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5210" windowHeight="408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-1'!$A$9:$AD$4937</definedName>
    <definedName name="DDEGL_USERS">'DD-Lookup'!$G$5:$H$125</definedName>
    <definedName name="DDENA_USERS">'DD-Lookup'!$A$5:$B$120</definedName>
    <definedName name="DDEPM_USERS">'DD-Lookup'!$D$5:$E$125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/>
  <c r="A11" i="11"/>
  <c r="B11" i="11"/>
  <c r="C11" i="11" s="1"/>
  <c r="A12" i="11"/>
  <c r="B12" i="11"/>
  <c r="C12" i="11" s="1"/>
  <c r="A13" i="11"/>
  <c r="B13" i="11"/>
  <c r="C13" i="11" s="1"/>
  <c r="A14" i="11"/>
  <c r="B14" i="11"/>
  <c r="C14" i="11"/>
  <c r="A15" i="11"/>
  <c r="B15" i="11"/>
  <c r="C15" i="11"/>
  <c r="A16" i="11"/>
  <c r="B16" i="11"/>
  <c r="C16" i="11" s="1"/>
  <c r="A17" i="11"/>
  <c r="B17" i="11"/>
  <c r="C17" i="11"/>
  <c r="A18" i="11"/>
  <c r="B18" i="11"/>
  <c r="C18" i="11" s="1"/>
  <c r="A19" i="11"/>
  <c r="B19" i="11"/>
  <c r="C19" i="11" s="1"/>
  <c r="A20" i="11"/>
  <c r="B20" i="11"/>
  <c r="C20" i="11" s="1"/>
  <c r="A21" i="11"/>
  <c r="B21" i="11"/>
  <c r="C21" i="11"/>
  <c r="A22" i="11"/>
  <c r="B22" i="11"/>
  <c r="C22" i="11"/>
  <c r="A23" i="11"/>
  <c r="B23" i="11"/>
  <c r="C23" i="11"/>
  <c r="A24" i="11"/>
  <c r="B24" i="11"/>
  <c r="C24" i="11" s="1"/>
  <c r="A25" i="11"/>
  <c r="B25" i="11"/>
  <c r="C25" i="11" s="1"/>
  <c r="A26" i="11"/>
  <c r="B26" i="11"/>
  <c r="C26" i="11"/>
  <c r="A27" i="11"/>
  <c r="B27" i="11"/>
  <c r="C27" i="11" s="1"/>
  <c r="A28" i="11"/>
  <c r="B28" i="11"/>
  <c r="C28" i="11" s="1"/>
  <c r="A29" i="11"/>
  <c r="B29" i="11"/>
  <c r="C29" i="11"/>
  <c r="A30" i="11"/>
  <c r="B30" i="11"/>
  <c r="C30" i="11"/>
  <c r="A31" i="11"/>
  <c r="B31" i="11"/>
  <c r="C31" i="11"/>
  <c r="A32" i="11"/>
  <c r="B32" i="11"/>
  <c r="C32" i="11" s="1"/>
  <c r="A33" i="11"/>
  <c r="B33" i="11"/>
  <c r="C33" i="11"/>
  <c r="A34" i="11"/>
  <c r="B34" i="11"/>
  <c r="C34" i="11" s="1"/>
  <c r="A35" i="11"/>
  <c r="B35" i="11"/>
  <c r="C35" i="11" s="1"/>
  <c r="A36" i="11"/>
  <c r="B36" i="11"/>
  <c r="C36" i="11" s="1"/>
  <c r="A37" i="11"/>
  <c r="B37" i="11"/>
  <c r="C37" i="11"/>
  <c r="A38" i="11"/>
  <c r="B38" i="11"/>
  <c r="C38" i="11"/>
  <c r="A39" i="11"/>
  <c r="B39" i="11"/>
  <c r="C39" i="11"/>
  <c r="A40" i="11"/>
  <c r="B40" i="11"/>
  <c r="C40" i="11" s="1"/>
  <c r="A41" i="11"/>
  <c r="B41" i="11"/>
  <c r="C41" i="11" s="1"/>
  <c r="A42" i="11"/>
  <c r="B42" i="11"/>
  <c r="C42" i="11"/>
  <c r="A43" i="11"/>
  <c r="B43" i="11"/>
  <c r="C43" i="11" s="1"/>
  <c r="A44" i="11"/>
  <c r="B44" i="11"/>
  <c r="C44" i="11" s="1"/>
  <c r="A45" i="11"/>
  <c r="B45" i="11"/>
  <c r="C45" i="11" s="1"/>
  <c r="A46" i="11"/>
  <c r="B46" i="11"/>
  <c r="C46" i="11"/>
  <c r="A47" i="11"/>
  <c r="B47" i="11"/>
  <c r="C47" i="11"/>
  <c r="A48" i="11"/>
  <c r="B48" i="11"/>
  <c r="C48" i="11" s="1"/>
  <c r="A49" i="11"/>
  <c r="B49" i="11"/>
  <c r="C49" i="11"/>
  <c r="A50" i="11"/>
  <c r="B50" i="11"/>
  <c r="C50" i="11"/>
  <c r="A51" i="11"/>
  <c r="B51" i="11"/>
  <c r="C51" i="11" s="1"/>
  <c r="A52" i="11"/>
  <c r="B52" i="11"/>
  <c r="C52" i="11" s="1"/>
  <c r="A53" i="11"/>
  <c r="B53" i="11"/>
  <c r="C53" i="11"/>
  <c r="A54" i="11"/>
  <c r="B54" i="11"/>
  <c r="C54" i="11"/>
  <c r="A55" i="11"/>
  <c r="B55" i="11"/>
  <c r="C55" i="11"/>
  <c r="A56" i="11"/>
  <c r="B56" i="11"/>
  <c r="C56" i="11" s="1"/>
  <c r="A57" i="11"/>
  <c r="B57" i="11"/>
  <c r="C57" i="11" s="1"/>
  <c r="A58" i="11"/>
  <c r="B58" i="11"/>
  <c r="C58" i="11"/>
  <c r="A59" i="11"/>
  <c r="B59" i="11"/>
  <c r="C59" i="11" s="1"/>
  <c r="A60" i="11"/>
  <c r="B60" i="11"/>
  <c r="C60" i="11" s="1"/>
  <c r="A61" i="11"/>
  <c r="B61" i="11"/>
  <c r="C61" i="11" s="1"/>
  <c r="A62" i="11"/>
  <c r="B62" i="11"/>
  <c r="C62" i="11"/>
  <c r="A63" i="11"/>
  <c r="B63" i="11"/>
  <c r="C63" i="11"/>
  <c r="A64" i="11"/>
  <c r="B64" i="11"/>
  <c r="C64" i="11" s="1"/>
  <c r="A65" i="11"/>
  <c r="B65" i="11"/>
  <c r="C65" i="11"/>
  <c r="A66" i="11"/>
  <c r="B66" i="11"/>
  <c r="C66" i="11" s="1"/>
  <c r="A67" i="11"/>
  <c r="B67" i="11"/>
  <c r="C67" i="11" s="1"/>
  <c r="A68" i="11"/>
  <c r="B68" i="11"/>
  <c r="C68" i="11" s="1"/>
  <c r="A69" i="11"/>
  <c r="B69" i="11"/>
  <c r="C69" i="11"/>
  <c r="A70" i="11"/>
  <c r="B70" i="11"/>
  <c r="C70" i="11"/>
  <c r="A71" i="11"/>
  <c r="B71" i="11"/>
  <c r="C71" i="11"/>
  <c r="A72" i="11"/>
  <c r="B72" i="11"/>
  <c r="C72" i="11" s="1"/>
  <c r="A73" i="11"/>
  <c r="B73" i="11"/>
  <c r="C73" i="11" s="1"/>
  <c r="A74" i="11"/>
  <c r="B74" i="11"/>
  <c r="C74" i="11"/>
  <c r="A75" i="11"/>
  <c r="B75" i="11"/>
  <c r="C75" i="11" s="1"/>
  <c r="A76" i="11"/>
  <c r="B76" i="11"/>
  <c r="C76" i="11" s="1"/>
  <c r="A77" i="11"/>
  <c r="B77" i="11"/>
  <c r="C77" i="11" s="1"/>
  <c r="A78" i="11"/>
  <c r="B78" i="11"/>
  <c r="C78" i="11"/>
  <c r="A79" i="11"/>
  <c r="B79" i="11"/>
  <c r="C79" i="11"/>
  <c r="A80" i="11"/>
  <c r="B80" i="11"/>
  <c r="C80" i="11" s="1"/>
  <c r="A81" i="11"/>
  <c r="B81" i="11"/>
  <c r="C81" i="11" s="1"/>
  <c r="A82" i="11"/>
  <c r="B82" i="11"/>
  <c r="C82" i="11" s="1"/>
  <c r="A83" i="11"/>
  <c r="B83" i="11"/>
  <c r="C83" i="11" s="1"/>
  <c r="A84" i="11"/>
  <c r="B84" i="11"/>
  <c r="C84" i="11" s="1"/>
  <c r="A85" i="11"/>
  <c r="B85" i="11"/>
  <c r="C85" i="11"/>
  <c r="A86" i="11"/>
  <c r="B86" i="11"/>
  <c r="C86" i="11"/>
  <c r="A87" i="11"/>
  <c r="B87" i="11"/>
  <c r="C87" i="11"/>
  <c r="A88" i="11"/>
  <c r="B88" i="11"/>
  <c r="C88" i="11" s="1"/>
  <c r="A89" i="11"/>
  <c r="B89" i="11"/>
  <c r="C89" i="11" s="1"/>
  <c r="A90" i="11"/>
  <c r="B90" i="11"/>
  <c r="C90" i="11"/>
  <c r="A91" i="11"/>
  <c r="B91" i="11"/>
  <c r="C91" i="11" s="1"/>
  <c r="A92" i="11"/>
  <c r="B92" i="11"/>
  <c r="C92" i="11" s="1"/>
  <c r="A93" i="11"/>
  <c r="B93" i="11"/>
  <c r="C93" i="11"/>
  <c r="A94" i="11"/>
  <c r="B94" i="11"/>
  <c r="C94" i="11"/>
  <c r="A95" i="11"/>
  <c r="B95" i="11"/>
  <c r="C95" i="11"/>
  <c r="A96" i="11"/>
  <c r="B96" i="11"/>
  <c r="C96" i="11" s="1"/>
  <c r="A97" i="11"/>
  <c r="B97" i="11"/>
  <c r="C97" i="11"/>
  <c r="A98" i="11"/>
  <c r="B98" i="11"/>
  <c r="C98" i="11" s="1"/>
  <c r="A99" i="11"/>
  <c r="B99" i="11"/>
  <c r="C99" i="11" s="1"/>
  <c r="A100" i="11"/>
  <c r="B100" i="11"/>
  <c r="C100" i="11" s="1"/>
  <c r="A101" i="11"/>
  <c r="B101" i="11"/>
  <c r="C101" i="11"/>
  <c r="A102" i="11"/>
  <c r="B102" i="11"/>
  <c r="C102" i="11"/>
  <c r="A103" i="11"/>
  <c r="B103" i="11"/>
  <c r="C103" i="11"/>
  <c r="A104" i="11"/>
  <c r="B104" i="11"/>
  <c r="C104" i="11" s="1"/>
  <c r="A105" i="11"/>
  <c r="B105" i="11"/>
  <c r="C105" i="11"/>
  <c r="A106" i="11"/>
  <c r="B106" i="11"/>
  <c r="C106" i="11"/>
  <c r="A107" i="11"/>
  <c r="B107" i="11"/>
  <c r="C107" i="11" s="1"/>
  <c r="A108" i="11"/>
  <c r="B108" i="11"/>
  <c r="C108" i="11" s="1"/>
  <c r="A109" i="11"/>
  <c r="B109" i="11"/>
  <c r="C109" i="11" s="1"/>
  <c r="A110" i="11"/>
  <c r="B110" i="11"/>
  <c r="C110" i="11"/>
  <c r="A111" i="11"/>
  <c r="B111" i="11"/>
  <c r="C111" i="11"/>
  <c r="A112" i="11"/>
  <c r="B112" i="11"/>
  <c r="C112" i="11" s="1"/>
  <c r="A113" i="11"/>
  <c r="B113" i="11"/>
  <c r="C113" i="11"/>
  <c r="A114" i="11"/>
  <c r="B114" i="11"/>
  <c r="C114" i="11" s="1"/>
  <c r="A115" i="11"/>
  <c r="B115" i="11"/>
  <c r="C115" i="11" s="1"/>
  <c r="A116" i="11"/>
  <c r="B116" i="11"/>
  <c r="C116" i="11" s="1"/>
  <c r="A117" i="11"/>
  <c r="B117" i="11"/>
  <c r="C117" i="11"/>
  <c r="A118" i="11"/>
  <c r="B118" i="11"/>
  <c r="C118" i="11"/>
  <c r="A119" i="11"/>
  <c r="B119" i="11"/>
  <c r="C119" i="11"/>
  <c r="A120" i="11"/>
  <c r="B120" i="11"/>
  <c r="C120" i="11" s="1"/>
  <c r="A121" i="11"/>
  <c r="B121" i="11"/>
  <c r="C121" i="11" s="1"/>
  <c r="A122" i="11"/>
  <c r="B122" i="11"/>
  <c r="C122" i="11"/>
  <c r="A123" i="11"/>
  <c r="B123" i="11"/>
  <c r="C123" i="11" s="1"/>
  <c r="A124" i="11"/>
  <c r="B124" i="11"/>
  <c r="C124" i="11" s="1"/>
  <c r="A125" i="11"/>
  <c r="B125" i="11"/>
  <c r="C125" i="11" s="1"/>
  <c r="A126" i="11"/>
  <c r="B126" i="11"/>
  <c r="C126" i="11"/>
  <c r="A127" i="11"/>
  <c r="B127" i="11"/>
  <c r="C127" i="11"/>
  <c r="A128" i="11"/>
  <c r="B128" i="11"/>
  <c r="C128" i="11" s="1"/>
  <c r="A129" i="11"/>
  <c r="B129" i="11"/>
  <c r="C129" i="11"/>
  <c r="A130" i="11"/>
  <c r="B130" i="11"/>
  <c r="C130" i="11" s="1"/>
  <c r="A131" i="11"/>
  <c r="B131" i="11"/>
  <c r="C131" i="11" s="1"/>
  <c r="A132" i="11"/>
  <c r="B132" i="11"/>
  <c r="C132" i="11" s="1"/>
  <c r="A133" i="11"/>
  <c r="B133" i="11"/>
  <c r="C133" i="11"/>
  <c r="A134" i="11"/>
  <c r="B134" i="11"/>
  <c r="C134" i="11"/>
  <c r="A135" i="11"/>
  <c r="B135" i="11"/>
  <c r="C135" i="11"/>
  <c r="A136" i="11"/>
  <c r="B136" i="11"/>
  <c r="C136" i="11" s="1"/>
  <c r="A137" i="11"/>
  <c r="B137" i="11"/>
  <c r="C137" i="11" s="1"/>
  <c r="A138" i="11"/>
  <c r="B138" i="11"/>
  <c r="C138" i="11"/>
  <c r="A139" i="11"/>
  <c r="B139" i="11"/>
  <c r="C139" i="11" s="1"/>
  <c r="A140" i="11"/>
  <c r="B140" i="11"/>
  <c r="C140" i="11" s="1"/>
  <c r="A141" i="11"/>
  <c r="B141" i="11"/>
  <c r="C141" i="11" s="1"/>
  <c r="A142" i="11"/>
  <c r="B142" i="11"/>
  <c r="C142" i="11"/>
  <c r="A143" i="11"/>
  <c r="B143" i="11"/>
  <c r="C143" i="11"/>
  <c r="A144" i="11"/>
  <c r="B144" i="11"/>
  <c r="C144" i="11" s="1"/>
  <c r="A145" i="11"/>
  <c r="B145" i="11"/>
  <c r="C145" i="11" s="1"/>
  <c r="A146" i="11"/>
  <c r="B146" i="11"/>
  <c r="C146" i="11" s="1"/>
  <c r="A147" i="11"/>
  <c r="B147" i="11"/>
  <c r="C147" i="11" s="1"/>
  <c r="A148" i="11"/>
  <c r="B148" i="11"/>
  <c r="C148" i="11" s="1"/>
  <c r="A149" i="11"/>
  <c r="B149" i="11"/>
  <c r="C149" i="11"/>
  <c r="A150" i="11"/>
  <c r="B150" i="11"/>
  <c r="C150" i="11"/>
  <c r="A151" i="11"/>
  <c r="B151" i="11"/>
  <c r="C151" i="11"/>
  <c r="A152" i="11"/>
  <c r="B152" i="11"/>
  <c r="C152" i="11" s="1"/>
  <c r="A153" i="11"/>
  <c r="B153" i="11"/>
  <c r="C153" i="11" s="1"/>
  <c r="A154" i="11"/>
  <c r="B154" i="11"/>
  <c r="C154" i="11"/>
  <c r="A155" i="11"/>
  <c r="B155" i="11"/>
  <c r="C155" i="11" s="1"/>
  <c r="A156" i="11"/>
  <c r="B156" i="11"/>
  <c r="C156" i="11" s="1"/>
  <c r="A157" i="11"/>
  <c r="B157" i="11"/>
  <c r="C157" i="11"/>
  <c r="A158" i="11"/>
  <c r="B158" i="11"/>
  <c r="C158" i="11"/>
  <c r="A159" i="11"/>
  <c r="B159" i="11"/>
  <c r="C159" i="11"/>
  <c r="A160" i="11"/>
  <c r="B160" i="11"/>
  <c r="C160" i="11" s="1"/>
  <c r="A161" i="11"/>
  <c r="B161" i="11"/>
  <c r="C161" i="11"/>
  <c r="A162" i="11"/>
  <c r="B162" i="11"/>
  <c r="C162" i="11" s="1"/>
  <c r="A163" i="11"/>
  <c r="B163" i="11"/>
  <c r="C163" i="11"/>
  <c r="A164" i="11"/>
  <c r="B164" i="11"/>
  <c r="C164" i="11" s="1"/>
  <c r="A165" i="11"/>
  <c r="B165" i="11"/>
  <c r="C165" i="11" s="1"/>
  <c r="A166" i="11"/>
  <c r="B166" i="11"/>
  <c r="C166" i="11"/>
  <c r="A167" i="11"/>
  <c r="B167" i="11"/>
  <c r="C167" i="11"/>
  <c r="A168" i="11"/>
  <c r="B168" i="11"/>
  <c r="C168" i="11" s="1"/>
  <c r="A169" i="11"/>
  <c r="B169" i="11"/>
  <c r="C169" i="11" s="1"/>
  <c r="A170" i="11"/>
  <c r="B170" i="11"/>
  <c r="C170" i="11" s="1"/>
  <c r="A171" i="11"/>
  <c r="B171" i="11"/>
  <c r="C171" i="11"/>
  <c r="A172" i="11"/>
  <c r="B172" i="11"/>
  <c r="C172" i="11" s="1"/>
  <c r="A173" i="11"/>
  <c r="B173" i="11"/>
  <c r="C173" i="11" s="1"/>
  <c r="A174" i="11"/>
  <c r="B174" i="11"/>
  <c r="C174" i="11"/>
  <c r="A175" i="11"/>
  <c r="B175" i="11"/>
  <c r="C175" i="11"/>
  <c r="A176" i="11"/>
  <c r="B176" i="11"/>
  <c r="C176" i="11" s="1"/>
  <c r="A177" i="11"/>
  <c r="B177" i="11"/>
  <c r="C177" i="11"/>
  <c r="A178" i="11"/>
  <c r="B178" i="11"/>
  <c r="C178" i="11" s="1"/>
  <c r="A179" i="11"/>
  <c r="B179" i="11"/>
  <c r="C179" i="11"/>
  <c r="A180" i="11"/>
  <c r="B180" i="11"/>
  <c r="C180" i="11" s="1"/>
  <c r="A181" i="11"/>
  <c r="B181" i="11"/>
  <c r="C181" i="11" s="1"/>
  <c r="A182" i="11"/>
  <c r="B182" i="11"/>
  <c r="C182" i="11"/>
  <c r="A183" i="11"/>
  <c r="B183" i="11"/>
  <c r="C183" i="11"/>
  <c r="A184" i="11"/>
  <c r="B184" i="11"/>
  <c r="C184" i="11" s="1"/>
  <c r="A185" i="11"/>
  <c r="B185" i="11"/>
  <c r="C185" i="11"/>
  <c r="A186" i="11"/>
  <c r="B186" i="11"/>
  <c r="C186" i="11"/>
  <c r="A187" i="11"/>
  <c r="B187" i="11"/>
  <c r="C187" i="11"/>
  <c r="A188" i="11"/>
  <c r="B188" i="11"/>
  <c r="C188" i="11" s="1"/>
  <c r="A189" i="11"/>
  <c r="B189" i="11"/>
  <c r="C189" i="11"/>
  <c r="A190" i="11"/>
  <c r="B190" i="11"/>
  <c r="C190" i="11"/>
  <c r="A191" i="11"/>
  <c r="B191" i="11"/>
  <c r="C191" i="11"/>
  <c r="A192" i="11"/>
  <c r="B192" i="11"/>
  <c r="C192" i="11" s="1"/>
  <c r="A193" i="11"/>
  <c r="B193" i="11"/>
  <c r="C193" i="11"/>
  <c r="A194" i="11"/>
  <c r="B194" i="11"/>
  <c r="C194" i="11" s="1"/>
  <c r="A195" i="11"/>
  <c r="B195" i="11"/>
  <c r="C195" i="11"/>
  <c r="A196" i="11"/>
  <c r="B196" i="11"/>
  <c r="C196" i="11" s="1"/>
  <c r="A197" i="11"/>
  <c r="B197" i="11"/>
  <c r="C197" i="11" s="1"/>
  <c r="A198" i="11"/>
  <c r="B198" i="11"/>
  <c r="C198" i="11"/>
  <c r="A199" i="11"/>
  <c r="B199" i="11"/>
  <c r="C199" i="11"/>
  <c r="A200" i="11"/>
  <c r="B200" i="11"/>
  <c r="C200" i="11" s="1"/>
  <c r="A201" i="11"/>
  <c r="B201" i="11"/>
  <c r="C201" i="11"/>
  <c r="A202" i="11"/>
  <c r="B202" i="11"/>
  <c r="C202" i="11" s="1"/>
  <c r="A203" i="11"/>
  <c r="B203" i="11"/>
  <c r="C203" i="11"/>
  <c r="A204" i="11"/>
  <c r="B204" i="11"/>
  <c r="C204" i="11" s="1"/>
  <c r="A205" i="11"/>
  <c r="B205" i="11"/>
  <c r="C205" i="11" s="1"/>
  <c r="A206" i="11"/>
  <c r="B206" i="11"/>
  <c r="C206" i="11"/>
  <c r="A207" i="11"/>
  <c r="B207" i="11"/>
  <c r="C207" i="11"/>
  <c r="A208" i="11"/>
  <c r="B208" i="11"/>
  <c r="C208" i="11" s="1"/>
  <c r="A209" i="11"/>
  <c r="B209" i="11"/>
  <c r="C209" i="11"/>
  <c r="A210" i="11"/>
  <c r="B210" i="11"/>
  <c r="C210" i="11" s="1"/>
  <c r="A211" i="11"/>
  <c r="B211" i="11"/>
  <c r="C211" i="11"/>
  <c r="A212" i="11"/>
  <c r="B212" i="11"/>
  <c r="C212" i="11" s="1"/>
  <c r="A213" i="11"/>
  <c r="B213" i="11"/>
  <c r="C213" i="11" s="1"/>
  <c r="A214" i="11"/>
  <c r="B214" i="11"/>
  <c r="C214" i="11"/>
  <c r="A215" i="11"/>
  <c r="B215" i="11"/>
  <c r="C215" i="11"/>
  <c r="A216" i="11"/>
  <c r="B216" i="11"/>
  <c r="C216" i="11" s="1"/>
  <c r="A217" i="11"/>
  <c r="B217" i="11"/>
  <c r="C217" i="11"/>
  <c r="A218" i="11"/>
  <c r="B218" i="11"/>
  <c r="C218" i="11" s="1"/>
  <c r="A219" i="11"/>
  <c r="B219" i="11"/>
  <c r="C219" i="11"/>
  <c r="A220" i="11"/>
  <c r="B220" i="11"/>
  <c r="C220" i="11" s="1"/>
  <c r="A221" i="11"/>
  <c r="B221" i="11"/>
  <c r="C221" i="11" s="1"/>
  <c r="A222" i="11"/>
  <c r="B222" i="11"/>
  <c r="C222" i="11"/>
  <c r="A223" i="11"/>
  <c r="B223" i="11"/>
  <c r="C223" i="11"/>
  <c r="A224" i="11"/>
  <c r="B224" i="11"/>
  <c r="C224" i="11" s="1"/>
  <c r="A225" i="11"/>
  <c r="B225" i="11"/>
  <c r="C225" i="11"/>
  <c r="A226" i="11"/>
  <c r="B226" i="11"/>
  <c r="C226" i="11" s="1"/>
  <c r="A227" i="11"/>
  <c r="B227" i="11"/>
  <c r="C227" i="11"/>
  <c r="A228" i="11"/>
  <c r="B228" i="11"/>
  <c r="C228" i="11" s="1"/>
  <c r="A229" i="11"/>
  <c r="B229" i="11"/>
  <c r="C229" i="11" s="1"/>
  <c r="A230" i="11"/>
  <c r="B230" i="11"/>
  <c r="C230" i="11"/>
  <c r="A231" i="11"/>
  <c r="B231" i="11"/>
  <c r="C231" i="11"/>
  <c r="A232" i="11"/>
  <c r="B232" i="11"/>
  <c r="C232" i="11" s="1"/>
  <c r="A233" i="11"/>
  <c r="B233" i="11"/>
  <c r="C233" i="11"/>
  <c r="A234" i="11"/>
  <c r="B234" i="11"/>
  <c r="C234" i="11" s="1"/>
  <c r="A235" i="11"/>
  <c r="B235" i="11"/>
  <c r="C235" i="11"/>
  <c r="A236" i="11"/>
  <c r="B236" i="11"/>
  <c r="C236" i="11" s="1"/>
  <c r="A237" i="11"/>
  <c r="B237" i="11"/>
  <c r="C237" i="11" s="1"/>
  <c r="A238" i="11"/>
  <c r="B238" i="11"/>
  <c r="C238" i="11"/>
  <c r="A239" i="11"/>
  <c r="B239" i="11"/>
  <c r="C239" i="11"/>
  <c r="A240" i="11"/>
  <c r="B240" i="11"/>
  <c r="C240" i="11" s="1"/>
  <c r="A241" i="11"/>
  <c r="B241" i="11"/>
  <c r="C241" i="11"/>
  <c r="A242" i="11"/>
  <c r="B242" i="11"/>
  <c r="C242" i="11" s="1"/>
  <c r="A243" i="11"/>
  <c r="B243" i="11"/>
  <c r="C243" i="11"/>
  <c r="A244" i="11"/>
  <c r="B244" i="11"/>
  <c r="C244" i="11" s="1"/>
  <c r="A245" i="11"/>
  <c r="B245" i="11"/>
  <c r="C245" i="11" s="1"/>
  <c r="A246" i="11"/>
  <c r="B246" i="11"/>
  <c r="C246" i="11"/>
  <c r="A247" i="11"/>
  <c r="B247" i="11"/>
  <c r="C247" i="11"/>
  <c r="A248" i="11"/>
  <c r="B248" i="11"/>
  <c r="C248" i="11" s="1"/>
  <c r="A249" i="11"/>
  <c r="B249" i="11"/>
  <c r="C249" i="11"/>
  <c r="A250" i="11"/>
  <c r="B250" i="11"/>
  <c r="C250" i="11" s="1"/>
  <c r="A251" i="11"/>
  <c r="B251" i="11"/>
  <c r="C251" i="11"/>
  <c r="A252" i="11"/>
  <c r="B252" i="11"/>
  <c r="C252" i="11" s="1"/>
  <c r="A253" i="11"/>
  <c r="B253" i="11"/>
  <c r="C253" i="11" s="1"/>
  <c r="A254" i="11"/>
  <c r="B254" i="11"/>
  <c r="C254" i="11"/>
  <c r="A255" i="11"/>
  <c r="B255" i="11"/>
  <c r="C255" i="11"/>
  <c r="A256" i="11"/>
  <c r="B256" i="11"/>
  <c r="C256" i="11" s="1"/>
  <c r="A257" i="11"/>
  <c r="B257" i="11"/>
  <c r="C257" i="11"/>
  <c r="A258" i="11"/>
  <c r="B258" i="11"/>
  <c r="C258" i="11" s="1"/>
  <c r="A259" i="11"/>
  <c r="B259" i="11"/>
  <c r="C259" i="11"/>
  <c r="A260" i="11"/>
  <c r="B260" i="11"/>
  <c r="C260" i="11" s="1"/>
  <c r="A261" i="11"/>
  <c r="B261" i="11"/>
  <c r="C261" i="11" s="1"/>
  <c r="A262" i="11"/>
  <c r="B262" i="11"/>
  <c r="C262" i="11"/>
  <c r="A263" i="11"/>
  <c r="B263" i="11"/>
  <c r="C263" i="11"/>
  <c r="A264" i="11"/>
  <c r="B264" i="11"/>
  <c r="C264" i="11" s="1"/>
  <c r="A265" i="11"/>
  <c r="B265" i="11"/>
  <c r="C265" i="11"/>
  <c r="A266" i="11"/>
  <c r="B266" i="11"/>
  <c r="C266" i="11" s="1"/>
  <c r="A267" i="11"/>
  <c r="B267" i="11"/>
  <c r="C267" i="11"/>
  <c r="A268" i="11"/>
  <c r="B268" i="11"/>
  <c r="C268" i="11" s="1"/>
  <c r="A269" i="11"/>
  <c r="B269" i="11"/>
  <c r="C269" i="11" s="1"/>
  <c r="A270" i="11"/>
  <c r="B270" i="11"/>
  <c r="C270" i="11"/>
  <c r="A271" i="11"/>
  <c r="B271" i="11"/>
  <c r="C271" i="11"/>
  <c r="A272" i="11"/>
  <c r="B272" i="11"/>
  <c r="C272" i="11" s="1"/>
  <c r="A273" i="11"/>
  <c r="B273" i="11"/>
  <c r="C273" i="11"/>
  <c r="A274" i="11"/>
  <c r="B274" i="11"/>
  <c r="C274" i="11" s="1"/>
  <c r="A275" i="11"/>
  <c r="B275" i="11"/>
  <c r="C275" i="11"/>
  <c r="A276" i="11"/>
  <c r="B276" i="11"/>
  <c r="C276" i="11" s="1"/>
  <c r="A277" i="11"/>
  <c r="B277" i="11"/>
  <c r="C277" i="11" s="1"/>
  <c r="A278" i="11"/>
  <c r="B278" i="11"/>
  <c r="C278" i="11"/>
  <c r="A279" i="11"/>
  <c r="B279" i="11"/>
  <c r="C279" i="11"/>
  <c r="A280" i="11"/>
  <c r="B280" i="11"/>
  <c r="C280" i="11" s="1"/>
  <c r="A281" i="11"/>
  <c r="B281" i="11"/>
  <c r="C281" i="11"/>
  <c r="A282" i="11"/>
  <c r="B282" i="11"/>
  <c r="C282" i="11"/>
  <c r="A283" i="11"/>
  <c r="B283" i="11"/>
  <c r="C283" i="11"/>
  <c r="A284" i="11"/>
  <c r="B284" i="11"/>
  <c r="C284" i="11" s="1"/>
  <c r="A285" i="11"/>
  <c r="B285" i="11"/>
  <c r="C285" i="11"/>
  <c r="A286" i="11"/>
  <c r="B286" i="11"/>
  <c r="C286" i="11"/>
  <c r="A287" i="11"/>
  <c r="B287" i="11"/>
  <c r="C287" i="11"/>
  <c r="A288" i="11"/>
  <c r="B288" i="11"/>
  <c r="C288" i="11" s="1"/>
  <c r="A289" i="11"/>
  <c r="B289" i="11"/>
  <c r="C289" i="11"/>
  <c r="A290" i="11"/>
  <c r="B290" i="11"/>
  <c r="C290" i="11" s="1"/>
  <c r="A291" i="11"/>
  <c r="B291" i="11"/>
  <c r="C291" i="11"/>
  <c r="A292" i="11"/>
  <c r="B292" i="11"/>
  <c r="C292" i="11" s="1"/>
  <c r="A293" i="11"/>
  <c r="B293" i="11"/>
  <c r="C293" i="11" s="1"/>
  <c r="A294" i="11"/>
  <c r="B294" i="11"/>
  <c r="C294" i="11"/>
  <c r="A295" i="11"/>
  <c r="B295" i="11"/>
  <c r="C295" i="11"/>
  <c r="A296" i="11"/>
  <c r="B296" i="11"/>
  <c r="C296" i="11" s="1"/>
  <c r="A297" i="11"/>
  <c r="B297" i="11"/>
  <c r="C297" i="11" s="1"/>
  <c r="A298" i="11"/>
  <c r="B298" i="11"/>
  <c r="C298" i="11" s="1"/>
  <c r="A299" i="11"/>
  <c r="B299" i="11"/>
  <c r="C299" i="11"/>
  <c r="A300" i="11"/>
  <c r="B300" i="11"/>
  <c r="C300" i="11" s="1"/>
  <c r="A301" i="11"/>
  <c r="B301" i="11"/>
  <c r="C301" i="11" s="1"/>
  <c r="A302" i="11"/>
  <c r="B302" i="11"/>
  <c r="C302" i="11"/>
  <c r="A303" i="11"/>
  <c r="B303" i="11"/>
  <c r="C303" i="11"/>
  <c r="A304" i="11"/>
  <c r="B304" i="11"/>
  <c r="C304" i="11" s="1"/>
  <c r="A305" i="11"/>
  <c r="B305" i="11"/>
  <c r="C305" i="11"/>
  <c r="A306" i="11"/>
  <c r="B306" i="11"/>
  <c r="C306" i="11" s="1"/>
  <c r="A307" i="11"/>
  <c r="B307" i="11"/>
  <c r="C307" i="11"/>
  <c r="A308" i="11"/>
  <c r="B308" i="11"/>
  <c r="C308" i="11" s="1"/>
  <c r="A309" i="11"/>
  <c r="B309" i="11"/>
  <c r="C309" i="11" s="1"/>
  <c r="A310" i="11"/>
  <c r="B310" i="11"/>
  <c r="C310" i="11"/>
  <c r="A311" i="11"/>
  <c r="B311" i="11"/>
  <c r="C311" i="11"/>
  <c r="A312" i="11"/>
  <c r="B312" i="11"/>
  <c r="C312" i="11" s="1"/>
  <c r="A313" i="11"/>
  <c r="B313" i="11"/>
  <c r="C313" i="11"/>
  <c r="A314" i="11"/>
  <c r="B314" i="11"/>
  <c r="C314" i="11"/>
  <c r="A315" i="11"/>
  <c r="B315" i="11"/>
  <c r="C315" i="11"/>
  <c r="A316" i="11"/>
  <c r="B316" i="11"/>
  <c r="C316" i="11" s="1"/>
  <c r="A317" i="11"/>
  <c r="B317" i="11"/>
  <c r="C317" i="11"/>
  <c r="A318" i="11"/>
  <c r="B318" i="11"/>
  <c r="C318" i="11"/>
  <c r="A319" i="11"/>
  <c r="B319" i="11"/>
  <c r="C319" i="11"/>
  <c r="A320" i="11"/>
  <c r="B320" i="11"/>
  <c r="C320" i="11" s="1"/>
  <c r="A321" i="11"/>
  <c r="B321" i="11"/>
  <c r="C321" i="11"/>
  <c r="A322" i="11"/>
  <c r="B322" i="11"/>
  <c r="C322" i="11" s="1"/>
  <c r="A323" i="11"/>
  <c r="B323" i="11"/>
  <c r="C323" i="11"/>
  <c r="A324" i="11"/>
  <c r="B324" i="11"/>
  <c r="C324" i="11" s="1"/>
  <c r="A325" i="11"/>
  <c r="B325" i="11"/>
  <c r="C325" i="11" s="1"/>
  <c r="A326" i="11"/>
  <c r="B326" i="11"/>
  <c r="C326" i="11"/>
  <c r="A327" i="11"/>
  <c r="B327" i="11"/>
  <c r="C327" i="11"/>
  <c r="A328" i="11"/>
  <c r="B328" i="11"/>
  <c r="C328" i="11" s="1"/>
  <c r="A329" i="11"/>
  <c r="B329" i="11"/>
  <c r="C329" i="11"/>
  <c r="A330" i="11"/>
  <c r="B330" i="11"/>
  <c r="C330" i="11" s="1"/>
  <c r="A331" i="11"/>
  <c r="B331" i="11"/>
  <c r="C331" i="11"/>
  <c r="A332" i="11"/>
  <c r="B332" i="11"/>
  <c r="C332" i="11" s="1"/>
  <c r="A333" i="11"/>
  <c r="B333" i="11"/>
  <c r="C333" i="11" s="1"/>
  <c r="A334" i="11"/>
  <c r="B334" i="11"/>
  <c r="C334" i="11"/>
  <c r="A335" i="11"/>
  <c r="B335" i="11"/>
  <c r="C335" i="11"/>
  <c r="A336" i="11"/>
  <c r="B336" i="11"/>
  <c r="C336" i="11" s="1"/>
  <c r="A337" i="11"/>
  <c r="B337" i="11"/>
  <c r="C337" i="11"/>
  <c r="A338" i="11"/>
  <c r="B338" i="11"/>
  <c r="C338" i="11" s="1"/>
  <c r="A339" i="11"/>
  <c r="B339" i="11"/>
  <c r="C339" i="11" s="1"/>
  <c r="A340" i="11"/>
  <c r="B340" i="11"/>
  <c r="C340" i="11" s="1"/>
  <c r="A341" i="11"/>
  <c r="B341" i="11"/>
  <c r="C341" i="11" s="1"/>
  <c r="A342" i="11"/>
  <c r="B342" i="11"/>
  <c r="C342" i="11"/>
  <c r="A343" i="11"/>
  <c r="B343" i="11"/>
  <c r="C343" i="11"/>
  <c r="A344" i="11"/>
  <c r="B344" i="11"/>
  <c r="C344" i="11" s="1"/>
  <c r="A345" i="11"/>
  <c r="B345" i="11"/>
  <c r="C345" i="11" s="1"/>
  <c r="A346" i="11"/>
  <c r="B346" i="11"/>
  <c r="C346" i="11"/>
  <c r="A347" i="11"/>
  <c r="B347" i="11"/>
  <c r="C347" i="11" s="1"/>
  <c r="A348" i="11"/>
  <c r="B348" i="11"/>
  <c r="C348" i="11" s="1"/>
  <c r="A349" i="11"/>
  <c r="B349" i="11"/>
  <c r="C349" i="11" s="1"/>
  <c r="A350" i="11"/>
  <c r="B350" i="11"/>
  <c r="C350" i="11"/>
  <c r="A351" i="11"/>
  <c r="B351" i="11"/>
  <c r="C351" i="11"/>
  <c r="A352" i="11"/>
  <c r="B352" i="11"/>
  <c r="C352" i="11" s="1"/>
  <c r="A353" i="11"/>
  <c r="B353" i="11"/>
  <c r="C353" i="11" s="1"/>
  <c r="A354" i="11"/>
  <c r="B354" i="11"/>
  <c r="C354" i="11" s="1"/>
  <c r="A355" i="11"/>
  <c r="B355" i="11"/>
  <c r="C355" i="11" s="1"/>
  <c r="A356" i="11"/>
  <c r="B356" i="11"/>
  <c r="C356" i="11" s="1"/>
  <c r="A357" i="11"/>
  <c r="B357" i="11"/>
  <c r="C357" i="11"/>
  <c r="A358" i="11"/>
  <c r="B358" i="11"/>
  <c r="C358" i="11"/>
  <c r="A359" i="11"/>
  <c r="B359" i="11"/>
  <c r="C359" i="11"/>
  <c r="A360" i="11"/>
  <c r="B360" i="11"/>
  <c r="C360" i="11" s="1"/>
  <c r="A361" i="11"/>
  <c r="B361" i="11"/>
  <c r="C361" i="11" s="1"/>
  <c r="A362" i="11"/>
  <c r="B362" i="11"/>
  <c r="C362" i="11"/>
  <c r="A363" i="11"/>
  <c r="B363" i="11"/>
  <c r="C363" i="11" s="1"/>
  <c r="A364" i="11"/>
  <c r="B364" i="11"/>
  <c r="C364" i="11" s="1"/>
  <c r="A365" i="11"/>
  <c r="B365" i="11"/>
  <c r="C365" i="11"/>
  <c r="A366" i="11"/>
  <c r="B366" i="11"/>
  <c r="C366" i="11"/>
  <c r="A367" i="11"/>
  <c r="B367" i="11"/>
  <c r="C367" i="11"/>
  <c r="A368" i="11"/>
  <c r="B368" i="11"/>
  <c r="C368" i="11" s="1"/>
  <c r="A369" i="11"/>
  <c r="B369" i="11"/>
  <c r="C369" i="11"/>
  <c r="A370" i="11"/>
  <c r="B370" i="11"/>
  <c r="C370" i="11" s="1"/>
  <c r="A371" i="11"/>
  <c r="B371" i="11"/>
  <c r="C371" i="11" s="1"/>
  <c r="A372" i="11"/>
  <c r="B372" i="11"/>
  <c r="C372" i="11" s="1"/>
  <c r="A373" i="11"/>
  <c r="B373" i="11"/>
  <c r="C373" i="11"/>
  <c r="A374" i="11"/>
  <c r="B374" i="11"/>
  <c r="C374" i="11"/>
  <c r="A375" i="11"/>
  <c r="B375" i="11"/>
  <c r="C375" i="11"/>
  <c r="A376" i="11"/>
  <c r="B376" i="11"/>
  <c r="C376" i="11" s="1"/>
  <c r="A377" i="11"/>
  <c r="B377" i="11"/>
  <c r="C377" i="11"/>
  <c r="A378" i="11"/>
  <c r="B378" i="11"/>
  <c r="C378" i="11"/>
  <c r="A379" i="11"/>
  <c r="B379" i="11"/>
  <c r="C379" i="11" s="1"/>
  <c r="A380" i="11"/>
  <c r="B380" i="11"/>
  <c r="C380" i="11" s="1"/>
  <c r="A381" i="11"/>
  <c r="B381" i="11"/>
  <c r="C381" i="11" s="1"/>
  <c r="A382" i="11"/>
  <c r="B382" i="11"/>
  <c r="C382" i="11"/>
  <c r="A383" i="11"/>
  <c r="B383" i="11"/>
  <c r="C383" i="11"/>
  <c r="A384" i="11"/>
  <c r="B384" i="11"/>
  <c r="C384" i="11" s="1"/>
  <c r="A385" i="11"/>
  <c r="B385" i="11"/>
  <c r="C385" i="11"/>
  <c r="A386" i="11"/>
  <c r="B386" i="11"/>
  <c r="C386" i="11" s="1"/>
  <c r="A387" i="11"/>
  <c r="B387" i="11"/>
  <c r="C387" i="11" s="1"/>
  <c r="A388" i="11"/>
  <c r="B388" i="11"/>
  <c r="C388" i="11" s="1"/>
  <c r="A389" i="11"/>
  <c r="B389" i="11"/>
  <c r="C389" i="11"/>
  <c r="A390" i="11"/>
  <c r="B390" i="11"/>
  <c r="C390" i="11"/>
  <c r="A391" i="11"/>
  <c r="B391" i="11"/>
  <c r="C391" i="11"/>
  <c r="A392" i="11"/>
  <c r="B392" i="11"/>
  <c r="C392" i="11" s="1"/>
  <c r="A393" i="11"/>
  <c r="B393" i="11"/>
  <c r="C393" i="11" s="1"/>
  <c r="A394" i="11"/>
  <c r="B394" i="11"/>
  <c r="C394" i="11"/>
  <c r="A395" i="11"/>
  <c r="B395" i="11"/>
  <c r="C395" i="11" s="1"/>
  <c r="A396" i="11"/>
  <c r="B396" i="11"/>
  <c r="C396" i="11" s="1"/>
  <c r="A397" i="11"/>
  <c r="B397" i="11"/>
  <c r="C397" i="11" s="1"/>
  <c r="A398" i="11"/>
  <c r="B398" i="11"/>
  <c r="C398" i="11"/>
  <c r="A399" i="11"/>
  <c r="B399" i="11"/>
  <c r="C399" i="11"/>
  <c r="A400" i="11"/>
  <c r="B400" i="11"/>
  <c r="C400" i="11" s="1"/>
  <c r="A401" i="11"/>
  <c r="B401" i="11"/>
  <c r="C401" i="11"/>
  <c r="A402" i="11"/>
  <c r="B402" i="11"/>
  <c r="C402" i="11" s="1"/>
  <c r="A403" i="11"/>
  <c r="B403" i="11"/>
  <c r="C403" i="11" s="1"/>
  <c r="A404" i="11"/>
  <c r="B404" i="11"/>
  <c r="C404" i="11" s="1"/>
  <c r="A405" i="11"/>
  <c r="B405" i="11"/>
  <c r="C405" i="11"/>
  <c r="A406" i="11"/>
  <c r="B406" i="11"/>
  <c r="C406" i="11"/>
  <c r="A407" i="11"/>
  <c r="B407" i="11"/>
  <c r="C407" i="11"/>
  <c r="A408" i="11"/>
  <c r="B408" i="11"/>
  <c r="C408" i="11" s="1"/>
  <c r="A409" i="11"/>
  <c r="B409" i="11"/>
  <c r="C409" i="11" s="1"/>
  <c r="A410" i="11"/>
  <c r="B410" i="11"/>
  <c r="C410" i="11"/>
  <c r="A411" i="11"/>
  <c r="B411" i="11"/>
  <c r="C411" i="11" s="1"/>
  <c r="A412" i="11"/>
  <c r="B412" i="11"/>
  <c r="C412" i="11" s="1"/>
  <c r="A413" i="11"/>
  <c r="B413" i="11"/>
  <c r="C413" i="11" s="1"/>
  <c r="A414" i="11"/>
  <c r="B414" i="11"/>
  <c r="C414" i="11"/>
  <c r="A415" i="11"/>
  <c r="B415" i="11"/>
  <c r="C415" i="11"/>
  <c r="A416" i="11"/>
  <c r="B416" i="11"/>
  <c r="C416" i="11" s="1"/>
  <c r="A417" i="11"/>
  <c r="B417" i="11"/>
  <c r="C417" i="11" s="1"/>
  <c r="A418" i="11"/>
  <c r="B418" i="11"/>
  <c r="C418" i="11" s="1"/>
  <c r="A419" i="11"/>
  <c r="B419" i="11"/>
  <c r="C419" i="11" s="1"/>
  <c r="A420" i="11"/>
  <c r="B420" i="11"/>
  <c r="C420" i="11" s="1"/>
  <c r="A421" i="11"/>
  <c r="B421" i="11"/>
  <c r="C421" i="11"/>
  <c r="A422" i="11"/>
  <c r="B422" i="11"/>
  <c r="C422" i="11"/>
  <c r="A423" i="11"/>
  <c r="B423" i="11"/>
  <c r="C423" i="11"/>
  <c r="A424" i="11"/>
  <c r="B424" i="11"/>
  <c r="C424" i="11" s="1"/>
  <c r="A425" i="11"/>
  <c r="B425" i="11"/>
  <c r="C425" i="11" s="1"/>
  <c r="A426" i="11"/>
  <c r="B426" i="11"/>
  <c r="C426" i="11"/>
  <c r="A427" i="11"/>
  <c r="B427" i="11"/>
  <c r="C427" i="11"/>
  <c r="A428" i="11"/>
  <c r="B428" i="11"/>
  <c r="C428" i="11" s="1"/>
  <c r="A429" i="11"/>
  <c r="B429" i="11"/>
  <c r="C429" i="11" s="1"/>
  <c r="A430" i="11"/>
  <c r="B430" i="11"/>
  <c r="C430" i="11"/>
  <c r="A431" i="11"/>
  <c r="B431" i="11"/>
  <c r="C431" i="11"/>
  <c r="A432" i="11"/>
  <c r="B432" i="11"/>
  <c r="C432" i="11" s="1"/>
  <c r="A433" i="11"/>
  <c r="B433" i="11"/>
  <c r="C433" i="11" s="1"/>
  <c r="A434" i="11"/>
  <c r="B434" i="11"/>
  <c r="C434" i="11"/>
  <c r="A435" i="11"/>
  <c r="B435" i="11"/>
  <c r="C435" i="11" s="1"/>
  <c r="A436" i="11"/>
  <c r="B436" i="11"/>
  <c r="C436" i="11" s="1"/>
  <c r="A437" i="11"/>
  <c r="B437" i="11"/>
  <c r="C437" i="11" s="1"/>
  <c r="A438" i="11"/>
  <c r="B438" i="11"/>
  <c r="C438" i="11"/>
  <c r="A439" i="11"/>
  <c r="B439" i="11"/>
  <c r="C439" i="11"/>
  <c r="A440" i="11"/>
  <c r="B440" i="11"/>
  <c r="C440" i="11" s="1"/>
  <c r="A441" i="11"/>
  <c r="B441" i="11"/>
  <c r="C441" i="11" s="1"/>
  <c r="A442" i="11"/>
  <c r="B442" i="11"/>
  <c r="C442" i="11" s="1"/>
  <c r="A443" i="11"/>
  <c r="B443" i="11"/>
  <c r="C443" i="11"/>
  <c r="A444" i="11"/>
  <c r="B444" i="11"/>
  <c r="C444" i="11" s="1"/>
  <c r="A445" i="11"/>
  <c r="B445" i="11"/>
  <c r="C445" i="11" s="1"/>
  <c r="A446" i="11"/>
  <c r="B446" i="11"/>
  <c r="C446" i="11"/>
  <c r="A447" i="11"/>
  <c r="B447" i="11"/>
  <c r="C447" i="11"/>
  <c r="A448" i="11"/>
  <c r="B448" i="11"/>
  <c r="C448" i="11" s="1"/>
  <c r="A449" i="11"/>
  <c r="B449" i="11"/>
  <c r="C449" i="11"/>
  <c r="A450" i="11"/>
  <c r="B450" i="11"/>
  <c r="C450" i="11" s="1"/>
  <c r="A451" i="11"/>
  <c r="B451" i="11"/>
  <c r="C451" i="11" s="1"/>
  <c r="A452" i="11"/>
  <c r="B452" i="11"/>
  <c r="C452" i="11" s="1"/>
  <c r="A453" i="11"/>
  <c r="B453" i="11"/>
  <c r="C453" i="11" s="1"/>
  <c r="A454" i="11"/>
  <c r="B454" i="11"/>
  <c r="C454" i="11"/>
  <c r="A455" i="11"/>
  <c r="B455" i="11"/>
  <c r="C455" i="11"/>
  <c r="A456" i="11"/>
  <c r="B456" i="11"/>
  <c r="C456" i="11" s="1"/>
  <c r="A457" i="11"/>
  <c r="B457" i="11"/>
  <c r="C457" i="11" s="1"/>
  <c r="A458" i="11"/>
  <c r="B458" i="11"/>
  <c r="C458" i="11"/>
  <c r="A459" i="11"/>
  <c r="B459" i="11"/>
  <c r="C459" i="11"/>
  <c r="A460" i="11"/>
  <c r="B460" i="11"/>
  <c r="C460" i="11" s="1"/>
  <c r="A461" i="11"/>
  <c r="B461" i="11"/>
  <c r="C461" i="11"/>
  <c r="A462" i="11"/>
  <c r="B462" i="11"/>
  <c r="C462" i="11"/>
  <c r="A463" i="11"/>
  <c r="B463" i="11"/>
  <c r="C463" i="11"/>
  <c r="A464" i="11"/>
  <c r="B464" i="11"/>
  <c r="C464" i="11" s="1"/>
  <c r="A465" i="11"/>
  <c r="B465" i="11"/>
  <c r="C465" i="11" s="1"/>
  <c r="A466" i="11"/>
  <c r="B466" i="11"/>
  <c r="C466" i="11"/>
  <c r="A467" i="11"/>
  <c r="B467" i="11"/>
  <c r="C467" i="11"/>
  <c r="A468" i="11"/>
  <c r="B468" i="11"/>
  <c r="C468" i="11" s="1"/>
  <c r="A469" i="11"/>
  <c r="B469" i="11"/>
  <c r="C469" i="11"/>
  <c r="A470" i="11"/>
  <c r="B470" i="11"/>
  <c r="C470" i="11"/>
  <c r="A471" i="11"/>
  <c r="B471" i="11"/>
  <c r="C471" i="11"/>
  <c r="A472" i="11"/>
  <c r="B472" i="11"/>
  <c r="C472" i="11" s="1"/>
  <c r="A473" i="11"/>
  <c r="B473" i="11"/>
  <c r="C473" i="11" s="1"/>
  <c r="A474" i="11"/>
  <c r="B474" i="11"/>
  <c r="C474" i="11"/>
  <c r="A475" i="11"/>
  <c r="B475" i="11"/>
  <c r="C475" i="11"/>
  <c r="A476" i="11"/>
  <c r="B476" i="11"/>
  <c r="C476" i="11" s="1"/>
  <c r="A477" i="11"/>
  <c r="B477" i="11"/>
  <c r="C477" i="11"/>
  <c r="A478" i="11"/>
  <c r="B478" i="11"/>
  <c r="C478" i="11"/>
  <c r="A479" i="11"/>
  <c r="B479" i="11"/>
  <c r="C479" i="11"/>
  <c r="A480" i="11"/>
  <c r="B480" i="11"/>
  <c r="C480" i="11" s="1"/>
  <c r="A481" i="11"/>
  <c r="B481" i="11"/>
  <c r="C481" i="11" s="1"/>
  <c r="A482" i="11"/>
  <c r="B482" i="11"/>
  <c r="C482" i="11" s="1"/>
  <c r="A483" i="11"/>
  <c r="B483" i="11"/>
  <c r="C483" i="11"/>
  <c r="A484" i="11"/>
  <c r="B484" i="11"/>
  <c r="C484" i="11" s="1"/>
  <c r="A485" i="11"/>
  <c r="B485" i="11"/>
  <c r="C485" i="11" s="1"/>
  <c r="A486" i="11"/>
  <c r="B486" i="11"/>
  <c r="C486" i="11"/>
  <c r="A487" i="11"/>
  <c r="B487" i="11"/>
  <c r="C487" i="11"/>
  <c r="A488" i="11"/>
  <c r="B488" i="11"/>
  <c r="C488" i="11" s="1"/>
  <c r="A489" i="11"/>
  <c r="B489" i="11"/>
  <c r="C489" i="11" s="1"/>
  <c r="A490" i="11"/>
  <c r="B490" i="11"/>
  <c r="C490" i="11"/>
  <c r="A491" i="11"/>
  <c r="B491" i="11"/>
  <c r="C491" i="11"/>
  <c r="A492" i="11"/>
  <c r="B492" i="11"/>
  <c r="C492" i="11" s="1"/>
  <c r="A493" i="11"/>
  <c r="B493" i="11"/>
  <c r="C493" i="11"/>
  <c r="A494" i="11"/>
  <c r="B494" i="11"/>
  <c r="C494" i="11"/>
  <c r="A495" i="11"/>
  <c r="B495" i="11"/>
  <c r="C495" i="11"/>
  <c r="A496" i="11"/>
  <c r="B496" i="11"/>
  <c r="C496" i="11" s="1"/>
  <c r="A497" i="11"/>
  <c r="B497" i="11"/>
  <c r="C497" i="11" s="1"/>
  <c r="A498" i="11"/>
  <c r="B498" i="11"/>
  <c r="C498" i="11"/>
  <c r="A499" i="11"/>
  <c r="B499" i="11"/>
  <c r="C499" i="11" s="1"/>
  <c r="A500" i="11"/>
  <c r="B500" i="11"/>
  <c r="C500" i="11" s="1"/>
  <c r="A501" i="11"/>
  <c r="B501" i="11"/>
  <c r="C501" i="11" s="1"/>
  <c r="A502" i="11"/>
  <c r="B502" i="11"/>
  <c r="C502" i="11"/>
  <c r="A503" i="11"/>
  <c r="B503" i="11"/>
  <c r="C503" i="11"/>
  <c r="A504" i="11"/>
  <c r="B504" i="11"/>
  <c r="C504" i="11" s="1"/>
  <c r="A3" i="9"/>
  <c r="B6" i="9"/>
  <c r="C6" i="9"/>
  <c r="B7" i="9"/>
  <c r="B8" i="9"/>
  <c r="C8" i="9"/>
  <c r="A11" i="9"/>
  <c r="B11" i="9"/>
  <c r="C11" i="9"/>
  <c r="A12" i="9"/>
  <c r="B12" i="9"/>
  <c r="C12" i="9"/>
  <c r="A13" i="9"/>
  <c r="B13" i="9"/>
  <c r="C13" i="9" s="1"/>
  <c r="A14" i="9"/>
  <c r="B14" i="9"/>
  <c r="C14" i="9" s="1"/>
  <c r="A15" i="9"/>
  <c r="B15" i="9"/>
  <c r="C15" i="9"/>
  <c r="A16" i="9"/>
  <c r="B16" i="9"/>
  <c r="C16" i="9"/>
  <c r="A17" i="9"/>
  <c r="B17" i="9"/>
  <c r="C17" i="9" s="1"/>
  <c r="A18" i="9"/>
  <c r="B18" i="9"/>
  <c r="C18" i="9"/>
  <c r="A19" i="9"/>
  <c r="B19" i="9"/>
  <c r="C19" i="9"/>
  <c r="A20" i="9"/>
  <c r="B20" i="9"/>
  <c r="C20" i="9"/>
  <c r="A21" i="9"/>
  <c r="B21" i="9"/>
  <c r="C21" i="9" s="1"/>
  <c r="A22" i="9"/>
  <c r="B22" i="9"/>
  <c r="C22" i="9" s="1"/>
  <c r="A23" i="9"/>
  <c r="B23" i="9"/>
  <c r="C23" i="9"/>
  <c r="A24" i="9"/>
  <c r="B24" i="9"/>
  <c r="C24" i="9"/>
  <c r="A25" i="9"/>
  <c r="B25" i="9"/>
  <c r="C25" i="9" s="1"/>
  <c r="A26" i="9"/>
  <c r="B26" i="9"/>
  <c r="C26" i="9"/>
  <c r="A27" i="9"/>
  <c r="B27" i="9"/>
  <c r="C27" i="9"/>
  <c r="A28" i="9"/>
  <c r="B28" i="9"/>
  <c r="C28" i="9"/>
  <c r="A29" i="9"/>
  <c r="B29" i="9"/>
  <c r="C29" i="9" s="1"/>
  <c r="A30" i="9"/>
  <c r="B30" i="9"/>
  <c r="C30" i="9" s="1"/>
  <c r="A31" i="9"/>
  <c r="B31" i="9"/>
  <c r="C31" i="9"/>
  <c r="A32" i="9"/>
  <c r="B32" i="9"/>
  <c r="C32" i="9"/>
  <c r="A33" i="9"/>
  <c r="B33" i="9"/>
  <c r="C33" i="9" s="1"/>
  <c r="A34" i="9"/>
  <c r="B34" i="9"/>
  <c r="C34" i="9"/>
  <c r="A35" i="9"/>
  <c r="B35" i="9"/>
  <c r="C35" i="9"/>
  <c r="A36" i="9"/>
  <c r="B36" i="9"/>
  <c r="C36" i="9"/>
  <c r="A37" i="9"/>
  <c r="B37" i="9"/>
  <c r="C37" i="9" s="1"/>
  <c r="A38" i="9"/>
  <c r="B38" i="9"/>
  <c r="C38" i="9"/>
  <c r="A39" i="9"/>
  <c r="B39" i="9"/>
  <c r="C39" i="9"/>
  <c r="A40" i="9"/>
  <c r="B40" i="9"/>
  <c r="C40" i="9"/>
  <c r="A41" i="9"/>
  <c r="B41" i="9"/>
  <c r="C41" i="9" s="1"/>
  <c r="A42" i="9"/>
  <c r="B42" i="9"/>
  <c r="C42" i="9"/>
  <c r="A43" i="9"/>
  <c r="B43" i="9"/>
  <c r="C43" i="9"/>
  <c r="A44" i="9"/>
  <c r="B44" i="9"/>
  <c r="C44" i="9"/>
  <c r="A45" i="9"/>
  <c r="B45" i="9"/>
  <c r="C45" i="9" s="1"/>
  <c r="A46" i="9"/>
  <c r="B46" i="9"/>
  <c r="C46" i="9" s="1"/>
  <c r="A47" i="9"/>
  <c r="B47" i="9"/>
  <c r="C47" i="9"/>
  <c r="A48" i="9"/>
  <c r="B48" i="9"/>
  <c r="C48" i="9"/>
  <c r="A49" i="9"/>
  <c r="B49" i="9"/>
  <c r="C49" i="9" s="1"/>
  <c r="A50" i="9"/>
  <c r="B50" i="9"/>
  <c r="C50" i="9"/>
  <c r="A51" i="9"/>
  <c r="B51" i="9"/>
  <c r="C51" i="9"/>
  <c r="A52" i="9"/>
  <c r="B52" i="9"/>
  <c r="C52" i="9"/>
  <c r="A53" i="9"/>
  <c r="B53" i="9"/>
  <c r="C53" i="9" s="1"/>
  <c r="A54" i="9"/>
  <c r="B54" i="9"/>
  <c r="C54" i="9" s="1"/>
  <c r="A55" i="9"/>
  <c r="B55" i="9"/>
  <c r="C55" i="9"/>
  <c r="A56" i="9"/>
  <c r="B56" i="9"/>
  <c r="C56" i="9"/>
  <c r="A57" i="9"/>
  <c r="B57" i="9"/>
  <c r="C57" i="9" s="1"/>
  <c r="A58" i="9"/>
  <c r="B58" i="9"/>
  <c r="C58" i="9"/>
  <c r="A59" i="9"/>
  <c r="B59" i="9"/>
  <c r="C59" i="9"/>
  <c r="A60" i="9"/>
  <c r="B60" i="9"/>
  <c r="C60" i="9"/>
  <c r="A61" i="9"/>
  <c r="B61" i="9"/>
  <c r="C61" i="9" s="1"/>
  <c r="A62" i="9"/>
  <c r="B62" i="9"/>
  <c r="C62" i="9" s="1"/>
  <c r="A63" i="9"/>
  <c r="B63" i="9"/>
  <c r="C63" i="9"/>
  <c r="A64" i="9"/>
  <c r="B64" i="9"/>
  <c r="C64" i="9"/>
  <c r="A65" i="9"/>
  <c r="B65" i="9"/>
  <c r="C65" i="9" s="1"/>
  <c r="A66" i="9"/>
  <c r="B66" i="9"/>
  <c r="C66" i="9"/>
  <c r="A67" i="9"/>
  <c r="B67" i="9"/>
  <c r="C67" i="9"/>
  <c r="A68" i="9"/>
  <c r="B68" i="9"/>
  <c r="C68" i="9"/>
  <c r="A69" i="9"/>
  <c r="B69" i="9"/>
  <c r="C69" i="9" s="1"/>
  <c r="A70" i="9"/>
  <c r="B70" i="9"/>
  <c r="C70" i="9" s="1"/>
  <c r="A71" i="9"/>
  <c r="B71" i="9"/>
  <c r="C71" i="9"/>
  <c r="A72" i="9"/>
  <c r="B72" i="9"/>
  <c r="C72" i="9"/>
  <c r="A73" i="9"/>
  <c r="B73" i="9"/>
  <c r="C73" i="9" s="1"/>
  <c r="A74" i="9"/>
  <c r="B74" i="9"/>
  <c r="C74" i="9"/>
  <c r="A75" i="9"/>
  <c r="B75" i="9"/>
  <c r="C75" i="9"/>
  <c r="A76" i="9"/>
  <c r="B76" i="9"/>
  <c r="C76" i="9"/>
  <c r="A77" i="9"/>
  <c r="B77" i="9"/>
  <c r="C77" i="9" s="1"/>
  <c r="A78" i="9"/>
  <c r="B78" i="9"/>
  <c r="C78" i="9" s="1"/>
  <c r="A79" i="9"/>
  <c r="B79" i="9"/>
  <c r="C79" i="9" s="1"/>
  <c r="A80" i="9"/>
  <c r="B80" i="9"/>
  <c r="C80" i="9"/>
  <c r="A81" i="9"/>
  <c r="B81" i="9"/>
  <c r="C81" i="9" s="1"/>
  <c r="A82" i="9"/>
  <c r="B82" i="9"/>
  <c r="C82" i="9" s="1"/>
  <c r="A83" i="9"/>
  <c r="B83" i="9"/>
  <c r="C83" i="9"/>
  <c r="A84" i="9"/>
  <c r="B84" i="9"/>
  <c r="C84" i="9"/>
  <c r="A85" i="9"/>
  <c r="B85" i="9"/>
  <c r="C85" i="9" s="1"/>
  <c r="A86" i="9"/>
  <c r="B86" i="9"/>
  <c r="C86" i="9" s="1"/>
  <c r="A87" i="9"/>
  <c r="B87" i="9"/>
  <c r="C87" i="9"/>
  <c r="A88" i="9"/>
  <c r="B88" i="9"/>
  <c r="C88" i="9"/>
  <c r="A89" i="9"/>
  <c r="B89" i="9"/>
  <c r="C89" i="9" s="1"/>
  <c r="A90" i="9"/>
  <c r="B90" i="9"/>
  <c r="C90" i="9"/>
  <c r="A91" i="9"/>
  <c r="B91" i="9"/>
  <c r="C91" i="9"/>
  <c r="A92" i="9"/>
  <c r="B92" i="9"/>
  <c r="C92" i="9"/>
  <c r="A93" i="9"/>
  <c r="B93" i="9"/>
  <c r="C93" i="9" s="1"/>
  <c r="A94" i="9"/>
  <c r="B94" i="9"/>
  <c r="C94" i="9" s="1"/>
  <c r="A95" i="9"/>
  <c r="B95" i="9"/>
  <c r="C95" i="9"/>
  <c r="A96" i="9"/>
  <c r="B96" i="9"/>
  <c r="C96" i="9"/>
  <c r="A97" i="9"/>
  <c r="B97" i="9"/>
  <c r="C97" i="9" s="1"/>
  <c r="A98" i="9"/>
  <c r="B98" i="9"/>
  <c r="C98" i="9"/>
  <c r="A99" i="9"/>
  <c r="B99" i="9"/>
  <c r="C99" i="9"/>
  <c r="A100" i="9"/>
  <c r="B100" i="9"/>
  <c r="C100" i="9"/>
  <c r="A101" i="9"/>
  <c r="B101" i="9"/>
  <c r="C101" i="9" s="1"/>
  <c r="A102" i="9"/>
  <c r="B102" i="9"/>
  <c r="C102" i="9" s="1"/>
  <c r="A103" i="9"/>
  <c r="B103" i="9"/>
  <c r="C103" i="9"/>
  <c r="A104" i="9"/>
  <c r="B104" i="9"/>
  <c r="C104" i="9"/>
  <c r="A105" i="9"/>
  <c r="B105" i="9"/>
  <c r="C105" i="9" s="1"/>
  <c r="A106" i="9"/>
  <c r="B106" i="9"/>
  <c r="C106" i="9"/>
  <c r="A107" i="9"/>
  <c r="B107" i="9"/>
  <c r="C107" i="9"/>
  <c r="A108" i="9"/>
  <c r="B108" i="9"/>
  <c r="C108" i="9"/>
  <c r="A109" i="9"/>
  <c r="B109" i="9"/>
  <c r="C109" i="9" s="1"/>
  <c r="A110" i="9"/>
  <c r="B110" i="9"/>
  <c r="C110" i="9" s="1"/>
  <c r="A111" i="9"/>
  <c r="B111" i="9"/>
  <c r="C111" i="9" s="1"/>
  <c r="A112" i="9"/>
  <c r="B112" i="9"/>
  <c r="C112" i="9"/>
  <c r="A113" i="9"/>
  <c r="B113" i="9"/>
  <c r="C113" i="9" s="1"/>
  <c r="A114" i="9"/>
  <c r="B114" i="9"/>
  <c r="C114" i="9" s="1"/>
  <c r="A115" i="9"/>
  <c r="B115" i="9"/>
  <c r="C115" i="9"/>
  <c r="A116" i="9"/>
  <c r="B116" i="9"/>
  <c r="C116" i="9"/>
  <c r="A117" i="9"/>
  <c r="B117" i="9"/>
  <c r="C117" i="9" s="1"/>
  <c r="A118" i="9"/>
  <c r="B118" i="9"/>
  <c r="C118" i="9" s="1"/>
  <c r="A119" i="9"/>
  <c r="B119" i="9"/>
  <c r="C119" i="9"/>
  <c r="A120" i="9"/>
  <c r="B120" i="9"/>
  <c r="C120" i="9"/>
  <c r="A121" i="9"/>
  <c r="B121" i="9"/>
  <c r="C121" i="9" s="1"/>
  <c r="A122" i="9"/>
  <c r="B122" i="9"/>
  <c r="C122" i="9"/>
  <c r="A123" i="9"/>
  <c r="B123" i="9"/>
  <c r="C123" i="9"/>
  <c r="A124" i="9"/>
  <c r="B124" i="9"/>
  <c r="C124" i="9"/>
  <c r="A125" i="9"/>
  <c r="B125" i="9"/>
  <c r="C125" i="9" s="1"/>
  <c r="A126" i="9"/>
  <c r="B126" i="9"/>
  <c r="C126" i="9" s="1"/>
  <c r="A127" i="9"/>
  <c r="B127" i="9"/>
  <c r="C127" i="9"/>
  <c r="A128" i="9"/>
  <c r="B128" i="9"/>
  <c r="C128" i="9"/>
  <c r="A129" i="9"/>
  <c r="B129" i="9"/>
  <c r="C129" i="9" s="1"/>
  <c r="A130" i="9"/>
  <c r="B130" i="9"/>
  <c r="C130" i="9"/>
  <c r="A131" i="9"/>
  <c r="B131" i="9"/>
  <c r="C131" i="9"/>
  <c r="A132" i="9"/>
  <c r="B132" i="9"/>
  <c r="C132" i="9"/>
  <c r="A133" i="9"/>
  <c r="B133" i="9"/>
  <c r="C133" i="9" s="1"/>
  <c r="A134" i="9"/>
  <c r="B134" i="9"/>
  <c r="C134" i="9"/>
  <c r="A135" i="9"/>
  <c r="B135" i="9"/>
  <c r="C135" i="9"/>
  <c r="A136" i="9"/>
  <c r="B136" i="9"/>
  <c r="C136" i="9"/>
  <c r="A137" i="9"/>
  <c r="B137" i="9"/>
  <c r="C137" i="9" s="1"/>
  <c r="A138" i="9"/>
  <c r="B138" i="9"/>
  <c r="C138" i="9"/>
  <c r="A139" i="9"/>
  <c r="B139" i="9"/>
  <c r="C139" i="9"/>
  <c r="A140" i="9"/>
  <c r="B140" i="9"/>
  <c r="C140" i="9"/>
  <c r="A141" i="9"/>
  <c r="B141" i="9"/>
  <c r="C141" i="9" s="1"/>
  <c r="A142" i="9"/>
  <c r="B142" i="9"/>
  <c r="C142" i="9" s="1"/>
  <c r="A143" i="9"/>
  <c r="B143" i="9"/>
  <c r="C143" i="9"/>
  <c r="A144" i="9"/>
  <c r="B144" i="9"/>
  <c r="C144" i="9"/>
  <c r="A145" i="9"/>
  <c r="B145" i="9"/>
  <c r="C145" i="9" s="1"/>
  <c r="A146" i="9"/>
  <c r="B146" i="9"/>
  <c r="C146" i="9"/>
  <c r="A147" i="9"/>
  <c r="B147" i="9"/>
  <c r="C147" i="9"/>
  <c r="A148" i="9"/>
  <c r="B148" i="9"/>
  <c r="C148" i="9"/>
  <c r="A149" i="9"/>
  <c r="B149" i="9"/>
  <c r="C149" i="9" s="1"/>
  <c r="A150" i="9"/>
  <c r="B150" i="9"/>
  <c r="C150" i="9" s="1"/>
  <c r="A151" i="9"/>
  <c r="B151" i="9"/>
  <c r="C151" i="9"/>
  <c r="A152" i="9"/>
  <c r="B152" i="9"/>
  <c r="C152" i="9"/>
  <c r="A153" i="9"/>
  <c r="B153" i="9"/>
  <c r="C153" i="9" s="1"/>
  <c r="A154" i="9"/>
  <c r="B154" i="9"/>
  <c r="C154" i="9"/>
  <c r="A155" i="9"/>
  <c r="B155" i="9"/>
  <c r="C155" i="9"/>
  <c r="A156" i="9"/>
  <c r="B156" i="9"/>
  <c r="C156" i="9"/>
  <c r="A157" i="9"/>
  <c r="B157" i="9"/>
  <c r="C157" i="9" s="1"/>
  <c r="A158" i="9"/>
  <c r="B158" i="9"/>
  <c r="C158" i="9" s="1"/>
  <c r="A159" i="9"/>
  <c r="B159" i="9"/>
  <c r="C159" i="9"/>
  <c r="A160" i="9"/>
  <c r="B160" i="9"/>
  <c r="C160" i="9" s="1"/>
  <c r="A161" i="9"/>
  <c r="B161" i="9"/>
  <c r="C161" i="9" s="1"/>
  <c r="A162" i="9"/>
  <c r="B162" i="9"/>
  <c r="C162" i="9" s="1"/>
  <c r="A163" i="9"/>
  <c r="B163" i="9"/>
  <c r="C163" i="9"/>
  <c r="A164" i="9"/>
  <c r="B164" i="9"/>
  <c r="C164" i="9"/>
  <c r="A165" i="9"/>
  <c r="B165" i="9"/>
  <c r="C165" i="9" s="1"/>
  <c r="A166" i="9"/>
  <c r="B166" i="9"/>
  <c r="C166" i="9"/>
  <c r="A167" i="9"/>
  <c r="B167" i="9"/>
  <c r="C167" i="9" s="1"/>
  <c r="A168" i="9"/>
  <c r="B168" i="9"/>
  <c r="C168" i="9"/>
  <c r="A169" i="9"/>
  <c r="B169" i="9"/>
  <c r="C169" i="9" s="1"/>
  <c r="A170" i="9"/>
  <c r="B170" i="9"/>
  <c r="C170" i="9"/>
  <c r="A171" i="9"/>
  <c r="B171" i="9"/>
  <c r="C171" i="9"/>
  <c r="A172" i="9"/>
  <c r="B172" i="9"/>
  <c r="C172" i="9"/>
  <c r="A173" i="9"/>
  <c r="B173" i="9"/>
  <c r="C173" i="9" s="1"/>
  <c r="A174" i="9"/>
  <c r="B174" i="9"/>
  <c r="C174" i="9" s="1"/>
  <c r="A175" i="9"/>
  <c r="B175" i="9"/>
  <c r="C175" i="9" s="1"/>
  <c r="A176" i="9"/>
  <c r="B176" i="9"/>
  <c r="C176" i="9"/>
  <c r="A177" i="9"/>
  <c r="B177" i="9"/>
  <c r="C177" i="9"/>
  <c r="A178" i="9"/>
  <c r="B178" i="9"/>
  <c r="C178" i="9" s="1"/>
  <c r="A179" i="9"/>
  <c r="B179" i="9"/>
  <c r="C179" i="9"/>
  <c r="A180" i="9"/>
  <c r="B180" i="9"/>
  <c r="C180" i="9"/>
  <c r="A181" i="9"/>
  <c r="B181" i="9"/>
  <c r="C181" i="9" s="1"/>
  <c r="A182" i="9"/>
  <c r="B182" i="9"/>
  <c r="C182" i="9"/>
  <c r="A183" i="9"/>
  <c r="B183" i="9"/>
  <c r="C183" i="9"/>
  <c r="A184" i="9"/>
  <c r="B184" i="9"/>
  <c r="C184" i="9"/>
  <c r="A185" i="9"/>
  <c r="B185" i="9"/>
  <c r="C185" i="9" s="1"/>
  <c r="A186" i="9"/>
  <c r="B186" i="9"/>
  <c r="C186" i="9"/>
  <c r="A187" i="9"/>
  <c r="B187" i="9"/>
  <c r="C187" i="9" s="1"/>
  <c r="A188" i="9"/>
  <c r="B188" i="9"/>
  <c r="C188" i="9"/>
  <c r="A189" i="9"/>
  <c r="B189" i="9"/>
  <c r="C189" i="9" s="1"/>
  <c r="A190" i="9"/>
  <c r="B190" i="9"/>
  <c r="C190" i="9"/>
  <c r="A191" i="9"/>
  <c r="B191" i="9"/>
  <c r="C191" i="9" s="1"/>
  <c r="A192" i="9"/>
  <c r="B192" i="9"/>
  <c r="C192" i="9"/>
  <c r="A193" i="9"/>
  <c r="B193" i="9"/>
  <c r="C193" i="9" s="1"/>
  <c r="A194" i="9"/>
  <c r="B194" i="9"/>
  <c r="C194" i="9" s="1"/>
  <c r="A195" i="9"/>
  <c r="B195" i="9"/>
  <c r="C195" i="9" s="1"/>
  <c r="A196" i="9"/>
  <c r="B196" i="9"/>
  <c r="C196" i="9"/>
  <c r="A197" i="9"/>
  <c r="B197" i="9"/>
  <c r="C197" i="9" s="1"/>
  <c r="A198" i="9"/>
  <c r="B198" i="9"/>
  <c r="C198" i="9"/>
  <c r="A199" i="9"/>
  <c r="B199" i="9"/>
  <c r="C199" i="9" s="1"/>
  <c r="A200" i="9"/>
  <c r="B200" i="9"/>
  <c r="C200" i="9"/>
  <c r="A201" i="9"/>
  <c r="B201" i="9"/>
  <c r="C201" i="9" s="1"/>
  <c r="A202" i="9"/>
  <c r="B202" i="9"/>
  <c r="C202" i="9" s="1"/>
  <c r="A203" i="9"/>
  <c r="B203" i="9"/>
  <c r="C203" i="9" s="1"/>
  <c r="A204" i="9"/>
  <c r="B204" i="9"/>
  <c r="C204" i="9"/>
  <c r="A205" i="9"/>
  <c r="B205" i="9"/>
  <c r="C205" i="9" s="1"/>
  <c r="A206" i="9"/>
  <c r="B206" i="9"/>
  <c r="C206" i="9"/>
  <c r="A207" i="9"/>
  <c r="B207" i="9"/>
  <c r="C207" i="9"/>
  <c r="A208" i="9"/>
  <c r="B208" i="9"/>
  <c r="C208" i="9"/>
  <c r="A209" i="9"/>
  <c r="B209" i="9"/>
  <c r="C209" i="9" s="1"/>
  <c r="A210" i="9"/>
  <c r="B210" i="9"/>
  <c r="C210" i="9"/>
  <c r="A211" i="9"/>
  <c r="B211" i="9"/>
  <c r="C211" i="9" s="1"/>
  <c r="A212" i="9"/>
  <c r="B212" i="9"/>
  <c r="C212" i="9"/>
  <c r="A213" i="9"/>
  <c r="B213" i="9"/>
  <c r="C213" i="9" s="1"/>
  <c r="A214" i="9"/>
  <c r="B214" i="9"/>
  <c r="C214" i="9"/>
  <c r="A215" i="9"/>
  <c r="B215" i="9"/>
  <c r="C215" i="9"/>
  <c r="A216" i="9"/>
  <c r="B216" i="9"/>
  <c r="C216" i="9"/>
  <c r="A217" i="9"/>
  <c r="B217" i="9"/>
  <c r="C217" i="9" s="1"/>
  <c r="A218" i="9"/>
  <c r="B218" i="9"/>
  <c r="C218" i="9"/>
  <c r="A219" i="9"/>
  <c r="B219" i="9"/>
  <c r="C219" i="9" s="1"/>
  <c r="A220" i="9"/>
  <c r="B220" i="9"/>
  <c r="C220" i="9"/>
  <c r="A221" i="9"/>
  <c r="B221" i="9"/>
  <c r="C221" i="9" s="1"/>
  <c r="A222" i="9"/>
  <c r="B222" i="9"/>
  <c r="C222" i="9"/>
  <c r="A223" i="9"/>
  <c r="B223" i="9"/>
  <c r="C223" i="9" s="1"/>
  <c r="A224" i="9"/>
  <c r="B224" i="9"/>
  <c r="C224" i="9"/>
  <c r="A225" i="9"/>
  <c r="B225" i="9"/>
  <c r="C225" i="9" s="1"/>
  <c r="A226" i="9"/>
  <c r="B226" i="9"/>
  <c r="C226" i="9" s="1"/>
  <c r="A227" i="9"/>
  <c r="B227" i="9"/>
  <c r="C227" i="9" s="1"/>
  <c r="A228" i="9"/>
  <c r="B228" i="9"/>
  <c r="C228" i="9"/>
  <c r="A229" i="9"/>
  <c r="B229" i="9"/>
  <c r="C229" i="9" s="1"/>
  <c r="A230" i="9"/>
  <c r="B230" i="9"/>
  <c r="C230" i="9"/>
  <c r="A231" i="9"/>
  <c r="B231" i="9"/>
  <c r="C231" i="9"/>
  <c r="A232" i="9"/>
  <c r="B232" i="9"/>
  <c r="C232" i="9"/>
  <c r="A233" i="9"/>
  <c r="B233" i="9"/>
  <c r="C233" i="9" s="1"/>
  <c r="A234" i="9"/>
  <c r="B234" i="9"/>
  <c r="C234" i="9"/>
  <c r="A235" i="9"/>
  <c r="B235" i="9"/>
  <c r="C235" i="9" s="1"/>
  <c r="A236" i="9"/>
  <c r="B236" i="9"/>
  <c r="C236" i="9"/>
  <c r="A237" i="9"/>
  <c r="B237" i="9"/>
  <c r="C237" i="9" s="1"/>
  <c r="A238" i="9"/>
  <c r="B238" i="9"/>
  <c r="C238" i="9"/>
  <c r="A239" i="9"/>
  <c r="B239" i="9"/>
  <c r="C239" i="9"/>
  <c r="A240" i="9"/>
  <c r="B240" i="9"/>
  <c r="C240" i="9"/>
  <c r="A241" i="9"/>
  <c r="B241" i="9"/>
  <c r="C241" i="9" s="1"/>
  <c r="A242" i="9"/>
  <c r="B242" i="9"/>
  <c r="C242" i="9"/>
  <c r="A243" i="9"/>
  <c r="B243" i="9"/>
  <c r="C243" i="9" s="1"/>
  <c r="A244" i="9"/>
  <c r="B244" i="9"/>
  <c r="C244" i="9"/>
  <c r="A245" i="9"/>
  <c r="B245" i="9"/>
  <c r="C245" i="9" s="1"/>
  <c r="A246" i="9"/>
  <c r="B246" i="9"/>
  <c r="C246" i="9"/>
  <c r="A247" i="9"/>
  <c r="B247" i="9"/>
  <c r="C247" i="9"/>
  <c r="A248" i="9"/>
  <c r="B248" i="9"/>
  <c r="C248" i="9"/>
  <c r="A249" i="9"/>
  <c r="B249" i="9"/>
  <c r="C249" i="9" s="1"/>
  <c r="A250" i="9"/>
  <c r="B250" i="9"/>
  <c r="C250" i="9"/>
  <c r="A251" i="9"/>
  <c r="B251" i="9"/>
  <c r="C251" i="9" s="1"/>
  <c r="A252" i="9"/>
  <c r="B252" i="9"/>
  <c r="C252" i="9"/>
  <c r="A253" i="9"/>
  <c r="B253" i="9"/>
  <c r="C253" i="9" s="1"/>
  <c r="A254" i="9"/>
  <c r="B254" i="9"/>
  <c r="C254" i="9"/>
  <c r="A255" i="9"/>
  <c r="B255" i="9"/>
  <c r="C255" i="9" s="1"/>
  <c r="A256" i="9"/>
  <c r="B256" i="9"/>
  <c r="C256" i="9"/>
  <c r="A257" i="9"/>
  <c r="B257" i="9"/>
  <c r="C257" i="9" s="1"/>
  <c r="A258" i="9"/>
  <c r="B258" i="9"/>
  <c r="C258" i="9" s="1"/>
  <c r="A259" i="9"/>
  <c r="B259" i="9"/>
  <c r="C259" i="9" s="1"/>
  <c r="A260" i="9"/>
  <c r="B260" i="9"/>
  <c r="C260" i="9"/>
  <c r="A261" i="9"/>
  <c r="B261" i="9"/>
  <c r="C261" i="9" s="1"/>
  <c r="A262" i="9"/>
  <c r="B262" i="9"/>
  <c r="C262" i="9"/>
  <c r="A263" i="9"/>
  <c r="B263" i="9"/>
  <c r="C263" i="9" s="1"/>
  <c r="A264" i="9"/>
  <c r="B264" i="9"/>
  <c r="C264" i="9"/>
  <c r="A265" i="9"/>
  <c r="B265" i="9"/>
  <c r="C265" i="9" s="1"/>
  <c r="A266" i="9"/>
  <c r="B266" i="9"/>
  <c r="C266" i="9" s="1"/>
  <c r="A267" i="9"/>
  <c r="B267" i="9"/>
  <c r="C267" i="9" s="1"/>
  <c r="A268" i="9"/>
  <c r="B268" i="9"/>
  <c r="C268" i="9"/>
  <c r="A269" i="9"/>
  <c r="B269" i="9"/>
  <c r="C269" i="9" s="1"/>
  <c r="A270" i="9"/>
  <c r="B270" i="9"/>
  <c r="C270" i="9"/>
  <c r="A271" i="9"/>
  <c r="B271" i="9"/>
  <c r="C271" i="9"/>
  <c r="A272" i="9"/>
  <c r="B272" i="9"/>
  <c r="C272" i="9"/>
  <c r="A273" i="9"/>
  <c r="B273" i="9"/>
  <c r="C273" i="9" s="1"/>
  <c r="A274" i="9"/>
  <c r="B274" i="9"/>
  <c r="C274" i="9"/>
  <c r="A275" i="9"/>
  <c r="B275" i="9"/>
  <c r="C275" i="9" s="1"/>
  <c r="A276" i="9"/>
  <c r="B276" i="9"/>
  <c r="C276" i="9"/>
  <c r="A277" i="9"/>
  <c r="B277" i="9"/>
  <c r="C277" i="9" s="1"/>
  <c r="A278" i="9"/>
  <c r="B278" i="9"/>
  <c r="C278" i="9"/>
  <c r="A279" i="9"/>
  <c r="B279" i="9"/>
  <c r="C279" i="9" s="1"/>
  <c r="A280" i="9"/>
  <c r="B280" i="9"/>
  <c r="C280" i="9"/>
  <c r="A281" i="9"/>
  <c r="B281" i="9"/>
  <c r="C281" i="9" s="1"/>
  <c r="A282" i="9"/>
  <c r="B282" i="9"/>
  <c r="C282" i="9" s="1"/>
  <c r="A283" i="9"/>
  <c r="B283" i="9"/>
  <c r="C283" i="9" s="1"/>
  <c r="A284" i="9"/>
  <c r="B284" i="9"/>
  <c r="C284" i="9"/>
  <c r="A285" i="9"/>
  <c r="B285" i="9"/>
  <c r="C285" i="9" s="1"/>
  <c r="A286" i="9"/>
  <c r="B286" i="9"/>
  <c r="C286" i="9"/>
  <c r="A287" i="9"/>
  <c r="B287" i="9"/>
  <c r="C287" i="9" s="1"/>
  <c r="A288" i="9"/>
  <c r="B288" i="9"/>
  <c r="C288" i="9"/>
  <c r="A289" i="9"/>
  <c r="B289" i="9"/>
  <c r="C289" i="9" s="1"/>
  <c r="A290" i="9"/>
  <c r="B290" i="9"/>
  <c r="C290" i="9" s="1"/>
  <c r="A291" i="9"/>
  <c r="B291" i="9"/>
  <c r="C291" i="9" s="1"/>
  <c r="A292" i="9"/>
  <c r="B292" i="9"/>
  <c r="C292" i="9"/>
  <c r="A293" i="9"/>
  <c r="B293" i="9"/>
  <c r="C293" i="9" s="1"/>
  <c r="A294" i="9"/>
  <c r="B294" i="9"/>
  <c r="C294" i="9"/>
  <c r="A295" i="9"/>
  <c r="B295" i="9"/>
  <c r="C295" i="9"/>
  <c r="A296" i="9"/>
  <c r="B296" i="9"/>
  <c r="C296" i="9"/>
  <c r="A297" i="9"/>
  <c r="B297" i="9"/>
  <c r="C297" i="9" s="1"/>
  <c r="A298" i="9"/>
  <c r="B298" i="9"/>
  <c r="C298" i="9"/>
  <c r="A299" i="9"/>
  <c r="B299" i="9"/>
  <c r="C299" i="9" s="1"/>
  <c r="A300" i="9"/>
  <c r="B300" i="9"/>
  <c r="C300" i="9"/>
  <c r="A301" i="9"/>
  <c r="B301" i="9"/>
  <c r="C301" i="9" s="1"/>
  <c r="A302" i="9"/>
  <c r="B302" i="9"/>
  <c r="C302" i="9"/>
  <c r="A303" i="9"/>
  <c r="B303" i="9"/>
  <c r="C303" i="9"/>
  <c r="A304" i="9"/>
  <c r="B304" i="9"/>
  <c r="C304" i="9"/>
  <c r="A305" i="9"/>
  <c r="B305" i="9"/>
  <c r="C305" i="9" s="1"/>
  <c r="A306" i="9"/>
  <c r="B306" i="9"/>
  <c r="C306" i="9"/>
  <c r="A307" i="9"/>
  <c r="B307" i="9"/>
  <c r="C307" i="9" s="1"/>
  <c r="A308" i="9"/>
  <c r="B308" i="9"/>
  <c r="C308" i="9"/>
  <c r="A309" i="9"/>
  <c r="B309" i="9"/>
  <c r="C309" i="9" s="1"/>
  <c r="A310" i="9"/>
  <c r="B310" i="9"/>
  <c r="C310" i="9"/>
  <c r="A311" i="9"/>
  <c r="B311" i="9"/>
  <c r="C311" i="9"/>
  <c r="A312" i="9"/>
  <c r="B312" i="9"/>
  <c r="C312" i="9"/>
  <c r="A313" i="9"/>
  <c r="B313" i="9"/>
  <c r="C313" i="9" s="1"/>
  <c r="A314" i="9"/>
  <c r="B314" i="9"/>
  <c r="C314" i="9"/>
  <c r="A315" i="9"/>
  <c r="B315" i="9"/>
  <c r="C315" i="9" s="1"/>
  <c r="A316" i="9"/>
  <c r="B316" i="9"/>
  <c r="C316" i="9"/>
  <c r="A317" i="9"/>
  <c r="B317" i="9"/>
  <c r="C317" i="9" s="1"/>
  <c r="A318" i="9"/>
  <c r="B318" i="9"/>
  <c r="C318" i="9"/>
  <c r="A319" i="9"/>
  <c r="B319" i="9"/>
  <c r="C319" i="9" s="1"/>
  <c r="A320" i="9"/>
  <c r="B320" i="9"/>
  <c r="C320" i="9"/>
  <c r="A321" i="9"/>
  <c r="B321" i="9"/>
  <c r="C321" i="9" s="1"/>
  <c r="A322" i="9"/>
  <c r="B322" i="9"/>
  <c r="C322" i="9" s="1"/>
  <c r="A323" i="9"/>
  <c r="B323" i="9"/>
  <c r="C323" i="9" s="1"/>
  <c r="A324" i="9"/>
  <c r="B324" i="9"/>
  <c r="C324" i="9"/>
  <c r="A325" i="9"/>
  <c r="B325" i="9"/>
  <c r="C325" i="9" s="1"/>
  <c r="A326" i="9"/>
  <c r="B326" i="9"/>
  <c r="C326" i="9"/>
  <c r="A327" i="9"/>
  <c r="B327" i="9"/>
  <c r="C327" i="9" s="1"/>
  <c r="A328" i="9"/>
  <c r="B328" i="9"/>
  <c r="C328" i="9"/>
  <c r="A329" i="9"/>
  <c r="B329" i="9"/>
  <c r="C329" i="9" s="1"/>
  <c r="A330" i="9"/>
  <c r="B330" i="9"/>
  <c r="C330" i="9" s="1"/>
  <c r="A331" i="9"/>
  <c r="B331" i="9"/>
  <c r="C331" i="9" s="1"/>
  <c r="A332" i="9"/>
  <c r="B332" i="9"/>
  <c r="C332" i="9"/>
  <c r="A333" i="9"/>
  <c r="B333" i="9"/>
  <c r="C333" i="9" s="1"/>
  <c r="A334" i="9"/>
  <c r="B334" i="9"/>
  <c r="C334" i="9"/>
  <c r="A335" i="9"/>
  <c r="B335" i="9"/>
  <c r="C335" i="9"/>
  <c r="A336" i="9"/>
  <c r="B336" i="9"/>
  <c r="C336" i="9"/>
  <c r="A337" i="9"/>
  <c r="B337" i="9"/>
  <c r="C337" i="9" s="1"/>
  <c r="A338" i="9"/>
  <c r="B338" i="9"/>
  <c r="C338" i="9"/>
  <c r="A339" i="9"/>
  <c r="B339" i="9"/>
  <c r="C339" i="9" s="1"/>
  <c r="A340" i="9"/>
  <c r="B340" i="9"/>
  <c r="C340" i="9"/>
  <c r="A341" i="9"/>
  <c r="B341" i="9"/>
  <c r="C341" i="9" s="1"/>
  <c r="A342" i="9"/>
  <c r="B342" i="9"/>
  <c r="C342" i="9"/>
  <c r="A343" i="9"/>
  <c r="B343" i="9"/>
  <c r="C343" i="9"/>
  <c r="A344" i="9"/>
  <c r="B344" i="9"/>
  <c r="C344" i="9"/>
  <c r="A345" i="9"/>
  <c r="B345" i="9"/>
  <c r="C345" i="9" s="1"/>
  <c r="A346" i="9"/>
  <c r="B346" i="9"/>
  <c r="C346" i="9"/>
  <c r="A347" i="9"/>
  <c r="B347" i="9"/>
  <c r="C347" i="9" s="1"/>
  <c r="A348" i="9"/>
  <c r="B348" i="9"/>
  <c r="C348" i="9"/>
  <c r="A349" i="9"/>
  <c r="B349" i="9"/>
  <c r="C349" i="9" s="1"/>
  <c r="A350" i="9"/>
  <c r="B350" i="9"/>
  <c r="C350" i="9"/>
  <c r="A351" i="9"/>
  <c r="B351" i="9"/>
  <c r="C351" i="9" s="1"/>
  <c r="A352" i="9"/>
  <c r="B352" i="9"/>
  <c r="C352" i="9"/>
  <c r="A353" i="9"/>
  <c r="B353" i="9"/>
  <c r="C353" i="9" s="1"/>
  <c r="A354" i="9"/>
  <c r="B354" i="9"/>
  <c r="C354" i="9" s="1"/>
  <c r="A355" i="9"/>
  <c r="B355" i="9"/>
  <c r="C355" i="9" s="1"/>
  <c r="A356" i="9"/>
  <c r="B356" i="9"/>
  <c r="C356" i="9"/>
  <c r="A357" i="9"/>
  <c r="B357" i="9"/>
  <c r="C357" i="9" s="1"/>
  <c r="A358" i="9"/>
  <c r="B358" i="9"/>
  <c r="C358" i="9"/>
  <c r="A359" i="9"/>
  <c r="B359" i="9"/>
  <c r="C359" i="9"/>
  <c r="A360" i="9"/>
  <c r="B360" i="9"/>
  <c r="C360" i="9"/>
  <c r="A361" i="9"/>
  <c r="B361" i="9"/>
  <c r="C361" i="9" s="1"/>
  <c r="A362" i="9"/>
  <c r="B362" i="9"/>
  <c r="C362" i="9"/>
  <c r="A363" i="9"/>
  <c r="B363" i="9"/>
  <c r="C363" i="9" s="1"/>
  <c r="A364" i="9"/>
  <c r="B364" i="9"/>
  <c r="C364" i="9"/>
  <c r="A365" i="9"/>
  <c r="B365" i="9"/>
  <c r="C365" i="9" s="1"/>
  <c r="A366" i="9"/>
  <c r="B366" i="9"/>
  <c r="C366" i="9"/>
  <c r="A367" i="9"/>
  <c r="B367" i="9"/>
  <c r="C367" i="9"/>
  <c r="A368" i="9"/>
  <c r="B368" i="9"/>
  <c r="C368" i="9"/>
  <c r="A369" i="9"/>
  <c r="B369" i="9"/>
  <c r="C369" i="9" s="1"/>
  <c r="A370" i="9"/>
  <c r="B370" i="9"/>
  <c r="C370" i="9"/>
  <c r="A371" i="9"/>
  <c r="B371" i="9"/>
  <c r="C371" i="9" s="1"/>
  <c r="A372" i="9"/>
  <c r="B372" i="9"/>
  <c r="C372" i="9"/>
  <c r="A373" i="9"/>
  <c r="B373" i="9"/>
  <c r="C373" i="9" s="1"/>
  <c r="A374" i="9"/>
  <c r="B374" i="9"/>
  <c r="C374" i="9"/>
  <c r="A375" i="9"/>
  <c r="B375" i="9"/>
  <c r="C375" i="9"/>
  <c r="A376" i="9"/>
  <c r="B376" i="9"/>
  <c r="C376" i="9"/>
  <c r="A377" i="9"/>
  <c r="B377" i="9"/>
  <c r="C377" i="9" s="1"/>
  <c r="A378" i="9"/>
  <c r="B378" i="9"/>
  <c r="C378" i="9"/>
  <c r="A379" i="9"/>
  <c r="B379" i="9"/>
  <c r="C379" i="9" s="1"/>
  <c r="A380" i="9"/>
  <c r="B380" i="9"/>
  <c r="C380" i="9"/>
  <c r="A381" i="9"/>
  <c r="B381" i="9"/>
  <c r="C381" i="9" s="1"/>
  <c r="A382" i="9"/>
  <c r="B382" i="9"/>
  <c r="C382" i="9"/>
  <c r="A383" i="9"/>
  <c r="B383" i="9"/>
  <c r="C383" i="9" s="1"/>
  <c r="A384" i="9"/>
  <c r="B384" i="9"/>
  <c r="C384" i="9"/>
  <c r="A385" i="9"/>
  <c r="B385" i="9"/>
  <c r="C385" i="9" s="1"/>
  <c r="A386" i="9"/>
  <c r="B386" i="9"/>
  <c r="C386" i="9" s="1"/>
  <c r="A387" i="9"/>
  <c r="B387" i="9"/>
  <c r="C387" i="9" s="1"/>
  <c r="A388" i="9"/>
  <c r="B388" i="9"/>
  <c r="C388" i="9"/>
  <c r="A389" i="9"/>
  <c r="B389" i="9"/>
  <c r="C389" i="9" s="1"/>
  <c r="A390" i="9"/>
  <c r="B390" i="9"/>
  <c r="C390" i="9"/>
  <c r="A391" i="9"/>
  <c r="B391" i="9"/>
  <c r="C391" i="9" s="1"/>
  <c r="A392" i="9"/>
  <c r="B392" i="9"/>
  <c r="C392" i="9"/>
  <c r="A393" i="9"/>
  <c r="B393" i="9"/>
  <c r="C393" i="9" s="1"/>
  <c r="A394" i="9"/>
  <c r="B394" i="9"/>
  <c r="C394" i="9" s="1"/>
  <c r="A395" i="9"/>
  <c r="B395" i="9"/>
  <c r="C395" i="9" s="1"/>
  <c r="A396" i="9"/>
  <c r="B396" i="9"/>
  <c r="C396" i="9"/>
  <c r="A397" i="9"/>
  <c r="B397" i="9"/>
  <c r="C397" i="9" s="1"/>
  <c r="A398" i="9"/>
  <c r="B398" i="9"/>
  <c r="C398" i="9"/>
  <c r="A399" i="9"/>
  <c r="B399" i="9"/>
  <c r="C399" i="9"/>
  <c r="A400" i="9"/>
  <c r="B400" i="9"/>
  <c r="C400" i="9"/>
  <c r="A401" i="9"/>
  <c r="B401" i="9"/>
  <c r="C401" i="9" s="1"/>
  <c r="A402" i="9"/>
  <c r="B402" i="9"/>
  <c r="C402" i="9"/>
  <c r="A403" i="9"/>
  <c r="B403" i="9"/>
  <c r="C403" i="9" s="1"/>
  <c r="A404" i="9"/>
  <c r="B404" i="9"/>
  <c r="C404" i="9"/>
  <c r="A405" i="9"/>
  <c r="B405" i="9"/>
  <c r="C405" i="9" s="1"/>
  <c r="A406" i="9"/>
  <c r="B406" i="9"/>
  <c r="C406" i="9"/>
  <c r="A407" i="9"/>
  <c r="B407" i="9"/>
  <c r="C407" i="9" s="1"/>
  <c r="A408" i="9"/>
  <c r="B408" i="9"/>
  <c r="C408" i="9"/>
  <c r="A409" i="9"/>
  <c r="B409" i="9"/>
  <c r="C409" i="9" s="1"/>
  <c r="A410" i="9"/>
  <c r="B410" i="9"/>
  <c r="C410" i="9" s="1"/>
  <c r="A411" i="9"/>
  <c r="B411" i="9"/>
  <c r="C411" i="9" s="1"/>
  <c r="A412" i="9"/>
  <c r="B412" i="9"/>
  <c r="C412" i="9"/>
  <c r="A413" i="9"/>
  <c r="B413" i="9"/>
  <c r="C413" i="9" s="1"/>
  <c r="A414" i="9"/>
  <c r="B414" i="9"/>
  <c r="C414" i="9"/>
  <c r="A415" i="9"/>
  <c r="B415" i="9"/>
  <c r="C415" i="9" s="1"/>
  <c r="A416" i="9"/>
  <c r="B416" i="9"/>
  <c r="C416" i="9"/>
  <c r="A417" i="9"/>
  <c r="B417" i="9"/>
  <c r="C417" i="9" s="1"/>
  <c r="A418" i="9"/>
  <c r="B418" i="9"/>
  <c r="C418" i="9" s="1"/>
  <c r="A419" i="9"/>
  <c r="B419" i="9"/>
  <c r="C419" i="9" s="1"/>
  <c r="A420" i="9"/>
  <c r="B420" i="9"/>
  <c r="C420" i="9"/>
  <c r="A421" i="9"/>
  <c r="B421" i="9"/>
  <c r="C421" i="9" s="1"/>
  <c r="A422" i="9"/>
  <c r="B422" i="9"/>
  <c r="C422" i="9"/>
  <c r="A423" i="9"/>
  <c r="B423" i="9"/>
  <c r="C423" i="9"/>
  <c r="A424" i="9"/>
  <c r="B424" i="9"/>
  <c r="C424" i="9"/>
  <c r="A425" i="9"/>
  <c r="B425" i="9"/>
  <c r="C425" i="9" s="1"/>
  <c r="A426" i="9"/>
  <c r="B426" i="9"/>
  <c r="C426" i="9"/>
  <c r="A427" i="9"/>
  <c r="B427" i="9"/>
  <c r="C427" i="9" s="1"/>
  <c r="A428" i="9"/>
  <c r="B428" i="9"/>
  <c r="C428" i="9"/>
  <c r="A429" i="9"/>
  <c r="B429" i="9"/>
  <c r="C429" i="9" s="1"/>
  <c r="A430" i="9"/>
  <c r="B430" i="9"/>
  <c r="C430" i="9"/>
  <c r="A431" i="9"/>
  <c r="B431" i="9"/>
  <c r="C431" i="9"/>
  <c r="A432" i="9"/>
  <c r="B432" i="9"/>
  <c r="C432" i="9"/>
  <c r="A433" i="9"/>
  <c r="B433" i="9"/>
  <c r="C433" i="9" s="1"/>
  <c r="A434" i="9"/>
  <c r="B434" i="9"/>
  <c r="C434" i="9"/>
  <c r="A435" i="9"/>
  <c r="B435" i="9"/>
  <c r="C435" i="9" s="1"/>
  <c r="A436" i="9"/>
  <c r="B436" i="9"/>
  <c r="C436" i="9"/>
  <c r="A437" i="9"/>
  <c r="B437" i="9"/>
  <c r="C437" i="9" s="1"/>
  <c r="A438" i="9"/>
  <c r="B438" i="9"/>
  <c r="C438" i="9"/>
  <c r="A439" i="9"/>
  <c r="B439" i="9"/>
  <c r="C439" i="9"/>
  <c r="A440" i="9"/>
  <c r="B440" i="9"/>
  <c r="C440" i="9"/>
  <c r="A441" i="9"/>
  <c r="B441" i="9"/>
  <c r="C441" i="9" s="1"/>
  <c r="A442" i="9"/>
  <c r="B442" i="9"/>
  <c r="C442" i="9"/>
  <c r="A443" i="9"/>
  <c r="B443" i="9"/>
  <c r="C443" i="9" s="1"/>
  <c r="A444" i="9"/>
  <c r="B444" i="9"/>
  <c r="C444" i="9"/>
  <c r="A445" i="9"/>
  <c r="B445" i="9"/>
  <c r="C445" i="9" s="1"/>
  <c r="A446" i="9"/>
  <c r="B446" i="9"/>
  <c r="C446" i="9"/>
  <c r="A447" i="9"/>
  <c r="B447" i="9"/>
  <c r="C447" i="9" s="1"/>
  <c r="A448" i="9"/>
  <c r="B448" i="9"/>
  <c r="C448" i="9"/>
  <c r="A449" i="9"/>
  <c r="B449" i="9"/>
  <c r="C449" i="9" s="1"/>
  <c r="A450" i="9"/>
  <c r="B450" i="9"/>
  <c r="C450" i="9" s="1"/>
  <c r="A451" i="9"/>
  <c r="B451" i="9"/>
  <c r="C451" i="9" s="1"/>
  <c r="A452" i="9"/>
  <c r="B452" i="9"/>
  <c r="C452" i="9"/>
  <c r="A453" i="9"/>
  <c r="B453" i="9"/>
  <c r="C453" i="9" s="1"/>
  <c r="A454" i="9"/>
  <c r="B454" i="9"/>
  <c r="C454" i="9"/>
  <c r="A455" i="9"/>
  <c r="B455" i="9"/>
  <c r="C455" i="9" s="1"/>
  <c r="A456" i="9"/>
  <c r="B456" i="9"/>
  <c r="C456" i="9"/>
  <c r="A457" i="9"/>
  <c r="B457" i="9"/>
  <c r="C457" i="9" s="1"/>
  <c r="A458" i="9"/>
  <c r="B458" i="9"/>
  <c r="C458" i="9" s="1"/>
  <c r="A459" i="9"/>
  <c r="B459" i="9"/>
  <c r="C459" i="9" s="1"/>
  <c r="A460" i="9"/>
  <c r="B460" i="9"/>
  <c r="C460" i="9"/>
  <c r="A461" i="9"/>
  <c r="B461" i="9"/>
  <c r="C461" i="9" s="1"/>
  <c r="A462" i="9"/>
  <c r="B462" i="9"/>
  <c r="C462" i="9"/>
  <c r="A463" i="9"/>
  <c r="B463" i="9"/>
  <c r="C463" i="9"/>
  <c r="A464" i="9"/>
  <c r="B464" i="9"/>
  <c r="C464" i="9"/>
  <c r="A465" i="9"/>
  <c r="B465" i="9"/>
  <c r="C465" i="9" s="1"/>
  <c r="A466" i="9"/>
  <c r="B466" i="9"/>
  <c r="C466" i="9"/>
  <c r="A467" i="9"/>
  <c r="B467" i="9"/>
  <c r="C467" i="9" s="1"/>
  <c r="A468" i="9"/>
  <c r="B468" i="9"/>
  <c r="C468" i="9"/>
  <c r="A469" i="9"/>
  <c r="B469" i="9"/>
  <c r="C469" i="9" s="1"/>
  <c r="A470" i="9"/>
  <c r="B470" i="9"/>
  <c r="C470" i="9"/>
  <c r="A471" i="9"/>
  <c r="B471" i="9"/>
  <c r="C471" i="9"/>
  <c r="A472" i="9"/>
  <c r="B472" i="9"/>
  <c r="C472" i="9"/>
  <c r="A473" i="9"/>
  <c r="B473" i="9"/>
  <c r="C473" i="9" s="1"/>
  <c r="A474" i="9"/>
  <c r="B474" i="9"/>
  <c r="C474" i="9"/>
  <c r="A475" i="9"/>
  <c r="B475" i="9"/>
  <c r="C475" i="9" s="1"/>
  <c r="A476" i="9"/>
  <c r="B476" i="9"/>
  <c r="C476" i="9"/>
  <c r="A477" i="9"/>
  <c r="B477" i="9"/>
  <c r="C477" i="9" s="1"/>
  <c r="A478" i="9"/>
  <c r="B478" i="9"/>
  <c r="C478" i="9"/>
  <c r="A479" i="9"/>
  <c r="B479" i="9"/>
  <c r="C479" i="9" s="1"/>
  <c r="A480" i="9"/>
  <c r="B480" i="9"/>
  <c r="C480" i="9"/>
  <c r="A481" i="9"/>
  <c r="B481" i="9"/>
  <c r="C481" i="9" s="1"/>
  <c r="A482" i="9"/>
  <c r="B482" i="9"/>
  <c r="C482" i="9" s="1"/>
  <c r="A483" i="9"/>
  <c r="B483" i="9"/>
  <c r="C483" i="9" s="1"/>
  <c r="A484" i="9"/>
  <c r="B484" i="9"/>
  <c r="C484" i="9"/>
  <c r="A485" i="9"/>
  <c r="B485" i="9"/>
  <c r="C485" i="9" s="1"/>
  <c r="A486" i="9"/>
  <c r="B486" i="9"/>
  <c r="C486" i="9"/>
  <c r="A487" i="9"/>
  <c r="B487" i="9"/>
  <c r="C487" i="9"/>
  <c r="A488" i="9"/>
  <c r="B488" i="9"/>
  <c r="C488" i="9"/>
  <c r="A489" i="9"/>
  <c r="B489" i="9"/>
  <c r="C489" i="9" s="1"/>
  <c r="A490" i="9"/>
  <c r="B490" i="9"/>
  <c r="C490" i="9"/>
  <c r="A491" i="9"/>
  <c r="B491" i="9"/>
  <c r="C491" i="9" s="1"/>
  <c r="A492" i="9"/>
  <c r="B492" i="9"/>
  <c r="C492" i="9"/>
  <c r="A493" i="9"/>
  <c r="B493" i="9"/>
  <c r="C493" i="9" s="1"/>
  <c r="A494" i="9"/>
  <c r="B494" i="9"/>
  <c r="C494" i="9"/>
  <c r="A495" i="9"/>
  <c r="B495" i="9"/>
  <c r="C495" i="9"/>
  <c r="A496" i="9"/>
  <c r="B496" i="9"/>
  <c r="C496" i="9"/>
  <c r="A497" i="9"/>
  <c r="B497" i="9"/>
  <c r="C497" i="9" s="1"/>
  <c r="A498" i="9"/>
  <c r="B498" i="9"/>
  <c r="C498" i="9"/>
  <c r="A499" i="9"/>
  <c r="B499" i="9"/>
  <c r="C499" i="9" s="1"/>
  <c r="A500" i="9"/>
  <c r="B500" i="9"/>
  <c r="C500" i="9"/>
  <c r="A501" i="9"/>
  <c r="B501" i="9"/>
  <c r="C501" i="9" s="1"/>
  <c r="A502" i="9"/>
  <c r="B502" i="9"/>
  <c r="C502" i="9"/>
  <c r="A503" i="9"/>
  <c r="B503" i="9"/>
  <c r="C503" i="9"/>
  <c r="B1" i="10"/>
  <c r="A3" i="10"/>
  <c r="AK4" i="10"/>
  <c r="AK5" i="10"/>
  <c r="B6" i="10"/>
  <c r="AK6" i="10"/>
  <c r="AK7" i="10"/>
  <c r="AK8" i="10"/>
  <c r="AK9" i="10"/>
  <c r="A10" i="10"/>
  <c r="B10" i="10"/>
  <c r="C10" i="10"/>
  <c r="D10" i="10" s="1"/>
  <c r="AK10" i="10"/>
  <c r="A11" i="10"/>
  <c r="B11" i="10"/>
  <c r="D11" i="10" s="1"/>
  <c r="E11" i="10" s="1"/>
  <c r="C11" i="10"/>
  <c r="AK11" i="10"/>
  <c r="A12" i="10"/>
  <c r="B12" i="10"/>
  <c r="C12" i="10"/>
  <c r="AK12" i="10"/>
  <c r="A13" i="10"/>
  <c r="B13" i="10"/>
  <c r="C13" i="10"/>
  <c r="AK13" i="10"/>
  <c r="A14" i="10"/>
  <c r="B14" i="10"/>
  <c r="C14" i="10"/>
  <c r="D14" i="10"/>
  <c r="E14" i="10" s="1"/>
  <c r="AK14" i="10"/>
  <c r="A15" i="10"/>
  <c r="B15" i="10"/>
  <c r="C15" i="10"/>
  <c r="AK15" i="10"/>
  <c r="A16" i="10"/>
  <c r="B16" i="10"/>
  <c r="D16" i="10" s="1"/>
  <c r="C16" i="10"/>
  <c r="E16" i="10"/>
  <c r="AK16" i="10"/>
  <c r="A17" i="10"/>
  <c r="B17" i="10"/>
  <c r="C17" i="10"/>
  <c r="D17" i="10" s="1"/>
  <c r="E17" i="10" s="1"/>
  <c r="AK17" i="10"/>
  <c r="A18" i="10"/>
  <c r="B18" i="10"/>
  <c r="C18" i="10"/>
  <c r="D18" i="10" s="1"/>
  <c r="E18" i="10"/>
  <c r="AK18" i="10"/>
  <c r="A19" i="10"/>
  <c r="B19" i="10"/>
  <c r="C19" i="10"/>
  <c r="AK19" i="10"/>
  <c r="A20" i="10"/>
  <c r="B20" i="10"/>
  <c r="D20" i="10" s="1"/>
  <c r="E20" i="10" s="1"/>
  <c r="C20" i="10"/>
  <c r="AK20" i="10"/>
  <c r="A21" i="10"/>
  <c r="B21" i="10"/>
  <c r="C21" i="10"/>
  <c r="D21" i="10"/>
  <c r="E21" i="10" s="1"/>
  <c r="AK21" i="10"/>
  <c r="A22" i="10"/>
  <c r="B22" i="10"/>
  <c r="C22" i="10"/>
  <c r="D22" i="10" s="1"/>
  <c r="E22" i="10" s="1"/>
  <c r="AK22" i="10"/>
  <c r="A23" i="10"/>
  <c r="B23" i="10"/>
  <c r="C23" i="10"/>
  <c r="AK23" i="10"/>
  <c r="A24" i="10"/>
  <c r="B24" i="10"/>
  <c r="C24" i="10"/>
  <c r="D24" i="10"/>
  <c r="E24" i="10" s="1"/>
  <c r="A25" i="10"/>
  <c r="B25" i="10"/>
  <c r="C25" i="10"/>
  <c r="D25" i="10"/>
  <c r="E25" i="10" s="1"/>
  <c r="A26" i="10"/>
  <c r="B26" i="10"/>
  <c r="D26" i="10" s="1"/>
  <c r="E26" i="10" s="1"/>
  <c r="C26" i="10"/>
  <c r="A27" i="10"/>
  <c r="B27" i="10"/>
  <c r="C27" i="10"/>
  <c r="A28" i="10"/>
  <c r="B28" i="10"/>
  <c r="C28" i="10"/>
  <c r="D28" i="10"/>
  <c r="E28" i="10"/>
  <c r="A29" i="10"/>
  <c r="B29" i="10"/>
  <c r="C29" i="10"/>
  <c r="D29" i="10"/>
  <c r="E29" i="10" s="1"/>
  <c r="A30" i="10"/>
  <c r="B30" i="10"/>
  <c r="C30" i="10"/>
  <c r="D30" i="10"/>
  <c r="E30" i="10" s="1"/>
  <c r="A31" i="10"/>
  <c r="B31" i="10"/>
  <c r="D31" i="10" s="1"/>
  <c r="E31" i="10" s="1"/>
  <c r="C31" i="10"/>
  <c r="A32" i="10"/>
  <c r="B32" i="10"/>
  <c r="D32" i="10" s="1"/>
  <c r="C32" i="10"/>
  <c r="E32" i="10"/>
  <c r="A33" i="10"/>
  <c r="B33" i="10"/>
  <c r="C33" i="10"/>
  <c r="D33" i="10"/>
  <c r="E33" i="10" s="1"/>
  <c r="A34" i="10"/>
  <c r="B34" i="10"/>
  <c r="C34" i="10"/>
  <c r="A35" i="10"/>
  <c r="B35" i="10"/>
  <c r="C35" i="10"/>
  <c r="D35" i="10"/>
  <c r="E35" i="10" s="1"/>
  <c r="A36" i="10"/>
  <c r="B36" i="10"/>
  <c r="C36" i="10"/>
  <c r="D36" i="10" s="1"/>
  <c r="E36" i="10" s="1"/>
  <c r="A37" i="10"/>
  <c r="B37" i="10"/>
  <c r="C37" i="10"/>
  <c r="A38" i="10"/>
  <c r="B38" i="10"/>
  <c r="D38" i="10" s="1"/>
  <c r="C38" i="10"/>
  <c r="E38" i="10"/>
  <c r="A39" i="10"/>
  <c r="B39" i="10"/>
  <c r="C39" i="10"/>
  <c r="D39" i="10"/>
  <c r="E39" i="10" s="1"/>
  <c r="A40" i="10"/>
  <c r="B40" i="10"/>
  <c r="C40" i="10"/>
  <c r="D40" i="10" s="1"/>
  <c r="E40" i="10" s="1"/>
  <c r="A41" i="10"/>
  <c r="B41" i="10"/>
  <c r="C41" i="10"/>
  <c r="A42" i="10"/>
  <c r="B42" i="10"/>
  <c r="C42" i="10"/>
  <c r="A43" i="10"/>
  <c r="B43" i="10"/>
  <c r="D43" i="10" s="1"/>
  <c r="C43" i="10"/>
  <c r="E43" i="10"/>
  <c r="A44" i="10"/>
  <c r="B44" i="10"/>
  <c r="C44" i="10"/>
  <c r="D44" i="10"/>
  <c r="E44" i="10" s="1"/>
  <c r="A45" i="10"/>
  <c r="B45" i="10"/>
  <c r="C45" i="10"/>
  <c r="D45" i="10"/>
  <c r="E45" i="10" s="1"/>
  <c r="A46" i="10"/>
  <c r="B46" i="10"/>
  <c r="D46" i="10" s="1"/>
  <c r="E46" i="10" s="1"/>
  <c r="C46" i="10"/>
  <c r="A47" i="10"/>
  <c r="B47" i="10"/>
  <c r="C47" i="10"/>
  <c r="A48" i="10"/>
  <c r="B48" i="10"/>
  <c r="C48" i="10"/>
  <c r="D48" i="10"/>
  <c r="E48" i="10"/>
  <c r="A49" i="10"/>
  <c r="B49" i="10"/>
  <c r="C49" i="10"/>
  <c r="D49" i="10" s="1"/>
  <c r="E49" i="10" s="1"/>
  <c r="A50" i="10"/>
  <c r="B50" i="10"/>
  <c r="D50" i="10" s="1"/>
  <c r="E50" i="10" s="1"/>
  <c r="C50" i="10"/>
  <c r="A51" i="10"/>
  <c r="B51" i="10"/>
  <c r="D51" i="10" s="1"/>
  <c r="E51" i="10" s="1"/>
  <c r="C51" i="10"/>
  <c r="A52" i="10"/>
  <c r="B52" i="10"/>
  <c r="D52" i="10" s="1"/>
  <c r="E52" i="10" s="1"/>
  <c r="C52" i="10"/>
  <c r="A53" i="10"/>
  <c r="B53" i="10"/>
  <c r="C53" i="10"/>
  <c r="D53" i="10" s="1"/>
  <c r="E53" i="10" s="1"/>
  <c r="A54" i="10"/>
  <c r="B54" i="10"/>
  <c r="D54" i="10" s="1"/>
  <c r="E54" i="10" s="1"/>
  <c r="C54" i="10"/>
  <c r="A55" i="10"/>
  <c r="B55" i="10"/>
  <c r="D55" i="10" s="1"/>
  <c r="E55" i="10" s="1"/>
  <c r="C55" i="10"/>
  <c r="A56" i="10"/>
  <c r="B56" i="10"/>
  <c r="C56" i="10"/>
  <c r="D56" i="10"/>
  <c r="E56" i="10"/>
  <c r="A57" i="10"/>
  <c r="B57" i="10"/>
  <c r="C57" i="10"/>
  <c r="D57" i="10"/>
  <c r="E57" i="10" s="1"/>
  <c r="A58" i="10"/>
  <c r="B58" i="10"/>
  <c r="C58" i="10"/>
  <c r="D58" i="10"/>
  <c r="E58" i="10" s="1"/>
  <c r="A59" i="10"/>
  <c r="B59" i="10"/>
  <c r="D59" i="10" s="1"/>
  <c r="C59" i="10"/>
  <c r="E59" i="10"/>
  <c r="A60" i="10"/>
  <c r="B60" i="10"/>
  <c r="C60" i="10"/>
  <c r="D60" i="10"/>
  <c r="E60" i="10" s="1"/>
  <c r="A61" i="10"/>
  <c r="B61" i="10"/>
  <c r="C61" i="10"/>
  <c r="D61" i="10" s="1"/>
  <c r="E61" i="10"/>
  <c r="A62" i="10"/>
  <c r="B62" i="10"/>
  <c r="D62" i="10" s="1"/>
  <c r="E62" i="10" s="1"/>
  <c r="C62" i="10"/>
  <c r="A63" i="10"/>
  <c r="B63" i="10"/>
  <c r="C63" i="10"/>
  <c r="A64" i="10"/>
  <c r="B64" i="10"/>
  <c r="C64" i="10"/>
  <c r="D64" i="10"/>
  <c r="E64" i="10" s="1"/>
  <c r="A65" i="10"/>
  <c r="B65" i="10"/>
  <c r="C65" i="10"/>
  <c r="D65" i="10"/>
  <c r="E65" i="10" s="1"/>
  <c r="A66" i="10"/>
  <c r="B66" i="10"/>
  <c r="D66" i="10" s="1"/>
  <c r="E66" i="10" s="1"/>
  <c r="C66" i="10"/>
  <c r="A67" i="10"/>
  <c r="B67" i="10"/>
  <c r="D67" i="10" s="1"/>
  <c r="E67" i="10" s="1"/>
  <c r="C67" i="10"/>
  <c r="A68" i="10"/>
  <c r="B68" i="10"/>
  <c r="D68" i="10" s="1"/>
  <c r="E68" i="10" s="1"/>
  <c r="C68" i="10"/>
  <c r="A69" i="10"/>
  <c r="B69" i="10"/>
  <c r="C69" i="10"/>
  <c r="D69" i="10" s="1"/>
  <c r="E69" i="10" s="1"/>
  <c r="A70" i="10"/>
  <c r="B70" i="10"/>
  <c r="D70" i="10" s="1"/>
  <c r="E70" i="10" s="1"/>
  <c r="C70" i="10"/>
  <c r="A71" i="10"/>
  <c r="B71" i="10"/>
  <c r="C71" i="10"/>
  <c r="A72" i="10"/>
  <c r="B72" i="10"/>
  <c r="C72" i="10"/>
  <c r="D72" i="10"/>
  <c r="E72" i="10"/>
  <c r="A73" i="10"/>
  <c r="B73" i="10"/>
  <c r="C73" i="10"/>
  <c r="D73" i="10"/>
  <c r="E73" i="10" s="1"/>
  <c r="A74" i="10"/>
  <c r="B74" i="10"/>
  <c r="C74" i="10"/>
  <c r="D74" i="10"/>
  <c r="E74" i="10" s="1"/>
  <c r="A75" i="10"/>
  <c r="B75" i="10"/>
  <c r="D75" i="10" s="1"/>
  <c r="C75" i="10"/>
  <c r="E75" i="10"/>
  <c r="A76" i="10"/>
  <c r="B76" i="10"/>
  <c r="C76" i="10"/>
  <c r="D76" i="10"/>
  <c r="E76" i="10" s="1"/>
  <c r="A77" i="10"/>
  <c r="B77" i="10"/>
  <c r="C77" i="10"/>
  <c r="D77" i="10" s="1"/>
  <c r="E77" i="10" s="1"/>
  <c r="A78" i="10"/>
  <c r="B78" i="10"/>
  <c r="D78" i="10" s="1"/>
  <c r="E78" i="10" s="1"/>
  <c r="C78" i="10"/>
  <c r="A79" i="10"/>
  <c r="B79" i="10"/>
  <c r="C79" i="10"/>
  <c r="A80" i="10"/>
  <c r="B80" i="10"/>
  <c r="C80" i="10"/>
  <c r="D80" i="10"/>
  <c r="E80" i="10"/>
  <c r="A81" i="10"/>
  <c r="B81" i="10"/>
  <c r="C81" i="10"/>
  <c r="D81" i="10" s="1"/>
  <c r="E81" i="10" s="1"/>
  <c r="A82" i="10"/>
  <c r="B82" i="10"/>
  <c r="D82" i="10" s="1"/>
  <c r="E82" i="10" s="1"/>
  <c r="C82" i="10"/>
  <c r="A83" i="10"/>
  <c r="B83" i="10"/>
  <c r="D83" i="10" s="1"/>
  <c r="E83" i="10" s="1"/>
  <c r="C83" i="10"/>
  <c r="A84" i="10"/>
  <c r="B84" i="10"/>
  <c r="D84" i="10" s="1"/>
  <c r="E84" i="10" s="1"/>
  <c r="C84" i="10"/>
  <c r="A85" i="10"/>
  <c r="B85" i="10"/>
  <c r="C85" i="10"/>
  <c r="D85" i="10" s="1"/>
  <c r="E85" i="10" s="1"/>
  <c r="A86" i="10"/>
  <c r="B86" i="10"/>
  <c r="D86" i="10" s="1"/>
  <c r="E86" i="10" s="1"/>
  <c r="C86" i="10"/>
  <c r="A87" i="10"/>
  <c r="B87" i="10"/>
  <c r="D87" i="10" s="1"/>
  <c r="E87" i="10" s="1"/>
  <c r="C87" i="10"/>
  <c r="A88" i="10"/>
  <c r="B88" i="10"/>
  <c r="C88" i="10"/>
  <c r="D88" i="10"/>
  <c r="E88" i="10"/>
  <c r="A89" i="10"/>
  <c r="B89" i="10"/>
  <c r="C89" i="10"/>
  <c r="D89" i="10"/>
  <c r="E89" i="10" s="1"/>
  <c r="A90" i="10"/>
  <c r="B90" i="10"/>
  <c r="D90" i="10" s="1"/>
  <c r="E90" i="10" s="1"/>
  <c r="C90" i="10"/>
  <c r="A91" i="10"/>
  <c r="B91" i="10"/>
  <c r="D91" i="10" s="1"/>
  <c r="C91" i="10"/>
  <c r="E91" i="10"/>
  <c r="A92" i="10"/>
  <c r="B92" i="10"/>
  <c r="D92" i="10" s="1"/>
  <c r="E92" i="10" s="1"/>
  <c r="C92" i="10"/>
  <c r="A93" i="10"/>
  <c r="B93" i="10"/>
  <c r="C93" i="10"/>
  <c r="D93" i="10" s="1"/>
  <c r="E93" i="10" s="1"/>
  <c r="A94" i="10"/>
  <c r="B94" i="10"/>
  <c r="D94" i="10" s="1"/>
  <c r="E94" i="10" s="1"/>
  <c r="C94" i="10"/>
  <c r="A95" i="10"/>
  <c r="B95" i="10"/>
  <c r="C95" i="10"/>
  <c r="A96" i="10"/>
  <c r="B96" i="10"/>
  <c r="C96" i="10"/>
  <c r="D96" i="10"/>
  <c r="E96" i="10" s="1"/>
  <c r="A97" i="10"/>
  <c r="B97" i="10"/>
  <c r="C97" i="10"/>
  <c r="D97" i="10"/>
  <c r="E97" i="10" s="1"/>
  <c r="A98" i="10"/>
  <c r="B98" i="10"/>
  <c r="C98" i="10"/>
  <c r="A99" i="10"/>
  <c r="B99" i="10"/>
  <c r="D99" i="10" s="1"/>
  <c r="E99" i="10" s="1"/>
  <c r="C99" i="10"/>
  <c r="A100" i="10"/>
  <c r="B100" i="10"/>
  <c r="D100" i="10" s="1"/>
  <c r="E100" i="10" s="1"/>
  <c r="C100" i="10"/>
  <c r="A101" i="10"/>
  <c r="B101" i="10"/>
  <c r="C101" i="10"/>
  <c r="D101" i="10" s="1"/>
  <c r="E101" i="10"/>
  <c r="A102" i="10"/>
  <c r="B102" i="10"/>
  <c r="D102" i="10" s="1"/>
  <c r="E102" i="10" s="1"/>
  <c r="C102" i="10"/>
  <c r="A103" i="10"/>
  <c r="B103" i="10"/>
  <c r="C103" i="10"/>
  <c r="A104" i="10"/>
  <c r="B104" i="10"/>
  <c r="C104" i="10"/>
  <c r="D104" i="10"/>
  <c r="E104" i="10"/>
  <c r="A105" i="10"/>
  <c r="B105" i="10"/>
  <c r="C105" i="10"/>
  <c r="D105" i="10"/>
  <c r="E105" i="10" s="1"/>
  <c r="A106" i="10"/>
  <c r="B106" i="10"/>
  <c r="C106" i="10"/>
  <c r="D106" i="10"/>
  <c r="E106" i="10" s="1"/>
  <c r="A107" i="10"/>
  <c r="B107" i="10"/>
  <c r="D107" i="10" s="1"/>
  <c r="E107" i="10" s="1"/>
  <c r="C107" i="10"/>
  <c r="A108" i="10"/>
  <c r="B108" i="10"/>
  <c r="C108" i="10"/>
  <c r="D108" i="10"/>
  <c r="E108" i="10" s="1"/>
  <c r="A109" i="10"/>
  <c r="B109" i="10"/>
  <c r="C109" i="10"/>
  <c r="D109" i="10" s="1"/>
  <c r="E109" i="10" s="1"/>
  <c r="A110" i="10"/>
  <c r="B110" i="10"/>
  <c r="D110" i="10" s="1"/>
  <c r="E110" i="10" s="1"/>
  <c r="C110" i="10"/>
  <c r="A111" i="10"/>
  <c r="B111" i="10"/>
  <c r="C111" i="10"/>
  <c r="A112" i="10"/>
  <c r="B112" i="10"/>
  <c r="C112" i="10"/>
  <c r="D112" i="10"/>
  <c r="E112" i="10"/>
  <c r="A113" i="10"/>
  <c r="B113" i="10"/>
  <c r="C113" i="10"/>
  <c r="D113" i="10" s="1"/>
  <c r="E113" i="10" s="1"/>
  <c r="A114" i="10"/>
  <c r="B114" i="10"/>
  <c r="C114" i="10"/>
  <c r="D114" i="10"/>
  <c r="E114" i="10" s="1"/>
  <c r="A115" i="10"/>
  <c r="B115" i="10"/>
  <c r="D115" i="10" s="1"/>
  <c r="E115" i="10" s="1"/>
  <c r="C115" i="10"/>
  <c r="A116" i="10"/>
  <c r="B116" i="10"/>
  <c r="D116" i="10" s="1"/>
  <c r="E116" i="10" s="1"/>
  <c r="C116" i="10"/>
  <c r="A117" i="10"/>
  <c r="B117" i="10"/>
  <c r="D117" i="10" s="1"/>
  <c r="E117" i="10" s="1"/>
  <c r="C117" i="10"/>
  <c r="A118" i="10"/>
  <c r="B118" i="10"/>
  <c r="D118" i="10" s="1"/>
  <c r="E118" i="10" s="1"/>
  <c r="C118" i="10"/>
  <c r="A119" i="10"/>
  <c r="B119" i="10"/>
  <c r="D119" i="10" s="1"/>
  <c r="C119" i="10"/>
  <c r="E119" i="10"/>
  <c r="A120" i="10"/>
  <c r="B120" i="10"/>
  <c r="C120" i="10"/>
  <c r="D120" i="10"/>
  <c r="E120" i="10"/>
  <c r="A121" i="10"/>
  <c r="B121" i="10"/>
  <c r="C121" i="10"/>
  <c r="D121" i="10" s="1"/>
  <c r="E121" i="10" s="1"/>
  <c r="A122" i="10"/>
  <c r="B122" i="10"/>
  <c r="C122" i="10"/>
  <c r="D122" i="10" s="1"/>
  <c r="E122" i="10" s="1"/>
  <c r="A123" i="10"/>
  <c r="B123" i="10"/>
  <c r="C123" i="10"/>
  <c r="D123" i="10"/>
  <c r="E123" i="10"/>
  <c r="A124" i="10"/>
  <c r="B124" i="10"/>
  <c r="D124" i="10" s="1"/>
  <c r="E124" i="10" s="1"/>
  <c r="C124" i="10"/>
  <c r="A125" i="10"/>
  <c r="B125" i="10"/>
  <c r="C125" i="10"/>
  <c r="D125" i="10" s="1"/>
  <c r="E125" i="10"/>
  <c r="A126" i="10"/>
  <c r="B126" i="10"/>
  <c r="D126" i="10" s="1"/>
  <c r="C126" i="10"/>
  <c r="E126" i="10"/>
  <c r="A127" i="10"/>
  <c r="B127" i="10"/>
  <c r="D127" i="10" s="1"/>
  <c r="C127" i="10"/>
  <c r="E127" i="10"/>
  <c r="A128" i="10"/>
  <c r="B128" i="10"/>
  <c r="C128" i="10"/>
  <c r="D128" i="10"/>
  <c r="E128" i="10" s="1"/>
  <c r="A129" i="10"/>
  <c r="B129" i="10"/>
  <c r="C129" i="10"/>
  <c r="D129" i="10"/>
  <c r="E129" i="10" s="1"/>
  <c r="A130" i="10"/>
  <c r="B130" i="10"/>
  <c r="C130" i="10"/>
  <c r="D130" i="10" s="1"/>
  <c r="E130" i="10" s="1"/>
  <c r="A131" i="10"/>
  <c r="B131" i="10"/>
  <c r="C131" i="10"/>
  <c r="D131" i="10"/>
  <c r="E131" i="10" s="1"/>
  <c r="A132" i="10"/>
  <c r="B132" i="10"/>
  <c r="D132" i="10" s="1"/>
  <c r="E132" i="10" s="1"/>
  <c r="C132" i="10"/>
  <c r="A133" i="10"/>
  <c r="B133" i="10"/>
  <c r="D133" i="10" s="1"/>
  <c r="E133" i="10" s="1"/>
  <c r="C133" i="10"/>
  <c r="A134" i="10"/>
  <c r="B134" i="10"/>
  <c r="D134" i="10" s="1"/>
  <c r="E134" i="10" s="1"/>
  <c r="C134" i="10"/>
  <c r="A135" i="10"/>
  <c r="B135" i="10"/>
  <c r="D135" i="10" s="1"/>
  <c r="C135" i="10"/>
  <c r="E135" i="10"/>
  <c r="A136" i="10"/>
  <c r="B136" i="10"/>
  <c r="C136" i="10"/>
  <c r="D136" i="10"/>
  <c r="E136" i="10" s="1"/>
  <c r="A137" i="10"/>
  <c r="B137" i="10"/>
  <c r="C137" i="10"/>
  <c r="D137" i="10" s="1"/>
  <c r="E137" i="10" s="1"/>
  <c r="A138" i="10"/>
  <c r="B138" i="10"/>
  <c r="C138" i="10"/>
  <c r="D138" i="10"/>
  <c r="E138" i="10" s="1"/>
  <c r="A139" i="10"/>
  <c r="B139" i="10"/>
  <c r="C139" i="10"/>
  <c r="D139" i="10"/>
  <c r="E139" i="10"/>
  <c r="A140" i="10"/>
  <c r="B140" i="10"/>
  <c r="D140" i="10" s="1"/>
  <c r="E140" i="10" s="1"/>
  <c r="C140" i="10"/>
  <c r="A141" i="10"/>
  <c r="B141" i="10"/>
  <c r="C141" i="10"/>
  <c r="D141" i="10" s="1"/>
  <c r="E141" i="10" s="1"/>
  <c r="A142" i="10"/>
  <c r="B142" i="10"/>
  <c r="D142" i="10" s="1"/>
  <c r="C142" i="10"/>
  <c r="E142" i="10"/>
  <c r="A143" i="10"/>
  <c r="B143" i="10"/>
  <c r="D143" i="10" s="1"/>
  <c r="E143" i="10" s="1"/>
  <c r="C143" i="10"/>
  <c r="A144" i="10"/>
  <c r="B144" i="10"/>
  <c r="C144" i="10"/>
  <c r="D144" i="10"/>
  <c r="E144" i="10" s="1"/>
  <c r="A145" i="10"/>
  <c r="B145" i="10"/>
  <c r="C145" i="10"/>
  <c r="D145" i="10" s="1"/>
  <c r="E145" i="10" s="1"/>
  <c r="A146" i="10"/>
  <c r="B146" i="10"/>
  <c r="C146" i="10"/>
  <c r="D146" i="10" s="1"/>
  <c r="E146" i="10" s="1"/>
  <c r="A147" i="10"/>
  <c r="B147" i="10"/>
  <c r="C147" i="10"/>
  <c r="D147" i="10"/>
  <c r="E147" i="10" s="1"/>
  <c r="A148" i="10"/>
  <c r="B148" i="10"/>
  <c r="D148" i="10" s="1"/>
  <c r="E148" i="10" s="1"/>
  <c r="C148" i="10"/>
  <c r="A149" i="10"/>
  <c r="B149" i="10"/>
  <c r="D149" i="10" s="1"/>
  <c r="C149" i="10"/>
  <c r="E149" i="10"/>
  <c r="A150" i="10"/>
  <c r="B150" i="10"/>
  <c r="D150" i="10" s="1"/>
  <c r="E150" i="10" s="1"/>
  <c r="C150" i="10"/>
  <c r="A151" i="10"/>
  <c r="B151" i="10"/>
  <c r="C151" i="10"/>
  <c r="A152" i="10"/>
  <c r="B152" i="10"/>
  <c r="C152" i="10"/>
  <c r="D152" i="10" s="1"/>
  <c r="E152" i="10" s="1"/>
  <c r="A153" i="10"/>
  <c r="B153" i="10"/>
  <c r="C153" i="10"/>
  <c r="D153" i="10"/>
  <c r="E153" i="10" s="1"/>
  <c r="A154" i="10"/>
  <c r="B154" i="10"/>
  <c r="D154" i="10" s="1"/>
  <c r="E154" i="10" s="1"/>
  <c r="C154" i="10"/>
  <c r="A155" i="10"/>
  <c r="B155" i="10"/>
  <c r="C155" i="10"/>
  <c r="D155" i="10" s="1"/>
  <c r="E155" i="10"/>
  <c r="A156" i="10"/>
  <c r="B156" i="10"/>
  <c r="C156" i="10"/>
  <c r="D156" i="10"/>
  <c r="E156" i="10" s="1"/>
  <c r="A157" i="10"/>
  <c r="B157" i="10"/>
  <c r="C157" i="10"/>
  <c r="D157" i="10"/>
  <c r="E157" i="10" s="1"/>
  <c r="A158" i="10"/>
  <c r="B158" i="10"/>
  <c r="C158" i="10"/>
  <c r="D158" i="10"/>
  <c r="E158" i="10" s="1"/>
  <c r="A159" i="10"/>
  <c r="B159" i="10"/>
  <c r="D159" i="10" s="1"/>
  <c r="E159" i="10" s="1"/>
  <c r="C159" i="10"/>
  <c r="A160" i="10"/>
  <c r="B160" i="10"/>
  <c r="C160" i="10"/>
  <c r="D160" i="10" s="1"/>
  <c r="E160" i="10"/>
  <c r="A161" i="10"/>
  <c r="B161" i="10"/>
  <c r="C161" i="10"/>
  <c r="D161" i="10"/>
  <c r="E161" i="10" s="1"/>
  <c r="A162" i="10"/>
  <c r="B162" i="10"/>
  <c r="C162" i="10"/>
  <c r="D162" i="10"/>
  <c r="E162" i="10" s="1"/>
  <c r="A163" i="10"/>
  <c r="B163" i="10"/>
  <c r="C163" i="10"/>
  <c r="D163" i="10" s="1"/>
  <c r="E163" i="10" s="1"/>
  <c r="A164" i="10"/>
  <c r="B164" i="10"/>
  <c r="D164" i="10" s="1"/>
  <c r="E164" i="10" s="1"/>
  <c r="C164" i="10"/>
  <c r="A165" i="10"/>
  <c r="B165" i="10"/>
  <c r="C165" i="10"/>
  <c r="D165" i="10" s="1"/>
  <c r="E165" i="10"/>
  <c r="A166" i="10"/>
  <c r="B166" i="10"/>
  <c r="C166" i="10"/>
  <c r="D166" i="10"/>
  <c r="E166" i="10" s="1"/>
  <c r="A167" i="10"/>
  <c r="B167" i="10"/>
  <c r="C167" i="10"/>
  <c r="A168" i="10"/>
  <c r="B168" i="10"/>
  <c r="C168" i="10"/>
  <c r="D168" i="10" s="1"/>
  <c r="E168" i="10" s="1"/>
  <c r="A169" i="10"/>
  <c r="B169" i="10"/>
  <c r="C169" i="10"/>
  <c r="D169" i="10" s="1"/>
  <c r="E169" i="10" s="1"/>
  <c r="A170" i="10"/>
  <c r="B170" i="10"/>
  <c r="C170" i="10"/>
  <c r="D170" i="10" s="1"/>
  <c r="E170" i="10" s="1"/>
  <c r="A171" i="10"/>
  <c r="B171" i="10"/>
  <c r="D171" i="10" s="1"/>
  <c r="C171" i="10"/>
  <c r="E171" i="10"/>
  <c r="A172" i="10"/>
  <c r="B172" i="10"/>
  <c r="C172" i="10"/>
  <c r="D172" i="10"/>
  <c r="E172" i="10"/>
  <c r="A173" i="10"/>
  <c r="B173" i="10"/>
  <c r="C173" i="10"/>
  <c r="D173" i="10" s="1"/>
  <c r="E173" i="10" s="1"/>
  <c r="A174" i="10"/>
  <c r="B174" i="10"/>
  <c r="C174" i="10"/>
  <c r="A175" i="10"/>
  <c r="B175" i="10"/>
  <c r="C175" i="10"/>
  <c r="A176" i="10"/>
  <c r="B176" i="10"/>
  <c r="D176" i="10" s="1"/>
  <c r="E176" i="10" s="1"/>
  <c r="C176" i="10"/>
  <c r="A177" i="10"/>
  <c r="B177" i="10"/>
  <c r="C177" i="10"/>
  <c r="D177" i="10"/>
  <c r="E177" i="10" s="1"/>
  <c r="A178" i="10"/>
  <c r="B178" i="10"/>
  <c r="C178" i="10"/>
  <c r="D178" i="10" s="1"/>
  <c r="E178" i="10" s="1"/>
  <c r="A179" i="10"/>
  <c r="B179" i="10"/>
  <c r="C179" i="10"/>
  <c r="D179" i="10"/>
  <c r="E179" i="10" s="1"/>
  <c r="A180" i="10"/>
  <c r="B180" i="10"/>
  <c r="C180" i="10"/>
  <c r="D180" i="10"/>
  <c r="E180" i="10" s="1"/>
  <c r="A181" i="10"/>
  <c r="B181" i="10"/>
  <c r="C181" i="10"/>
  <c r="A182" i="10"/>
  <c r="B182" i="10"/>
  <c r="C182" i="10"/>
  <c r="D182" i="10"/>
  <c r="E182" i="10" s="1"/>
  <c r="A183" i="10"/>
  <c r="B183" i="10"/>
  <c r="C183" i="10"/>
  <c r="A184" i="10"/>
  <c r="B184" i="10"/>
  <c r="C184" i="10"/>
  <c r="D184" i="10"/>
  <c r="E184" i="10" s="1"/>
  <c r="A185" i="10"/>
  <c r="B185" i="10"/>
  <c r="C185" i="10"/>
  <c r="D185" i="10"/>
  <c r="E185" i="10" s="1"/>
  <c r="A186" i="10"/>
  <c r="B186" i="10"/>
  <c r="C186" i="10"/>
  <c r="A187" i="10"/>
  <c r="B187" i="10"/>
  <c r="C187" i="10"/>
  <c r="D187" i="10" s="1"/>
  <c r="E187" i="10" s="1"/>
  <c r="A188" i="10"/>
  <c r="B188" i="10"/>
  <c r="C188" i="10"/>
  <c r="D188" i="10"/>
  <c r="E188" i="10" s="1"/>
  <c r="A189" i="10"/>
  <c r="B189" i="10"/>
  <c r="C189" i="10"/>
  <c r="D189" i="10" s="1"/>
  <c r="E189" i="10" s="1"/>
  <c r="A190" i="10"/>
  <c r="B190" i="10"/>
  <c r="C190" i="10"/>
  <c r="D190" i="10"/>
  <c r="E190" i="10" s="1"/>
  <c r="A191" i="10"/>
  <c r="B191" i="10"/>
  <c r="C191" i="10"/>
  <c r="A192" i="10"/>
  <c r="B192" i="10"/>
  <c r="C192" i="10"/>
  <c r="D192" i="10" s="1"/>
  <c r="E192" i="10"/>
  <c r="A193" i="10"/>
  <c r="B193" i="10"/>
  <c r="C193" i="10"/>
  <c r="D193" i="10"/>
  <c r="E193" i="10" s="1"/>
  <c r="A194" i="10"/>
  <c r="B194" i="10"/>
  <c r="C194" i="10"/>
  <c r="D194" i="10"/>
  <c r="E194" i="10" s="1"/>
  <c r="A195" i="10"/>
  <c r="B195" i="10"/>
  <c r="C195" i="10"/>
  <c r="D195" i="10" s="1"/>
  <c r="E195" i="10"/>
  <c r="A196" i="10"/>
  <c r="B196" i="10"/>
  <c r="C196" i="10"/>
  <c r="D196" i="10"/>
  <c r="E196" i="10" s="1"/>
  <c r="A197" i="10"/>
  <c r="B197" i="10"/>
  <c r="C197" i="10"/>
  <c r="D197" i="10" s="1"/>
  <c r="E197" i="10"/>
  <c r="A198" i="10"/>
  <c r="B198" i="10"/>
  <c r="C198" i="10"/>
  <c r="D198" i="10"/>
  <c r="E198" i="10" s="1"/>
  <c r="A199" i="10"/>
  <c r="B199" i="10"/>
  <c r="C199" i="10"/>
  <c r="A200" i="10"/>
  <c r="B200" i="10"/>
  <c r="C200" i="10"/>
  <c r="D200" i="10" s="1"/>
  <c r="E200" i="10"/>
  <c r="A201" i="10"/>
  <c r="B201" i="10"/>
  <c r="C201" i="10"/>
  <c r="D201" i="10"/>
  <c r="E201" i="10" s="1"/>
  <c r="A202" i="10"/>
  <c r="B202" i="10"/>
  <c r="C202" i="10"/>
  <c r="D202" i="10" s="1"/>
  <c r="E202" i="10" s="1"/>
  <c r="A203" i="10"/>
  <c r="B203" i="10"/>
  <c r="D203" i="10" s="1"/>
  <c r="C203" i="10"/>
  <c r="E203" i="10"/>
  <c r="A204" i="10"/>
  <c r="B204" i="10"/>
  <c r="D204" i="10" s="1"/>
  <c r="C204" i="10"/>
  <c r="E204" i="10"/>
  <c r="A205" i="10"/>
  <c r="B205" i="10"/>
  <c r="C205" i="10"/>
  <c r="D205" i="10" s="1"/>
  <c r="E205" i="10"/>
  <c r="A206" i="10"/>
  <c r="B206" i="10"/>
  <c r="C206" i="10"/>
  <c r="D206" i="10"/>
  <c r="E206" i="10" s="1"/>
  <c r="A207" i="10"/>
  <c r="B207" i="10"/>
  <c r="C207" i="10"/>
  <c r="A208" i="10"/>
  <c r="B208" i="10"/>
  <c r="D208" i="10" s="1"/>
  <c r="E208" i="10" s="1"/>
  <c r="C208" i="10"/>
  <c r="A209" i="10"/>
  <c r="B209" i="10"/>
  <c r="C209" i="10"/>
  <c r="D209" i="10"/>
  <c r="E209" i="10" s="1"/>
  <c r="A210" i="10"/>
  <c r="B210" i="10"/>
  <c r="C210" i="10"/>
  <c r="D210" i="10" s="1"/>
  <c r="E210" i="10" s="1"/>
  <c r="A211" i="10"/>
  <c r="B211" i="10"/>
  <c r="C211" i="10"/>
  <c r="D211" i="10"/>
  <c r="E211" i="10" s="1"/>
  <c r="A212" i="10"/>
  <c r="B212" i="10"/>
  <c r="C212" i="10"/>
  <c r="D212" i="10"/>
  <c r="E212" i="10" s="1"/>
  <c r="A213" i="10"/>
  <c r="B213" i="10"/>
  <c r="C213" i="10"/>
  <c r="A214" i="10"/>
  <c r="B214" i="10"/>
  <c r="C214" i="10"/>
  <c r="D214" i="10"/>
  <c r="E214" i="10"/>
  <c r="A215" i="10"/>
  <c r="B215" i="10"/>
  <c r="C215" i="10"/>
  <c r="A216" i="10"/>
  <c r="B216" i="10"/>
  <c r="C216" i="10"/>
  <c r="D216" i="10"/>
  <c r="E216" i="10"/>
  <c r="A217" i="10"/>
  <c r="B217" i="10"/>
  <c r="C217" i="10"/>
  <c r="D217" i="10"/>
  <c r="E217" i="10" s="1"/>
  <c r="A218" i="10"/>
  <c r="B218" i="10"/>
  <c r="C218" i="10"/>
  <c r="A219" i="10"/>
  <c r="B219" i="10"/>
  <c r="C219" i="10"/>
  <c r="D219" i="10" s="1"/>
  <c r="E219" i="10" s="1"/>
  <c r="A220" i="10"/>
  <c r="B220" i="10"/>
  <c r="C220" i="10"/>
  <c r="D220" i="10"/>
  <c r="E220" i="10" s="1"/>
  <c r="A221" i="10"/>
  <c r="B221" i="10"/>
  <c r="C221" i="10"/>
  <c r="D221" i="10" s="1"/>
  <c r="E221" i="10" s="1"/>
  <c r="A222" i="10"/>
  <c r="B222" i="10"/>
  <c r="C222" i="10"/>
  <c r="D222" i="10"/>
  <c r="E222" i="10" s="1"/>
  <c r="A223" i="10"/>
  <c r="B223" i="10"/>
  <c r="C223" i="10"/>
  <c r="A224" i="10"/>
  <c r="B224" i="10"/>
  <c r="C224" i="10"/>
  <c r="D224" i="10" s="1"/>
  <c r="E224" i="10"/>
  <c r="A225" i="10"/>
  <c r="B225" i="10"/>
  <c r="C225" i="10"/>
  <c r="D225" i="10"/>
  <c r="E225" i="10" s="1"/>
  <c r="A226" i="10"/>
  <c r="B226" i="10"/>
  <c r="C226" i="10"/>
  <c r="D226" i="10"/>
  <c r="E226" i="10" s="1"/>
  <c r="A227" i="10"/>
  <c r="B227" i="10"/>
  <c r="C227" i="10"/>
  <c r="D227" i="10" s="1"/>
  <c r="E227" i="10"/>
  <c r="A228" i="10"/>
  <c r="B228" i="10"/>
  <c r="C228" i="10"/>
  <c r="D228" i="10"/>
  <c r="E228" i="10" s="1"/>
  <c r="A229" i="10"/>
  <c r="B229" i="10"/>
  <c r="C229" i="10"/>
  <c r="D229" i="10" s="1"/>
  <c r="E229" i="10"/>
  <c r="A230" i="10"/>
  <c r="B230" i="10"/>
  <c r="C230" i="10"/>
  <c r="D230" i="10"/>
  <c r="E230" i="10" s="1"/>
  <c r="A231" i="10"/>
  <c r="B231" i="10"/>
  <c r="C231" i="10"/>
  <c r="A232" i="10"/>
  <c r="B232" i="10"/>
  <c r="C232" i="10"/>
  <c r="D232" i="10" s="1"/>
  <c r="E232" i="10"/>
  <c r="A233" i="10"/>
  <c r="B233" i="10"/>
  <c r="C233" i="10"/>
  <c r="D233" i="10"/>
  <c r="E233" i="10" s="1"/>
  <c r="A234" i="10"/>
  <c r="B234" i="10"/>
  <c r="C234" i="10"/>
  <c r="D234" i="10" s="1"/>
  <c r="E234" i="10" s="1"/>
  <c r="A235" i="10"/>
  <c r="B235" i="10"/>
  <c r="D235" i="10" s="1"/>
  <c r="C235" i="10"/>
  <c r="E235" i="10"/>
  <c r="A236" i="10"/>
  <c r="B236" i="10"/>
  <c r="D236" i="10" s="1"/>
  <c r="C236" i="10"/>
  <c r="E236" i="10"/>
  <c r="A237" i="10"/>
  <c r="B237" i="10"/>
  <c r="C237" i="10"/>
  <c r="D237" i="10" s="1"/>
  <c r="E237" i="10"/>
  <c r="A238" i="10"/>
  <c r="B238" i="10"/>
  <c r="C238" i="10"/>
  <c r="D238" i="10"/>
  <c r="E238" i="10" s="1"/>
  <c r="A239" i="10"/>
  <c r="B239" i="10"/>
  <c r="C239" i="10"/>
  <c r="A240" i="10"/>
  <c r="B240" i="10"/>
  <c r="D240" i="10" s="1"/>
  <c r="E240" i="10" s="1"/>
  <c r="C240" i="10"/>
  <c r="A241" i="10"/>
  <c r="B241" i="10"/>
  <c r="C241" i="10"/>
  <c r="D241" i="10"/>
  <c r="E241" i="10" s="1"/>
  <c r="A242" i="10"/>
  <c r="B242" i="10"/>
  <c r="C242" i="10"/>
  <c r="D242" i="10" s="1"/>
  <c r="E242" i="10" s="1"/>
  <c r="A243" i="10"/>
  <c r="B243" i="10"/>
  <c r="C243" i="10"/>
  <c r="D243" i="10"/>
  <c r="E243" i="10" s="1"/>
  <c r="A244" i="10"/>
  <c r="B244" i="10"/>
  <c r="C244" i="10"/>
  <c r="D244" i="10"/>
  <c r="E244" i="10" s="1"/>
  <c r="A245" i="10"/>
  <c r="B245" i="10"/>
  <c r="C245" i="10"/>
  <c r="A246" i="10"/>
  <c r="B246" i="10"/>
  <c r="C246" i="10"/>
  <c r="D246" i="10"/>
  <c r="E246" i="10"/>
  <c r="A247" i="10"/>
  <c r="B247" i="10"/>
  <c r="C247" i="10"/>
  <c r="A248" i="10"/>
  <c r="B248" i="10"/>
  <c r="C248" i="10"/>
  <c r="D248" i="10"/>
  <c r="E248" i="10"/>
  <c r="A249" i="10"/>
  <c r="B249" i="10"/>
  <c r="C249" i="10"/>
  <c r="D249" i="10"/>
  <c r="E249" i="10" s="1"/>
  <c r="A250" i="10"/>
  <c r="B250" i="10"/>
  <c r="C250" i="10"/>
  <c r="A251" i="10"/>
  <c r="B251" i="10"/>
  <c r="C251" i="10"/>
  <c r="D251" i="10" s="1"/>
  <c r="E251" i="10" s="1"/>
  <c r="A252" i="10"/>
  <c r="B252" i="10"/>
  <c r="C252" i="10"/>
  <c r="D252" i="10"/>
  <c r="E252" i="10" s="1"/>
  <c r="A253" i="10"/>
  <c r="B253" i="10"/>
  <c r="C253" i="10"/>
  <c r="D253" i="10" s="1"/>
  <c r="E253" i="10" s="1"/>
  <c r="A254" i="10"/>
  <c r="B254" i="10"/>
  <c r="C254" i="10"/>
  <c r="D254" i="10"/>
  <c r="E254" i="10" s="1"/>
  <c r="A255" i="10"/>
  <c r="B255" i="10"/>
  <c r="C255" i="10"/>
  <c r="A256" i="10"/>
  <c r="B256" i="10"/>
  <c r="C256" i="10"/>
  <c r="D256" i="10" s="1"/>
  <c r="E256" i="10"/>
  <c r="A257" i="10"/>
  <c r="B257" i="10"/>
  <c r="C257" i="10"/>
  <c r="D257" i="10"/>
  <c r="E257" i="10" s="1"/>
  <c r="A258" i="10"/>
  <c r="B258" i="10"/>
  <c r="C258" i="10"/>
  <c r="D258" i="10"/>
  <c r="E258" i="10" s="1"/>
  <c r="A259" i="10"/>
  <c r="B259" i="10"/>
  <c r="C259" i="10"/>
  <c r="D259" i="10" s="1"/>
  <c r="E259" i="10"/>
  <c r="A260" i="10"/>
  <c r="B260" i="10"/>
  <c r="C260" i="10"/>
  <c r="D260" i="10"/>
  <c r="E260" i="10" s="1"/>
  <c r="A261" i="10"/>
  <c r="B261" i="10"/>
  <c r="C261" i="10"/>
  <c r="D261" i="10" s="1"/>
  <c r="E261" i="10"/>
  <c r="A262" i="10"/>
  <c r="B262" i="10"/>
  <c r="C262" i="10"/>
  <c r="D262" i="10"/>
  <c r="E262" i="10" s="1"/>
  <c r="A263" i="10"/>
  <c r="B263" i="10"/>
  <c r="C263" i="10"/>
  <c r="A264" i="10"/>
  <c r="B264" i="10"/>
  <c r="C264" i="10"/>
  <c r="D264" i="10" s="1"/>
  <c r="E264" i="10"/>
  <c r="A265" i="10"/>
  <c r="B265" i="10"/>
  <c r="C265" i="10"/>
  <c r="D265" i="10"/>
  <c r="E265" i="10" s="1"/>
  <c r="A266" i="10"/>
  <c r="B266" i="10"/>
  <c r="C266" i="10"/>
  <c r="D266" i="10" s="1"/>
  <c r="E266" i="10" s="1"/>
  <c r="A267" i="10"/>
  <c r="B267" i="10"/>
  <c r="D267" i="10" s="1"/>
  <c r="E267" i="10" s="1"/>
  <c r="C267" i="10"/>
  <c r="A268" i="10"/>
  <c r="B268" i="10"/>
  <c r="D268" i="10" s="1"/>
  <c r="C268" i="10"/>
  <c r="E268" i="10"/>
  <c r="A269" i="10"/>
  <c r="B269" i="10"/>
  <c r="C269" i="10"/>
  <c r="D269" i="10" s="1"/>
  <c r="E269" i="10" s="1"/>
  <c r="A270" i="10"/>
  <c r="B270" i="10"/>
  <c r="C270" i="10"/>
  <c r="D270" i="10"/>
  <c r="E270" i="10" s="1"/>
  <c r="A271" i="10"/>
  <c r="B271" i="10"/>
  <c r="C271" i="10"/>
  <c r="A272" i="10"/>
  <c r="B272" i="10"/>
  <c r="D272" i="10" s="1"/>
  <c r="E272" i="10" s="1"/>
  <c r="C272" i="10"/>
  <c r="A273" i="10"/>
  <c r="B273" i="10"/>
  <c r="D273" i="10" s="1"/>
  <c r="E273" i="10" s="1"/>
  <c r="C273" i="10"/>
  <c r="A274" i="10"/>
  <c r="B274" i="10"/>
  <c r="C274" i="10"/>
  <c r="D274" i="10" s="1"/>
  <c r="E274" i="10"/>
  <c r="A275" i="10"/>
  <c r="B275" i="10"/>
  <c r="C275" i="10"/>
  <c r="D275" i="10" s="1"/>
  <c r="E275" i="10" s="1"/>
  <c r="A276" i="10"/>
  <c r="B276" i="10"/>
  <c r="C276" i="10"/>
  <c r="D276" i="10" s="1"/>
  <c r="E276" i="10"/>
  <c r="A277" i="10"/>
  <c r="B277" i="10"/>
  <c r="C277" i="10"/>
  <c r="D277" i="10"/>
  <c r="E277" i="10" s="1"/>
  <c r="A278" i="10"/>
  <c r="B278" i="10"/>
  <c r="C278" i="10"/>
  <c r="D278" i="10"/>
  <c r="E278" i="10"/>
  <c r="A279" i="10"/>
  <c r="B279" i="10"/>
  <c r="D279" i="10" s="1"/>
  <c r="E279" i="10" s="1"/>
  <c r="C279" i="10"/>
  <c r="A280" i="10"/>
  <c r="B280" i="10"/>
  <c r="C280" i="10"/>
  <c r="A281" i="10"/>
  <c r="B281" i="10"/>
  <c r="D281" i="10" s="1"/>
  <c r="E281" i="10" s="1"/>
  <c r="C281" i="10"/>
  <c r="A282" i="10"/>
  <c r="B282" i="10"/>
  <c r="C282" i="10"/>
  <c r="D282" i="10" s="1"/>
  <c r="E282" i="10" s="1"/>
  <c r="A283" i="10"/>
  <c r="B283" i="10"/>
  <c r="D283" i="10" s="1"/>
  <c r="E283" i="10" s="1"/>
  <c r="C283" i="10"/>
  <c r="A284" i="10"/>
  <c r="B284" i="10"/>
  <c r="C284" i="10"/>
  <c r="D284" i="10" s="1"/>
  <c r="E284" i="10" s="1"/>
  <c r="A285" i="10"/>
  <c r="B285" i="10"/>
  <c r="D285" i="10" s="1"/>
  <c r="E285" i="10" s="1"/>
  <c r="C285" i="10"/>
  <c r="A286" i="10"/>
  <c r="B286" i="10"/>
  <c r="C286" i="10"/>
  <c r="D286" i="10" s="1"/>
  <c r="E286" i="10"/>
  <c r="A287" i="10"/>
  <c r="B287" i="10"/>
  <c r="D287" i="10" s="1"/>
  <c r="E287" i="10" s="1"/>
  <c r="C287" i="10"/>
  <c r="A288" i="10"/>
  <c r="B288" i="10"/>
  <c r="D288" i="10" s="1"/>
  <c r="E288" i="10" s="1"/>
  <c r="C288" i="10"/>
  <c r="A289" i="10"/>
  <c r="B289" i="10"/>
  <c r="D289" i="10" s="1"/>
  <c r="E289" i="10" s="1"/>
  <c r="C289" i="10"/>
  <c r="A290" i="10"/>
  <c r="B290" i="10"/>
  <c r="C290" i="10"/>
  <c r="D290" i="10" s="1"/>
  <c r="E290" i="10" s="1"/>
  <c r="A291" i="10"/>
  <c r="B291" i="10"/>
  <c r="C291" i="10"/>
  <c r="D291" i="10"/>
  <c r="E291" i="10" s="1"/>
  <c r="A292" i="10"/>
  <c r="B292" i="10"/>
  <c r="C292" i="10"/>
  <c r="D292" i="10" s="1"/>
  <c r="E292" i="10" s="1"/>
  <c r="A293" i="10"/>
  <c r="B293" i="10"/>
  <c r="C293" i="10"/>
  <c r="D293" i="10"/>
  <c r="E293" i="10" s="1"/>
  <c r="A294" i="10"/>
  <c r="B294" i="10"/>
  <c r="C294" i="10"/>
  <c r="D294" i="10" s="1"/>
  <c r="E294" i="10" s="1"/>
  <c r="A295" i="10"/>
  <c r="B295" i="10"/>
  <c r="C295" i="10"/>
  <c r="D295" i="10"/>
  <c r="E295" i="10" s="1"/>
  <c r="A296" i="10"/>
  <c r="B296" i="10"/>
  <c r="D296" i="10" s="1"/>
  <c r="E296" i="10" s="1"/>
  <c r="C296" i="10"/>
  <c r="A297" i="10"/>
  <c r="B297" i="10"/>
  <c r="C297" i="10"/>
  <c r="D297" i="10"/>
  <c r="E297" i="10" s="1"/>
  <c r="A298" i="10"/>
  <c r="B298" i="10"/>
  <c r="C298" i="10"/>
  <c r="D298" i="10" s="1"/>
  <c r="E298" i="10" s="1"/>
  <c r="A299" i="10"/>
  <c r="B299" i="10"/>
  <c r="C299" i="10"/>
  <c r="A300" i="10"/>
  <c r="B300" i="10"/>
  <c r="D300" i="10" s="1"/>
  <c r="E300" i="10" s="1"/>
  <c r="C300" i="10"/>
  <c r="A301" i="10"/>
  <c r="B301" i="10"/>
  <c r="D301" i="10" s="1"/>
  <c r="E301" i="10" s="1"/>
  <c r="C301" i="10"/>
  <c r="A302" i="10"/>
  <c r="B302" i="10"/>
  <c r="C302" i="10"/>
  <c r="D302" i="10" s="1"/>
  <c r="E302" i="10" s="1"/>
  <c r="A303" i="10"/>
  <c r="B303" i="10"/>
  <c r="C303" i="10"/>
  <c r="D303" i="10"/>
  <c r="E303" i="10" s="1"/>
  <c r="A304" i="10"/>
  <c r="B304" i="10"/>
  <c r="D304" i="10" s="1"/>
  <c r="E304" i="10" s="1"/>
  <c r="C304" i="10"/>
  <c r="A305" i="10"/>
  <c r="B305" i="10"/>
  <c r="C305" i="10"/>
  <c r="D305" i="10"/>
  <c r="E305" i="10"/>
  <c r="A306" i="10"/>
  <c r="B306" i="10"/>
  <c r="C306" i="10"/>
  <c r="D306" i="10" s="1"/>
  <c r="E306" i="10"/>
  <c r="A307" i="10"/>
  <c r="B307" i="10"/>
  <c r="C307" i="10"/>
  <c r="D307" i="10"/>
  <c r="E307" i="10" s="1"/>
  <c r="A308" i="10"/>
  <c r="B308" i="10"/>
  <c r="D308" i="10" s="1"/>
  <c r="C308" i="10"/>
  <c r="E308" i="10"/>
  <c r="A309" i="10"/>
  <c r="B309" i="10"/>
  <c r="C309" i="10"/>
  <c r="D309" i="10"/>
  <c r="E309" i="10" s="1"/>
  <c r="A310" i="10"/>
  <c r="B310" i="10"/>
  <c r="C310" i="10"/>
  <c r="D310" i="10"/>
  <c r="E310" i="10" s="1"/>
  <c r="A311" i="10"/>
  <c r="B311" i="10"/>
  <c r="D311" i="10" s="1"/>
  <c r="E311" i="10" s="1"/>
  <c r="C311" i="10"/>
  <c r="A312" i="10"/>
  <c r="B312" i="10"/>
  <c r="C312" i="10"/>
  <c r="A313" i="10"/>
  <c r="B313" i="10"/>
  <c r="D313" i="10" s="1"/>
  <c r="E313" i="10" s="1"/>
  <c r="C313" i="10"/>
  <c r="A314" i="10"/>
  <c r="B314" i="10"/>
  <c r="C314" i="10"/>
  <c r="D314" i="10" s="1"/>
  <c r="E314" i="10" s="1"/>
  <c r="A315" i="10"/>
  <c r="B315" i="10"/>
  <c r="D315" i="10" s="1"/>
  <c r="E315" i="10" s="1"/>
  <c r="C315" i="10"/>
  <c r="A316" i="10"/>
  <c r="B316" i="10"/>
  <c r="C316" i="10"/>
  <c r="A317" i="10"/>
  <c r="B317" i="10"/>
  <c r="D317" i="10" s="1"/>
  <c r="E317" i="10" s="1"/>
  <c r="C317" i="10"/>
  <c r="A318" i="10"/>
  <c r="B318" i="10"/>
  <c r="C318" i="10"/>
  <c r="D318" i="10" s="1"/>
  <c r="E318" i="10" s="1"/>
  <c r="A319" i="10"/>
  <c r="B319" i="10"/>
  <c r="D319" i="10" s="1"/>
  <c r="E319" i="10" s="1"/>
  <c r="C319" i="10"/>
  <c r="A320" i="10"/>
  <c r="B320" i="10"/>
  <c r="D320" i="10" s="1"/>
  <c r="E320" i="10" s="1"/>
  <c r="C320" i="10"/>
  <c r="A321" i="10"/>
  <c r="B321" i="10"/>
  <c r="D321" i="10" s="1"/>
  <c r="E321" i="10" s="1"/>
  <c r="C321" i="10"/>
  <c r="A322" i="10"/>
  <c r="B322" i="10"/>
  <c r="C322" i="10"/>
  <c r="D322" i="10" s="1"/>
  <c r="E322" i="10"/>
  <c r="A323" i="10"/>
  <c r="B323" i="10"/>
  <c r="C323" i="10"/>
  <c r="D323" i="10"/>
  <c r="E323" i="10" s="1"/>
  <c r="A324" i="10"/>
  <c r="B324" i="10"/>
  <c r="C324" i="10"/>
  <c r="A325" i="10"/>
  <c r="B325" i="10"/>
  <c r="C325" i="10"/>
  <c r="D325" i="10"/>
  <c r="E325" i="10" s="1"/>
  <c r="A326" i="10"/>
  <c r="B326" i="10"/>
  <c r="C326" i="10"/>
  <c r="D326" i="10"/>
  <c r="E326" i="10" s="1"/>
  <c r="A327" i="10"/>
  <c r="B327" i="10"/>
  <c r="C327" i="10"/>
  <c r="D327" i="10"/>
  <c r="E327" i="10" s="1"/>
  <c r="A328" i="10"/>
  <c r="B328" i="10"/>
  <c r="D328" i="10" s="1"/>
  <c r="E328" i="10" s="1"/>
  <c r="C328" i="10"/>
  <c r="A329" i="10"/>
  <c r="B329" i="10"/>
  <c r="C329" i="10"/>
  <c r="D329" i="10"/>
  <c r="E329" i="10" s="1"/>
  <c r="A330" i="10"/>
  <c r="B330" i="10"/>
  <c r="C330" i="10"/>
  <c r="D330" i="10" s="1"/>
  <c r="E330" i="10" s="1"/>
  <c r="A331" i="10"/>
  <c r="B331" i="10"/>
  <c r="D331" i="10" s="1"/>
  <c r="E331" i="10" s="1"/>
  <c r="C331" i="10"/>
  <c r="A332" i="10"/>
  <c r="B332" i="10"/>
  <c r="D332" i="10" s="1"/>
  <c r="E332" i="10" s="1"/>
  <c r="C332" i="10"/>
  <c r="A333" i="10"/>
  <c r="B333" i="10"/>
  <c r="D333" i="10" s="1"/>
  <c r="E333" i="10" s="1"/>
  <c r="C333" i="10"/>
  <c r="A334" i="10"/>
  <c r="B334" i="10"/>
  <c r="C334" i="10"/>
  <c r="D334" i="10" s="1"/>
  <c r="E334" i="10" s="1"/>
  <c r="A335" i="10"/>
  <c r="B335" i="10"/>
  <c r="C335" i="10"/>
  <c r="D335" i="10"/>
  <c r="E335" i="10" s="1"/>
  <c r="A336" i="10"/>
  <c r="B336" i="10"/>
  <c r="D336" i="10" s="1"/>
  <c r="E336" i="10" s="1"/>
  <c r="C336" i="10"/>
  <c r="A337" i="10"/>
  <c r="B337" i="10"/>
  <c r="C337" i="10"/>
  <c r="D337" i="10"/>
  <c r="E337" i="10" s="1"/>
  <c r="A338" i="10"/>
  <c r="B338" i="10"/>
  <c r="C338" i="10"/>
  <c r="D338" i="10"/>
  <c r="E338" i="10"/>
  <c r="A339" i="10"/>
  <c r="B339" i="10"/>
  <c r="D339" i="10" s="1"/>
  <c r="E339" i="10" s="1"/>
  <c r="C339" i="10"/>
  <c r="A340" i="10"/>
  <c r="B340" i="10"/>
  <c r="C340" i="10"/>
  <c r="A341" i="10"/>
  <c r="B341" i="10"/>
  <c r="D341" i="10" s="1"/>
  <c r="E341" i="10" s="1"/>
  <c r="C341" i="10"/>
  <c r="A342" i="10"/>
  <c r="B342" i="10"/>
  <c r="C342" i="10"/>
  <c r="D342" i="10" s="1"/>
  <c r="E342" i="10" s="1"/>
  <c r="A343" i="10"/>
  <c r="B343" i="10"/>
  <c r="D343" i="10" s="1"/>
  <c r="E343" i="10" s="1"/>
  <c r="C343" i="10"/>
  <c r="A344" i="10"/>
  <c r="B344" i="10"/>
  <c r="D344" i="10" s="1"/>
  <c r="E344" i="10" s="1"/>
  <c r="C344" i="10"/>
  <c r="A345" i="10"/>
  <c r="B345" i="10"/>
  <c r="D345" i="10" s="1"/>
  <c r="E345" i="10" s="1"/>
  <c r="C345" i="10"/>
  <c r="A346" i="10"/>
  <c r="B346" i="10"/>
  <c r="C346" i="10"/>
  <c r="D346" i="10"/>
  <c r="E346" i="10" s="1"/>
  <c r="A347" i="10"/>
  <c r="B347" i="10"/>
  <c r="C347" i="10"/>
  <c r="D347" i="10" s="1"/>
  <c r="E347" i="10" s="1"/>
  <c r="A348" i="10"/>
  <c r="B348" i="10"/>
  <c r="D348" i="10" s="1"/>
  <c r="E348" i="10" s="1"/>
  <c r="C348" i="10"/>
  <c r="A349" i="10"/>
  <c r="B349" i="10"/>
  <c r="D349" i="10" s="1"/>
  <c r="C349" i="10"/>
  <c r="E349" i="10"/>
  <c r="A350" i="10"/>
  <c r="B350" i="10"/>
  <c r="D350" i="10" s="1"/>
  <c r="E350" i="10" s="1"/>
  <c r="C350" i="10"/>
  <c r="A351" i="10"/>
  <c r="B351" i="10"/>
  <c r="C351" i="10"/>
  <c r="D351" i="10" s="1"/>
  <c r="E351" i="10" s="1"/>
  <c r="A352" i="10"/>
  <c r="B352" i="10"/>
  <c r="C352" i="10"/>
  <c r="A353" i="10"/>
  <c r="B353" i="10"/>
  <c r="C353" i="10"/>
  <c r="A354" i="10"/>
  <c r="B354" i="10"/>
  <c r="C354" i="10"/>
  <c r="D354" i="10" s="1"/>
  <c r="E354" i="10"/>
  <c r="A355" i="10"/>
  <c r="B355" i="10"/>
  <c r="D355" i="10" s="1"/>
  <c r="E355" i="10" s="1"/>
  <c r="C355" i="10"/>
  <c r="A356" i="10"/>
  <c r="B356" i="10"/>
  <c r="D356" i="10" s="1"/>
  <c r="E356" i="10" s="1"/>
  <c r="C356" i="10"/>
  <c r="A357" i="10"/>
  <c r="B357" i="10"/>
  <c r="C357" i="10"/>
  <c r="D357" i="10"/>
  <c r="E357" i="10"/>
  <c r="A358" i="10"/>
  <c r="B358" i="10"/>
  <c r="C358" i="10"/>
  <c r="A359" i="10"/>
  <c r="B359" i="10"/>
  <c r="D359" i="10" s="1"/>
  <c r="C359" i="10"/>
  <c r="E359" i="10"/>
  <c r="A360" i="10"/>
  <c r="B360" i="10"/>
  <c r="D360" i="10" s="1"/>
  <c r="E360" i="10" s="1"/>
  <c r="C360" i="10"/>
  <c r="A361" i="10"/>
  <c r="B361" i="10"/>
  <c r="C361" i="10"/>
  <c r="D361" i="10"/>
  <c r="E361" i="10"/>
  <c r="A362" i="10"/>
  <c r="B362" i="10"/>
  <c r="C362" i="10"/>
  <c r="D362" i="10"/>
  <c r="E362" i="10" s="1"/>
  <c r="A363" i="10"/>
  <c r="B363" i="10"/>
  <c r="C363" i="10"/>
  <c r="A364" i="10"/>
  <c r="B364" i="10"/>
  <c r="C364" i="10"/>
  <c r="D364" i="10"/>
  <c r="E364" i="10" s="1"/>
  <c r="A365" i="10"/>
  <c r="B365" i="10"/>
  <c r="D365" i="10" s="1"/>
  <c r="E365" i="10" s="1"/>
  <c r="C365" i="10"/>
  <c r="A366" i="10"/>
  <c r="B366" i="10"/>
  <c r="D366" i="10" s="1"/>
  <c r="C366" i="10"/>
  <c r="E366" i="10"/>
  <c r="A367" i="10"/>
  <c r="B367" i="10"/>
  <c r="C367" i="10"/>
  <c r="D367" i="10"/>
  <c r="E367" i="10"/>
  <c r="A368" i="10"/>
  <c r="B368" i="10"/>
  <c r="C368" i="10"/>
  <c r="A369" i="10"/>
  <c r="B369" i="10"/>
  <c r="C369" i="10"/>
  <c r="D369" i="10"/>
  <c r="E369" i="10" s="1"/>
  <c r="A370" i="10"/>
  <c r="B370" i="10"/>
  <c r="D370" i="10" s="1"/>
  <c r="E370" i="10" s="1"/>
  <c r="C370" i="10"/>
  <c r="A371" i="10"/>
  <c r="B371" i="10"/>
  <c r="C371" i="10"/>
  <c r="D371" i="10"/>
  <c r="E371" i="10"/>
  <c r="A372" i="10"/>
  <c r="B372" i="10"/>
  <c r="C372" i="10"/>
  <c r="D372" i="10"/>
  <c r="E372" i="10" s="1"/>
  <c r="A373" i="10"/>
  <c r="B373" i="10"/>
  <c r="C373" i="10"/>
  <c r="A374" i="10"/>
  <c r="B374" i="10"/>
  <c r="C374" i="10"/>
  <c r="A375" i="10"/>
  <c r="B375" i="10"/>
  <c r="D375" i="10" s="1"/>
  <c r="C375" i="10"/>
  <c r="E375" i="10"/>
  <c r="A376" i="10"/>
  <c r="B376" i="10"/>
  <c r="C376" i="10"/>
  <c r="D376" i="10" s="1"/>
  <c r="E376" i="10" s="1"/>
  <c r="A377" i="10"/>
  <c r="B377" i="10"/>
  <c r="C377" i="10"/>
  <c r="D377" i="10"/>
  <c r="E377" i="10" s="1"/>
  <c r="A378" i="10"/>
  <c r="B378" i="10"/>
  <c r="D378" i="10" s="1"/>
  <c r="E378" i="10" s="1"/>
  <c r="C378" i="10"/>
  <c r="A379" i="10"/>
  <c r="B379" i="10"/>
  <c r="C379" i="10"/>
  <c r="D379" i="10"/>
  <c r="E379" i="10"/>
  <c r="A380" i="10"/>
  <c r="B380" i="10"/>
  <c r="C380" i="10"/>
  <c r="D380" i="10"/>
  <c r="E380" i="10" s="1"/>
  <c r="A381" i="10"/>
  <c r="B381" i="10"/>
  <c r="C381" i="10"/>
  <c r="A382" i="10"/>
  <c r="B382" i="10"/>
  <c r="C382" i="10"/>
  <c r="A383" i="10"/>
  <c r="B383" i="10"/>
  <c r="D383" i="10" s="1"/>
  <c r="C383" i="10"/>
  <c r="E383" i="10"/>
  <c r="A384" i="10"/>
  <c r="B384" i="10"/>
  <c r="C384" i="10"/>
  <c r="D384" i="10"/>
  <c r="E384" i="10" s="1"/>
  <c r="A385" i="10"/>
  <c r="B385" i="10"/>
  <c r="C385" i="10"/>
  <c r="D385" i="10"/>
  <c r="E385" i="10" s="1"/>
  <c r="A386" i="10"/>
  <c r="B386" i="10"/>
  <c r="D386" i="10" s="1"/>
  <c r="E386" i="10" s="1"/>
  <c r="C386" i="10"/>
  <c r="A387" i="10"/>
  <c r="B387" i="10"/>
  <c r="C387" i="10"/>
  <c r="D387" i="10"/>
  <c r="E387" i="10"/>
  <c r="A388" i="10"/>
  <c r="B388" i="10"/>
  <c r="C388" i="10"/>
  <c r="D388" i="10"/>
  <c r="E388" i="10" s="1"/>
  <c r="A389" i="10"/>
  <c r="B389" i="10"/>
  <c r="C389" i="10"/>
  <c r="A390" i="10"/>
  <c r="B390" i="10"/>
  <c r="C390" i="10"/>
  <c r="A391" i="10"/>
  <c r="B391" i="10"/>
  <c r="D391" i="10" s="1"/>
  <c r="C391" i="10"/>
  <c r="E391" i="10"/>
  <c r="A392" i="10"/>
  <c r="B392" i="10"/>
  <c r="C392" i="10"/>
  <c r="D392" i="10"/>
  <c r="E392" i="10" s="1"/>
  <c r="A393" i="10"/>
  <c r="B393" i="10"/>
  <c r="C393" i="10"/>
  <c r="D393" i="10"/>
  <c r="E393" i="10" s="1"/>
  <c r="A394" i="10"/>
  <c r="B394" i="10"/>
  <c r="D394" i="10" s="1"/>
  <c r="E394" i="10" s="1"/>
  <c r="C394" i="10"/>
  <c r="A395" i="10"/>
  <c r="B395" i="10"/>
  <c r="C395" i="10"/>
  <c r="D395" i="10"/>
  <c r="E395" i="10"/>
  <c r="A396" i="10"/>
  <c r="B396" i="10"/>
  <c r="C396" i="10"/>
  <c r="D396" i="10"/>
  <c r="E396" i="10" s="1"/>
  <c r="A397" i="10"/>
  <c r="B397" i="10"/>
  <c r="C397" i="10"/>
  <c r="A398" i="10"/>
  <c r="B398" i="10"/>
  <c r="C398" i="10"/>
  <c r="A399" i="10"/>
  <c r="B399" i="10"/>
  <c r="D399" i="10" s="1"/>
  <c r="C399" i="10"/>
  <c r="E399" i="10"/>
  <c r="A400" i="10"/>
  <c r="B400" i="10"/>
  <c r="C400" i="10"/>
  <c r="D400" i="10"/>
  <c r="E400" i="10" s="1"/>
  <c r="A401" i="10"/>
  <c r="B401" i="10"/>
  <c r="C401" i="10"/>
  <c r="D401" i="10"/>
  <c r="E401" i="10" s="1"/>
  <c r="A402" i="10"/>
  <c r="B402" i="10"/>
  <c r="D402" i="10" s="1"/>
  <c r="E402" i="10" s="1"/>
  <c r="C402" i="10"/>
  <c r="A403" i="10"/>
  <c r="B403" i="10"/>
  <c r="C403" i="10"/>
  <c r="D403" i="10"/>
  <c r="E403" i="10"/>
  <c r="A404" i="10"/>
  <c r="B404" i="10"/>
  <c r="C404" i="10"/>
  <c r="D404" i="10"/>
  <c r="E404" i="10" s="1"/>
  <c r="A405" i="10"/>
  <c r="B405" i="10"/>
  <c r="C405" i="10"/>
  <c r="A406" i="10"/>
  <c r="B406" i="10"/>
  <c r="C406" i="10"/>
  <c r="A407" i="10"/>
  <c r="B407" i="10"/>
  <c r="D407" i="10" s="1"/>
  <c r="C407" i="10"/>
  <c r="E407" i="10"/>
  <c r="A408" i="10"/>
  <c r="B408" i="10"/>
  <c r="C408" i="10"/>
  <c r="D408" i="10"/>
  <c r="E408" i="10" s="1"/>
  <c r="A409" i="10"/>
  <c r="B409" i="10"/>
  <c r="C409" i="10"/>
  <c r="D409" i="10"/>
  <c r="E409" i="10" s="1"/>
  <c r="A410" i="10"/>
  <c r="B410" i="10"/>
  <c r="D410" i="10" s="1"/>
  <c r="E410" i="10" s="1"/>
  <c r="C410" i="10"/>
  <c r="A411" i="10"/>
  <c r="B411" i="10"/>
  <c r="C411" i="10"/>
  <c r="D411" i="10"/>
  <c r="E411" i="10"/>
  <c r="A412" i="10"/>
  <c r="B412" i="10"/>
  <c r="C412" i="10"/>
  <c r="D412" i="10"/>
  <c r="E412" i="10" s="1"/>
  <c r="A413" i="10"/>
  <c r="B413" i="10"/>
  <c r="C413" i="10"/>
  <c r="A414" i="10"/>
  <c r="B414" i="10"/>
  <c r="C414" i="10"/>
  <c r="A415" i="10"/>
  <c r="B415" i="10"/>
  <c r="D415" i="10" s="1"/>
  <c r="C415" i="10"/>
  <c r="E415" i="10"/>
  <c r="A416" i="10"/>
  <c r="B416" i="10"/>
  <c r="C416" i="10"/>
  <c r="D416" i="10" s="1"/>
  <c r="E416" i="10" s="1"/>
  <c r="A417" i="10"/>
  <c r="B417" i="10"/>
  <c r="C417" i="10"/>
  <c r="D417" i="10"/>
  <c r="E417" i="10" s="1"/>
  <c r="A418" i="10"/>
  <c r="B418" i="10"/>
  <c r="D418" i="10" s="1"/>
  <c r="E418" i="10" s="1"/>
  <c r="C418" i="10"/>
  <c r="A419" i="10"/>
  <c r="B419" i="10"/>
  <c r="C419" i="10"/>
  <c r="D419" i="10"/>
  <c r="E419" i="10"/>
  <c r="A420" i="10"/>
  <c r="B420" i="10"/>
  <c r="C420" i="10"/>
  <c r="D420" i="10"/>
  <c r="E420" i="10" s="1"/>
  <c r="A421" i="10"/>
  <c r="B421" i="10"/>
  <c r="C421" i="10"/>
  <c r="A422" i="10"/>
  <c r="B422" i="10"/>
  <c r="C422" i="10"/>
  <c r="A423" i="10"/>
  <c r="B423" i="10"/>
  <c r="D423" i="10" s="1"/>
  <c r="C423" i="10"/>
  <c r="E423" i="10"/>
  <c r="A424" i="10"/>
  <c r="B424" i="10"/>
  <c r="C424" i="10"/>
  <c r="D424" i="10"/>
  <c r="E424" i="10" s="1"/>
  <c r="A425" i="10"/>
  <c r="B425" i="10"/>
  <c r="C425" i="10"/>
  <c r="D425" i="10"/>
  <c r="E425" i="10" s="1"/>
  <c r="A426" i="10"/>
  <c r="B426" i="10"/>
  <c r="D426" i="10" s="1"/>
  <c r="E426" i="10" s="1"/>
  <c r="C426" i="10"/>
  <c r="A427" i="10"/>
  <c r="B427" i="10"/>
  <c r="C427" i="10"/>
  <c r="D427" i="10"/>
  <c r="E427" i="10"/>
  <c r="A428" i="10"/>
  <c r="B428" i="10"/>
  <c r="C428" i="10"/>
  <c r="D428" i="10"/>
  <c r="E428" i="10" s="1"/>
  <c r="A429" i="10"/>
  <c r="B429" i="10"/>
  <c r="C429" i="10"/>
  <c r="A430" i="10"/>
  <c r="B430" i="10"/>
  <c r="C430" i="10"/>
  <c r="A431" i="10"/>
  <c r="B431" i="10"/>
  <c r="D431" i="10" s="1"/>
  <c r="C431" i="10"/>
  <c r="E431" i="10"/>
  <c r="A432" i="10"/>
  <c r="B432" i="10"/>
  <c r="C432" i="10"/>
  <c r="D432" i="10"/>
  <c r="E432" i="10" s="1"/>
  <c r="A433" i="10"/>
  <c r="B433" i="10"/>
  <c r="C433" i="10"/>
  <c r="D433" i="10"/>
  <c r="E433" i="10" s="1"/>
  <c r="A434" i="10"/>
  <c r="B434" i="10"/>
  <c r="D434" i="10" s="1"/>
  <c r="E434" i="10" s="1"/>
  <c r="C434" i="10"/>
  <c r="A435" i="10"/>
  <c r="B435" i="10"/>
  <c r="C435" i="10"/>
  <c r="D435" i="10"/>
  <c r="E435" i="10"/>
  <c r="A436" i="10"/>
  <c r="B436" i="10"/>
  <c r="C436" i="10"/>
  <c r="D436" i="10"/>
  <c r="E436" i="10" s="1"/>
  <c r="A437" i="10"/>
  <c r="B437" i="10"/>
  <c r="C437" i="10"/>
  <c r="A438" i="10"/>
  <c r="B438" i="10"/>
  <c r="C438" i="10"/>
  <c r="A439" i="10"/>
  <c r="B439" i="10"/>
  <c r="D439" i="10" s="1"/>
  <c r="C439" i="10"/>
  <c r="E439" i="10"/>
  <c r="A440" i="10"/>
  <c r="B440" i="10"/>
  <c r="C440" i="10"/>
  <c r="D440" i="10" s="1"/>
  <c r="E440" i="10" s="1"/>
  <c r="A441" i="10"/>
  <c r="B441" i="10"/>
  <c r="C441" i="10"/>
  <c r="D441" i="10"/>
  <c r="E441" i="10" s="1"/>
  <c r="A442" i="10"/>
  <c r="B442" i="10"/>
  <c r="D442" i="10" s="1"/>
  <c r="E442" i="10" s="1"/>
  <c r="C442" i="10"/>
  <c r="A443" i="10"/>
  <c r="B443" i="10"/>
  <c r="D443" i="10" s="1"/>
  <c r="E443" i="10" s="1"/>
  <c r="C443" i="10"/>
  <c r="A444" i="10"/>
  <c r="B444" i="10"/>
  <c r="C444" i="10"/>
  <c r="D444" i="10"/>
  <c r="E444" i="10" s="1"/>
  <c r="A445" i="10"/>
  <c r="B445" i="10"/>
  <c r="C445" i="10"/>
  <c r="A446" i="10"/>
  <c r="B446" i="10"/>
  <c r="C446" i="10"/>
  <c r="A447" i="10"/>
  <c r="B447" i="10"/>
  <c r="D447" i="10" s="1"/>
  <c r="C447" i="10"/>
  <c r="E447" i="10"/>
  <c r="A448" i="10"/>
  <c r="B448" i="10"/>
  <c r="C448" i="10"/>
  <c r="D448" i="10"/>
  <c r="E448" i="10" s="1"/>
  <c r="A449" i="10"/>
  <c r="B449" i="10"/>
  <c r="C449" i="10"/>
  <c r="D449" i="10"/>
  <c r="E449" i="10" s="1"/>
  <c r="A450" i="10"/>
  <c r="B450" i="10"/>
  <c r="D450" i="10" s="1"/>
  <c r="E450" i="10" s="1"/>
  <c r="C450" i="10"/>
  <c r="A451" i="10"/>
  <c r="B451" i="10"/>
  <c r="D451" i="10" s="1"/>
  <c r="C451" i="10"/>
  <c r="E451" i="10"/>
  <c r="A452" i="10"/>
  <c r="B452" i="10"/>
  <c r="C452" i="10"/>
  <c r="D452" i="10"/>
  <c r="E452" i="10" s="1"/>
  <c r="A453" i="10"/>
  <c r="B453" i="10"/>
  <c r="C453" i="10"/>
  <c r="A454" i="10"/>
  <c r="B454" i="10"/>
  <c r="C454" i="10"/>
  <c r="A455" i="10"/>
  <c r="B455" i="10"/>
  <c r="D455" i="10" s="1"/>
  <c r="C455" i="10"/>
  <c r="E455" i="10"/>
  <c r="A456" i="10"/>
  <c r="B456" i="10"/>
  <c r="C456" i="10"/>
  <c r="D456" i="10"/>
  <c r="E456" i="10" s="1"/>
  <c r="A457" i="10"/>
  <c r="B457" i="10"/>
  <c r="C457" i="10"/>
  <c r="D457" i="10"/>
  <c r="E457" i="10" s="1"/>
  <c r="A458" i="10"/>
  <c r="B458" i="10"/>
  <c r="D458" i="10" s="1"/>
  <c r="E458" i="10" s="1"/>
  <c r="C458" i="10"/>
  <c r="A459" i="10"/>
  <c r="B459" i="10"/>
  <c r="D459" i="10" s="1"/>
  <c r="C459" i="10"/>
  <c r="E459" i="10"/>
  <c r="A460" i="10"/>
  <c r="B460" i="10"/>
  <c r="C460" i="10"/>
  <c r="D460" i="10"/>
  <c r="E460" i="10" s="1"/>
  <c r="A461" i="10"/>
  <c r="B461" i="10"/>
  <c r="C461" i="10"/>
  <c r="A462" i="10"/>
  <c r="B462" i="10"/>
  <c r="C462" i="10"/>
  <c r="A463" i="10"/>
  <c r="B463" i="10"/>
  <c r="D463" i="10" s="1"/>
  <c r="C463" i="10"/>
  <c r="E463" i="10"/>
  <c r="A464" i="10"/>
  <c r="B464" i="10"/>
  <c r="C464" i="10"/>
  <c r="D464" i="10"/>
  <c r="E464" i="10" s="1"/>
  <c r="A465" i="10"/>
  <c r="B465" i="10"/>
  <c r="C465" i="10"/>
  <c r="D465" i="10"/>
  <c r="E465" i="10" s="1"/>
  <c r="A466" i="10"/>
  <c r="B466" i="10"/>
  <c r="D466" i="10" s="1"/>
  <c r="E466" i="10" s="1"/>
  <c r="C466" i="10"/>
  <c r="A467" i="10"/>
  <c r="B467" i="10"/>
  <c r="D467" i="10" s="1"/>
  <c r="C467" i="10"/>
  <c r="E467" i="10"/>
  <c r="A468" i="10"/>
  <c r="B468" i="10"/>
  <c r="C468" i="10"/>
  <c r="D468" i="10"/>
  <c r="E468" i="10" s="1"/>
  <c r="A469" i="10"/>
  <c r="B469" i="10"/>
  <c r="C469" i="10"/>
  <c r="A470" i="10"/>
  <c r="B470" i="10"/>
  <c r="C470" i="10"/>
  <c r="A471" i="10"/>
  <c r="B471" i="10"/>
  <c r="D471" i="10" s="1"/>
  <c r="C471" i="10"/>
  <c r="E471" i="10"/>
  <c r="A472" i="10"/>
  <c r="B472" i="10"/>
  <c r="C472" i="10"/>
  <c r="D472" i="10" s="1"/>
  <c r="E472" i="10" s="1"/>
  <c r="A473" i="10"/>
  <c r="B473" i="10"/>
  <c r="C473" i="10"/>
  <c r="D473" i="10"/>
  <c r="E473" i="10" s="1"/>
  <c r="A474" i="10"/>
  <c r="B474" i="10"/>
  <c r="D474" i="10" s="1"/>
  <c r="E474" i="10" s="1"/>
  <c r="C474" i="10"/>
  <c r="A475" i="10"/>
  <c r="B475" i="10"/>
  <c r="D475" i="10" s="1"/>
  <c r="E475" i="10" s="1"/>
  <c r="C475" i="10"/>
  <c r="A476" i="10"/>
  <c r="B476" i="10"/>
  <c r="C476" i="10"/>
  <c r="D476" i="10"/>
  <c r="E476" i="10" s="1"/>
  <c r="A477" i="10"/>
  <c r="B477" i="10"/>
  <c r="C477" i="10"/>
  <c r="A478" i="10"/>
  <c r="B478" i="10"/>
  <c r="C478" i="10"/>
  <c r="A479" i="10"/>
  <c r="B479" i="10"/>
  <c r="D479" i="10" s="1"/>
  <c r="C479" i="10"/>
  <c r="E479" i="10"/>
  <c r="A480" i="10"/>
  <c r="B480" i="10"/>
  <c r="C480" i="10"/>
  <c r="D480" i="10"/>
  <c r="E480" i="10" s="1"/>
  <c r="A481" i="10"/>
  <c r="B481" i="10"/>
  <c r="C481" i="10"/>
  <c r="D481" i="10"/>
  <c r="E481" i="10" s="1"/>
  <c r="A482" i="10"/>
  <c r="B482" i="10"/>
  <c r="D482" i="10" s="1"/>
  <c r="E482" i="10" s="1"/>
  <c r="C482" i="10"/>
  <c r="A483" i="10"/>
  <c r="B483" i="10"/>
  <c r="D483" i="10" s="1"/>
  <c r="C483" i="10"/>
  <c r="E483" i="10"/>
  <c r="A484" i="10"/>
  <c r="B484" i="10"/>
  <c r="C484" i="10"/>
  <c r="D484" i="10"/>
  <c r="E484" i="10" s="1"/>
  <c r="A485" i="10"/>
  <c r="B485" i="10"/>
  <c r="C485" i="10"/>
  <c r="A486" i="10"/>
  <c r="B486" i="10"/>
  <c r="C486" i="10"/>
  <c r="A487" i="10"/>
  <c r="B487" i="10"/>
  <c r="D487" i="10" s="1"/>
  <c r="C487" i="10"/>
  <c r="E487" i="10"/>
  <c r="A488" i="10"/>
  <c r="B488" i="10"/>
  <c r="C488" i="10"/>
  <c r="D488" i="10"/>
  <c r="E488" i="10" s="1"/>
  <c r="A489" i="10"/>
  <c r="B489" i="10"/>
  <c r="C489" i="10"/>
  <c r="D489" i="10"/>
  <c r="E489" i="10" s="1"/>
  <c r="A490" i="10"/>
  <c r="B490" i="10"/>
  <c r="D490" i="10" s="1"/>
  <c r="E490" i="10" s="1"/>
  <c r="C490" i="10"/>
  <c r="A491" i="10"/>
  <c r="B491" i="10"/>
  <c r="D491" i="10" s="1"/>
  <c r="C491" i="10"/>
  <c r="E491" i="10"/>
  <c r="A492" i="10"/>
  <c r="B492" i="10"/>
  <c r="C492" i="10"/>
  <c r="D492" i="10"/>
  <c r="E492" i="10" s="1"/>
  <c r="A493" i="10"/>
  <c r="B493" i="10"/>
  <c r="C493" i="10"/>
  <c r="A494" i="10"/>
  <c r="B494" i="10"/>
  <c r="C494" i="10"/>
  <c r="A495" i="10"/>
  <c r="B495" i="10"/>
  <c r="D495" i="10" s="1"/>
  <c r="C495" i="10"/>
  <c r="E495" i="10"/>
  <c r="A496" i="10"/>
  <c r="B496" i="10"/>
  <c r="C496" i="10"/>
  <c r="D496" i="10"/>
  <c r="E496" i="10" s="1"/>
  <c r="A497" i="10"/>
  <c r="B497" i="10"/>
  <c r="C497" i="10"/>
  <c r="D497" i="10"/>
  <c r="E497" i="10" s="1"/>
  <c r="C6" i="4"/>
  <c r="D6" i="4"/>
  <c r="H6" i="4"/>
  <c r="H8" i="4"/>
  <c r="I8" i="4"/>
  <c r="H9" i="4"/>
  <c r="H13" i="4"/>
  <c r="H14" i="4"/>
  <c r="I14" i="4"/>
  <c r="H15" i="4"/>
  <c r="H16" i="4"/>
  <c r="I16" i="4"/>
  <c r="H17" i="4"/>
  <c r="I17" i="4"/>
  <c r="A4" i="12"/>
  <c r="A4" i="7"/>
  <c r="H7" i="7"/>
  <c r="K7" i="7" s="1"/>
  <c r="A3" i="8"/>
  <c r="B6" i="8"/>
  <c r="C6" i="8"/>
  <c r="I9" i="4" s="1"/>
  <c r="A9" i="8"/>
  <c r="A3" i="5"/>
  <c r="B6" i="5"/>
  <c r="H7" i="4" s="1"/>
  <c r="C6" i="5"/>
  <c r="I7" i="4" s="1"/>
  <c r="B7" i="5"/>
  <c r="C7" i="5"/>
  <c r="A9" i="5"/>
  <c r="A3" i="6"/>
  <c r="B6" i="6"/>
  <c r="C6" i="6"/>
  <c r="I6" i="4" s="1"/>
  <c r="A9" i="6"/>
  <c r="H1" i="3"/>
  <c r="C9" i="4" s="1"/>
  <c r="A3" i="3"/>
  <c r="H1" i="14"/>
  <c r="H2" i="14"/>
  <c r="A3" i="14"/>
  <c r="H1" i="2"/>
  <c r="C8" i="4" s="1"/>
  <c r="C7" i="4" s="1"/>
  <c r="B7" i="7" s="1"/>
  <c r="E7" i="7" s="1"/>
  <c r="A3" i="2"/>
  <c r="H1" i="1"/>
  <c r="A3" i="1"/>
  <c r="B10" i="19"/>
  <c r="C10" i="19"/>
  <c r="D10" i="19"/>
  <c r="A10" i="19" s="1"/>
  <c r="E10" i="19"/>
  <c r="F10" i="19" s="1"/>
  <c r="B11" i="19"/>
  <c r="A11" i="19" s="1"/>
  <c r="C11" i="19"/>
  <c r="D11" i="19"/>
  <c r="E11" i="19"/>
  <c r="F11" i="19"/>
  <c r="A12" i="19"/>
  <c r="B12" i="19"/>
  <c r="C12" i="19"/>
  <c r="D12" i="19"/>
  <c r="E12" i="19"/>
  <c r="F12" i="19" s="1"/>
  <c r="B13" i="19"/>
  <c r="A13" i="19" s="1"/>
  <c r="C13" i="19"/>
  <c r="D13" i="19"/>
  <c r="E13" i="19"/>
  <c r="F13" i="19"/>
  <c r="B14" i="19"/>
  <c r="C14" i="19"/>
  <c r="D14" i="19"/>
  <c r="A14" i="19" s="1"/>
  <c r="E14" i="19"/>
  <c r="F14" i="19" s="1"/>
  <c r="B15" i="19"/>
  <c r="A15" i="19" s="1"/>
  <c r="C15" i="19"/>
  <c r="D15" i="19"/>
  <c r="E15" i="19"/>
  <c r="F15" i="19"/>
  <c r="A16" i="19"/>
  <c r="B16" i="19"/>
  <c r="C16" i="19"/>
  <c r="D16" i="19"/>
  <c r="E16" i="19"/>
  <c r="F16" i="19" s="1"/>
  <c r="B17" i="19"/>
  <c r="A17" i="19" s="1"/>
  <c r="C17" i="19"/>
  <c r="D17" i="19"/>
  <c r="E17" i="19"/>
  <c r="F17" i="19" s="1"/>
  <c r="B18" i="19"/>
  <c r="C18" i="19"/>
  <c r="D18" i="19"/>
  <c r="A18" i="19" s="1"/>
  <c r="E18" i="19"/>
  <c r="F18" i="19" s="1"/>
  <c r="B19" i="19"/>
  <c r="A19" i="19" s="1"/>
  <c r="C19" i="19"/>
  <c r="D19" i="19"/>
  <c r="E19" i="19"/>
  <c r="F19" i="19"/>
  <c r="A20" i="19"/>
  <c r="B20" i="19"/>
  <c r="C20" i="19"/>
  <c r="D20" i="19"/>
  <c r="E20" i="19"/>
  <c r="F20" i="19" s="1"/>
  <c r="B21" i="19"/>
  <c r="A21" i="19" s="1"/>
  <c r="C21" i="19"/>
  <c r="D21" i="19"/>
  <c r="E21" i="19"/>
  <c r="F21" i="19" s="1"/>
  <c r="B22" i="19"/>
  <c r="C22" i="19"/>
  <c r="D22" i="19"/>
  <c r="A22" i="19" s="1"/>
  <c r="E22" i="19"/>
  <c r="F22" i="19" s="1"/>
  <c r="B23" i="19"/>
  <c r="A23" i="19" s="1"/>
  <c r="C23" i="19"/>
  <c r="D23" i="19"/>
  <c r="E23" i="19"/>
  <c r="F23" i="19"/>
  <c r="A24" i="19"/>
  <c r="B24" i="19"/>
  <c r="C24" i="19"/>
  <c r="D24" i="19"/>
  <c r="E24" i="19"/>
  <c r="F24" i="19" s="1"/>
  <c r="B25" i="19"/>
  <c r="A25" i="19" s="1"/>
  <c r="C25" i="19"/>
  <c r="D25" i="19"/>
  <c r="E25" i="19"/>
  <c r="F25" i="19" s="1"/>
  <c r="B26" i="19"/>
  <c r="C26" i="19"/>
  <c r="D26" i="19"/>
  <c r="A26" i="19" s="1"/>
  <c r="E26" i="19"/>
  <c r="F26" i="19" s="1"/>
  <c r="B27" i="19"/>
  <c r="A27" i="19" s="1"/>
  <c r="C27" i="19"/>
  <c r="D27" i="19"/>
  <c r="E27" i="19"/>
  <c r="F27" i="19"/>
  <c r="B28" i="19"/>
  <c r="C28" i="19"/>
  <c r="D28" i="19"/>
  <c r="A28" i="19" s="1"/>
  <c r="E28" i="19"/>
  <c r="F28" i="19" s="1"/>
  <c r="B29" i="19"/>
  <c r="A29" i="19" s="1"/>
  <c r="C29" i="19"/>
  <c r="D29" i="19"/>
  <c r="E29" i="19"/>
  <c r="F29" i="19" s="1"/>
  <c r="B30" i="19"/>
  <c r="C30" i="19"/>
  <c r="D30" i="19"/>
  <c r="A30" i="19" s="1"/>
  <c r="E30" i="19"/>
  <c r="F30" i="19" s="1"/>
  <c r="B31" i="19"/>
  <c r="A31" i="19" s="1"/>
  <c r="C31" i="19"/>
  <c r="D31" i="19"/>
  <c r="E31" i="19"/>
  <c r="F31" i="19"/>
  <c r="A32" i="19"/>
  <c r="B32" i="19"/>
  <c r="C32" i="19"/>
  <c r="D32" i="19"/>
  <c r="E32" i="19"/>
  <c r="F32" i="19" s="1"/>
  <c r="B33" i="19"/>
  <c r="A33" i="19" s="1"/>
  <c r="C33" i="19"/>
  <c r="D33" i="19"/>
  <c r="E33" i="19"/>
  <c r="F33" i="19" s="1"/>
  <c r="B34" i="19"/>
  <c r="C34" i="19"/>
  <c r="D34" i="19"/>
  <c r="A34" i="19" s="1"/>
  <c r="E34" i="19"/>
  <c r="F34" i="19" s="1"/>
  <c r="B35" i="19"/>
  <c r="A35" i="19" s="1"/>
  <c r="C35" i="19"/>
  <c r="D35" i="19"/>
  <c r="E35" i="19"/>
  <c r="F35" i="19"/>
  <c r="B36" i="19"/>
  <c r="C36" i="19"/>
  <c r="D36" i="19"/>
  <c r="A36" i="19" s="1"/>
  <c r="E36" i="19"/>
  <c r="F36" i="19" s="1"/>
  <c r="B37" i="19"/>
  <c r="A37" i="19" s="1"/>
  <c r="C37" i="19"/>
  <c r="D37" i="19"/>
  <c r="E37" i="19"/>
  <c r="F37" i="19"/>
  <c r="B38" i="19"/>
  <c r="C38" i="19"/>
  <c r="D38" i="19"/>
  <c r="A38" i="19" s="1"/>
  <c r="E38" i="19"/>
  <c r="F38" i="19" s="1"/>
  <c r="B39" i="19"/>
  <c r="A39" i="19" s="1"/>
  <c r="C39" i="19"/>
  <c r="D39" i="19"/>
  <c r="E39" i="19"/>
  <c r="F39" i="19"/>
  <c r="A40" i="19"/>
  <c r="B40" i="19"/>
  <c r="C40" i="19"/>
  <c r="D40" i="19"/>
  <c r="E40" i="19"/>
  <c r="F40" i="19" s="1"/>
  <c r="B41" i="19"/>
  <c r="A41" i="19" s="1"/>
  <c r="C41" i="19"/>
  <c r="D41" i="19"/>
  <c r="E41" i="19"/>
  <c r="F41" i="19" s="1"/>
  <c r="B42" i="19"/>
  <c r="C42" i="19"/>
  <c r="D42" i="19"/>
  <c r="A42" i="19" s="1"/>
  <c r="E42" i="19"/>
  <c r="F42" i="19" s="1"/>
  <c r="B43" i="19"/>
  <c r="A43" i="19" s="1"/>
  <c r="C43" i="19"/>
  <c r="D43" i="19"/>
  <c r="E43" i="19"/>
  <c r="F43" i="19"/>
  <c r="A44" i="19"/>
  <c r="B44" i="19"/>
  <c r="C44" i="19"/>
  <c r="D44" i="19"/>
  <c r="E44" i="19"/>
  <c r="F44" i="19" s="1"/>
  <c r="B45" i="19"/>
  <c r="A45" i="19" s="1"/>
  <c r="C45" i="19"/>
  <c r="D45" i="19"/>
  <c r="E45" i="19"/>
  <c r="F45" i="19"/>
  <c r="B46" i="19"/>
  <c r="C46" i="19"/>
  <c r="D46" i="19"/>
  <c r="A46" i="19" s="1"/>
  <c r="E46" i="19"/>
  <c r="F46" i="19" s="1"/>
  <c r="B47" i="19"/>
  <c r="A47" i="19" s="1"/>
  <c r="C47" i="19"/>
  <c r="D47" i="19"/>
  <c r="E47" i="19"/>
  <c r="F47" i="19"/>
  <c r="A48" i="19"/>
  <c r="B48" i="19"/>
  <c r="C48" i="19"/>
  <c r="D48" i="19"/>
  <c r="E48" i="19"/>
  <c r="F48" i="19" s="1"/>
  <c r="B49" i="19"/>
  <c r="A49" i="19" s="1"/>
  <c r="C49" i="19"/>
  <c r="D49" i="19"/>
  <c r="E49" i="19"/>
  <c r="F49" i="19" s="1"/>
  <c r="B50" i="19"/>
  <c r="C50" i="19"/>
  <c r="D50" i="19"/>
  <c r="A50" i="19" s="1"/>
  <c r="E50" i="19"/>
  <c r="F50" i="19" s="1"/>
  <c r="B51" i="19"/>
  <c r="A51" i="19" s="1"/>
  <c r="C51" i="19"/>
  <c r="D51" i="19"/>
  <c r="E51" i="19"/>
  <c r="F51" i="19"/>
  <c r="A52" i="19"/>
  <c r="B52" i="19"/>
  <c r="C52" i="19"/>
  <c r="D52" i="19"/>
  <c r="E52" i="19"/>
  <c r="F52" i="19" s="1"/>
  <c r="B53" i="19"/>
  <c r="A53" i="19" s="1"/>
  <c r="C53" i="19"/>
  <c r="D53" i="19"/>
  <c r="E53" i="19"/>
  <c r="F53" i="19"/>
  <c r="B54" i="19"/>
  <c r="C54" i="19"/>
  <c r="D54" i="19"/>
  <c r="A54" i="19" s="1"/>
  <c r="E54" i="19"/>
  <c r="F54" i="19" s="1"/>
  <c r="B55" i="19"/>
  <c r="A55" i="19" s="1"/>
  <c r="C55" i="19"/>
  <c r="D55" i="19"/>
  <c r="E55" i="19"/>
  <c r="F55" i="19"/>
  <c r="A56" i="19"/>
  <c r="B56" i="19"/>
  <c r="C56" i="19"/>
  <c r="D56" i="19"/>
  <c r="E56" i="19"/>
  <c r="F56" i="19" s="1"/>
  <c r="B57" i="19"/>
  <c r="A57" i="19" s="1"/>
  <c r="C57" i="19"/>
  <c r="D57" i="19"/>
  <c r="E57" i="19"/>
  <c r="F57" i="19" s="1"/>
  <c r="B58" i="19"/>
  <c r="C58" i="19"/>
  <c r="D58" i="19"/>
  <c r="A58" i="19" s="1"/>
  <c r="E58" i="19"/>
  <c r="F58" i="19" s="1"/>
  <c r="B59" i="19"/>
  <c r="A59" i="19" s="1"/>
  <c r="C59" i="19"/>
  <c r="D59" i="19"/>
  <c r="E59" i="19"/>
  <c r="F59" i="19"/>
  <c r="B60" i="19"/>
  <c r="C60" i="19"/>
  <c r="D60" i="19"/>
  <c r="A60" i="19" s="1"/>
  <c r="E60" i="19"/>
  <c r="F60" i="19" s="1"/>
  <c r="B61" i="19"/>
  <c r="A61" i="19" s="1"/>
  <c r="C61" i="19"/>
  <c r="D61" i="19"/>
  <c r="E61" i="19"/>
  <c r="F61" i="19"/>
  <c r="B62" i="19"/>
  <c r="C62" i="19"/>
  <c r="D62" i="19"/>
  <c r="A62" i="19" s="1"/>
  <c r="E62" i="19"/>
  <c r="F62" i="19" s="1"/>
  <c r="B63" i="19"/>
  <c r="A63" i="19" s="1"/>
  <c r="C63" i="19"/>
  <c r="D63" i="19"/>
  <c r="E63" i="19"/>
  <c r="F63" i="19"/>
  <c r="A64" i="19"/>
  <c r="B64" i="19"/>
  <c r="C64" i="19"/>
  <c r="D64" i="19"/>
  <c r="E64" i="19"/>
  <c r="F64" i="19" s="1"/>
  <c r="B65" i="19"/>
  <c r="A65" i="19" s="1"/>
  <c r="C65" i="19"/>
  <c r="D65" i="19"/>
  <c r="E65" i="19"/>
  <c r="F65" i="19" s="1"/>
  <c r="B66" i="19"/>
  <c r="C66" i="19"/>
  <c r="D66" i="19"/>
  <c r="A66" i="19" s="1"/>
  <c r="E66" i="19"/>
  <c r="F66" i="19" s="1"/>
  <c r="B67" i="19"/>
  <c r="A67" i="19" s="1"/>
  <c r="C67" i="19"/>
  <c r="D67" i="19"/>
  <c r="E67" i="19"/>
  <c r="F67" i="19"/>
  <c r="B68" i="19"/>
  <c r="C68" i="19"/>
  <c r="D68" i="19"/>
  <c r="A68" i="19" s="1"/>
  <c r="E68" i="19"/>
  <c r="F68" i="19" s="1"/>
  <c r="B69" i="19"/>
  <c r="A69" i="19" s="1"/>
  <c r="C69" i="19"/>
  <c r="D69" i="19"/>
  <c r="E69" i="19"/>
  <c r="F69" i="19"/>
  <c r="B70" i="19"/>
  <c r="C70" i="19"/>
  <c r="D70" i="19"/>
  <c r="A70" i="19" s="1"/>
  <c r="E70" i="19"/>
  <c r="F70" i="19" s="1"/>
  <c r="B71" i="19"/>
  <c r="A71" i="19" s="1"/>
  <c r="C71" i="19"/>
  <c r="D71" i="19"/>
  <c r="E71" i="19"/>
  <c r="F71" i="19"/>
  <c r="A72" i="19"/>
  <c r="B72" i="19"/>
  <c r="C72" i="19"/>
  <c r="D72" i="19"/>
  <c r="E72" i="19"/>
  <c r="F72" i="19" s="1"/>
  <c r="B73" i="19"/>
  <c r="A73" i="19" s="1"/>
  <c r="C73" i="19"/>
  <c r="D73" i="19"/>
  <c r="E73" i="19"/>
  <c r="F73" i="19" s="1"/>
  <c r="B74" i="19"/>
  <c r="C74" i="19"/>
  <c r="D74" i="19"/>
  <c r="A74" i="19" s="1"/>
  <c r="E74" i="19"/>
  <c r="F74" i="19" s="1"/>
  <c r="B75" i="19"/>
  <c r="A75" i="19" s="1"/>
  <c r="C75" i="19"/>
  <c r="D75" i="19"/>
  <c r="E75" i="19"/>
  <c r="F75" i="19"/>
  <c r="A76" i="19"/>
  <c r="B76" i="19"/>
  <c r="C76" i="19"/>
  <c r="D76" i="19"/>
  <c r="E76" i="19"/>
  <c r="F76" i="19" s="1"/>
  <c r="B77" i="19"/>
  <c r="A77" i="19" s="1"/>
  <c r="C77" i="19"/>
  <c r="D77" i="19"/>
  <c r="E77" i="19"/>
  <c r="F77" i="19"/>
  <c r="B78" i="19"/>
  <c r="C78" i="19"/>
  <c r="D78" i="19"/>
  <c r="A78" i="19" s="1"/>
  <c r="E78" i="19"/>
  <c r="F78" i="19" s="1"/>
  <c r="B79" i="19"/>
  <c r="A79" i="19" s="1"/>
  <c r="C79" i="19"/>
  <c r="D79" i="19"/>
  <c r="E79" i="19"/>
  <c r="F79" i="19"/>
  <c r="A80" i="19"/>
  <c r="B80" i="19"/>
  <c r="C80" i="19"/>
  <c r="D80" i="19"/>
  <c r="E80" i="19"/>
  <c r="F80" i="19" s="1"/>
  <c r="B81" i="19"/>
  <c r="A81" i="19" s="1"/>
  <c r="C81" i="19"/>
  <c r="D81" i="19"/>
  <c r="E81" i="19"/>
  <c r="F81" i="19" s="1"/>
  <c r="B82" i="19"/>
  <c r="C82" i="19"/>
  <c r="D82" i="19"/>
  <c r="A82" i="19" s="1"/>
  <c r="E82" i="19"/>
  <c r="F82" i="19" s="1"/>
  <c r="B83" i="19"/>
  <c r="A83" i="19" s="1"/>
  <c r="C83" i="19"/>
  <c r="D83" i="19"/>
  <c r="E83" i="19"/>
  <c r="F83" i="19"/>
  <c r="A84" i="19"/>
  <c r="B84" i="19"/>
  <c r="C84" i="19"/>
  <c r="D84" i="19"/>
  <c r="E84" i="19"/>
  <c r="F84" i="19" s="1"/>
  <c r="B85" i="19"/>
  <c r="A85" i="19" s="1"/>
  <c r="C85" i="19"/>
  <c r="D85" i="19"/>
  <c r="E85" i="19"/>
  <c r="F85" i="19" s="1"/>
  <c r="B86" i="19"/>
  <c r="C86" i="19"/>
  <c r="D86" i="19"/>
  <c r="A86" i="19" s="1"/>
  <c r="E86" i="19"/>
  <c r="F86" i="19" s="1"/>
  <c r="B87" i="19"/>
  <c r="A87" i="19" s="1"/>
  <c r="C87" i="19"/>
  <c r="D87" i="19"/>
  <c r="E87" i="19"/>
  <c r="F87" i="19"/>
  <c r="A88" i="19"/>
  <c r="B88" i="19"/>
  <c r="C88" i="19"/>
  <c r="D88" i="19"/>
  <c r="E88" i="19"/>
  <c r="F88" i="19" s="1"/>
  <c r="B89" i="19"/>
  <c r="A89" i="19" s="1"/>
  <c r="C89" i="19"/>
  <c r="D89" i="19"/>
  <c r="E89" i="19"/>
  <c r="F89" i="19" s="1"/>
  <c r="B90" i="19"/>
  <c r="C90" i="19"/>
  <c r="D90" i="19"/>
  <c r="A90" i="19" s="1"/>
  <c r="E90" i="19"/>
  <c r="F90" i="19" s="1"/>
  <c r="B91" i="19"/>
  <c r="A91" i="19" s="1"/>
  <c r="C91" i="19"/>
  <c r="D91" i="19"/>
  <c r="E91" i="19"/>
  <c r="F91" i="19"/>
  <c r="B92" i="19"/>
  <c r="C92" i="19"/>
  <c r="D92" i="19"/>
  <c r="A92" i="19" s="1"/>
  <c r="E92" i="19"/>
  <c r="F92" i="19" s="1"/>
  <c r="B93" i="19"/>
  <c r="A93" i="19" s="1"/>
  <c r="C93" i="19"/>
  <c r="D93" i="19"/>
  <c r="E93" i="19"/>
  <c r="F93" i="19" s="1"/>
  <c r="B94" i="19"/>
  <c r="C94" i="19"/>
  <c r="D94" i="19"/>
  <c r="A94" i="19" s="1"/>
  <c r="E94" i="19"/>
  <c r="F94" i="19" s="1"/>
  <c r="B95" i="19"/>
  <c r="A95" i="19" s="1"/>
  <c r="C95" i="19"/>
  <c r="D95" i="19"/>
  <c r="E95" i="19"/>
  <c r="F95" i="19"/>
  <c r="A96" i="19"/>
  <c r="B96" i="19"/>
  <c r="C96" i="19"/>
  <c r="D96" i="19"/>
  <c r="E96" i="19"/>
  <c r="F96" i="19" s="1"/>
  <c r="B97" i="19"/>
  <c r="A97" i="19" s="1"/>
  <c r="C97" i="19"/>
  <c r="D97" i="19"/>
  <c r="E97" i="19"/>
  <c r="F97" i="19" s="1"/>
  <c r="B98" i="19"/>
  <c r="C98" i="19"/>
  <c r="D98" i="19"/>
  <c r="A98" i="19" s="1"/>
  <c r="E98" i="19"/>
  <c r="F98" i="19" s="1"/>
  <c r="B99" i="19"/>
  <c r="A99" i="19" s="1"/>
  <c r="C99" i="19"/>
  <c r="D99" i="19"/>
  <c r="E99" i="19"/>
  <c r="F99" i="19"/>
  <c r="B100" i="19"/>
  <c r="C100" i="19"/>
  <c r="D100" i="19"/>
  <c r="A100" i="19" s="1"/>
  <c r="E100" i="19"/>
  <c r="F100" i="19" s="1"/>
  <c r="B101" i="19"/>
  <c r="A101" i="19" s="1"/>
  <c r="C101" i="19"/>
  <c r="D101" i="19"/>
  <c r="E101" i="19"/>
  <c r="F101" i="19"/>
  <c r="B102" i="19"/>
  <c r="C102" i="19"/>
  <c r="D102" i="19"/>
  <c r="A102" i="19" s="1"/>
  <c r="E102" i="19"/>
  <c r="F102" i="19" s="1"/>
  <c r="B103" i="19"/>
  <c r="A103" i="19" s="1"/>
  <c r="C103" i="19"/>
  <c r="D103" i="19"/>
  <c r="E103" i="19"/>
  <c r="F103" i="19"/>
  <c r="A104" i="19"/>
  <c r="B104" i="19"/>
  <c r="C104" i="19"/>
  <c r="D104" i="19"/>
  <c r="E104" i="19"/>
  <c r="F104" i="19" s="1"/>
  <c r="B105" i="19"/>
  <c r="A105" i="19" s="1"/>
  <c r="C105" i="19"/>
  <c r="D105" i="19"/>
  <c r="E105" i="19"/>
  <c r="F105" i="19" s="1"/>
  <c r="B106" i="19"/>
  <c r="C106" i="19"/>
  <c r="D106" i="19"/>
  <c r="A106" i="19" s="1"/>
  <c r="E106" i="19"/>
  <c r="F106" i="19" s="1"/>
  <c r="B107" i="19"/>
  <c r="A107" i="19" s="1"/>
  <c r="C107" i="19"/>
  <c r="D107" i="19"/>
  <c r="E107" i="19"/>
  <c r="F107" i="19"/>
  <c r="A108" i="19"/>
  <c r="B108" i="19"/>
  <c r="C108" i="19"/>
  <c r="D108" i="19"/>
  <c r="E108" i="19"/>
  <c r="F108" i="19" s="1"/>
  <c r="B109" i="19"/>
  <c r="A109" i="19" s="1"/>
  <c r="C109" i="19"/>
  <c r="D109" i="19"/>
  <c r="E109" i="19"/>
  <c r="F109" i="19"/>
  <c r="B110" i="19"/>
  <c r="C110" i="19"/>
  <c r="D110" i="19"/>
  <c r="A110" i="19" s="1"/>
  <c r="E110" i="19"/>
  <c r="F110" i="19" s="1"/>
  <c r="B111" i="19"/>
  <c r="A111" i="19" s="1"/>
  <c r="C111" i="19"/>
  <c r="D111" i="19"/>
  <c r="E111" i="19"/>
  <c r="F111" i="19"/>
  <c r="A112" i="19"/>
  <c r="B112" i="19"/>
  <c r="C112" i="19"/>
  <c r="D112" i="19"/>
  <c r="E112" i="19"/>
  <c r="F112" i="19" s="1"/>
  <c r="B113" i="19"/>
  <c r="A113" i="19" s="1"/>
  <c r="C113" i="19"/>
  <c r="D113" i="19"/>
  <c r="E113" i="19"/>
  <c r="F113" i="19" s="1"/>
  <c r="B114" i="19"/>
  <c r="C114" i="19"/>
  <c r="D114" i="19"/>
  <c r="A114" i="19" s="1"/>
  <c r="E114" i="19"/>
  <c r="F114" i="19" s="1"/>
  <c r="B115" i="19"/>
  <c r="A115" i="19" s="1"/>
  <c r="C115" i="19"/>
  <c r="D115" i="19"/>
  <c r="E115" i="19"/>
  <c r="F115" i="19"/>
  <c r="B116" i="19"/>
  <c r="C116" i="19"/>
  <c r="D116" i="19"/>
  <c r="A116" i="19" s="1"/>
  <c r="E116" i="19"/>
  <c r="F116" i="19" s="1"/>
  <c r="B117" i="19"/>
  <c r="A117" i="19" s="1"/>
  <c r="C117" i="19"/>
  <c r="D117" i="19"/>
  <c r="E117" i="19"/>
  <c r="F117" i="19"/>
  <c r="B118" i="19"/>
  <c r="C118" i="19"/>
  <c r="D118" i="19"/>
  <c r="A118" i="19" s="1"/>
  <c r="E118" i="19"/>
  <c r="F118" i="19" s="1"/>
  <c r="B119" i="19"/>
  <c r="A119" i="19" s="1"/>
  <c r="C119" i="19"/>
  <c r="D119" i="19"/>
  <c r="E119" i="19"/>
  <c r="F119" i="19"/>
  <c r="A120" i="19"/>
  <c r="B120" i="19"/>
  <c r="C120" i="19"/>
  <c r="D120" i="19"/>
  <c r="E120" i="19"/>
  <c r="F120" i="19" s="1"/>
  <c r="B121" i="19"/>
  <c r="A121" i="19" s="1"/>
  <c r="C121" i="19"/>
  <c r="D121" i="19"/>
  <c r="E121" i="19"/>
  <c r="F121" i="19" s="1"/>
  <c r="B122" i="19"/>
  <c r="C122" i="19"/>
  <c r="D122" i="19"/>
  <c r="A122" i="19" s="1"/>
  <c r="E122" i="19"/>
  <c r="F122" i="19" s="1"/>
  <c r="B123" i="19"/>
  <c r="A123" i="19" s="1"/>
  <c r="C123" i="19"/>
  <c r="D123" i="19"/>
  <c r="E123" i="19"/>
  <c r="F123" i="19"/>
  <c r="B124" i="19"/>
  <c r="C124" i="19"/>
  <c r="D124" i="19"/>
  <c r="A124" i="19" s="1"/>
  <c r="E124" i="19"/>
  <c r="F124" i="19" s="1"/>
  <c r="B125" i="19"/>
  <c r="A125" i="19" s="1"/>
  <c r="C125" i="19"/>
  <c r="D125" i="19"/>
  <c r="E125" i="19"/>
  <c r="F125" i="19"/>
  <c r="B126" i="19"/>
  <c r="C126" i="19"/>
  <c r="D126" i="19"/>
  <c r="A126" i="19" s="1"/>
  <c r="E126" i="19"/>
  <c r="F126" i="19" s="1"/>
  <c r="B127" i="19"/>
  <c r="A127" i="19" s="1"/>
  <c r="C127" i="19"/>
  <c r="D127" i="19"/>
  <c r="E127" i="19"/>
  <c r="F127" i="19"/>
  <c r="A128" i="19"/>
  <c r="B128" i="19"/>
  <c r="C128" i="19"/>
  <c r="D128" i="19"/>
  <c r="E128" i="19"/>
  <c r="F128" i="19" s="1"/>
  <c r="B129" i="19"/>
  <c r="A129" i="19" s="1"/>
  <c r="C129" i="19"/>
  <c r="D129" i="19"/>
  <c r="E129" i="19"/>
  <c r="F129" i="19" s="1"/>
  <c r="B130" i="19"/>
  <c r="C130" i="19"/>
  <c r="D130" i="19"/>
  <c r="A130" i="19" s="1"/>
  <c r="E130" i="19"/>
  <c r="F130" i="19" s="1"/>
  <c r="B131" i="19"/>
  <c r="A131" i="19" s="1"/>
  <c r="C131" i="19"/>
  <c r="D131" i="19"/>
  <c r="E131" i="19"/>
  <c r="F131" i="19"/>
  <c r="B132" i="19"/>
  <c r="C132" i="19"/>
  <c r="D132" i="19"/>
  <c r="A132" i="19" s="1"/>
  <c r="E132" i="19"/>
  <c r="F132" i="19" s="1"/>
  <c r="B133" i="19"/>
  <c r="A133" i="19" s="1"/>
  <c r="C133" i="19"/>
  <c r="D133" i="19"/>
  <c r="E133" i="19"/>
  <c r="F133" i="19"/>
  <c r="B134" i="19"/>
  <c r="C134" i="19"/>
  <c r="D134" i="19"/>
  <c r="A134" i="19" s="1"/>
  <c r="E134" i="19"/>
  <c r="F134" i="19" s="1"/>
  <c r="B135" i="19"/>
  <c r="A135" i="19" s="1"/>
  <c r="C135" i="19"/>
  <c r="D135" i="19"/>
  <c r="E135" i="19"/>
  <c r="F135" i="19"/>
  <c r="A136" i="19"/>
  <c r="B136" i="19"/>
  <c r="C136" i="19"/>
  <c r="D136" i="19"/>
  <c r="E136" i="19"/>
  <c r="F136" i="19" s="1"/>
  <c r="B137" i="19"/>
  <c r="A137" i="19" s="1"/>
  <c r="C137" i="19"/>
  <c r="D137" i="19"/>
  <c r="E137" i="19"/>
  <c r="F137" i="19" s="1"/>
  <c r="B138" i="19"/>
  <c r="C138" i="19"/>
  <c r="D138" i="19"/>
  <c r="A138" i="19" s="1"/>
  <c r="E138" i="19"/>
  <c r="F138" i="19" s="1"/>
  <c r="B139" i="19"/>
  <c r="A139" i="19" s="1"/>
  <c r="C139" i="19"/>
  <c r="D139" i="19"/>
  <c r="E139" i="19"/>
  <c r="F139" i="19"/>
  <c r="A140" i="19"/>
  <c r="B140" i="19"/>
  <c r="C140" i="19"/>
  <c r="D140" i="19"/>
  <c r="E140" i="19"/>
  <c r="F140" i="19" s="1"/>
  <c r="B141" i="19"/>
  <c r="A141" i="19" s="1"/>
  <c r="C141" i="19"/>
  <c r="D141" i="19"/>
  <c r="E141" i="19"/>
  <c r="F141" i="19"/>
  <c r="B142" i="19"/>
  <c r="C142" i="19"/>
  <c r="D142" i="19"/>
  <c r="A142" i="19" s="1"/>
  <c r="E142" i="19"/>
  <c r="F142" i="19" s="1"/>
  <c r="B143" i="19"/>
  <c r="A143" i="19" s="1"/>
  <c r="C143" i="19"/>
  <c r="D143" i="19"/>
  <c r="E143" i="19"/>
  <c r="F143" i="19"/>
  <c r="A144" i="19"/>
  <c r="B144" i="19"/>
  <c r="C144" i="19"/>
  <c r="D144" i="19"/>
  <c r="E144" i="19"/>
  <c r="F144" i="19" s="1"/>
  <c r="B145" i="19"/>
  <c r="A145" i="19" s="1"/>
  <c r="C145" i="19"/>
  <c r="D145" i="19"/>
  <c r="E145" i="19"/>
  <c r="F145" i="19" s="1"/>
  <c r="B146" i="19"/>
  <c r="C146" i="19"/>
  <c r="D146" i="19"/>
  <c r="A146" i="19" s="1"/>
  <c r="E146" i="19"/>
  <c r="F146" i="19" s="1"/>
  <c r="B147" i="19"/>
  <c r="A147" i="19" s="1"/>
  <c r="C147" i="19"/>
  <c r="D147" i="19"/>
  <c r="E147" i="19"/>
  <c r="F147" i="19"/>
  <c r="A148" i="19"/>
  <c r="B148" i="19"/>
  <c r="C148" i="19"/>
  <c r="D148" i="19"/>
  <c r="E148" i="19"/>
  <c r="F148" i="19" s="1"/>
  <c r="B149" i="19"/>
  <c r="A149" i="19" s="1"/>
  <c r="C149" i="19"/>
  <c r="D149" i="19"/>
  <c r="E149" i="19"/>
  <c r="F149" i="19" s="1"/>
  <c r="B150" i="19"/>
  <c r="C150" i="19"/>
  <c r="D150" i="19"/>
  <c r="A150" i="19" s="1"/>
  <c r="E150" i="19"/>
  <c r="F150" i="19" s="1"/>
  <c r="B151" i="19"/>
  <c r="A151" i="19" s="1"/>
  <c r="C151" i="19"/>
  <c r="D151" i="19"/>
  <c r="E151" i="19"/>
  <c r="F151" i="19"/>
  <c r="A152" i="19"/>
  <c r="B152" i="19"/>
  <c r="C152" i="19"/>
  <c r="D152" i="19"/>
  <c r="E152" i="19"/>
  <c r="F152" i="19" s="1"/>
  <c r="B153" i="19"/>
  <c r="A153" i="19" s="1"/>
  <c r="C153" i="19"/>
  <c r="D153" i="19"/>
  <c r="E153" i="19"/>
  <c r="F153" i="19" s="1"/>
  <c r="B154" i="19"/>
  <c r="C154" i="19"/>
  <c r="D154" i="19"/>
  <c r="A154" i="19" s="1"/>
  <c r="E154" i="19"/>
  <c r="F154" i="19" s="1"/>
  <c r="B155" i="19"/>
  <c r="A155" i="19" s="1"/>
  <c r="C155" i="19"/>
  <c r="D155" i="19"/>
  <c r="E155" i="19"/>
  <c r="F155" i="19"/>
  <c r="B156" i="19"/>
  <c r="C156" i="19"/>
  <c r="D156" i="19"/>
  <c r="A156" i="19" s="1"/>
  <c r="E156" i="19"/>
  <c r="F156" i="19" s="1"/>
  <c r="B157" i="19"/>
  <c r="A157" i="19" s="1"/>
  <c r="C157" i="19"/>
  <c r="D157" i="19"/>
  <c r="E157" i="19"/>
  <c r="F157" i="19" s="1"/>
  <c r="B158" i="19"/>
  <c r="C158" i="19"/>
  <c r="D158" i="19"/>
  <c r="A158" i="19" s="1"/>
  <c r="E158" i="19"/>
  <c r="F158" i="19" s="1"/>
  <c r="B159" i="19"/>
  <c r="A159" i="19" s="1"/>
  <c r="C159" i="19"/>
  <c r="D159" i="19"/>
  <c r="E159" i="19"/>
  <c r="F159" i="19"/>
  <c r="A160" i="19"/>
  <c r="B160" i="19"/>
  <c r="C160" i="19"/>
  <c r="D160" i="19"/>
  <c r="E160" i="19"/>
  <c r="F160" i="19" s="1"/>
  <c r="B161" i="19"/>
  <c r="A161" i="19" s="1"/>
  <c r="C161" i="19"/>
  <c r="D161" i="19"/>
  <c r="E161" i="19"/>
  <c r="F161" i="19" s="1"/>
  <c r="B162" i="19"/>
  <c r="C162" i="19"/>
  <c r="D162" i="19"/>
  <c r="A162" i="19" s="1"/>
  <c r="E162" i="19"/>
  <c r="F162" i="19" s="1"/>
  <c r="B163" i="19"/>
  <c r="A163" i="19" s="1"/>
  <c r="C163" i="19"/>
  <c r="D163" i="19"/>
  <c r="E163" i="19"/>
  <c r="F163" i="19"/>
  <c r="B164" i="19"/>
  <c r="C164" i="19"/>
  <c r="D164" i="19"/>
  <c r="A164" i="19" s="1"/>
  <c r="E164" i="19"/>
  <c r="F164" i="19" s="1"/>
  <c r="B165" i="19"/>
  <c r="A165" i="19" s="1"/>
  <c r="C165" i="19"/>
  <c r="D165" i="19"/>
  <c r="E165" i="19"/>
  <c r="F165" i="19"/>
  <c r="B166" i="19"/>
  <c r="C166" i="19"/>
  <c r="D166" i="19"/>
  <c r="A166" i="19" s="1"/>
  <c r="E166" i="19"/>
  <c r="F166" i="19" s="1"/>
  <c r="B167" i="19"/>
  <c r="A167" i="19" s="1"/>
  <c r="C167" i="19"/>
  <c r="D167" i="19"/>
  <c r="E167" i="19"/>
  <c r="F167" i="19"/>
  <c r="A168" i="19"/>
  <c r="B168" i="19"/>
  <c r="C168" i="19"/>
  <c r="D168" i="19"/>
  <c r="E168" i="19"/>
  <c r="F168" i="19" s="1"/>
  <c r="B169" i="19"/>
  <c r="A169" i="19" s="1"/>
  <c r="C169" i="19"/>
  <c r="D169" i="19"/>
  <c r="E169" i="19"/>
  <c r="F169" i="19" s="1"/>
  <c r="B170" i="19"/>
  <c r="C170" i="19"/>
  <c r="D170" i="19"/>
  <c r="A170" i="19" s="1"/>
  <c r="E170" i="19"/>
  <c r="F170" i="19" s="1"/>
  <c r="B171" i="19"/>
  <c r="A171" i="19" s="1"/>
  <c r="C171" i="19"/>
  <c r="D171" i="19"/>
  <c r="E171" i="19"/>
  <c r="F171" i="19"/>
  <c r="A172" i="19"/>
  <c r="B172" i="19"/>
  <c r="C172" i="19"/>
  <c r="D172" i="19"/>
  <c r="E172" i="19"/>
  <c r="F172" i="19" s="1"/>
  <c r="B173" i="19"/>
  <c r="A173" i="19" s="1"/>
  <c r="C173" i="19"/>
  <c r="D173" i="19"/>
  <c r="E173" i="19"/>
  <c r="F173" i="19" s="1"/>
  <c r="B174" i="19"/>
  <c r="C174" i="19"/>
  <c r="D174" i="19"/>
  <c r="A174" i="19" s="1"/>
  <c r="E174" i="19"/>
  <c r="F174" i="19" s="1"/>
  <c r="B175" i="19"/>
  <c r="A175" i="19" s="1"/>
  <c r="C175" i="19"/>
  <c r="D175" i="19"/>
  <c r="E175" i="19"/>
  <c r="F175" i="19"/>
  <c r="A176" i="19"/>
  <c r="B176" i="19"/>
  <c r="C176" i="19"/>
  <c r="D176" i="19"/>
  <c r="E176" i="19"/>
  <c r="F176" i="19" s="1"/>
  <c r="B177" i="19"/>
  <c r="A177" i="19" s="1"/>
  <c r="C177" i="19"/>
  <c r="D177" i="19"/>
  <c r="E177" i="19"/>
  <c r="F177" i="19" s="1"/>
  <c r="B178" i="19"/>
  <c r="C178" i="19"/>
  <c r="D178" i="19"/>
  <c r="A178" i="19" s="1"/>
  <c r="E178" i="19"/>
  <c r="F178" i="19" s="1"/>
  <c r="B179" i="19"/>
  <c r="A179" i="19" s="1"/>
  <c r="C179" i="19"/>
  <c r="D179" i="19"/>
  <c r="E179" i="19"/>
  <c r="F179" i="19"/>
  <c r="B180" i="19"/>
  <c r="C180" i="19"/>
  <c r="D180" i="19"/>
  <c r="A180" i="19" s="1"/>
  <c r="E180" i="19"/>
  <c r="F180" i="19" s="1"/>
  <c r="B181" i="19"/>
  <c r="A181" i="19" s="1"/>
  <c r="C181" i="19"/>
  <c r="D181" i="19"/>
  <c r="E181" i="19"/>
  <c r="F181" i="19"/>
  <c r="B182" i="19"/>
  <c r="C182" i="19"/>
  <c r="D182" i="19"/>
  <c r="A182" i="19" s="1"/>
  <c r="E182" i="19"/>
  <c r="F182" i="19" s="1"/>
  <c r="B183" i="19"/>
  <c r="A183" i="19" s="1"/>
  <c r="C183" i="19"/>
  <c r="D183" i="19"/>
  <c r="E183" i="19"/>
  <c r="F183" i="19"/>
  <c r="A184" i="19"/>
  <c r="B184" i="19"/>
  <c r="C184" i="19"/>
  <c r="D184" i="19"/>
  <c r="E184" i="19"/>
  <c r="F184" i="19" s="1"/>
  <c r="B185" i="19"/>
  <c r="A185" i="19" s="1"/>
  <c r="C185" i="19"/>
  <c r="D185" i="19"/>
  <c r="E185" i="19"/>
  <c r="F185" i="19" s="1"/>
  <c r="B186" i="19"/>
  <c r="C186" i="19"/>
  <c r="D186" i="19"/>
  <c r="A186" i="19" s="1"/>
  <c r="E186" i="19"/>
  <c r="F186" i="19" s="1"/>
  <c r="B187" i="19"/>
  <c r="A187" i="19" s="1"/>
  <c r="C187" i="19"/>
  <c r="D187" i="19"/>
  <c r="E187" i="19"/>
  <c r="F187" i="19"/>
  <c r="B188" i="19"/>
  <c r="C188" i="19"/>
  <c r="D188" i="19"/>
  <c r="A188" i="19" s="1"/>
  <c r="E188" i="19"/>
  <c r="F188" i="19" s="1"/>
  <c r="B189" i="19"/>
  <c r="A189" i="19" s="1"/>
  <c r="C189" i="19"/>
  <c r="D189" i="19"/>
  <c r="E189" i="19"/>
  <c r="F189" i="19"/>
  <c r="B190" i="19"/>
  <c r="C190" i="19"/>
  <c r="D190" i="19"/>
  <c r="A190" i="19" s="1"/>
  <c r="E190" i="19"/>
  <c r="F190" i="19" s="1"/>
  <c r="B191" i="19"/>
  <c r="A191" i="19" s="1"/>
  <c r="C191" i="19"/>
  <c r="D191" i="19"/>
  <c r="E191" i="19"/>
  <c r="F191" i="19"/>
  <c r="A192" i="19"/>
  <c r="B192" i="19"/>
  <c r="C192" i="19"/>
  <c r="D192" i="19"/>
  <c r="E192" i="19"/>
  <c r="F192" i="19" s="1"/>
  <c r="B193" i="19"/>
  <c r="A193" i="19" s="1"/>
  <c r="C193" i="19"/>
  <c r="D193" i="19"/>
  <c r="E193" i="19"/>
  <c r="F193" i="19" s="1"/>
  <c r="B194" i="19"/>
  <c r="C194" i="19"/>
  <c r="D194" i="19"/>
  <c r="A194" i="19" s="1"/>
  <c r="E194" i="19"/>
  <c r="F194" i="19" s="1"/>
  <c r="B195" i="19"/>
  <c r="A195" i="19" s="1"/>
  <c r="C195" i="19"/>
  <c r="D195" i="19"/>
  <c r="E195" i="19"/>
  <c r="F195" i="19"/>
  <c r="B196" i="19"/>
  <c r="C196" i="19"/>
  <c r="D196" i="19"/>
  <c r="A196" i="19" s="1"/>
  <c r="E196" i="19"/>
  <c r="F196" i="19" s="1"/>
  <c r="B197" i="19"/>
  <c r="A197" i="19" s="1"/>
  <c r="C197" i="19"/>
  <c r="D197" i="19"/>
  <c r="E197" i="19"/>
  <c r="F197" i="19"/>
  <c r="B198" i="19"/>
  <c r="C198" i="19"/>
  <c r="D198" i="19"/>
  <c r="A198" i="19" s="1"/>
  <c r="E198" i="19"/>
  <c r="F198" i="19" s="1"/>
  <c r="B199" i="19"/>
  <c r="A199" i="19" s="1"/>
  <c r="C199" i="19"/>
  <c r="D199" i="19"/>
  <c r="E199" i="19"/>
  <c r="F199" i="19"/>
  <c r="A200" i="19"/>
  <c r="B200" i="19"/>
  <c r="C200" i="19"/>
  <c r="D200" i="19"/>
  <c r="E200" i="19"/>
  <c r="F200" i="19" s="1"/>
  <c r="B201" i="19"/>
  <c r="A201" i="19" s="1"/>
  <c r="C201" i="19"/>
  <c r="D201" i="19"/>
  <c r="E201" i="19"/>
  <c r="F201" i="19" s="1"/>
  <c r="B202" i="19"/>
  <c r="C202" i="19"/>
  <c r="D202" i="19"/>
  <c r="A202" i="19" s="1"/>
  <c r="E202" i="19"/>
  <c r="F202" i="19" s="1"/>
  <c r="B203" i="19"/>
  <c r="A203" i="19" s="1"/>
  <c r="C203" i="19"/>
  <c r="D203" i="19"/>
  <c r="E203" i="19"/>
  <c r="F203" i="19"/>
  <c r="A204" i="19"/>
  <c r="B204" i="19"/>
  <c r="C204" i="19"/>
  <c r="D204" i="19"/>
  <c r="E204" i="19"/>
  <c r="F204" i="19" s="1"/>
  <c r="B205" i="19"/>
  <c r="A205" i="19" s="1"/>
  <c r="C205" i="19"/>
  <c r="D205" i="19"/>
  <c r="E205" i="19"/>
  <c r="F205" i="19"/>
  <c r="B206" i="19"/>
  <c r="C206" i="19"/>
  <c r="D206" i="19"/>
  <c r="A206" i="19" s="1"/>
  <c r="E206" i="19"/>
  <c r="F206" i="19" s="1"/>
  <c r="B207" i="19"/>
  <c r="A207" i="19" s="1"/>
  <c r="C207" i="19"/>
  <c r="D207" i="19"/>
  <c r="E207" i="19"/>
  <c r="F207" i="19"/>
  <c r="A208" i="19"/>
  <c r="B208" i="19"/>
  <c r="C208" i="19"/>
  <c r="D208" i="19"/>
  <c r="E208" i="19"/>
  <c r="F208" i="19" s="1"/>
  <c r="B209" i="19"/>
  <c r="A209" i="19" s="1"/>
  <c r="C209" i="19"/>
  <c r="D209" i="19"/>
  <c r="E209" i="19"/>
  <c r="F209" i="19" s="1"/>
  <c r="B210" i="19"/>
  <c r="C210" i="19"/>
  <c r="D210" i="19"/>
  <c r="A210" i="19" s="1"/>
  <c r="E210" i="19"/>
  <c r="F210" i="19" s="1"/>
  <c r="B211" i="19"/>
  <c r="A211" i="19" s="1"/>
  <c r="C211" i="19"/>
  <c r="D211" i="19"/>
  <c r="E211" i="19"/>
  <c r="F211" i="19"/>
  <c r="A212" i="19"/>
  <c r="B212" i="19"/>
  <c r="C212" i="19"/>
  <c r="D212" i="19"/>
  <c r="E212" i="19"/>
  <c r="F212" i="19" s="1"/>
  <c r="B213" i="19"/>
  <c r="A213" i="19" s="1"/>
  <c r="C213" i="19"/>
  <c r="D213" i="19"/>
  <c r="E213" i="19"/>
  <c r="F213" i="19" s="1"/>
  <c r="B214" i="19"/>
  <c r="C214" i="19"/>
  <c r="D214" i="19"/>
  <c r="A214" i="19" s="1"/>
  <c r="E214" i="19"/>
  <c r="F214" i="19" s="1"/>
  <c r="B215" i="19"/>
  <c r="A215" i="19" s="1"/>
  <c r="C215" i="19"/>
  <c r="D215" i="19"/>
  <c r="E215" i="19"/>
  <c r="F215" i="19"/>
  <c r="A216" i="19"/>
  <c r="B216" i="19"/>
  <c r="C216" i="19"/>
  <c r="D216" i="19"/>
  <c r="E216" i="19"/>
  <c r="F216" i="19" s="1"/>
  <c r="B217" i="19"/>
  <c r="A217" i="19" s="1"/>
  <c r="C217" i="19"/>
  <c r="D217" i="19"/>
  <c r="E217" i="19"/>
  <c r="F217" i="19" s="1"/>
  <c r="B218" i="19"/>
  <c r="C218" i="19"/>
  <c r="D218" i="19"/>
  <c r="E218" i="19"/>
  <c r="F218" i="19" s="1"/>
  <c r="B219" i="19"/>
  <c r="A219" i="19" s="1"/>
  <c r="C219" i="19"/>
  <c r="D219" i="19"/>
  <c r="E219" i="19"/>
  <c r="F219" i="19"/>
  <c r="A220" i="19"/>
  <c r="B220" i="19"/>
  <c r="C220" i="19"/>
  <c r="D220" i="19"/>
  <c r="E220" i="19"/>
  <c r="F220" i="19"/>
  <c r="B221" i="19"/>
  <c r="C221" i="19"/>
  <c r="D221" i="19"/>
  <c r="E221" i="19"/>
  <c r="F221" i="19" s="1"/>
  <c r="B222" i="19"/>
  <c r="A222" i="19" s="1"/>
  <c r="C222" i="19"/>
  <c r="D222" i="19"/>
  <c r="E222" i="19"/>
  <c r="F222" i="19" s="1"/>
  <c r="B223" i="19"/>
  <c r="A223" i="19" s="1"/>
  <c r="C223" i="19"/>
  <c r="D223" i="19"/>
  <c r="E223" i="19"/>
  <c r="F223" i="19"/>
  <c r="B224" i="19"/>
  <c r="C224" i="19"/>
  <c r="D224" i="19"/>
  <c r="A224" i="19" s="1"/>
  <c r="E224" i="19"/>
  <c r="F224" i="19"/>
  <c r="B225" i="19"/>
  <c r="A225" i="19" s="1"/>
  <c r="C225" i="19"/>
  <c r="D225" i="19"/>
  <c r="E225" i="19"/>
  <c r="F225" i="19"/>
  <c r="B226" i="19"/>
  <c r="A226" i="19" s="1"/>
  <c r="C226" i="19"/>
  <c r="D226" i="19"/>
  <c r="E226" i="19"/>
  <c r="F226" i="19" s="1"/>
  <c r="A227" i="19"/>
  <c r="B227" i="19"/>
  <c r="C227" i="19"/>
  <c r="D227" i="19"/>
  <c r="E227" i="19"/>
  <c r="F227" i="19"/>
  <c r="B228" i="19"/>
  <c r="C228" i="19"/>
  <c r="A228" i="19" s="1"/>
  <c r="D228" i="19"/>
  <c r="E228" i="19"/>
  <c r="F228" i="19"/>
  <c r="B229" i="19"/>
  <c r="C229" i="19"/>
  <c r="D229" i="19"/>
  <c r="E229" i="19"/>
  <c r="F229" i="19"/>
  <c r="B230" i="19"/>
  <c r="A230" i="19" s="1"/>
  <c r="C230" i="19"/>
  <c r="D230" i="19"/>
  <c r="E230" i="19"/>
  <c r="F230" i="19" s="1"/>
  <c r="A231" i="19"/>
  <c r="B231" i="19"/>
  <c r="C231" i="19"/>
  <c r="D231" i="19"/>
  <c r="E231" i="19"/>
  <c r="F231" i="19"/>
  <c r="B232" i="19"/>
  <c r="C232" i="19"/>
  <c r="A232" i="19" s="1"/>
  <c r="D232" i="19"/>
  <c r="E232" i="19"/>
  <c r="F232" i="19"/>
  <c r="B233" i="19"/>
  <c r="A233" i="19" s="1"/>
  <c r="C233" i="19"/>
  <c r="D233" i="19"/>
  <c r="E233" i="19"/>
  <c r="F233" i="19" s="1"/>
  <c r="B234" i="19"/>
  <c r="C234" i="19"/>
  <c r="D234" i="19"/>
  <c r="E234" i="19"/>
  <c r="F234" i="19" s="1"/>
  <c r="B235" i="19"/>
  <c r="C235" i="19"/>
  <c r="D235" i="19"/>
  <c r="E235" i="19"/>
  <c r="F235" i="19"/>
  <c r="A236" i="19"/>
  <c r="B236" i="19"/>
  <c r="C236" i="19"/>
  <c r="D236" i="19"/>
  <c r="E236" i="19"/>
  <c r="F236" i="19"/>
  <c r="B237" i="19"/>
  <c r="C237" i="19"/>
  <c r="D237" i="19"/>
  <c r="E237" i="19"/>
  <c r="F237" i="19" s="1"/>
  <c r="B238" i="19"/>
  <c r="C238" i="19"/>
  <c r="D238" i="19"/>
  <c r="E238" i="19"/>
  <c r="F238" i="19" s="1"/>
  <c r="B239" i="19"/>
  <c r="A239" i="19" s="1"/>
  <c r="C239" i="19"/>
  <c r="D239" i="19"/>
  <c r="E239" i="19"/>
  <c r="F239" i="19"/>
  <c r="A240" i="19"/>
  <c r="B240" i="19"/>
  <c r="C240" i="19"/>
  <c r="D240" i="19"/>
  <c r="E240" i="19"/>
  <c r="F240" i="19"/>
  <c r="B241" i="19"/>
  <c r="C241" i="19"/>
  <c r="D241" i="19"/>
  <c r="E241" i="19"/>
  <c r="F241" i="19"/>
  <c r="B242" i="19"/>
  <c r="A242" i="19" s="1"/>
  <c r="C242" i="19"/>
  <c r="D242" i="19"/>
  <c r="E242" i="19"/>
  <c r="F242" i="19" s="1"/>
  <c r="B243" i="19"/>
  <c r="A243" i="19" s="1"/>
  <c r="C243" i="19"/>
  <c r="D243" i="19"/>
  <c r="E243" i="19"/>
  <c r="F243" i="19"/>
  <c r="B244" i="19"/>
  <c r="C244" i="19"/>
  <c r="A244" i="19" s="1"/>
  <c r="D244" i="19"/>
  <c r="E244" i="19"/>
  <c r="F244" i="19"/>
  <c r="B245" i="19"/>
  <c r="A245" i="19" s="1"/>
  <c r="C245" i="19"/>
  <c r="D245" i="19"/>
  <c r="E245" i="19"/>
  <c r="F245" i="19"/>
  <c r="B246" i="19"/>
  <c r="C246" i="19"/>
  <c r="D246" i="19"/>
  <c r="E246" i="19"/>
  <c r="F246" i="19" s="1"/>
  <c r="B247" i="19"/>
  <c r="C247" i="19"/>
  <c r="D247" i="19"/>
  <c r="A247" i="19" s="1"/>
  <c r="E247" i="19"/>
  <c r="F247" i="19"/>
  <c r="A248" i="19"/>
  <c r="B248" i="19"/>
  <c r="C248" i="19"/>
  <c r="D248" i="19"/>
  <c r="E248" i="19"/>
  <c r="F248" i="19"/>
  <c r="B249" i="19"/>
  <c r="A249" i="19" s="1"/>
  <c r="C249" i="19"/>
  <c r="D249" i="19"/>
  <c r="E249" i="19"/>
  <c r="F249" i="19" s="1"/>
  <c r="B250" i="19"/>
  <c r="C250" i="19"/>
  <c r="D250" i="19"/>
  <c r="E250" i="19"/>
  <c r="F250" i="19" s="1"/>
  <c r="B251" i="19"/>
  <c r="A251" i="19" s="1"/>
  <c r="C251" i="19"/>
  <c r="D251" i="19"/>
  <c r="E251" i="19"/>
  <c r="F251" i="19"/>
  <c r="B252" i="19"/>
  <c r="C252" i="19"/>
  <c r="D252" i="19"/>
  <c r="A252" i="19" s="1"/>
  <c r="E252" i="19"/>
  <c r="F252" i="19"/>
  <c r="B253" i="19"/>
  <c r="C253" i="19"/>
  <c r="D253" i="19"/>
  <c r="E253" i="19"/>
  <c r="F253" i="19" s="1"/>
  <c r="B254" i="19"/>
  <c r="A254" i="19" s="1"/>
  <c r="C254" i="19"/>
  <c r="D254" i="19"/>
  <c r="E254" i="19"/>
  <c r="F254" i="19" s="1"/>
  <c r="B255" i="19"/>
  <c r="A255" i="19" s="1"/>
  <c r="C255" i="19"/>
  <c r="D255" i="19"/>
  <c r="E255" i="19"/>
  <c r="F255" i="19"/>
  <c r="B256" i="19"/>
  <c r="C256" i="19"/>
  <c r="D256" i="19"/>
  <c r="A256" i="19" s="1"/>
  <c r="E256" i="19"/>
  <c r="F256" i="19"/>
  <c r="B257" i="19"/>
  <c r="A257" i="19" s="1"/>
  <c r="C257" i="19"/>
  <c r="D257" i="19"/>
  <c r="E257" i="19"/>
  <c r="F257" i="19"/>
  <c r="B258" i="19"/>
  <c r="A258" i="19" s="1"/>
  <c r="C258" i="19"/>
  <c r="D258" i="19"/>
  <c r="E258" i="19"/>
  <c r="F258" i="19" s="1"/>
  <c r="A259" i="19"/>
  <c r="B259" i="19"/>
  <c r="C259" i="19"/>
  <c r="D259" i="19"/>
  <c r="E259" i="19"/>
  <c r="F259" i="19"/>
  <c r="B260" i="19"/>
  <c r="C260" i="19"/>
  <c r="A260" i="19" s="1"/>
  <c r="D260" i="19"/>
  <c r="E260" i="19"/>
  <c r="F260" i="19"/>
  <c r="B261" i="19"/>
  <c r="C261" i="19"/>
  <c r="D261" i="19"/>
  <c r="E261" i="19"/>
  <c r="F261" i="19"/>
  <c r="B262" i="19"/>
  <c r="A262" i="19" s="1"/>
  <c r="C262" i="19"/>
  <c r="D262" i="19"/>
  <c r="E262" i="19"/>
  <c r="F262" i="19" s="1"/>
  <c r="B263" i="19"/>
  <c r="C263" i="19"/>
  <c r="D263" i="19"/>
  <c r="A263" i="19" s="1"/>
  <c r="E263" i="19"/>
  <c r="F263" i="19"/>
  <c r="B264" i="19"/>
  <c r="C264" i="19"/>
  <c r="A264" i="19" s="1"/>
  <c r="D264" i="19"/>
  <c r="E264" i="19"/>
  <c r="F264" i="19"/>
  <c r="B265" i="19"/>
  <c r="A265" i="19" s="1"/>
  <c r="C265" i="19"/>
  <c r="D265" i="19"/>
  <c r="E265" i="19"/>
  <c r="F265" i="19" s="1"/>
  <c r="B266" i="19"/>
  <c r="A266" i="19" s="1"/>
  <c r="C266" i="19"/>
  <c r="D266" i="19"/>
  <c r="E266" i="19"/>
  <c r="F266" i="19" s="1"/>
  <c r="B267" i="19"/>
  <c r="C267" i="19"/>
  <c r="D267" i="19"/>
  <c r="E267" i="19"/>
  <c r="F267" i="19"/>
  <c r="B268" i="19"/>
  <c r="C268" i="19"/>
  <c r="D268" i="19"/>
  <c r="A268" i="19" s="1"/>
  <c r="E268" i="19"/>
  <c r="F268" i="19" s="1"/>
  <c r="B269" i="19"/>
  <c r="C269" i="19"/>
  <c r="D269" i="19"/>
  <c r="E269" i="19"/>
  <c r="F269" i="19"/>
  <c r="B270" i="19"/>
  <c r="A270" i="19" s="1"/>
  <c r="C270" i="19"/>
  <c r="D270" i="19"/>
  <c r="E270" i="19"/>
  <c r="F270" i="19" s="1"/>
  <c r="B271" i="19"/>
  <c r="C271" i="19"/>
  <c r="D271" i="19"/>
  <c r="A271" i="19" s="1"/>
  <c r="E271" i="19"/>
  <c r="F271" i="19"/>
  <c r="A272" i="19"/>
  <c r="B272" i="19"/>
  <c r="C272" i="19"/>
  <c r="D272" i="19"/>
  <c r="E272" i="19"/>
  <c r="F272" i="19"/>
  <c r="B273" i="19"/>
  <c r="A273" i="19" s="1"/>
  <c r="C273" i="19"/>
  <c r="D273" i="19"/>
  <c r="E273" i="19"/>
  <c r="F273" i="19" s="1"/>
  <c r="B274" i="19"/>
  <c r="C274" i="19"/>
  <c r="D274" i="19"/>
  <c r="E274" i="19"/>
  <c r="F274" i="19" s="1"/>
  <c r="B275" i="19"/>
  <c r="A275" i="19" s="1"/>
  <c r="C275" i="19"/>
  <c r="D275" i="19"/>
  <c r="E275" i="19"/>
  <c r="F275" i="19"/>
  <c r="A276" i="19"/>
  <c r="B276" i="19"/>
  <c r="C276" i="19"/>
  <c r="D276" i="19"/>
  <c r="E276" i="19"/>
  <c r="F276" i="19" s="1"/>
  <c r="B277" i="19"/>
  <c r="C277" i="19"/>
  <c r="D277" i="19"/>
  <c r="E277" i="19"/>
  <c r="F277" i="19"/>
  <c r="A278" i="19"/>
  <c r="B278" i="19"/>
  <c r="C278" i="19"/>
  <c r="D278" i="19"/>
  <c r="E278" i="19"/>
  <c r="F278" i="19" s="1"/>
  <c r="B279" i="19"/>
  <c r="C279" i="19"/>
  <c r="A279" i="19" s="1"/>
  <c r="D279" i="19"/>
  <c r="E279" i="19"/>
  <c r="F279" i="19"/>
  <c r="B280" i="19"/>
  <c r="C280" i="19"/>
  <c r="A280" i="19" s="1"/>
  <c r="D280" i="19"/>
  <c r="E280" i="19"/>
  <c r="F280" i="19"/>
  <c r="B281" i="19"/>
  <c r="A281" i="19" s="1"/>
  <c r="C281" i="19"/>
  <c r="D281" i="19"/>
  <c r="E281" i="19"/>
  <c r="F281" i="19" s="1"/>
  <c r="B282" i="19"/>
  <c r="A282" i="19" s="1"/>
  <c r="C282" i="19"/>
  <c r="D282" i="19"/>
  <c r="E282" i="19"/>
  <c r="F282" i="19" s="1"/>
  <c r="B283" i="19"/>
  <c r="A283" i="19" s="1"/>
  <c r="C283" i="19"/>
  <c r="D283" i="19"/>
  <c r="E283" i="19"/>
  <c r="F283" i="19"/>
  <c r="B284" i="19"/>
  <c r="C284" i="19"/>
  <c r="D284" i="19"/>
  <c r="A284" i="19" s="1"/>
  <c r="E284" i="19"/>
  <c r="F284" i="19" s="1"/>
  <c r="B285" i="19"/>
  <c r="C285" i="19"/>
  <c r="D285" i="19"/>
  <c r="E285" i="19"/>
  <c r="F285" i="19"/>
  <c r="A286" i="19"/>
  <c r="B286" i="19"/>
  <c r="C286" i="19"/>
  <c r="D286" i="19"/>
  <c r="E286" i="19"/>
  <c r="F286" i="19" s="1"/>
  <c r="B287" i="19"/>
  <c r="C287" i="19"/>
  <c r="D287" i="19"/>
  <c r="A287" i="19" s="1"/>
  <c r="E287" i="19"/>
  <c r="F287" i="19"/>
  <c r="A288" i="19"/>
  <c r="B288" i="19"/>
  <c r="C288" i="19"/>
  <c r="D288" i="19"/>
  <c r="E288" i="19"/>
  <c r="F288" i="19"/>
  <c r="B289" i="19"/>
  <c r="A289" i="19" s="1"/>
  <c r="C289" i="19"/>
  <c r="D289" i="19"/>
  <c r="E289" i="19"/>
  <c r="F289" i="19" s="1"/>
  <c r="B290" i="19"/>
  <c r="A290" i="19" s="1"/>
  <c r="C290" i="19"/>
  <c r="D290" i="19"/>
  <c r="E290" i="19"/>
  <c r="F290" i="19" s="1"/>
  <c r="A291" i="19"/>
  <c r="B291" i="19"/>
  <c r="C291" i="19"/>
  <c r="D291" i="19"/>
  <c r="E291" i="19"/>
  <c r="F291" i="19"/>
  <c r="B292" i="19"/>
  <c r="C292" i="19"/>
  <c r="A292" i="19" s="1"/>
  <c r="D292" i="19"/>
  <c r="E292" i="19"/>
  <c r="F292" i="19" s="1"/>
  <c r="B293" i="19"/>
  <c r="C293" i="19"/>
  <c r="D293" i="19"/>
  <c r="E293" i="19"/>
  <c r="F293" i="19"/>
  <c r="A294" i="19"/>
  <c r="B294" i="19"/>
  <c r="C294" i="19"/>
  <c r="D294" i="19"/>
  <c r="E294" i="19"/>
  <c r="F294" i="19" s="1"/>
  <c r="A295" i="19"/>
  <c r="B295" i="19"/>
  <c r="C295" i="19"/>
  <c r="D295" i="19"/>
  <c r="E295" i="19"/>
  <c r="F295" i="19"/>
  <c r="B296" i="19"/>
  <c r="C296" i="19"/>
  <c r="A296" i="19" s="1"/>
  <c r="D296" i="19"/>
  <c r="E296" i="19"/>
  <c r="F296" i="19"/>
  <c r="B297" i="19"/>
  <c r="A297" i="19" s="1"/>
  <c r="C297" i="19"/>
  <c r="D297" i="19"/>
  <c r="E297" i="19"/>
  <c r="F297" i="19"/>
  <c r="B298" i="19"/>
  <c r="A298" i="19" s="1"/>
  <c r="C298" i="19"/>
  <c r="D298" i="19"/>
  <c r="E298" i="19"/>
  <c r="F298" i="19" s="1"/>
  <c r="B299" i="19"/>
  <c r="C299" i="19"/>
  <c r="D299" i="19"/>
  <c r="E299" i="19"/>
  <c r="F299" i="19"/>
  <c r="B300" i="19"/>
  <c r="C300" i="19"/>
  <c r="D300" i="19"/>
  <c r="A300" i="19" s="1"/>
  <c r="E300" i="19"/>
  <c r="F300" i="19" s="1"/>
  <c r="B301" i="19"/>
  <c r="A301" i="19" s="1"/>
  <c r="C301" i="19"/>
  <c r="D301" i="19"/>
  <c r="E301" i="19"/>
  <c r="F301" i="19"/>
  <c r="B302" i="19"/>
  <c r="C302" i="19"/>
  <c r="D302" i="19"/>
  <c r="E302" i="19"/>
  <c r="F302" i="19" s="1"/>
  <c r="B303" i="19"/>
  <c r="C303" i="19"/>
  <c r="D303" i="19"/>
  <c r="A303" i="19" s="1"/>
  <c r="E303" i="19"/>
  <c r="F303" i="19"/>
  <c r="A304" i="19"/>
  <c r="B304" i="19"/>
  <c r="C304" i="19"/>
  <c r="D304" i="19"/>
  <c r="E304" i="19"/>
  <c r="F304" i="19"/>
  <c r="B305" i="19"/>
  <c r="A305" i="19" s="1"/>
  <c r="C305" i="19"/>
  <c r="D305" i="19"/>
  <c r="E305" i="19"/>
  <c r="F305" i="19" s="1"/>
  <c r="B306" i="19"/>
  <c r="C306" i="19"/>
  <c r="D306" i="19"/>
  <c r="E306" i="19"/>
  <c r="F306" i="19" s="1"/>
  <c r="B307" i="19"/>
  <c r="A307" i="19" s="1"/>
  <c r="C307" i="19"/>
  <c r="D307" i="19"/>
  <c r="E307" i="19"/>
  <c r="F307" i="19"/>
  <c r="A308" i="19"/>
  <c r="B308" i="19"/>
  <c r="C308" i="19"/>
  <c r="D308" i="19"/>
  <c r="E308" i="19"/>
  <c r="F308" i="19" s="1"/>
  <c r="B309" i="19"/>
  <c r="C309" i="19"/>
  <c r="D309" i="19"/>
  <c r="E309" i="19"/>
  <c r="F309" i="19"/>
  <c r="A310" i="19"/>
  <c r="B310" i="19"/>
  <c r="C310" i="19"/>
  <c r="D310" i="19"/>
  <c r="E310" i="19"/>
  <c r="F310" i="19" s="1"/>
  <c r="B311" i="19"/>
  <c r="C311" i="19"/>
  <c r="D311" i="19"/>
  <c r="A311" i="19" s="1"/>
  <c r="E311" i="19"/>
  <c r="F311" i="19" s="1"/>
  <c r="B312" i="19"/>
  <c r="C312" i="19"/>
  <c r="A312" i="19" s="1"/>
  <c r="D312" i="19"/>
  <c r="E312" i="19"/>
  <c r="F312" i="19"/>
  <c r="A313" i="19"/>
  <c r="B313" i="19"/>
  <c r="C313" i="19"/>
  <c r="D313" i="19"/>
  <c r="E313" i="19"/>
  <c r="F313" i="19" s="1"/>
  <c r="B314" i="19"/>
  <c r="A314" i="19" s="1"/>
  <c r="C314" i="19"/>
  <c r="D314" i="19"/>
  <c r="E314" i="19"/>
  <c r="F314" i="19" s="1"/>
  <c r="A315" i="19"/>
  <c r="B315" i="19"/>
  <c r="C315" i="19"/>
  <c r="D315" i="19"/>
  <c r="E315" i="19"/>
  <c r="F315" i="19" s="1"/>
  <c r="B316" i="19"/>
  <c r="C316" i="19"/>
  <c r="D316" i="19"/>
  <c r="E316" i="19"/>
  <c r="F316" i="19"/>
  <c r="A317" i="19"/>
  <c r="B317" i="19"/>
  <c r="C317" i="19"/>
  <c r="D317" i="19"/>
  <c r="E317" i="19"/>
  <c r="F317" i="19"/>
  <c r="B318" i="19"/>
  <c r="A318" i="19" s="1"/>
  <c r="C318" i="19"/>
  <c r="D318" i="19"/>
  <c r="E318" i="19"/>
  <c r="F318" i="19" s="1"/>
  <c r="B319" i="19"/>
  <c r="A319" i="19" s="1"/>
  <c r="C319" i="19"/>
  <c r="D319" i="19"/>
  <c r="E319" i="19"/>
  <c r="F319" i="19" s="1"/>
  <c r="B320" i="19"/>
  <c r="C320" i="19"/>
  <c r="D320" i="19"/>
  <c r="A320" i="19" s="1"/>
  <c r="E320" i="19"/>
  <c r="F320" i="19" s="1"/>
  <c r="A321" i="19"/>
  <c r="B321" i="19"/>
  <c r="C321" i="19"/>
  <c r="D321" i="19"/>
  <c r="E321" i="19"/>
  <c r="F321" i="19"/>
  <c r="B322" i="19"/>
  <c r="C322" i="19"/>
  <c r="A322" i="19" s="1"/>
  <c r="D322" i="19"/>
  <c r="E322" i="19"/>
  <c r="F322" i="19" s="1"/>
  <c r="B323" i="19"/>
  <c r="A323" i="19" s="1"/>
  <c r="C323" i="19"/>
  <c r="D323" i="19"/>
  <c r="E323" i="19"/>
  <c r="F323" i="19"/>
  <c r="A324" i="19"/>
  <c r="B324" i="19"/>
  <c r="C324" i="19"/>
  <c r="D324" i="19"/>
  <c r="E324" i="19"/>
  <c r="F324" i="19"/>
  <c r="B325" i="19"/>
  <c r="C325" i="19"/>
  <c r="D325" i="19"/>
  <c r="E325" i="19"/>
  <c r="F325" i="19"/>
  <c r="A326" i="19"/>
  <c r="B326" i="19"/>
  <c r="C326" i="19"/>
  <c r="D326" i="19"/>
  <c r="E326" i="19"/>
  <c r="F326" i="19" s="1"/>
  <c r="B327" i="19"/>
  <c r="C327" i="19"/>
  <c r="D327" i="19"/>
  <c r="A327" i="19" s="1"/>
  <c r="E327" i="19"/>
  <c r="F327" i="19" s="1"/>
  <c r="A328" i="19"/>
  <c r="B328" i="19"/>
  <c r="C328" i="19"/>
  <c r="D328" i="19"/>
  <c r="E328" i="19"/>
  <c r="F328" i="19"/>
  <c r="A329" i="19"/>
  <c r="B329" i="19"/>
  <c r="C329" i="19"/>
  <c r="D329" i="19"/>
  <c r="E329" i="19"/>
  <c r="F329" i="19" s="1"/>
  <c r="B330" i="19"/>
  <c r="A330" i="19" s="1"/>
  <c r="C330" i="19"/>
  <c r="D330" i="19"/>
  <c r="E330" i="19"/>
  <c r="F330" i="19" s="1"/>
  <c r="A331" i="19"/>
  <c r="B331" i="19"/>
  <c r="C331" i="19"/>
  <c r="D331" i="19"/>
  <c r="E331" i="19"/>
  <c r="F331" i="19" s="1"/>
  <c r="B332" i="19"/>
  <c r="C332" i="19"/>
  <c r="A332" i="19" s="1"/>
  <c r="D332" i="19"/>
  <c r="E332" i="19"/>
  <c r="F332" i="19"/>
  <c r="B333" i="19"/>
  <c r="A333" i="19" s="1"/>
  <c r="C333" i="19"/>
  <c r="D333" i="19"/>
  <c r="E333" i="19"/>
  <c r="F333" i="19" s="1"/>
  <c r="B334" i="19"/>
  <c r="A334" i="19" s="1"/>
  <c r="C334" i="19"/>
  <c r="D334" i="19"/>
  <c r="E334" i="19"/>
  <c r="F334" i="19" s="1"/>
  <c r="B335" i="19"/>
  <c r="A335" i="19" s="1"/>
  <c r="C335" i="19"/>
  <c r="D335" i="19"/>
  <c r="E335" i="19"/>
  <c r="F335" i="19"/>
  <c r="B336" i="19"/>
  <c r="C336" i="19"/>
  <c r="D336" i="19"/>
  <c r="E336" i="19"/>
  <c r="F336" i="19" s="1"/>
  <c r="B337" i="19"/>
  <c r="C337" i="19"/>
  <c r="D337" i="19"/>
  <c r="E337" i="19"/>
  <c r="F337" i="19" s="1"/>
  <c r="B338" i="19"/>
  <c r="C338" i="19"/>
  <c r="D338" i="19"/>
  <c r="A338" i="19" s="1"/>
  <c r="E338" i="19"/>
  <c r="F338" i="19" s="1"/>
  <c r="B339" i="19"/>
  <c r="A339" i="19" s="1"/>
  <c r="C339" i="19"/>
  <c r="D339" i="19"/>
  <c r="E339" i="19"/>
  <c r="F339" i="19"/>
  <c r="A340" i="19"/>
  <c r="B340" i="19"/>
  <c r="C340" i="19"/>
  <c r="D340" i="19"/>
  <c r="E340" i="19"/>
  <c r="F340" i="19" s="1"/>
  <c r="B341" i="19"/>
  <c r="A341" i="19" s="1"/>
  <c r="C341" i="19"/>
  <c r="D341" i="19"/>
  <c r="E341" i="19"/>
  <c r="F341" i="19"/>
  <c r="A342" i="19"/>
  <c r="B342" i="19"/>
  <c r="C342" i="19"/>
  <c r="D342" i="19"/>
  <c r="E342" i="19"/>
  <c r="F342" i="19" s="1"/>
  <c r="B343" i="19"/>
  <c r="C343" i="19"/>
  <c r="D343" i="19"/>
  <c r="A343" i="19" s="1"/>
  <c r="E343" i="19"/>
  <c r="F343" i="19" s="1"/>
  <c r="B344" i="19"/>
  <c r="C344" i="19"/>
  <c r="A344" i="19" s="1"/>
  <c r="D344" i="19"/>
  <c r="E344" i="19"/>
  <c r="F344" i="19"/>
  <c r="A345" i="19"/>
  <c r="B345" i="19"/>
  <c r="C345" i="19"/>
  <c r="D345" i="19"/>
  <c r="E345" i="19"/>
  <c r="F345" i="19" s="1"/>
  <c r="B346" i="19"/>
  <c r="A346" i="19" s="1"/>
  <c r="C346" i="19"/>
  <c r="D346" i="19"/>
  <c r="E346" i="19"/>
  <c r="F346" i="19" s="1"/>
  <c r="A347" i="19"/>
  <c r="B347" i="19"/>
  <c r="C347" i="19"/>
  <c r="D347" i="19"/>
  <c r="E347" i="19"/>
  <c r="F347" i="19" s="1"/>
  <c r="B348" i="19"/>
  <c r="C348" i="19"/>
  <c r="D348" i="19"/>
  <c r="E348" i="19"/>
  <c r="F348" i="19"/>
  <c r="A349" i="19"/>
  <c r="B349" i="19"/>
  <c r="C349" i="19"/>
  <c r="D349" i="19"/>
  <c r="E349" i="19"/>
  <c r="F349" i="19"/>
  <c r="B350" i="19"/>
  <c r="A350" i="19" s="1"/>
  <c r="C350" i="19"/>
  <c r="D350" i="19"/>
  <c r="E350" i="19"/>
  <c r="F350" i="19" s="1"/>
  <c r="B351" i="19"/>
  <c r="A351" i="19" s="1"/>
  <c r="C351" i="19"/>
  <c r="D351" i="19"/>
  <c r="E351" i="19"/>
  <c r="F351" i="19" s="1"/>
  <c r="B352" i="19"/>
  <c r="C352" i="19"/>
  <c r="D352" i="19"/>
  <c r="A352" i="19" s="1"/>
  <c r="E352" i="19"/>
  <c r="F352" i="19" s="1"/>
  <c r="A353" i="19"/>
  <c r="B353" i="19"/>
  <c r="C353" i="19"/>
  <c r="D353" i="19"/>
  <c r="E353" i="19"/>
  <c r="F353" i="19"/>
  <c r="B354" i="19"/>
  <c r="C354" i="19"/>
  <c r="A354" i="19" s="1"/>
  <c r="D354" i="19"/>
  <c r="E354" i="19"/>
  <c r="F354" i="19" s="1"/>
  <c r="B355" i="19"/>
  <c r="A355" i="19" s="1"/>
  <c r="C355" i="19"/>
  <c r="D355" i="19"/>
  <c r="E355" i="19"/>
  <c r="F355" i="19"/>
  <c r="A356" i="19"/>
  <c r="B356" i="19"/>
  <c r="C356" i="19"/>
  <c r="D356" i="19"/>
  <c r="E356" i="19"/>
  <c r="F356" i="19"/>
  <c r="B357" i="19"/>
  <c r="C357" i="19"/>
  <c r="D357" i="19"/>
  <c r="E357" i="19"/>
  <c r="F357" i="19"/>
  <c r="A358" i="19"/>
  <c r="B358" i="19"/>
  <c r="C358" i="19"/>
  <c r="D358" i="19"/>
  <c r="E358" i="19"/>
  <c r="F358" i="19" s="1"/>
  <c r="B359" i="19"/>
  <c r="C359" i="19"/>
  <c r="D359" i="19"/>
  <c r="A359" i="19" s="1"/>
  <c r="E359" i="19"/>
  <c r="F359" i="19" s="1"/>
  <c r="A360" i="19"/>
  <c r="B360" i="19"/>
  <c r="C360" i="19"/>
  <c r="D360" i="19"/>
  <c r="E360" i="19"/>
  <c r="F360" i="19"/>
  <c r="A361" i="19"/>
  <c r="B361" i="19"/>
  <c r="C361" i="19"/>
  <c r="D361" i="19"/>
  <c r="E361" i="19"/>
  <c r="F361" i="19" s="1"/>
  <c r="B362" i="19"/>
  <c r="A362" i="19" s="1"/>
  <c r="C362" i="19"/>
  <c r="D362" i="19"/>
  <c r="E362" i="19"/>
  <c r="F362" i="19" s="1"/>
  <c r="A363" i="19"/>
  <c r="B363" i="19"/>
  <c r="C363" i="19"/>
  <c r="D363" i="19"/>
  <c r="E363" i="19"/>
  <c r="F363" i="19" s="1"/>
  <c r="B364" i="19"/>
  <c r="C364" i="19"/>
  <c r="A364" i="19" s="1"/>
  <c r="D364" i="19"/>
  <c r="E364" i="19"/>
  <c r="F364" i="19"/>
  <c r="B365" i="19"/>
  <c r="A365" i="19" s="1"/>
  <c r="C365" i="19"/>
  <c r="D365" i="19"/>
  <c r="E365" i="19"/>
  <c r="F365" i="19" s="1"/>
  <c r="B366" i="19"/>
  <c r="A366" i="19" s="1"/>
  <c r="C366" i="19"/>
  <c r="D366" i="19"/>
  <c r="E366" i="19"/>
  <c r="F366" i="19" s="1"/>
  <c r="A367" i="19"/>
  <c r="B367" i="19"/>
  <c r="C367" i="19"/>
  <c r="D367" i="19"/>
  <c r="E367" i="19"/>
  <c r="F367" i="19"/>
  <c r="B368" i="19"/>
  <c r="C368" i="19"/>
  <c r="D368" i="19"/>
  <c r="E368" i="19"/>
  <c r="F368" i="19" s="1"/>
  <c r="B369" i="19"/>
  <c r="C369" i="19"/>
  <c r="D369" i="19"/>
  <c r="E369" i="19"/>
  <c r="F369" i="19" s="1"/>
  <c r="B370" i="19"/>
  <c r="C370" i="19"/>
  <c r="D370" i="19"/>
  <c r="A370" i="19" s="1"/>
  <c r="E370" i="19"/>
  <c r="F370" i="19" s="1"/>
  <c r="B371" i="19"/>
  <c r="A371" i="19" s="1"/>
  <c r="C371" i="19"/>
  <c r="D371" i="19"/>
  <c r="E371" i="19"/>
  <c r="F371" i="19"/>
  <c r="A372" i="19"/>
  <c r="B372" i="19"/>
  <c r="C372" i="19"/>
  <c r="D372" i="19"/>
  <c r="E372" i="19"/>
  <c r="F372" i="19" s="1"/>
  <c r="B373" i="19"/>
  <c r="A373" i="19" s="1"/>
  <c r="C373" i="19"/>
  <c r="D373" i="19"/>
  <c r="E373" i="19"/>
  <c r="F373" i="19"/>
  <c r="A374" i="19"/>
  <c r="B374" i="19"/>
  <c r="C374" i="19"/>
  <c r="D374" i="19"/>
  <c r="E374" i="19"/>
  <c r="F374" i="19" s="1"/>
  <c r="B375" i="19"/>
  <c r="C375" i="19"/>
  <c r="D375" i="19"/>
  <c r="A375" i="19" s="1"/>
  <c r="E375" i="19"/>
  <c r="F375" i="19" s="1"/>
  <c r="B376" i="19"/>
  <c r="C376" i="19"/>
  <c r="A376" i="19" s="1"/>
  <c r="D376" i="19"/>
  <c r="E376" i="19"/>
  <c r="F376" i="19"/>
  <c r="A377" i="19"/>
  <c r="B377" i="19"/>
  <c r="C377" i="19"/>
  <c r="D377" i="19"/>
  <c r="E377" i="19"/>
  <c r="F377" i="19" s="1"/>
  <c r="B378" i="19"/>
  <c r="A378" i="19" s="1"/>
  <c r="C378" i="19"/>
  <c r="D378" i="19"/>
  <c r="E378" i="19"/>
  <c r="F378" i="19" s="1"/>
  <c r="A379" i="19"/>
  <c r="B379" i="19"/>
  <c r="C379" i="19"/>
  <c r="D379" i="19"/>
  <c r="E379" i="19"/>
  <c r="F379" i="19" s="1"/>
  <c r="B380" i="19"/>
  <c r="C380" i="19"/>
  <c r="D380" i="19"/>
  <c r="E380" i="19"/>
  <c r="F380" i="19"/>
  <c r="A381" i="19"/>
  <c r="B381" i="19"/>
  <c r="C381" i="19"/>
  <c r="D381" i="19"/>
  <c r="E381" i="19"/>
  <c r="F381" i="19"/>
  <c r="B382" i="19"/>
  <c r="A382" i="19" s="1"/>
  <c r="C382" i="19"/>
  <c r="D382" i="19"/>
  <c r="E382" i="19"/>
  <c r="F382" i="19" s="1"/>
  <c r="B383" i="19"/>
  <c r="A383" i="19" s="1"/>
  <c r="C383" i="19"/>
  <c r="D383" i="19"/>
  <c r="E383" i="19"/>
  <c r="F383" i="19" s="1"/>
  <c r="B384" i="19"/>
  <c r="C384" i="19"/>
  <c r="D384" i="19"/>
  <c r="A384" i="19" s="1"/>
  <c r="E384" i="19"/>
  <c r="F384" i="19" s="1"/>
  <c r="A385" i="19"/>
  <c r="B385" i="19"/>
  <c r="C385" i="19"/>
  <c r="D385" i="19"/>
  <c r="E385" i="19"/>
  <c r="F385" i="19"/>
  <c r="B386" i="19"/>
  <c r="C386" i="19"/>
  <c r="A386" i="19" s="1"/>
  <c r="D386" i="19"/>
  <c r="E386" i="19"/>
  <c r="F386" i="19" s="1"/>
  <c r="B387" i="19"/>
  <c r="A387" i="19" s="1"/>
  <c r="C387" i="19"/>
  <c r="D387" i="19"/>
  <c r="E387" i="19"/>
  <c r="F387" i="19"/>
  <c r="A388" i="19"/>
  <c r="B388" i="19"/>
  <c r="C388" i="19"/>
  <c r="D388" i="19"/>
  <c r="E388" i="19"/>
  <c r="F388" i="19"/>
  <c r="B389" i="19"/>
  <c r="C389" i="19"/>
  <c r="D389" i="19"/>
  <c r="E389" i="19"/>
  <c r="F389" i="19"/>
  <c r="A390" i="19"/>
  <c r="B390" i="19"/>
  <c r="C390" i="19"/>
  <c r="D390" i="19"/>
  <c r="E390" i="19"/>
  <c r="F390" i="19" s="1"/>
  <c r="B391" i="19"/>
  <c r="C391" i="19"/>
  <c r="D391" i="19"/>
  <c r="A391" i="19" s="1"/>
  <c r="E391" i="19"/>
  <c r="F391" i="19" s="1"/>
  <c r="A392" i="19"/>
  <c r="B392" i="19"/>
  <c r="C392" i="19"/>
  <c r="D392" i="19"/>
  <c r="E392" i="19"/>
  <c r="F392" i="19"/>
  <c r="A393" i="19"/>
  <c r="B393" i="19"/>
  <c r="C393" i="19"/>
  <c r="D393" i="19"/>
  <c r="E393" i="19"/>
  <c r="F393" i="19" s="1"/>
  <c r="B394" i="19"/>
  <c r="A394" i="19" s="1"/>
  <c r="C394" i="19"/>
  <c r="D394" i="19"/>
  <c r="E394" i="19"/>
  <c r="F394" i="19" s="1"/>
  <c r="A395" i="19"/>
  <c r="B395" i="19"/>
  <c r="C395" i="19"/>
  <c r="D395" i="19"/>
  <c r="E395" i="19"/>
  <c r="F395" i="19" s="1"/>
  <c r="B396" i="19"/>
  <c r="C396" i="19"/>
  <c r="A396" i="19" s="1"/>
  <c r="D396" i="19"/>
  <c r="E396" i="19"/>
  <c r="F396" i="19"/>
  <c r="B397" i="19"/>
  <c r="A397" i="19" s="1"/>
  <c r="C397" i="19"/>
  <c r="D397" i="19"/>
  <c r="E397" i="19"/>
  <c r="F397" i="19" s="1"/>
  <c r="B398" i="19"/>
  <c r="A398" i="19" s="1"/>
  <c r="C398" i="19"/>
  <c r="D398" i="19"/>
  <c r="E398" i="19"/>
  <c r="F398" i="19" s="1"/>
  <c r="A399" i="19"/>
  <c r="B399" i="19"/>
  <c r="C399" i="19"/>
  <c r="D399" i="19"/>
  <c r="E399" i="19"/>
  <c r="F399" i="19"/>
  <c r="B400" i="19"/>
  <c r="C400" i="19"/>
  <c r="D400" i="19"/>
  <c r="E400" i="19"/>
  <c r="F400" i="19" s="1"/>
  <c r="B401" i="19"/>
  <c r="C401" i="19"/>
  <c r="D401" i="19"/>
  <c r="E401" i="19"/>
  <c r="F401" i="19" s="1"/>
  <c r="B402" i="19"/>
  <c r="C402" i="19"/>
  <c r="D402" i="19"/>
  <c r="A402" i="19" s="1"/>
  <c r="E402" i="19"/>
  <c r="F402" i="19" s="1"/>
  <c r="B403" i="19"/>
  <c r="A403" i="19" s="1"/>
  <c r="C403" i="19"/>
  <c r="D403" i="19"/>
  <c r="E403" i="19"/>
  <c r="F403" i="19"/>
  <c r="A404" i="19"/>
  <c r="B404" i="19"/>
  <c r="C404" i="19"/>
  <c r="D404" i="19"/>
  <c r="E404" i="19"/>
  <c r="F404" i="19" s="1"/>
  <c r="B405" i="19"/>
  <c r="A405" i="19" s="1"/>
  <c r="C405" i="19"/>
  <c r="D405" i="19"/>
  <c r="E405" i="19"/>
  <c r="F405" i="19"/>
  <c r="A406" i="19"/>
  <c r="B406" i="19"/>
  <c r="C406" i="19"/>
  <c r="D406" i="19"/>
  <c r="E406" i="19"/>
  <c r="F406" i="19" s="1"/>
  <c r="B407" i="19"/>
  <c r="C407" i="19"/>
  <c r="D407" i="19"/>
  <c r="A407" i="19" s="1"/>
  <c r="E407" i="19"/>
  <c r="F407" i="19" s="1"/>
  <c r="B408" i="19"/>
  <c r="C408" i="19"/>
  <c r="A408" i="19" s="1"/>
  <c r="D408" i="19"/>
  <c r="E408" i="19"/>
  <c r="F408" i="19"/>
  <c r="A409" i="19"/>
  <c r="B409" i="19"/>
  <c r="C409" i="19"/>
  <c r="D409" i="19"/>
  <c r="E409" i="19"/>
  <c r="F409" i="19" s="1"/>
  <c r="B410" i="19"/>
  <c r="A410" i="19" s="1"/>
  <c r="C410" i="19"/>
  <c r="D410" i="19"/>
  <c r="E410" i="19"/>
  <c r="F410" i="19" s="1"/>
  <c r="A411" i="19"/>
  <c r="B411" i="19"/>
  <c r="C411" i="19"/>
  <c r="D411" i="19"/>
  <c r="E411" i="19"/>
  <c r="F411" i="19" s="1"/>
  <c r="B412" i="19"/>
  <c r="C412" i="19"/>
  <c r="D412" i="19"/>
  <c r="E412" i="19"/>
  <c r="F412" i="19"/>
  <c r="A413" i="19"/>
  <c r="B413" i="19"/>
  <c r="C413" i="19"/>
  <c r="D413" i="19"/>
  <c r="E413" i="19"/>
  <c r="F413" i="19"/>
  <c r="B414" i="19"/>
  <c r="A414" i="19" s="1"/>
  <c r="C414" i="19"/>
  <c r="D414" i="19"/>
  <c r="E414" i="19"/>
  <c r="F414" i="19"/>
  <c r="B415" i="19"/>
  <c r="C415" i="19"/>
  <c r="D415" i="19"/>
  <c r="A415" i="19" s="1"/>
  <c r="E415" i="19"/>
  <c r="F415" i="19" s="1"/>
  <c r="B416" i="19"/>
  <c r="A416" i="19" s="1"/>
  <c r="C416" i="19"/>
  <c r="D416" i="19"/>
  <c r="E416" i="19"/>
  <c r="F416" i="19"/>
  <c r="A417" i="19"/>
  <c r="B417" i="19"/>
  <c r="C417" i="19"/>
  <c r="D417" i="19"/>
  <c r="E417" i="19"/>
  <c r="F417" i="19"/>
  <c r="B418" i="19"/>
  <c r="A418" i="19" s="1"/>
  <c r="C418" i="19"/>
  <c r="D418" i="19"/>
  <c r="E418" i="19"/>
  <c r="F418" i="19"/>
  <c r="A419" i="19"/>
  <c r="B419" i="19"/>
  <c r="C419" i="19"/>
  <c r="D419" i="19"/>
  <c r="E419" i="19"/>
  <c r="F419" i="19" s="1"/>
  <c r="B420" i="19"/>
  <c r="A420" i="19" s="1"/>
  <c r="C420" i="19"/>
  <c r="D420" i="19"/>
  <c r="E420" i="19"/>
  <c r="F420" i="19"/>
  <c r="A421" i="19"/>
  <c r="B421" i="19"/>
  <c r="C421" i="19"/>
  <c r="D421" i="19"/>
  <c r="E421" i="19"/>
  <c r="F421" i="19" s="1"/>
  <c r="B422" i="19"/>
  <c r="A422" i="19" s="1"/>
  <c r="C422" i="19"/>
  <c r="D422" i="19"/>
  <c r="E422" i="19"/>
  <c r="F422" i="19"/>
  <c r="A423" i="19"/>
  <c r="B423" i="19"/>
  <c r="C423" i="19"/>
  <c r="D423" i="19"/>
  <c r="E423" i="19"/>
  <c r="F423" i="19" s="1"/>
  <c r="B424" i="19"/>
  <c r="A424" i="19" s="1"/>
  <c r="C424" i="19"/>
  <c r="D424" i="19"/>
  <c r="E424" i="19"/>
  <c r="F424" i="19"/>
  <c r="A425" i="19"/>
  <c r="B425" i="19"/>
  <c r="C425" i="19"/>
  <c r="D425" i="19"/>
  <c r="E425" i="19"/>
  <c r="F425" i="19" s="1"/>
  <c r="B426" i="19"/>
  <c r="C426" i="19"/>
  <c r="D426" i="19"/>
  <c r="E426" i="19"/>
  <c r="F426" i="19"/>
  <c r="A427" i="19"/>
  <c r="B427" i="19"/>
  <c r="C427" i="19"/>
  <c r="D427" i="19"/>
  <c r="E427" i="19"/>
  <c r="F427" i="19" s="1"/>
  <c r="B428" i="19"/>
  <c r="C428" i="19"/>
  <c r="D428" i="19"/>
  <c r="E428" i="19"/>
  <c r="F428" i="19"/>
  <c r="A429" i="19"/>
  <c r="B429" i="19"/>
  <c r="C429" i="19"/>
  <c r="D429" i="19"/>
  <c r="E429" i="19"/>
  <c r="F429" i="19" s="1"/>
  <c r="B430" i="19"/>
  <c r="C430" i="19"/>
  <c r="D430" i="19"/>
  <c r="E430" i="19"/>
  <c r="F430" i="19" s="1"/>
  <c r="A431" i="19"/>
  <c r="B431" i="19"/>
  <c r="C431" i="19"/>
  <c r="D431" i="19"/>
  <c r="E431" i="19"/>
  <c r="F431" i="19" s="1"/>
  <c r="B432" i="19"/>
  <c r="A432" i="19" s="1"/>
  <c r="C432" i="19"/>
  <c r="D432" i="19"/>
  <c r="E432" i="19"/>
  <c r="F432" i="19"/>
  <c r="A433" i="19"/>
  <c r="B433" i="19"/>
  <c r="C433" i="19"/>
  <c r="D433" i="19"/>
  <c r="E433" i="19"/>
  <c r="F433" i="19"/>
  <c r="B434" i="19"/>
  <c r="A434" i="19" s="1"/>
  <c r="C434" i="19"/>
  <c r="D434" i="19"/>
  <c r="E434" i="19"/>
  <c r="F434" i="19" s="1"/>
  <c r="B435" i="19"/>
  <c r="A435" i="19" s="1"/>
  <c r="C435" i="19"/>
  <c r="D435" i="19"/>
  <c r="E435" i="19"/>
  <c r="F435" i="19" s="1"/>
  <c r="B436" i="19"/>
  <c r="C436" i="19"/>
  <c r="A436" i="19" s="1"/>
  <c r="D436" i="19"/>
  <c r="E436" i="19"/>
  <c r="F436" i="19"/>
  <c r="A437" i="19"/>
  <c r="B437" i="19"/>
  <c r="C437" i="19"/>
  <c r="D437" i="19"/>
  <c r="E437" i="19"/>
  <c r="F437" i="19" s="1"/>
  <c r="B438" i="19"/>
  <c r="A438" i="19" s="1"/>
  <c r="C438" i="19"/>
  <c r="D438" i="19"/>
  <c r="E438" i="19"/>
  <c r="F438" i="19" s="1"/>
  <c r="A439" i="19"/>
  <c r="B439" i="19"/>
  <c r="C439" i="19"/>
  <c r="D439" i="19"/>
  <c r="E439" i="19"/>
  <c r="F439" i="19" s="1"/>
  <c r="B440" i="19"/>
  <c r="C440" i="19"/>
  <c r="D440" i="19"/>
  <c r="E440" i="19"/>
  <c r="F440" i="19"/>
  <c r="A441" i="19"/>
  <c r="B441" i="19"/>
  <c r="C441" i="19"/>
  <c r="D441" i="19"/>
  <c r="E441" i="19"/>
  <c r="F441" i="19"/>
  <c r="B442" i="19"/>
  <c r="A442" i="19" s="1"/>
  <c r="C442" i="19"/>
  <c r="D442" i="19"/>
  <c r="E442" i="19"/>
  <c r="F442" i="19" s="1"/>
  <c r="B443" i="19"/>
  <c r="C443" i="19"/>
  <c r="D443" i="19"/>
  <c r="A443" i="19" s="1"/>
  <c r="E443" i="19"/>
  <c r="F443" i="19" s="1"/>
  <c r="B444" i="19"/>
  <c r="C444" i="19"/>
  <c r="A444" i="19" s="1"/>
  <c r="D444" i="19"/>
  <c r="E444" i="19"/>
  <c r="F444" i="19"/>
  <c r="A445" i="19"/>
  <c r="B445" i="19"/>
  <c r="C445" i="19"/>
  <c r="D445" i="19"/>
  <c r="E445" i="19"/>
  <c r="F445" i="19" s="1"/>
  <c r="B446" i="19"/>
  <c r="A446" i="19" s="1"/>
  <c r="C446" i="19"/>
  <c r="D446" i="19"/>
  <c r="E446" i="19"/>
  <c r="F446" i="19" s="1"/>
  <c r="A447" i="19"/>
  <c r="B447" i="19"/>
  <c r="C447" i="19"/>
  <c r="D447" i="19"/>
  <c r="E447" i="19"/>
  <c r="F447" i="19" s="1"/>
  <c r="B448" i="19"/>
  <c r="C448" i="19"/>
  <c r="D448" i="19"/>
  <c r="E448" i="19"/>
  <c r="F448" i="19"/>
  <c r="A449" i="19"/>
  <c r="B449" i="19"/>
  <c r="C449" i="19"/>
  <c r="D449" i="19"/>
  <c r="E449" i="19"/>
  <c r="F449" i="19"/>
  <c r="B450" i="19"/>
  <c r="A450" i="19" s="1"/>
  <c r="C450" i="19"/>
  <c r="D450" i="19"/>
  <c r="E450" i="19"/>
  <c r="F450" i="19" s="1"/>
  <c r="B451" i="19"/>
  <c r="C451" i="19"/>
  <c r="D451" i="19"/>
  <c r="A451" i="19" s="1"/>
  <c r="E451" i="19"/>
  <c r="F451" i="19" s="1"/>
  <c r="B452" i="19"/>
  <c r="C452" i="19"/>
  <c r="A452" i="19" s="1"/>
  <c r="D452" i="19"/>
  <c r="E452" i="19"/>
  <c r="F452" i="19"/>
  <c r="A453" i="19"/>
  <c r="B453" i="19"/>
  <c r="C453" i="19"/>
  <c r="D453" i="19"/>
  <c r="E453" i="19"/>
  <c r="F453" i="19" s="1"/>
  <c r="B454" i="19"/>
  <c r="C454" i="19"/>
  <c r="D454" i="19"/>
  <c r="E454" i="19"/>
  <c r="F454" i="19" s="1"/>
  <c r="A455" i="19"/>
  <c r="B455" i="19"/>
  <c r="C455" i="19"/>
  <c r="D455" i="19"/>
  <c r="E455" i="19"/>
  <c r="F455" i="19" s="1"/>
  <c r="B456" i="19"/>
  <c r="C456" i="19"/>
  <c r="D456" i="19"/>
  <c r="E456" i="19"/>
  <c r="F456" i="19"/>
  <c r="A457" i="19"/>
  <c r="B457" i="19"/>
  <c r="C457" i="19"/>
  <c r="D457" i="19"/>
  <c r="E457" i="19"/>
  <c r="F457" i="19"/>
  <c r="B458" i="19"/>
  <c r="A458" i="19" s="1"/>
  <c r="C458" i="19"/>
  <c r="D458" i="19"/>
  <c r="E458" i="19"/>
  <c r="F458" i="19" s="1"/>
  <c r="B459" i="19"/>
  <c r="A459" i="19" s="1"/>
  <c r="C459" i="19"/>
  <c r="D459" i="19"/>
  <c r="E459" i="19"/>
  <c r="F459" i="19" s="1"/>
  <c r="B460" i="19"/>
  <c r="C460" i="19"/>
  <c r="A460" i="19" s="1"/>
  <c r="D460" i="19"/>
  <c r="E460" i="19"/>
  <c r="F460" i="19"/>
  <c r="A461" i="19"/>
  <c r="B461" i="19"/>
  <c r="C461" i="19"/>
  <c r="D461" i="19"/>
  <c r="E461" i="19"/>
  <c r="F461" i="19" s="1"/>
  <c r="B462" i="19"/>
  <c r="C462" i="19"/>
  <c r="D462" i="19"/>
  <c r="E462" i="19"/>
  <c r="F462" i="19" s="1"/>
  <c r="A463" i="19"/>
  <c r="B463" i="19"/>
  <c r="C463" i="19"/>
  <c r="D463" i="19"/>
  <c r="E463" i="19"/>
  <c r="F463" i="19" s="1"/>
  <c r="B464" i="19"/>
  <c r="C464" i="19"/>
  <c r="D464" i="19"/>
  <c r="E464" i="19"/>
  <c r="F464" i="19"/>
  <c r="A465" i="19"/>
  <c r="B465" i="19"/>
  <c r="C465" i="19"/>
  <c r="D465" i="19"/>
  <c r="E465" i="19"/>
  <c r="F465" i="19"/>
  <c r="B466" i="19"/>
  <c r="A466" i="19" s="1"/>
  <c r="C466" i="19"/>
  <c r="D466" i="19"/>
  <c r="E466" i="19"/>
  <c r="F466" i="19" s="1"/>
  <c r="B467" i="19"/>
  <c r="A467" i="19" s="1"/>
  <c r="C467" i="19"/>
  <c r="D467" i="19"/>
  <c r="E467" i="19"/>
  <c r="F467" i="19" s="1"/>
  <c r="B468" i="19"/>
  <c r="C468" i="19"/>
  <c r="A468" i="19" s="1"/>
  <c r="D468" i="19"/>
  <c r="E468" i="19"/>
  <c r="F468" i="19"/>
  <c r="A469" i="19"/>
  <c r="B469" i="19"/>
  <c r="C469" i="19"/>
  <c r="D469" i="19"/>
  <c r="E469" i="19"/>
  <c r="F469" i="19" s="1"/>
  <c r="B470" i="19"/>
  <c r="A470" i="19" s="1"/>
  <c r="C470" i="19"/>
  <c r="D470" i="19"/>
  <c r="E470" i="19"/>
  <c r="F470" i="19"/>
  <c r="B471" i="19"/>
  <c r="C471" i="19"/>
  <c r="D471" i="19"/>
  <c r="E471" i="19"/>
  <c r="F471" i="19" s="1"/>
  <c r="B472" i="19"/>
  <c r="C472" i="19"/>
  <c r="D472" i="19"/>
  <c r="E472" i="19"/>
  <c r="F472" i="19"/>
  <c r="A473" i="19"/>
  <c r="B473" i="19"/>
  <c r="C473" i="19"/>
  <c r="D473" i="19"/>
  <c r="E473" i="19"/>
  <c r="F473" i="19"/>
  <c r="B474" i="19"/>
  <c r="C474" i="19"/>
  <c r="D474" i="19"/>
  <c r="E474" i="19"/>
  <c r="F474" i="19"/>
  <c r="B475" i="19"/>
  <c r="A475" i="19" s="1"/>
  <c r="C475" i="19"/>
  <c r="D475" i="19"/>
  <c r="E475" i="19"/>
  <c r="F475" i="19" s="1"/>
  <c r="B476" i="19"/>
  <c r="C476" i="19"/>
  <c r="D476" i="19"/>
  <c r="E476" i="19"/>
  <c r="F476" i="19"/>
  <c r="A477" i="19"/>
  <c r="B477" i="19"/>
  <c r="C477" i="19"/>
  <c r="D477" i="19"/>
  <c r="E477" i="19"/>
  <c r="F477" i="19"/>
  <c r="B478" i="19"/>
  <c r="C478" i="19"/>
  <c r="D478" i="19"/>
  <c r="E478" i="19"/>
  <c r="F478" i="19"/>
  <c r="B479" i="19"/>
  <c r="A479" i="19" s="1"/>
  <c r="C479" i="19"/>
  <c r="D479" i="19"/>
  <c r="E479" i="19"/>
  <c r="F479" i="19" s="1"/>
  <c r="B480" i="19"/>
  <c r="C480" i="19"/>
  <c r="D480" i="19"/>
  <c r="E480" i="19"/>
  <c r="F480" i="19"/>
  <c r="A481" i="19"/>
  <c r="B481" i="19"/>
  <c r="C481" i="19"/>
  <c r="D481" i="19"/>
  <c r="E481" i="19"/>
  <c r="F481" i="19"/>
  <c r="B482" i="19"/>
  <c r="C482" i="19"/>
  <c r="D482" i="19"/>
  <c r="E482" i="19"/>
  <c r="F482" i="19"/>
  <c r="A483" i="19"/>
  <c r="B483" i="19"/>
  <c r="C483" i="19"/>
  <c r="D483" i="19"/>
  <c r="E483" i="19"/>
  <c r="F483" i="19" s="1"/>
  <c r="B484" i="19"/>
  <c r="A484" i="19" s="1"/>
  <c r="C484" i="19"/>
  <c r="D484" i="19"/>
  <c r="E484" i="19"/>
  <c r="F484" i="19"/>
  <c r="A485" i="19"/>
  <c r="B485" i="19"/>
  <c r="C485" i="19"/>
  <c r="D485" i="19"/>
  <c r="E485" i="19"/>
  <c r="F485" i="19"/>
  <c r="B486" i="19"/>
  <c r="A486" i="19" s="1"/>
  <c r="C486" i="19"/>
  <c r="D486" i="19"/>
  <c r="E486" i="19"/>
  <c r="F486" i="19"/>
  <c r="A487" i="19"/>
  <c r="B487" i="19"/>
  <c r="C487" i="19"/>
  <c r="D487" i="19"/>
  <c r="E487" i="19"/>
  <c r="F487" i="19" s="1"/>
  <c r="B488" i="19"/>
  <c r="A488" i="19" s="1"/>
  <c r="C488" i="19"/>
  <c r="D488" i="19"/>
  <c r="E488" i="19"/>
  <c r="F488" i="19"/>
  <c r="A489" i="19"/>
  <c r="B489" i="19"/>
  <c r="C489" i="19"/>
  <c r="D489" i="19"/>
  <c r="E489" i="19"/>
  <c r="F489" i="19"/>
  <c r="B490" i="19"/>
  <c r="A490" i="19" s="1"/>
  <c r="C490" i="19"/>
  <c r="D490" i="19"/>
  <c r="E490" i="19"/>
  <c r="F490" i="19"/>
  <c r="A491" i="19"/>
  <c r="B491" i="19"/>
  <c r="C491" i="19"/>
  <c r="D491" i="19"/>
  <c r="E491" i="19"/>
  <c r="F491" i="19" s="1"/>
  <c r="B492" i="19"/>
  <c r="A492" i="19" s="1"/>
  <c r="C492" i="19"/>
  <c r="D492" i="19"/>
  <c r="E492" i="19"/>
  <c r="F492" i="19"/>
  <c r="A493" i="19"/>
  <c r="B493" i="19"/>
  <c r="C493" i="19"/>
  <c r="D493" i="19"/>
  <c r="E493" i="19"/>
  <c r="F493" i="19" s="1"/>
  <c r="B494" i="19"/>
  <c r="A494" i="19" s="1"/>
  <c r="C494" i="19"/>
  <c r="D494" i="19"/>
  <c r="E494" i="19"/>
  <c r="F494" i="19"/>
  <c r="A495" i="19"/>
  <c r="B495" i="19"/>
  <c r="C495" i="19"/>
  <c r="D495" i="19"/>
  <c r="E495" i="19"/>
  <c r="F495" i="19" s="1"/>
  <c r="B496" i="19"/>
  <c r="A496" i="19" s="1"/>
  <c r="C496" i="19"/>
  <c r="D496" i="19"/>
  <c r="E496" i="19"/>
  <c r="F496" i="19"/>
  <c r="A497" i="19"/>
  <c r="B497" i="19"/>
  <c r="C497" i="19"/>
  <c r="D497" i="19"/>
  <c r="E497" i="19"/>
  <c r="F497" i="19" s="1"/>
  <c r="B498" i="19"/>
  <c r="C498" i="19"/>
  <c r="D498" i="19"/>
  <c r="E498" i="19"/>
  <c r="F498" i="19"/>
  <c r="A499" i="19"/>
  <c r="B499" i="19"/>
  <c r="C499" i="19"/>
  <c r="D499" i="19"/>
  <c r="E499" i="19"/>
  <c r="F499" i="19" s="1"/>
  <c r="B500" i="19"/>
  <c r="C500" i="19"/>
  <c r="D500" i="19"/>
  <c r="E500" i="19"/>
  <c r="F500" i="19"/>
  <c r="A501" i="19"/>
  <c r="B501" i="19"/>
  <c r="C501" i="19"/>
  <c r="D501" i="19"/>
  <c r="E501" i="19"/>
  <c r="F501" i="19" s="1"/>
  <c r="B502" i="19"/>
  <c r="C502" i="19"/>
  <c r="D502" i="19"/>
  <c r="E502" i="19"/>
  <c r="F502" i="19"/>
  <c r="B503" i="19"/>
  <c r="A503" i="19" s="1"/>
  <c r="C503" i="19"/>
  <c r="D503" i="19"/>
  <c r="E503" i="19"/>
  <c r="F503" i="19" s="1"/>
  <c r="B504" i="19"/>
  <c r="C504" i="19"/>
  <c r="D504" i="19"/>
  <c r="E504" i="19"/>
  <c r="F504" i="19"/>
  <c r="A505" i="19"/>
  <c r="B505" i="19"/>
  <c r="C505" i="19"/>
  <c r="D505" i="19"/>
  <c r="E505" i="19"/>
  <c r="F505" i="19" s="1"/>
  <c r="B506" i="19"/>
  <c r="C506" i="19"/>
  <c r="D506" i="19"/>
  <c r="E506" i="19"/>
  <c r="F506" i="19"/>
  <c r="B507" i="19"/>
  <c r="A507" i="19" s="1"/>
  <c r="C507" i="19"/>
  <c r="D507" i="19"/>
  <c r="E507" i="19"/>
  <c r="F507" i="19" s="1"/>
  <c r="B508" i="19"/>
  <c r="C508" i="19"/>
  <c r="D508" i="19"/>
  <c r="E508" i="19"/>
  <c r="F508" i="19"/>
  <c r="A509" i="19"/>
  <c r="B509" i="19"/>
  <c r="C509" i="19"/>
  <c r="D509" i="19"/>
  <c r="E509" i="19"/>
  <c r="F509" i="19" s="1"/>
  <c r="B510" i="19"/>
  <c r="C510" i="19"/>
  <c r="D510" i="19"/>
  <c r="E510" i="19"/>
  <c r="F510" i="19"/>
  <c r="B511" i="19"/>
  <c r="A511" i="19" s="1"/>
  <c r="C511" i="19"/>
  <c r="D511" i="19"/>
  <c r="E511" i="19"/>
  <c r="F511" i="19" s="1"/>
  <c r="B512" i="19"/>
  <c r="A512" i="19" s="1"/>
  <c r="C512" i="19"/>
  <c r="D512" i="19"/>
  <c r="E512" i="19"/>
  <c r="F512" i="19"/>
  <c r="A513" i="19"/>
  <c r="B513" i="19"/>
  <c r="C513" i="19"/>
  <c r="D513" i="19"/>
  <c r="E513" i="19"/>
  <c r="F513" i="19"/>
  <c r="B514" i="19"/>
  <c r="C514" i="19"/>
  <c r="D514" i="19"/>
  <c r="E514" i="19"/>
  <c r="F514" i="19"/>
  <c r="A515" i="19"/>
  <c r="B515" i="19"/>
  <c r="C515" i="19"/>
  <c r="D515" i="19"/>
  <c r="E515" i="19"/>
  <c r="F515" i="19" s="1"/>
  <c r="B516" i="19"/>
  <c r="C516" i="19"/>
  <c r="D516" i="19"/>
  <c r="E516" i="19"/>
  <c r="F516" i="19"/>
  <c r="A517" i="19"/>
  <c r="B517" i="19"/>
  <c r="C517" i="19"/>
  <c r="D517" i="19"/>
  <c r="E517" i="19"/>
  <c r="F517" i="19"/>
  <c r="B518" i="19"/>
  <c r="A518" i="19" s="1"/>
  <c r="C518" i="19"/>
  <c r="D518" i="19"/>
  <c r="E518" i="19"/>
  <c r="F518" i="19"/>
  <c r="B519" i="19"/>
  <c r="C519" i="19"/>
  <c r="D519" i="19"/>
  <c r="A519" i="19" s="1"/>
  <c r="E519" i="19"/>
  <c r="F519" i="19" s="1"/>
  <c r="B520" i="19"/>
  <c r="C520" i="19"/>
  <c r="D520" i="19"/>
  <c r="E520" i="19"/>
  <c r="F520" i="19"/>
  <c r="A521" i="19"/>
  <c r="B521" i="19"/>
  <c r="C521" i="19"/>
  <c r="D521" i="19"/>
  <c r="E521" i="19"/>
  <c r="F521" i="19"/>
  <c r="B522" i="19"/>
  <c r="A522" i="19" s="1"/>
  <c r="C522" i="19"/>
  <c r="D522" i="19"/>
  <c r="E522" i="19"/>
  <c r="F522" i="19"/>
  <c r="B523" i="19"/>
  <c r="A523" i="19" s="1"/>
  <c r="C523" i="19"/>
  <c r="D523" i="19"/>
  <c r="E523" i="19"/>
  <c r="F523" i="19" s="1"/>
  <c r="B524" i="19"/>
  <c r="C524" i="19"/>
  <c r="D524" i="19"/>
  <c r="E524" i="19"/>
  <c r="F524" i="19"/>
  <c r="A525" i="19"/>
  <c r="B525" i="19"/>
  <c r="C525" i="19"/>
  <c r="D525" i="19"/>
  <c r="E525" i="19"/>
  <c r="F525" i="19" s="1"/>
  <c r="B526" i="19"/>
  <c r="A526" i="19" s="1"/>
  <c r="C526" i="19"/>
  <c r="D526" i="19"/>
  <c r="E526" i="19"/>
  <c r="F526" i="19"/>
  <c r="B527" i="19"/>
  <c r="A527" i="19" s="1"/>
  <c r="C527" i="19"/>
  <c r="D527" i="19"/>
  <c r="E527" i="19"/>
  <c r="F527" i="19" s="1"/>
  <c r="B528" i="19"/>
  <c r="A528" i="19" s="1"/>
  <c r="C528" i="19"/>
  <c r="D528" i="19"/>
  <c r="E528" i="19"/>
  <c r="F528" i="19"/>
  <c r="A529" i="19"/>
  <c r="B529" i="19"/>
  <c r="C529" i="19"/>
  <c r="D529" i="19"/>
  <c r="E529" i="19"/>
  <c r="F529" i="19" s="1"/>
  <c r="B530" i="19"/>
  <c r="A530" i="19" s="1"/>
  <c r="C530" i="19"/>
  <c r="D530" i="19"/>
  <c r="E530" i="19"/>
  <c r="F530" i="19"/>
  <c r="B531" i="19"/>
  <c r="A531" i="19" s="1"/>
  <c r="C531" i="19"/>
  <c r="D531" i="19"/>
  <c r="E531" i="19"/>
  <c r="F531" i="19" s="1"/>
  <c r="B532" i="19"/>
  <c r="C532" i="19"/>
  <c r="D532" i="19"/>
  <c r="E532" i="19"/>
  <c r="F532" i="19"/>
  <c r="A533" i="19"/>
  <c r="B533" i="19"/>
  <c r="C533" i="19"/>
  <c r="D533" i="19"/>
  <c r="E533" i="19"/>
  <c r="F533" i="19" s="1"/>
  <c r="B534" i="19"/>
  <c r="C534" i="19"/>
  <c r="D534" i="19"/>
  <c r="E534" i="19"/>
  <c r="F534" i="19"/>
  <c r="B535" i="19"/>
  <c r="A535" i="19" s="1"/>
  <c r="C535" i="19"/>
  <c r="D535" i="19"/>
  <c r="E535" i="19"/>
  <c r="F535" i="19" s="1"/>
  <c r="B536" i="19"/>
  <c r="C536" i="19"/>
  <c r="D536" i="19"/>
  <c r="E536" i="19"/>
  <c r="F536" i="19"/>
  <c r="A537" i="19"/>
  <c r="B537" i="19"/>
  <c r="C537" i="19"/>
  <c r="D537" i="19"/>
  <c r="E537" i="19"/>
  <c r="F537" i="19" s="1"/>
  <c r="B538" i="19"/>
  <c r="C538" i="19"/>
  <c r="D538" i="19"/>
  <c r="E538" i="19"/>
  <c r="F538" i="19"/>
  <c r="B539" i="19"/>
  <c r="A539" i="19" s="1"/>
  <c r="C539" i="19"/>
  <c r="D539" i="19"/>
  <c r="E539" i="19"/>
  <c r="F539" i="19" s="1"/>
  <c r="B540" i="19"/>
  <c r="C540" i="19"/>
  <c r="D540" i="19"/>
  <c r="E540" i="19"/>
  <c r="F540" i="19"/>
  <c r="A541" i="19"/>
  <c r="B541" i="19"/>
  <c r="C541" i="19"/>
  <c r="D541" i="19"/>
  <c r="E541" i="19"/>
  <c r="F541" i="19" s="1"/>
  <c r="B542" i="19"/>
  <c r="C542" i="19"/>
  <c r="D542" i="19"/>
  <c r="E542" i="19"/>
  <c r="F542" i="19"/>
  <c r="A543" i="19"/>
  <c r="B543" i="19"/>
  <c r="C543" i="19"/>
  <c r="D543" i="19"/>
  <c r="E543" i="19"/>
  <c r="F543" i="19" s="1"/>
  <c r="B544" i="19"/>
  <c r="A544" i="19" s="1"/>
  <c r="C544" i="19"/>
  <c r="D544" i="19"/>
  <c r="E544" i="19"/>
  <c r="F544" i="19"/>
  <c r="A545" i="19"/>
  <c r="B545" i="19"/>
  <c r="C545" i="19"/>
  <c r="D545" i="19"/>
  <c r="E545" i="19"/>
  <c r="F545" i="19"/>
  <c r="B546" i="19"/>
  <c r="A546" i="19" s="1"/>
  <c r="C546" i="19"/>
  <c r="D546" i="19"/>
  <c r="E546" i="19"/>
  <c r="F546" i="19"/>
  <c r="B547" i="19"/>
  <c r="C547" i="19"/>
  <c r="D547" i="19"/>
  <c r="A547" i="19" s="1"/>
  <c r="E547" i="19"/>
  <c r="F547" i="19" s="1"/>
  <c r="B548" i="19"/>
  <c r="C548" i="19"/>
  <c r="D548" i="19"/>
  <c r="E548" i="19"/>
  <c r="F548" i="19"/>
  <c r="A549" i="19"/>
  <c r="B549" i="19"/>
  <c r="C549" i="19"/>
  <c r="D549" i="19"/>
  <c r="E549" i="19"/>
  <c r="F549" i="19"/>
  <c r="B550" i="19"/>
  <c r="A550" i="19" s="1"/>
  <c r="C550" i="19"/>
  <c r="D550" i="19"/>
  <c r="E550" i="19"/>
  <c r="F550" i="19"/>
  <c r="B551" i="19"/>
  <c r="C551" i="19"/>
  <c r="D551" i="19"/>
  <c r="A551" i="19" s="1"/>
  <c r="E551" i="19"/>
  <c r="F551" i="19" s="1"/>
  <c r="B552" i="19"/>
  <c r="C552" i="19"/>
  <c r="D552" i="19"/>
  <c r="E552" i="19"/>
  <c r="F552" i="19"/>
  <c r="A553" i="19"/>
  <c r="B553" i="19"/>
  <c r="C553" i="19"/>
  <c r="D553" i="19"/>
  <c r="E553" i="19"/>
  <c r="F553" i="19"/>
  <c r="B554" i="19"/>
  <c r="A554" i="19" s="1"/>
  <c r="C554" i="19"/>
  <c r="D554" i="19"/>
  <c r="E554" i="19"/>
  <c r="F554" i="19"/>
  <c r="B555" i="19"/>
  <c r="A555" i="19" s="1"/>
  <c r="C555" i="19"/>
  <c r="D555" i="19"/>
  <c r="E555" i="19"/>
  <c r="F555" i="19" s="1"/>
  <c r="B556" i="19"/>
  <c r="C556" i="19"/>
  <c r="D556" i="19"/>
  <c r="E556" i="19"/>
  <c r="F556" i="19"/>
  <c r="A557" i="19"/>
  <c r="B557" i="19"/>
  <c r="C557" i="19"/>
  <c r="D557" i="19"/>
  <c r="E557" i="19"/>
  <c r="F557" i="19" s="1"/>
  <c r="B558" i="19"/>
  <c r="A558" i="19" s="1"/>
  <c r="C558" i="19"/>
  <c r="D558" i="19"/>
  <c r="E558" i="19"/>
  <c r="F558" i="19"/>
  <c r="B559" i="19"/>
  <c r="A559" i="19" s="1"/>
  <c r="C559" i="19"/>
  <c r="D559" i="19"/>
  <c r="E559" i="19"/>
  <c r="F559" i="19" s="1"/>
  <c r="B560" i="19"/>
  <c r="C560" i="19"/>
  <c r="D560" i="19"/>
  <c r="E560" i="19"/>
  <c r="F560" i="19"/>
  <c r="A561" i="19"/>
  <c r="B561" i="19"/>
  <c r="C561" i="19"/>
  <c r="D561" i="19"/>
  <c r="E561" i="19"/>
  <c r="F561" i="19" s="1"/>
  <c r="B562" i="19"/>
  <c r="A562" i="19" s="1"/>
  <c r="C562" i="19"/>
  <c r="D562" i="19"/>
  <c r="E562" i="19"/>
  <c r="F562" i="19"/>
  <c r="B563" i="19"/>
  <c r="A563" i="19" s="1"/>
  <c r="C563" i="19"/>
  <c r="D563" i="19"/>
  <c r="E563" i="19"/>
  <c r="F563" i="19" s="1"/>
  <c r="B564" i="19"/>
  <c r="C564" i="19"/>
  <c r="D564" i="19"/>
  <c r="E564" i="19"/>
  <c r="F564" i="19"/>
  <c r="A565" i="19"/>
  <c r="B565" i="19"/>
  <c r="C565" i="19"/>
  <c r="D565" i="19"/>
  <c r="E565" i="19"/>
  <c r="F565" i="19" s="1"/>
  <c r="B566" i="19"/>
  <c r="C566" i="19"/>
  <c r="D566" i="19"/>
  <c r="E566" i="19"/>
  <c r="F566" i="19"/>
  <c r="B567" i="19"/>
  <c r="A567" i="19" s="1"/>
  <c r="C567" i="19"/>
  <c r="D567" i="19"/>
  <c r="E567" i="19"/>
  <c r="F567" i="19" s="1"/>
  <c r="B568" i="19"/>
  <c r="C568" i="19"/>
  <c r="D568" i="19"/>
  <c r="E568" i="19"/>
  <c r="F568" i="19"/>
  <c r="A569" i="19"/>
  <c r="B569" i="19"/>
  <c r="C569" i="19"/>
  <c r="D569" i="19"/>
  <c r="E569" i="19"/>
  <c r="F569" i="19" s="1"/>
  <c r="B570" i="19"/>
  <c r="C570" i="19"/>
  <c r="D570" i="19"/>
  <c r="E570" i="19"/>
  <c r="F570" i="19"/>
  <c r="AD570" i="19"/>
  <c r="A571" i="19"/>
  <c r="B571" i="19"/>
  <c r="C571" i="19"/>
  <c r="D571" i="19"/>
  <c r="E571" i="19"/>
  <c r="F571" i="19" s="1"/>
  <c r="B572" i="19"/>
  <c r="A572" i="19" s="1"/>
  <c r="C572" i="19"/>
  <c r="D572" i="19"/>
  <c r="E572" i="19"/>
  <c r="F572" i="19" s="1"/>
  <c r="B573" i="19"/>
  <c r="C573" i="19"/>
  <c r="D573" i="19"/>
  <c r="A573" i="19" s="1"/>
  <c r="E573" i="19"/>
  <c r="F573" i="19" s="1"/>
  <c r="AD573" i="19"/>
  <c r="A574" i="19"/>
  <c r="B574" i="19"/>
  <c r="C574" i="19"/>
  <c r="D574" i="19"/>
  <c r="E574" i="19"/>
  <c r="F574" i="19"/>
  <c r="AD574" i="19"/>
  <c r="A575" i="19"/>
  <c r="B575" i="19"/>
  <c r="C575" i="19"/>
  <c r="D575" i="19"/>
  <c r="E575" i="19"/>
  <c r="F575" i="19"/>
  <c r="AD575" i="19"/>
  <c r="B576" i="19"/>
  <c r="A576" i="19" s="1"/>
  <c r="C576" i="19"/>
  <c r="D576" i="19"/>
  <c r="E576" i="19"/>
  <c r="F576" i="19"/>
  <c r="AD576" i="19"/>
  <c r="A577" i="19"/>
  <c r="B577" i="19"/>
  <c r="C577" i="19"/>
  <c r="D577" i="19"/>
  <c r="E577" i="19"/>
  <c r="F577" i="19" s="1"/>
  <c r="AD577" i="19"/>
  <c r="B578" i="19"/>
  <c r="C578" i="19"/>
  <c r="D578" i="19"/>
  <c r="A578" i="19" s="1"/>
  <c r="E578" i="19"/>
  <c r="F578" i="19" s="1"/>
  <c r="B579" i="19"/>
  <c r="C579" i="19"/>
  <c r="D579" i="19"/>
  <c r="E579" i="19"/>
  <c r="F579" i="19"/>
  <c r="AD579" i="19"/>
  <c r="B580" i="19"/>
  <c r="C580" i="19"/>
  <c r="D580" i="19"/>
  <c r="A580" i="19" s="1"/>
  <c r="E580" i="19"/>
  <c r="F580" i="19" s="1"/>
  <c r="A581" i="19"/>
  <c r="B581" i="19"/>
  <c r="C581" i="19"/>
  <c r="D581" i="19"/>
  <c r="E581" i="19"/>
  <c r="F581" i="19"/>
  <c r="B582" i="19"/>
  <c r="C582" i="19"/>
  <c r="A582" i="19" s="1"/>
  <c r="D582" i="19"/>
  <c r="E582" i="19"/>
  <c r="F582" i="19" s="1"/>
  <c r="B583" i="19"/>
  <c r="A583" i="19" s="1"/>
  <c r="C583" i="19"/>
  <c r="D583" i="19"/>
  <c r="E583" i="19"/>
  <c r="F583" i="19" s="1"/>
  <c r="B584" i="19"/>
  <c r="C584" i="19"/>
  <c r="D584" i="19"/>
  <c r="A584" i="19" s="1"/>
  <c r="E584" i="19"/>
  <c r="F584" i="19" s="1"/>
  <c r="A585" i="19"/>
  <c r="B585" i="19"/>
  <c r="C585" i="19"/>
  <c r="D585" i="19"/>
  <c r="E585" i="19"/>
  <c r="F585" i="19"/>
  <c r="B586" i="19"/>
  <c r="C586" i="19"/>
  <c r="D586" i="19"/>
  <c r="E586" i="19"/>
  <c r="F586" i="19" s="1"/>
  <c r="B587" i="19"/>
  <c r="C587" i="19"/>
  <c r="D587" i="19"/>
  <c r="E587" i="19"/>
  <c r="F587" i="19"/>
  <c r="B588" i="19"/>
  <c r="C588" i="19"/>
  <c r="D588" i="19"/>
  <c r="A588" i="19" s="1"/>
  <c r="E588" i="19"/>
  <c r="F588" i="19" s="1"/>
  <c r="B589" i="19"/>
  <c r="A589" i="19" s="1"/>
  <c r="C589" i="19"/>
  <c r="D589" i="19"/>
  <c r="E589" i="19"/>
  <c r="F589" i="19"/>
  <c r="A590" i="19"/>
  <c r="B590" i="19"/>
  <c r="C590" i="19"/>
  <c r="D590" i="19"/>
  <c r="E590" i="19"/>
  <c r="F590" i="19" s="1"/>
  <c r="B591" i="19"/>
  <c r="A591" i="19" s="1"/>
  <c r="C591" i="19"/>
  <c r="D591" i="19"/>
  <c r="E591" i="19"/>
  <c r="F591" i="19" s="1"/>
  <c r="B592" i="19"/>
  <c r="C592" i="19"/>
  <c r="D592" i="19"/>
  <c r="A592" i="19" s="1"/>
  <c r="E592" i="19"/>
  <c r="F592" i="19" s="1"/>
  <c r="AD592" i="19"/>
  <c r="A593" i="19"/>
  <c r="B593" i="19"/>
  <c r="C593" i="19"/>
  <c r="D593" i="19"/>
  <c r="E593" i="19"/>
  <c r="F593" i="19" s="1"/>
  <c r="B594" i="19"/>
  <c r="C594" i="19"/>
  <c r="D594" i="19"/>
  <c r="E594" i="19"/>
  <c r="F594" i="19"/>
  <c r="AD594" i="19"/>
  <c r="B595" i="19"/>
  <c r="C595" i="19"/>
  <c r="D595" i="19"/>
  <c r="E595" i="19"/>
  <c r="F595" i="19" s="1"/>
  <c r="B596" i="19"/>
  <c r="A596" i="19" s="1"/>
  <c r="C596" i="19"/>
  <c r="D596" i="19"/>
  <c r="E596" i="19"/>
  <c r="F596" i="19" s="1"/>
  <c r="AD596" i="19"/>
  <c r="B597" i="19"/>
  <c r="C597" i="19"/>
  <c r="D597" i="19"/>
  <c r="E597" i="19"/>
  <c r="F597" i="19"/>
  <c r="A598" i="19"/>
  <c r="B598" i="19"/>
  <c r="C598" i="19"/>
  <c r="D598" i="19"/>
  <c r="E598" i="19"/>
  <c r="F598" i="19" s="1"/>
  <c r="B599" i="19"/>
  <c r="C599" i="19"/>
  <c r="D599" i="19"/>
  <c r="E599" i="19"/>
  <c r="F599" i="19"/>
  <c r="AD599" i="19"/>
  <c r="B600" i="19"/>
  <c r="C600" i="19"/>
  <c r="D600" i="19"/>
  <c r="A600" i="19" s="1"/>
  <c r="E600" i="19"/>
  <c r="F600" i="19" s="1"/>
  <c r="AD600" i="19"/>
  <c r="B601" i="19"/>
  <c r="A601" i="19" s="1"/>
  <c r="C601" i="19"/>
  <c r="D601" i="19"/>
  <c r="E601" i="19"/>
  <c r="F601" i="19" s="1"/>
  <c r="B602" i="19"/>
  <c r="C602" i="19"/>
  <c r="D602" i="19"/>
  <c r="E602" i="19"/>
  <c r="F602" i="19"/>
  <c r="A603" i="19"/>
  <c r="B603" i="19"/>
  <c r="C603" i="19"/>
  <c r="D603" i="19"/>
  <c r="E603" i="19"/>
  <c r="F603" i="19" s="1"/>
  <c r="B604" i="19"/>
  <c r="A604" i="19" s="1"/>
  <c r="C604" i="19"/>
  <c r="D604" i="19"/>
  <c r="E604" i="19"/>
  <c r="F604" i="19"/>
  <c r="AD604" i="19"/>
  <c r="A605" i="19"/>
  <c r="B605" i="19"/>
  <c r="C605" i="19"/>
  <c r="D605" i="19"/>
  <c r="E605" i="19"/>
  <c r="F605" i="19" s="1"/>
  <c r="AD605" i="19"/>
  <c r="B606" i="19"/>
  <c r="A606" i="19" s="1"/>
  <c r="C606" i="19"/>
  <c r="D606" i="19"/>
  <c r="E606" i="19"/>
  <c r="F606" i="19" s="1"/>
  <c r="AD606" i="19"/>
  <c r="B607" i="19"/>
  <c r="C607" i="19"/>
  <c r="D607" i="19"/>
  <c r="E607" i="19"/>
  <c r="F607" i="19" s="1"/>
  <c r="B608" i="19"/>
  <c r="C608" i="19"/>
  <c r="D608" i="19"/>
  <c r="A608" i="19" s="1"/>
  <c r="E608" i="19"/>
  <c r="F608" i="19" s="1"/>
  <c r="A609" i="19"/>
  <c r="B609" i="19"/>
  <c r="C609" i="19"/>
  <c r="D609" i="19"/>
  <c r="E609" i="19"/>
  <c r="F609" i="19"/>
  <c r="AD609" i="19"/>
  <c r="B610" i="19"/>
  <c r="C610" i="19"/>
  <c r="D610" i="19"/>
  <c r="E610" i="19"/>
  <c r="F610" i="19"/>
  <c r="AD610" i="19"/>
  <c r="A611" i="19"/>
  <c r="B611" i="19"/>
  <c r="C611" i="19"/>
  <c r="D611" i="19"/>
  <c r="E611" i="19"/>
  <c r="F611" i="19" s="1"/>
  <c r="B612" i="19"/>
  <c r="A612" i="19" s="1"/>
  <c r="C612" i="19"/>
  <c r="D612" i="19"/>
  <c r="E612" i="19"/>
  <c r="F612" i="19" s="1"/>
  <c r="AD612" i="19"/>
  <c r="B613" i="19"/>
  <c r="A613" i="19" s="1"/>
  <c r="C613" i="19"/>
  <c r="D613" i="19"/>
  <c r="E613" i="19"/>
  <c r="F613" i="19"/>
  <c r="A614" i="19"/>
  <c r="B614" i="19"/>
  <c r="C614" i="19"/>
  <c r="D614" i="19"/>
  <c r="E614" i="19"/>
  <c r="F614" i="19"/>
  <c r="B615" i="19"/>
  <c r="A615" i="19" s="1"/>
  <c r="C615" i="19"/>
  <c r="D615" i="19"/>
  <c r="E615" i="19"/>
  <c r="F615" i="19"/>
  <c r="AD615" i="19"/>
  <c r="B616" i="19"/>
  <c r="C616" i="19"/>
  <c r="A616" i="19" s="1"/>
  <c r="D616" i="19"/>
  <c r="E616" i="19"/>
  <c r="F616" i="19" s="1"/>
  <c r="B617" i="19"/>
  <c r="A617" i="19" s="1"/>
  <c r="C617" i="19"/>
  <c r="D617" i="19"/>
  <c r="E617" i="19"/>
  <c r="F617" i="19"/>
  <c r="B618" i="19"/>
  <c r="C618" i="19"/>
  <c r="D618" i="19"/>
  <c r="A618" i="19" s="1"/>
  <c r="E618" i="19"/>
  <c r="F618" i="19" s="1"/>
  <c r="A619" i="19"/>
  <c r="B619" i="19"/>
  <c r="C619" i="19"/>
  <c r="D619" i="19"/>
  <c r="E619" i="19"/>
  <c r="F619" i="19"/>
  <c r="AD619" i="19"/>
  <c r="B620" i="19"/>
  <c r="A620" i="19" s="1"/>
  <c r="C620" i="19"/>
  <c r="D620" i="19"/>
  <c r="E620" i="19"/>
  <c r="F620" i="19"/>
  <c r="B621" i="19"/>
  <c r="C621" i="19"/>
  <c r="D621" i="19"/>
  <c r="A621" i="19" s="1"/>
  <c r="E621" i="19"/>
  <c r="F621" i="19" s="1"/>
  <c r="B622" i="19"/>
  <c r="C622" i="19"/>
  <c r="D622" i="19"/>
  <c r="E622" i="19"/>
  <c r="F622" i="19"/>
  <c r="A623" i="19"/>
  <c r="B623" i="19"/>
  <c r="C623" i="19"/>
  <c r="D623" i="19"/>
  <c r="E623" i="19"/>
  <c r="F623" i="19"/>
  <c r="AD623" i="19"/>
  <c r="B624" i="19"/>
  <c r="A624" i="19" s="1"/>
  <c r="C624" i="19"/>
  <c r="D624" i="19"/>
  <c r="E624" i="19"/>
  <c r="F624" i="19"/>
  <c r="A625" i="19"/>
  <c r="B625" i="19"/>
  <c r="C625" i="19"/>
  <c r="D625" i="19"/>
  <c r="E625" i="19"/>
  <c r="F625" i="19" s="1"/>
  <c r="AD625" i="19"/>
  <c r="B626" i="19"/>
  <c r="C626" i="19"/>
  <c r="D626" i="19"/>
  <c r="A626" i="19" s="1"/>
  <c r="E626" i="19"/>
  <c r="F626" i="19" s="1"/>
  <c r="B627" i="19"/>
  <c r="C627" i="19"/>
  <c r="D627" i="19"/>
  <c r="E627" i="19"/>
  <c r="F627" i="19"/>
  <c r="A628" i="19"/>
  <c r="B628" i="19"/>
  <c r="C628" i="19"/>
  <c r="D628" i="19"/>
  <c r="E628" i="19"/>
  <c r="F628" i="19" s="1"/>
  <c r="B629" i="19"/>
  <c r="A629" i="19" s="1"/>
  <c r="C629" i="19"/>
  <c r="D629" i="19"/>
  <c r="E629" i="19"/>
  <c r="F629" i="19"/>
  <c r="AD629" i="19"/>
  <c r="A630" i="19"/>
  <c r="B630" i="19"/>
  <c r="C630" i="19"/>
  <c r="D630" i="19"/>
  <c r="E630" i="19"/>
  <c r="F630" i="19" s="1"/>
  <c r="B631" i="19"/>
  <c r="A631" i="19" s="1"/>
  <c r="C631" i="19"/>
  <c r="D631" i="19"/>
  <c r="E631" i="19"/>
  <c r="F631" i="19" s="1"/>
  <c r="B632" i="19"/>
  <c r="C632" i="19"/>
  <c r="D632" i="19"/>
  <c r="A632" i="19" s="1"/>
  <c r="E632" i="19"/>
  <c r="F632" i="19" s="1"/>
  <c r="AD632" i="19"/>
  <c r="A633" i="19"/>
  <c r="B633" i="19"/>
  <c r="C633" i="19"/>
  <c r="D633" i="19"/>
  <c r="E633" i="19"/>
  <c r="F633" i="19"/>
  <c r="B634" i="19"/>
  <c r="A634" i="19" s="1"/>
  <c r="C634" i="19"/>
  <c r="D634" i="19"/>
  <c r="E634" i="19"/>
  <c r="F634" i="19"/>
  <c r="B635" i="19"/>
  <c r="C635" i="19"/>
  <c r="D635" i="19"/>
  <c r="A635" i="19" s="1"/>
  <c r="E635" i="19"/>
  <c r="F635" i="19" s="1"/>
  <c r="B636" i="19"/>
  <c r="C636" i="19"/>
  <c r="D636" i="19"/>
  <c r="E636" i="19"/>
  <c r="F636" i="19"/>
  <c r="A637" i="19"/>
  <c r="B637" i="19"/>
  <c r="C637" i="19"/>
  <c r="D637" i="19"/>
  <c r="E637" i="19"/>
  <c r="F637" i="19"/>
  <c r="B638" i="19"/>
  <c r="A638" i="19" s="1"/>
  <c r="C638" i="19"/>
  <c r="D638" i="19"/>
  <c r="E638" i="19"/>
  <c r="F638" i="19"/>
  <c r="B639" i="19"/>
  <c r="A639" i="19" s="1"/>
  <c r="C639" i="19"/>
  <c r="D639" i="19"/>
  <c r="E639" i="19"/>
  <c r="F639" i="19" s="1"/>
  <c r="B640" i="19"/>
  <c r="C640" i="19"/>
  <c r="D640" i="19"/>
  <c r="E640" i="19"/>
  <c r="F640" i="19"/>
  <c r="A641" i="19"/>
  <c r="B641" i="19"/>
  <c r="C641" i="19"/>
  <c r="D641" i="19"/>
  <c r="E641" i="19"/>
  <c r="F641" i="19" s="1"/>
  <c r="B642" i="19"/>
  <c r="A642" i="19" s="1"/>
  <c r="C642" i="19"/>
  <c r="D642" i="19"/>
  <c r="E642" i="19"/>
  <c r="F642" i="19"/>
  <c r="B643" i="19"/>
  <c r="A643" i="19" s="1"/>
  <c r="C643" i="19"/>
  <c r="D643" i="19"/>
  <c r="E643" i="19"/>
  <c r="F643" i="19" s="1"/>
  <c r="B644" i="19"/>
  <c r="A644" i="19" s="1"/>
  <c r="C644" i="19"/>
  <c r="D644" i="19"/>
  <c r="E644" i="19"/>
  <c r="F644" i="19"/>
  <c r="AD644" i="19"/>
  <c r="B645" i="19"/>
  <c r="C645" i="19"/>
  <c r="D645" i="19"/>
  <c r="A645" i="19" s="1"/>
  <c r="E645" i="19"/>
  <c r="F645" i="19" s="1"/>
  <c r="B646" i="19"/>
  <c r="A646" i="19" s="1"/>
  <c r="C646" i="19"/>
  <c r="D646" i="19"/>
  <c r="E646" i="19"/>
  <c r="F646" i="19"/>
  <c r="B647" i="19"/>
  <c r="C647" i="19"/>
  <c r="D647" i="19"/>
  <c r="A647" i="19" s="1"/>
  <c r="E647" i="19"/>
  <c r="F647" i="19" s="1"/>
  <c r="B648" i="19"/>
  <c r="C648" i="19"/>
  <c r="D648" i="19"/>
  <c r="E648" i="19"/>
  <c r="F648" i="19"/>
  <c r="B649" i="19"/>
  <c r="C649" i="19"/>
  <c r="D649" i="19"/>
  <c r="A649" i="19" s="1"/>
  <c r="E649" i="19"/>
  <c r="F649" i="19" s="1"/>
  <c r="A650" i="19"/>
  <c r="B650" i="19"/>
  <c r="C650" i="19"/>
  <c r="D650" i="19"/>
  <c r="E650" i="19"/>
  <c r="F650" i="19"/>
  <c r="AD650" i="19"/>
  <c r="B651" i="19"/>
  <c r="C651" i="19"/>
  <c r="D651" i="19"/>
  <c r="E651" i="19"/>
  <c r="F651" i="19" s="1"/>
  <c r="A652" i="19"/>
  <c r="B652" i="19"/>
  <c r="C652" i="19"/>
  <c r="D652" i="19"/>
  <c r="E652" i="19"/>
  <c r="F652" i="19" s="1"/>
  <c r="B653" i="19"/>
  <c r="A653" i="19" s="1"/>
  <c r="C653" i="19"/>
  <c r="D653" i="19"/>
  <c r="E653" i="19"/>
  <c r="F653" i="19"/>
  <c r="A654" i="19"/>
  <c r="B654" i="19"/>
  <c r="C654" i="19"/>
  <c r="D654" i="19"/>
  <c r="E654" i="19"/>
  <c r="F654" i="19" s="1"/>
  <c r="B655" i="19"/>
  <c r="A655" i="19" s="1"/>
  <c r="C655" i="19"/>
  <c r="D655" i="19"/>
  <c r="E655" i="19"/>
  <c r="F655" i="19" s="1"/>
  <c r="B656" i="19"/>
  <c r="A656" i="19" s="1"/>
  <c r="C656" i="19"/>
  <c r="D656" i="19"/>
  <c r="E656" i="19"/>
  <c r="F656" i="19" s="1"/>
  <c r="B657" i="19"/>
  <c r="C657" i="19"/>
  <c r="D657" i="19"/>
  <c r="E657" i="19"/>
  <c r="F657" i="19"/>
  <c r="AD657" i="19"/>
  <c r="B658" i="19"/>
  <c r="C658" i="19"/>
  <c r="D658" i="19"/>
  <c r="A658" i="19" s="1"/>
  <c r="E658" i="19"/>
  <c r="F658" i="19" s="1"/>
  <c r="A659" i="19"/>
  <c r="B659" i="19"/>
  <c r="C659" i="19"/>
  <c r="D659" i="19"/>
  <c r="E659" i="19"/>
  <c r="F659" i="19"/>
  <c r="B660" i="19"/>
  <c r="C660" i="19"/>
  <c r="A660" i="19" s="1"/>
  <c r="D660" i="19"/>
  <c r="E660" i="19"/>
  <c r="F660" i="19" s="1"/>
  <c r="B661" i="19"/>
  <c r="C661" i="19"/>
  <c r="D661" i="19"/>
  <c r="E661" i="19"/>
  <c r="F661" i="19"/>
  <c r="B662" i="19"/>
  <c r="C662" i="19"/>
  <c r="D662" i="19"/>
  <c r="A662" i="19" s="1"/>
  <c r="E662" i="19"/>
  <c r="F662" i="19" s="1"/>
  <c r="AD662" i="19"/>
  <c r="A663" i="19"/>
  <c r="B663" i="19"/>
  <c r="C663" i="19"/>
  <c r="D663" i="19"/>
  <c r="E663" i="19"/>
  <c r="F663" i="19"/>
  <c r="B664" i="19"/>
  <c r="C664" i="19"/>
  <c r="D664" i="19"/>
  <c r="E664" i="19"/>
  <c r="F664" i="19" s="1"/>
  <c r="AD664" i="19"/>
  <c r="A665" i="19"/>
  <c r="B665" i="19"/>
  <c r="C665" i="19"/>
  <c r="D665" i="19"/>
  <c r="E665" i="19"/>
  <c r="F665" i="19" s="1"/>
  <c r="B666" i="19"/>
  <c r="A666" i="19" s="1"/>
  <c r="C666" i="19"/>
  <c r="D666" i="19"/>
  <c r="E666" i="19"/>
  <c r="F666" i="19" s="1"/>
  <c r="B667" i="19"/>
  <c r="C667" i="19"/>
  <c r="D667" i="19"/>
  <c r="A667" i="19" s="1"/>
  <c r="E667" i="19"/>
  <c r="F667" i="19" s="1"/>
  <c r="B668" i="19"/>
  <c r="A668" i="19" s="1"/>
  <c r="C668" i="19"/>
  <c r="D668" i="19"/>
  <c r="E668" i="19"/>
  <c r="F668" i="19"/>
  <c r="B669" i="19"/>
  <c r="C669" i="19"/>
  <c r="D669" i="19"/>
  <c r="A669" i="19" s="1"/>
  <c r="E669" i="19"/>
  <c r="F669" i="19" s="1"/>
  <c r="B670" i="19"/>
  <c r="C670" i="19"/>
  <c r="D670" i="19"/>
  <c r="E670" i="19"/>
  <c r="F670" i="19"/>
  <c r="B671" i="19"/>
  <c r="C671" i="19"/>
  <c r="D671" i="19"/>
  <c r="A671" i="19" s="1"/>
  <c r="E671" i="19"/>
  <c r="F671" i="19" s="1"/>
  <c r="A672" i="19"/>
  <c r="B672" i="19"/>
  <c r="C672" i="19"/>
  <c r="D672" i="19"/>
  <c r="E672" i="19"/>
  <c r="F672" i="19"/>
  <c r="B673" i="19"/>
  <c r="C673" i="19"/>
  <c r="A673" i="19" s="1"/>
  <c r="D673" i="19"/>
  <c r="E673" i="19"/>
  <c r="F673" i="19" s="1"/>
  <c r="B674" i="19"/>
  <c r="A674" i="19" s="1"/>
  <c r="C674" i="19"/>
  <c r="D674" i="19"/>
  <c r="E674" i="19"/>
  <c r="F674" i="19" s="1"/>
  <c r="AD674" i="19"/>
  <c r="B675" i="19"/>
  <c r="C675" i="19"/>
  <c r="A675" i="19" s="1"/>
  <c r="D675" i="19"/>
  <c r="E675" i="19"/>
  <c r="F675" i="19"/>
  <c r="A676" i="19"/>
  <c r="B676" i="19"/>
  <c r="C676" i="19"/>
  <c r="D676" i="19"/>
  <c r="E676" i="19"/>
  <c r="F676" i="19" s="1"/>
  <c r="B677" i="19"/>
  <c r="C677" i="19"/>
  <c r="D677" i="19"/>
  <c r="E677" i="19"/>
  <c r="F677" i="19" s="1"/>
  <c r="A678" i="19"/>
  <c r="B678" i="19"/>
  <c r="C678" i="19"/>
  <c r="D678" i="19"/>
  <c r="E678" i="19"/>
  <c r="F678" i="19" s="1"/>
  <c r="B679" i="19"/>
  <c r="C679" i="19"/>
  <c r="A679" i="19" s="1"/>
  <c r="D679" i="19"/>
  <c r="E679" i="19"/>
  <c r="F679" i="19"/>
  <c r="A680" i="19"/>
  <c r="B680" i="19"/>
  <c r="C680" i="19"/>
  <c r="D680" i="19"/>
  <c r="E680" i="19"/>
  <c r="F680" i="19" s="1"/>
  <c r="B681" i="19"/>
  <c r="C681" i="19"/>
  <c r="D681" i="19"/>
  <c r="E681" i="19"/>
  <c r="F681" i="19" s="1"/>
  <c r="B682" i="19"/>
  <c r="A682" i="19" s="1"/>
  <c r="C682" i="19"/>
  <c r="D682" i="19"/>
  <c r="E682" i="19"/>
  <c r="F682" i="19" s="1"/>
  <c r="B683" i="19"/>
  <c r="C683" i="19"/>
  <c r="A683" i="19" s="1"/>
  <c r="D683" i="19"/>
  <c r="E683" i="19"/>
  <c r="F683" i="19"/>
  <c r="AD683" i="19"/>
  <c r="B684" i="19"/>
  <c r="C684" i="19"/>
  <c r="D684" i="19"/>
  <c r="A684" i="19" s="1"/>
  <c r="E684" i="19"/>
  <c r="F684" i="19" s="1"/>
  <c r="AD684" i="19"/>
  <c r="A685" i="19"/>
  <c r="B685" i="19"/>
  <c r="C685" i="19"/>
  <c r="D685" i="19"/>
  <c r="E685" i="19"/>
  <c r="F685" i="19"/>
  <c r="B686" i="19"/>
  <c r="C686" i="19"/>
  <c r="D686" i="19"/>
  <c r="E686" i="19"/>
  <c r="F686" i="19" s="1"/>
  <c r="AD686" i="19"/>
  <c r="B687" i="19"/>
  <c r="C687" i="19"/>
  <c r="A687" i="19" s="1"/>
  <c r="D687" i="19"/>
  <c r="E687" i="19"/>
  <c r="F687" i="19" s="1"/>
  <c r="AD687" i="19"/>
  <c r="B688" i="19"/>
  <c r="A688" i="19" s="1"/>
  <c r="C688" i="19"/>
  <c r="D688" i="19"/>
  <c r="E688" i="19"/>
  <c r="F688" i="19" s="1"/>
  <c r="AD688" i="19"/>
  <c r="B689" i="19"/>
  <c r="A689" i="19" s="1"/>
  <c r="C689" i="19"/>
  <c r="D689" i="19"/>
  <c r="E689" i="19"/>
  <c r="F689" i="19" s="1"/>
  <c r="B690" i="19"/>
  <c r="C690" i="19"/>
  <c r="D690" i="19"/>
  <c r="A690" i="19" s="1"/>
  <c r="E690" i="19"/>
  <c r="F690" i="19" s="1"/>
  <c r="B691" i="19"/>
  <c r="A691" i="19" s="1"/>
  <c r="C691" i="19"/>
  <c r="D691" i="19"/>
  <c r="E691" i="19"/>
  <c r="F691" i="19"/>
  <c r="B692" i="19"/>
  <c r="C692" i="19"/>
  <c r="D692" i="19"/>
  <c r="E692" i="19"/>
  <c r="F692" i="19" s="1"/>
  <c r="B693" i="19"/>
  <c r="A693" i="19" s="1"/>
  <c r="C693" i="19"/>
  <c r="D693" i="19"/>
  <c r="E693" i="19"/>
  <c r="F693" i="19" s="1"/>
  <c r="B694" i="19"/>
  <c r="C694" i="19"/>
  <c r="D694" i="19"/>
  <c r="A694" i="19" s="1"/>
  <c r="E694" i="19"/>
  <c r="F694" i="19" s="1"/>
  <c r="A695" i="19"/>
  <c r="B695" i="19"/>
  <c r="C695" i="19"/>
  <c r="D695" i="19"/>
  <c r="E695" i="19"/>
  <c r="F695" i="19"/>
  <c r="B696" i="19"/>
  <c r="C696" i="19"/>
  <c r="A696" i="19" s="1"/>
  <c r="D696" i="19"/>
  <c r="E696" i="19"/>
  <c r="F696" i="19" s="1"/>
  <c r="B697" i="19"/>
  <c r="C697" i="19"/>
  <c r="D697" i="19"/>
  <c r="E697" i="19"/>
  <c r="F697" i="19" s="1"/>
  <c r="AD697" i="19"/>
  <c r="B698" i="19"/>
  <c r="C698" i="19"/>
  <c r="D698" i="19"/>
  <c r="E698" i="19"/>
  <c r="F698" i="19"/>
  <c r="A699" i="19"/>
  <c r="B699" i="19"/>
  <c r="C699" i="19"/>
  <c r="D699" i="19"/>
  <c r="E699" i="19"/>
  <c r="F699" i="19"/>
  <c r="AD699" i="19"/>
  <c r="A700" i="19"/>
  <c r="B700" i="19"/>
  <c r="C700" i="19"/>
  <c r="D700" i="19"/>
  <c r="E700" i="19"/>
  <c r="F700" i="19"/>
  <c r="B701" i="19"/>
  <c r="C701" i="19"/>
  <c r="A701" i="19" s="1"/>
  <c r="D701" i="19"/>
  <c r="E701" i="19"/>
  <c r="F701" i="19" s="1"/>
  <c r="AD701" i="19"/>
  <c r="A702" i="19"/>
  <c r="B702" i="19"/>
  <c r="C702" i="19"/>
  <c r="D702" i="19"/>
  <c r="E702" i="19"/>
  <c r="F702" i="19" s="1"/>
  <c r="AD702" i="19"/>
  <c r="B703" i="19"/>
  <c r="C703" i="19"/>
  <c r="D703" i="19"/>
  <c r="E703" i="19"/>
  <c r="F703" i="19" s="1"/>
  <c r="A704" i="19"/>
  <c r="B704" i="19"/>
  <c r="C704" i="19"/>
  <c r="D704" i="19"/>
  <c r="E704" i="19"/>
  <c r="F704" i="19" s="1"/>
  <c r="B705" i="19"/>
  <c r="A705" i="19" s="1"/>
  <c r="C705" i="19"/>
  <c r="D705" i="19"/>
  <c r="E705" i="19"/>
  <c r="F705" i="19"/>
  <c r="B706" i="19"/>
  <c r="C706" i="19"/>
  <c r="D706" i="19"/>
  <c r="A706" i="19" s="1"/>
  <c r="E706" i="19"/>
  <c r="F706" i="19" s="1"/>
  <c r="AD706" i="19"/>
  <c r="A707" i="19"/>
  <c r="B707" i="19"/>
  <c r="C707" i="19"/>
  <c r="D707" i="19"/>
  <c r="E707" i="19"/>
  <c r="F707" i="19"/>
  <c r="B708" i="19"/>
  <c r="C708" i="19"/>
  <c r="D708" i="19"/>
  <c r="E708" i="19"/>
  <c r="F708" i="19"/>
  <c r="A709" i="19"/>
  <c r="B709" i="19"/>
  <c r="C709" i="19"/>
  <c r="D709" i="19"/>
  <c r="E709" i="19"/>
  <c r="F709" i="19"/>
  <c r="B710" i="19"/>
  <c r="C710" i="19"/>
  <c r="D710" i="19"/>
  <c r="E710" i="19"/>
  <c r="F710" i="19"/>
  <c r="A711" i="19"/>
  <c r="B711" i="19"/>
  <c r="C711" i="19"/>
  <c r="D711" i="19"/>
  <c r="E711" i="19"/>
  <c r="F711" i="19" s="1"/>
  <c r="AD711" i="19"/>
  <c r="B712" i="19"/>
  <c r="A712" i="19" s="1"/>
  <c r="C712" i="19"/>
  <c r="D712" i="19"/>
  <c r="E712" i="19"/>
  <c r="F712" i="19" s="1"/>
  <c r="B713" i="19"/>
  <c r="C713" i="19"/>
  <c r="D713" i="19"/>
  <c r="A713" i="19" s="1"/>
  <c r="E713" i="19"/>
  <c r="F713" i="19" s="1"/>
  <c r="AD713" i="19"/>
  <c r="A714" i="19"/>
  <c r="B714" i="19"/>
  <c r="C714" i="19"/>
  <c r="D714" i="19"/>
  <c r="E714" i="19"/>
  <c r="F714" i="19"/>
  <c r="B715" i="19"/>
  <c r="A715" i="19" s="1"/>
  <c r="C715" i="19"/>
  <c r="D715" i="19"/>
  <c r="E715" i="19"/>
  <c r="F715" i="19"/>
  <c r="AD715" i="19"/>
  <c r="B716" i="19"/>
  <c r="C716" i="19"/>
  <c r="A716" i="19" s="1"/>
  <c r="D716" i="19"/>
  <c r="E716" i="19"/>
  <c r="F716" i="19" s="1"/>
  <c r="B717" i="19"/>
  <c r="C717" i="19"/>
  <c r="D717" i="19"/>
  <c r="E717" i="19"/>
  <c r="F717" i="19"/>
  <c r="AD717" i="19"/>
  <c r="B718" i="19"/>
  <c r="A718" i="19" s="1"/>
  <c r="C718" i="19"/>
  <c r="D718" i="19"/>
  <c r="E718" i="19"/>
  <c r="F718" i="19"/>
  <c r="B719" i="19"/>
  <c r="A719" i="19" s="1"/>
  <c r="C719" i="19"/>
  <c r="D719" i="19"/>
  <c r="E719" i="19"/>
  <c r="F719" i="19" s="1"/>
  <c r="B720" i="19"/>
  <c r="A720" i="19" s="1"/>
  <c r="C720" i="19"/>
  <c r="D720" i="19"/>
  <c r="E720" i="19"/>
  <c r="F720" i="19"/>
  <c r="B721" i="19"/>
  <c r="A721" i="19" s="1"/>
  <c r="C721" i="19"/>
  <c r="D721" i="19"/>
  <c r="E721" i="19"/>
  <c r="F721" i="19" s="1"/>
  <c r="B722" i="19"/>
  <c r="C722" i="19"/>
  <c r="D722" i="19"/>
  <c r="E722" i="19"/>
  <c r="F722" i="19"/>
  <c r="A723" i="19"/>
  <c r="B723" i="19"/>
  <c r="C723" i="19"/>
  <c r="D723" i="19"/>
  <c r="E723" i="19"/>
  <c r="F723" i="19" s="1"/>
  <c r="B724" i="19"/>
  <c r="C724" i="19"/>
  <c r="D724" i="19"/>
  <c r="E724" i="19"/>
  <c r="F724" i="19"/>
  <c r="AD724" i="19"/>
  <c r="A725" i="19"/>
  <c r="B725" i="19"/>
  <c r="C725" i="19"/>
  <c r="D725" i="19"/>
  <c r="E725" i="19"/>
  <c r="F725" i="19" s="1"/>
  <c r="B726" i="19"/>
  <c r="A726" i="19" s="1"/>
  <c r="C726" i="19"/>
  <c r="D726" i="19"/>
  <c r="E726" i="19"/>
  <c r="F726" i="19" s="1"/>
  <c r="B727" i="19"/>
  <c r="C727" i="19"/>
  <c r="D727" i="19"/>
  <c r="A727" i="19" s="1"/>
  <c r="E727" i="19"/>
  <c r="F727" i="19" s="1"/>
  <c r="A728" i="19"/>
  <c r="B728" i="19"/>
  <c r="C728" i="19"/>
  <c r="D728" i="19"/>
  <c r="E728" i="19"/>
  <c r="F728" i="19"/>
  <c r="B729" i="19"/>
  <c r="C729" i="19"/>
  <c r="A729" i="19" s="1"/>
  <c r="D729" i="19"/>
  <c r="E729" i="19"/>
  <c r="F729" i="19" s="1"/>
  <c r="AD729" i="19"/>
  <c r="B730" i="19"/>
  <c r="A730" i="19" s="1"/>
  <c r="C730" i="19"/>
  <c r="D730" i="19"/>
  <c r="E730" i="19"/>
  <c r="F730" i="19"/>
  <c r="B731" i="19"/>
  <c r="A731" i="19" s="1"/>
  <c r="C731" i="19"/>
  <c r="D731" i="19"/>
  <c r="E731" i="19"/>
  <c r="F731" i="19"/>
  <c r="B732" i="19"/>
  <c r="A732" i="19" s="1"/>
  <c r="C732" i="19"/>
  <c r="D732" i="19"/>
  <c r="E732" i="19"/>
  <c r="F732" i="19" s="1"/>
  <c r="B733" i="19"/>
  <c r="A733" i="19" s="1"/>
  <c r="C733" i="19"/>
  <c r="D733" i="19"/>
  <c r="E733" i="19"/>
  <c r="F733" i="19"/>
  <c r="B734" i="19"/>
  <c r="A734" i="19" s="1"/>
  <c r="C734" i="19"/>
  <c r="D734" i="19"/>
  <c r="E734" i="19"/>
  <c r="F734" i="19" s="1"/>
  <c r="B735" i="19"/>
  <c r="C735" i="19"/>
  <c r="D735" i="19"/>
  <c r="E735" i="19"/>
  <c r="F735" i="19"/>
  <c r="A736" i="19"/>
  <c r="B736" i="19"/>
  <c r="C736" i="19"/>
  <c r="D736" i="19"/>
  <c r="E736" i="19"/>
  <c r="F736" i="19" s="1"/>
  <c r="B737" i="19"/>
  <c r="C737" i="19"/>
  <c r="D737" i="19"/>
  <c r="E737" i="19"/>
  <c r="F737" i="19"/>
  <c r="A738" i="19"/>
  <c r="B738" i="19"/>
  <c r="C738" i="19"/>
  <c r="D738" i="19"/>
  <c r="E738" i="19"/>
  <c r="F738" i="19"/>
  <c r="B739" i="19"/>
  <c r="C739" i="19"/>
  <c r="D739" i="19"/>
  <c r="E739" i="19"/>
  <c r="F739" i="19"/>
  <c r="A740" i="19"/>
  <c r="B740" i="19"/>
  <c r="C740" i="19"/>
  <c r="D740" i="19"/>
  <c r="E740" i="19"/>
  <c r="F740" i="19"/>
  <c r="AD740" i="19"/>
  <c r="A741" i="19"/>
  <c r="B741" i="19"/>
  <c r="C741" i="19"/>
  <c r="D741" i="19"/>
  <c r="E741" i="19"/>
  <c r="F741" i="19"/>
  <c r="AD741" i="19"/>
  <c r="B742" i="19"/>
  <c r="A742" i="19" s="1"/>
  <c r="C742" i="19"/>
  <c r="D742" i="19"/>
  <c r="E742" i="19"/>
  <c r="F742" i="19"/>
  <c r="B743" i="19"/>
  <c r="C743" i="19"/>
  <c r="D743" i="19"/>
  <c r="A743" i="19" s="1"/>
  <c r="E743" i="19"/>
  <c r="F743" i="19" s="1"/>
  <c r="AD743" i="19"/>
  <c r="B744" i="19"/>
  <c r="A744" i="19" s="1"/>
  <c r="C744" i="19"/>
  <c r="D744" i="19"/>
  <c r="E744" i="19"/>
  <c r="F744" i="19" s="1"/>
  <c r="B745" i="19"/>
  <c r="C745" i="19"/>
  <c r="D745" i="19"/>
  <c r="A745" i="19" s="1"/>
  <c r="E745" i="19"/>
  <c r="F745" i="19" s="1"/>
  <c r="B746" i="19"/>
  <c r="C746" i="19"/>
  <c r="D746" i="19"/>
  <c r="E746" i="19"/>
  <c r="F746" i="19"/>
  <c r="A747" i="19"/>
  <c r="B747" i="19"/>
  <c r="C747" i="19"/>
  <c r="D747" i="19"/>
  <c r="E747" i="19"/>
  <c r="F747" i="19" s="1"/>
  <c r="AD747" i="19"/>
  <c r="B748" i="19"/>
  <c r="C748" i="19"/>
  <c r="D748" i="19"/>
  <c r="A748" i="19" s="1"/>
  <c r="E748" i="19"/>
  <c r="F748" i="19"/>
  <c r="B749" i="19"/>
  <c r="A749" i="19" s="1"/>
  <c r="C749" i="19"/>
  <c r="D749" i="19"/>
  <c r="E749" i="19"/>
  <c r="F749" i="19"/>
  <c r="A750" i="19"/>
  <c r="B750" i="19"/>
  <c r="C750" i="19"/>
  <c r="D750" i="19"/>
  <c r="E750" i="19"/>
  <c r="F750" i="19" s="1"/>
  <c r="B751" i="19"/>
  <c r="C751" i="19"/>
  <c r="D751" i="19"/>
  <c r="E751" i="19"/>
  <c r="F751" i="19"/>
  <c r="A752" i="19"/>
  <c r="B752" i="19"/>
  <c r="C752" i="19"/>
  <c r="D752" i="19"/>
  <c r="E752" i="19"/>
  <c r="F752" i="19" s="1"/>
  <c r="B753" i="19"/>
  <c r="C753" i="19"/>
  <c r="D753" i="19"/>
  <c r="E753" i="19"/>
  <c r="F753" i="19"/>
  <c r="B754" i="19"/>
  <c r="A754" i="19" s="1"/>
  <c r="C754" i="19"/>
  <c r="D754" i="19"/>
  <c r="E754" i="19"/>
  <c r="F754" i="19" s="1"/>
  <c r="B755" i="19"/>
  <c r="C755" i="19"/>
  <c r="D755" i="19"/>
  <c r="E755" i="19"/>
  <c r="F755" i="19"/>
  <c r="AD755" i="19"/>
  <c r="B756" i="19"/>
  <c r="C756" i="19"/>
  <c r="D756" i="19"/>
  <c r="E756" i="19"/>
  <c r="F756" i="19" s="1"/>
  <c r="AD756" i="19"/>
  <c r="A757" i="19"/>
  <c r="B757" i="19"/>
  <c r="C757" i="19"/>
  <c r="D757" i="19"/>
  <c r="E757" i="19"/>
  <c r="F757" i="19"/>
  <c r="B758" i="19"/>
  <c r="C758" i="19"/>
  <c r="D758" i="19"/>
  <c r="E758" i="19"/>
  <c r="F758" i="19"/>
  <c r="B759" i="19"/>
  <c r="A759" i="19" s="1"/>
  <c r="C759" i="19"/>
  <c r="D759" i="19"/>
  <c r="E759" i="19"/>
  <c r="F759" i="19"/>
  <c r="B760" i="19"/>
  <c r="C760" i="19"/>
  <c r="D760" i="19"/>
  <c r="E760" i="19"/>
  <c r="F760" i="19"/>
  <c r="B761" i="19"/>
  <c r="A761" i="19" s="1"/>
  <c r="C761" i="19"/>
  <c r="D761" i="19"/>
  <c r="E761" i="19"/>
  <c r="F761" i="19" s="1"/>
  <c r="B762" i="19"/>
  <c r="C762" i="19"/>
  <c r="D762" i="19"/>
  <c r="E762" i="19"/>
  <c r="F762" i="19"/>
  <c r="B763" i="19"/>
  <c r="A763" i="19" s="1"/>
  <c r="C763" i="19"/>
  <c r="D763" i="19"/>
  <c r="E763" i="19"/>
  <c r="F763" i="19" s="1"/>
  <c r="AD763" i="19"/>
  <c r="A764" i="19"/>
  <c r="B764" i="19"/>
  <c r="C764" i="19"/>
  <c r="D764" i="19"/>
  <c r="E764" i="19"/>
  <c r="F764" i="19"/>
  <c r="B765" i="19"/>
  <c r="C765" i="19"/>
  <c r="A765" i="19" s="1"/>
  <c r="D765" i="19"/>
  <c r="E765" i="19"/>
  <c r="F765" i="19" s="1"/>
  <c r="B766" i="19"/>
  <c r="C766" i="19"/>
  <c r="D766" i="19"/>
  <c r="E766" i="19"/>
  <c r="F766" i="19"/>
  <c r="A767" i="19"/>
  <c r="B767" i="19"/>
  <c r="C767" i="19"/>
  <c r="D767" i="19"/>
  <c r="E767" i="19"/>
  <c r="F767" i="19" s="1"/>
  <c r="A768" i="19"/>
  <c r="B768" i="19"/>
  <c r="C768" i="19"/>
  <c r="D768" i="19"/>
  <c r="E768" i="19"/>
  <c r="F768" i="19"/>
  <c r="B769" i="19"/>
  <c r="C769" i="19"/>
  <c r="A769" i="19" s="1"/>
  <c r="D769" i="19"/>
  <c r="E769" i="19"/>
  <c r="F769" i="19" s="1"/>
  <c r="B770" i="19"/>
  <c r="A770" i="19" s="1"/>
  <c r="C770" i="19"/>
  <c r="D770" i="19"/>
  <c r="E770" i="19"/>
  <c r="F770" i="19"/>
  <c r="B771" i="19"/>
  <c r="C771" i="19"/>
  <c r="D771" i="19"/>
  <c r="A771" i="19" s="1"/>
  <c r="E771" i="19"/>
  <c r="F771" i="19" s="1"/>
  <c r="B772" i="19"/>
  <c r="C772" i="19"/>
  <c r="A772" i="19" s="1"/>
  <c r="D772" i="19"/>
  <c r="E772" i="19"/>
  <c r="F772" i="19"/>
  <c r="A773" i="19"/>
  <c r="B773" i="19"/>
  <c r="C773" i="19"/>
  <c r="D773" i="19"/>
  <c r="E773" i="19"/>
  <c r="F773" i="19" s="1"/>
  <c r="AD773" i="19"/>
  <c r="B774" i="19"/>
  <c r="A774" i="19" s="1"/>
  <c r="C774" i="19"/>
  <c r="D774" i="19"/>
  <c r="E774" i="19"/>
  <c r="F774" i="19" s="1"/>
  <c r="AD774" i="19"/>
  <c r="B775" i="19"/>
  <c r="A775" i="19" s="1"/>
  <c r="C775" i="19"/>
  <c r="D775" i="19"/>
  <c r="E775" i="19"/>
  <c r="F775" i="19" s="1"/>
  <c r="A776" i="19"/>
  <c r="B776" i="19"/>
  <c r="C776" i="19"/>
  <c r="D776" i="19"/>
  <c r="E776" i="19"/>
  <c r="F776" i="19" s="1"/>
  <c r="A777" i="19"/>
  <c r="B777" i="19"/>
  <c r="C777" i="19"/>
  <c r="D777" i="19"/>
  <c r="E777" i="19"/>
  <c r="F777" i="19"/>
  <c r="B778" i="19"/>
  <c r="C778" i="19"/>
  <c r="A778" i="19" s="1"/>
  <c r="D778" i="19"/>
  <c r="E778" i="19"/>
  <c r="F778" i="19" s="1"/>
  <c r="B779" i="19"/>
  <c r="A779" i="19" s="1"/>
  <c r="C779" i="19"/>
  <c r="D779" i="19"/>
  <c r="E779" i="19"/>
  <c r="F779" i="19" s="1"/>
  <c r="A780" i="19"/>
  <c r="B780" i="19"/>
  <c r="C780" i="19"/>
  <c r="D780" i="19"/>
  <c r="E780" i="19"/>
  <c r="F780" i="19" s="1"/>
  <c r="A781" i="19"/>
  <c r="B781" i="19"/>
  <c r="C781" i="19"/>
  <c r="D781" i="19"/>
  <c r="E781" i="19"/>
  <c r="F781" i="19"/>
  <c r="B782" i="19"/>
  <c r="C782" i="19"/>
  <c r="A782" i="19" s="1"/>
  <c r="D782" i="19"/>
  <c r="E782" i="19"/>
  <c r="F782" i="19" s="1"/>
  <c r="B783" i="19"/>
  <c r="A783" i="19" s="1"/>
  <c r="C783" i="19"/>
  <c r="D783" i="19"/>
  <c r="E783" i="19"/>
  <c r="F783" i="19"/>
  <c r="B784" i="19"/>
  <c r="C784" i="19"/>
  <c r="D784" i="19"/>
  <c r="A784" i="19" s="1"/>
  <c r="E784" i="19"/>
  <c r="F784" i="19" s="1"/>
  <c r="B785" i="19"/>
  <c r="A785" i="19" s="1"/>
  <c r="C785" i="19"/>
  <c r="D785" i="19"/>
  <c r="E785" i="19"/>
  <c r="F785" i="19"/>
  <c r="B786" i="19"/>
  <c r="C786" i="19"/>
  <c r="D786" i="19"/>
  <c r="A786" i="19" s="1"/>
  <c r="E786" i="19"/>
  <c r="F786" i="19" s="1"/>
  <c r="B787" i="19"/>
  <c r="C787" i="19"/>
  <c r="D787" i="19"/>
  <c r="E787" i="19"/>
  <c r="F787" i="19"/>
  <c r="B788" i="19"/>
  <c r="C788" i="19"/>
  <c r="D788" i="19"/>
  <c r="A788" i="19" s="1"/>
  <c r="E788" i="19"/>
  <c r="F788" i="19" s="1"/>
  <c r="B789" i="19"/>
  <c r="A789" i="19" s="1"/>
  <c r="C789" i="19"/>
  <c r="D789" i="19"/>
  <c r="E789" i="19"/>
  <c r="F789" i="19"/>
  <c r="B790" i="19"/>
  <c r="C790" i="19"/>
  <c r="D790" i="19"/>
  <c r="A790" i="19" s="1"/>
  <c r="E790" i="19"/>
  <c r="F790" i="19" s="1"/>
  <c r="B791" i="19"/>
  <c r="C791" i="19"/>
  <c r="D791" i="19"/>
  <c r="E791" i="19"/>
  <c r="F791" i="19" s="1"/>
  <c r="B792" i="19"/>
  <c r="C792" i="19"/>
  <c r="A792" i="19" s="1"/>
  <c r="D792" i="19"/>
  <c r="E792" i="19"/>
  <c r="F792" i="19" s="1"/>
  <c r="A793" i="19"/>
  <c r="B793" i="19"/>
  <c r="C793" i="19"/>
  <c r="D793" i="19"/>
  <c r="E793" i="19"/>
  <c r="F793" i="19" s="1"/>
  <c r="AD793" i="19"/>
  <c r="B794" i="19"/>
  <c r="C794" i="19"/>
  <c r="D794" i="19"/>
  <c r="E794" i="19"/>
  <c r="F794" i="19"/>
  <c r="A795" i="19"/>
  <c r="B795" i="19"/>
  <c r="C795" i="19"/>
  <c r="D795" i="19"/>
  <c r="E795" i="19"/>
  <c r="F795" i="19" s="1"/>
  <c r="B796" i="19"/>
  <c r="C796" i="19"/>
  <c r="D796" i="19"/>
  <c r="E796" i="19"/>
  <c r="F796" i="19"/>
  <c r="B797" i="19"/>
  <c r="A797" i="19" s="1"/>
  <c r="C797" i="19"/>
  <c r="D797" i="19"/>
  <c r="E797" i="19"/>
  <c r="F797" i="19"/>
  <c r="B798" i="19"/>
  <c r="A798" i="19" s="1"/>
  <c r="C798" i="19"/>
  <c r="D798" i="19"/>
  <c r="E798" i="19"/>
  <c r="F798" i="19"/>
  <c r="B799" i="19"/>
  <c r="C799" i="19"/>
  <c r="D799" i="19"/>
  <c r="A799" i="19" s="1"/>
  <c r="E799" i="19"/>
  <c r="F799" i="19"/>
  <c r="B800" i="19"/>
  <c r="C800" i="19"/>
  <c r="D800" i="19"/>
  <c r="E800" i="19"/>
  <c r="F800" i="19"/>
  <c r="A801" i="19"/>
  <c r="B801" i="19"/>
  <c r="C801" i="19"/>
  <c r="D801" i="19"/>
  <c r="E801" i="19"/>
  <c r="F801" i="19" s="1"/>
  <c r="B802" i="19"/>
  <c r="C802" i="19"/>
  <c r="D802" i="19"/>
  <c r="E802" i="19"/>
  <c r="F802" i="19"/>
  <c r="A803" i="19"/>
  <c r="B803" i="19"/>
  <c r="C803" i="19"/>
  <c r="D803" i="19"/>
  <c r="E803" i="19"/>
  <c r="F803" i="19" s="1"/>
  <c r="B804" i="19"/>
  <c r="C804" i="19"/>
  <c r="D804" i="19"/>
  <c r="E804" i="19"/>
  <c r="F804" i="19"/>
  <c r="B805" i="19"/>
  <c r="C805" i="19"/>
  <c r="D805" i="19"/>
  <c r="E805" i="19"/>
  <c r="F805" i="19" s="1"/>
  <c r="B806" i="19"/>
  <c r="A806" i="19" s="1"/>
  <c r="C806" i="19"/>
  <c r="D806" i="19"/>
  <c r="E806" i="19"/>
  <c r="F806" i="19"/>
  <c r="B807" i="19"/>
  <c r="A807" i="19" s="1"/>
  <c r="C807" i="19"/>
  <c r="D807" i="19"/>
  <c r="E807" i="19"/>
  <c r="F807" i="19" s="1"/>
  <c r="A808" i="19"/>
  <c r="B808" i="19"/>
  <c r="C808" i="19"/>
  <c r="D808" i="19"/>
  <c r="E808" i="19"/>
  <c r="F808" i="19"/>
  <c r="B809" i="19"/>
  <c r="C809" i="19"/>
  <c r="A809" i="19" s="1"/>
  <c r="D809" i="19"/>
  <c r="E809" i="19"/>
  <c r="F809" i="19"/>
  <c r="AD809" i="19"/>
  <c r="B810" i="19"/>
  <c r="C810" i="19"/>
  <c r="D810" i="19"/>
  <c r="A810" i="19" s="1"/>
  <c r="E810" i="19"/>
  <c r="F810" i="19" s="1"/>
  <c r="B811" i="19"/>
  <c r="C811" i="19"/>
  <c r="A811" i="19" s="1"/>
  <c r="D811" i="19"/>
  <c r="E811" i="19"/>
  <c r="F811" i="19"/>
  <c r="AD811" i="19"/>
  <c r="B812" i="19"/>
  <c r="C812" i="19"/>
  <c r="D812" i="19"/>
  <c r="E812" i="19"/>
  <c r="F812" i="19" s="1"/>
  <c r="B813" i="19"/>
  <c r="C813" i="19"/>
  <c r="D813" i="19"/>
  <c r="A813" i="19" s="1"/>
  <c r="E813" i="19"/>
  <c r="F813" i="19"/>
  <c r="A814" i="19"/>
  <c r="B814" i="19"/>
  <c r="C814" i="19"/>
  <c r="D814" i="19"/>
  <c r="E814" i="19"/>
  <c r="F814" i="19"/>
  <c r="B815" i="19"/>
  <c r="C815" i="19"/>
  <c r="D815" i="19"/>
  <c r="E815" i="19"/>
  <c r="F815" i="19"/>
  <c r="B816" i="19"/>
  <c r="C816" i="19"/>
  <c r="D816" i="19"/>
  <c r="A816" i="19" s="1"/>
  <c r="E816" i="19"/>
  <c r="F816" i="19"/>
  <c r="B817" i="19"/>
  <c r="A817" i="19" s="1"/>
  <c r="C817" i="19"/>
  <c r="D817" i="19"/>
  <c r="E817" i="19"/>
  <c r="F817" i="19"/>
  <c r="B818" i="19"/>
  <c r="C818" i="19"/>
  <c r="D818" i="19"/>
  <c r="A818" i="19" s="1"/>
  <c r="E818" i="19"/>
  <c r="F818" i="19" s="1"/>
  <c r="AD818" i="19"/>
  <c r="B819" i="19"/>
  <c r="A819" i="19" s="1"/>
  <c r="C819" i="19"/>
  <c r="D819" i="19"/>
  <c r="E819" i="19"/>
  <c r="F819" i="19"/>
  <c r="B820" i="19"/>
  <c r="C820" i="19"/>
  <c r="D820" i="19"/>
  <c r="E820" i="19"/>
  <c r="F820" i="19" s="1"/>
  <c r="AD820" i="19"/>
  <c r="B821" i="19"/>
  <c r="C821" i="19"/>
  <c r="D821" i="19"/>
  <c r="A821" i="19" s="1"/>
  <c r="E821" i="19"/>
  <c r="F821" i="19"/>
  <c r="B822" i="19"/>
  <c r="A822" i="19" s="1"/>
  <c r="C822" i="19"/>
  <c r="D822" i="19"/>
  <c r="E822" i="19"/>
  <c r="F822" i="19"/>
  <c r="B823" i="19"/>
  <c r="C823" i="19"/>
  <c r="D823" i="19"/>
  <c r="A823" i="19" s="1"/>
  <c r="E823" i="19"/>
  <c r="F823" i="19" s="1"/>
  <c r="B824" i="19"/>
  <c r="C824" i="19"/>
  <c r="D824" i="19"/>
  <c r="E824" i="19"/>
  <c r="F824" i="19" s="1"/>
  <c r="AD824" i="19"/>
  <c r="A825" i="19"/>
  <c r="B825" i="19"/>
  <c r="C825" i="19"/>
  <c r="D825" i="19"/>
  <c r="E825" i="19"/>
  <c r="F825" i="19" s="1"/>
  <c r="B826" i="19"/>
  <c r="A826" i="19" s="1"/>
  <c r="C826" i="19"/>
  <c r="D826" i="19"/>
  <c r="E826" i="19"/>
  <c r="F826" i="19" s="1"/>
  <c r="B827" i="19"/>
  <c r="A827" i="19" s="1"/>
  <c r="C827" i="19"/>
  <c r="D827" i="19"/>
  <c r="E827" i="19"/>
  <c r="F827" i="19" s="1"/>
  <c r="AD827" i="19"/>
  <c r="A828" i="19"/>
  <c r="B828" i="19"/>
  <c r="C828" i="19"/>
  <c r="D828" i="19"/>
  <c r="E828" i="19"/>
  <c r="F828" i="19"/>
  <c r="B829" i="19"/>
  <c r="C829" i="19"/>
  <c r="D829" i="19"/>
  <c r="E829" i="19"/>
  <c r="F829" i="19" s="1"/>
  <c r="AD829" i="19"/>
  <c r="B830" i="19"/>
  <c r="C830" i="19"/>
  <c r="A830" i="19" s="1"/>
  <c r="D830" i="19"/>
  <c r="E830" i="19"/>
  <c r="F830" i="19" s="1"/>
  <c r="A831" i="19"/>
  <c r="B831" i="19"/>
  <c r="C831" i="19"/>
  <c r="D831" i="19"/>
  <c r="E831" i="19"/>
  <c r="F831" i="19" s="1"/>
  <c r="B832" i="19"/>
  <c r="A832" i="19" s="1"/>
  <c r="C832" i="19"/>
  <c r="D832" i="19"/>
  <c r="E832" i="19"/>
  <c r="F832" i="19" s="1"/>
  <c r="A833" i="19"/>
  <c r="B833" i="19"/>
  <c r="C833" i="19"/>
  <c r="D833" i="19"/>
  <c r="E833" i="19"/>
  <c r="F833" i="19" s="1"/>
  <c r="B834" i="19"/>
  <c r="C834" i="19"/>
  <c r="A834" i="19" s="1"/>
  <c r="D834" i="19"/>
  <c r="E834" i="19"/>
  <c r="F834" i="19"/>
  <c r="B835" i="19"/>
  <c r="A835" i="19" s="1"/>
  <c r="C835" i="19"/>
  <c r="D835" i="19"/>
  <c r="E835" i="19"/>
  <c r="F835" i="19" s="1"/>
  <c r="B836" i="19"/>
  <c r="C836" i="19"/>
  <c r="D836" i="19"/>
  <c r="E836" i="19"/>
  <c r="F836" i="19" s="1"/>
  <c r="B837" i="19"/>
  <c r="A837" i="19" s="1"/>
  <c r="C837" i="19"/>
  <c r="D837" i="19"/>
  <c r="E837" i="19"/>
  <c r="F837" i="19" s="1"/>
  <c r="B838" i="19"/>
  <c r="C838" i="19"/>
  <c r="D838" i="19"/>
  <c r="A838" i="19" s="1"/>
  <c r="E838" i="19"/>
  <c r="F838" i="19" s="1"/>
  <c r="A839" i="19"/>
  <c r="B839" i="19"/>
  <c r="C839" i="19"/>
  <c r="D839" i="19"/>
  <c r="E839" i="19"/>
  <c r="F839" i="19"/>
  <c r="AD839" i="19"/>
  <c r="B840" i="19"/>
  <c r="C840" i="19"/>
  <c r="D840" i="19"/>
  <c r="E840" i="19"/>
  <c r="F840" i="19"/>
  <c r="A841" i="19"/>
  <c r="B841" i="19"/>
  <c r="C841" i="19"/>
  <c r="D841" i="19"/>
  <c r="E841" i="19"/>
  <c r="F841" i="19" s="1"/>
  <c r="B842" i="19"/>
  <c r="C842" i="19"/>
  <c r="D842" i="19"/>
  <c r="E842" i="19"/>
  <c r="F842" i="19" s="1"/>
  <c r="B843" i="19"/>
  <c r="C843" i="19"/>
  <c r="D843" i="19"/>
  <c r="A843" i="19" s="1"/>
  <c r="E843" i="19"/>
  <c r="F843" i="19"/>
  <c r="A844" i="19"/>
  <c r="B844" i="19"/>
  <c r="C844" i="19"/>
  <c r="D844" i="19"/>
  <c r="E844" i="19"/>
  <c r="F844" i="19"/>
  <c r="B845" i="19"/>
  <c r="A845" i="19" s="1"/>
  <c r="C845" i="19"/>
  <c r="D845" i="19"/>
  <c r="E845" i="19"/>
  <c r="F845" i="19" s="1"/>
  <c r="AD845" i="19"/>
  <c r="A846" i="19"/>
  <c r="B846" i="19"/>
  <c r="C846" i="19"/>
  <c r="D846" i="19"/>
  <c r="E846" i="19"/>
  <c r="F846" i="19"/>
  <c r="B847" i="19"/>
  <c r="C847" i="19"/>
  <c r="A847" i="19" s="1"/>
  <c r="D847" i="19"/>
  <c r="E847" i="19"/>
  <c r="F847" i="19" s="1"/>
  <c r="B848" i="19"/>
  <c r="A848" i="19" s="1"/>
  <c r="C848" i="19"/>
  <c r="D848" i="19"/>
  <c r="E848" i="19"/>
  <c r="F848" i="19" s="1"/>
  <c r="A849" i="19"/>
  <c r="B849" i="19"/>
  <c r="C849" i="19"/>
  <c r="D849" i="19"/>
  <c r="E849" i="19"/>
  <c r="F849" i="19" s="1"/>
  <c r="AD849" i="19"/>
  <c r="B850" i="19"/>
  <c r="C850" i="19"/>
  <c r="A850" i="19" s="1"/>
  <c r="D850" i="19"/>
  <c r="E850" i="19"/>
  <c r="F850" i="19"/>
  <c r="B851" i="19"/>
  <c r="A851" i="19" s="1"/>
  <c r="C851" i="19"/>
  <c r="D851" i="19"/>
  <c r="E851" i="19"/>
  <c r="F851" i="19"/>
  <c r="A852" i="19"/>
  <c r="B852" i="19"/>
  <c r="C852" i="19"/>
  <c r="D852" i="19"/>
  <c r="E852" i="19"/>
  <c r="F852" i="19" s="1"/>
  <c r="B853" i="19"/>
  <c r="C853" i="19"/>
  <c r="D853" i="19"/>
  <c r="E853" i="19"/>
  <c r="F853" i="19"/>
  <c r="B854" i="19"/>
  <c r="A854" i="19" s="1"/>
  <c r="C854" i="19"/>
  <c r="D854" i="19"/>
  <c r="E854" i="19"/>
  <c r="F854" i="19" s="1"/>
  <c r="AD854" i="19"/>
  <c r="B855" i="19"/>
  <c r="C855" i="19"/>
  <c r="A855" i="19" s="1"/>
  <c r="D855" i="19"/>
  <c r="E855" i="19"/>
  <c r="F855" i="19" s="1"/>
  <c r="B856" i="19"/>
  <c r="C856" i="19"/>
  <c r="A856" i="19" s="1"/>
  <c r="D856" i="19"/>
  <c r="E856" i="19"/>
  <c r="F856" i="19" s="1"/>
  <c r="A857" i="19"/>
  <c r="B857" i="19"/>
  <c r="C857" i="19"/>
  <c r="D857" i="19"/>
  <c r="E857" i="19"/>
  <c r="F857" i="19" s="1"/>
  <c r="B858" i="19"/>
  <c r="C858" i="19"/>
  <c r="D858" i="19"/>
  <c r="E858" i="19"/>
  <c r="F858" i="19" s="1"/>
  <c r="AD858" i="19"/>
  <c r="A859" i="19"/>
  <c r="B859" i="19"/>
  <c r="C859" i="19"/>
  <c r="D859" i="19"/>
  <c r="E859" i="19"/>
  <c r="F859" i="19"/>
  <c r="B860" i="19"/>
  <c r="C860" i="19"/>
  <c r="D860" i="19"/>
  <c r="E860" i="19"/>
  <c r="F860" i="19" s="1"/>
  <c r="B861" i="19"/>
  <c r="A861" i="19" s="1"/>
  <c r="C861" i="19"/>
  <c r="D861" i="19"/>
  <c r="E861" i="19"/>
  <c r="F861" i="19" s="1"/>
  <c r="B862" i="19"/>
  <c r="A862" i="19" s="1"/>
  <c r="C862" i="19"/>
  <c r="D862" i="19"/>
  <c r="E862" i="19"/>
  <c r="F862" i="19"/>
  <c r="AD862" i="19"/>
  <c r="B863" i="19"/>
  <c r="A863" i="19" s="1"/>
  <c r="C863" i="19"/>
  <c r="D863" i="19"/>
  <c r="E863" i="19"/>
  <c r="F863" i="19" s="1"/>
  <c r="A864" i="19"/>
  <c r="B864" i="19"/>
  <c r="C864" i="19"/>
  <c r="D864" i="19"/>
  <c r="E864" i="19"/>
  <c r="F864" i="19" s="1"/>
  <c r="AD864" i="19"/>
  <c r="B865" i="19"/>
  <c r="C865" i="19"/>
  <c r="D865" i="19"/>
  <c r="E865" i="19"/>
  <c r="F865" i="19" s="1"/>
  <c r="B866" i="19"/>
  <c r="A866" i="19" s="1"/>
  <c r="C866" i="19"/>
  <c r="D866" i="19"/>
  <c r="E866" i="19"/>
  <c r="F866" i="19" s="1"/>
  <c r="AD866" i="19"/>
  <c r="B867" i="19"/>
  <c r="C867" i="19"/>
  <c r="A867" i="19" s="1"/>
  <c r="D867" i="19"/>
  <c r="E867" i="19"/>
  <c r="F867" i="19" s="1"/>
  <c r="B868" i="19"/>
  <c r="C868" i="19"/>
  <c r="D868" i="19"/>
  <c r="E868" i="19"/>
  <c r="F868" i="19" s="1"/>
  <c r="B869" i="19"/>
  <c r="C869" i="19"/>
  <c r="D869" i="19"/>
  <c r="E869" i="19"/>
  <c r="F869" i="19"/>
  <c r="A870" i="19"/>
  <c r="B870" i="19"/>
  <c r="C870" i="19"/>
  <c r="D870" i="19"/>
  <c r="E870" i="19"/>
  <c r="F870" i="19" s="1"/>
  <c r="B871" i="19"/>
  <c r="C871" i="19"/>
  <c r="A871" i="19" s="1"/>
  <c r="D871" i="19"/>
  <c r="E871" i="19"/>
  <c r="F871" i="19"/>
  <c r="AD871" i="19"/>
  <c r="B872" i="19"/>
  <c r="A872" i="19" s="1"/>
  <c r="C872" i="19"/>
  <c r="D872" i="19"/>
  <c r="E872" i="19"/>
  <c r="F872" i="19"/>
  <c r="B873" i="19"/>
  <c r="C873" i="19"/>
  <c r="D873" i="19"/>
  <c r="A873" i="19" s="1"/>
  <c r="E873" i="19"/>
  <c r="F873" i="19" s="1"/>
  <c r="A874" i="19"/>
  <c r="B874" i="19"/>
  <c r="C874" i="19"/>
  <c r="D874" i="19"/>
  <c r="E874" i="19"/>
  <c r="F874" i="19"/>
  <c r="B875" i="19"/>
  <c r="C875" i="19"/>
  <c r="A875" i="19" s="1"/>
  <c r="D875" i="19"/>
  <c r="E875" i="19"/>
  <c r="F875" i="19" s="1"/>
  <c r="B876" i="19"/>
  <c r="A876" i="19" s="1"/>
  <c r="C876" i="19"/>
  <c r="D876" i="19"/>
  <c r="E876" i="19"/>
  <c r="F876" i="19" s="1"/>
  <c r="A877" i="19"/>
  <c r="B877" i="19"/>
  <c r="C877" i="19"/>
  <c r="D877" i="19"/>
  <c r="E877" i="19"/>
  <c r="F877" i="19" s="1"/>
  <c r="B878" i="19"/>
  <c r="C878" i="19"/>
  <c r="A878" i="19" s="1"/>
  <c r="D878" i="19"/>
  <c r="E878" i="19"/>
  <c r="F878" i="19"/>
  <c r="A879" i="19"/>
  <c r="B879" i="19"/>
  <c r="C879" i="19"/>
  <c r="D879" i="19"/>
  <c r="E879" i="19"/>
  <c r="F879" i="19" s="1"/>
  <c r="B880" i="19"/>
  <c r="C880" i="19"/>
  <c r="D880" i="19"/>
  <c r="E880" i="19"/>
  <c r="F880" i="19" s="1"/>
  <c r="B881" i="19"/>
  <c r="C881" i="19"/>
  <c r="D881" i="19"/>
  <c r="A881" i="19" s="1"/>
  <c r="E881" i="19"/>
  <c r="F881" i="19" s="1"/>
  <c r="A882" i="19"/>
  <c r="B882" i="19"/>
  <c r="C882" i="19"/>
  <c r="D882" i="19"/>
  <c r="E882" i="19"/>
  <c r="F882" i="19"/>
  <c r="B883" i="19"/>
  <c r="C883" i="19"/>
  <c r="A883" i="19" s="1"/>
  <c r="D883" i="19"/>
  <c r="E883" i="19"/>
  <c r="F883" i="19" s="1"/>
  <c r="B884" i="19"/>
  <c r="C884" i="19"/>
  <c r="D884" i="19"/>
  <c r="E884" i="19"/>
  <c r="F884" i="19" s="1"/>
  <c r="A885" i="19"/>
  <c r="B885" i="19"/>
  <c r="C885" i="19"/>
  <c r="D885" i="19"/>
  <c r="E885" i="19"/>
  <c r="F885" i="19"/>
  <c r="B886" i="19"/>
  <c r="C886" i="19"/>
  <c r="D886" i="19"/>
  <c r="E886" i="19"/>
  <c r="F886" i="19"/>
  <c r="A887" i="19"/>
  <c r="B887" i="19"/>
  <c r="C887" i="19"/>
  <c r="D887" i="19"/>
  <c r="E887" i="19"/>
  <c r="F887" i="19"/>
  <c r="B888" i="19"/>
  <c r="C888" i="19"/>
  <c r="D888" i="19"/>
  <c r="E888" i="19"/>
  <c r="F888" i="19" s="1"/>
  <c r="AD888" i="19"/>
  <c r="B889" i="19"/>
  <c r="C889" i="19"/>
  <c r="A889" i="19" s="1"/>
  <c r="D889" i="19"/>
  <c r="E889" i="19"/>
  <c r="F889" i="19"/>
  <c r="B890" i="19"/>
  <c r="A890" i="19" s="1"/>
  <c r="C890" i="19"/>
  <c r="D890" i="19"/>
  <c r="E890" i="19"/>
  <c r="F890" i="19"/>
  <c r="B891" i="19"/>
  <c r="C891" i="19"/>
  <c r="D891" i="19"/>
  <c r="A891" i="19" s="1"/>
  <c r="E891" i="19"/>
  <c r="F891" i="19" s="1"/>
  <c r="B892" i="19"/>
  <c r="C892" i="19"/>
  <c r="D892" i="19"/>
  <c r="E892" i="19"/>
  <c r="F892" i="19"/>
  <c r="AD892" i="19"/>
  <c r="B893" i="19"/>
  <c r="C893" i="19"/>
  <c r="D893" i="19"/>
  <c r="E893" i="19"/>
  <c r="F893" i="19" s="1"/>
  <c r="B894" i="19"/>
  <c r="C894" i="19"/>
  <c r="D894" i="19"/>
  <c r="A894" i="19" s="1"/>
  <c r="E894" i="19"/>
  <c r="F894" i="19" s="1"/>
  <c r="A895" i="19"/>
  <c r="B895" i="19"/>
  <c r="C895" i="19"/>
  <c r="D895" i="19"/>
  <c r="E895" i="19"/>
  <c r="F895" i="19"/>
  <c r="B896" i="19"/>
  <c r="C896" i="19"/>
  <c r="A896" i="19" s="1"/>
  <c r="D896" i="19"/>
  <c r="E896" i="19"/>
  <c r="F896" i="19" s="1"/>
  <c r="B897" i="19"/>
  <c r="C897" i="19"/>
  <c r="D897" i="19"/>
  <c r="E897" i="19"/>
  <c r="F897" i="19" s="1"/>
  <c r="A898" i="19"/>
  <c r="B898" i="19"/>
  <c r="C898" i="19"/>
  <c r="D898" i="19"/>
  <c r="E898" i="19"/>
  <c r="F898" i="19"/>
  <c r="B899" i="19"/>
  <c r="C899" i="19"/>
  <c r="D899" i="19"/>
  <c r="E899" i="19"/>
  <c r="F899" i="19"/>
  <c r="A900" i="19"/>
  <c r="B900" i="19"/>
  <c r="C900" i="19"/>
  <c r="D900" i="19"/>
  <c r="E900" i="19"/>
  <c r="F900" i="19"/>
  <c r="B901" i="19"/>
  <c r="C901" i="19"/>
  <c r="D901" i="19"/>
  <c r="E901" i="19"/>
  <c r="F901" i="19" s="1"/>
  <c r="B902" i="19"/>
  <c r="C902" i="19"/>
  <c r="D902" i="19"/>
  <c r="A902" i="19" s="1"/>
  <c r="E902" i="19"/>
  <c r="F902" i="19" s="1"/>
  <c r="A903" i="19"/>
  <c r="B903" i="19"/>
  <c r="C903" i="19"/>
  <c r="D903" i="19"/>
  <c r="E903" i="19"/>
  <c r="F903" i="19"/>
  <c r="B904" i="19"/>
  <c r="C904" i="19"/>
  <c r="A904" i="19" s="1"/>
  <c r="D904" i="19"/>
  <c r="E904" i="19"/>
  <c r="F904" i="19" s="1"/>
  <c r="B905" i="19"/>
  <c r="A905" i="19" s="1"/>
  <c r="C905" i="19"/>
  <c r="D905" i="19"/>
  <c r="E905" i="19"/>
  <c r="F905" i="19" s="1"/>
  <c r="B906" i="19"/>
  <c r="A906" i="19" s="1"/>
  <c r="C906" i="19"/>
  <c r="D906" i="19"/>
  <c r="E906" i="19"/>
  <c r="F906" i="19" s="1"/>
  <c r="B907" i="19"/>
  <c r="C907" i="19"/>
  <c r="D907" i="19"/>
  <c r="E907" i="19"/>
  <c r="F907" i="19"/>
  <c r="B908" i="19"/>
  <c r="A908" i="19" s="1"/>
  <c r="C908" i="19"/>
  <c r="D908" i="19"/>
  <c r="E908" i="19"/>
  <c r="F908" i="19"/>
  <c r="B909" i="19"/>
  <c r="C909" i="19"/>
  <c r="D909" i="19"/>
  <c r="E909" i="19"/>
  <c r="F909" i="19" s="1"/>
  <c r="AD909" i="19"/>
  <c r="B910" i="19"/>
  <c r="C910" i="19"/>
  <c r="A910" i="19" s="1"/>
  <c r="D910" i="19"/>
  <c r="E910" i="19"/>
  <c r="F910" i="19"/>
  <c r="B911" i="19"/>
  <c r="A911" i="19" s="1"/>
  <c r="C911" i="19"/>
  <c r="D911" i="19"/>
  <c r="E911" i="19"/>
  <c r="F911" i="19" s="1"/>
  <c r="B912" i="19"/>
  <c r="C912" i="19"/>
  <c r="D912" i="19"/>
  <c r="A912" i="19" s="1"/>
  <c r="E912" i="19"/>
  <c r="F912" i="19" s="1"/>
  <c r="AD912" i="19"/>
  <c r="B913" i="19"/>
  <c r="A913" i="19" s="1"/>
  <c r="C913" i="19"/>
  <c r="D913" i="19"/>
  <c r="E913" i="19"/>
  <c r="F913" i="19" s="1"/>
  <c r="B914" i="19"/>
  <c r="C914" i="19"/>
  <c r="D914" i="19"/>
  <c r="E914" i="19"/>
  <c r="F914" i="19" s="1"/>
  <c r="B915" i="19"/>
  <c r="C915" i="19"/>
  <c r="D915" i="19"/>
  <c r="A915" i="19" s="1"/>
  <c r="E915" i="19"/>
  <c r="F915" i="19" s="1"/>
  <c r="A916" i="19"/>
  <c r="B916" i="19"/>
  <c r="C916" i="19"/>
  <c r="D916" i="19"/>
  <c r="E916" i="19"/>
  <c r="F916" i="19"/>
  <c r="B917" i="19"/>
  <c r="C917" i="19"/>
  <c r="A917" i="19" s="1"/>
  <c r="D917" i="19"/>
  <c r="E917" i="19"/>
  <c r="F917" i="19" s="1"/>
  <c r="B918" i="19"/>
  <c r="A918" i="19" s="1"/>
  <c r="C918" i="19"/>
  <c r="D918" i="19"/>
  <c r="E918" i="19"/>
  <c r="F918" i="19" s="1"/>
  <c r="A919" i="19"/>
  <c r="B919" i="19"/>
  <c r="C919" i="19"/>
  <c r="D919" i="19"/>
  <c r="E919" i="19"/>
  <c r="F919" i="19" s="1"/>
  <c r="B920" i="19"/>
  <c r="C920" i="19"/>
  <c r="D920" i="19"/>
  <c r="E920" i="19"/>
  <c r="F920" i="19"/>
  <c r="B921" i="19"/>
  <c r="A921" i="19" s="1"/>
  <c r="C921" i="19"/>
  <c r="D921" i="19"/>
  <c r="E921" i="19"/>
  <c r="F921" i="19"/>
  <c r="B922" i="19"/>
  <c r="C922" i="19"/>
  <c r="D922" i="19"/>
  <c r="E922" i="19"/>
  <c r="F922" i="19" s="1"/>
  <c r="B923" i="19"/>
  <c r="C923" i="19"/>
  <c r="D923" i="19"/>
  <c r="A923" i="19" s="1"/>
  <c r="E923" i="19"/>
  <c r="F923" i="19" s="1"/>
  <c r="A924" i="19"/>
  <c r="B924" i="19"/>
  <c r="C924" i="19"/>
  <c r="D924" i="19"/>
  <c r="E924" i="19"/>
  <c r="F924" i="19"/>
  <c r="B925" i="19"/>
  <c r="C925" i="19"/>
  <c r="A925" i="19" s="1"/>
  <c r="D925" i="19"/>
  <c r="E925" i="19"/>
  <c r="F925" i="19" s="1"/>
  <c r="B926" i="19"/>
  <c r="C926" i="19"/>
  <c r="D926" i="19"/>
  <c r="E926" i="19"/>
  <c r="F926" i="19" s="1"/>
  <c r="B927" i="19"/>
  <c r="A927" i="19" s="1"/>
  <c r="C927" i="19"/>
  <c r="D927" i="19"/>
  <c r="E927" i="19"/>
  <c r="F927" i="19"/>
  <c r="B928" i="19"/>
  <c r="C928" i="19"/>
  <c r="D928" i="19"/>
  <c r="E928" i="19"/>
  <c r="F928" i="19"/>
  <c r="B929" i="19"/>
  <c r="A929" i="19" s="1"/>
  <c r="C929" i="19"/>
  <c r="D929" i="19"/>
  <c r="E929" i="19"/>
  <c r="F929" i="19"/>
  <c r="B930" i="19"/>
  <c r="C930" i="19"/>
  <c r="D930" i="19"/>
  <c r="E930" i="19"/>
  <c r="F930" i="19" s="1"/>
  <c r="B931" i="19"/>
  <c r="C931" i="19"/>
  <c r="D931" i="19"/>
  <c r="A931" i="19" s="1"/>
  <c r="E931" i="19"/>
  <c r="F931" i="19" s="1"/>
  <c r="A932" i="19"/>
  <c r="B932" i="19"/>
  <c r="C932" i="19"/>
  <c r="D932" i="19"/>
  <c r="E932" i="19"/>
  <c r="F932" i="19"/>
  <c r="B933" i="19"/>
  <c r="C933" i="19"/>
  <c r="A933" i="19" s="1"/>
  <c r="D933" i="19"/>
  <c r="E933" i="19"/>
  <c r="F933" i="19" s="1"/>
  <c r="B934" i="19"/>
  <c r="C934" i="19"/>
  <c r="D934" i="19"/>
  <c r="E934" i="19"/>
  <c r="F934" i="19" s="1"/>
  <c r="B935" i="19"/>
  <c r="A935" i="19" s="1"/>
  <c r="C935" i="19"/>
  <c r="D935" i="19"/>
  <c r="E935" i="19"/>
  <c r="F935" i="19"/>
  <c r="B936" i="19"/>
  <c r="C936" i="19"/>
  <c r="A936" i="19" s="1"/>
  <c r="D936" i="19"/>
  <c r="E936" i="19"/>
  <c r="F936" i="19"/>
  <c r="A937" i="19"/>
  <c r="B937" i="19"/>
  <c r="C937" i="19"/>
  <c r="D937" i="19"/>
  <c r="E937" i="19"/>
  <c r="F937" i="19" s="1"/>
  <c r="B938" i="19"/>
  <c r="C938" i="19"/>
  <c r="D938" i="19"/>
  <c r="E938" i="19"/>
  <c r="F938" i="19" s="1"/>
  <c r="B939" i="19"/>
  <c r="C939" i="19"/>
  <c r="D939" i="19"/>
  <c r="A939" i="19" s="1"/>
  <c r="E939" i="19"/>
  <c r="F939" i="19" s="1"/>
  <c r="A940" i="19"/>
  <c r="B940" i="19"/>
  <c r="C940" i="19"/>
  <c r="D940" i="19"/>
  <c r="E940" i="19"/>
  <c r="F940" i="19"/>
  <c r="B941" i="19"/>
  <c r="C941" i="19"/>
  <c r="A941" i="19" s="1"/>
  <c r="D941" i="19"/>
  <c r="E941" i="19"/>
  <c r="F941" i="19" s="1"/>
  <c r="B942" i="19"/>
  <c r="A942" i="19" s="1"/>
  <c r="C942" i="19"/>
  <c r="D942" i="19"/>
  <c r="E942" i="19"/>
  <c r="F942" i="19" s="1"/>
  <c r="A943" i="19"/>
  <c r="B943" i="19"/>
  <c r="C943" i="19"/>
  <c r="D943" i="19"/>
  <c r="E943" i="19"/>
  <c r="F943" i="19" s="1"/>
  <c r="B944" i="19"/>
  <c r="C944" i="19"/>
  <c r="A944" i="19" s="1"/>
  <c r="D944" i="19"/>
  <c r="E944" i="19"/>
  <c r="F944" i="19"/>
  <c r="A945" i="19"/>
  <c r="B945" i="19"/>
  <c r="C945" i="19"/>
  <c r="D945" i="19"/>
  <c r="E945" i="19"/>
  <c r="F945" i="19" s="1"/>
  <c r="AD945" i="19"/>
  <c r="B946" i="19"/>
  <c r="C946" i="19"/>
  <c r="D946" i="19"/>
  <c r="E946" i="19"/>
  <c r="F946" i="19"/>
  <c r="A947" i="19"/>
  <c r="B947" i="19"/>
  <c r="C947" i="19"/>
  <c r="D947" i="19"/>
  <c r="E947" i="19"/>
  <c r="F947" i="19" s="1"/>
  <c r="B948" i="19"/>
  <c r="C948" i="19"/>
  <c r="D948" i="19"/>
  <c r="E948" i="19"/>
  <c r="F948" i="19" s="1"/>
  <c r="A949" i="19"/>
  <c r="B949" i="19"/>
  <c r="C949" i="19"/>
  <c r="D949" i="19"/>
  <c r="E949" i="19"/>
  <c r="F949" i="19" s="1"/>
  <c r="B950" i="19"/>
  <c r="C950" i="19"/>
  <c r="D950" i="19"/>
  <c r="A950" i="19" s="1"/>
  <c r="E950" i="19"/>
  <c r="F950" i="19"/>
  <c r="B951" i="19"/>
  <c r="C951" i="19"/>
  <c r="A951" i="19" s="1"/>
  <c r="D951" i="19"/>
  <c r="E951" i="19"/>
  <c r="F951" i="19"/>
  <c r="B952" i="19"/>
  <c r="A952" i="19" s="1"/>
  <c r="C952" i="19"/>
  <c r="D952" i="19"/>
  <c r="E952" i="19"/>
  <c r="F952" i="19" s="1"/>
  <c r="B953" i="19"/>
  <c r="C953" i="19"/>
  <c r="D953" i="19"/>
  <c r="A953" i="19" s="1"/>
  <c r="E953" i="19"/>
  <c r="F953" i="19" s="1"/>
  <c r="B954" i="19"/>
  <c r="C954" i="19"/>
  <c r="D954" i="19"/>
  <c r="E954" i="19"/>
  <c r="F954" i="19"/>
  <c r="A955" i="19"/>
  <c r="B955" i="19"/>
  <c r="C955" i="19"/>
  <c r="D955" i="19"/>
  <c r="E955" i="19"/>
  <c r="F955" i="19" s="1"/>
  <c r="B956" i="19"/>
  <c r="C956" i="19"/>
  <c r="D956" i="19"/>
  <c r="E956" i="19"/>
  <c r="F956" i="19" s="1"/>
  <c r="A957" i="19"/>
  <c r="B957" i="19"/>
  <c r="C957" i="19"/>
  <c r="D957" i="19"/>
  <c r="E957" i="19"/>
  <c r="F957" i="19" s="1"/>
  <c r="B958" i="19"/>
  <c r="C958" i="19"/>
  <c r="D958" i="19"/>
  <c r="A958" i="19" s="1"/>
  <c r="E958" i="19"/>
  <c r="F958" i="19"/>
  <c r="B959" i="19"/>
  <c r="C959" i="19"/>
  <c r="A959" i="19" s="1"/>
  <c r="D959" i="19"/>
  <c r="E959" i="19"/>
  <c r="F959" i="19"/>
  <c r="B960" i="19"/>
  <c r="A960" i="19" s="1"/>
  <c r="C960" i="19"/>
  <c r="D960" i="19"/>
  <c r="E960" i="19"/>
  <c r="F960" i="19"/>
  <c r="B961" i="19"/>
  <c r="C961" i="19"/>
  <c r="D961" i="19"/>
  <c r="A961" i="19" s="1"/>
  <c r="E961" i="19"/>
  <c r="F961" i="19" s="1"/>
  <c r="B962" i="19"/>
  <c r="A962" i="19" s="1"/>
  <c r="C962" i="19"/>
  <c r="D962" i="19"/>
  <c r="E962" i="19"/>
  <c r="F962" i="19"/>
  <c r="AD962" i="19"/>
  <c r="B963" i="19"/>
  <c r="C963" i="19"/>
  <c r="D963" i="19"/>
  <c r="E963" i="19"/>
  <c r="F963" i="19" s="1"/>
  <c r="B964" i="19"/>
  <c r="C964" i="19"/>
  <c r="D964" i="19"/>
  <c r="A964" i="19" s="1"/>
  <c r="E964" i="19"/>
  <c r="F964" i="19" s="1"/>
  <c r="A965" i="19"/>
  <c r="B965" i="19"/>
  <c r="C965" i="19"/>
  <c r="D965" i="19"/>
  <c r="E965" i="19"/>
  <c r="F965" i="19"/>
  <c r="B966" i="19"/>
  <c r="C966" i="19"/>
  <c r="A966" i="19" s="1"/>
  <c r="D966" i="19"/>
  <c r="E966" i="19"/>
  <c r="F966" i="19" s="1"/>
  <c r="B967" i="19"/>
  <c r="A967" i="19" s="1"/>
  <c r="C967" i="19"/>
  <c r="D967" i="19"/>
  <c r="E967" i="19"/>
  <c r="F967" i="19" s="1"/>
  <c r="AD967" i="19"/>
  <c r="B968" i="19"/>
  <c r="C968" i="19"/>
  <c r="D968" i="19"/>
  <c r="A968" i="19" s="1"/>
  <c r="E968" i="19"/>
  <c r="F968" i="19" s="1"/>
  <c r="AD968" i="19"/>
  <c r="A969" i="19"/>
  <c r="B969" i="19"/>
  <c r="C969" i="19"/>
  <c r="D969" i="19"/>
  <c r="E969" i="19"/>
  <c r="F969" i="19" s="1"/>
  <c r="B970" i="19"/>
  <c r="C970" i="19"/>
  <c r="D970" i="19"/>
  <c r="E970" i="19"/>
  <c r="F970" i="19"/>
  <c r="B971" i="19"/>
  <c r="A971" i="19" s="1"/>
  <c r="C971" i="19"/>
  <c r="D971" i="19"/>
  <c r="E971" i="19"/>
  <c r="F971" i="19"/>
  <c r="B972" i="19"/>
  <c r="C972" i="19"/>
  <c r="D972" i="19"/>
  <c r="E972" i="19"/>
  <c r="F972" i="19" s="1"/>
  <c r="B973" i="19"/>
  <c r="C973" i="19"/>
  <c r="D973" i="19"/>
  <c r="A973" i="19" s="1"/>
  <c r="E973" i="19"/>
  <c r="F973" i="19" s="1"/>
  <c r="A974" i="19"/>
  <c r="B974" i="19"/>
  <c r="C974" i="19"/>
  <c r="D974" i="19"/>
  <c r="E974" i="19"/>
  <c r="F974" i="19"/>
  <c r="B975" i="19"/>
  <c r="C975" i="19"/>
  <c r="A975" i="19" s="1"/>
  <c r="D975" i="19"/>
  <c r="E975" i="19"/>
  <c r="F975" i="19" s="1"/>
  <c r="B976" i="19"/>
  <c r="C976" i="19"/>
  <c r="D976" i="19"/>
  <c r="E976" i="19"/>
  <c r="F976" i="19" s="1"/>
  <c r="B977" i="19"/>
  <c r="A977" i="19" s="1"/>
  <c r="C977" i="19"/>
  <c r="D977" i="19"/>
  <c r="E977" i="19"/>
  <c r="F977" i="19" s="1"/>
  <c r="B978" i="19"/>
  <c r="C978" i="19"/>
  <c r="D978" i="19"/>
  <c r="E978" i="19"/>
  <c r="F978" i="19"/>
  <c r="B979" i="19"/>
  <c r="A979" i="19" s="1"/>
  <c r="C979" i="19"/>
  <c r="D979" i="19"/>
  <c r="E979" i="19"/>
  <c r="F979" i="19"/>
  <c r="B980" i="19"/>
  <c r="C980" i="19"/>
  <c r="D980" i="19"/>
  <c r="E980" i="19"/>
  <c r="F980" i="19" s="1"/>
  <c r="B981" i="19"/>
  <c r="C981" i="19"/>
  <c r="D981" i="19"/>
  <c r="A981" i="19" s="1"/>
  <c r="E981" i="19"/>
  <c r="F981" i="19" s="1"/>
  <c r="A982" i="19"/>
  <c r="B982" i="19"/>
  <c r="C982" i="19"/>
  <c r="D982" i="19"/>
  <c r="E982" i="19"/>
  <c r="F982" i="19"/>
  <c r="B983" i="19"/>
  <c r="C983" i="19"/>
  <c r="A983" i="19" s="1"/>
  <c r="D983" i="19"/>
  <c r="E983" i="19"/>
  <c r="F983" i="19" s="1"/>
  <c r="B984" i="19"/>
  <c r="C984" i="19"/>
  <c r="D984" i="19"/>
  <c r="E984" i="19"/>
  <c r="F984" i="19" s="1"/>
  <c r="B985" i="19"/>
  <c r="A985" i="19" s="1"/>
  <c r="C985" i="19"/>
  <c r="D985" i="19"/>
  <c r="E985" i="19"/>
  <c r="F985" i="19"/>
  <c r="B986" i="19"/>
  <c r="C986" i="19"/>
  <c r="A986" i="19" s="1"/>
  <c r="D986" i="19"/>
  <c r="E986" i="19"/>
  <c r="F986" i="19"/>
  <c r="A987" i="19"/>
  <c r="B987" i="19"/>
  <c r="C987" i="19"/>
  <c r="D987" i="19"/>
  <c r="E987" i="19"/>
  <c r="F987" i="19" s="1"/>
  <c r="B988" i="19"/>
  <c r="C988" i="19"/>
  <c r="D988" i="19"/>
  <c r="E988" i="19"/>
  <c r="F988" i="19" s="1"/>
  <c r="B989" i="19"/>
  <c r="C989" i="19"/>
  <c r="D989" i="19"/>
  <c r="A989" i="19" s="1"/>
  <c r="E989" i="19"/>
  <c r="F989" i="19" s="1"/>
  <c r="A990" i="19"/>
  <c r="B990" i="19"/>
  <c r="C990" i="19"/>
  <c r="D990" i="19"/>
  <c r="E990" i="19"/>
  <c r="F990" i="19"/>
  <c r="B991" i="19"/>
  <c r="C991" i="19"/>
  <c r="A991" i="19" s="1"/>
  <c r="D991" i="19"/>
  <c r="E991" i="19"/>
  <c r="F991" i="19" s="1"/>
  <c r="B992" i="19"/>
  <c r="A992" i="19" s="1"/>
  <c r="C992" i="19"/>
  <c r="D992" i="19"/>
  <c r="E992" i="19"/>
  <c r="F992" i="19" s="1"/>
  <c r="A993" i="19"/>
  <c r="B993" i="19"/>
  <c r="C993" i="19"/>
  <c r="D993" i="19"/>
  <c r="E993" i="19"/>
  <c r="F993" i="19" s="1"/>
  <c r="B994" i="19"/>
  <c r="C994" i="19"/>
  <c r="A994" i="19" s="1"/>
  <c r="D994" i="19"/>
  <c r="E994" i="19"/>
  <c r="F994" i="19"/>
  <c r="A995" i="19"/>
  <c r="B995" i="19"/>
  <c r="C995" i="19"/>
  <c r="D995" i="19"/>
  <c r="E995" i="19"/>
  <c r="F995" i="19" s="1"/>
  <c r="B996" i="19"/>
  <c r="C996" i="19"/>
  <c r="D996" i="19"/>
  <c r="E996" i="19"/>
  <c r="F996" i="19" s="1"/>
  <c r="B997" i="19"/>
  <c r="C997" i="19"/>
  <c r="D997" i="19"/>
  <c r="A997" i="19" s="1"/>
  <c r="E997" i="19"/>
  <c r="F997" i="19" s="1"/>
  <c r="A998" i="19"/>
  <c r="B998" i="19"/>
  <c r="C998" i="19"/>
  <c r="D998" i="19"/>
  <c r="E998" i="19"/>
  <c r="F998" i="19"/>
  <c r="B999" i="19"/>
  <c r="C999" i="19"/>
  <c r="A999" i="19" s="1"/>
  <c r="D999" i="19"/>
  <c r="E999" i="19"/>
  <c r="F999" i="19" s="1"/>
  <c r="B1000" i="19"/>
  <c r="A1000" i="19" s="1"/>
  <c r="C1000" i="19"/>
  <c r="D1000" i="19"/>
  <c r="E1000" i="19"/>
  <c r="F1000" i="19" s="1"/>
  <c r="A1001" i="19"/>
  <c r="B1001" i="19"/>
  <c r="C1001" i="19"/>
  <c r="D1001" i="19"/>
  <c r="E1001" i="19"/>
  <c r="F1001" i="19" s="1"/>
  <c r="B1002" i="19"/>
  <c r="C1002" i="19"/>
  <c r="D1002" i="19"/>
  <c r="E1002" i="19"/>
  <c r="F1002" i="19"/>
  <c r="B1003" i="19"/>
  <c r="A1003" i="19" s="1"/>
  <c r="C1003" i="19"/>
  <c r="D1003" i="19"/>
  <c r="E1003" i="19"/>
  <c r="F1003" i="19" s="1"/>
  <c r="B1004" i="19"/>
  <c r="C1004" i="19"/>
  <c r="D1004" i="19"/>
  <c r="E1004" i="19"/>
  <c r="F1004" i="19" s="1"/>
  <c r="B1005" i="19"/>
  <c r="C1005" i="19"/>
  <c r="D1005" i="19"/>
  <c r="A1005" i="19" s="1"/>
  <c r="E1005" i="19"/>
  <c r="F1005" i="19" s="1"/>
  <c r="A1006" i="19"/>
  <c r="B1006" i="19"/>
  <c r="C1006" i="19"/>
  <c r="D1006" i="19"/>
  <c r="E1006" i="19"/>
  <c r="F1006" i="19"/>
  <c r="B1007" i="19"/>
  <c r="C1007" i="19"/>
  <c r="A1007" i="19" s="1"/>
  <c r="D1007" i="19"/>
  <c r="E1007" i="19"/>
  <c r="F1007" i="19" s="1"/>
  <c r="B1008" i="19"/>
  <c r="C1008" i="19"/>
  <c r="D1008" i="19"/>
  <c r="E1008" i="19"/>
  <c r="F1008" i="19" s="1"/>
  <c r="A1009" i="19"/>
  <c r="B1009" i="19"/>
  <c r="C1009" i="19"/>
  <c r="D1009" i="19"/>
  <c r="E1009" i="19"/>
  <c r="F1009" i="19"/>
  <c r="AD1009" i="19"/>
  <c r="B1010" i="19"/>
  <c r="C1010" i="19"/>
  <c r="D1010" i="19"/>
  <c r="E1010" i="19"/>
  <c r="F1010" i="19" s="1"/>
  <c r="B1011" i="19"/>
  <c r="A1011" i="19" s="1"/>
  <c r="C1011" i="19"/>
  <c r="D1011" i="19"/>
  <c r="E1011" i="19"/>
  <c r="F1011" i="19" s="1"/>
  <c r="A1012" i="19"/>
  <c r="B1012" i="19"/>
  <c r="C1012" i="19"/>
  <c r="D1012" i="19"/>
  <c r="E1012" i="19"/>
  <c r="F1012" i="19"/>
  <c r="B1013" i="19"/>
  <c r="C1013" i="19"/>
  <c r="A1013" i="19" s="1"/>
  <c r="D1013" i="19"/>
  <c r="E1013" i="19"/>
  <c r="F1013" i="19"/>
  <c r="AD1013" i="19"/>
  <c r="B1014" i="19"/>
  <c r="C1014" i="19"/>
  <c r="D1014" i="19"/>
  <c r="A1014" i="19" s="1"/>
  <c r="E1014" i="19"/>
  <c r="F1014" i="19" s="1"/>
  <c r="A1015" i="19"/>
  <c r="B1015" i="19"/>
  <c r="C1015" i="19"/>
  <c r="D1015" i="19"/>
  <c r="E1015" i="19"/>
  <c r="F1015" i="19"/>
  <c r="B1016" i="19"/>
  <c r="C1016" i="19"/>
  <c r="A1016" i="19" s="1"/>
  <c r="D1016" i="19"/>
  <c r="E1016" i="19"/>
  <c r="F1016" i="19" s="1"/>
  <c r="B1017" i="19"/>
  <c r="A1017" i="19" s="1"/>
  <c r="C1017" i="19"/>
  <c r="D1017" i="19"/>
  <c r="E1017" i="19"/>
  <c r="F1017" i="19" s="1"/>
  <c r="A1018" i="19"/>
  <c r="B1018" i="19"/>
  <c r="C1018" i="19"/>
  <c r="D1018" i="19"/>
  <c r="E1018" i="19"/>
  <c r="F1018" i="19" s="1"/>
  <c r="AD1018" i="19"/>
  <c r="B1019" i="19"/>
  <c r="C1019" i="19"/>
  <c r="D1019" i="19"/>
  <c r="E1019" i="19"/>
  <c r="F1019" i="19" s="1"/>
  <c r="B1020" i="19"/>
  <c r="A1020" i="19" s="1"/>
  <c r="C1020" i="19"/>
  <c r="D1020" i="19"/>
  <c r="E1020" i="19"/>
  <c r="F1020" i="19" s="1"/>
  <c r="B1021" i="19"/>
  <c r="C1021" i="19"/>
  <c r="D1021" i="19"/>
  <c r="A1021" i="19" s="1"/>
  <c r="E1021" i="19"/>
  <c r="F1021" i="19"/>
  <c r="AD1021" i="19"/>
  <c r="B1022" i="19"/>
  <c r="A1022" i="19" s="1"/>
  <c r="C1022" i="19"/>
  <c r="D1022" i="19"/>
  <c r="E1022" i="19"/>
  <c r="F1022" i="19" s="1"/>
  <c r="A1023" i="19"/>
  <c r="B1023" i="19"/>
  <c r="C1023" i="19"/>
  <c r="D1023" i="19"/>
  <c r="E1023" i="19"/>
  <c r="F1023" i="19" s="1"/>
  <c r="B1024" i="19"/>
  <c r="C1024" i="19"/>
  <c r="A1024" i="19" s="1"/>
  <c r="D1024" i="19"/>
  <c r="E1024" i="19"/>
  <c r="F1024" i="19"/>
  <c r="B1025" i="19"/>
  <c r="A1025" i="19" s="1"/>
  <c r="C1025" i="19"/>
  <c r="D1025" i="19"/>
  <c r="E1025" i="19"/>
  <c r="F1025" i="19" s="1"/>
  <c r="B1026" i="19"/>
  <c r="C1026" i="19"/>
  <c r="D1026" i="19"/>
  <c r="E1026" i="19"/>
  <c r="F1026" i="19" s="1"/>
  <c r="B1027" i="19"/>
  <c r="C1027" i="19"/>
  <c r="D1027" i="19"/>
  <c r="A1027" i="19" s="1"/>
  <c r="E1027" i="19"/>
  <c r="F1027" i="19" s="1"/>
  <c r="A1028" i="19"/>
  <c r="B1028" i="19"/>
  <c r="C1028" i="19"/>
  <c r="D1028" i="19"/>
  <c r="E1028" i="19"/>
  <c r="F1028" i="19"/>
  <c r="B1029" i="19"/>
  <c r="C1029" i="19"/>
  <c r="A1029" i="19" s="1"/>
  <c r="D1029" i="19"/>
  <c r="E1029" i="19"/>
  <c r="F1029" i="19" s="1"/>
  <c r="B1030" i="19"/>
  <c r="C1030" i="19"/>
  <c r="D1030" i="19"/>
  <c r="E1030" i="19"/>
  <c r="F1030" i="19" s="1"/>
  <c r="A1031" i="19"/>
  <c r="B1031" i="19"/>
  <c r="C1031" i="19"/>
  <c r="D1031" i="19"/>
  <c r="E1031" i="19"/>
  <c r="F1031" i="19"/>
  <c r="B1032" i="19"/>
  <c r="C1032" i="19"/>
  <c r="D1032" i="19"/>
  <c r="E1032" i="19"/>
  <c r="F1032" i="19"/>
  <c r="B1033" i="19"/>
  <c r="A1033" i="19" s="1"/>
  <c r="C1033" i="19"/>
  <c r="D1033" i="19"/>
  <c r="E1033" i="19"/>
  <c r="F1033" i="19"/>
  <c r="B1034" i="19"/>
  <c r="C1034" i="19"/>
  <c r="D1034" i="19"/>
  <c r="E1034" i="19"/>
  <c r="F1034" i="19" s="1"/>
  <c r="B1035" i="19"/>
  <c r="C1035" i="19"/>
  <c r="D1035" i="19"/>
  <c r="A1035" i="19" s="1"/>
  <c r="E1035" i="19"/>
  <c r="F1035" i="19" s="1"/>
  <c r="A1036" i="19"/>
  <c r="B1036" i="19"/>
  <c r="C1036" i="19"/>
  <c r="D1036" i="19"/>
  <c r="E1036" i="19"/>
  <c r="F1036" i="19"/>
  <c r="AD1036" i="19"/>
  <c r="B1037" i="19"/>
  <c r="A1037" i="19" s="1"/>
  <c r="C1037" i="19"/>
  <c r="D1037" i="19"/>
  <c r="E1037" i="19"/>
  <c r="F1037" i="19" s="1"/>
  <c r="B1038" i="19"/>
  <c r="A1038" i="19" s="1"/>
  <c r="C1038" i="19"/>
  <c r="D1038" i="19"/>
  <c r="E1038" i="19"/>
  <c r="F1038" i="19"/>
  <c r="B1039" i="19"/>
  <c r="C1039" i="19"/>
  <c r="D1039" i="19"/>
  <c r="E1039" i="19"/>
  <c r="F1039" i="19" s="1"/>
  <c r="B1040" i="19"/>
  <c r="A1040" i="19" s="1"/>
  <c r="C1040" i="19"/>
  <c r="D1040" i="19"/>
  <c r="E1040" i="19"/>
  <c r="F1040" i="19"/>
  <c r="B1041" i="19"/>
  <c r="C1041" i="19"/>
  <c r="D1041" i="19"/>
  <c r="A1041" i="19" s="1"/>
  <c r="E1041" i="19"/>
  <c r="F1041" i="19" s="1"/>
  <c r="AD1041" i="19"/>
  <c r="B1042" i="19"/>
  <c r="C1042" i="19"/>
  <c r="D1042" i="19"/>
  <c r="E1042" i="19"/>
  <c r="F1042" i="19"/>
  <c r="B1043" i="19"/>
  <c r="A1043" i="19" s="1"/>
  <c r="C1043" i="19"/>
  <c r="D1043" i="19"/>
  <c r="E1043" i="19"/>
  <c r="F1043" i="19" s="1"/>
  <c r="A1044" i="19"/>
  <c r="B1044" i="19"/>
  <c r="C1044" i="19"/>
  <c r="D1044" i="19"/>
  <c r="E1044" i="19"/>
  <c r="F1044" i="19" s="1"/>
  <c r="B1045" i="19"/>
  <c r="C1045" i="19"/>
  <c r="A1045" i="19" s="1"/>
  <c r="D1045" i="19"/>
  <c r="E1045" i="19"/>
  <c r="F1045" i="19"/>
  <c r="A1046" i="19"/>
  <c r="B1046" i="19"/>
  <c r="C1046" i="19"/>
  <c r="D1046" i="19"/>
  <c r="E1046" i="19"/>
  <c r="F1046" i="19" s="1"/>
  <c r="B1047" i="19"/>
  <c r="C1047" i="19"/>
  <c r="D1047" i="19"/>
  <c r="E1047" i="19"/>
  <c r="F1047" i="19" s="1"/>
  <c r="B1048" i="19"/>
  <c r="A1048" i="19" s="1"/>
  <c r="C1048" i="19"/>
  <c r="D1048" i="19"/>
  <c r="E1048" i="19"/>
  <c r="F1048" i="19"/>
  <c r="A1049" i="19"/>
  <c r="B1049" i="19"/>
  <c r="C1049" i="19"/>
  <c r="D1049" i="19"/>
  <c r="E1049" i="19"/>
  <c r="F1049" i="19"/>
  <c r="B1050" i="19"/>
  <c r="C1050" i="19"/>
  <c r="D1050" i="19"/>
  <c r="E1050" i="19"/>
  <c r="F1050" i="19"/>
  <c r="B1051" i="19"/>
  <c r="A1051" i="19" s="1"/>
  <c r="C1051" i="19"/>
  <c r="D1051" i="19"/>
  <c r="E1051" i="19"/>
  <c r="F1051" i="19" s="1"/>
  <c r="A1052" i="19"/>
  <c r="B1052" i="19"/>
  <c r="C1052" i="19"/>
  <c r="D1052" i="19"/>
  <c r="E1052" i="19"/>
  <c r="F1052" i="19" s="1"/>
  <c r="B1053" i="19"/>
  <c r="C1053" i="19"/>
  <c r="A1053" i="19" s="1"/>
  <c r="D1053" i="19"/>
  <c r="E1053" i="19"/>
  <c r="F1053" i="19"/>
  <c r="A1054" i="19"/>
  <c r="B1054" i="19"/>
  <c r="C1054" i="19"/>
  <c r="D1054" i="19"/>
  <c r="E1054" i="19"/>
  <c r="F1054" i="19" s="1"/>
  <c r="AD1054" i="19"/>
  <c r="B1055" i="19"/>
  <c r="A1055" i="19" s="1"/>
  <c r="C1055" i="19"/>
  <c r="D1055" i="19"/>
  <c r="E1055" i="19"/>
  <c r="F1055" i="19"/>
  <c r="B1056" i="19"/>
  <c r="C1056" i="19"/>
  <c r="D1056" i="19"/>
  <c r="E1056" i="19"/>
  <c r="F1056" i="19" s="1"/>
  <c r="B1057" i="19"/>
  <c r="C1057" i="19"/>
  <c r="D1057" i="19"/>
  <c r="E1057" i="19"/>
  <c r="F1057" i="19"/>
  <c r="A1058" i="19"/>
  <c r="B1058" i="19"/>
  <c r="C1058" i="19"/>
  <c r="D1058" i="19"/>
  <c r="E1058" i="19"/>
  <c r="F1058" i="19" s="1"/>
  <c r="B1059" i="19"/>
  <c r="C1059" i="19"/>
  <c r="A1059" i="19" s="1"/>
  <c r="D1059" i="19"/>
  <c r="E1059" i="19"/>
  <c r="F1059" i="19"/>
  <c r="A1060" i="19"/>
  <c r="B1060" i="19"/>
  <c r="C1060" i="19"/>
  <c r="D1060" i="19"/>
  <c r="E1060" i="19"/>
  <c r="F1060" i="19" s="1"/>
  <c r="B1061" i="19"/>
  <c r="A1061" i="19" s="1"/>
  <c r="C1061" i="19"/>
  <c r="D1061" i="19"/>
  <c r="E1061" i="19"/>
  <c r="F1061" i="19" s="1"/>
  <c r="B1062" i="19"/>
  <c r="A1062" i="19" s="1"/>
  <c r="C1062" i="19"/>
  <c r="D1062" i="19"/>
  <c r="E1062" i="19"/>
  <c r="F1062" i="19" s="1"/>
  <c r="B1063" i="19"/>
  <c r="A1063" i="19" s="1"/>
  <c r="C1063" i="19"/>
  <c r="D1063" i="19"/>
  <c r="E1063" i="19"/>
  <c r="F1063" i="19"/>
  <c r="B1064" i="19"/>
  <c r="C1064" i="19"/>
  <c r="D1064" i="19"/>
  <c r="E1064" i="19"/>
  <c r="F1064" i="19" s="1"/>
  <c r="B1065" i="19"/>
  <c r="A1065" i="19" s="1"/>
  <c r="C1065" i="19"/>
  <c r="D1065" i="19"/>
  <c r="E1065" i="19"/>
  <c r="F1065" i="19"/>
  <c r="B1066" i="19"/>
  <c r="C1066" i="19"/>
  <c r="D1066" i="19"/>
  <c r="A1066" i="19" s="1"/>
  <c r="E1066" i="19"/>
  <c r="F1066" i="19" s="1"/>
  <c r="B1067" i="19"/>
  <c r="C1067" i="19"/>
  <c r="A1067" i="19" s="1"/>
  <c r="D1067" i="19"/>
  <c r="E1067" i="19"/>
  <c r="F1067" i="19"/>
  <c r="A1068" i="19"/>
  <c r="B1068" i="19"/>
  <c r="C1068" i="19"/>
  <c r="D1068" i="19"/>
  <c r="E1068" i="19"/>
  <c r="F1068" i="19" s="1"/>
  <c r="B1069" i="19"/>
  <c r="A1069" i="19" s="1"/>
  <c r="C1069" i="19"/>
  <c r="D1069" i="19"/>
  <c r="E1069" i="19"/>
  <c r="F1069" i="19" s="1"/>
  <c r="B1070" i="19"/>
  <c r="A1070" i="19" s="1"/>
  <c r="C1070" i="19"/>
  <c r="D1070" i="19"/>
  <c r="E1070" i="19"/>
  <c r="F1070" i="19" s="1"/>
  <c r="B1071" i="19"/>
  <c r="A1071" i="19" s="1"/>
  <c r="C1071" i="19"/>
  <c r="D1071" i="19"/>
  <c r="E1071" i="19"/>
  <c r="F1071" i="19"/>
  <c r="B1072" i="19"/>
  <c r="C1072" i="19"/>
  <c r="A1072" i="19" s="1"/>
  <c r="D1072" i="19"/>
  <c r="E1072" i="19"/>
  <c r="F1072" i="19" s="1"/>
  <c r="B1073" i="19"/>
  <c r="C1073" i="19"/>
  <c r="D1073" i="19"/>
  <c r="E1073" i="19"/>
  <c r="F1073" i="19"/>
  <c r="B1074" i="19"/>
  <c r="C1074" i="19"/>
  <c r="D1074" i="19"/>
  <c r="A1074" i="19" s="1"/>
  <c r="E1074" i="19"/>
  <c r="F1074" i="19" s="1"/>
  <c r="B1075" i="19"/>
  <c r="C1075" i="19"/>
  <c r="D1075" i="19"/>
  <c r="E1075" i="19"/>
  <c r="F1075" i="19"/>
  <c r="A1076" i="19"/>
  <c r="B1076" i="19"/>
  <c r="C1076" i="19"/>
  <c r="D1076" i="19"/>
  <c r="E1076" i="19"/>
  <c r="F1076" i="19"/>
  <c r="B1077" i="19"/>
  <c r="A1077" i="19" s="1"/>
  <c r="C1077" i="19"/>
  <c r="D1077" i="19"/>
  <c r="E1077" i="19"/>
  <c r="F1077" i="19" s="1"/>
  <c r="B1078" i="19"/>
  <c r="A1078" i="19" s="1"/>
  <c r="C1078" i="19"/>
  <c r="D1078" i="19"/>
  <c r="E1078" i="19"/>
  <c r="F1078" i="19" s="1"/>
  <c r="A1079" i="19"/>
  <c r="B1079" i="19"/>
  <c r="C1079" i="19"/>
  <c r="D1079" i="19"/>
  <c r="E1079" i="19"/>
  <c r="F1079" i="19"/>
  <c r="B1080" i="19"/>
  <c r="C1080" i="19"/>
  <c r="A1080" i="19" s="1"/>
  <c r="D1080" i="19"/>
  <c r="E1080" i="19"/>
  <c r="F1080" i="19" s="1"/>
  <c r="B1081" i="19"/>
  <c r="A1081" i="19" s="1"/>
  <c r="C1081" i="19"/>
  <c r="D1081" i="19"/>
  <c r="E1081" i="19"/>
  <c r="F1081" i="19"/>
  <c r="B1082" i="19"/>
  <c r="C1082" i="19"/>
  <c r="D1082" i="19"/>
  <c r="A1082" i="19" s="1"/>
  <c r="E1082" i="19"/>
  <c r="F1082" i="19" s="1"/>
  <c r="B1083" i="19"/>
  <c r="C1083" i="19"/>
  <c r="D1083" i="19"/>
  <c r="E1083" i="19"/>
  <c r="F1083" i="19"/>
  <c r="A1084" i="19"/>
  <c r="B1084" i="19"/>
  <c r="C1084" i="19"/>
  <c r="D1084" i="19"/>
  <c r="E1084" i="19"/>
  <c r="F1084" i="19"/>
  <c r="B1085" i="19"/>
  <c r="A1085" i="19" s="1"/>
  <c r="C1085" i="19"/>
  <c r="D1085" i="19"/>
  <c r="E1085" i="19"/>
  <c r="F1085" i="19" s="1"/>
  <c r="B1086" i="19"/>
  <c r="A1086" i="19" s="1"/>
  <c r="C1086" i="19"/>
  <c r="D1086" i="19"/>
  <c r="E1086" i="19"/>
  <c r="F1086" i="19" s="1"/>
  <c r="A1087" i="19"/>
  <c r="B1087" i="19"/>
  <c r="C1087" i="19"/>
  <c r="D1087" i="19"/>
  <c r="E1087" i="19"/>
  <c r="F1087" i="19"/>
  <c r="B1088" i="19"/>
  <c r="C1088" i="19"/>
  <c r="D1088" i="19"/>
  <c r="E1088" i="19"/>
  <c r="F1088" i="19" s="1"/>
  <c r="B1089" i="19"/>
  <c r="C1089" i="19"/>
  <c r="D1089" i="19"/>
  <c r="E1089" i="19"/>
  <c r="F1089" i="19"/>
  <c r="A1090" i="19"/>
  <c r="B1090" i="19"/>
  <c r="C1090" i="19"/>
  <c r="D1090" i="19"/>
  <c r="E1090" i="19"/>
  <c r="F1090" i="19" s="1"/>
  <c r="B1091" i="19"/>
  <c r="C1091" i="19"/>
  <c r="A1091" i="19" s="1"/>
  <c r="D1091" i="19"/>
  <c r="E1091" i="19"/>
  <c r="F1091" i="19"/>
  <c r="A1092" i="19"/>
  <c r="B1092" i="19"/>
  <c r="C1092" i="19"/>
  <c r="D1092" i="19"/>
  <c r="E1092" i="19"/>
  <c r="F1092" i="19" s="1"/>
  <c r="B1093" i="19"/>
  <c r="A1093" i="19" s="1"/>
  <c r="C1093" i="19"/>
  <c r="D1093" i="19"/>
  <c r="E1093" i="19"/>
  <c r="F1093" i="19" s="1"/>
  <c r="B1094" i="19"/>
  <c r="A1094" i="19" s="1"/>
  <c r="C1094" i="19"/>
  <c r="D1094" i="19"/>
  <c r="E1094" i="19"/>
  <c r="F1094" i="19" s="1"/>
  <c r="B1095" i="19"/>
  <c r="A1095" i="19" s="1"/>
  <c r="C1095" i="19"/>
  <c r="D1095" i="19"/>
  <c r="E1095" i="19"/>
  <c r="F1095" i="19"/>
  <c r="B1096" i="19"/>
  <c r="C1096" i="19"/>
  <c r="D1096" i="19"/>
  <c r="E1096" i="19"/>
  <c r="F1096" i="19" s="1"/>
  <c r="B1097" i="19"/>
  <c r="A1097" i="19" s="1"/>
  <c r="C1097" i="19"/>
  <c r="D1097" i="19"/>
  <c r="E1097" i="19"/>
  <c r="F1097" i="19"/>
  <c r="B1098" i="19"/>
  <c r="C1098" i="19"/>
  <c r="D1098" i="19"/>
  <c r="A1098" i="19" s="1"/>
  <c r="E1098" i="19"/>
  <c r="F1098" i="19" s="1"/>
  <c r="B1099" i="19"/>
  <c r="C1099" i="19"/>
  <c r="A1099" i="19" s="1"/>
  <c r="D1099" i="19"/>
  <c r="E1099" i="19"/>
  <c r="F1099" i="19"/>
  <c r="B1100" i="19"/>
  <c r="C1100" i="19"/>
  <c r="A1100" i="19" s="1"/>
  <c r="D1100" i="19"/>
  <c r="E1100" i="19"/>
  <c r="F1100" i="19" s="1"/>
  <c r="AD1100" i="19"/>
  <c r="B1101" i="19"/>
  <c r="A1101" i="19" s="1"/>
  <c r="C1101" i="19"/>
  <c r="D1101" i="19"/>
  <c r="E1101" i="19"/>
  <c r="F1101" i="19"/>
  <c r="B1102" i="19"/>
  <c r="C1102" i="19"/>
  <c r="D1102" i="19"/>
  <c r="A1102" i="19" s="1"/>
  <c r="E1102" i="19"/>
  <c r="F1102" i="19"/>
  <c r="B1103" i="19"/>
  <c r="A1103" i="19" s="1"/>
  <c r="C1103" i="19"/>
  <c r="D1103" i="19"/>
  <c r="E1103" i="19"/>
  <c r="F1103" i="19"/>
  <c r="B1104" i="19"/>
  <c r="A1104" i="19" s="1"/>
  <c r="C1104" i="19"/>
  <c r="D1104" i="19"/>
  <c r="E1104" i="19"/>
  <c r="F1104" i="19" s="1"/>
  <c r="A1105" i="19"/>
  <c r="B1105" i="19"/>
  <c r="C1105" i="19"/>
  <c r="D1105" i="19"/>
  <c r="E1105" i="19"/>
  <c r="F1105" i="19" s="1"/>
  <c r="B1106" i="19"/>
  <c r="C1106" i="19"/>
  <c r="A1106" i="19" s="1"/>
  <c r="D1106" i="19"/>
  <c r="E1106" i="19"/>
  <c r="F1106" i="19"/>
  <c r="B1107" i="19"/>
  <c r="A1107" i="19" s="1"/>
  <c r="C1107" i="19"/>
  <c r="D1107" i="19"/>
  <c r="E1107" i="19"/>
  <c r="F1107" i="19" s="1"/>
  <c r="B1108" i="19"/>
  <c r="C1108" i="19"/>
  <c r="D1108" i="19"/>
  <c r="E1108" i="19"/>
  <c r="F1108" i="19" s="1"/>
  <c r="B1109" i="19"/>
  <c r="A1109" i="19" s="1"/>
  <c r="C1109" i="19"/>
  <c r="D1109" i="19"/>
  <c r="E1109" i="19"/>
  <c r="F1109" i="19"/>
  <c r="B1110" i="19"/>
  <c r="C1110" i="19"/>
  <c r="D1110" i="19"/>
  <c r="A1110" i="19" s="1"/>
  <c r="E1110" i="19"/>
  <c r="F1110" i="19"/>
  <c r="B1111" i="19"/>
  <c r="A1111" i="19" s="1"/>
  <c r="C1111" i="19"/>
  <c r="D1111" i="19"/>
  <c r="E1111" i="19"/>
  <c r="F1111" i="19"/>
  <c r="B1112" i="19"/>
  <c r="A1112" i="19" s="1"/>
  <c r="C1112" i="19"/>
  <c r="D1112" i="19"/>
  <c r="E1112" i="19"/>
  <c r="F1112" i="19" s="1"/>
  <c r="B1113" i="19"/>
  <c r="A1113" i="19" s="1"/>
  <c r="C1113" i="19"/>
  <c r="D1113" i="19"/>
  <c r="E1113" i="19"/>
  <c r="F1113" i="19" s="1"/>
  <c r="AD1113" i="19"/>
  <c r="B1114" i="19"/>
  <c r="C1114" i="19"/>
  <c r="D1114" i="19"/>
  <c r="E1114" i="19"/>
  <c r="F1114" i="19"/>
  <c r="A1115" i="19"/>
  <c r="B1115" i="19"/>
  <c r="C1115" i="19"/>
  <c r="D1115" i="19"/>
  <c r="E1115" i="19"/>
  <c r="F1115" i="19" s="1"/>
  <c r="A1116" i="19"/>
  <c r="B1116" i="19"/>
  <c r="C1116" i="19"/>
  <c r="D1116" i="19"/>
  <c r="E1116" i="19"/>
  <c r="F1116" i="19"/>
  <c r="B1117" i="19"/>
  <c r="C1117" i="19"/>
  <c r="A1117" i="19" s="1"/>
  <c r="D1117" i="19"/>
  <c r="E1117" i="19"/>
  <c r="F1117" i="19"/>
  <c r="B1118" i="19"/>
  <c r="A1118" i="19" s="1"/>
  <c r="C1118" i="19"/>
  <c r="D1118" i="19"/>
  <c r="E1118" i="19"/>
  <c r="F1118" i="19" s="1"/>
  <c r="B1119" i="19"/>
  <c r="A1119" i="19" s="1"/>
  <c r="C1119" i="19"/>
  <c r="D1119" i="19"/>
  <c r="E1119" i="19"/>
  <c r="F1119" i="19" s="1"/>
  <c r="B1120" i="19"/>
  <c r="C1120" i="19"/>
  <c r="A1120" i="19" s="1"/>
  <c r="D1120" i="19"/>
  <c r="E1120" i="19"/>
  <c r="F1120" i="19"/>
  <c r="B1121" i="19"/>
  <c r="C1121" i="19"/>
  <c r="A1121" i="19" s="1"/>
  <c r="D1121" i="19"/>
  <c r="E1121" i="19"/>
  <c r="F1121" i="19" s="1"/>
  <c r="AD1121" i="19"/>
  <c r="A1122" i="19"/>
  <c r="B1122" i="19"/>
  <c r="C1122" i="19"/>
  <c r="D1122" i="19"/>
  <c r="E1122" i="19"/>
  <c r="F1122" i="19" s="1"/>
  <c r="AD1122" i="19"/>
  <c r="B1123" i="19"/>
  <c r="A1123" i="19" s="1"/>
  <c r="C1123" i="19"/>
  <c r="D1123" i="19"/>
  <c r="E1123" i="19"/>
  <c r="F1123" i="19"/>
  <c r="B1124" i="19"/>
  <c r="C1124" i="19"/>
  <c r="D1124" i="19"/>
  <c r="A1124" i="19" s="1"/>
  <c r="E1124" i="19"/>
  <c r="F1124" i="19" s="1"/>
  <c r="B1125" i="19"/>
  <c r="C1125" i="19"/>
  <c r="D1125" i="19"/>
  <c r="E1125" i="19"/>
  <c r="F1125" i="19"/>
  <c r="A1126" i="19"/>
  <c r="B1126" i="19"/>
  <c r="C1126" i="19"/>
  <c r="D1126" i="19"/>
  <c r="E1126" i="19"/>
  <c r="F1126" i="19"/>
  <c r="B1127" i="19"/>
  <c r="A1127" i="19" s="1"/>
  <c r="C1127" i="19"/>
  <c r="D1127" i="19"/>
  <c r="E1127" i="19"/>
  <c r="F1127" i="19" s="1"/>
  <c r="B1128" i="19"/>
  <c r="A1128" i="19" s="1"/>
  <c r="C1128" i="19"/>
  <c r="D1128" i="19"/>
  <c r="E1128" i="19"/>
  <c r="F1128" i="19" s="1"/>
  <c r="A1129" i="19"/>
  <c r="B1129" i="19"/>
  <c r="C1129" i="19"/>
  <c r="D1129" i="19"/>
  <c r="E1129" i="19"/>
  <c r="F1129" i="19"/>
  <c r="AD1129" i="19"/>
  <c r="B1130" i="19"/>
  <c r="C1130" i="19"/>
  <c r="D1130" i="19"/>
  <c r="E1130" i="19"/>
  <c r="F1130" i="19" s="1"/>
  <c r="B1131" i="19"/>
  <c r="A1131" i="19" s="1"/>
  <c r="C1131" i="19"/>
  <c r="D1131" i="19"/>
  <c r="E1131" i="19"/>
  <c r="F1131" i="19"/>
  <c r="B1132" i="19"/>
  <c r="C1132" i="19"/>
  <c r="D1132" i="19"/>
  <c r="A1132" i="19" s="1"/>
  <c r="E1132" i="19"/>
  <c r="F1132" i="19"/>
  <c r="AD1132" i="19"/>
  <c r="B1133" i="19"/>
  <c r="A1133" i="19" s="1"/>
  <c r="C1133" i="19"/>
  <c r="D1133" i="19"/>
  <c r="E1133" i="19"/>
  <c r="F1133" i="19" s="1"/>
  <c r="B1134" i="19"/>
  <c r="A1134" i="19" s="1"/>
  <c r="C1134" i="19"/>
  <c r="D1134" i="19"/>
  <c r="E1134" i="19"/>
  <c r="F1134" i="19"/>
  <c r="B1135" i="19"/>
  <c r="C1135" i="19"/>
  <c r="A1135" i="19" s="1"/>
  <c r="D1135" i="19"/>
  <c r="E1135" i="19"/>
  <c r="F1135" i="19"/>
  <c r="AD1135" i="19"/>
  <c r="B1136" i="19"/>
  <c r="C1136" i="19"/>
  <c r="D1136" i="19"/>
  <c r="A1136" i="19" s="1"/>
  <c r="E1136" i="19"/>
  <c r="F1136" i="19" s="1"/>
  <c r="A1137" i="19"/>
  <c r="B1137" i="19"/>
  <c r="C1137" i="19"/>
  <c r="D1137" i="19"/>
  <c r="E1137" i="19"/>
  <c r="F1137" i="19"/>
  <c r="B1138" i="19"/>
  <c r="C1138" i="19"/>
  <c r="A1138" i="19" s="1"/>
  <c r="D1138" i="19"/>
  <c r="E1138" i="19"/>
  <c r="F1138" i="19" s="1"/>
  <c r="B1139" i="19"/>
  <c r="C1139" i="19"/>
  <c r="D1139" i="19"/>
  <c r="E1139" i="19"/>
  <c r="F1139" i="19" s="1"/>
  <c r="B1140" i="19"/>
  <c r="A1140" i="19" s="1"/>
  <c r="C1140" i="19"/>
  <c r="D1140" i="19"/>
  <c r="E1140" i="19"/>
  <c r="F1140" i="19"/>
  <c r="B1141" i="19"/>
  <c r="C1141" i="19"/>
  <c r="A1141" i="19" s="1"/>
  <c r="D1141" i="19"/>
  <c r="E1141" i="19"/>
  <c r="F1141" i="19"/>
  <c r="B1142" i="19"/>
  <c r="A1142" i="19" s="1"/>
  <c r="C1142" i="19"/>
  <c r="D1142" i="19"/>
  <c r="E1142" i="19"/>
  <c r="F1142" i="19"/>
  <c r="B1143" i="19"/>
  <c r="C1143" i="19"/>
  <c r="D1143" i="19"/>
  <c r="E1143" i="19"/>
  <c r="F1143" i="19" s="1"/>
  <c r="B1144" i="19"/>
  <c r="C1144" i="19"/>
  <c r="D1144" i="19"/>
  <c r="A1144" i="19" s="1"/>
  <c r="E1144" i="19"/>
  <c r="F1144" i="19" s="1"/>
  <c r="AD1144" i="19"/>
  <c r="B1145" i="19"/>
  <c r="C1145" i="19"/>
  <c r="D1145" i="19"/>
  <c r="E1145" i="19"/>
  <c r="F1145" i="19"/>
  <c r="B1146" i="19"/>
  <c r="C1146" i="19"/>
  <c r="D1146" i="19"/>
  <c r="A1146" i="19" s="1"/>
  <c r="E1146" i="19"/>
  <c r="F1146" i="19" s="1"/>
  <c r="B1147" i="19"/>
  <c r="A1147" i="19" s="1"/>
  <c r="C1147" i="19"/>
  <c r="D1147" i="19"/>
  <c r="E1147" i="19"/>
  <c r="F1147" i="19"/>
  <c r="B1148" i="19"/>
  <c r="C1148" i="19"/>
  <c r="D1148" i="19"/>
  <c r="A1148" i="19" s="1"/>
  <c r="E1148" i="19"/>
  <c r="F1148" i="19" s="1"/>
  <c r="B1149" i="19"/>
  <c r="C1149" i="19"/>
  <c r="D1149" i="19"/>
  <c r="E1149" i="19"/>
  <c r="F1149" i="19" s="1"/>
  <c r="B1150" i="19"/>
  <c r="A1150" i="19" s="1"/>
  <c r="C1150" i="19"/>
  <c r="D1150" i="19"/>
  <c r="E1150" i="19"/>
  <c r="F1150" i="19" s="1"/>
  <c r="A1151" i="19"/>
  <c r="B1151" i="19"/>
  <c r="C1151" i="19"/>
  <c r="D1151" i="19"/>
  <c r="E1151" i="19"/>
  <c r="F1151" i="19"/>
  <c r="AD1151" i="19"/>
  <c r="B1152" i="19"/>
  <c r="C1152" i="19"/>
  <c r="D1152" i="19"/>
  <c r="E1152" i="19"/>
  <c r="F1152" i="19" s="1"/>
  <c r="B1153" i="19"/>
  <c r="A1153" i="19" s="1"/>
  <c r="C1153" i="19"/>
  <c r="D1153" i="19"/>
  <c r="E1153" i="19"/>
  <c r="F1153" i="19"/>
  <c r="A1154" i="19"/>
  <c r="B1154" i="19"/>
  <c r="C1154" i="19"/>
  <c r="D1154" i="19"/>
  <c r="E1154" i="19"/>
  <c r="F1154" i="19"/>
  <c r="B1155" i="19"/>
  <c r="C1155" i="19"/>
  <c r="D1155" i="19"/>
  <c r="E1155" i="19"/>
  <c r="F1155" i="19"/>
  <c r="B1156" i="19"/>
  <c r="C1156" i="19"/>
  <c r="D1156" i="19"/>
  <c r="E1156" i="19"/>
  <c r="F1156" i="19" s="1"/>
  <c r="A1157" i="19"/>
  <c r="B1157" i="19"/>
  <c r="C1157" i="19"/>
  <c r="D1157" i="19"/>
  <c r="E1157" i="19"/>
  <c r="F1157" i="19" s="1"/>
  <c r="B1158" i="19"/>
  <c r="C1158" i="19"/>
  <c r="A1158" i="19" s="1"/>
  <c r="D1158" i="19"/>
  <c r="E1158" i="19"/>
  <c r="F1158" i="19"/>
  <c r="AD1158" i="19"/>
  <c r="B1159" i="19"/>
  <c r="A1159" i="19" s="1"/>
  <c r="C1159" i="19"/>
  <c r="D1159" i="19"/>
  <c r="E1159" i="19"/>
  <c r="F1159" i="19" s="1"/>
  <c r="B1160" i="19"/>
  <c r="A1160" i="19" s="1"/>
  <c r="C1160" i="19"/>
  <c r="D1160" i="19"/>
  <c r="E1160" i="19"/>
  <c r="F1160" i="19"/>
  <c r="B1161" i="19"/>
  <c r="C1161" i="19"/>
  <c r="D1161" i="19"/>
  <c r="E1161" i="19"/>
  <c r="F1161" i="19" s="1"/>
  <c r="B1162" i="19"/>
  <c r="C1162" i="19"/>
  <c r="D1162" i="19"/>
  <c r="E1162" i="19"/>
  <c r="F1162" i="19"/>
  <c r="A1163" i="19"/>
  <c r="B1163" i="19"/>
  <c r="C1163" i="19"/>
  <c r="D1163" i="19"/>
  <c r="E1163" i="19"/>
  <c r="F1163" i="19" s="1"/>
  <c r="B1164" i="19"/>
  <c r="C1164" i="19"/>
  <c r="A1164" i="19" s="1"/>
  <c r="D1164" i="19"/>
  <c r="E1164" i="19"/>
  <c r="F1164" i="19"/>
  <c r="B1165" i="19"/>
  <c r="C1165" i="19"/>
  <c r="A1165" i="19" s="1"/>
  <c r="D1165" i="19"/>
  <c r="E1165" i="19"/>
  <c r="F1165" i="19"/>
  <c r="AD1165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D1167" i="19"/>
  <c r="B1168" i="19"/>
  <c r="A1168" i="19" s="1"/>
  <c r="C1168" i="19"/>
  <c r="D1168" i="19"/>
  <c r="E1168" i="19"/>
  <c r="F1168" i="19" s="1"/>
  <c r="B1169" i="19"/>
  <c r="A1169" i="19" s="1"/>
  <c r="C1169" i="19"/>
  <c r="D1169" i="19"/>
  <c r="E1169" i="19"/>
  <c r="F1169" i="19"/>
  <c r="B1170" i="19"/>
  <c r="C1170" i="19"/>
  <c r="D1170" i="19"/>
  <c r="E1170" i="19"/>
  <c r="F1170" i="19"/>
  <c r="B1171" i="19"/>
  <c r="A1171" i="19" s="1"/>
  <c r="C1171" i="19"/>
  <c r="D1171" i="19"/>
  <c r="E1171" i="19"/>
  <c r="F1171" i="19" s="1"/>
  <c r="A1172" i="19"/>
  <c r="B1172" i="19"/>
  <c r="C1172" i="19"/>
  <c r="D1172" i="19"/>
  <c r="E1172" i="19"/>
  <c r="F1172" i="19" s="1"/>
  <c r="AD1172" i="19"/>
  <c r="A1173" i="19"/>
  <c r="B1173" i="19"/>
  <c r="C1173" i="19"/>
  <c r="D1173" i="19"/>
  <c r="E1173" i="19"/>
  <c r="F1173" i="19" s="1"/>
  <c r="B1174" i="19"/>
  <c r="C1174" i="19"/>
  <c r="D1174" i="19"/>
  <c r="E1174" i="19"/>
  <c r="F1174" i="19" s="1"/>
  <c r="A1175" i="19"/>
  <c r="B1175" i="19"/>
  <c r="C1175" i="19"/>
  <c r="D1175" i="19"/>
  <c r="E1175" i="19"/>
  <c r="F1175" i="19" s="1"/>
  <c r="A1176" i="19"/>
  <c r="B1176" i="19"/>
  <c r="C1176" i="19"/>
  <c r="D1176" i="19"/>
  <c r="E1176" i="19"/>
  <c r="F1176" i="19"/>
  <c r="B1177" i="19"/>
  <c r="C1177" i="19"/>
  <c r="A1177" i="19" s="1"/>
  <c r="D1177" i="19"/>
  <c r="E1177" i="19"/>
  <c r="F1177" i="19" s="1"/>
  <c r="AD1177" i="19"/>
  <c r="B1178" i="19"/>
  <c r="C1178" i="19"/>
  <c r="D1178" i="19"/>
  <c r="A1178" i="19" s="1"/>
  <c r="E1178" i="19"/>
  <c r="F1178" i="19"/>
  <c r="B1179" i="19"/>
  <c r="C1179" i="19"/>
  <c r="D1179" i="19"/>
  <c r="E1179" i="19"/>
  <c r="F1179" i="19"/>
  <c r="B1180" i="19"/>
  <c r="A1180" i="19" s="1"/>
  <c r="C1180" i="19"/>
  <c r="D1180" i="19"/>
  <c r="E1180" i="19"/>
  <c r="F1180" i="19"/>
  <c r="B1181" i="19"/>
  <c r="C1181" i="19"/>
  <c r="D1181" i="19"/>
  <c r="A1181" i="19" s="1"/>
  <c r="E1181" i="19"/>
  <c r="F1181" i="19" s="1"/>
  <c r="B1182" i="19"/>
  <c r="A1182" i="19" s="1"/>
  <c r="C1182" i="19"/>
  <c r="D1182" i="19"/>
  <c r="E1182" i="19"/>
  <c r="F1182" i="19"/>
  <c r="B1183" i="19"/>
  <c r="C1183" i="19"/>
  <c r="D1183" i="19"/>
  <c r="A1183" i="19" s="1"/>
  <c r="E1183" i="19"/>
  <c r="F1183" i="19"/>
  <c r="B1184" i="19"/>
  <c r="C1184" i="19"/>
  <c r="D1184" i="19"/>
  <c r="E1184" i="19"/>
  <c r="F1184" i="19" s="1"/>
  <c r="B1185" i="19"/>
  <c r="A1185" i="19" s="1"/>
  <c r="C1185" i="19"/>
  <c r="D1185" i="19"/>
  <c r="E1185" i="19"/>
  <c r="F1185" i="19" s="1"/>
  <c r="B1186" i="19"/>
  <c r="C1186" i="19"/>
  <c r="D1186" i="19"/>
  <c r="A1186" i="19" s="1"/>
  <c r="E1186" i="19"/>
  <c r="F1186" i="19"/>
  <c r="B1187" i="19"/>
  <c r="C1187" i="19"/>
  <c r="A1187" i="19" s="1"/>
  <c r="D1187" i="19"/>
  <c r="E1187" i="19"/>
  <c r="F1187" i="19"/>
  <c r="AD1187" i="19"/>
  <c r="B1188" i="19"/>
  <c r="C1188" i="19"/>
  <c r="D1188" i="19"/>
  <c r="A1188" i="19" s="1"/>
  <c r="E1188" i="19"/>
  <c r="F1188" i="19" s="1"/>
  <c r="B1189" i="19"/>
  <c r="C1189" i="19"/>
  <c r="A1189" i="19" s="1"/>
  <c r="D1189" i="19"/>
  <c r="E1189" i="19"/>
  <c r="F1189" i="19"/>
  <c r="A1190" i="19"/>
  <c r="B1190" i="19"/>
  <c r="C1190" i="19"/>
  <c r="D1190" i="19"/>
  <c r="E1190" i="19"/>
  <c r="F1190" i="19" s="1"/>
  <c r="B1191" i="19"/>
  <c r="A1191" i="19" s="1"/>
  <c r="C1191" i="19"/>
  <c r="D1191" i="19"/>
  <c r="E1191" i="19"/>
  <c r="F1191" i="19" s="1"/>
  <c r="A1192" i="19"/>
  <c r="B1192" i="19"/>
  <c r="C1192" i="19"/>
  <c r="D1192" i="19"/>
  <c r="E1192" i="19"/>
  <c r="F1192" i="19" s="1"/>
  <c r="B1193" i="19"/>
  <c r="C1193" i="19"/>
  <c r="A1193" i="19" s="1"/>
  <c r="D1193" i="19"/>
  <c r="E1193" i="19"/>
  <c r="F1193" i="19"/>
  <c r="A1194" i="19"/>
  <c r="B1194" i="19"/>
  <c r="C1194" i="19"/>
  <c r="D1194" i="19"/>
  <c r="E1194" i="19"/>
  <c r="F1194" i="19" s="1"/>
  <c r="B1195" i="19"/>
  <c r="C1195" i="19"/>
  <c r="D1195" i="19"/>
  <c r="E1195" i="19"/>
  <c r="F1195" i="19" s="1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B1198" i="19"/>
  <c r="A1198" i="19" s="1"/>
  <c r="C1198" i="19"/>
  <c r="D1198" i="19"/>
  <c r="E1198" i="19"/>
  <c r="F1198" i="19" s="1"/>
  <c r="B1199" i="19"/>
  <c r="A1199" i="19" s="1"/>
  <c r="C1199" i="19"/>
  <c r="D1199" i="19"/>
  <c r="E1199" i="19"/>
  <c r="F1199" i="19" s="1"/>
  <c r="A1200" i="19"/>
  <c r="B1200" i="19"/>
  <c r="C1200" i="19"/>
  <c r="D1200" i="19"/>
  <c r="E1200" i="19"/>
  <c r="F1200" i="19" s="1"/>
  <c r="B1201" i="19"/>
  <c r="C1201" i="19"/>
  <c r="A1201" i="19" s="1"/>
  <c r="D1201" i="19"/>
  <c r="E1201" i="19"/>
  <c r="F1201" i="19"/>
  <c r="A1202" i="19"/>
  <c r="B1202" i="19"/>
  <c r="C1202" i="19"/>
  <c r="D1202" i="19"/>
  <c r="E1202" i="19"/>
  <c r="F1202" i="19" s="1"/>
  <c r="B1203" i="19"/>
  <c r="C1203" i="19"/>
  <c r="D1203" i="19"/>
  <c r="E1203" i="19"/>
  <c r="F1203" i="19" s="1"/>
  <c r="B1204" i="19"/>
  <c r="C1204" i="19"/>
  <c r="D1204" i="19"/>
  <c r="E1204" i="19"/>
  <c r="F1204" i="19" s="1"/>
  <c r="B1205" i="19"/>
  <c r="C1205" i="19"/>
  <c r="A1205" i="19" s="1"/>
  <c r="D1205" i="19"/>
  <c r="E1205" i="19"/>
  <c r="F1205" i="19" s="1"/>
  <c r="AD1205" i="19"/>
  <c r="B1206" i="19"/>
  <c r="C1206" i="19"/>
  <c r="D1206" i="19"/>
  <c r="E1206" i="19"/>
  <c r="F1206" i="19" s="1"/>
  <c r="B1207" i="19"/>
  <c r="A1207" i="19" s="1"/>
  <c r="C1207" i="19"/>
  <c r="D1207" i="19"/>
  <c r="E1207" i="19"/>
  <c r="F1207" i="19"/>
  <c r="B1208" i="19"/>
  <c r="C1208" i="19"/>
  <c r="A1208" i="19" s="1"/>
  <c r="D1208" i="19"/>
  <c r="E1208" i="19"/>
  <c r="F1208" i="19"/>
  <c r="B1209" i="19"/>
  <c r="C1209" i="19"/>
  <c r="D1209" i="19"/>
  <c r="E1209" i="19"/>
  <c r="F1209" i="19"/>
  <c r="AD1209" i="19"/>
  <c r="B1210" i="19"/>
  <c r="C1210" i="19"/>
  <c r="D1210" i="19"/>
  <c r="E1210" i="19"/>
  <c r="F1210" i="19" s="1"/>
  <c r="B1211" i="19"/>
  <c r="A1211" i="19" s="1"/>
  <c r="C1211" i="19"/>
  <c r="D1211" i="19"/>
  <c r="E1211" i="19"/>
  <c r="F1211" i="19"/>
  <c r="B1212" i="19"/>
  <c r="C1212" i="19"/>
  <c r="D1212" i="19"/>
  <c r="A1212" i="19" s="1"/>
  <c r="E1212" i="19"/>
  <c r="F1212" i="19" s="1"/>
  <c r="A1213" i="19"/>
  <c r="B1213" i="19"/>
  <c r="C1213" i="19"/>
  <c r="D1213" i="19"/>
  <c r="E1213" i="19"/>
  <c r="F1213" i="19" s="1"/>
  <c r="A1214" i="19"/>
  <c r="B1214" i="19"/>
  <c r="C1214" i="19"/>
  <c r="D1214" i="19"/>
  <c r="E1214" i="19"/>
  <c r="F1214" i="19"/>
  <c r="B1215" i="19"/>
  <c r="C1215" i="19"/>
  <c r="A1215" i="19" s="1"/>
  <c r="D1215" i="19"/>
  <c r="E1215" i="19"/>
  <c r="F1215" i="19" s="1"/>
  <c r="B1216" i="19"/>
  <c r="A1216" i="19" s="1"/>
  <c r="C1216" i="19"/>
  <c r="D1216" i="19"/>
  <c r="E1216" i="19"/>
  <c r="F1216" i="19" s="1"/>
  <c r="B1217" i="19"/>
  <c r="C1217" i="19"/>
  <c r="D1217" i="19"/>
  <c r="E1217" i="19"/>
  <c r="F1217" i="19"/>
  <c r="B1218" i="19"/>
  <c r="C1218" i="19"/>
  <c r="D1218" i="19"/>
  <c r="A1218" i="19" s="1"/>
  <c r="E1218" i="19"/>
  <c r="F1218" i="19" s="1"/>
  <c r="B1219" i="19"/>
  <c r="A1219" i="19" s="1"/>
  <c r="C1219" i="19"/>
  <c r="D1219" i="19"/>
  <c r="E1219" i="19"/>
  <c r="F1219" i="19"/>
  <c r="B1220" i="19"/>
  <c r="C1220" i="19"/>
  <c r="D1220" i="19"/>
  <c r="A1220" i="19" s="1"/>
  <c r="E1220" i="19"/>
  <c r="F1220" i="19" s="1"/>
  <c r="AD1220" i="19"/>
  <c r="B1221" i="19"/>
  <c r="A1221" i="19" s="1"/>
  <c r="C1221" i="19"/>
  <c r="D1221" i="19"/>
  <c r="E1221" i="19"/>
  <c r="F1221" i="19"/>
  <c r="B1222" i="19"/>
  <c r="A1222" i="19" s="1"/>
  <c r="C1222" i="19"/>
  <c r="D1222" i="19"/>
  <c r="E1222" i="19"/>
  <c r="F1222" i="19" s="1"/>
  <c r="B1223" i="19"/>
  <c r="C1223" i="19"/>
  <c r="D1223" i="19"/>
  <c r="A1223" i="19" s="1"/>
  <c r="E1223" i="19"/>
  <c r="F1223" i="19" s="1"/>
  <c r="AD1223" i="19"/>
  <c r="A1224" i="19"/>
  <c r="B1224" i="19"/>
  <c r="C1224" i="19"/>
  <c r="D1224" i="19"/>
  <c r="E1224" i="19"/>
  <c r="F1224" i="19"/>
  <c r="B1225" i="19"/>
  <c r="C1225" i="19"/>
  <c r="D1225" i="19"/>
  <c r="E1225" i="19"/>
  <c r="F1225" i="19" s="1"/>
  <c r="A1226" i="19"/>
  <c r="B1226" i="19"/>
  <c r="C1226" i="19"/>
  <c r="D1226" i="19"/>
  <c r="E1226" i="19"/>
  <c r="F1226" i="19" s="1"/>
  <c r="A1227" i="19"/>
  <c r="B1227" i="19"/>
  <c r="C1227" i="19"/>
  <c r="D1227" i="19"/>
  <c r="E1227" i="19"/>
  <c r="F1227" i="19" s="1"/>
  <c r="AD1227" i="19"/>
  <c r="B1228" i="19"/>
  <c r="C1228" i="19"/>
  <c r="D1228" i="19"/>
  <c r="A1228" i="19" s="1"/>
  <c r="E1228" i="19"/>
  <c r="F1228" i="19" s="1"/>
  <c r="B1229" i="19"/>
  <c r="C1229" i="19"/>
  <c r="D1229" i="19"/>
  <c r="E1229" i="19"/>
  <c r="F1229" i="19"/>
  <c r="AD1229" i="19"/>
  <c r="A1230" i="19"/>
  <c r="B1230" i="19"/>
  <c r="C1230" i="19"/>
  <c r="D1230" i="19"/>
  <c r="E1230" i="19"/>
  <c r="F1230" i="19" s="1"/>
  <c r="B1231" i="19"/>
  <c r="C1231" i="19"/>
  <c r="D1231" i="19"/>
  <c r="E1231" i="19"/>
  <c r="F1231" i="19"/>
  <c r="AD1231" i="19"/>
  <c r="B1232" i="19"/>
  <c r="C1232" i="19"/>
  <c r="D1232" i="19"/>
  <c r="E1232" i="19"/>
  <c r="F1232" i="19"/>
  <c r="AD1232" i="19"/>
  <c r="B1233" i="19"/>
  <c r="C1233" i="19"/>
  <c r="A1233" i="19" s="1"/>
  <c r="D1233" i="19"/>
  <c r="E1233" i="19"/>
  <c r="F1233" i="19" s="1"/>
  <c r="A1234" i="19"/>
  <c r="B1234" i="19"/>
  <c r="C1234" i="19"/>
  <c r="D1234" i="19"/>
  <c r="E1234" i="19"/>
  <c r="F1234" i="19" s="1"/>
  <c r="B1235" i="19"/>
  <c r="A1235" i="19" s="1"/>
  <c r="C1235" i="19"/>
  <c r="D1235" i="19"/>
  <c r="E1235" i="19"/>
  <c r="F1235" i="19" s="1"/>
  <c r="A1236" i="19"/>
  <c r="B1236" i="19"/>
  <c r="C1236" i="19"/>
  <c r="D1236" i="19"/>
  <c r="E1236" i="19"/>
  <c r="F1236" i="19" s="1"/>
  <c r="AD1236" i="19"/>
  <c r="B1237" i="19"/>
  <c r="C1237" i="19"/>
  <c r="D1237" i="19"/>
  <c r="E1237" i="19"/>
  <c r="F1237" i="19"/>
  <c r="A1238" i="19"/>
  <c r="B1238" i="19"/>
  <c r="C1238" i="19"/>
  <c r="D1238" i="19"/>
  <c r="E1238" i="19"/>
  <c r="F1238" i="19" s="1"/>
  <c r="B1239" i="19"/>
  <c r="A1239" i="19" s="1"/>
  <c r="C1239" i="19"/>
  <c r="D1239" i="19"/>
  <c r="E1239" i="19"/>
  <c r="F1239" i="19"/>
  <c r="AD1239" i="19"/>
  <c r="B1240" i="19"/>
  <c r="C1240" i="19"/>
  <c r="A1240" i="19" s="1"/>
  <c r="D1240" i="19"/>
  <c r="E1240" i="19"/>
  <c r="F1240" i="19" s="1"/>
  <c r="B1241" i="19"/>
  <c r="C1241" i="19"/>
  <c r="D1241" i="19"/>
  <c r="E1241" i="19"/>
  <c r="F1241" i="19" s="1"/>
  <c r="A1242" i="19"/>
  <c r="B1242" i="19"/>
  <c r="C1242" i="19"/>
  <c r="D1242" i="19"/>
  <c r="E1242" i="19"/>
  <c r="F1242" i="19"/>
  <c r="B1243" i="19"/>
  <c r="C1243" i="19"/>
  <c r="A1243" i="19" s="1"/>
  <c r="D1243" i="19"/>
  <c r="E1243" i="19"/>
  <c r="F1243" i="19"/>
  <c r="B1244" i="19"/>
  <c r="A1244" i="19" s="1"/>
  <c r="C1244" i="19"/>
  <c r="D1244" i="19"/>
  <c r="E1244" i="19"/>
  <c r="F1244" i="19" s="1"/>
  <c r="AD1244" i="19"/>
  <c r="B1245" i="19"/>
  <c r="A1245" i="19" s="1"/>
  <c r="C1245" i="19"/>
  <c r="D1245" i="19"/>
  <c r="E1245" i="19"/>
  <c r="F1245" i="19" s="1"/>
  <c r="B1246" i="19"/>
  <c r="C1246" i="19"/>
  <c r="D1246" i="19"/>
  <c r="E1246" i="19"/>
  <c r="F1246" i="19" s="1"/>
  <c r="B1247" i="19"/>
  <c r="A1247" i="19" s="1"/>
  <c r="C1247" i="19"/>
  <c r="D1247" i="19"/>
  <c r="E1247" i="19"/>
  <c r="F1247" i="19" s="1"/>
  <c r="B1248" i="19"/>
  <c r="A1248" i="19" s="1"/>
  <c r="C1248" i="19"/>
  <c r="D1248" i="19"/>
  <c r="E1248" i="19"/>
  <c r="F1248" i="19"/>
  <c r="B1249" i="19"/>
  <c r="C1249" i="19"/>
  <c r="A1249" i="19" s="1"/>
  <c r="D1249" i="19"/>
  <c r="E1249" i="19"/>
  <c r="F1249" i="19"/>
  <c r="B1250" i="19"/>
  <c r="A1250" i="19" s="1"/>
  <c r="C1250" i="19"/>
  <c r="D1250" i="19"/>
  <c r="E1250" i="19"/>
  <c r="F1250" i="19"/>
  <c r="B1251" i="19"/>
  <c r="C1251" i="19"/>
  <c r="D1251" i="19"/>
  <c r="A1251" i="19" s="1"/>
  <c r="E1251" i="19"/>
  <c r="F1251" i="19" s="1"/>
  <c r="B1252" i="19"/>
  <c r="A1252" i="19" s="1"/>
  <c r="C1252" i="19"/>
  <c r="D1252" i="19"/>
  <c r="E1252" i="19"/>
  <c r="F1252" i="19"/>
  <c r="AD1252" i="19"/>
  <c r="B1253" i="19"/>
  <c r="C1253" i="19"/>
  <c r="A1253" i="19" s="1"/>
  <c r="D1253" i="19"/>
  <c r="E1253" i="19"/>
  <c r="F1253" i="19" s="1"/>
  <c r="B1254" i="19"/>
  <c r="A1254" i="19" s="1"/>
  <c r="C1254" i="19"/>
  <c r="D1254" i="19"/>
  <c r="E1254" i="19"/>
  <c r="F1254" i="19"/>
  <c r="A1255" i="19"/>
  <c r="B1255" i="19"/>
  <c r="C1255" i="19"/>
  <c r="D1255" i="19"/>
  <c r="E1255" i="19"/>
  <c r="F1255" i="19" s="1"/>
  <c r="AD1255" i="19"/>
  <c r="B1256" i="19"/>
  <c r="A1256" i="19" s="1"/>
  <c r="C1256" i="19"/>
  <c r="D1256" i="19"/>
  <c r="E1256" i="19"/>
  <c r="F1256" i="19"/>
  <c r="B1257" i="19"/>
  <c r="C1257" i="19"/>
  <c r="A1257" i="19" s="1"/>
  <c r="D1257" i="19"/>
  <c r="E1257" i="19"/>
  <c r="F1257" i="19"/>
  <c r="B1258" i="19"/>
  <c r="A1258" i="19" s="1"/>
  <c r="C1258" i="19"/>
  <c r="D1258" i="19"/>
  <c r="E1258" i="19"/>
  <c r="F1258" i="19"/>
  <c r="B1259" i="19"/>
  <c r="A1259" i="19" s="1"/>
  <c r="C1259" i="19"/>
  <c r="D1259" i="19"/>
  <c r="E1259" i="19"/>
  <c r="F1259" i="19" s="1"/>
  <c r="AD1259" i="19"/>
  <c r="A1260" i="19"/>
  <c r="B1260" i="19"/>
  <c r="C1260" i="19"/>
  <c r="D1260" i="19"/>
  <c r="E1260" i="19"/>
  <c r="F1260" i="19"/>
  <c r="AD1260" i="19"/>
  <c r="B1261" i="19"/>
  <c r="C1261" i="19"/>
  <c r="D1261" i="19"/>
  <c r="E1261" i="19"/>
  <c r="F1261" i="19" s="1"/>
  <c r="B1262" i="19"/>
  <c r="A1262" i="19" s="1"/>
  <c r="C1262" i="19"/>
  <c r="D1262" i="19"/>
  <c r="E1262" i="19"/>
  <c r="F1262" i="19"/>
  <c r="A1263" i="19"/>
  <c r="B1263" i="19"/>
  <c r="C1263" i="19"/>
  <c r="D1263" i="19"/>
  <c r="E1263" i="19"/>
  <c r="F1263" i="19"/>
  <c r="B1264" i="19"/>
  <c r="A1264" i="19" s="1"/>
  <c r="C1264" i="19"/>
  <c r="D1264" i="19"/>
  <c r="E1264" i="19"/>
  <c r="F1264" i="19"/>
  <c r="AD1264" i="19"/>
  <c r="B1265" i="19"/>
  <c r="C1265" i="19"/>
  <c r="D1265" i="19"/>
  <c r="E1265" i="19"/>
  <c r="F1265" i="19" s="1"/>
  <c r="B1266" i="19"/>
  <c r="A1266" i="19" s="1"/>
  <c r="C1266" i="19"/>
  <c r="D1266" i="19"/>
  <c r="E1266" i="19"/>
  <c r="F1266" i="19"/>
  <c r="AD1266" i="19"/>
  <c r="A1267" i="19"/>
  <c r="B1267" i="19"/>
  <c r="C1267" i="19"/>
  <c r="D1267" i="19"/>
  <c r="E1267" i="19"/>
  <c r="F1267" i="19"/>
  <c r="B1268" i="19"/>
  <c r="C1268" i="19"/>
  <c r="D1268" i="19"/>
  <c r="E1268" i="19"/>
  <c r="F1268" i="19" s="1"/>
  <c r="B1269" i="19"/>
  <c r="A1269" i="19" s="1"/>
  <c r="C1269" i="19"/>
  <c r="D1269" i="19"/>
  <c r="E1269" i="19"/>
  <c r="F1269" i="19"/>
  <c r="A1270" i="19"/>
  <c r="B1270" i="19"/>
  <c r="C1270" i="19"/>
  <c r="D1270" i="19"/>
  <c r="E1270" i="19"/>
  <c r="F1270" i="19" s="1"/>
  <c r="B1271" i="19"/>
  <c r="C1271" i="19"/>
  <c r="A1271" i="19" s="1"/>
  <c r="D1271" i="19"/>
  <c r="E1271" i="19"/>
  <c r="F1271" i="19"/>
  <c r="AD1271" i="19"/>
  <c r="B1272" i="19"/>
  <c r="C1272" i="19"/>
  <c r="D1272" i="19"/>
  <c r="E1272" i="19"/>
  <c r="F1272" i="19" s="1"/>
  <c r="B1273" i="19"/>
  <c r="C1273" i="19"/>
  <c r="D1273" i="19"/>
  <c r="E1273" i="19"/>
  <c r="F1273" i="19"/>
  <c r="A1274" i="19"/>
  <c r="B1274" i="19"/>
  <c r="C1274" i="19"/>
  <c r="D1274" i="19"/>
  <c r="E1274" i="19"/>
  <c r="F1274" i="19" s="1"/>
  <c r="B1275" i="19"/>
  <c r="C1275" i="19"/>
  <c r="D1275" i="19"/>
  <c r="E1275" i="19"/>
  <c r="F1275" i="19"/>
  <c r="A1276" i="19"/>
  <c r="B1276" i="19"/>
  <c r="C1276" i="19"/>
  <c r="D1276" i="19"/>
  <c r="E1276" i="19"/>
  <c r="F1276" i="19" s="1"/>
  <c r="B1277" i="19"/>
  <c r="C1277" i="19"/>
  <c r="D1277" i="19"/>
  <c r="A1277" i="19" s="1"/>
  <c r="E1277" i="19"/>
  <c r="F1277" i="19" s="1"/>
  <c r="A1278" i="19"/>
  <c r="B1278" i="19"/>
  <c r="C1278" i="19"/>
  <c r="D1278" i="19"/>
  <c r="E1278" i="19"/>
  <c r="F1278" i="19"/>
  <c r="B1279" i="19"/>
  <c r="C1279" i="19"/>
  <c r="A1279" i="19" s="1"/>
  <c r="D1279" i="19"/>
  <c r="E1279" i="19"/>
  <c r="F1279" i="19" s="1"/>
  <c r="B1280" i="19"/>
  <c r="A1280" i="19" s="1"/>
  <c r="C1280" i="19"/>
  <c r="D1280" i="19"/>
  <c r="E1280" i="19"/>
  <c r="F1280" i="19" s="1"/>
  <c r="B1281" i="19"/>
  <c r="A1281" i="19" s="1"/>
  <c r="C1281" i="19"/>
  <c r="D1281" i="19"/>
  <c r="E1281" i="19"/>
  <c r="F1281" i="19"/>
  <c r="B1282" i="19"/>
  <c r="C1282" i="19"/>
  <c r="A1282" i="19" s="1"/>
  <c r="D1282" i="19"/>
  <c r="E1282" i="19"/>
  <c r="F1282" i="19"/>
  <c r="B1283" i="19"/>
  <c r="A1283" i="19" s="1"/>
  <c r="C1283" i="19"/>
  <c r="D1283" i="19"/>
  <c r="E1283" i="19"/>
  <c r="F1283" i="19"/>
  <c r="B1284" i="19"/>
  <c r="A1284" i="19" s="1"/>
  <c r="C1284" i="19"/>
  <c r="D1284" i="19"/>
  <c r="E1284" i="19"/>
  <c r="F1284" i="19" s="1"/>
  <c r="B1285" i="19"/>
  <c r="C1285" i="19"/>
  <c r="A1285" i="19" s="1"/>
  <c r="D1285" i="19"/>
  <c r="E1285" i="19"/>
  <c r="F1285" i="19" s="1"/>
  <c r="B1286" i="19"/>
  <c r="C1286" i="19"/>
  <c r="A1286" i="19" s="1"/>
  <c r="D1286" i="19"/>
  <c r="E1286" i="19"/>
  <c r="F1286" i="19" s="1"/>
  <c r="A1287" i="19"/>
  <c r="B1287" i="19"/>
  <c r="C1287" i="19"/>
  <c r="D1287" i="19"/>
  <c r="E1287" i="19"/>
  <c r="F1287" i="19" s="1"/>
  <c r="AD1287" i="19"/>
  <c r="B1288" i="19"/>
  <c r="A1288" i="19" s="1"/>
  <c r="C1288" i="19"/>
  <c r="D1288" i="19"/>
  <c r="E1288" i="19"/>
  <c r="F1288" i="19"/>
  <c r="A1289" i="19"/>
  <c r="B1289" i="19"/>
  <c r="C1289" i="19"/>
  <c r="D1289" i="19"/>
  <c r="E1289" i="19"/>
  <c r="F1289" i="19"/>
  <c r="B1290" i="19"/>
  <c r="C1290" i="19"/>
  <c r="D1290" i="19"/>
  <c r="E1290" i="19"/>
  <c r="F1290" i="19"/>
  <c r="A1291" i="19"/>
  <c r="B1291" i="19"/>
  <c r="C1291" i="19"/>
  <c r="D1291" i="19"/>
  <c r="E1291" i="19"/>
  <c r="F1291" i="19" s="1"/>
  <c r="B1292" i="19"/>
  <c r="C1292" i="19"/>
  <c r="D1292" i="19"/>
  <c r="E1292" i="19"/>
  <c r="F1292" i="19" s="1"/>
  <c r="B1293" i="19"/>
  <c r="A1293" i="19" s="1"/>
  <c r="C1293" i="19"/>
  <c r="D1293" i="19"/>
  <c r="E1293" i="19"/>
  <c r="F1293" i="19"/>
  <c r="A1294" i="19"/>
  <c r="B1294" i="19"/>
  <c r="C1294" i="19"/>
  <c r="D1294" i="19"/>
  <c r="E1294" i="19"/>
  <c r="F1294" i="19"/>
  <c r="B1295" i="19"/>
  <c r="A1295" i="19" s="1"/>
  <c r="C1295" i="19"/>
  <c r="D1295" i="19"/>
  <c r="E1295" i="19"/>
  <c r="F1295" i="19"/>
  <c r="B1296" i="19"/>
  <c r="C1296" i="19"/>
  <c r="D1296" i="19"/>
  <c r="E1296" i="19"/>
  <c r="F1296" i="19" s="1"/>
  <c r="AD1296" i="19"/>
  <c r="B1297" i="19"/>
  <c r="C1297" i="19"/>
  <c r="A1297" i="19" s="1"/>
  <c r="D1297" i="19"/>
  <c r="E1297" i="19"/>
  <c r="F1297" i="19"/>
  <c r="AD1297" i="19"/>
  <c r="AD4938" i="19" s="1"/>
  <c r="B1298" i="19"/>
  <c r="A1298" i="19" s="1"/>
  <c r="C1298" i="19"/>
  <c r="D1298" i="19"/>
  <c r="E1298" i="19"/>
  <c r="F1298" i="19"/>
  <c r="B1299" i="19"/>
  <c r="A1299" i="19" s="1"/>
  <c r="C1299" i="19"/>
  <c r="D1299" i="19"/>
  <c r="E1299" i="19"/>
  <c r="F1299" i="19"/>
  <c r="AD1299" i="19"/>
  <c r="B1300" i="19"/>
  <c r="C1300" i="19"/>
  <c r="A1300" i="19" s="1"/>
  <c r="D1300" i="19"/>
  <c r="E1300" i="19"/>
  <c r="F1300" i="19" s="1"/>
  <c r="AD1300" i="19"/>
  <c r="B1301" i="19"/>
  <c r="C1301" i="19"/>
  <c r="D1301" i="19"/>
  <c r="E1301" i="19"/>
  <c r="F1301" i="19" s="1"/>
  <c r="B1302" i="19"/>
  <c r="C1302" i="19"/>
  <c r="D1302" i="19"/>
  <c r="E1302" i="19"/>
  <c r="F1302" i="19"/>
  <c r="AD1302" i="19"/>
  <c r="B1303" i="19"/>
  <c r="C1303" i="19"/>
  <c r="D1303" i="19"/>
  <c r="A1303" i="19" s="1"/>
  <c r="E1303" i="19"/>
  <c r="F1303" i="19" s="1"/>
  <c r="A1304" i="19"/>
  <c r="B1304" i="19"/>
  <c r="C1304" i="19"/>
  <c r="D1304" i="19"/>
  <c r="E1304" i="19"/>
  <c r="F1304" i="19"/>
  <c r="AD1304" i="19"/>
  <c r="B1305" i="19"/>
  <c r="A1305" i="19" s="1"/>
  <c r="C1305" i="19"/>
  <c r="D1305" i="19"/>
  <c r="E1305" i="19"/>
  <c r="F1305" i="19"/>
  <c r="B1306" i="19"/>
  <c r="C1306" i="19"/>
  <c r="D1306" i="19"/>
  <c r="A1306" i="19" s="1"/>
  <c r="E1306" i="19"/>
  <c r="F1306" i="19" s="1"/>
  <c r="AD1306" i="19"/>
  <c r="B1307" i="19"/>
  <c r="A1307" i="19" s="1"/>
  <c r="C1307" i="19"/>
  <c r="D1307" i="19"/>
  <c r="E1307" i="19"/>
  <c r="F1307" i="19"/>
  <c r="A1308" i="19"/>
  <c r="B1308" i="19"/>
  <c r="C1308" i="19"/>
  <c r="D1308" i="19"/>
  <c r="E1308" i="19"/>
  <c r="F1308" i="19" s="1"/>
  <c r="B1309" i="19"/>
  <c r="C1309" i="19"/>
  <c r="D1309" i="19"/>
  <c r="E1309" i="19"/>
  <c r="F1309" i="19"/>
  <c r="B1310" i="19"/>
  <c r="C1310" i="19"/>
  <c r="D1310" i="19"/>
  <c r="E1310" i="19"/>
  <c r="F1310" i="19" s="1"/>
  <c r="B1311" i="19"/>
  <c r="A1311" i="19" s="1"/>
  <c r="C1311" i="19"/>
  <c r="D1311" i="19"/>
  <c r="E1311" i="19"/>
  <c r="F1311" i="19"/>
  <c r="AD1311" i="19"/>
  <c r="B1312" i="19"/>
  <c r="A1312" i="19" s="1"/>
  <c r="C1312" i="19"/>
  <c r="D1312" i="19"/>
  <c r="E1312" i="19"/>
  <c r="F1312" i="19" s="1"/>
  <c r="B1313" i="19"/>
  <c r="A1313" i="19" s="1"/>
  <c r="C1313" i="19"/>
  <c r="D1313" i="19"/>
  <c r="E1313" i="19"/>
  <c r="F1313" i="19"/>
  <c r="A1314" i="19"/>
  <c r="B1314" i="19"/>
  <c r="C1314" i="19"/>
  <c r="D1314" i="19"/>
  <c r="E1314" i="19"/>
  <c r="F1314" i="19"/>
  <c r="B1315" i="19"/>
  <c r="C1315" i="19"/>
  <c r="D1315" i="19"/>
  <c r="E1315" i="19"/>
  <c r="F1315" i="19"/>
  <c r="B1316" i="19"/>
  <c r="A1316" i="19" s="1"/>
  <c r="C1316" i="19"/>
  <c r="D1316" i="19"/>
  <c r="E1316" i="19"/>
  <c r="F1316" i="19"/>
  <c r="B1317" i="19"/>
  <c r="C1317" i="19"/>
  <c r="D1317" i="19"/>
  <c r="A1317" i="19" s="1"/>
  <c r="E1317" i="19"/>
  <c r="F1317" i="19" s="1"/>
  <c r="B1318" i="19"/>
  <c r="A1318" i="19" s="1"/>
  <c r="C1318" i="19"/>
  <c r="D1318" i="19"/>
  <c r="E1318" i="19"/>
  <c r="F1318" i="19"/>
  <c r="A1319" i="19"/>
  <c r="B1319" i="19"/>
  <c r="C1319" i="19"/>
  <c r="D1319" i="19"/>
  <c r="E1319" i="19"/>
  <c r="F1319" i="19" s="1"/>
  <c r="AD1319" i="19"/>
  <c r="B1320" i="19"/>
  <c r="A1320" i="19" s="1"/>
  <c r="C1320" i="19"/>
  <c r="D1320" i="19"/>
  <c r="E1320" i="19"/>
  <c r="F1320" i="19" s="1"/>
  <c r="AD1320" i="19"/>
  <c r="B1321" i="19"/>
  <c r="C1321" i="19"/>
  <c r="D1321" i="19"/>
  <c r="E1321" i="19"/>
  <c r="F1321" i="19"/>
  <c r="AD1321" i="19"/>
  <c r="B1322" i="19"/>
  <c r="C1322" i="19"/>
  <c r="D1322" i="19"/>
  <c r="E1322" i="19"/>
  <c r="F1322" i="19" s="1"/>
  <c r="AD1322" i="19"/>
  <c r="A1323" i="19"/>
  <c r="B1323" i="19"/>
  <c r="C1323" i="19"/>
  <c r="D1323" i="19"/>
  <c r="E1323" i="19"/>
  <c r="F1323" i="19"/>
  <c r="B1324" i="19"/>
  <c r="C1324" i="19"/>
  <c r="D1324" i="19"/>
  <c r="E1324" i="19"/>
  <c r="F1324" i="19"/>
  <c r="AD1324" i="19"/>
  <c r="B1325" i="19"/>
  <c r="C1325" i="19"/>
  <c r="D1325" i="19"/>
  <c r="A1325" i="19" s="1"/>
  <c r="E1325" i="19"/>
  <c r="F1325" i="19" s="1"/>
  <c r="AD1325" i="19"/>
  <c r="A1326" i="19"/>
  <c r="B1326" i="19"/>
  <c r="C1326" i="19"/>
  <c r="D1326" i="19"/>
  <c r="E1326" i="19"/>
  <c r="F1326" i="19"/>
  <c r="B1327" i="19"/>
  <c r="C1327" i="19"/>
  <c r="D1327" i="19"/>
  <c r="E1327" i="19"/>
  <c r="F1327" i="19" s="1"/>
  <c r="B1328" i="19"/>
  <c r="A1328" i="19" s="1"/>
  <c r="C1328" i="19"/>
  <c r="D1328" i="19"/>
  <c r="E1328" i="19"/>
  <c r="F1328" i="19"/>
  <c r="A1329" i="19"/>
  <c r="B1329" i="19"/>
  <c r="C1329" i="19"/>
  <c r="D1329" i="19"/>
  <c r="E1329" i="19"/>
  <c r="F1329" i="19" s="1"/>
  <c r="B1330" i="19"/>
  <c r="A1330" i="19" s="1"/>
  <c r="C1330" i="19"/>
  <c r="D1330" i="19"/>
  <c r="E1330" i="19"/>
  <c r="F1330" i="19"/>
  <c r="B1331" i="19"/>
  <c r="C1331" i="19"/>
  <c r="D1331" i="19"/>
  <c r="A1331" i="19" s="1"/>
  <c r="E1331" i="19"/>
  <c r="F1331" i="19" s="1"/>
  <c r="B1332" i="19"/>
  <c r="A1332" i="19" s="1"/>
  <c r="C1332" i="19"/>
  <c r="D1332" i="19"/>
  <c r="E1332" i="19"/>
  <c r="F1332" i="19"/>
  <c r="AD1332" i="19"/>
  <c r="A1333" i="19"/>
  <c r="B1333" i="19"/>
  <c r="C1333" i="19"/>
  <c r="D1333" i="19"/>
  <c r="E1333" i="19"/>
  <c r="F1333" i="19" s="1"/>
  <c r="B1334" i="19"/>
  <c r="C1334" i="19"/>
  <c r="A1334" i="19" s="1"/>
  <c r="D1334" i="19"/>
  <c r="E1334" i="19"/>
  <c r="F1334" i="19"/>
  <c r="AD1334" i="19"/>
  <c r="B1335" i="19"/>
  <c r="C1335" i="19"/>
  <c r="D1335" i="19"/>
  <c r="E1335" i="19"/>
  <c r="F1335" i="19"/>
  <c r="A1336" i="19"/>
  <c r="B1336" i="19"/>
  <c r="C1336" i="19"/>
  <c r="D1336" i="19"/>
  <c r="E1336" i="19"/>
  <c r="F1336" i="19" s="1"/>
  <c r="B1337" i="19"/>
  <c r="C1337" i="19"/>
  <c r="D1337" i="19"/>
  <c r="E1337" i="19"/>
  <c r="F1337" i="19"/>
  <c r="B1338" i="19"/>
  <c r="A1338" i="19" s="1"/>
  <c r="C1338" i="19"/>
  <c r="D1338" i="19"/>
  <c r="E1338" i="19"/>
  <c r="F1338" i="19" s="1"/>
  <c r="B1339" i="19"/>
  <c r="A1339" i="19" s="1"/>
  <c r="C1339" i="19"/>
  <c r="D1339" i="19"/>
  <c r="E1339" i="19"/>
  <c r="F1339" i="19"/>
  <c r="B1340" i="19"/>
  <c r="C1340" i="19"/>
  <c r="D1340" i="19"/>
  <c r="A1340" i="19" s="1"/>
  <c r="E1340" i="19"/>
  <c r="F1340" i="19" s="1"/>
  <c r="AD1340" i="19"/>
  <c r="B1341" i="19"/>
  <c r="A1341" i="19" s="1"/>
  <c r="C1341" i="19"/>
  <c r="D1341" i="19"/>
  <c r="E1341" i="19"/>
  <c r="F1341" i="19" s="1"/>
  <c r="A1342" i="19"/>
  <c r="B1342" i="19"/>
  <c r="C1342" i="19"/>
  <c r="D1342" i="19"/>
  <c r="E1342" i="19"/>
  <c r="F1342" i="19" s="1"/>
  <c r="B1343" i="19"/>
  <c r="C1343" i="19"/>
  <c r="D1343" i="19"/>
  <c r="E1343" i="19"/>
  <c r="F1343" i="19"/>
  <c r="B1344" i="19"/>
  <c r="C1344" i="19"/>
  <c r="D1344" i="19"/>
  <c r="E1344" i="19"/>
  <c r="F1344" i="19" s="1"/>
  <c r="B1345" i="19"/>
  <c r="A1345" i="19" s="1"/>
  <c r="C1345" i="19"/>
  <c r="D1345" i="19"/>
  <c r="E1345" i="19"/>
  <c r="F1345" i="19"/>
  <c r="B1346" i="19"/>
  <c r="C1346" i="19"/>
  <c r="D1346" i="19"/>
  <c r="A1346" i="19" s="1"/>
  <c r="E1346" i="19"/>
  <c r="F1346" i="19" s="1"/>
  <c r="A1347" i="19"/>
  <c r="B1347" i="19"/>
  <c r="C1347" i="19"/>
  <c r="D1347" i="19"/>
  <c r="E1347" i="19"/>
  <c r="F1347" i="19"/>
  <c r="B1348" i="19"/>
  <c r="C1348" i="19"/>
  <c r="A1348" i="19" s="1"/>
  <c r="D1348" i="19"/>
  <c r="E1348" i="19"/>
  <c r="F1348" i="19" s="1"/>
  <c r="AD1348" i="19"/>
  <c r="B1349" i="19"/>
  <c r="C1349" i="19"/>
  <c r="D1349" i="19"/>
  <c r="A1349" i="19" s="1"/>
  <c r="E1349" i="19"/>
  <c r="F1349" i="19" s="1"/>
  <c r="B1350" i="19"/>
  <c r="C1350" i="19"/>
  <c r="D1350" i="19"/>
  <c r="E1350" i="19"/>
  <c r="F1350" i="19"/>
  <c r="A1351" i="19"/>
  <c r="B1351" i="19"/>
  <c r="C1351" i="19"/>
  <c r="D1351" i="19"/>
  <c r="E1351" i="19"/>
  <c r="F1351" i="19" s="1"/>
  <c r="AD1351" i="19"/>
  <c r="B1352" i="19"/>
  <c r="C1352" i="19"/>
  <c r="D1352" i="19"/>
  <c r="E1352" i="19"/>
  <c r="F1352" i="19"/>
  <c r="AD1352" i="19"/>
  <c r="B1353" i="19"/>
  <c r="C1353" i="19"/>
  <c r="D1353" i="19"/>
  <c r="E1353" i="19"/>
  <c r="F1353" i="19"/>
  <c r="AD1353" i="19"/>
  <c r="B1354" i="19"/>
  <c r="C1354" i="19"/>
  <c r="A1354" i="19" s="1"/>
  <c r="D1354" i="19"/>
  <c r="E1354" i="19"/>
  <c r="F1354" i="19" s="1"/>
  <c r="AD1354" i="19"/>
  <c r="A1355" i="19"/>
  <c r="B1355" i="19"/>
  <c r="C1355" i="19"/>
  <c r="D1355" i="19"/>
  <c r="E1355" i="19"/>
  <c r="F1355" i="19" s="1"/>
  <c r="B1356" i="19"/>
  <c r="A1356" i="19" s="1"/>
  <c r="C1356" i="19"/>
  <c r="D1356" i="19"/>
  <c r="E1356" i="19"/>
  <c r="F1356" i="19"/>
  <c r="B1357" i="19"/>
  <c r="A1357" i="19" s="1"/>
  <c r="C1357" i="19"/>
  <c r="D1357" i="19"/>
  <c r="E1357" i="19"/>
  <c r="F1357" i="19" s="1"/>
  <c r="B1358" i="19"/>
  <c r="C1358" i="19"/>
  <c r="D1358" i="19"/>
  <c r="E1358" i="19"/>
  <c r="F1358" i="19"/>
  <c r="B1359" i="19"/>
  <c r="C1359" i="19"/>
  <c r="D1359" i="19"/>
  <c r="A1359" i="19" s="1"/>
  <c r="E1359" i="19"/>
  <c r="F1359" i="19" s="1"/>
  <c r="B1360" i="19"/>
  <c r="C1360" i="19"/>
  <c r="D1360" i="19"/>
  <c r="E1360" i="19"/>
  <c r="F1360" i="19"/>
  <c r="B1361" i="19"/>
  <c r="A1361" i="19" s="1"/>
  <c r="C1361" i="19"/>
  <c r="D1361" i="19"/>
  <c r="E1361" i="19"/>
  <c r="F1361" i="19" s="1"/>
  <c r="B1362" i="19"/>
  <c r="C1362" i="19"/>
  <c r="D1362" i="19"/>
  <c r="E1362" i="19"/>
  <c r="F1362" i="19"/>
  <c r="A1363" i="19"/>
  <c r="B1363" i="19"/>
  <c r="C1363" i="19"/>
  <c r="D1363" i="19"/>
  <c r="E1363" i="19"/>
  <c r="F1363" i="19" s="1"/>
  <c r="B1364" i="19"/>
  <c r="C1364" i="19"/>
  <c r="D1364" i="19"/>
  <c r="E1364" i="19"/>
  <c r="F1364" i="19"/>
  <c r="B1365" i="19"/>
  <c r="A1365" i="19" s="1"/>
  <c r="C1365" i="19"/>
  <c r="D1365" i="19"/>
  <c r="E1365" i="19"/>
  <c r="F1365" i="19" s="1"/>
  <c r="B1366" i="19"/>
  <c r="A1366" i="19" s="1"/>
  <c r="C1366" i="19"/>
  <c r="D1366" i="19"/>
  <c r="E1366" i="19"/>
  <c r="F1366" i="19"/>
  <c r="A1367" i="19"/>
  <c r="B1367" i="19"/>
  <c r="C1367" i="19"/>
  <c r="D1367" i="19"/>
  <c r="E1367" i="19"/>
  <c r="F1367" i="19"/>
  <c r="B1368" i="19"/>
  <c r="C1368" i="19"/>
  <c r="D1368" i="19"/>
  <c r="E1368" i="19"/>
  <c r="F1368" i="19"/>
  <c r="AD1368" i="19"/>
  <c r="B1369" i="19"/>
  <c r="C1369" i="19"/>
  <c r="D1369" i="19"/>
  <c r="A1369" i="19" s="1"/>
  <c r="E1369" i="19"/>
  <c r="F1369" i="19" s="1"/>
  <c r="A1370" i="19"/>
  <c r="B1370" i="19"/>
  <c r="C1370" i="19"/>
  <c r="D1370" i="19"/>
  <c r="E1370" i="19"/>
  <c r="F1370" i="19"/>
  <c r="B1371" i="19"/>
  <c r="C1371" i="19"/>
  <c r="D1371" i="19"/>
  <c r="E1371" i="19"/>
  <c r="F1371" i="19" s="1"/>
  <c r="B1372" i="19"/>
  <c r="A1372" i="19" s="1"/>
  <c r="C1372" i="19"/>
  <c r="D1372" i="19"/>
  <c r="E1372" i="19"/>
  <c r="F1372" i="19"/>
  <c r="A1373" i="19"/>
  <c r="B1373" i="19"/>
  <c r="C1373" i="19"/>
  <c r="D1373" i="19"/>
  <c r="E1373" i="19"/>
  <c r="F1373" i="19" s="1"/>
  <c r="B1374" i="19"/>
  <c r="C1374" i="19"/>
  <c r="A1374" i="19" s="1"/>
  <c r="D1374" i="19"/>
  <c r="E1374" i="19"/>
  <c r="F1374" i="19"/>
  <c r="B1375" i="19"/>
  <c r="C1375" i="19"/>
  <c r="D1375" i="19"/>
  <c r="E1375" i="19"/>
  <c r="F1375" i="19" s="1"/>
  <c r="B1376" i="19"/>
  <c r="A1376" i="19" s="1"/>
  <c r="C1376" i="19"/>
  <c r="D1376" i="19"/>
  <c r="E1376" i="19"/>
  <c r="F1376" i="19" s="1"/>
  <c r="B1377" i="19"/>
  <c r="C1377" i="19"/>
  <c r="D1377" i="19"/>
  <c r="A1377" i="19" s="1"/>
  <c r="E1377" i="19"/>
  <c r="F1377" i="19" s="1"/>
  <c r="A1378" i="19"/>
  <c r="B1378" i="19"/>
  <c r="C1378" i="19"/>
  <c r="D1378" i="19"/>
  <c r="E1378" i="19"/>
  <c r="F1378" i="19"/>
  <c r="B1379" i="19"/>
  <c r="C1379" i="19"/>
  <c r="D1379" i="19"/>
  <c r="E1379" i="19"/>
  <c r="F1379" i="19" s="1"/>
  <c r="B1380" i="19"/>
  <c r="A1380" i="19" s="1"/>
  <c r="C1380" i="19"/>
  <c r="D1380" i="19"/>
  <c r="E1380" i="19"/>
  <c r="F1380" i="19"/>
  <c r="A1381" i="19"/>
  <c r="B1381" i="19"/>
  <c r="C1381" i="19"/>
  <c r="D1381" i="19"/>
  <c r="E1381" i="19"/>
  <c r="F1381" i="19" s="1"/>
  <c r="B1382" i="19"/>
  <c r="C1382" i="19"/>
  <c r="A1382" i="19" s="1"/>
  <c r="D1382" i="19"/>
  <c r="E1382" i="19"/>
  <c r="F1382" i="19"/>
  <c r="AD1382" i="19"/>
  <c r="B1383" i="19"/>
  <c r="C1383" i="19"/>
  <c r="D1383" i="19"/>
  <c r="E1383" i="19"/>
  <c r="F1383" i="19"/>
  <c r="A1384" i="19"/>
  <c r="B1384" i="19"/>
  <c r="C1384" i="19"/>
  <c r="D1384" i="19"/>
  <c r="E1384" i="19"/>
  <c r="F1384" i="19" s="1"/>
  <c r="AD1384" i="19"/>
  <c r="B1385" i="19"/>
  <c r="A1385" i="19" s="1"/>
  <c r="C1385" i="19"/>
  <c r="D1385" i="19"/>
  <c r="E1385" i="19"/>
  <c r="F1385" i="19" s="1"/>
  <c r="B1386" i="19"/>
  <c r="C1386" i="19"/>
  <c r="D1386" i="19"/>
  <c r="A1386" i="19" s="1"/>
  <c r="E1386" i="19"/>
  <c r="F1386" i="19" s="1"/>
  <c r="A1387" i="19"/>
  <c r="B1387" i="19"/>
  <c r="C1387" i="19"/>
  <c r="D1387" i="19"/>
  <c r="E1387" i="19"/>
  <c r="F1387" i="19"/>
  <c r="B1388" i="19"/>
  <c r="C1388" i="19"/>
  <c r="A1388" i="19" s="1"/>
  <c r="D1388" i="19"/>
  <c r="E1388" i="19"/>
  <c r="F1388" i="19" s="1"/>
  <c r="B1389" i="19"/>
  <c r="A1389" i="19" s="1"/>
  <c r="C1389" i="19"/>
  <c r="D1389" i="19"/>
  <c r="E1389" i="19"/>
  <c r="F1389" i="19"/>
  <c r="A1390" i="19"/>
  <c r="B1390" i="19"/>
  <c r="C1390" i="19"/>
  <c r="D1390" i="19"/>
  <c r="E1390" i="19"/>
  <c r="F1390" i="19" s="1"/>
  <c r="B1391" i="19"/>
  <c r="C1391" i="19"/>
  <c r="D1391" i="19"/>
  <c r="E1391" i="19"/>
  <c r="F1391" i="19"/>
  <c r="B1392" i="19"/>
  <c r="C1392" i="19"/>
  <c r="A1392" i="19" s="1"/>
  <c r="D1392" i="19"/>
  <c r="E1392" i="19"/>
  <c r="F1392" i="19" s="1"/>
  <c r="B1393" i="19"/>
  <c r="A1393" i="19" s="1"/>
  <c r="C1393" i="19"/>
  <c r="D1393" i="19"/>
  <c r="E1393" i="19"/>
  <c r="F1393" i="19" s="1"/>
  <c r="B1394" i="19"/>
  <c r="C1394" i="19"/>
  <c r="D1394" i="19"/>
  <c r="A1394" i="19" s="1"/>
  <c r="E1394" i="19"/>
  <c r="F1394" i="19" s="1"/>
  <c r="A1395" i="19"/>
  <c r="B1395" i="19"/>
  <c r="C1395" i="19"/>
  <c r="D1395" i="19"/>
  <c r="E1395" i="19"/>
  <c r="F1395" i="19"/>
  <c r="B1396" i="19"/>
  <c r="C1396" i="19"/>
  <c r="D1396" i="19"/>
  <c r="E1396" i="19"/>
  <c r="F1396" i="19" s="1"/>
  <c r="B1397" i="19"/>
  <c r="A1397" i="19" s="1"/>
  <c r="C1397" i="19"/>
  <c r="D1397" i="19"/>
  <c r="E1397" i="19"/>
  <c r="F1397" i="19"/>
  <c r="A1398" i="19"/>
  <c r="B1398" i="19"/>
  <c r="C1398" i="19"/>
  <c r="D1398" i="19"/>
  <c r="E1398" i="19"/>
  <c r="F1398" i="19" s="1"/>
  <c r="B1399" i="19"/>
  <c r="A1399" i="19" s="1"/>
  <c r="C1399" i="19"/>
  <c r="D1399" i="19"/>
  <c r="E1399" i="19"/>
  <c r="F1399" i="19"/>
  <c r="B1400" i="19"/>
  <c r="C1400" i="19"/>
  <c r="A1400" i="19" s="1"/>
  <c r="D1400" i="19"/>
  <c r="E1400" i="19"/>
  <c r="F1400" i="19" s="1"/>
  <c r="B1401" i="19"/>
  <c r="A1401" i="19" s="1"/>
  <c r="C1401" i="19"/>
  <c r="D1401" i="19"/>
  <c r="E1401" i="19"/>
  <c r="F1401" i="19" s="1"/>
  <c r="B1402" i="19"/>
  <c r="C1402" i="19"/>
  <c r="D1402" i="19"/>
  <c r="A1402" i="19" s="1"/>
  <c r="E1402" i="19"/>
  <c r="F1402" i="19" s="1"/>
  <c r="A1403" i="19"/>
  <c r="B1403" i="19"/>
  <c r="C1403" i="19"/>
  <c r="D1403" i="19"/>
  <c r="E1403" i="19"/>
  <c r="F1403" i="19"/>
  <c r="B1404" i="19"/>
  <c r="C1404" i="19"/>
  <c r="A1404" i="19" s="1"/>
  <c r="D1404" i="19"/>
  <c r="E1404" i="19"/>
  <c r="F1404" i="19" s="1"/>
  <c r="B1405" i="19"/>
  <c r="A1405" i="19" s="1"/>
  <c r="C1405" i="19"/>
  <c r="D1405" i="19"/>
  <c r="E1405" i="19"/>
  <c r="F1405" i="19" s="1"/>
  <c r="A1406" i="19"/>
  <c r="B1406" i="19"/>
  <c r="C1406" i="19"/>
  <c r="D1406" i="19"/>
  <c r="E1406" i="19"/>
  <c r="F1406" i="19" s="1"/>
  <c r="B1407" i="19"/>
  <c r="C1407" i="19"/>
  <c r="D1407" i="19"/>
  <c r="E1407" i="19"/>
  <c r="F1407" i="19"/>
  <c r="B1408" i="19"/>
  <c r="C1408" i="19"/>
  <c r="A1408" i="19" s="1"/>
  <c r="D1408" i="19"/>
  <c r="E1408" i="19"/>
  <c r="F1408" i="19" s="1"/>
  <c r="B1409" i="19"/>
  <c r="A1409" i="19" s="1"/>
  <c r="C1409" i="19"/>
  <c r="D1409" i="19"/>
  <c r="E1409" i="19"/>
  <c r="F1409" i="19" s="1"/>
  <c r="AD1409" i="19"/>
  <c r="B1410" i="19"/>
  <c r="C1410" i="19"/>
  <c r="D1410" i="19"/>
  <c r="E1410" i="19"/>
  <c r="F1410" i="19"/>
  <c r="A1411" i="19"/>
  <c r="B1411" i="19"/>
  <c r="C1411" i="19"/>
  <c r="D1411" i="19"/>
  <c r="E1411" i="19"/>
  <c r="F1411" i="19" s="1"/>
  <c r="B1412" i="19"/>
  <c r="C1412" i="19"/>
  <c r="D1412" i="19"/>
  <c r="E1412" i="19"/>
  <c r="F1412" i="19"/>
  <c r="AD1412" i="19"/>
  <c r="B1413" i="19"/>
  <c r="C1413" i="19"/>
  <c r="D1413" i="19"/>
  <c r="E1413" i="19"/>
  <c r="F1413" i="19" s="1"/>
  <c r="AD1413" i="19"/>
  <c r="A1414" i="19"/>
  <c r="B1414" i="19"/>
  <c r="C1414" i="19"/>
  <c r="D1414" i="19"/>
  <c r="E1414" i="19"/>
  <c r="F1414" i="19"/>
  <c r="B1415" i="19"/>
  <c r="A1415" i="19" s="1"/>
  <c r="C1415" i="19"/>
  <c r="D1415" i="19"/>
  <c r="E1415" i="19"/>
  <c r="F1415" i="19"/>
  <c r="B1416" i="19"/>
  <c r="A1416" i="19" s="1"/>
  <c r="C1416" i="19"/>
  <c r="D1416" i="19"/>
  <c r="E1416" i="19"/>
  <c r="F1416" i="19" s="1"/>
  <c r="B1417" i="19"/>
  <c r="A1417" i="19" s="1"/>
  <c r="C1417" i="19"/>
  <c r="D1417" i="19"/>
  <c r="E1417" i="19"/>
  <c r="F1417" i="19"/>
  <c r="A1418" i="19"/>
  <c r="B1418" i="19"/>
  <c r="C1418" i="19"/>
  <c r="D1418" i="19"/>
  <c r="E1418" i="19"/>
  <c r="F1418" i="19"/>
  <c r="B1419" i="19"/>
  <c r="C1419" i="19"/>
  <c r="D1419" i="19"/>
  <c r="E1419" i="19"/>
  <c r="F1419" i="19"/>
  <c r="A1420" i="19"/>
  <c r="B1420" i="19"/>
  <c r="C1420" i="19"/>
  <c r="D1420" i="19"/>
  <c r="E1420" i="19"/>
  <c r="F1420" i="19" s="1"/>
  <c r="B1421" i="19"/>
  <c r="C1421" i="19"/>
  <c r="D1421" i="19"/>
  <c r="E1421" i="19"/>
  <c r="F1421" i="19"/>
  <c r="B1422" i="19"/>
  <c r="C1422" i="19"/>
  <c r="D1422" i="19"/>
  <c r="A1422" i="19" s="1"/>
  <c r="E1422" i="19"/>
  <c r="F1422" i="19"/>
  <c r="AD1422" i="19"/>
  <c r="B1423" i="19"/>
  <c r="A1423" i="19" s="1"/>
  <c r="C1423" i="19"/>
  <c r="D1423" i="19"/>
  <c r="E1423" i="19"/>
  <c r="F1423" i="19"/>
  <c r="A1424" i="19"/>
  <c r="B1424" i="19"/>
  <c r="C1424" i="19"/>
  <c r="D1424" i="19"/>
  <c r="E1424" i="19"/>
  <c r="F1424" i="19" s="1"/>
  <c r="B1425" i="19"/>
  <c r="C1425" i="19"/>
  <c r="D1425" i="19"/>
  <c r="E1425" i="19"/>
  <c r="F1425" i="19"/>
  <c r="AD1425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B1428" i="19"/>
  <c r="C1428" i="19"/>
  <c r="D1428" i="19"/>
  <c r="E1428" i="19"/>
  <c r="F1428" i="19"/>
  <c r="A1429" i="19"/>
  <c r="B1429" i="19"/>
  <c r="C1429" i="19"/>
  <c r="D1429" i="19"/>
  <c r="E1429" i="19"/>
  <c r="F1429" i="19" s="1"/>
  <c r="B1430" i="19"/>
  <c r="A1430" i="19" s="1"/>
  <c r="C1430" i="19"/>
  <c r="D1430" i="19"/>
  <c r="E1430" i="19"/>
  <c r="F1430" i="19"/>
  <c r="B1431" i="19"/>
  <c r="C1431" i="19"/>
  <c r="D1431" i="19"/>
  <c r="A1431" i="19" s="1"/>
  <c r="E1431" i="19"/>
  <c r="F1431" i="19" s="1"/>
  <c r="B1432" i="19"/>
  <c r="A1432" i="19" s="1"/>
  <c r="C1432" i="19"/>
  <c r="D1432" i="19"/>
  <c r="E1432" i="19"/>
  <c r="F1432" i="19"/>
  <c r="A1433" i="19"/>
  <c r="B1433" i="19"/>
  <c r="C1433" i="19"/>
  <c r="D1433" i="19"/>
  <c r="E1433" i="19"/>
  <c r="F1433" i="19" s="1"/>
  <c r="AD1433" i="19"/>
  <c r="B1434" i="19"/>
  <c r="C1434" i="19"/>
  <c r="D1434" i="19"/>
  <c r="E1434" i="19"/>
  <c r="F1434" i="19"/>
  <c r="B1435" i="19"/>
  <c r="C1435" i="19"/>
  <c r="A1435" i="19" s="1"/>
  <c r="D1435" i="19"/>
  <c r="E1435" i="19"/>
  <c r="F1435" i="19" s="1"/>
  <c r="AD1435" i="19"/>
  <c r="A1436" i="19"/>
  <c r="B1436" i="19"/>
  <c r="C1436" i="19"/>
  <c r="D1436" i="19"/>
  <c r="E1436" i="19"/>
  <c r="F1436" i="19" s="1"/>
  <c r="B1437" i="19"/>
  <c r="C1437" i="19"/>
  <c r="D1437" i="19"/>
  <c r="E1437" i="19"/>
  <c r="F1437" i="19"/>
  <c r="B1438" i="19"/>
  <c r="A1438" i="19" s="1"/>
  <c r="C1438" i="19"/>
  <c r="D1438" i="19"/>
  <c r="E1438" i="19"/>
  <c r="F1438" i="19" s="1"/>
  <c r="B1439" i="19"/>
  <c r="A1439" i="19" s="1"/>
  <c r="C1439" i="19"/>
  <c r="D1439" i="19"/>
  <c r="E1439" i="19"/>
  <c r="F1439" i="19"/>
  <c r="A1440" i="19"/>
  <c r="B1440" i="19"/>
  <c r="C1440" i="19"/>
  <c r="D1440" i="19"/>
  <c r="E1440" i="19"/>
  <c r="F1440" i="19"/>
  <c r="B1441" i="19"/>
  <c r="C1441" i="19"/>
  <c r="D1441" i="19"/>
  <c r="E1441" i="19"/>
  <c r="F1441" i="19"/>
  <c r="A1442" i="19"/>
  <c r="B1442" i="19"/>
  <c r="C1442" i="19"/>
  <c r="D1442" i="19"/>
  <c r="E1442" i="19"/>
  <c r="F1442" i="19" s="1"/>
  <c r="B1443" i="19"/>
  <c r="C1443" i="19"/>
  <c r="D1443" i="19"/>
  <c r="E1443" i="19"/>
  <c r="F1443" i="19"/>
  <c r="B1444" i="19"/>
  <c r="C1444" i="19"/>
  <c r="D1444" i="19"/>
  <c r="A1444" i="19" s="1"/>
  <c r="E1444" i="19"/>
  <c r="F1444" i="19" s="1"/>
  <c r="AD1444" i="19"/>
  <c r="B1445" i="19"/>
  <c r="A1445" i="19" s="1"/>
  <c r="C1445" i="19"/>
  <c r="D1445" i="19"/>
  <c r="E1445" i="19"/>
  <c r="F1445" i="19" s="1"/>
  <c r="A1446" i="19"/>
  <c r="B1446" i="19"/>
  <c r="C1446" i="19"/>
  <c r="D1446" i="19"/>
  <c r="E1446" i="19"/>
  <c r="F1446" i="19" s="1"/>
  <c r="B1447" i="19"/>
  <c r="C1447" i="19"/>
  <c r="D1447" i="19"/>
  <c r="E1447" i="19"/>
  <c r="F1447" i="19"/>
  <c r="B1448" i="19"/>
  <c r="C1448" i="19"/>
  <c r="A1448" i="19" s="1"/>
  <c r="D1448" i="19"/>
  <c r="E1448" i="19"/>
  <c r="F1448" i="19" s="1"/>
  <c r="B1449" i="19"/>
  <c r="A1449" i="19" s="1"/>
  <c r="C1449" i="19"/>
  <c r="D1449" i="19"/>
  <c r="E1449" i="19"/>
  <c r="F1449" i="19" s="1"/>
  <c r="B1450" i="19"/>
  <c r="C1450" i="19"/>
  <c r="D1450" i="19"/>
  <c r="A1450" i="19" s="1"/>
  <c r="E1450" i="19"/>
  <c r="F1450" i="19" s="1"/>
  <c r="A1451" i="19"/>
  <c r="B1451" i="19"/>
  <c r="C1451" i="19"/>
  <c r="D1451" i="19"/>
  <c r="E1451" i="19"/>
  <c r="F1451" i="19"/>
  <c r="B1452" i="19"/>
  <c r="C1452" i="19"/>
  <c r="D1452" i="19"/>
  <c r="E1452" i="19"/>
  <c r="F1452" i="19" s="1"/>
  <c r="B1453" i="19"/>
  <c r="C1453" i="19"/>
  <c r="D1453" i="19"/>
  <c r="E1453" i="19"/>
  <c r="F1453" i="19" s="1"/>
  <c r="A1454" i="19"/>
  <c r="B1454" i="19"/>
  <c r="C1454" i="19"/>
  <c r="D1454" i="19"/>
  <c r="E1454" i="19"/>
  <c r="F1454" i="19" s="1"/>
  <c r="AD1454" i="19"/>
  <c r="A1455" i="19"/>
  <c r="B1455" i="19"/>
  <c r="C1455" i="19"/>
  <c r="D1455" i="19"/>
  <c r="E1455" i="19"/>
  <c r="F1455" i="19" s="1"/>
  <c r="B1456" i="19"/>
  <c r="C1456" i="19"/>
  <c r="D1456" i="19"/>
  <c r="E1456" i="19"/>
  <c r="F1456" i="19"/>
  <c r="A1457" i="19"/>
  <c r="B1457" i="19"/>
  <c r="C1457" i="19"/>
  <c r="D1457" i="19"/>
  <c r="E1457" i="19"/>
  <c r="F1457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B1460" i="19"/>
  <c r="A1460" i="19" s="1"/>
  <c r="C1460" i="19"/>
  <c r="D1460" i="19"/>
  <c r="E1460" i="19"/>
  <c r="F1460" i="19"/>
  <c r="AD1460" i="19"/>
  <c r="A1461" i="19"/>
  <c r="B1461" i="19"/>
  <c r="C1461" i="19"/>
  <c r="D1461" i="19"/>
  <c r="E1461" i="19"/>
  <c r="F1461" i="19" s="1"/>
  <c r="B1462" i="19"/>
  <c r="C1462" i="19"/>
  <c r="D1462" i="19"/>
  <c r="E1462" i="19"/>
  <c r="F1462" i="19"/>
  <c r="A1463" i="19"/>
  <c r="B1463" i="19"/>
  <c r="C1463" i="19"/>
  <c r="D1463" i="19"/>
  <c r="E1463" i="19"/>
  <c r="F1463" i="19" s="1"/>
  <c r="B1464" i="19"/>
  <c r="C1464" i="19"/>
  <c r="A1464" i="19" s="1"/>
  <c r="D1464" i="19"/>
  <c r="E1464" i="19"/>
  <c r="F1464" i="19"/>
  <c r="B1465" i="19"/>
  <c r="C1465" i="19"/>
  <c r="D1465" i="19"/>
  <c r="E1465" i="19"/>
  <c r="F1465" i="19" s="1"/>
  <c r="B1466" i="19"/>
  <c r="A1466" i="19" s="1"/>
  <c r="C1466" i="19"/>
  <c r="D1466" i="19"/>
  <c r="E1466" i="19"/>
  <c r="F1466" i="19"/>
  <c r="A1467" i="19"/>
  <c r="B1467" i="19"/>
  <c r="C1467" i="19"/>
  <c r="D1467" i="19"/>
  <c r="E1467" i="19"/>
  <c r="F1467" i="19" s="1"/>
  <c r="B1468" i="19"/>
  <c r="C1468" i="19"/>
  <c r="A1468" i="19" s="1"/>
  <c r="D1468" i="19"/>
  <c r="E1468" i="19"/>
  <c r="F1468" i="19"/>
  <c r="A1469" i="19"/>
  <c r="B1469" i="19"/>
  <c r="C1469" i="19"/>
  <c r="D1469" i="19"/>
  <c r="E1469" i="19"/>
  <c r="F1469" i="19" s="1"/>
  <c r="B1470" i="19"/>
  <c r="C1470" i="19"/>
  <c r="D1470" i="19"/>
  <c r="E1470" i="19"/>
  <c r="F1470" i="19" s="1"/>
  <c r="B1471" i="19"/>
  <c r="C1471" i="19"/>
  <c r="D1471" i="19"/>
  <c r="A1471" i="19" s="1"/>
  <c r="E1471" i="19"/>
  <c r="F1471" i="19" s="1"/>
  <c r="A1472" i="19"/>
  <c r="B1472" i="19"/>
  <c r="C1472" i="19"/>
  <c r="D1472" i="19"/>
  <c r="E1472" i="19"/>
  <c r="F1472" i="19"/>
  <c r="B1473" i="19"/>
  <c r="C1473" i="19"/>
  <c r="A1473" i="19" s="1"/>
  <c r="D1473" i="19"/>
  <c r="E1473" i="19"/>
  <c r="F1473" i="19" s="1"/>
  <c r="B1474" i="19"/>
  <c r="A1474" i="19" s="1"/>
  <c r="C1474" i="19"/>
  <c r="D1474" i="19"/>
  <c r="E1474" i="19"/>
  <c r="F1474" i="19"/>
  <c r="A1475" i="19"/>
  <c r="B1475" i="19"/>
  <c r="C1475" i="19"/>
  <c r="D1475" i="19"/>
  <c r="E1475" i="19"/>
  <c r="F1475" i="19" s="1"/>
  <c r="A1476" i="19"/>
  <c r="B1476" i="19"/>
  <c r="C1476" i="19"/>
  <c r="D1476" i="19"/>
  <c r="E1476" i="19"/>
  <c r="F1476" i="19"/>
  <c r="B1477" i="19"/>
  <c r="C1477" i="19"/>
  <c r="D1477" i="19"/>
  <c r="E1477" i="19"/>
  <c r="F1477" i="19" s="1"/>
  <c r="B1478" i="19"/>
  <c r="A1478" i="19" s="1"/>
  <c r="C1478" i="19"/>
  <c r="D1478" i="19"/>
  <c r="E1478" i="19"/>
  <c r="F1478" i="19" s="1"/>
  <c r="A1479" i="19"/>
  <c r="B1479" i="19"/>
  <c r="C1479" i="19"/>
  <c r="D1479" i="19"/>
  <c r="E1479" i="19"/>
  <c r="F1479" i="19" s="1"/>
  <c r="B1480" i="19"/>
  <c r="A1480" i="19" s="1"/>
  <c r="C1480" i="19"/>
  <c r="D1480" i="19"/>
  <c r="E1480" i="19"/>
  <c r="F1480" i="19"/>
  <c r="A1481" i="19"/>
  <c r="B1481" i="19"/>
  <c r="C1481" i="19"/>
  <c r="D1481" i="19"/>
  <c r="E1481" i="19"/>
  <c r="F1481" i="19" s="1"/>
  <c r="B1482" i="19"/>
  <c r="C1482" i="19"/>
  <c r="D1482" i="19"/>
  <c r="E1482" i="19"/>
  <c r="F1482" i="19" s="1"/>
  <c r="B1483" i="19"/>
  <c r="C1483" i="19"/>
  <c r="D1483" i="19"/>
  <c r="A1483" i="19" s="1"/>
  <c r="E1483" i="19"/>
  <c r="F1483" i="19" s="1"/>
  <c r="B1484" i="19"/>
  <c r="A1484" i="19" s="1"/>
  <c r="C1484" i="19"/>
  <c r="D1484" i="19"/>
  <c r="E1484" i="19"/>
  <c r="F1484" i="19"/>
  <c r="B1485" i="19"/>
  <c r="C1485" i="19"/>
  <c r="D1485" i="19"/>
  <c r="E1485" i="19"/>
  <c r="F1485" i="19" s="1"/>
  <c r="B1486" i="19"/>
  <c r="A1486" i="19" s="1"/>
  <c r="C1486" i="19"/>
  <c r="D1486" i="19"/>
  <c r="E1486" i="19"/>
  <c r="F1486" i="19"/>
  <c r="A1487" i="19"/>
  <c r="B1487" i="19"/>
  <c r="C1487" i="19"/>
  <c r="D1487" i="19"/>
  <c r="E1487" i="19"/>
  <c r="F1487" i="19" s="1"/>
  <c r="AD1487" i="19"/>
  <c r="B1488" i="19"/>
  <c r="A1488" i="19" s="1"/>
  <c r="C1488" i="19"/>
  <c r="D1488" i="19"/>
  <c r="E1488" i="19"/>
  <c r="F1488" i="19"/>
  <c r="B1489" i="19"/>
  <c r="C1489" i="19"/>
  <c r="D1489" i="19"/>
  <c r="E1489" i="19"/>
  <c r="F1489" i="19"/>
  <c r="A1490" i="19"/>
  <c r="B1490" i="19"/>
  <c r="C1490" i="19"/>
  <c r="D1490" i="19"/>
  <c r="E1490" i="19"/>
  <c r="F1490" i="19" s="1"/>
  <c r="B1491" i="19"/>
  <c r="A1491" i="19" s="1"/>
  <c r="C1491" i="19"/>
  <c r="D1491" i="19"/>
  <c r="E1491" i="19"/>
  <c r="F1491" i="19"/>
  <c r="AD1491" i="19"/>
  <c r="B1492" i="19"/>
  <c r="C1492" i="19"/>
  <c r="A1492" i="19" s="1"/>
  <c r="D1492" i="19"/>
  <c r="E1492" i="19"/>
  <c r="F1492" i="19" s="1"/>
  <c r="B1493" i="19"/>
  <c r="A1493" i="19" s="1"/>
  <c r="C1493" i="19"/>
  <c r="D1493" i="19"/>
  <c r="E1493" i="19"/>
  <c r="F1493" i="19" s="1"/>
  <c r="A1494" i="19"/>
  <c r="B1494" i="19"/>
  <c r="C1494" i="19"/>
  <c r="D1494" i="19"/>
  <c r="E1494" i="19"/>
  <c r="F1494" i="19" s="1"/>
  <c r="B1495" i="19"/>
  <c r="A1495" i="19" s="1"/>
  <c r="C1495" i="19"/>
  <c r="D1495" i="19"/>
  <c r="E1495" i="19"/>
  <c r="F1495" i="19" s="1"/>
  <c r="B1496" i="19"/>
  <c r="C1496" i="19"/>
  <c r="A1496" i="19" s="1"/>
  <c r="D1496" i="19"/>
  <c r="E1496" i="19"/>
  <c r="F1496" i="19" s="1"/>
  <c r="AD1496" i="19"/>
  <c r="A1497" i="19"/>
  <c r="B1497" i="19"/>
  <c r="C1497" i="19"/>
  <c r="D1497" i="19"/>
  <c r="E1497" i="19"/>
  <c r="F1497" i="19" s="1"/>
  <c r="AD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 s="1"/>
  <c r="B1500" i="19"/>
  <c r="C1500" i="19"/>
  <c r="A1500" i="19" s="1"/>
  <c r="D1500" i="19"/>
  <c r="E1500" i="19"/>
  <c r="F1500" i="19" s="1"/>
  <c r="A1501" i="19"/>
  <c r="B1501" i="19"/>
  <c r="C1501" i="19"/>
  <c r="D1501" i="19"/>
  <c r="E1501" i="19"/>
  <c r="F1501" i="19" s="1"/>
  <c r="B1502" i="19"/>
  <c r="A1502" i="19" s="1"/>
  <c r="C1502" i="19"/>
  <c r="D1502" i="19"/>
  <c r="E1502" i="19"/>
  <c r="F1502" i="19"/>
  <c r="AD1502" i="19"/>
  <c r="B1503" i="19"/>
  <c r="C1503" i="19"/>
  <c r="D1503" i="19"/>
  <c r="E1503" i="19"/>
  <c r="F1503" i="19"/>
  <c r="B1504" i="19"/>
  <c r="C1504" i="19"/>
  <c r="D1504" i="19"/>
  <c r="E1504" i="19"/>
  <c r="F1504" i="19"/>
  <c r="B1505" i="19"/>
  <c r="A1505" i="19" s="1"/>
  <c r="C1505" i="19"/>
  <c r="D1505" i="19"/>
  <c r="E1505" i="19"/>
  <c r="F1505" i="19"/>
  <c r="B1506" i="19"/>
  <c r="C1506" i="19"/>
  <c r="D1506" i="19"/>
  <c r="A1506" i="19" s="1"/>
  <c r="E1506" i="19"/>
  <c r="F1506" i="19" s="1"/>
  <c r="B1507" i="19"/>
  <c r="C1507" i="19"/>
  <c r="D1507" i="19"/>
  <c r="E1507" i="19"/>
  <c r="F1507" i="19"/>
  <c r="A1508" i="19"/>
  <c r="B1508" i="19"/>
  <c r="C1508" i="19"/>
  <c r="D1508" i="19"/>
  <c r="E1508" i="19"/>
  <c r="F1508" i="19"/>
  <c r="B1509" i="19"/>
  <c r="C1509" i="19"/>
  <c r="D1509" i="19"/>
  <c r="E1509" i="19"/>
  <c r="F1509" i="19"/>
  <c r="B1510" i="19"/>
  <c r="C1510" i="19"/>
  <c r="D1510" i="19"/>
  <c r="A1510" i="19" s="1"/>
  <c r="E1510" i="19"/>
  <c r="F1510" i="19" s="1"/>
  <c r="B1511" i="19"/>
  <c r="A1511" i="19" s="1"/>
  <c r="C1511" i="19"/>
  <c r="D1511" i="19"/>
  <c r="E1511" i="19"/>
  <c r="F1511" i="19"/>
  <c r="A1512" i="19"/>
  <c r="B1512" i="19"/>
  <c r="C1512" i="19"/>
  <c r="D1512" i="19"/>
  <c r="E1512" i="19"/>
  <c r="F1512" i="19"/>
  <c r="AD1512" i="19"/>
  <c r="B1513" i="19"/>
  <c r="C1513" i="19"/>
  <c r="D1513" i="19"/>
  <c r="E1513" i="19"/>
  <c r="F1513" i="19" s="1"/>
  <c r="AD1513" i="19"/>
  <c r="B1514" i="19"/>
  <c r="C1514" i="19"/>
  <c r="D1514" i="19"/>
  <c r="E1514" i="19"/>
  <c r="F1514" i="19"/>
  <c r="AD1514" i="19"/>
  <c r="B1515" i="19"/>
  <c r="C1515" i="19"/>
  <c r="D1515" i="19"/>
  <c r="A1515" i="19" s="1"/>
  <c r="E1515" i="19"/>
  <c r="F1515" i="19" s="1"/>
  <c r="B1516" i="19"/>
  <c r="A1516" i="19" s="1"/>
  <c r="C1516" i="19"/>
  <c r="D1516" i="19"/>
  <c r="E1516" i="19"/>
  <c r="F1516" i="19" s="1"/>
  <c r="A1517" i="19"/>
  <c r="B1517" i="19"/>
  <c r="C1517" i="19"/>
  <c r="D1517" i="19"/>
  <c r="E1517" i="19"/>
  <c r="F1517" i="19" s="1"/>
  <c r="AD1517" i="19"/>
  <c r="B1518" i="19"/>
  <c r="C1518" i="19"/>
  <c r="D1518" i="19"/>
  <c r="A1518" i="19" s="1"/>
  <c r="E1518" i="19"/>
  <c r="F1518" i="19"/>
  <c r="B1519" i="19"/>
  <c r="A1519" i="19" s="1"/>
  <c r="C1519" i="19"/>
  <c r="D1519" i="19"/>
  <c r="E1519" i="19"/>
  <c r="F1519" i="19"/>
  <c r="A1520" i="19"/>
  <c r="B1520" i="19"/>
  <c r="C1520" i="19"/>
  <c r="D1520" i="19"/>
  <c r="E1520" i="19"/>
  <c r="F1520" i="19"/>
  <c r="B1521" i="19"/>
  <c r="C1521" i="19"/>
  <c r="D1521" i="19"/>
  <c r="E1521" i="19"/>
  <c r="F1521" i="19"/>
  <c r="A1522" i="19"/>
  <c r="B1522" i="19"/>
  <c r="C1522" i="19"/>
  <c r="D1522" i="19"/>
  <c r="E1522" i="19"/>
  <c r="F1522" i="19" s="1"/>
  <c r="AD1522" i="19"/>
  <c r="A1523" i="19"/>
  <c r="B1523" i="19"/>
  <c r="C1523" i="19"/>
  <c r="D1523" i="19"/>
  <c r="E1523" i="19"/>
  <c r="F1523" i="19"/>
  <c r="AD1523" i="19"/>
  <c r="B1524" i="19"/>
  <c r="C1524" i="19"/>
  <c r="D1524" i="19"/>
  <c r="E1524" i="19"/>
  <c r="F1524" i="19"/>
  <c r="B1525" i="19"/>
  <c r="A1525" i="19" s="1"/>
  <c r="C1525" i="19"/>
  <c r="D1525" i="19"/>
  <c r="E1525" i="19"/>
  <c r="F1525" i="19" s="1"/>
  <c r="B1526" i="19"/>
  <c r="C1526" i="19"/>
  <c r="D1526" i="19"/>
  <c r="E1526" i="19"/>
  <c r="F1526" i="19"/>
  <c r="A1527" i="19"/>
  <c r="B1527" i="19"/>
  <c r="C1527" i="19"/>
  <c r="D1527" i="19"/>
  <c r="E1527" i="19"/>
  <c r="F1527" i="19" s="1"/>
  <c r="B1528" i="19"/>
  <c r="C1528" i="19"/>
  <c r="D1528" i="19"/>
  <c r="E1528" i="19"/>
  <c r="F1528" i="19"/>
  <c r="AD1528" i="19"/>
  <c r="B1529" i="19"/>
  <c r="C1529" i="19"/>
  <c r="D1529" i="19"/>
  <c r="E1529" i="19"/>
  <c r="F1529" i="19" s="1"/>
  <c r="AD1529" i="19"/>
  <c r="A1530" i="19"/>
  <c r="B1530" i="19"/>
  <c r="C1530" i="19"/>
  <c r="D1530" i="19"/>
  <c r="E1530" i="19"/>
  <c r="F1530" i="19"/>
  <c r="B1531" i="19"/>
  <c r="C1531" i="19"/>
  <c r="D1531" i="19"/>
  <c r="E1531" i="19"/>
  <c r="F1531" i="19"/>
  <c r="AD1531" i="19"/>
  <c r="B1532" i="19"/>
  <c r="C1532" i="19"/>
  <c r="A1532" i="19" s="1"/>
  <c r="D1532" i="19"/>
  <c r="E1532" i="19"/>
  <c r="F1532" i="19" s="1"/>
  <c r="B1533" i="19"/>
  <c r="A1533" i="19" s="1"/>
  <c r="C1533" i="19"/>
  <c r="D1533" i="19"/>
  <c r="E1533" i="19"/>
  <c r="F1533" i="19"/>
  <c r="AD1533" i="19"/>
  <c r="B1534" i="19"/>
  <c r="A1534" i="19" s="1"/>
  <c r="C1534" i="19"/>
  <c r="D1534" i="19"/>
  <c r="E1534" i="19"/>
  <c r="F1534" i="19"/>
  <c r="B1535" i="19"/>
  <c r="A1535" i="19" s="1"/>
  <c r="C1535" i="19"/>
  <c r="D1535" i="19"/>
  <c r="E1535" i="19"/>
  <c r="F1535" i="19"/>
  <c r="B1536" i="19"/>
  <c r="C1536" i="19"/>
  <c r="D1536" i="19"/>
  <c r="E1536" i="19"/>
  <c r="F1536" i="19"/>
  <c r="A1537" i="19"/>
  <c r="B1537" i="19"/>
  <c r="C1537" i="19"/>
  <c r="D1537" i="19"/>
  <c r="E1537" i="19"/>
  <c r="F1537" i="19" s="1"/>
  <c r="AD1537" i="19"/>
  <c r="A1538" i="19"/>
  <c r="B1538" i="19"/>
  <c r="C1538" i="19"/>
  <c r="D1538" i="19"/>
  <c r="E1538" i="19"/>
  <c r="F1538" i="19"/>
  <c r="B1539" i="19"/>
  <c r="C1539" i="19"/>
  <c r="A1539" i="19" s="1"/>
  <c r="D1539" i="19"/>
  <c r="E1539" i="19"/>
  <c r="F1539" i="19" s="1"/>
  <c r="B1540" i="19"/>
  <c r="C1540" i="19"/>
  <c r="A1540" i="19" s="1"/>
  <c r="D1540" i="19"/>
  <c r="E1540" i="19"/>
  <c r="F1540" i="19"/>
  <c r="A1541" i="19"/>
  <c r="B1541" i="19"/>
  <c r="C1541" i="19"/>
  <c r="D1541" i="19"/>
  <c r="E1541" i="19"/>
  <c r="F1541" i="19" s="1"/>
  <c r="B1542" i="19"/>
  <c r="C1542" i="19"/>
  <c r="A1542" i="19" s="1"/>
  <c r="D1542" i="19"/>
  <c r="E1542" i="19"/>
  <c r="F1542" i="19"/>
  <c r="AD1542" i="19"/>
  <c r="B1543" i="19"/>
  <c r="C1543" i="19"/>
  <c r="D1543" i="19"/>
  <c r="E1543" i="19"/>
  <c r="F1543" i="19"/>
  <c r="B1544" i="19"/>
  <c r="A1544" i="19" s="1"/>
  <c r="C1544" i="19"/>
  <c r="D1544" i="19"/>
  <c r="E1544" i="19"/>
  <c r="F1544" i="19"/>
  <c r="B1545" i="19"/>
  <c r="A1545" i="19" s="1"/>
  <c r="C1545" i="19"/>
  <c r="D1545" i="19"/>
  <c r="E1545" i="19"/>
  <c r="F1545" i="19"/>
  <c r="A1546" i="19"/>
  <c r="B1546" i="19"/>
  <c r="C1546" i="19"/>
  <c r="D1546" i="19"/>
  <c r="E1546" i="19"/>
  <c r="F1546" i="19" s="1"/>
  <c r="AD1546" i="19"/>
  <c r="B1547" i="19"/>
  <c r="C1547" i="19"/>
  <c r="D1547" i="19"/>
  <c r="E1547" i="19"/>
  <c r="F1547" i="19" s="1"/>
  <c r="B1548" i="19"/>
  <c r="C1548" i="19"/>
  <c r="D1548" i="19"/>
  <c r="A1548" i="19" s="1"/>
  <c r="E1548" i="19"/>
  <c r="F1548" i="19" s="1"/>
  <c r="B1549" i="19"/>
  <c r="A1549" i="19" s="1"/>
  <c r="C1549" i="19"/>
  <c r="D1549" i="19"/>
  <c r="E1549" i="19"/>
  <c r="F1549" i="19" s="1"/>
  <c r="B1550" i="19"/>
  <c r="C1550" i="19"/>
  <c r="A1550" i="19" s="1"/>
  <c r="D1550" i="19"/>
  <c r="E1550" i="19"/>
  <c r="F1550" i="19" s="1"/>
  <c r="AD1550" i="19"/>
  <c r="B1551" i="19"/>
  <c r="C1551" i="19"/>
  <c r="D1551" i="19"/>
  <c r="A1551" i="19" s="1"/>
  <c r="E1551" i="19"/>
  <c r="F1551" i="19" s="1"/>
  <c r="B1552" i="19"/>
  <c r="A1552" i="19" s="1"/>
  <c r="C1552" i="19"/>
  <c r="D1552" i="19"/>
  <c r="E1552" i="19"/>
  <c r="F1552" i="19"/>
  <c r="AD1552" i="19"/>
  <c r="A1553" i="19"/>
  <c r="B1553" i="19"/>
  <c r="C1553" i="19"/>
  <c r="D1553" i="19"/>
  <c r="E1553" i="19"/>
  <c r="F1553" i="19" s="1"/>
  <c r="B1554" i="19"/>
  <c r="C1554" i="19"/>
  <c r="D1554" i="19"/>
  <c r="E1554" i="19"/>
  <c r="F1554" i="19" s="1"/>
  <c r="B1555" i="19"/>
  <c r="C1555" i="19"/>
  <c r="D1555" i="19"/>
  <c r="A1555" i="19" s="1"/>
  <c r="E1555" i="19"/>
  <c r="F1555" i="19" s="1"/>
  <c r="B1556" i="19"/>
  <c r="A1556" i="19" s="1"/>
  <c r="C1556" i="19"/>
  <c r="D1556" i="19"/>
  <c r="E1556" i="19"/>
  <c r="F1556" i="19" s="1"/>
  <c r="A1557" i="19"/>
  <c r="B1557" i="19"/>
  <c r="C1557" i="19"/>
  <c r="D1557" i="19"/>
  <c r="E1557" i="19"/>
  <c r="F1557" i="19" s="1"/>
  <c r="B1558" i="19"/>
  <c r="A1558" i="19" s="1"/>
  <c r="C1558" i="19"/>
  <c r="D1558" i="19"/>
  <c r="E1558" i="19"/>
  <c r="F1558" i="19" s="1"/>
  <c r="A1559" i="19"/>
  <c r="B1559" i="19"/>
  <c r="C1559" i="19"/>
  <c r="D1559" i="19"/>
  <c r="E1559" i="19"/>
  <c r="F1559" i="19" s="1"/>
  <c r="B1560" i="19"/>
  <c r="A1560" i="19" s="1"/>
  <c r="C1560" i="19"/>
  <c r="D1560" i="19"/>
  <c r="E1560" i="19"/>
  <c r="F1560" i="19" s="1"/>
  <c r="B1561" i="19"/>
  <c r="C1561" i="19"/>
  <c r="D1561" i="19"/>
  <c r="E1561" i="19"/>
  <c r="F1561" i="19" s="1"/>
  <c r="A1562" i="19"/>
  <c r="B1562" i="19"/>
  <c r="C1562" i="19"/>
  <c r="D1562" i="19"/>
  <c r="E1562" i="19"/>
  <c r="F1562" i="19"/>
  <c r="B1563" i="19"/>
  <c r="C1563" i="19"/>
  <c r="A1563" i="19" s="1"/>
  <c r="D1563" i="19"/>
  <c r="E1563" i="19"/>
  <c r="F1563" i="19" s="1"/>
  <c r="B1564" i="19"/>
  <c r="C1564" i="19"/>
  <c r="A1564" i="19" s="1"/>
  <c r="D1564" i="19"/>
  <c r="E1564" i="19"/>
  <c r="F1564" i="19"/>
  <c r="A1565" i="19"/>
  <c r="B1565" i="19"/>
  <c r="C1565" i="19"/>
  <c r="D1565" i="19"/>
  <c r="E1565" i="19"/>
  <c r="F1565" i="19" s="1"/>
  <c r="B1566" i="19"/>
  <c r="A1566" i="19" s="1"/>
  <c r="C1566" i="19"/>
  <c r="D1566" i="19"/>
  <c r="E1566" i="19"/>
  <c r="F1566" i="19"/>
  <c r="B1567" i="19"/>
  <c r="C1567" i="19"/>
  <c r="A1567" i="19" s="1"/>
  <c r="D1567" i="19"/>
  <c r="E1567" i="19"/>
  <c r="F1567" i="19" s="1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 s="1"/>
  <c r="B1570" i="19"/>
  <c r="A1570" i="19" s="1"/>
  <c r="C1570" i="19"/>
  <c r="D1570" i="19"/>
  <c r="E1570" i="19"/>
  <c r="F1570" i="19" s="1"/>
  <c r="AD1570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B1573" i="19"/>
  <c r="A1573" i="19" s="1"/>
  <c r="C1573" i="19"/>
  <c r="D1573" i="19"/>
  <c r="E1573" i="19"/>
  <c r="F1573" i="19"/>
  <c r="AD1573" i="19"/>
  <c r="B1574" i="19"/>
  <c r="C1574" i="19"/>
  <c r="A1574" i="19" s="1"/>
  <c r="D1574" i="19"/>
  <c r="E1574" i="19"/>
  <c r="F1574" i="19" s="1"/>
  <c r="A1575" i="19"/>
  <c r="B1575" i="19"/>
  <c r="C1575" i="19"/>
  <c r="D1575" i="19"/>
  <c r="E1575" i="19"/>
  <c r="F1575" i="19" s="1"/>
  <c r="AD1575" i="19"/>
  <c r="B1576" i="19"/>
  <c r="A1576" i="19" s="1"/>
  <c r="C1576" i="19"/>
  <c r="D1576" i="19"/>
  <c r="E1576" i="19"/>
  <c r="F1576" i="19"/>
  <c r="A1577" i="19"/>
  <c r="B1577" i="19"/>
  <c r="C1577" i="19"/>
  <c r="D1577" i="19"/>
  <c r="E1577" i="19"/>
  <c r="F1577" i="19" s="1"/>
  <c r="B1578" i="19"/>
  <c r="C1578" i="19"/>
  <c r="D1578" i="19"/>
  <c r="E1578" i="19"/>
  <c r="F1578" i="19"/>
  <c r="A1579" i="19"/>
  <c r="B1579" i="19"/>
  <c r="C1579" i="19"/>
  <c r="D1579" i="19"/>
  <c r="E1579" i="19"/>
  <c r="F1579" i="19"/>
  <c r="B1580" i="19"/>
  <c r="A1580" i="19" s="1"/>
  <c r="C1580" i="19"/>
  <c r="D1580" i="19"/>
  <c r="E1580" i="19"/>
  <c r="F1580" i="19"/>
  <c r="AD1580" i="19"/>
  <c r="B1581" i="19"/>
  <c r="C1581" i="19"/>
  <c r="D1581" i="19"/>
  <c r="E1581" i="19"/>
  <c r="F1581" i="19" s="1"/>
  <c r="A1582" i="19"/>
  <c r="B1582" i="19"/>
  <c r="C1582" i="19"/>
  <c r="D1582" i="19"/>
  <c r="E1582" i="19"/>
  <c r="F1582" i="19" s="1"/>
  <c r="A1583" i="19"/>
  <c r="B1583" i="19"/>
  <c r="C1583" i="19"/>
  <c r="D1583" i="19"/>
  <c r="E1583" i="19"/>
  <c r="F1583" i="19" s="1"/>
  <c r="B1584" i="19"/>
  <c r="C1584" i="19"/>
  <c r="D1584" i="19"/>
  <c r="E1584" i="19"/>
  <c r="F1584" i="19" s="1"/>
  <c r="B1585" i="19"/>
  <c r="C1585" i="19"/>
  <c r="D1585" i="19"/>
  <c r="A1585" i="19" s="1"/>
  <c r="E1585" i="19"/>
  <c r="F1585" i="19" s="1"/>
  <c r="B1586" i="19"/>
  <c r="A1586" i="19" s="1"/>
  <c r="C1586" i="19"/>
  <c r="D1586" i="19"/>
  <c r="E1586" i="19"/>
  <c r="F1586" i="19" s="1"/>
  <c r="A1587" i="19"/>
  <c r="B1587" i="19"/>
  <c r="C1587" i="19"/>
  <c r="D1587" i="19"/>
  <c r="E1587" i="19"/>
  <c r="F1587" i="19" s="1"/>
  <c r="B1588" i="19"/>
  <c r="A1588" i="19" s="1"/>
  <c r="C1588" i="19"/>
  <c r="D1588" i="19"/>
  <c r="E1588" i="19"/>
  <c r="F1588" i="19" s="1"/>
  <c r="AD1588" i="19"/>
  <c r="B1589" i="19"/>
  <c r="A1589" i="19" s="1"/>
  <c r="C1589" i="19"/>
  <c r="D1589" i="19"/>
  <c r="E1589" i="19"/>
  <c r="F1589" i="19"/>
  <c r="A1590" i="19"/>
  <c r="B1590" i="19"/>
  <c r="C1590" i="19"/>
  <c r="D1590" i="19"/>
  <c r="E1590" i="19"/>
  <c r="F1590" i="19"/>
  <c r="AD1590" i="19"/>
  <c r="B1591" i="19"/>
  <c r="A1591" i="19" s="1"/>
  <c r="C1591" i="19"/>
  <c r="D1591" i="19"/>
  <c r="E1591" i="19"/>
  <c r="F1591" i="19" s="1"/>
  <c r="B1592" i="19"/>
  <c r="C1592" i="19"/>
  <c r="D1592" i="19"/>
  <c r="E1592" i="19"/>
  <c r="F1592" i="19" s="1"/>
  <c r="AD1592" i="19"/>
  <c r="A1593" i="19"/>
  <c r="B1593" i="19"/>
  <c r="C1593" i="19"/>
  <c r="D1593" i="19"/>
  <c r="E1593" i="19"/>
  <c r="F1593" i="19"/>
  <c r="B1594" i="19"/>
  <c r="C1594" i="19"/>
  <c r="D1594" i="19"/>
  <c r="E1594" i="19"/>
  <c r="F1594" i="19"/>
  <c r="B1595" i="19"/>
  <c r="A1595" i="19" s="1"/>
  <c r="C1595" i="19"/>
  <c r="D1595" i="19"/>
  <c r="E1595" i="19"/>
  <c r="F1595" i="19" s="1"/>
  <c r="AD1595" i="19"/>
  <c r="B1596" i="19"/>
  <c r="C1596" i="19"/>
  <c r="A1596" i="19" s="1"/>
  <c r="D1596" i="19"/>
  <c r="E1596" i="19"/>
  <c r="F1596" i="19" s="1"/>
  <c r="AD1596" i="19"/>
  <c r="B1597" i="19"/>
  <c r="C1597" i="19"/>
  <c r="D1597" i="19"/>
  <c r="E1597" i="19"/>
  <c r="F1597" i="19"/>
  <c r="A1598" i="19"/>
  <c r="B1598" i="19"/>
  <c r="C1598" i="19"/>
  <c r="D1598" i="19"/>
  <c r="E1598" i="19"/>
  <c r="F1598" i="19" s="1"/>
  <c r="B1599" i="19"/>
  <c r="C1599" i="19"/>
  <c r="D1599" i="19"/>
  <c r="E1599" i="19"/>
  <c r="F1599" i="19"/>
  <c r="B1600" i="19"/>
  <c r="C1600" i="19"/>
  <c r="D1600" i="19"/>
  <c r="E1600" i="19"/>
  <c r="F1600" i="19"/>
  <c r="B1601" i="19"/>
  <c r="A1601" i="19" s="1"/>
  <c r="C1601" i="19"/>
  <c r="D1601" i="19"/>
  <c r="E1601" i="19"/>
  <c r="F1601" i="19"/>
  <c r="A1602" i="19"/>
  <c r="B1602" i="19"/>
  <c r="C1602" i="19"/>
  <c r="D1602" i="19"/>
  <c r="E1602" i="19"/>
  <c r="F1602" i="19" s="1"/>
  <c r="B1603" i="19"/>
  <c r="C1603" i="19"/>
  <c r="D1603" i="19"/>
  <c r="E1603" i="19"/>
  <c r="F1603" i="19"/>
  <c r="AD1603" i="19"/>
  <c r="A1604" i="19"/>
  <c r="B1604" i="19"/>
  <c r="C1604" i="19"/>
  <c r="D1604" i="19"/>
  <c r="E1604" i="19"/>
  <c r="F1604" i="19" s="1"/>
  <c r="A1605" i="19"/>
  <c r="B1605" i="19"/>
  <c r="C1605" i="19"/>
  <c r="D1605" i="19"/>
  <c r="E1605" i="19"/>
  <c r="F1605" i="19"/>
  <c r="AD1605" i="19"/>
  <c r="B1606" i="19"/>
  <c r="C1606" i="19"/>
  <c r="D1606" i="19"/>
  <c r="E1606" i="19"/>
  <c r="F1606" i="19"/>
  <c r="B1607" i="19"/>
  <c r="A1607" i="19" s="1"/>
  <c r="C1607" i="19"/>
  <c r="D1607" i="19"/>
  <c r="E1607" i="19"/>
  <c r="F1607" i="19"/>
  <c r="AD1607" i="19"/>
  <c r="A1608" i="19"/>
  <c r="B1608" i="19"/>
  <c r="C1608" i="19"/>
  <c r="D1608" i="19"/>
  <c r="E1608" i="19"/>
  <c r="F1608" i="19" s="1"/>
  <c r="A1609" i="19"/>
  <c r="B1609" i="19"/>
  <c r="C1609" i="19"/>
  <c r="D1609" i="19"/>
  <c r="E1609" i="19"/>
  <c r="F1609" i="19" s="1"/>
  <c r="AD1609" i="19"/>
  <c r="A1610" i="19"/>
  <c r="B1610" i="19"/>
  <c r="C1610" i="19"/>
  <c r="D1610" i="19"/>
  <c r="E1610" i="19"/>
  <c r="F1610" i="19" s="1"/>
  <c r="B1611" i="19"/>
  <c r="C1611" i="19"/>
  <c r="D1611" i="19"/>
  <c r="E1611" i="19"/>
  <c r="F1611" i="19"/>
  <c r="A1612" i="19"/>
  <c r="B1612" i="19"/>
  <c r="C1612" i="19"/>
  <c r="D1612" i="19"/>
  <c r="E1612" i="19"/>
  <c r="F1612" i="19"/>
  <c r="AD1612" i="19"/>
  <c r="B1613" i="19"/>
  <c r="A1613" i="19" s="1"/>
  <c r="C1613" i="19"/>
  <c r="D1613" i="19"/>
  <c r="E1613" i="19"/>
  <c r="F1613" i="19" s="1"/>
  <c r="AD1613" i="19"/>
  <c r="B1614" i="19"/>
  <c r="C1614" i="19"/>
  <c r="D1614" i="19"/>
  <c r="E1614" i="19"/>
  <c r="F1614" i="19"/>
  <c r="B1615" i="19"/>
  <c r="C1615" i="19"/>
  <c r="D1615" i="19"/>
  <c r="A1615" i="19" s="1"/>
  <c r="E1615" i="19"/>
  <c r="F1615" i="19"/>
  <c r="B1616" i="19"/>
  <c r="A1616" i="19" s="1"/>
  <c r="C1616" i="19"/>
  <c r="D1616" i="19"/>
  <c r="E1616" i="19"/>
  <c r="F1616" i="19"/>
  <c r="A1617" i="19"/>
  <c r="B1617" i="19"/>
  <c r="C1617" i="19"/>
  <c r="D1617" i="19"/>
  <c r="E1617" i="19"/>
  <c r="F1617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B1620" i="19"/>
  <c r="C1620" i="19"/>
  <c r="D1620" i="19"/>
  <c r="E1620" i="19"/>
  <c r="F1620" i="19"/>
  <c r="B1621" i="19"/>
  <c r="C1621" i="19"/>
  <c r="D1621" i="19"/>
  <c r="E1621" i="19"/>
  <c r="F1621" i="19" s="1"/>
  <c r="B1622" i="19"/>
  <c r="C1622" i="19"/>
  <c r="D1622" i="19"/>
  <c r="E1622" i="19"/>
  <c r="F1622" i="19"/>
  <c r="B1623" i="19"/>
  <c r="A1623" i="19" s="1"/>
  <c r="C1623" i="19"/>
  <c r="D1623" i="19"/>
  <c r="E1623" i="19"/>
  <c r="F1623" i="19" s="1"/>
  <c r="B1624" i="19"/>
  <c r="A1624" i="19" s="1"/>
  <c r="C1624" i="19"/>
  <c r="D1624" i="19"/>
  <c r="E1624" i="19"/>
  <c r="F1624" i="19"/>
  <c r="AD1624" i="19"/>
  <c r="B1625" i="19"/>
  <c r="C1625" i="19"/>
  <c r="A1625" i="19" s="1"/>
  <c r="D1625" i="19"/>
  <c r="E1625" i="19"/>
  <c r="F1625" i="19" s="1"/>
  <c r="AD1625" i="19"/>
  <c r="A1626" i="19"/>
  <c r="B1626" i="19"/>
  <c r="C1626" i="19"/>
  <c r="D1626" i="19"/>
  <c r="E1626" i="19"/>
  <c r="F1626" i="19" s="1"/>
  <c r="AD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B1629" i="19"/>
  <c r="C1629" i="19"/>
  <c r="D1629" i="19"/>
  <c r="E1629" i="19"/>
  <c r="F1629" i="19" s="1"/>
  <c r="B1630" i="19"/>
  <c r="C1630" i="19"/>
  <c r="D1630" i="19"/>
  <c r="E1630" i="19"/>
  <c r="F1630" i="19" s="1"/>
  <c r="B1631" i="19"/>
  <c r="A1631" i="19" s="1"/>
  <c r="C1631" i="19"/>
  <c r="D1631" i="19"/>
  <c r="E1631" i="19"/>
  <c r="F1631" i="19" s="1"/>
  <c r="B1632" i="19"/>
  <c r="C1632" i="19"/>
  <c r="D1632" i="19"/>
  <c r="E1632" i="19"/>
  <c r="F1632" i="19" s="1"/>
  <c r="B1633" i="19"/>
  <c r="C1633" i="19"/>
  <c r="A1633" i="19" s="1"/>
  <c r="D1633" i="19"/>
  <c r="E1633" i="19"/>
  <c r="F1633" i="19"/>
  <c r="A1634" i="19"/>
  <c r="B1634" i="19"/>
  <c r="C1634" i="19"/>
  <c r="D1634" i="19"/>
  <c r="E1634" i="19"/>
  <c r="F1634" i="19" s="1"/>
  <c r="B1635" i="19"/>
  <c r="C1635" i="19"/>
  <c r="A1635" i="19" s="1"/>
  <c r="D1635" i="19"/>
  <c r="E1635" i="19"/>
  <c r="F1635" i="19"/>
  <c r="B1636" i="19"/>
  <c r="C1636" i="19"/>
  <c r="D1636" i="19"/>
  <c r="E1636" i="19"/>
  <c r="F1636" i="19" s="1"/>
  <c r="B1637" i="19"/>
  <c r="A1637" i="19" s="1"/>
  <c r="C1637" i="19"/>
  <c r="D1637" i="19"/>
  <c r="E1637" i="19"/>
  <c r="F1637" i="19" s="1"/>
  <c r="A1638" i="19"/>
  <c r="B1638" i="19"/>
  <c r="C1638" i="19"/>
  <c r="D1638" i="19"/>
  <c r="E1638" i="19"/>
  <c r="F1638" i="19" s="1"/>
  <c r="A1639" i="19"/>
  <c r="B1639" i="19"/>
  <c r="C1639" i="19"/>
  <c r="D1639" i="19"/>
  <c r="E1639" i="19"/>
  <c r="F1639" i="19" s="1"/>
  <c r="B1640" i="19"/>
  <c r="C1640" i="19"/>
  <c r="A1640" i="19" s="1"/>
  <c r="D1640" i="19"/>
  <c r="E1640" i="19"/>
  <c r="F1640" i="19" s="1"/>
  <c r="A1641" i="19"/>
  <c r="B1641" i="19"/>
  <c r="C1641" i="19"/>
  <c r="D1641" i="19"/>
  <c r="E1641" i="19"/>
  <c r="F1641" i="19" s="1"/>
  <c r="B1642" i="19"/>
  <c r="A1642" i="19" s="1"/>
  <c r="C1642" i="19"/>
  <c r="D1642" i="19"/>
  <c r="E1642" i="19"/>
  <c r="F1642" i="19" s="1"/>
  <c r="B1643" i="19"/>
  <c r="C1643" i="19"/>
  <c r="D1643" i="19"/>
  <c r="E1643" i="19"/>
  <c r="F1643" i="19" s="1"/>
  <c r="AD1643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B1646" i="19"/>
  <c r="A1646" i="19" s="1"/>
  <c r="C1646" i="19"/>
  <c r="D1646" i="19"/>
  <c r="E1646" i="19"/>
  <c r="F1646" i="19"/>
  <c r="AD1646" i="19"/>
  <c r="B1647" i="19"/>
  <c r="C1647" i="19"/>
  <c r="D1647" i="19"/>
  <c r="E1647" i="19"/>
  <c r="F1647" i="19" s="1"/>
  <c r="B1648" i="19"/>
  <c r="A1648" i="19" s="1"/>
  <c r="C1648" i="19"/>
  <c r="D1648" i="19"/>
  <c r="E1648" i="19"/>
  <c r="F1648" i="19" s="1"/>
  <c r="A1649" i="19"/>
  <c r="B1649" i="19"/>
  <c r="C1649" i="19"/>
  <c r="D1649" i="19"/>
  <c r="E1649" i="19"/>
  <c r="F1649" i="19"/>
  <c r="B1650" i="19"/>
  <c r="C1650" i="19"/>
  <c r="A1650" i="19" s="1"/>
  <c r="D1650" i="19"/>
  <c r="E1650" i="19"/>
  <c r="F1650" i="19"/>
  <c r="B1651" i="19"/>
  <c r="A1651" i="19" s="1"/>
  <c r="C1651" i="19"/>
  <c r="D1651" i="19"/>
  <c r="E1651" i="19"/>
  <c r="F1651" i="19" s="1"/>
  <c r="A1652" i="19"/>
  <c r="B1652" i="19"/>
  <c r="C1652" i="19"/>
  <c r="D1652" i="19"/>
  <c r="E1652" i="19"/>
  <c r="F1652" i="19" s="1"/>
  <c r="AD1652" i="19"/>
  <c r="B1653" i="19"/>
  <c r="A1653" i="19" s="1"/>
  <c r="C1653" i="19"/>
  <c r="D1653" i="19"/>
  <c r="E1653" i="19"/>
  <c r="F1653" i="19" s="1"/>
  <c r="B1654" i="19"/>
  <c r="A1654" i="19" s="1"/>
  <c r="C1654" i="19"/>
  <c r="D1654" i="19"/>
  <c r="E1654" i="19"/>
  <c r="F1654" i="19" s="1"/>
  <c r="B1655" i="19"/>
  <c r="C1655" i="19"/>
  <c r="D1655" i="19"/>
  <c r="E1655" i="19"/>
  <c r="F1655" i="19"/>
  <c r="A1656" i="19"/>
  <c r="B1656" i="19"/>
  <c r="C1656" i="19"/>
  <c r="D1656" i="19"/>
  <c r="E1656" i="19"/>
  <c r="F1656" i="19"/>
  <c r="B1657" i="19"/>
  <c r="C1657" i="19"/>
  <c r="D1657" i="19"/>
  <c r="E1657" i="19"/>
  <c r="F1657" i="19"/>
  <c r="B1658" i="19"/>
  <c r="A1658" i="19" s="1"/>
  <c r="C1658" i="19"/>
  <c r="D1658" i="19"/>
  <c r="E1658" i="19"/>
  <c r="F1658" i="19" s="1"/>
  <c r="B1659" i="19"/>
  <c r="A1659" i="19" s="1"/>
  <c r="C1659" i="19"/>
  <c r="D1659" i="19"/>
  <c r="E1659" i="19"/>
  <c r="F1659" i="19"/>
  <c r="AD1659" i="19"/>
  <c r="A1660" i="19"/>
  <c r="B1660" i="19"/>
  <c r="C1660" i="19"/>
  <c r="D1660" i="19"/>
  <c r="E1660" i="19"/>
  <c r="F1660" i="19" s="1"/>
  <c r="B1661" i="19"/>
  <c r="A1661" i="19" s="1"/>
  <c r="C1661" i="19"/>
  <c r="D1661" i="19"/>
  <c r="E1661" i="19"/>
  <c r="F1661" i="19" s="1"/>
  <c r="AD1661" i="19"/>
  <c r="B1662" i="19"/>
  <c r="C1662" i="19"/>
  <c r="A1662" i="19" s="1"/>
  <c r="D1662" i="19"/>
  <c r="E1662" i="19"/>
  <c r="F1662" i="19"/>
  <c r="B1663" i="19"/>
  <c r="A1663" i="19" s="1"/>
  <c r="C1663" i="19"/>
  <c r="D1663" i="19"/>
  <c r="E1663" i="19"/>
  <c r="F1663" i="19" s="1"/>
  <c r="AD1663" i="19"/>
  <c r="B1664" i="19"/>
  <c r="C1664" i="19"/>
  <c r="A1664" i="19" s="1"/>
  <c r="D1664" i="19"/>
  <c r="E1664" i="19"/>
  <c r="F1664" i="19" s="1"/>
  <c r="AD1664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B1667" i="19"/>
  <c r="A1667" i="19" s="1"/>
  <c r="C1667" i="19"/>
  <c r="D1667" i="19"/>
  <c r="E1667" i="19"/>
  <c r="F1667" i="19"/>
  <c r="AD1667" i="19"/>
  <c r="B1668" i="19"/>
  <c r="A1668" i="19" s="1"/>
  <c r="C1668" i="19"/>
  <c r="D1668" i="19"/>
  <c r="E1668" i="19"/>
  <c r="F1668" i="19" s="1"/>
  <c r="B1669" i="19"/>
  <c r="C1669" i="19"/>
  <c r="D1669" i="19"/>
  <c r="E1669" i="19"/>
  <c r="F1669" i="19"/>
  <c r="A1670" i="19"/>
  <c r="B1670" i="19"/>
  <c r="C1670" i="19"/>
  <c r="D1670" i="19"/>
  <c r="E1670" i="19"/>
  <c r="F1670" i="19"/>
  <c r="B1671" i="19"/>
  <c r="A1671" i="19" s="1"/>
  <c r="C1671" i="19"/>
  <c r="D1671" i="19"/>
  <c r="E1671" i="19"/>
  <c r="F1671" i="19" s="1"/>
  <c r="B1672" i="19"/>
  <c r="C1672" i="19"/>
  <c r="D1672" i="19"/>
  <c r="E1672" i="19"/>
  <c r="F1672" i="19" s="1"/>
  <c r="B1673" i="19"/>
  <c r="C1673" i="19"/>
  <c r="A1673" i="19" s="1"/>
  <c r="D1673" i="19"/>
  <c r="E1673" i="19"/>
  <c r="F1673" i="19" s="1"/>
  <c r="A1674" i="19"/>
  <c r="B1674" i="19"/>
  <c r="C1674" i="19"/>
  <c r="D1674" i="19"/>
  <c r="E1674" i="19"/>
  <c r="F1674" i="19" s="1"/>
  <c r="A1675" i="19"/>
  <c r="B1675" i="19"/>
  <c r="C1675" i="19"/>
  <c r="D1675" i="19"/>
  <c r="E1675" i="19"/>
  <c r="F1675" i="19" s="1"/>
  <c r="A1676" i="19"/>
  <c r="B1676" i="19"/>
  <c r="C1676" i="19"/>
  <c r="D1676" i="19"/>
  <c r="E1676" i="19"/>
  <c r="F1676" i="19" s="1"/>
  <c r="B1677" i="19"/>
  <c r="C1677" i="19"/>
  <c r="D1677" i="19"/>
  <c r="E1677" i="19"/>
  <c r="F1677" i="19" s="1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 s="1"/>
  <c r="B1680" i="19"/>
  <c r="C1680" i="19"/>
  <c r="D1680" i="19"/>
  <c r="E1680" i="19"/>
  <c r="F1680" i="19" s="1"/>
  <c r="B1681" i="19"/>
  <c r="C1681" i="19"/>
  <c r="A1681" i="19" s="1"/>
  <c r="D1681" i="19"/>
  <c r="E1681" i="19"/>
  <c r="F1681" i="19" s="1"/>
  <c r="A1682" i="19"/>
  <c r="B1682" i="19"/>
  <c r="C1682" i="19"/>
  <c r="D1682" i="19"/>
  <c r="E1682" i="19"/>
  <c r="F1682" i="19" s="1"/>
  <c r="B1683" i="19"/>
  <c r="A1683" i="19" s="1"/>
  <c r="C1683" i="19"/>
  <c r="D1683" i="19"/>
  <c r="E1683" i="19"/>
  <c r="F1683" i="19" s="1"/>
  <c r="B1684" i="19"/>
  <c r="C1684" i="19"/>
  <c r="D1684" i="19"/>
  <c r="E1684" i="19"/>
  <c r="F1684" i="19" s="1"/>
  <c r="B1685" i="19"/>
  <c r="C1685" i="19"/>
  <c r="D1685" i="19"/>
  <c r="E1685" i="19"/>
  <c r="F1685" i="19"/>
  <c r="A1686" i="19"/>
  <c r="B1686" i="19"/>
  <c r="C1686" i="19"/>
  <c r="D1686" i="19"/>
  <c r="E1686" i="19"/>
  <c r="F1686" i="19"/>
  <c r="AD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B1689" i="19"/>
  <c r="C1689" i="19"/>
  <c r="D1689" i="19"/>
  <c r="E1689" i="19"/>
  <c r="F1689" i="19" s="1"/>
  <c r="B1690" i="19"/>
  <c r="C1690" i="19"/>
  <c r="D1690" i="19"/>
  <c r="E1690" i="19"/>
  <c r="F1690" i="19"/>
  <c r="A1691" i="19"/>
  <c r="B1691" i="19"/>
  <c r="C1691" i="19"/>
  <c r="D1691" i="19"/>
  <c r="E1691" i="19"/>
  <c r="F1691" i="19"/>
  <c r="AD1691" i="19"/>
  <c r="A1692" i="19"/>
  <c r="B1692" i="19"/>
  <c r="C1692" i="19"/>
  <c r="D1692" i="19"/>
  <c r="E1692" i="19"/>
  <c r="F1692" i="19" s="1"/>
  <c r="B1693" i="19"/>
  <c r="A1693" i="19" s="1"/>
  <c r="C1693" i="19"/>
  <c r="D1693" i="19"/>
  <c r="E1693" i="19"/>
  <c r="F1693" i="19" s="1"/>
  <c r="B1694" i="19"/>
  <c r="C1694" i="19"/>
  <c r="D1694" i="19"/>
  <c r="E1694" i="19"/>
  <c r="F1694" i="19"/>
  <c r="AD1694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B1697" i="19"/>
  <c r="A1697" i="19" s="1"/>
  <c r="C1697" i="19"/>
  <c r="D1697" i="19"/>
  <c r="E1697" i="19"/>
  <c r="F1697" i="19"/>
  <c r="B1698" i="19"/>
  <c r="C1698" i="19"/>
  <c r="D1698" i="19"/>
  <c r="E1698" i="19"/>
  <c r="F1698" i="19" s="1"/>
  <c r="B1699" i="19"/>
  <c r="C1699" i="19"/>
  <c r="D1699" i="19"/>
  <c r="E1699" i="19"/>
  <c r="F1699" i="19" s="1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B1702" i="19"/>
  <c r="C1702" i="19"/>
  <c r="D1702" i="19"/>
  <c r="E1702" i="19"/>
  <c r="F1702" i="19" s="1"/>
  <c r="B1703" i="19"/>
  <c r="A1703" i="19" s="1"/>
  <c r="C1703" i="19"/>
  <c r="D1703" i="19"/>
  <c r="E1703" i="19"/>
  <c r="F1703" i="19"/>
  <c r="A1704" i="19"/>
  <c r="B1704" i="19"/>
  <c r="C1704" i="19"/>
  <c r="D1704" i="19"/>
  <c r="E1704" i="19"/>
  <c r="F1704" i="19"/>
  <c r="AD1704" i="19"/>
  <c r="B1705" i="19"/>
  <c r="A1705" i="19" s="1"/>
  <c r="C1705" i="19"/>
  <c r="D1705" i="19"/>
  <c r="E1705" i="19"/>
  <c r="F1705" i="19" s="1"/>
  <c r="B1706" i="19"/>
  <c r="C1706" i="19"/>
  <c r="D1706" i="19"/>
  <c r="E1706" i="19"/>
  <c r="F1706" i="19" s="1"/>
  <c r="AD1706" i="19"/>
  <c r="B1707" i="19"/>
  <c r="A1707" i="19" s="1"/>
  <c r="C1707" i="19"/>
  <c r="D1707" i="19"/>
  <c r="E1707" i="19"/>
  <c r="F1707" i="19" s="1"/>
  <c r="B1708" i="19"/>
  <c r="C1708" i="19"/>
  <c r="D1708" i="19"/>
  <c r="E1708" i="19"/>
  <c r="F1708" i="19"/>
  <c r="AD1708" i="19"/>
  <c r="A1709" i="19"/>
  <c r="B1709" i="19"/>
  <c r="C1709" i="19"/>
  <c r="D1709" i="19"/>
  <c r="E1709" i="19"/>
  <c r="F1709" i="19"/>
  <c r="AD1709" i="19"/>
  <c r="A1710" i="19"/>
  <c r="B1710" i="19"/>
  <c r="C1710" i="19"/>
  <c r="D1710" i="19"/>
  <c r="E1710" i="19"/>
  <c r="F1710" i="19"/>
  <c r="B1711" i="19"/>
  <c r="A1711" i="19" s="1"/>
  <c r="C1711" i="19"/>
  <c r="D1711" i="19"/>
  <c r="E1711" i="19"/>
  <c r="F1711" i="19"/>
  <c r="B1712" i="19"/>
  <c r="A1712" i="19" s="1"/>
  <c r="C1712" i="19"/>
  <c r="D1712" i="19"/>
  <c r="E1712" i="19"/>
  <c r="F1712" i="19" s="1"/>
  <c r="B1713" i="19"/>
  <c r="A1713" i="19" s="1"/>
  <c r="C1713" i="19"/>
  <c r="D1713" i="19"/>
  <c r="E1713" i="19"/>
  <c r="F1713" i="19"/>
  <c r="A1714" i="19"/>
  <c r="B1714" i="19"/>
  <c r="C1714" i="19"/>
  <c r="D1714" i="19"/>
  <c r="E1714" i="19"/>
  <c r="F1714" i="19"/>
  <c r="AD1714" i="19"/>
  <c r="A1715" i="19"/>
  <c r="B1715" i="19"/>
  <c r="C1715" i="19"/>
  <c r="D1715" i="19"/>
  <c r="E1715" i="19"/>
  <c r="F1715" i="19" s="1"/>
  <c r="B1716" i="19"/>
  <c r="C1716" i="19"/>
  <c r="D1716" i="19"/>
  <c r="E1716" i="19"/>
  <c r="F1716" i="19" s="1"/>
  <c r="B1717" i="19"/>
  <c r="C1717" i="19"/>
  <c r="D1717" i="19"/>
  <c r="E1717" i="19"/>
  <c r="F1717" i="19"/>
  <c r="A1718" i="19"/>
  <c r="B1718" i="19"/>
  <c r="C1718" i="19"/>
  <c r="D1718" i="19"/>
  <c r="E1718" i="19"/>
  <c r="F1718" i="19"/>
  <c r="B1719" i="19"/>
  <c r="A1719" i="19" s="1"/>
  <c r="C1719" i="19"/>
  <c r="D1719" i="19"/>
  <c r="E1719" i="19"/>
  <c r="F1719" i="19" s="1"/>
  <c r="A1720" i="19"/>
  <c r="B1720" i="19"/>
  <c r="C1720" i="19"/>
  <c r="D1720" i="19"/>
  <c r="E1720" i="19"/>
  <c r="F1720" i="19" s="1"/>
  <c r="B1721" i="19"/>
  <c r="C1721" i="19"/>
  <c r="D1721" i="19"/>
  <c r="E1721" i="19"/>
  <c r="F1721" i="19" s="1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 s="1"/>
  <c r="B1724" i="19"/>
  <c r="C1724" i="19"/>
  <c r="D1724" i="19"/>
  <c r="E1724" i="19"/>
  <c r="F1724" i="19" s="1"/>
  <c r="B1725" i="19"/>
  <c r="C1725" i="19"/>
  <c r="D1725" i="19"/>
  <c r="E1725" i="19"/>
  <c r="F1725" i="19"/>
  <c r="AD1725" i="19"/>
  <c r="B1726" i="19"/>
  <c r="A1726" i="19" s="1"/>
  <c r="C1726" i="19"/>
  <c r="D1726" i="19"/>
  <c r="E1726" i="19"/>
  <c r="F1726" i="19"/>
  <c r="AD1726" i="19"/>
  <c r="A1727" i="19"/>
  <c r="B1727" i="19"/>
  <c r="C1727" i="19"/>
  <c r="D1727" i="19"/>
  <c r="E1727" i="19"/>
  <c r="F1727" i="19" s="1"/>
  <c r="A1728" i="19"/>
  <c r="B1728" i="19"/>
  <c r="C1728" i="19"/>
  <c r="D1728" i="19"/>
  <c r="E1728" i="19"/>
  <c r="F1728" i="19" s="1"/>
  <c r="B1729" i="19"/>
  <c r="A1729" i="19" s="1"/>
  <c r="C1729" i="19"/>
  <c r="D1729" i="19"/>
  <c r="E1729" i="19"/>
  <c r="F1729" i="19" s="1"/>
  <c r="B1730" i="19"/>
  <c r="C1730" i="19"/>
  <c r="A1730" i="19" s="1"/>
  <c r="D1730" i="19"/>
  <c r="E1730" i="19"/>
  <c r="F1730" i="19"/>
  <c r="A1731" i="19"/>
  <c r="B1731" i="19"/>
  <c r="C1731" i="19"/>
  <c r="D1731" i="19"/>
  <c r="E1731" i="19"/>
  <c r="F1731" i="19" s="1"/>
  <c r="AD1731" i="19"/>
  <c r="A1732" i="19"/>
  <c r="B1732" i="19"/>
  <c r="C1732" i="19"/>
  <c r="D1732" i="19"/>
  <c r="E1732" i="19"/>
  <c r="F1732" i="19"/>
  <c r="B1733" i="19"/>
  <c r="A1733" i="19" s="1"/>
  <c r="C1733" i="19"/>
  <c r="D1733" i="19"/>
  <c r="E1733" i="19"/>
  <c r="F1733" i="19"/>
  <c r="B1734" i="19"/>
  <c r="C1734" i="19"/>
  <c r="D1734" i="19"/>
  <c r="E1734" i="19"/>
  <c r="F1734" i="19" s="1"/>
  <c r="B1735" i="19"/>
  <c r="A1735" i="19" s="1"/>
  <c r="C1735" i="19"/>
  <c r="D1735" i="19"/>
  <c r="E1735" i="19"/>
  <c r="F1735" i="19"/>
  <c r="AD1735" i="19"/>
  <c r="A1736" i="19"/>
  <c r="B1736" i="19"/>
  <c r="C1736" i="19"/>
  <c r="D1736" i="19"/>
  <c r="E1736" i="19"/>
  <c r="F1736" i="19" s="1"/>
  <c r="A1737" i="19"/>
  <c r="B1737" i="19"/>
  <c r="C1737" i="19"/>
  <c r="D1737" i="19"/>
  <c r="E1737" i="19"/>
  <c r="F1737" i="19" s="1"/>
  <c r="B1738" i="19"/>
  <c r="C1738" i="19"/>
  <c r="D1738" i="19"/>
  <c r="E1738" i="19"/>
  <c r="F1738" i="19" s="1"/>
  <c r="B1739" i="19"/>
  <c r="C1739" i="19"/>
  <c r="A1739" i="19" s="1"/>
  <c r="D1739" i="19"/>
  <c r="E1739" i="19"/>
  <c r="F1739" i="19"/>
  <c r="A1740" i="19"/>
  <c r="B1740" i="19"/>
  <c r="C1740" i="19"/>
  <c r="D1740" i="19"/>
  <c r="E1740" i="19"/>
  <c r="F1740" i="19" s="1"/>
  <c r="B1741" i="19"/>
  <c r="A1741" i="19" s="1"/>
  <c r="C1741" i="19"/>
  <c r="D1741" i="19"/>
  <c r="E1741" i="19"/>
  <c r="F1741" i="19" s="1"/>
  <c r="A1742" i="19"/>
  <c r="B1742" i="19"/>
  <c r="C1742" i="19"/>
  <c r="D1742" i="19"/>
  <c r="E1742" i="19"/>
  <c r="F1742" i="19" s="1"/>
  <c r="B1743" i="19"/>
  <c r="C1743" i="19"/>
  <c r="D1743" i="19"/>
  <c r="E1743" i="19"/>
  <c r="F1743" i="19" s="1"/>
  <c r="AD1743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B1746" i="19"/>
  <c r="A1746" i="19" s="1"/>
  <c r="C1746" i="19"/>
  <c r="D1746" i="19"/>
  <c r="E1746" i="19"/>
  <c r="F1746" i="19"/>
  <c r="B1747" i="19"/>
  <c r="C1747" i="19"/>
  <c r="D1747" i="19"/>
  <c r="E1747" i="19"/>
  <c r="F1747" i="19" s="1"/>
  <c r="B1748" i="19"/>
  <c r="A1748" i="19" s="1"/>
  <c r="C1748" i="19"/>
  <c r="D1748" i="19"/>
  <c r="E1748" i="19"/>
  <c r="F1748" i="19"/>
  <c r="AD1748" i="19"/>
  <c r="A1749" i="19"/>
  <c r="B1749" i="19"/>
  <c r="C1749" i="19"/>
  <c r="D1749" i="19"/>
  <c r="E1749" i="19"/>
  <c r="F1749" i="19" s="1"/>
  <c r="AD1749" i="19"/>
  <c r="A1750" i="19"/>
  <c r="B1750" i="19"/>
  <c r="C1750" i="19"/>
  <c r="D1750" i="19"/>
  <c r="E1750" i="19"/>
  <c r="F1750" i="19"/>
  <c r="B1751" i="19"/>
  <c r="A1751" i="19" s="1"/>
  <c r="C1751" i="19"/>
  <c r="D1751" i="19"/>
  <c r="E1751" i="19"/>
  <c r="F1751" i="19"/>
  <c r="B1752" i="19"/>
  <c r="A1752" i="19" s="1"/>
  <c r="C1752" i="19"/>
  <c r="D1752" i="19"/>
  <c r="E1752" i="19"/>
  <c r="F1752" i="19" s="1"/>
  <c r="B1753" i="19"/>
  <c r="C1753" i="19"/>
  <c r="D1753" i="19"/>
  <c r="E1753" i="19"/>
  <c r="F1753" i="19"/>
  <c r="A1754" i="19"/>
  <c r="B1754" i="19"/>
  <c r="C1754" i="19"/>
  <c r="D1754" i="19"/>
  <c r="E1754" i="19"/>
  <c r="F1754" i="19"/>
  <c r="AD1754" i="19"/>
  <c r="A1755" i="19"/>
  <c r="B1755" i="19"/>
  <c r="C1755" i="19"/>
  <c r="D1755" i="19"/>
  <c r="E1755" i="19"/>
  <c r="F1755" i="19" s="1"/>
  <c r="AD1755" i="19"/>
  <c r="B1756" i="19"/>
  <c r="C1756" i="19"/>
  <c r="A1756" i="19" s="1"/>
  <c r="D1756" i="19"/>
  <c r="E1756" i="19"/>
  <c r="F1756" i="19"/>
  <c r="B1757" i="19"/>
  <c r="C1757" i="19"/>
  <c r="D1757" i="19"/>
  <c r="E1757" i="19"/>
  <c r="F1757" i="19" s="1"/>
  <c r="B1758" i="19"/>
  <c r="A1758" i="19" s="1"/>
  <c r="C1758" i="19"/>
  <c r="D1758" i="19"/>
  <c r="E1758" i="19"/>
  <c r="F1758" i="19" s="1"/>
  <c r="A1759" i="19"/>
  <c r="B1759" i="19"/>
  <c r="C1759" i="19"/>
  <c r="D1759" i="19"/>
  <c r="E1759" i="19"/>
  <c r="F1759" i="19"/>
  <c r="B1760" i="19"/>
  <c r="C1760" i="19"/>
  <c r="A1760" i="19" s="1"/>
  <c r="D1760" i="19"/>
  <c r="E1760" i="19"/>
  <c r="F1760" i="19"/>
  <c r="B1761" i="19"/>
  <c r="A1761" i="19" s="1"/>
  <c r="C1761" i="19"/>
  <c r="D1761" i="19"/>
  <c r="E1761" i="19"/>
  <c r="F1761" i="19" s="1"/>
  <c r="B1762" i="19"/>
  <c r="C1762" i="19"/>
  <c r="D1762" i="19"/>
  <c r="E1762" i="19"/>
  <c r="F1762" i="19" s="1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B1765" i="19"/>
  <c r="C1765" i="19"/>
  <c r="D1765" i="19"/>
  <c r="E1765" i="19"/>
  <c r="F1765" i="19" s="1"/>
  <c r="B1766" i="19"/>
  <c r="C1766" i="19"/>
  <c r="D1766" i="19"/>
  <c r="E1766" i="19"/>
  <c r="F1766" i="19" s="1"/>
  <c r="A1767" i="19"/>
  <c r="B1767" i="19"/>
  <c r="C1767" i="19"/>
  <c r="D1767" i="19"/>
  <c r="E1767" i="19"/>
  <c r="F1767" i="19"/>
  <c r="B1768" i="19"/>
  <c r="C1768" i="19"/>
  <c r="A1768" i="19" s="1"/>
  <c r="D1768" i="19"/>
  <c r="E1768" i="19"/>
  <c r="F1768" i="19"/>
  <c r="AD1768" i="19"/>
  <c r="B1769" i="19"/>
  <c r="C1769" i="19"/>
  <c r="D1769" i="19"/>
  <c r="E1769" i="19"/>
  <c r="F1769" i="19" s="1"/>
  <c r="B1770" i="19"/>
  <c r="C1770" i="19"/>
  <c r="D1770" i="19"/>
  <c r="E1770" i="19"/>
  <c r="F1770" i="19"/>
  <c r="A1771" i="19"/>
  <c r="B1771" i="19"/>
  <c r="C1771" i="19"/>
  <c r="D1771" i="19"/>
  <c r="E1771" i="19"/>
  <c r="F1771" i="19"/>
  <c r="B1772" i="19"/>
  <c r="A1772" i="19" s="1"/>
  <c r="C1772" i="19"/>
  <c r="D1772" i="19"/>
  <c r="E1772" i="19"/>
  <c r="F1772" i="19" s="1"/>
  <c r="A1773" i="19"/>
  <c r="B1773" i="19"/>
  <c r="C1773" i="19"/>
  <c r="D1773" i="19"/>
  <c r="E1773" i="19"/>
  <c r="F1773" i="19" s="1"/>
  <c r="B1774" i="19"/>
  <c r="C1774" i="19"/>
  <c r="A1774" i="19" s="1"/>
  <c r="D1774" i="19"/>
  <c r="E1774" i="19"/>
  <c r="F1774" i="19" s="1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 s="1"/>
  <c r="A1777" i="19"/>
  <c r="B1777" i="19"/>
  <c r="C1777" i="19"/>
  <c r="D1777" i="19"/>
  <c r="E1777" i="19"/>
  <c r="F1777" i="19" s="1"/>
  <c r="B1778" i="19"/>
  <c r="C1778" i="19"/>
  <c r="D1778" i="19"/>
  <c r="E1778" i="19"/>
  <c r="F1778" i="19" s="1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 s="1"/>
  <c r="B1781" i="19"/>
  <c r="C1781" i="19"/>
  <c r="D1781" i="19"/>
  <c r="E1781" i="19"/>
  <c r="F1781" i="19" s="1"/>
  <c r="B1782" i="19"/>
  <c r="C1782" i="19"/>
  <c r="A1782" i="19" s="1"/>
  <c r="D1782" i="19"/>
  <c r="E1782" i="19"/>
  <c r="F1782" i="19" s="1"/>
  <c r="AD1782" i="19"/>
  <c r="B1783" i="19"/>
  <c r="C1783" i="19"/>
  <c r="D1783" i="19"/>
  <c r="E1783" i="19"/>
  <c r="F1783" i="19" s="1"/>
  <c r="AD1783" i="19"/>
  <c r="A1784" i="19"/>
  <c r="B1784" i="19"/>
  <c r="C1784" i="19"/>
  <c r="D1784" i="19"/>
  <c r="E1784" i="19"/>
  <c r="F1784" i="19"/>
  <c r="B1785" i="19"/>
  <c r="A1785" i="19" s="1"/>
  <c r="C1785" i="19"/>
  <c r="D1785" i="19"/>
  <c r="E1785" i="19"/>
  <c r="F1785" i="19" s="1"/>
  <c r="B1786" i="19"/>
  <c r="C1786" i="19"/>
  <c r="A1786" i="19" s="1"/>
  <c r="D1786" i="19"/>
  <c r="E1786" i="19"/>
  <c r="F1786" i="19" s="1"/>
  <c r="B1787" i="19"/>
  <c r="C1787" i="19"/>
  <c r="D1787" i="19"/>
  <c r="E1787" i="19"/>
  <c r="F1787" i="19" s="1"/>
  <c r="A1788" i="19"/>
  <c r="B1788" i="19"/>
  <c r="C1788" i="19"/>
  <c r="D1788" i="19"/>
  <c r="E1788" i="19"/>
  <c r="F1788" i="19"/>
  <c r="AD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B1791" i="19"/>
  <c r="C1791" i="19"/>
  <c r="D1791" i="19"/>
  <c r="E1791" i="19"/>
  <c r="F1791" i="19" s="1"/>
  <c r="B1792" i="19"/>
  <c r="A1792" i="19" s="1"/>
  <c r="C1792" i="19"/>
  <c r="D1792" i="19"/>
  <c r="E1792" i="19"/>
  <c r="F1792" i="19" s="1"/>
  <c r="A1793" i="19"/>
  <c r="B1793" i="19"/>
  <c r="C1793" i="19"/>
  <c r="D1793" i="19"/>
  <c r="E1793" i="19"/>
  <c r="F1793" i="19"/>
  <c r="B1794" i="19"/>
  <c r="C1794" i="19"/>
  <c r="A1794" i="19" s="1"/>
  <c r="D1794" i="19"/>
  <c r="E1794" i="19"/>
  <c r="F1794" i="19"/>
  <c r="B1795" i="19"/>
  <c r="A1795" i="19" s="1"/>
  <c r="C1795" i="19"/>
  <c r="D1795" i="19"/>
  <c r="E1795" i="19"/>
  <c r="F1795" i="19" s="1"/>
  <c r="B1796" i="19"/>
  <c r="C1796" i="19"/>
  <c r="D1796" i="19"/>
  <c r="E1796" i="19"/>
  <c r="F1796" i="19" s="1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B1799" i="19"/>
  <c r="C1799" i="19"/>
  <c r="D1799" i="19"/>
  <c r="E1799" i="19"/>
  <c r="F1799" i="19" s="1"/>
  <c r="B1800" i="19"/>
  <c r="C1800" i="19"/>
  <c r="D1800" i="19"/>
  <c r="E1800" i="19"/>
  <c r="F1800" i="19"/>
  <c r="A1801" i="19"/>
  <c r="B1801" i="19"/>
  <c r="C1801" i="19"/>
  <c r="D1801" i="19"/>
  <c r="E1801" i="19"/>
  <c r="F1801" i="19"/>
  <c r="B1802" i="19"/>
  <c r="A1802" i="19" s="1"/>
  <c r="C1802" i="19"/>
  <c r="D1802" i="19"/>
  <c r="E1802" i="19"/>
  <c r="F1802" i="19"/>
  <c r="B1803" i="19"/>
  <c r="C1803" i="19"/>
  <c r="D1803" i="19"/>
  <c r="E1803" i="19"/>
  <c r="F1803" i="19" s="1"/>
  <c r="AD1803" i="19"/>
  <c r="B1804" i="19"/>
  <c r="C1804" i="19"/>
  <c r="A1804" i="19" s="1"/>
  <c r="D1804" i="19"/>
  <c r="E1804" i="19"/>
  <c r="F1804" i="19" s="1"/>
  <c r="A1805" i="19"/>
  <c r="B1805" i="19"/>
  <c r="C1805" i="19"/>
  <c r="D1805" i="19"/>
  <c r="E1805" i="19"/>
  <c r="F1805" i="19" s="1"/>
  <c r="A1806" i="19"/>
  <c r="B1806" i="19"/>
  <c r="C1806" i="19"/>
  <c r="D1806" i="19"/>
  <c r="E1806" i="19"/>
  <c r="F1806" i="19" s="1"/>
  <c r="AD1806" i="19"/>
  <c r="A1807" i="19"/>
  <c r="B1807" i="19"/>
  <c r="C1807" i="19"/>
  <c r="D1807" i="19"/>
  <c r="E1807" i="19"/>
  <c r="F1807" i="19"/>
  <c r="B1808" i="19"/>
  <c r="C1808" i="19"/>
  <c r="D1808" i="19"/>
  <c r="E1808" i="19"/>
  <c r="F1808" i="19" s="1"/>
  <c r="B1809" i="19"/>
  <c r="C1809" i="19"/>
  <c r="D1809" i="19"/>
  <c r="E1809" i="19"/>
  <c r="F1809" i="19" s="1"/>
  <c r="AD1809" i="19"/>
  <c r="A1810" i="19"/>
  <c r="B1810" i="19"/>
  <c r="C1810" i="19"/>
  <c r="D1810" i="19"/>
  <c r="E1810" i="19"/>
  <c r="F1810" i="19"/>
  <c r="B1811" i="19"/>
  <c r="A1811" i="19" s="1"/>
  <c r="C1811" i="19"/>
  <c r="D1811" i="19"/>
  <c r="E1811" i="19"/>
  <c r="F1811" i="19" s="1"/>
  <c r="B1812" i="19"/>
  <c r="C1812" i="19"/>
  <c r="D1812" i="19"/>
  <c r="E1812" i="19"/>
  <c r="F1812" i="19" s="1"/>
  <c r="B1813" i="19"/>
  <c r="C1813" i="19"/>
  <c r="D1813" i="19"/>
  <c r="E1813" i="19"/>
  <c r="F1813" i="19"/>
  <c r="AD1813" i="19"/>
  <c r="B1814" i="19"/>
  <c r="A1814" i="19" s="1"/>
  <c r="C1814" i="19"/>
  <c r="D1814" i="19"/>
  <c r="E1814" i="19"/>
  <c r="F1814" i="19"/>
  <c r="A1815" i="19"/>
  <c r="B1815" i="19"/>
  <c r="C1815" i="19"/>
  <c r="D1815" i="19"/>
  <c r="E1815" i="19"/>
  <c r="F1815" i="19"/>
  <c r="B1816" i="19"/>
  <c r="A1816" i="19" s="1"/>
  <c r="C1816" i="19"/>
  <c r="D1816" i="19"/>
  <c r="E1816" i="19"/>
  <c r="F1816" i="19"/>
  <c r="B1817" i="19"/>
  <c r="A1817" i="19" s="1"/>
  <c r="C1817" i="19"/>
  <c r="D1817" i="19"/>
  <c r="E1817" i="19"/>
  <c r="F1817" i="19" s="1"/>
  <c r="B1818" i="19"/>
  <c r="C1818" i="19"/>
  <c r="D1818" i="19"/>
  <c r="E1818" i="19"/>
  <c r="F1818" i="19" s="1"/>
  <c r="A1819" i="19"/>
  <c r="B1819" i="19"/>
  <c r="C1819" i="19"/>
  <c r="D1819" i="19"/>
  <c r="E1819" i="19"/>
  <c r="F1819" i="19"/>
  <c r="AD1819" i="19"/>
  <c r="A1820" i="19"/>
  <c r="B1820" i="19"/>
  <c r="C1820" i="19"/>
  <c r="D1820" i="19"/>
  <c r="E1820" i="19"/>
  <c r="F1820" i="19" s="1"/>
  <c r="B1821" i="19"/>
  <c r="C1821" i="19"/>
  <c r="A1821" i="19" s="1"/>
  <c r="D1821" i="19"/>
  <c r="E1821" i="19"/>
  <c r="F1821" i="19" s="1"/>
  <c r="B1822" i="19"/>
  <c r="C1822" i="19"/>
  <c r="A1822" i="19" s="1"/>
  <c r="D1822" i="19"/>
  <c r="E1822" i="19"/>
  <c r="F1822" i="19" s="1"/>
  <c r="AD1822" i="19"/>
  <c r="B1823" i="19"/>
  <c r="A1823" i="19" s="1"/>
  <c r="C1823" i="19"/>
  <c r="D1823" i="19"/>
  <c r="E1823" i="19"/>
  <c r="F1823" i="19" s="1"/>
  <c r="A1824" i="19"/>
  <c r="B1824" i="19"/>
  <c r="C1824" i="19"/>
  <c r="D1824" i="19"/>
  <c r="E1824" i="19"/>
  <c r="F1824" i="19"/>
  <c r="B1825" i="19"/>
  <c r="C1825" i="19"/>
  <c r="A1825" i="19" s="1"/>
  <c r="D1825" i="19"/>
  <c r="E1825" i="19"/>
  <c r="F1825" i="19"/>
  <c r="AD1825" i="19"/>
  <c r="B1826" i="19"/>
  <c r="A1826" i="19" s="1"/>
  <c r="C1826" i="19"/>
  <c r="D1826" i="19"/>
  <c r="E1826" i="19"/>
  <c r="F1826" i="19" s="1"/>
  <c r="B1827" i="19"/>
  <c r="C1827" i="19"/>
  <c r="A1827" i="19" s="1"/>
  <c r="D1827" i="19"/>
  <c r="E1827" i="19"/>
  <c r="F1827" i="19"/>
  <c r="A1828" i="19"/>
  <c r="B1828" i="19"/>
  <c r="C1828" i="19"/>
  <c r="D1828" i="19"/>
  <c r="E1828" i="19"/>
  <c r="F1828" i="19" s="1"/>
  <c r="B1829" i="19"/>
  <c r="A1829" i="19" s="1"/>
  <c r="C1829" i="19"/>
  <c r="D1829" i="19"/>
  <c r="E1829" i="19"/>
  <c r="F1829" i="19" s="1"/>
  <c r="B1830" i="19"/>
  <c r="C1830" i="19"/>
  <c r="D1830" i="19"/>
  <c r="E1830" i="19"/>
  <c r="F1830" i="19" s="1"/>
  <c r="B1831" i="19"/>
  <c r="C1831" i="19"/>
  <c r="D1831" i="19"/>
  <c r="E1831" i="19"/>
  <c r="F1831" i="19"/>
  <c r="AD1831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B1834" i="19"/>
  <c r="A1834" i="19" s="1"/>
  <c r="C1834" i="19"/>
  <c r="D1834" i="19"/>
  <c r="E1834" i="19"/>
  <c r="F1834" i="19"/>
  <c r="AD1834" i="19"/>
  <c r="B1835" i="19"/>
  <c r="A1835" i="19" s="1"/>
  <c r="C1835" i="19"/>
  <c r="D1835" i="19"/>
  <c r="E1835" i="19"/>
  <c r="F1835" i="19" s="1"/>
  <c r="B1836" i="19"/>
  <c r="C1836" i="19"/>
  <c r="D1836" i="19"/>
  <c r="E1836" i="19"/>
  <c r="F1836" i="19"/>
  <c r="AD1836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B1839" i="19"/>
  <c r="A1839" i="19" s="1"/>
  <c r="C1839" i="19"/>
  <c r="D1839" i="19"/>
  <c r="E1839" i="19"/>
  <c r="F1839" i="19"/>
  <c r="AD1839" i="19"/>
  <c r="A1840" i="19"/>
  <c r="B1840" i="19"/>
  <c r="C1840" i="19"/>
  <c r="D1840" i="19"/>
  <c r="E1840" i="19"/>
  <c r="F1840" i="19" s="1"/>
  <c r="B1841" i="19"/>
  <c r="C1841" i="19"/>
  <c r="D1841" i="19"/>
  <c r="E1841" i="19"/>
  <c r="F1841" i="19" s="1"/>
  <c r="AD1841" i="19"/>
  <c r="B1842" i="19"/>
  <c r="C1842" i="19"/>
  <c r="D1842" i="19"/>
  <c r="E1842" i="19"/>
  <c r="F1842" i="19" s="1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B1845" i="19"/>
  <c r="C1845" i="19"/>
  <c r="D1845" i="19"/>
  <c r="E1845" i="19"/>
  <c r="F1845" i="19" s="1"/>
  <c r="AD1845" i="19"/>
  <c r="B1846" i="19"/>
  <c r="C1846" i="19"/>
  <c r="A1846" i="19" s="1"/>
  <c r="D1846" i="19"/>
  <c r="E1846" i="19"/>
  <c r="F1846" i="19"/>
  <c r="AD1846" i="19"/>
  <c r="B1847" i="19"/>
  <c r="A1847" i="19" s="1"/>
  <c r="C1847" i="19"/>
  <c r="D1847" i="19"/>
  <c r="E1847" i="19"/>
  <c r="F1847" i="19" s="1"/>
  <c r="A1848" i="19"/>
  <c r="B1848" i="19"/>
  <c r="C1848" i="19"/>
  <c r="D1848" i="19"/>
  <c r="E1848" i="19"/>
  <c r="F1848" i="19"/>
  <c r="B1849" i="19"/>
  <c r="C1849" i="19"/>
  <c r="A1849" i="19" s="1"/>
  <c r="D1849" i="19"/>
  <c r="E1849" i="19"/>
  <c r="F1849" i="19"/>
  <c r="B1850" i="19"/>
  <c r="A1850" i="19" s="1"/>
  <c r="C1850" i="19"/>
  <c r="D1850" i="19"/>
  <c r="E1850" i="19"/>
  <c r="F1850" i="19" s="1"/>
  <c r="B1851" i="19"/>
  <c r="A1851" i="19" s="1"/>
  <c r="C1851" i="19"/>
  <c r="D1851" i="19"/>
  <c r="E1851" i="19"/>
  <c r="F1851" i="19"/>
  <c r="A1852" i="19"/>
  <c r="B1852" i="19"/>
  <c r="C1852" i="19"/>
  <c r="D1852" i="19"/>
  <c r="E1852" i="19"/>
  <c r="F1852" i="19"/>
  <c r="B1853" i="19"/>
  <c r="A1853" i="19" s="1"/>
  <c r="C1853" i="19"/>
  <c r="D1853" i="19"/>
  <c r="E1853" i="19"/>
  <c r="F1853" i="19"/>
  <c r="B1854" i="19"/>
  <c r="C1854" i="19"/>
  <c r="D1854" i="19"/>
  <c r="E1854" i="19"/>
  <c r="F1854" i="19" s="1"/>
  <c r="B1855" i="19"/>
  <c r="C1855" i="19"/>
  <c r="D1855" i="19"/>
  <c r="E1855" i="19"/>
  <c r="F1855" i="19" s="1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B1858" i="19"/>
  <c r="C1858" i="19"/>
  <c r="D1858" i="19"/>
  <c r="E1858" i="19"/>
  <c r="F1858" i="19" s="1"/>
  <c r="B1859" i="19"/>
  <c r="C1859" i="19"/>
  <c r="D1859" i="19"/>
  <c r="E1859" i="19"/>
  <c r="F1859" i="19"/>
  <c r="AD1859" i="19"/>
  <c r="A1860" i="19"/>
  <c r="B1860" i="19"/>
  <c r="C1860" i="19"/>
  <c r="D1860" i="19"/>
  <c r="E1860" i="19"/>
  <c r="F1860" i="19" s="1"/>
  <c r="A1861" i="19"/>
  <c r="B1861" i="19"/>
  <c r="C1861" i="19"/>
  <c r="D1861" i="19"/>
  <c r="E1861" i="19"/>
  <c r="F1861" i="19" s="1"/>
  <c r="B1862" i="19"/>
  <c r="A1862" i="19" s="1"/>
  <c r="C1862" i="19"/>
  <c r="D1862" i="19"/>
  <c r="E1862" i="19"/>
  <c r="F1862" i="19" s="1"/>
  <c r="B1863" i="19"/>
  <c r="C1863" i="19"/>
  <c r="A1863" i="19" s="1"/>
  <c r="D1863" i="19"/>
  <c r="E1863" i="19"/>
  <c r="F1863" i="19"/>
  <c r="AD1863" i="19"/>
  <c r="B1864" i="19"/>
  <c r="C1864" i="19"/>
  <c r="D1864" i="19"/>
  <c r="E1864" i="19"/>
  <c r="F1864" i="19" s="1"/>
  <c r="AD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 s="1"/>
  <c r="B1867" i="19"/>
  <c r="C1867" i="19"/>
  <c r="D1867" i="19"/>
  <c r="E1867" i="19"/>
  <c r="F1867" i="19" s="1"/>
  <c r="B1868" i="19"/>
  <c r="C1868" i="19"/>
  <c r="D1868" i="19"/>
  <c r="E1868" i="19"/>
  <c r="F1868" i="19"/>
  <c r="A1869" i="19"/>
  <c r="B1869" i="19"/>
  <c r="C1869" i="19"/>
  <c r="D1869" i="19"/>
  <c r="E1869" i="19"/>
  <c r="F1869" i="19"/>
  <c r="B1870" i="19"/>
  <c r="A1870" i="19" s="1"/>
  <c r="C1870" i="19"/>
  <c r="D1870" i="19"/>
  <c r="E1870" i="19"/>
  <c r="F1870" i="19" s="1"/>
  <c r="A1871" i="19"/>
  <c r="B1871" i="19"/>
  <c r="C1871" i="19"/>
  <c r="D1871" i="19"/>
  <c r="E1871" i="19"/>
  <c r="F1871" i="19" s="1"/>
  <c r="AD1871" i="19"/>
  <c r="B1872" i="19"/>
  <c r="C1872" i="19"/>
  <c r="D1872" i="19"/>
  <c r="E1872" i="19"/>
  <c r="F1872" i="19" s="1"/>
  <c r="B1873" i="19"/>
  <c r="C1873" i="19"/>
  <c r="D1873" i="19"/>
  <c r="E1873" i="19"/>
  <c r="F1873" i="19" s="1"/>
  <c r="A1874" i="19"/>
  <c r="B1874" i="19"/>
  <c r="C1874" i="19"/>
  <c r="D1874" i="19"/>
  <c r="E1874" i="19"/>
  <c r="F1874" i="19"/>
  <c r="B1875" i="19"/>
  <c r="C1875" i="19"/>
  <c r="A1875" i="19" s="1"/>
  <c r="D1875" i="19"/>
  <c r="E1875" i="19"/>
  <c r="F1875" i="19"/>
  <c r="B1876" i="19"/>
  <c r="C1876" i="19"/>
  <c r="D1876" i="19"/>
  <c r="E1876" i="19"/>
  <c r="F1876" i="19" s="1"/>
  <c r="B1877" i="19"/>
  <c r="A1877" i="19" s="1"/>
  <c r="C1877" i="19"/>
  <c r="D1877" i="19"/>
  <c r="E1877" i="19"/>
  <c r="F1877" i="19" s="1"/>
  <c r="A1878" i="19"/>
  <c r="B1878" i="19"/>
  <c r="C1878" i="19"/>
  <c r="D1878" i="19"/>
  <c r="E1878" i="19"/>
  <c r="F1878" i="19"/>
  <c r="AD1878" i="19"/>
  <c r="B1879" i="19"/>
  <c r="A1879" i="19" s="1"/>
  <c r="C1879" i="19"/>
  <c r="D1879" i="19"/>
  <c r="E1879" i="19"/>
  <c r="F1879" i="19" s="1"/>
  <c r="A1880" i="19"/>
  <c r="B1880" i="19"/>
  <c r="C1880" i="19"/>
  <c r="D1880" i="19"/>
  <c r="E1880" i="19"/>
  <c r="F1880" i="19" s="1"/>
  <c r="AD1880" i="19"/>
  <c r="B1881" i="19"/>
  <c r="C1881" i="19"/>
  <c r="D1881" i="19"/>
  <c r="E1881" i="19"/>
  <c r="F1881" i="19" s="1"/>
  <c r="B1882" i="19"/>
  <c r="C1882" i="19"/>
  <c r="D1882" i="19"/>
  <c r="E1882" i="19"/>
  <c r="F1882" i="19" s="1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D1884" i="19"/>
  <c r="A1885" i="19"/>
  <c r="B1885" i="19"/>
  <c r="C1885" i="19"/>
  <c r="D1885" i="19"/>
  <c r="E1885" i="19"/>
  <c r="F1885" i="19" s="1"/>
  <c r="B1886" i="19"/>
  <c r="C1886" i="19"/>
  <c r="A1886" i="19" s="1"/>
  <c r="D1886" i="19"/>
  <c r="E1886" i="19"/>
  <c r="F1886" i="19" s="1"/>
  <c r="A1887" i="19"/>
  <c r="B1887" i="19"/>
  <c r="C1887" i="19"/>
  <c r="D1887" i="19"/>
  <c r="E1887" i="19"/>
  <c r="F1887" i="19" s="1"/>
  <c r="B1888" i="19"/>
  <c r="A1888" i="19" s="1"/>
  <c r="C1888" i="19"/>
  <c r="D1888" i="19"/>
  <c r="E1888" i="19"/>
  <c r="F1888" i="19" s="1"/>
  <c r="B1889" i="19"/>
  <c r="C1889" i="19"/>
  <c r="D1889" i="19"/>
  <c r="E1889" i="19"/>
  <c r="F1889" i="19" s="1"/>
  <c r="B1890" i="19"/>
  <c r="C1890" i="19"/>
  <c r="A1890" i="19" s="1"/>
  <c r="D1890" i="19"/>
  <c r="E1890" i="19"/>
  <c r="F1890" i="19"/>
  <c r="A1891" i="19"/>
  <c r="B1891" i="19"/>
  <c r="C1891" i="19"/>
  <c r="D1891" i="19"/>
  <c r="E1891" i="19"/>
  <c r="F1891" i="19" s="1"/>
  <c r="AD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B1894" i="19"/>
  <c r="A1894" i="19" s="1"/>
  <c r="C1894" i="19"/>
  <c r="D1894" i="19"/>
  <c r="E1894" i="19"/>
  <c r="F1894" i="19" s="1"/>
  <c r="B1895" i="19"/>
  <c r="C1895" i="19"/>
  <c r="D1895" i="19"/>
  <c r="E1895" i="19"/>
  <c r="F1895" i="19"/>
  <c r="A1896" i="19"/>
  <c r="B1896" i="19"/>
  <c r="C1896" i="19"/>
  <c r="D1896" i="19"/>
  <c r="E1896" i="19"/>
  <c r="F1896" i="19"/>
  <c r="B1897" i="19"/>
  <c r="C1897" i="19"/>
  <c r="D1897" i="19"/>
  <c r="E1897" i="19"/>
  <c r="F1897" i="19"/>
  <c r="B1898" i="19"/>
  <c r="C1898" i="19"/>
  <c r="D1898" i="19"/>
  <c r="E1898" i="19"/>
  <c r="F1898" i="19" s="1"/>
  <c r="AD1898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B1901" i="19"/>
  <c r="A1901" i="19" s="1"/>
  <c r="C1901" i="19"/>
  <c r="D1901" i="19"/>
  <c r="E1901" i="19"/>
  <c r="F1901" i="19" s="1"/>
  <c r="A1902" i="19"/>
  <c r="B1902" i="19"/>
  <c r="C1902" i="19"/>
  <c r="D1902" i="19"/>
  <c r="E1902" i="19"/>
  <c r="F1902" i="19" s="1"/>
  <c r="AD1902" i="19"/>
  <c r="B1903" i="19"/>
  <c r="C1903" i="19"/>
  <c r="D1903" i="19"/>
  <c r="E1903" i="19"/>
  <c r="F1903" i="19" s="1"/>
  <c r="AD1903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B1906" i="19"/>
  <c r="A1906" i="19" s="1"/>
  <c r="C1906" i="19"/>
  <c r="D1906" i="19"/>
  <c r="E1906" i="19"/>
  <c r="F1906" i="19" s="1"/>
  <c r="B1907" i="19"/>
  <c r="C1907" i="19"/>
  <c r="D1907" i="19"/>
  <c r="E1907" i="19"/>
  <c r="F1907" i="19" s="1"/>
  <c r="AD1907" i="19"/>
  <c r="B1908" i="19"/>
  <c r="C1908" i="19"/>
  <c r="D1908" i="19"/>
  <c r="E1908" i="19"/>
  <c r="F1908" i="19" s="1"/>
  <c r="AD1908" i="19"/>
  <c r="B1909" i="19"/>
  <c r="C1909" i="19"/>
  <c r="D1909" i="19"/>
  <c r="E1909" i="19"/>
  <c r="F1909" i="19"/>
  <c r="AD1909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B1912" i="19"/>
  <c r="A1912" i="19" s="1"/>
  <c r="C1912" i="19"/>
  <c r="D1912" i="19"/>
  <c r="E1912" i="19"/>
  <c r="F1912" i="19"/>
  <c r="AD1912" i="19"/>
  <c r="A1913" i="19"/>
  <c r="B1913" i="19"/>
  <c r="C1913" i="19"/>
  <c r="D1913" i="19"/>
  <c r="E1913" i="19"/>
  <c r="F1913" i="19" s="1"/>
  <c r="B1914" i="19"/>
  <c r="C1914" i="19"/>
  <c r="D1914" i="19"/>
  <c r="E1914" i="19"/>
  <c r="F1914" i="19" s="1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 s="1"/>
  <c r="B1917" i="19"/>
  <c r="C1917" i="19"/>
  <c r="D1917" i="19"/>
  <c r="E1917" i="19"/>
  <c r="F1917" i="19" s="1"/>
  <c r="B1918" i="19"/>
  <c r="C1918" i="19"/>
  <c r="D1918" i="19"/>
  <c r="E1918" i="19"/>
  <c r="F1918" i="19"/>
  <c r="AD1918" i="19"/>
  <c r="B1919" i="19"/>
  <c r="A1919" i="19" s="1"/>
  <c r="C1919" i="19"/>
  <c r="D1919" i="19"/>
  <c r="E1919" i="19"/>
  <c r="F1919" i="19"/>
  <c r="A1920" i="19"/>
  <c r="B1920" i="19"/>
  <c r="C1920" i="19"/>
  <c r="D1920" i="19"/>
  <c r="E1920" i="19"/>
  <c r="F1920" i="19"/>
  <c r="B1921" i="19"/>
  <c r="A1921" i="19" s="1"/>
  <c r="C1921" i="19"/>
  <c r="D1921" i="19"/>
  <c r="E1921" i="19"/>
  <c r="F1921" i="19"/>
  <c r="B1922" i="19"/>
  <c r="C1922" i="19"/>
  <c r="D1922" i="19"/>
  <c r="E1922" i="19"/>
  <c r="F1922" i="19" s="1"/>
  <c r="B1923" i="19"/>
  <c r="C1923" i="19"/>
  <c r="D1923" i="19"/>
  <c r="E1923" i="19"/>
  <c r="F1923" i="19"/>
  <c r="A1924" i="19"/>
  <c r="B1924" i="19"/>
  <c r="C1924" i="19"/>
  <c r="D1924" i="19"/>
  <c r="E1924" i="19"/>
  <c r="F1924" i="19"/>
  <c r="B1925" i="19"/>
  <c r="A1925" i="19" s="1"/>
  <c r="C1925" i="19"/>
  <c r="D1925" i="19"/>
  <c r="E1925" i="19"/>
  <c r="F1925" i="19"/>
  <c r="AD1925" i="19"/>
  <c r="B1926" i="19"/>
  <c r="C1926" i="19"/>
  <c r="D1926" i="19"/>
  <c r="E1926" i="19"/>
  <c r="F1926" i="19" s="1"/>
  <c r="B1927" i="19"/>
  <c r="C1927" i="19"/>
  <c r="D1927" i="19"/>
  <c r="E1927" i="19"/>
  <c r="F1927" i="19" s="1"/>
  <c r="A1928" i="19"/>
  <c r="B1928" i="19"/>
  <c r="C1928" i="19"/>
  <c r="D1928" i="19"/>
  <c r="E1928" i="19"/>
  <c r="F1928" i="19"/>
  <c r="AD1928" i="19"/>
  <c r="A1929" i="19"/>
  <c r="B1929" i="19"/>
  <c r="C1929" i="19"/>
  <c r="D1929" i="19"/>
  <c r="E1929" i="19"/>
  <c r="F1929" i="19"/>
  <c r="B1930" i="19"/>
  <c r="A1930" i="19" s="1"/>
  <c r="C1930" i="19"/>
  <c r="D1930" i="19"/>
  <c r="E1930" i="19"/>
  <c r="F1930" i="19"/>
  <c r="AD1930" i="19"/>
  <c r="B1931" i="19"/>
  <c r="A1931" i="19" s="1"/>
  <c r="C1931" i="19"/>
  <c r="D1931" i="19"/>
  <c r="E1931" i="19"/>
  <c r="F1931" i="19" s="1"/>
  <c r="B1932" i="19"/>
  <c r="C1932" i="19"/>
  <c r="D1932" i="19"/>
  <c r="E1932" i="19"/>
  <c r="F1932" i="19"/>
  <c r="A1933" i="19"/>
  <c r="B1933" i="19"/>
  <c r="C1933" i="19"/>
  <c r="D1933" i="19"/>
  <c r="E1933" i="19"/>
  <c r="F1933" i="19"/>
  <c r="AD1933" i="19"/>
  <c r="A1934" i="19"/>
  <c r="B1934" i="19"/>
  <c r="C1934" i="19"/>
  <c r="D1934" i="19"/>
  <c r="E1934" i="19"/>
  <c r="F1934" i="19"/>
  <c r="B1935" i="19"/>
  <c r="C1935" i="19"/>
  <c r="A1935" i="19" s="1"/>
  <c r="D1935" i="19"/>
  <c r="E1935" i="19"/>
  <c r="F1935" i="19"/>
  <c r="AD1935" i="19"/>
  <c r="B1936" i="19"/>
  <c r="A1936" i="19" s="1"/>
  <c r="C1936" i="19"/>
  <c r="D1936" i="19"/>
  <c r="E1936" i="19"/>
  <c r="F1936" i="19" s="1"/>
  <c r="B1937" i="19"/>
  <c r="C1937" i="19"/>
  <c r="D1937" i="19"/>
  <c r="E1937" i="19"/>
  <c r="F1937" i="19"/>
  <c r="A1938" i="19"/>
  <c r="B1938" i="19"/>
  <c r="C1938" i="19"/>
  <c r="D1938" i="19"/>
  <c r="E1938" i="19"/>
  <c r="F1938" i="19"/>
  <c r="B1939" i="19"/>
  <c r="A1939" i="19" s="1"/>
  <c r="C1939" i="19"/>
  <c r="D1939" i="19"/>
  <c r="E1939" i="19"/>
  <c r="F1939" i="19" s="1"/>
  <c r="A1940" i="19"/>
  <c r="B1940" i="19"/>
  <c r="C1940" i="19"/>
  <c r="D1940" i="19"/>
  <c r="E1940" i="19"/>
  <c r="F1940" i="19" s="1"/>
  <c r="B1941" i="19"/>
  <c r="C1941" i="19"/>
  <c r="A1941" i="19" s="1"/>
  <c r="D1941" i="19"/>
  <c r="E1941" i="19"/>
  <c r="F1941" i="19" s="1"/>
  <c r="A1942" i="19"/>
  <c r="B1942" i="19"/>
  <c r="C1942" i="19"/>
  <c r="D1942" i="19"/>
  <c r="E1942" i="19"/>
  <c r="F1942" i="19" s="1"/>
  <c r="AD1942" i="19"/>
  <c r="A1943" i="19"/>
  <c r="B1943" i="19"/>
  <c r="C1943" i="19"/>
  <c r="D1943" i="19"/>
  <c r="E1943" i="19"/>
  <c r="F1943" i="19"/>
  <c r="AD1943" i="19"/>
  <c r="A1944" i="19"/>
  <c r="B1944" i="19"/>
  <c r="C1944" i="19"/>
  <c r="D1944" i="19"/>
  <c r="E1944" i="19"/>
  <c r="F1944" i="19" s="1"/>
  <c r="B1945" i="19"/>
  <c r="C1945" i="19"/>
  <c r="D1945" i="19"/>
  <c r="E1945" i="19"/>
  <c r="F1945" i="19" s="1"/>
  <c r="B1946" i="19"/>
  <c r="C1946" i="19"/>
  <c r="D1946" i="19"/>
  <c r="E1946" i="19"/>
  <c r="F1946" i="19"/>
  <c r="A1947" i="19"/>
  <c r="B1947" i="19"/>
  <c r="C1947" i="19"/>
  <c r="D1947" i="19"/>
  <c r="E1947" i="19"/>
  <c r="F1947" i="19"/>
  <c r="AD1947" i="19"/>
  <c r="A1948" i="19"/>
  <c r="B1948" i="19"/>
  <c r="C1948" i="19"/>
  <c r="D1948" i="19"/>
  <c r="E1948" i="19"/>
  <c r="F1948" i="19"/>
  <c r="B1949" i="19"/>
  <c r="C1949" i="19"/>
  <c r="A1949" i="19" s="1"/>
  <c r="D1949" i="19"/>
  <c r="E1949" i="19"/>
  <c r="F1949" i="19"/>
  <c r="B1950" i="19"/>
  <c r="A1950" i="19" s="1"/>
  <c r="C1950" i="19"/>
  <c r="D1950" i="19"/>
  <c r="E1950" i="19"/>
  <c r="F1950" i="19" s="1"/>
  <c r="B1951" i="19"/>
  <c r="C1951" i="19"/>
  <c r="D1951" i="19"/>
  <c r="E1951" i="19"/>
  <c r="F1951" i="19"/>
  <c r="AD1951" i="19"/>
  <c r="A1952" i="19"/>
  <c r="B1952" i="19"/>
  <c r="C1952" i="19"/>
  <c r="D1952" i="19"/>
  <c r="E1952" i="19"/>
  <c r="F1952" i="19" s="1"/>
  <c r="A1953" i="19"/>
  <c r="B1953" i="19"/>
  <c r="C1953" i="19"/>
  <c r="D1953" i="19"/>
  <c r="E1953" i="19"/>
  <c r="F1953" i="19" s="1"/>
  <c r="AD1953" i="19"/>
  <c r="B1954" i="19"/>
  <c r="C1954" i="19"/>
  <c r="A1954" i="19" s="1"/>
  <c r="D1954" i="19"/>
  <c r="E1954" i="19"/>
  <c r="F1954" i="19"/>
  <c r="B1955" i="19"/>
  <c r="C1955" i="19"/>
  <c r="D1955" i="19"/>
  <c r="E1955" i="19"/>
  <c r="F1955" i="19" s="1"/>
  <c r="B1956" i="19"/>
  <c r="A1956" i="19" s="1"/>
  <c r="C1956" i="19"/>
  <c r="D1956" i="19"/>
  <c r="E1956" i="19"/>
  <c r="F1956" i="19"/>
  <c r="AD1956" i="19"/>
  <c r="A1957" i="19"/>
  <c r="B1957" i="19"/>
  <c r="C1957" i="19"/>
  <c r="D1957" i="19"/>
  <c r="E1957" i="19"/>
  <c r="F1957" i="19" s="1"/>
  <c r="AD1957" i="19"/>
  <c r="A1958" i="19"/>
  <c r="B1958" i="19"/>
  <c r="C1958" i="19"/>
  <c r="D1958" i="19"/>
  <c r="E1958" i="19"/>
  <c r="F1958" i="19"/>
  <c r="B1959" i="19"/>
  <c r="C1959" i="19"/>
  <c r="D1959" i="19"/>
  <c r="E1959" i="19"/>
  <c r="F1959" i="19" s="1"/>
  <c r="B1960" i="19"/>
  <c r="A1960" i="19" s="1"/>
  <c r="C1960" i="19"/>
  <c r="D1960" i="19"/>
  <c r="E1960" i="19"/>
  <c r="F1960" i="19" s="1"/>
  <c r="B1961" i="19"/>
  <c r="C1961" i="19"/>
  <c r="D1961" i="19"/>
  <c r="A1961" i="19" s="1"/>
  <c r="E1961" i="19"/>
  <c r="F1961" i="19" s="1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 s="1"/>
  <c r="B1964" i="19"/>
  <c r="C1964" i="19"/>
  <c r="D1964" i="19"/>
  <c r="E1964" i="19"/>
  <c r="F1964" i="19" s="1"/>
  <c r="AD1964" i="19"/>
  <c r="B1965" i="19"/>
  <c r="C1965" i="19"/>
  <c r="D1965" i="19"/>
  <c r="E1965" i="19"/>
  <c r="F1965" i="19"/>
  <c r="A1966" i="19"/>
  <c r="B1966" i="19"/>
  <c r="C1966" i="19"/>
  <c r="D1966" i="19"/>
  <c r="E1966" i="19"/>
  <c r="F1966" i="19" s="1"/>
  <c r="A1967" i="19"/>
  <c r="B1967" i="19"/>
  <c r="C1967" i="19"/>
  <c r="D1967" i="19"/>
  <c r="E1967" i="19"/>
  <c r="F1967" i="19"/>
  <c r="AD1967" i="19"/>
  <c r="B1968" i="19"/>
  <c r="C1968" i="19"/>
  <c r="D1968" i="19"/>
  <c r="E1968" i="19"/>
  <c r="F1968" i="19" s="1"/>
  <c r="B1969" i="19"/>
  <c r="A1969" i="19" s="1"/>
  <c r="C1969" i="19"/>
  <c r="D1969" i="19"/>
  <c r="E1969" i="19"/>
  <c r="F1969" i="19" s="1"/>
  <c r="B1970" i="19"/>
  <c r="C1970" i="19"/>
  <c r="A1970" i="19" s="1"/>
  <c r="D1970" i="19"/>
  <c r="E1970" i="19"/>
  <c r="F1970" i="19" s="1"/>
  <c r="A1971" i="19"/>
  <c r="B1971" i="19"/>
  <c r="C1971" i="19"/>
  <c r="D1971" i="19"/>
  <c r="E1971" i="19"/>
  <c r="F1971" i="19"/>
  <c r="AD1971" i="19"/>
  <c r="A1972" i="19"/>
  <c r="B1972" i="19"/>
  <c r="C1972" i="19"/>
  <c r="D1972" i="19"/>
  <c r="E1972" i="19"/>
  <c r="F1972" i="19"/>
  <c r="B1973" i="19"/>
  <c r="A1973" i="19" s="1"/>
  <c r="C1973" i="19"/>
  <c r="D1973" i="19"/>
  <c r="E1973" i="19"/>
  <c r="F1973" i="19" s="1"/>
  <c r="B1974" i="19"/>
  <c r="C1974" i="19"/>
  <c r="D1974" i="19"/>
  <c r="E1974" i="19"/>
  <c r="F1974" i="19"/>
  <c r="B1975" i="19"/>
  <c r="C1975" i="19"/>
  <c r="D1975" i="19"/>
  <c r="A1975" i="19" s="1"/>
  <c r="E1975" i="19"/>
  <c r="F1975" i="19"/>
  <c r="A1976" i="19"/>
  <c r="B1976" i="19"/>
  <c r="C1976" i="19"/>
  <c r="D1976" i="19"/>
  <c r="E1976" i="19"/>
  <c r="F1976" i="19"/>
  <c r="B1977" i="19"/>
  <c r="C1977" i="19"/>
  <c r="D1977" i="19"/>
  <c r="E1977" i="19"/>
  <c r="F1977" i="19" s="1"/>
  <c r="AD1977" i="19"/>
  <c r="B1978" i="19"/>
  <c r="C1978" i="19"/>
  <c r="D1978" i="19"/>
  <c r="E1978" i="19"/>
  <c r="F1978" i="19" s="1"/>
  <c r="B1979" i="19"/>
  <c r="C1979" i="19"/>
  <c r="A1979" i="19" s="1"/>
  <c r="D1979" i="19"/>
  <c r="E1979" i="19"/>
  <c r="F1979" i="19"/>
  <c r="A1980" i="19"/>
  <c r="B1980" i="19"/>
  <c r="C1980" i="19"/>
  <c r="D1980" i="19"/>
  <c r="E1980" i="19"/>
  <c r="F1980" i="19" s="1"/>
  <c r="B1981" i="19"/>
  <c r="A1981" i="19" s="1"/>
  <c r="C1981" i="19"/>
  <c r="D1981" i="19"/>
  <c r="E1981" i="19"/>
  <c r="F1981" i="19" s="1"/>
  <c r="AD1981" i="19"/>
  <c r="A1982" i="19"/>
  <c r="B1982" i="19"/>
  <c r="C1982" i="19"/>
  <c r="D1982" i="19"/>
  <c r="E1982" i="19"/>
  <c r="F1982" i="19" s="1"/>
  <c r="B1983" i="19"/>
  <c r="A1983" i="19" s="1"/>
  <c r="C1983" i="19"/>
  <c r="D1983" i="19"/>
  <c r="E1983" i="19"/>
  <c r="F1983" i="19" s="1"/>
  <c r="AD1983" i="19"/>
  <c r="B1984" i="19"/>
  <c r="C1984" i="19"/>
  <c r="D1984" i="19"/>
  <c r="E1984" i="19"/>
  <c r="F1984" i="19" s="1"/>
  <c r="A1985" i="19"/>
  <c r="B1985" i="19"/>
  <c r="C1985" i="19"/>
  <c r="D1985" i="19"/>
  <c r="E1985" i="19"/>
  <c r="F1985" i="19"/>
  <c r="B1986" i="19"/>
  <c r="C1986" i="19"/>
  <c r="A1986" i="19" s="1"/>
  <c r="D1986" i="19"/>
  <c r="E1986" i="19"/>
  <c r="F1986" i="19" s="1"/>
  <c r="B1987" i="19"/>
  <c r="C1987" i="19"/>
  <c r="D1987" i="19"/>
  <c r="E1987" i="19"/>
  <c r="F1987" i="19" s="1"/>
  <c r="B1988" i="19"/>
  <c r="C1988" i="19"/>
  <c r="A1988" i="19" s="1"/>
  <c r="D1988" i="19"/>
  <c r="E1988" i="19"/>
  <c r="F1988" i="19" s="1"/>
  <c r="A1989" i="19"/>
  <c r="B1989" i="19"/>
  <c r="C1989" i="19"/>
  <c r="D1989" i="19"/>
  <c r="E1989" i="19"/>
  <c r="F1989" i="19" s="1"/>
  <c r="AD1989" i="19"/>
  <c r="B1990" i="19"/>
  <c r="A1990" i="19" s="1"/>
  <c r="C1990" i="19"/>
  <c r="D1990" i="19"/>
  <c r="E1990" i="19"/>
  <c r="F1990" i="19"/>
  <c r="AD1990" i="19"/>
  <c r="B1991" i="19"/>
  <c r="C1991" i="19"/>
  <c r="A1991" i="19" s="1"/>
  <c r="D1991" i="19"/>
  <c r="E1991" i="19"/>
  <c r="F1991" i="19" s="1"/>
  <c r="AD1991" i="19"/>
  <c r="A1992" i="19"/>
  <c r="B1992" i="19"/>
  <c r="C1992" i="19"/>
  <c r="D1992" i="19"/>
  <c r="E1992" i="19"/>
  <c r="F1992" i="19" s="1"/>
  <c r="B1993" i="19"/>
  <c r="A1993" i="19" s="1"/>
  <c r="C1993" i="19"/>
  <c r="D1993" i="19"/>
  <c r="E1993" i="19"/>
  <c r="F1993" i="19" s="1"/>
  <c r="B1994" i="19"/>
  <c r="C1994" i="19"/>
  <c r="D1994" i="19"/>
  <c r="A1994" i="19" s="1"/>
  <c r="E1994" i="19"/>
  <c r="F1994" i="19"/>
  <c r="B1995" i="19"/>
  <c r="A1995" i="19" s="1"/>
  <c r="C1995" i="19"/>
  <c r="D1995" i="19"/>
  <c r="E1995" i="19"/>
  <c r="F1995" i="19"/>
  <c r="B1996" i="19"/>
  <c r="A1996" i="19" s="1"/>
  <c r="C1996" i="19"/>
  <c r="D1996" i="19"/>
  <c r="E1996" i="19"/>
  <c r="F1996" i="19" s="1"/>
  <c r="B1997" i="19"/>
  <c r="C1997" i="19"/>
  <c r="D1997" i="19"/>
  <c r="E1997" i="19"/>
  <c r="F1997" i="19"/>
  <c r="AD1997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B2000" i="19"/>
  <c r="A2000" i="19" s="1"/>
  <c r="C2000" i="19"/>
  <c r="D2000" i="19"/>
  <c r="E2000" i="19"/>
  <c r="F2000" i="19" s="1"/>
  <c r="A2001" i="19"/>
  <c r="B2001" i="19"/>
  <c r="C2001" i="19"/>
  <c r="D2001" i="19"/>
  <c r="E2001" i="19"/>
  <c r="F2001" i="19" s="1"/>
  <c r="B2002" i="19"/>
  <c r="C2002" i="19"/>
  <c r="A2002" i="19" s="1"/>
  <c r="D2002" i="19"/>
  <c r="E2002" i="19"/>
  <c r="F2002" i="19"/>
  <c r="B2003" i="19"/>
  <c r="A2003" i="19" s="1"/>
  <c r="C2003" i="19"/>
  <c r="D2003" i="19"/>
  <c r="E2003" i="19"/>
  <c r="F2003" i="19" s="1"/>
  <c r="AD2003" i="19"/>
  <c r="B2004" i="19"/>
  <c r="C2004" i="19"/>
  <c r="A2004" i="19" s="1"/>
  <c r="D2004" i="19"/>
  <c r="E2004" i="19"/>
  <c r="F2004" i="19"/>
  <c r="A2005" i="19"/>
  <c r="B2005" i="19"/>
  <c r="C2005" i="19"/>
  <c r="D2005" i="19"/>
  <c r="E2005" i="19"/>
  <c r="F2005" i="19" s="1"/>
  <c r="B2006" i="19"/>
  <c r="C2006" i="19"/>
  <c r="D2006" i="19"/>
  <c r="E2006" i="19"/>
  <c r="F2006" i="19" s="1"/>
  <c r="B2007" i="19"/>
  <c r="C2007" i="19"/>
  <c r="D2007" i="19"/>
  <c r="A2007" i="19" s="1"/>
  <c r="E2007" i="19"/>
  <c r="F2007" i="19"/>
  <c r="AD2007" i="19"/>
  <c r="B2008" i="19"/>
  <c r="A2008" i="19" s="1"/>
  <c r="C2008" i="19"/>
  <c r="D2008" i="19"/>
  <c r="E2008" i="19"/>
  <c r="F2008" i="19"/>
  <c r="B2009" i="19"/>
  <c r="A2009" i="19" s="1"/>
  <c r="C2009" i="19"/>
  <c r="D2009" i="19"/>
  <c r="E2009" i="19"/>
  <c r="F2009" i="19" s="1"/>
  <c r="A2010" i="19"/>
  <c r="B2010" i="19"/>
  <c r="C2010" i="19"/>
  <c r="D2010" i="19"/>
  <c r="E2010" i="19"/>
  <c r="F2010" i="19" s="1"/>
  <c r="B2011" i="19"/>
  <c r="C2011" i="19"/>
  <c r="D2011" i="19"/>
  <c r="E2011" i="19"/>
  <c r="F2011" i="19" s="1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 s="1"/>
  <c r="B2014" i="19"/>
  <c r="C2014" i="19"/>
  <c r="D2014" i="19"/>
  <c r="E2014" i="19"/>
  <c r="F2014" i="19" s="1"/>
  <c r="B2015" i="19"/>
  <c r="C2015" i="19"/>
  <c r="D2015" i="19"/>
  <c r="E2015" i="19"/>
  <c r="F2015" i="19"/>
  <c r="B2016" i="19"/>
  <c r="A2016" i="19" s="1"/>
  <c r="C2016" i="19"/>
  <c r="D2016" i="19"/>
  <c r="E2016" i="19"/>
  <c r="F2016" i="19"/>
  <c r="B2017" i="19"/>
  <c r="A2017" i="19" s="1"/>
  <c r="C2017" i="19"/>
  <c r="D2017" i="19"/>
  <c r="E2017" i="19"/>
  <c r="F2017" i="19" s="1"/>
  <c r="AD2017" i="19"/>
  <c r="B2018" i="19"/>
  <c r="C2018" i="19"/>
  <c r="D2018" i="19"/>
  <c r="E2018" i="19"/>
  <c r="F2018" i="19" s="1"/>
  <c r="B2019" i="19"/>
  <c r="C2019" i="19"/>
  <c r="D2019" i="19"/>
  <c r="E2019" i="19"/>
  <c r="F2019" i="19"/>
  <c r="B2020" i="19"/>
  <c r="C2020" i="19"/>
  <c r="D2020" i="19"/>
  <c r="A2020" i="19" s="1"/>
  <c r="E2020" i="19"/>
  <c r="F2020" i="19"/>
  <c r="B2021" i="19"/>
  <c r="A2021" i="19" s="1"/>
  <c r="C2021" i="19"/>
  <c r="D2021" i="19"/>
  <c r="E2021" i="19"/>
  <c r="F2021" i="19"/>
  <c r="A2022" i="19"/>
  <c r="B2022" i="19"/>
  <c r="C2022" i="19"/>
  <c r="D2022" i="19"/>
  <c r="E2022" i="19"/>
  <c r="F2022" i="19" s="1"/>
  <c r="B2023" i="19"/>
  <c r="C2023" i="19"/>
  <c r="D2023" i="19"/>
  <c r="E2023" i="19"/>
  <c r="F2023" i="19" s="1"/>
  <c r="B2024" i="19"/>
  <c r="C2024" i="19"/>
  <c r="D2024" i="19"/>
  <c r="A2024" i="19" s="1"/>
  <c r="E2024" i="19"/>
  <c r="F2024" i="19" s="1"/>
  <c r="A2025" i="19"/>
  <c r="B2025" i="19"/>
  <c r="C2025" i="19"/>
  <c r="D2025" i="19"/>
  <c r="E2025" i="19"/>
  <c r="F2025" i="19"/>
  <c r="B2026" i="19"/>
  <c r="C2026" i="19"/>
  <c r="D2026" i="19"/>
  <c r="E2026" i="19"/>
  <c r="F2026" i="19" s="1"/>
  <c r="B2027" i="19"/>
  <c r="C2027" i="19"/>
  <c r="D2027" i="19"/>
  <c r="E2027" i="19"/>
  <c r="F2027" i="19" s="1"/>
  <c r="A2028" i="19"/>
  <c r="B2028" i="19"/>
  <c r="C2028" i="19"/>
  <c r="D2028" i="19"/>
  <c r="E2028" i="19"/>
  <c r="F2028" i="19"/>
  <c r="B2029" i="19"/>
  <c r="C2029" i="19"/>
  <c r="A2029" i="19" s="1"/>
  <c r="D2029" i="19"/>
  <c r="E2029" i="19"/>
  <c r="F2029" i="19"/>
  <c r="AD2029" i="19"/>
  <c r="B2030" i="19"/>
  <c r="A2030" i="19" s="1"/>
  <c r="C2030" i="19"/>
  <c r="D2030" i="19"/>
  <c r="E2030" i="19"/>
  <c r="F2030" i="19" s="1"/>
  <c r="AD2030" i="19"/>
  <c r="B2031" i="19"/>
  <c r="C2031" i="19"/>
  <c r="A2031" i="19" s="1"/>
  <c r="D2031" i="19"/>
  <c r="E2031" i="19"/>
  <c r="F2031" i="19" s="1"/>
  <c r="B2032" i="19"/>
  <c r="C2032" i="19"/>
  <c r="D2032" i="19"/>
  <c r="E2032" i="19"/>
  <c r="F2032" i="19" s="1"/>
  <c r="A2033" i="19"/>
  <c r="B2033" i="19"/>
  <c r="C2033" i="19"/>
  <c r="D2033" i="19"/>
  <c r="E2033" i="19"/>
  <c r="F2033" i="19" s="1"/>
  <c r="B2034" i="19"/>
  <c r="C2034" i="19"/>
  <c r="A2034" i="19" s="1"/>
  <c r="D2034" i="19"/>
  <c r="E2034" i="19"/>
  <c r="F2034" i="19"/>
  <c r="AD2034" i="19"/>
  <c r="B2035" i="19"/>
  <c r="C2035" i="19"/>
  <c r="D2035" i="19"/>
  <c r="E2035" i="19"/>
  <c r="F2035" i="19" s="1"/>
  <c r="B2036" i="19"/>
  <c r="C2036" i="19"/>
  <c r="D2036" i="19"/>
  <c r="E2036" i="19"/>
  <c r="F2036" i="19" s="1"/>
  <c r="B2037" i="19"/>
  <c r="C2037" i="19"/>
  <c r="A2037" i="19" s="1"/>
  <c r="D2037" i="19"/>
  <c r="E2037" i="19"/>
  <c r="F2037" i="19"/>
  <c r="AD2037" i="19"/>
  <c r="B2038" i="19"/>
  <c r="C2038" i="19"/>
  <c r="D2038" i="19"/>
  <c r="A2038" i="19" s="1"/>
  <c r="E2038" i="19"/>
  <c r="F2038" i="19" s="1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 s="1"/>
  <c r="AD2040" i="19"/>
  <c r="B2041" i="19"/>
  <c r="C2041" i="19"/>
  <c r="A2041" i="19" s="1"/>
  <c r="D2041" i="19"/>
  <c r="E2041" i="19"/>
  <c r="F2041" i="19" s="1"/>
  <c r="B2042" i="19"/>
  <c r="C2042" i="19"/>
  <c r="D2042" i="19"/>
  <c r="E2042" i="19"/>
  <c r="F2042" i="19" s="1"/>
  <c r="B2043" i="19"/>
  <c r="A2043" i="19" s="1"/>
  <c r="C2043" i="19"/>
  <c r="D2043" i="19"/>
  <c r="E2043" i="19"/>
  <c r="F2043" i="19"/>
  <c r="AD2043" i="19"/>
  <c r="B2044" i="19"/>
  <c r="A2044" i="19" s="1"/>
  <c r="C2044" i="19"/>
  <c r="D2044" i="19"/>
  <c r="E2044" i="19"/>
  <c r="F2044" i="19"/>
  <c r="AD2044" i="19"/>
  <c r="B2045" i="19"/>
  <c r="C2045" i="19"/>
  <c r="D2045" i="19"/>
  <c r="E2045" i="19"/>
  <c r="F2045" i="19" s="1"/>
  <c r="B2046" i="19"/>
  <c r="C2046" i="19"/>
  <c r="A2046" i="19" s="1"/>
  <c r="D2046" i="19"/>
  <c r="E2046" i="19"/>
  <c r="F2046" i="19" s="1"/>
  <c r="B2047" i="19"/>
  <c r="C2047" i="19"/>
  <c r="D2047" i="19"/>
  <c r="E2047" i="19"/>
  <c r="F2047" i="19"/>
  <c r="B2048" i="19"/>
  <c r="A2048" i="19" s="1"/>
  <c r="C2048" i="19"/>
  <c r="D2048" i="19"/>
  <c r="E2048" i="19"/>
  <c r="F2048" i="19"/>
  <c r="B2049" i="19"/>
  <c r="A2049" i="19" s="1"/>
  <c r="C2049" i="19"/>
  <c r="D2049" i="19"/>
  <c r="E2049" i="19"/>
  <c r="F2049" i="19" s="1"/>
  <c r="A2050" i="19"/>
  <c r="B2050" i="19"/>
  <c r="C2050" i="19"/>
  <c r="D2050" i="19"/>
  <c r="E2050" i="19"/>
  <c r="F2050" i="19" s="1"/>
  <c r="B2051" i="19"/>
  <c r="C2051" i="19"/>
  <c r="A2051" i="19" s="1"/>
  <c r="D2051" i="19"/>
  <c r="E2051" i="19"/>
  <c r="F2051" i="19"/>
  <c r="B2052" i="19"/>
  <c r="A2052" i="19" s="1"/>
  <c r="C2052" i="19"/>
  <c r="D2052" i="19"/>
  <c r="E2052" i="19"/>
  <c r="F2052" i="19"/>
  <c r="B2053" i="19"/>
  <c r="C2053" i="19"/>
  <c r="D2053" i="19"/>
  <c r="E2053" i="19"/>
  <c r="F2053" i="19" s="1"/>
  <c r="A2054" i="19"/>
  <c r="B2054" i="19"/>
  <c r="C2054" i="19"/>
  <c r="D2054" i="19"/>
  <c r="E2054" i="19"/>
  <c r="F2054" i="19" s="1"/>
  <c r="AD2054" i="19"/>
  <c r="B2055" i="19"/>
  <c r="C2055" i="19"/>
  <c r="D2055" i="19"/>
  <c r="E2055" i="19"/>
  <c r="F2055" i="19" s="1"/>
  <c r="B2056" i="19"/>
  <c r="C2056" i="19"/>
  <c r="D2056" i="19"/>
  <c r="A2056" i="19" s="1"/>
  <c r="E2056" i="19"/>
  <c r="F2056" i="19"/>
  <c r="AD2056" i="19"/>
  <c r="B2057" i="19"/>
  <c r="A2057" i="19" s="1"/>
  <c r="C2057" i="19"/>
  <c r="D2057" i="19"/>
  <c r="E2057" i="19"/>
  <c r="F2057" i="19" s="1"/>
  <c r="B2058" i="19"/>
  <c r="A2058" i="19" s="1"/>
  <c r="C2058" i="19"/>
  <c r="D2058" i="19"/>
  <c r="E2058" i="19"/>
  <c r="F2058" i="19" s="1"/>
  <c r="B2059" i="19"/>
  <c r="C2059" i="19"/>
  <c r="D2059" i="19"/>
  <c r="E2059" i="19"/>
  <c r="F2059" i="19" s="1"/>
  <c r="B2060" i="19"/>
  <c r="C2060" i="19"/>
  <c r="D2060" i="19"/>
  <c r="E2060" i="19"/>
  <c r="F2060" i="19"/>
  <c r="B2061" i="19"/>
  <c r="A2061" i="19" s="1"/>
  <c r="C2061" i="19"/>
  <c r="D2061" i="19"/>
  <c r="E2061" i="19"/>
  <c r="F2061" i="19"/>
  <c r="B2062" i="19"/>
  <c r="A2062" i="19" s="1"/>
  <c r="C2062" i="19"/>
  <c r="D2062" i="19"/>
  <c r="E2062" i="19"/>
  <c r="F2062" i="19" s="1"/>
  <c r="AD2062" i="19"/>
  <c r="B2063" i="19"/>
  <c r="C2063" i="19"/>
  <c r="D2063" i="19"/>
  <c r="E2063" i="19"/>
  <c r="F2063" i="19" s="1"/>
  <c r="B2064" i="19"/>
  <c r="A2064" i="19" s="1"/>
  <c r="C2064" i="19"/>
  <c r="D2064" i="19"/>
  <c r="E2064" i="19"/>
  <c r="F2064" i="19"/>
  <c r="A2065" i="19"/>
  <c r="B2065" i="19"/>
  <c r="C2065" i="19"/>
  <c r="D2065" i="19"/>
  <c r="E2065" i="19"/>
  <c r="F2065" i="19"/>
  <c r="B2066" i="19"/>
  <c r="C2066" i="19"/>
  <c r="D2066" i="19"/>
  <c r="E2066" i="19"/>
  <c r="F2066" i="19"/>
  <c r="B2067" i="19"/>
  <c r="C2067" i="19"/>
  <c r="D2067" i="19"/>
  <c r="E2067" i="19"/>
  <c r="F2067" i="19" s="1"/>
  <c r="B2068" i="19"/>
  <c r="C2068" i="19"/>
  <c r="D2068" i="19"/>
  <c r="E2068" i="19"/>
  <c r="F2068" i="19"/>
  <c r="B2069" i="19"/>
  <c r="C2069" i="19"/>
  <c r="D2069" i="19"/>
  <c r="A2069" i="19" s="1"/>
  <c r="E2069" i="19"/>
  <c r="F2069" i="19"/>
  <c r="B2070" i="19"/>
  <c r="A2070" i="19" s="1"/>
  <c r="C2070" i="19"/>
  <c r="D2070" i="19"/>
  <c r="E2070" i="19"/>
  <c r="F2070" i="19"/>
  <c r="B2071" i="19"/>
  <c r="A2071" i="19" s="1"/>
  <c r="C2071" i="19"/>
  <c r="D2071" i="19"/>
  <c r="E2071" i="19"/>
  <c r="F2071" i="19" s="1"/>
  <c r="AD2071" i="19"/>
  <c r="A2072" i="19"/>
  <c r="B2072" i="19"/>
  <c r="C2072" i="19"/>
  <c r="D2072" i="19"/>
  <c r="E2072" i="19"/>
  <c r="F2072" i="19"/>
  <c r="AD2072" i="19"/>
  <c r="B2073" i="19"/>
  <c r="C2073" i="19"/>
  <c r="D2073" i="19"/>
  <c r="E2073" i="19"/>
  <c r="F2073" i="19"/>
  <c r="B2074" i="19"/>
  <c r="C2074" i="19"/>
  <c r="D2074" i="19"/>
  <c r="A2074" i="19" s="1"/>
  <c r="E2074" i="19"/>
  <c r="F2074" i="19"/>
  <c r="A2075" i="19"/>
  <c r="B2075" i="19"/>
  <c r="C2075" i="19"/>
  <c r="D2075" i="19"/>
  <c r="E2075" i="19"/>
  <c r="F2075" i="19"/>
  <c r="AD2075" i="19"/>
  <c r="A2076" i="19"/>
  <c r="B2076" i="19"/>
  <c r="C2076" i="19"/>
  <c r="D2076" i="19"/>
  <c r="E2076" i="19"/>
  <c r="F2076" i="19" s="1"/>
  <c r="B2077" i="19"/>
  <c r="C2077" i="19"/>
  <c r="D2077" i="19"/>
  <c r="E2077" i="19"/>
  <c r="F2077" i="19" s="1"/>
  <c r="B2078" i="19"/>
  <c r="C2078" i="19"/>
  <c r="A2078" i="19" s="1"/>
  <c r="D2078" i="19"/>
  <c r="E2078" i="19"/>
  <c r="F2078" i="19"/>
  <c r="B2079" i="19"/>
  <c r="A2079" i="19" s="1"/>
  <c r="C2079" i="19"/>
  <c r="D2079" i="19"/>
  <c r="E2079" i="19"/>
  <c r="F2079" i="19" s="1"/>
  <c r="AD2079" i="19"/>
  <c r="B2080" i="19"/>
  <c r="A2080" i="19" s="1"/>
  <c r="C2080" i="19"/>
  <c r="D2080" i="19"/>
  <c r="E2080" i="19"/>
  <c r="F2080" i="19"/>
  <c r="B2081" i="19"/>
  <c r="C2081" i="19"/>
  <c r="D2081" i="19"/>
  <c r="E2081" i="19"/>
  <c r="F2081" i="19" s="1"/>
  <c r="B2082" i="19"/>
  <c r="A2082" i="19" s="1"/>
  <c r="C2082" i="19"/>
  <c r="D2082" i="19"/>
  <c r="E2082" i="19"/>
  <c r="F2082" i="19"/>
  <c r="A2083" i="19"/>
  <c r="B2083" i="19"/>
  <c r="C2083" i="19"/>
  <c r="D2083" i="19"/>
  <c r="E2083" i="19"/>
  <c r="F2083" i="19"/>
  <c r="B2084" i="19"/>
  <c r="C2084" i="19"/>
  <c r="D2084" i="19"/>
  <c r="E2084" i="19"/>
  <c r="F2084" i="19"/>
  <c r="B2085" i="19"/>
  <c r="C2085" i="19"/>
  <c r="D2085" i="19"/>
  <c r="E2085" i="19"/>
  <c r="F2085" i="19" s="1"/>
  <c r="B2086" i="19"/>
  <c r="C2086" i="19"/>
  <c r="D2086" i="19"/>
  <c r="E2086" i="19"/>
  <c r="F2086" i="19"/>
  <c r="B2087" i="19"/>
  <c r="C2087" i="19"/>
  <c r="D2087" i="19"/>
  <c r="A2087" i="19" s="1"/>
  <c r="E2087" i="19"/>
  <c r="F2087" i="19"/>
  <c r="AD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 s="1"/>
  <c r="AD2089" i="19"/>
  <c r="B2090" i="19"/>
  <c r="A2090" i="19" s="1"/>
  <c r="C2090" i="19"/>
  <c r="D2090" i="19"/>
  <c r="E2090" i="19"/>
  <c r="F2090" i="19" s="1"/>
  <c r="B2091" i="19"/>
  <c r="C2091" i="19"/>
  <c r="D2091" i="19"/>
  <c r="E2091" i="19"/>
  <c r="F2091" i="19"/>
  <c r="A2092" i="19"/>
  <c r="B2092" i="19"/>
  <c r="C2092" i="19"/>
  <c r="D2092" i="19"/>
  <c r="E2092" i="19"/>
  <c r="F2092" i="19"/>
  <c r="B2093" i="19"/>
  <c r="C2093" i="19"/>
  <c r="D2093" i="19"/>
  <c r="E2093" i="19"/>
  <c r="F2093" i="19"/>
  <c r="B2094" i="19"/>
  <c r="A2094" i="19" s="1"/>
  <c r="C2094" i="19"/>
  <c r="D2094" i="19"/>
  <c r="E2094" i="19"/>
  <c r="F2094" i="19" s="1"/>
  <c r="AD2094" i="19"/>
  <c r="B2095" i="19"/>
  <c r="C2095" i="19"/>
  <c r="D2095" i="19"/>
  <c r="E2095" i="19"/>
  <c r="F2095" i="19" s="1"/>
  <c r="B2096" i="19"/>
  <c r="C2096" i="19"/>
  <c r="D2096" i="19"/>
  <c r="E2096" i="19"/>
  <c r="F2096" i="19"/>
  <c r="A2097" i="19"/>
  <c r="B2097" i="19"/>
  <c r="C2097" i="19"/>
  <c r="D2097" i="19"/>
  <c r="E2097" i="19"/>
  <c r="F2097" i="19"/>
  <c r="AD2097" i="19"/>
  <c r="B2098" i="19"/>
  <c r="A2098" i="19" s="1"/>
  <c r="C2098" i="19"/>
  <c r="D2098" i="19"/>
  <c r="E2098" i="19"/>
  <c r="F2098" i="19"/>
  <c r="B2099" i="19"/>
  <c r="C2099" i="19"/>
  <c r="A2099" i="19" s="1"/>
  <c r="D2099" i="19"/>
  <c r="E2099" i="19"/>
  <c r="F2099" i="19" s="1"/>
  <c r="AD2099" i="19"/>
  <c r="A2100" i="19"/>
  <c r="B2100" i="19"/>
  <c r="C2100" i="19"/>
  <c r="D2100" i="19"/>
  <c r="E2100" i="19"/>
  <c r="F2100" i="19" s="1"/>
  <c r="B2101" i="19"/>
  <c r="C2101" i="19"/>
  <c r="A2101" i="19" s="1"/>
  <c r="D2101" i="19"/>
  <c r="E2101" i="19"/>
  <c r="F2101" i="19"/>
  <c r="B2102" i="19"/>
  <c r="A2102" i="19" s="1"/>
  <c r="C2102" i="19"/>
  <c r="D2102" i="19"/>
  <c r="E2102" i="19"/>
  <c r="F2102" i="19"/>
  <c r="B2103" i="19"/>
  <c r="C2103" i="19"/>
  <c r="D2103" i="19"/>
  <c r="E2103" i="19"/>
  <c r="F2103" i="19" s="1"/>
  <c r="B2104" i="19"/>
  <c r="C2104" i="19"/>
  <c r="A2104" i="19" s="1"/>
  <c r="D2104" i="19"/>
  <c r="E2104" i="19"/>
  <c r="F2104" i="19" s="1"/>
  <c r="B2105" i="19"/>
  <c r="C2105" i="19"/>
  <c r="A2105" i="19" s="1"/>
  <c r="D2105" i="19"/>
  <c r="E2105" i="19"/>
  <c r="F2105" i="19" s="1"/>
  <c r="B2106" i="19"/>
  <c r="A2106" i="19" s="1"/>
  <c r="C2106" i="19"/>
  <c r="D2106" i="19"/>
  <c r="E2106" i="19"/>
  <c r="F2106" i="19" s="1"/>
  <c r="B2107" i="19"/>
  <c r="A2107" i="19" s="1"/>
  <c r="C2107" i="19"/>
  <c r="D2107" i="19"/>
  <c r="E2107" i="19"/>
  <c r="F2107" i="19" s="1"/>
  <c r="B2108" i="19"/>
  <c r="A2108" i="19" s="1"/>
  <c r="C2108" i="19"/>
  <c r="D2108" i="19"/>
  <c r="E2108" i="19"/>
  <c r="F2108" i="19" s="1"/>
  <c r="AD2108" i="19"/>
  <c r="B2109" i="19"/>
  <c r="C2109" i="19"/>
  <c r="D2109" i="19"/>
  <c r="E2109" i="19"/>
  <c r="F2109" i="19" s="1"/>
  <c r="A2110" i="19"/>
  <c r="B2110" i="19"/>
  <c r="C2110" i="19"/>
  <c r="D2110" i="19"/>
  <c r="E2110" i="19"/>
  <c r="F2110" i="19" s="1"/>
  <c r="A2111" i="19"/>
  <c r="B2111" i="19"/>
  <c r="C2111" i="19"/>
  <c r="D2111" i="19"/>
  <c r="E2111" i="19"/>
  <c r="F2111" i="19"/>
  <c r="B2112" i="19"/>
  <c r="C2112" i="19"/>
  <c r="D2112" i="19"/>
  <c r="E2112" i="19"/>
  <c r="F2112" i="19" s="1"/>
  <c r="B2113" i="19"/>
  <c r="C2113" i="19"/>
  <c r="D2113" i="19"/>
  <c r="E2113" i="19"/>
  <c r="F2113" i="19" s="1"/>
  <c r="A2114" i="19"/>
  <c r="B2114" i="19"/>
  <c r="C2114" i="19"/>
  <c r="D2114" i="19"/>
  <c r="E2114" i="19"/>
  <c r="F2114" i="19" s="1"/>
  <c r="A2115" i="19"/>
  <c r="B2115" i="19"/>
  <c r="C2115" i="19"/>
  <c r="D2115" i="19"/>
  <c r="E2115" i="19"/>
  <c r="F2115" i="19"/>
  <c r="B2116" i="19"/>
  <c r="C2116" i="19"/>
  <c r="D2116" i="19"/>
  <c r="E2116" i="19"/>
  <c r="F2116" i="19" s="1"/>
  <c r="B2117" i="19"/>
  <c r="C2117" i="19"/>
  <c r="D2117" i="19"/>
  <c r="E2117" i="19"/>
  <c r="F2117" i="19" s="1"/>
  <c r="B2118" i="19"/>
  <c r="C2118" i="19"/>
  <c r="D2118" i="19"/>
  <c r="A2118" i="19" s="1"/>
  <c r="E2118" i="19"/>
  <c r="F2118" i="19" s="1"/>
  <c r="B2119" i="19"/>
  <c r="C2119" i="19"/>
  <c r="A2119" i="19" s="1"/>
  <c r="D2119" i="19"/>
  <c r="E2119" i="19"/>
  <c r="F2119" i="19"/>
  <c r="A2120" i="19"/>
  <c r="B2120" i="19"/>
  <c r="C2120" i="19"/>
  <c r="D2120" i="19"/>
  <c r="E2120" i="19"/>
  <c r="F2120" i="19" s="1"/>
  <c r="B2121" i="19"/>
  <c r="C2121" i="19"/>
  <c r="D2121" i="19"/>
  <c r="E2121" i="19"/>
  <c r="F2121" i="19" s="1"/>
  <c r="B2122" i="19"/>
  <c r="C2122" i="19"/>
  <c r="D2122" i="19"/>
  <c r="A2122" i="19" s="1"/>
  <c r="E2122" i="19"/>
  <c r="F2122" i="19" s="1"/>
  <c r="AD2122" i="19"/>
  <c r="B2123" i="19"/>
  <c r="A2123" i="19" s="1"/>
  <c r="C2123" i="19"/>
  <c r="D2123" i="19"/>
  <c r="E2123" i="19"/>
  <c r="F2123" i="19"/>
  <c r="A2124" i="19"/>
  <c r="B2124" i="19"/>
  <c r="C2124" i="19"/>
  <c r="D2124" i="19"/>
  <c r="E2124" i="19"/>
  <c r="F2124" i="19" s="1"/>
  <c r="A2125" i="19"/>
  <c r="B2125" i="19"/>
  <c r="C2125" i="19"/>
  <c r="D2125" i="19"/>
  <c r="E2125" i="19"/>
  <c r="F2125" i="19" s="1"/>
  <c r="B2126" i="19"/>
  <c r="C2126" i="19"/>
  <c r="D2126" i="19"/>
  <c r="E2126" i="19"/>
  <c r="F2126" i="19" s="1"/>
  <c r="A2127" i="19"/>
  <c r="B2127" i="19"/>
  <c r="C2127" i="19"/>
  <c r="D2127" i="19"/>
  <c r="E2127" i="19"/>
  <c r="F2127" i="19"/>
  <c r="B2128" i="19"/>
  <c r="C2128" i="19"/>
  <c r="A2128" i="19" s="1"/>
  <c r="D2128" i="19"/>
  <c r="E2128" i="19"/>
  <c r="F2128" i="19" s="1"/>
  <c r="B2129" i="19"/>
  <c r="C2129" i="19"/>
  <c r="D2129" i="19"/>
  <c r="E2129" i="19"/>
  <c r="F2129" i="19" s="1"/>
  <c r="B2130" i="19"/>
  <c r="C2130" i="19"/>
  <c r="D2130" i="19"/>
  <c r="E2130" i="19"/>
  <c r="F2130" i="19"/>
  <c r="A2131" i="19"/>
  <c r="B2131" i="19"/>
  <c r="C2131" i="19"/>
  <c r="D2131" i="19"/>
  <c r="E2131" i="19"/>
  <c r="F2131" i="19"/>
  <c r="B2132" i="19"/>
  <c r="C2132" i="19"/>
  <c r="D2132" i="19"/>
  <c r="E2132" i="19"/>
  <c r="F2132" i="19" s="1"/>
  <c r="A2133" i="19"/>
  <c r="B2133" i="19"/>
  <c r="C2133" i="19"/>
  <c r="D2133" i="19"/>
  <c r="E2133" i="19"/>
  <c r="F2133" i="19" s="1"/>
  <c r="B2134" i="19"/>
  <c r="C2134" i="19"/>
  <c r="A2134" i="19" s="1"/>
  <c r="D2134" i="19"/>
  <c r="E2134" i="19"/>
  <c r="F2134" i="19"/>
  <c r="B2135" i="19"/>
  <c r="A2135" i="19" s="1"/>
  <c r="C2135" i="19"/>
  <c r="D2135" i="19"/>
  <c r="E2135" i="19"/>
  <c r="F2135" i="19"/>
  <c r="B2136" i="19"/>
  <c r="C2136" i="19"/>
  <c r="D2136" i="19"/>
  <c r="E2136" i="19"/>
  <c r="F2136" i="19" s="1"/>
  <c r="B2137" i="19"/>
  <c r="C2137" i="19"/>
  <c r="A2137" i="19" s="1"/>
  <c r="D2137" i="19"/>
  <c r="E2137" i="19"/>
  <c r="F2137" i="19" s="1"/>
  <c r="B2138" i="19"/>
  <c r="C2138" i="19"/>
  <c r="A2138" i="19" s="1"/>
  <c r="D2138" i="19"/>
  <c r="E2138" i="19"/>
  <c r="F2138" i="19" s="1"/>
  <c r="B2139" i="19"/>
  <c r="A2139" i="19" s="1"/>
  <c r="C2139" i="19"/>
  <c r="D2139" i="19"/>
  <c r="E2139" i="19"/>
  <c r="F2139" i="19" s="1"/>
  <c r="B2140" i="19"/>
  <c r="A2140" i="19" s="1"/>
  <c r="C2140" i="19"/>
  <c r="D2140" i="19"/>
  <c r="E2140" i="19"/>
  <c r="F2140" i="19" s="1"/>
  <c r="AD2140" i="19"/>
  <c r="B2141" i="19"/>
  <c r="A2141" i="19" s="1"/>
  <c r="C2141" i="19"/>
  <c r="D2141" i="19"/>
  <c r="E2141" i="19"/>
  <c r="F2141" i="19" s="1"/>
  <c r="B2142" i="19"/>
  <c r="C2142" i="19"/>
  <c r="D2142" i="19"/>
  <c r="E2142" i="19"/>
  <c r="F2142" i="19"/>
  <c r="A2143" i="19"/>
  <c r="B2143" i="19"/>
  <c r="C2143" i="19"/>
  <c r="D2143" i="19"/>
  <c r="E2143" i="19"/>
  <c r="F2143" i="19"/>
  <c r="AD2143" i="19"/>
  <c r="A2144" i="19"/>
  <c r="B2144" i="19"/>
  <c r="C2144" i="19"/>
  <c r="D2144" i="19"/>
  <c r="E2144" i="19"/>
  <c r="F2144" i="19" s="1"/>
  <c r="B2145" i="19"/>
  <c r="C2145" i="19"/>
  <c r="D2145" i="19"/>
  <c r="E2145" i="19"/>
  <c r="F2145" i="19" s="1"/>
  <c r="B2146" i="19"/>
  <c r="C2146" i="19"/>
  <c r="D2146" i="19"/>
  <c r="E2146" i="19"/>
  <c r="F2146" i="19" s="1"/>
  <c r="B2147" i="19"/>
  <c r="C2147" i="19"/>
  <c r="A2147" i="19" s="1"/>
  <c r="D2147" i="19"/>
  <c r="E2147" i="19"/>
  <c r="F2147" i="19" s="1"/>
  <c r="B2148" i="19"/>
  <c r="A2148" i="19" s="1"/>
  <c r="C2148" i="19"/>
  <c r="D2148" i="19"/>
  <c r="E2148" i="19"/>
  <c r="F2148" i="19" s="1"/>
  <c r="B2149" i="19"/>
  <c r="C2149" i="19"/>
  <c r="D2149" i="19"/>
  <c r="E2149" i="19"/>
  <c r="F2149" i="19" s="1"/>
  <c r="B2150" i="19"/>
  <c r="A2150" i="19" s="1"/>
  <c r="C2150" i="19"/>
  <c r="D2150" i="19"/>
  <c r="E2150" i="19"/>
  <c r="F2150" i="19"/>
  <c r="AD2150" i="19"/>
  <c r="B2151" i="19"/>
  <c r="C2151" i="19"/>
  <c r="D2151" i="19"/>
  <c r="E2151" i="19"/>
  <c r="F2151" i="19"/>
  <c r="B2152" i="19"/>
  <c r="C2152" i="19"/>
  <c r="D2152" i="19"/>
  <c r="A2152" i="19" s="1"/>
  <c r="E2152" i="19"/>
  <c r="F2152" i="19"/>
  <c r="AD2152" i="19"/>
  <c r="A2153" i="19"/>
  <c r="B2153" i="19"/>
  <c r="C2153" i="19"/>
  <c r="D2153" i="19"/>
  <c r="E2153" i="19"/>
  <c r="F2153" i="19" s="1"/>
  <c r="A2154" i="19"/>
  <c r="B2154" i="19"/>
  <c r="C2154" i="19"/>
  <c r="D2154" i="19"/>
  <c r="E2154" i="19"/>
  <c r="F2154" i="19" s="1"/>
  <c r="B2155" i="19"/>
  <c r="C2155" i="19"/>
  <c r="D2155" i="19"/>
  <c r="E2155" i="19"/>
  <c r="F2155" i="19"/>
  <c r="B2156" i="19"/>
  <c r="C2156" i="19"/>
  <c r="A2156" i="19" s="1"/>
  <c r="D2156" i="19"/>
  <c r="E2156" i="19"/>
  <c r="F2156" i="19" s="1"/>
  <c r="A2157" i="19"/>
  <c r="B2157" i="19"/>
  <c r="C2157" i="19"/>
  <c r="D2157" i="19"/>
  <c r="E2157" i="19"/>
  <c r="F2157" i="19" s="1"/>
  <c r="B2158" i="19"/>
  <c r="C2158" i="19"/>
  <c r="A2158" i="19" s="1"/>
  <c r="D2158" i="19"/>
  <c r="E2158" i="19"/>
  <c r="F2158" i="19" s="1"/>
  <c r="B2159" i="19"/>
  <c r="C2159" i="19"/>
  <c r="D2159" i="19"/>
  <c r="E2159" i="19"/>
  <c r="F2159" i="19" s="1"/>
  <c r="B2160" i="19"/>
  <c r="C2160" i="19"/>
  <c r="A2160" i="19" s="1"/>
  <c r="D2160" i="19"/>
  <c r="E2160" i="19"/>
  <c r="F2160" i="19"/>
  <c r="AD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B2163" i="19"/>
  <c r="C2163" i="19"/>
  <c r="D2163" i="19"/>
  <c r="E2163" i="19"/>
  <c r="F2163" i="19" s="1"/>
  <c r="AD2163" i="19"/>
  <c r="B2164" i="19"/>
  <c r="C2164" i="19"/>
  <c r="D2164" i="19"/>
  <c r="E2164" i="19"/>
  <c r="F2164" i="19"/>
  <c r="B2165" i="19"/>
  <c r="C2165" i="19"/>
  <c r="A2165" i="19" s="1"/>
  <c r="D2165" i="19"/>
  <c r="E2165" i="19"/>
  <c r="F2165" i="19" s="1"/>
  <c r="A2166" i="19"/>
  <c r="B2166" i="19"/>
  <c r="C2166" i="19"/>
  <c r="D2166" i="19"/>
  <c r="E2166" i="19"/>
  <c r="F2166" i="19" s="1"/>
  <c r="B2167" i="19"/>
  <c r="C2167" i="19"/>
  <c r="A2167" i="19" s="1"/>
  <c r="D2167" i="19"/>
  <c r="E2167" i="19"/>
  <c r="F2167" i="19" s="1"/>
  <c r="A2168" i="19"/>
  <c r="B2168" i="19"/>
  <c r="C2168" i="19"/>
  <c r="D2168" i="19"/>
  <c r="E2168" i="19"/>
  <c r="F2168" i="19"/>
  <c r="B2169" i="19"/>
  <c r="C2169" i="19"/>
  <c r="A2169" i="19" s="1"/>
  <c r="D2169" i="19"/>
  <c r="E2169" i="19"/>
  <c r="F2169" i="19" s="1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 s="1"/>
  <c r="AD2171" i="19"/>
  <c r="B2172" i="19"/>
  <c r="A2172" i="19" s="1"/>
  <c r="C2172" i="19"/>
  <c r="D2172" i="19"/>
  <c r="E2172" i="19"/>
  <c r="F2172" i="19" s="1"/>
  <c r="AD2172" i="19"/>
  <c r="B2173" i="19"/>
  <c r="A2173" i="19" s="1"/>
  <c r="C2173" i="19"/>
  <c r="D2173" i="19"/>
  <c r="E2173" i="19"/>
  <c r="F2173" i="19" s="1"/>
  <c r="B2174" i="19"/>
  <c r="C2174" i="19"/>
  <c r="D2174" i="19"/>
  <c r="E2174" i="19"/>
  <c r="F2174" i="19"/>
  <c r="B2175" i="19"/>
  <c r="A2175" i="19" s="1"/>
  <c r="C2175" i="19"/>
  <c r="D2175" i="19"/>
  <c r="E2175" i="19"/>
  <c r="F2175" i="19"/>
  <c r="AD2175" i="19"/>
  <c r="B2176" i="19"/>
  <c r="C2176" i="19"/>
  <c r="A2176" i="19" s="1"/>
  <c r="D2176" i="19"/>
  <c r="E2176" i="19"/>
  <c r="F2176" i="19"/>
  <c r="A2177" i="19"/>
  <c r="B2177" i="19"/>
  <c r="C2177" i="19"/>
  <c r="D2177" i="19"/>
  <c r="E2177" i="19"/>
  <c r="F2177" i="19" s="1"/>
  <c r="B2178" i="19"/>
  <c r="C2178" i="19"/>
  <c r="D2178" i="19"/>
  <c r="E2178" i="19"/>
  <c r="F2178" i="19" s="1"/>
  <c r="A2179" i="19"/>
  <c r="B2179" i="19"/>
  <c r="C2179" i="19"/>
  <c r="D2179" i="19"/>
  <c r="E2179" i="19"/>
  <c r="F2179" i="19" s="1"/>
  <c r="B2180" i="19"/>
  <c r="A2180" i="19" s="1"/>
  <c r="C2180" i="19"/>
  <c r="D2180" i="19"/>
  <c r="E2180" i="19"/>
  <c r="F2180" i="19"/>
  <c r="B2181" i="19"/>
  <c r="C2181" i="19"/>
  <c r="D2181" i="19"/>
  <c r="E2181" i="19"/>
  <c r="F2181" i="19" s="1"/>
  <c r="AD2181" i="19"/>
  <c r="A2182" i="19"/>
  <c r="B2182" i="19"/>
  <c r="C2182" i="19"/>
  <c r="D2182" i="19"/>
  <c r="E2182" i="19"/>
  <c r="F2182" i="19"/>
  <c r="B2183" i="19"/>
  <c r="C2183" i="19"/>
  <c r="D2183" i="19"/>
  <c r="E2183" i="19"/>
  <c r="F2183" i="19"/>
  <c r="B2184" i="19"/>
  <c r="A2184" i="19" s="1"/>
  <c r="C2184" i="19"/>
  <c r="D2184" i="19"/>
  <c r="E2184" i="19"/>
  <c r="F2184" i="19" s="1"/>
  <c r="AD2184" i="19"/>
  <c r="B2185" i="19"/>
  <c r="C2185" i="19"/>
  <c r="A2185" i="19" s="1"/>
  <c r="D2185" i="19"/>
  <c r="E2185" i="19"/>
  <c r="F2185" i="19"/>
  <c r="A2186" i="19"/>
  <c r="B2186" i="19"/>
  <c r="C2186" i="19"/>
  <c r="D2186" i="19"/>
  <c r="E2186" i="19"/>
  <c r="F2186" i="19" s="1"/>
  <c r="B2187" i="19"/>
  <c r="C2187" i="19"/>
  <c r="D2187" i="19"/>
  <c r="E2187" i="19"/>
  <c r="F2187" i="19" s="1"/>
  <c r="B2188" i="19"/>
  <c r="C2188" i="19"/>
  <c r="D2188" i="19"/>
  <c r="A2188" i="19" s="1"/>
  <c r="E2188" i="19"/>
  <c r="F2188" i="19"/>
  <c r="A2189" i="19"/>
  <c r="B2189" i="19"/>
  <c r="C2189" i="19"/>
  <c r="D2189" i="19"/>
  <c r="E2189" i="19"/>
  <c r="F2189" i="19"/>
  <c r="AD2189" i="19"/>
  <c r="A2190" i="19"/>
  <c r="B2190" i="19"/>
  <c r="C2190" i="19"/>
  <c r="D2190" i="19"/>
  <c r="E2190" i="19"/>
  <c r="F2190" i="19" s="1"/>
  <c r="AD2190" i="19"/>
  <c r="B2191" i="19"/>
  <c r="C2191" i="19"/>
  <c r="D2191" i="19"/>
  <c r="E2191" i="19"/>
  <c r="F2191" i="19" s="1"/>
  <c r="AD2191" i="19"/>
  <c r="B2192" i="19"/>
  <c r="C2192" i="19"/>
  <c r="D2192" i="19"/>
  <c r="E2192" i="19"/>
  <c r="F2192" i="19"/>
  <c r="B2193" i="19"/>
  <c r="C2193" i="19"/>
  <c r="A2193" i="19" s="1"/>
  <c r="D2193" i="19"/>
  <c r="E2193" i="19"/>
  <c r="F2193" i="19"/>
  <c r="B2194" i="19"/>
  <c r="A2194" i="19" s="1"/>
  <c r="C2194" i="19"/>
  <c r="D2194" i="19"/>
  <c r="E2194" i="19"/>
  <c r="F2194" i="19" s="1"/>
  <c r="A2195" i="19"/>
  <c r="B2195" i="19"/>
  <c r="C2195" i="19"/>
  <c r="D2195" i="19"/>
  <c r="E2195" i="19"/>
  <c r="F2195" i="19" s="1"/>
  <c r="B2196" i="19"/>
  <c r="C2196" i="19"/>
  <c r="D2196" i="19"/>
  <c r="E2196" i="19"/>
  <c r="F2196" i="19" s="1"/>
  <c r="B2197" i="19"/>
  <c r="C2197" i="19"/>
  <c r="A2197" i="19" s="1"/>
  <c r="D2197" i="19"/>
  <c r="E2197" i="19"/>
  <c r="F2197" i="19" s="1"/>
  <c r="B2198" i="19"/>
  <c r="A2198" i="19" s="1"/>
  <c r="C2198" i="19"/>
  <c r="D2198" i="19"/>
  <c r="E2198" i="19"/>
  <c r="F2198" i="19" s="1"/>
  <c r="B2199" i="19"/>
  <c r="C2199" i="19"/>
  <c r="D2199" i="19"/>
  <c r="E2199" i="19"/>
  <c r="F2199" i="19" s="1"/>
  <c r="B2200" i="19"/>
  <c r="A2200" i="19" s="1"/>
  <c r="C2200" i="19"/>
  <c r="D2200" i="19"/>
  <c r="E2200" i="19"/>
  <c r="F2200" i="19"/>
  <c r="B2201" i="19"/>
  <c r="C2201" i="19"/>
  <c r="D2201" i="19"/>
  <c r="E2201" i="19"/>
  <c r="F2201" i="19" s="1"/>
  <c r="AD2201" i="19"/>
  <c r="B2202" i="19"/>
  <c r="C2202" i="19"/>
  <c r="D2202" i="19"/>
  <c r="A2202" i="19" s="1"/>
  <c r="E2202" i="19"/>
  <c r="F2202" i="19" s="1"/>
  <c r="B2203" i="19"/>
  <c r="A2203" i="19" s="1"/>
  <c r="C2203" i="19"/>
  <c r="D2203" i="19"/>
  <c r="E2203" i="19"/>
  <c r="F2203" i="19"/>
  <c r="A2204" i="19"/>
  <c r="B2204" i="19"/>
  <c r="C2204" i="19"/>
  <c r="D2204" i="19"/>
  <c r="E2204" i="19"/>
  <c r="F2204" i="19" s="1"/>
  <c r="B2205" i="19"/>
  <c r="C2205" i="19"/>
  <c r="D2205" i="19"/>
  <c r="E2205" i="19"/>
  <c r="F2205" i="19" s="1"/>
  <c r="AD2205" i="19"/>
  <c r="B2206" i="19"/>
  <c r="C2206" i="19"/>
  <c r="D2206" i="19"/>
  <c r="E2206" i="19"/>
  <c r="F2206" i="19" s="1"/>
  <c r="A2207" i="19"/>
  <c r="B2207" i="19"/>
  <c r="C2207" i="19"/>
  <c r="D2207" i="19"/>
  <c r="E2207" i="19"/>
  <c r="F2207" i="19"/>
  <c r="B2208" i="19"/>
  <c r="C2208" i="19"/>
  <c r="D2208" i="19"/>
  <c r="E2208" i="19"/>
  <c r="F2208" i="19" s="1"/>
  <c r="B2209" i="19"/>
  <c r="C2209" i="19"/>
  <c r="A2209" i="19" s="1"/>
  <c r="D2209" i="19"/>
  <c r="E2209" i="19"/>
  <c r="F2209" i="19" s="1"/>
  <c r="B2210" i="19"/>
  <c r="C2210" i="19"/>
  <c r="D2210" i="19"/>
  <c r="E2210" i="19"/>
  <c r="F2210" i="19"/>
  <c r="B2211" i="19"/>
  <c r="A2211" i="19" s="1"/>
  <c r="C2211" i="19"/>
  <c r="D2211" i="19"/>
  <c r="E2211" i="19"/>
  <c r="F2211" i="19"/>
  <c r="B2212" i="19"/>
  <c r="A2212" i="19" s="1"/>
  <c r="C2212" i="19"/>
  <c r="D2212" i="19"/>
  <c r="E2212" i="19"/>
  <c r="F2212" i="19" s="1"/>
  <c r="AD2212" i="19"/>
  <c r="B2213" i="19"/>
  <c r="A2213" i="19" s="1"/>
  <c r="C2213" i="19"/>
  <c r="D2213" i="19"/>
  <c r="E2213" i="19"/>
  <c r="F2213" i="19" s="1"/>
  <c r="B2214" i="19"/>
  <c r="A2214" i="19" s="1"/>
  <c r="C2214" i="19"/>
  <c r="D2214" i="19"/>
  <c r="E2214" i="19"/>
  <c r="F2214" i="19"/>
  <c r="B2215" i="19"/>
  <c r="C2215" i="19"/>
  <c r="D2215" i="19"/>
  <c r="A2215" i="19" s="1"/>
  <c r="E2215" i="19"/>
  <c r="F2215" i="19" s="1"/>
  <c r="B2216" i="19"/>
  <c r="A2216" i="19" s="1"/>
  <c r="C2216" i="19"/>
  <c r="D2216" i="19"/>
  <c r="E2216" i="19"/>
  <c r="F2216" i="19"/>
  <c r="B2217" i="19"/>
  <c r="A2217" i="19" s="1"/>
  <c r="C2217" i="19"/>
  <c r="D2217" i="19"/>
  <c r="E2217" i="19"/>
  <c r="F2217" i="19" s="1"/>
  <c r="B2218" i="19"/>
  <c r="A2218" i="19" s="1"/>
  <c r="C2218" i="19"/>
  <c r="D2218" i="19"/>
  <c r="E2218" i="19"/>
  <c r="F2218" i="19"/>
  <c r="B2219" i="19"/>
  <c r="C2219" i="19"/>
  <c r="D2219" i="19"/>
  <c r="A2219" i="19" s="1"/>
  <c r="E2219" i="19"/>
  <c r="F2219" i="19" s="1"/>
  <c r="B2220" i="19"/>
  <c r="A2220" i="19" s="1"/>
  <c r="C2220" i="19"/>
  <c r="D2220" i="19"/>
  <c r="E2220" i="19"/>
  <c r="F2220" i="19"/>
  <c r="B2221" i="19"/>
  <c r="A2221" i="19" s="1"/>
  <c r="C2221" i="19"/>
  <c r="D2221" i="19"/>
  <c r="E2221" i="19"/>
  <c r="F2221" i="19" s="1"/>
  <c r="B2222" i="19"/>
  <c r="C2222" i="19"/>
  <c r="D2222" i="19"/>
  <c r="E2222" i="19"/>
  <c r="F2222" i="19"/>
  <c r="A2223" i="19"/>
  <c r="B2223" i="19"/>
  <c r="C2223" i="19"/>
  <c r="D2223" i="19"/>
  <c r="E2223" i="19"/>
  <c r="F2223" i="19"/>
  <c r="B2224" i="19"/>
  <c r="A2224" i="19" s="1"/>
  <c r="C2224" i="19"/>
  <c r="D2224" i="19"/>
  <c r="E2224" i="19"/>
  <c r="F2224" i="19"/>
  <c r="B2225" i="19"/>
  <c r="C2225" i="19"/>
  <c r="D2225" i="19"/>
  <c r="E2225" i="19"/>
  <c r="F2225" i="19" s="1"/>
  <c r="B2226" i="19"/>
  <c r="A2226" i="19" s="1"/>
  <c r="C2226" i="19"/>
  <c r="D2226" i="19"/>
  <c r="E2226" i="19"/>
  <c r="F2226" i="19"/>
  <c r="B2227" i="19"/>
  <c r="C2227" i="19"/>
  <c r="D2227" i="19"/>
  <c r="A2227" i="19" s="1"/>
  <c r="E2227" i="19"/>
  <c r="F2227" i="19"/>
  <c r="B2228" i="19"/>
  <c r="C2228" i="19"/>
  <c r="D2228" i="19"/>
  <c r="E2228" i="19"/>
  <c r="F2228" i="19"/>
  <c r="AD2228" i="19"/>
  <c r="B2229" i="19"/>
  <c r="C2229" i="19"/>
  <c r="A2229" i="19" s="1"/>
  <c r="D2229" i="19"/>
  <c r="E2229" i="19"/>
  <c r="F2229" i="19" s="1"/>
  <c r="B2230" i="19"/>
  <c r="A2230" i="19" s="1"/>
  <c r="C2230" i="19"/>
  <c r="D2230" i="19"/>
  <c r="E2230" i="19"/>
  <c r="F2230" i="19"/>
  <c r="B2231" i="19"/>
  <c r="C2231" i="19"/>
  <c r="A2231" i="19" s="1"/>
  <c r="D2231" i="19"/>
  <c r="E2231" i="19"/>
  <c r="F2231" i="19" s="1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 s="1"/>
  <c r="AD2233" i="19"/>
  <c r="B2234" i="19"/>
  <c r="A2234" i="19" s="1"/>
  <c r="C2234" i="19"/>
  <c r="D2234" i="19"/>
  <c r="E2234" i="19"/>
  <c r="F2234" i="19" s="1"/>
  <c r="B2235" i="19"/>
  <c r="C2235" i="19"/>
  <c r="D2235" i="19"/>
  <c r="E2235" i="19"/>
  <c r="F2235" i="19"/>
  <c r="A2236" i="19"/>
  <c r="B2236" i="19"/>
  <c r="C2236" i="19"/>
  <c r="D2236" i="19"/>
  <c r="E2236" i="19"/>
  <c r="F2236" i="19"/>
  <c r="B2237" i="19"/>
  <c r="A2237" i="19" s="1"/>
  <c r="C2237" i="19"/>
  <c r="D2237" i="19"/>
  <c r="E2237" i="19"/>
  <c r="F2237" i="19"/>
  <c r="AD2237" i="19"/>
  <c r="A2238" i="19"/>
  <c r="B2238" i="19"/>
  <c r="C2238" i="19"/>
  <c r="D2238" i="19"/>
  <c r="E2238" i="19"/>
  <c r="F2238" i="19" s="1"/>
  <c r="B2239" i="19"/>
  <c r="C2239" i="19"/>
  <c r="D2239" i="19"/>
  <c r="E2239" i="19"/>
  <c r="F2239" i="19" s="1"/>
  <c r="B2240" i="19"/>
  <c r="C2240" i="19"/>
  <c r="D2240" i="19"/>
  <c r="E2240" i="19"/>
  <c r="F2240" i="19"/>
  <c r="A2241" i="19"/>
  <c r="B2241" i="19"/>
  <c r="C2241" i="19"/>
  <c r="D2241" i="19"/>
  <c r="E2241" i="19"/>
  <c r="F2241" i="19"/>
  <c r="B2242" i="19"/>
  <c r="C2242" i="19"/>
  <c r="D2242" i="19"/>
  <c r="E2242" i="19"/>
  <c r="F2242" i="19" s="1"/>
  <c r="AD2242" i="19"/>
  <c r="B2243" i="19"/>
  <c r="C2243" i="19"/>
  <c r="D2243" i="19"/>
  <c r="E2243" i="19"/>
  <c r="F2243" i="19" s="1"/>
  <c r="B2244" i="19"/>
  <c r="A2244" i="19" s="1"/>
  <c r="C2244" i="19"/>
  <c r="D2244" i="19"/>
  <c r="E2244" i="19"/>
  <c r="F2244" i="19" s="1"/>
  <c r="AD2244" i="19"/>
  <c r="B2245" i="19"/>
  <c r="C2245" i="19"/>
  <c r="D2245" i="19"/>
  <c r="A2245" i="19" s="1"/>
  <c r="E2245" i="19"/>
  <c r="F2245" i="19"/>
  <c r="B2246" i="19"/>
  <c r="A2246" i="19" s="1"/>
  <c r="C2246" i="19"/>
  <c r="D2246" i="19"/>
  <c r="E2246" i="19"/>
  <c r="F2246" i="19" s="1"/>
  <c r="B2247" i="19"/>
  <c r="A2247" i="19" s="1"/>
  <c r="C2247" i="19"/>
  <c r="D2247" i="19"/>
  <c r="E2247" i="19"/>
  <c r="F2247" i="19" s="1"/>
  <c r="B2248" i="19"/>
  <c r="A2248" i="19" s="1"/>
  <c r="C2248" i="19"/>
  <c r="D2248" i="19"/>
  <c r="E2248" i="19"/>
  <c r="F2248" i="19" s="1"/>
  <c r="AD2248" i="19"/>
  <c r="B2249" i="19"/>
  <c r="C2249" i="19"/>
  <c r="D2249" i="19"/>
  <c r="E2249" i="19"/>
  <c r="F2249" i="19" s="1"/>
  <c r="B2250" i="19"/>
  <c r="C2250" i="19"/>
  <c r="D2250" i="19"/>
  <c r="A2250" i="19" s="1"/>
  <c r="E2250" i="19"/>
  <c r="F2250" i="19" s="1"/>
  <c r="A2251" i="19"/>
  <c r="B2251" i="19"/>
  <c r="C2251" i="19"/>
  <c r="D2251" i="19"/>
  <c r="E2251" i="19"/>
  <c r="F2251" i="19"/>
  <c r="AD2251" i="19"/>
  <c r="B2252" i="19"/>
  <c r="A2252" i="19" s="1"/>
  <c r="C2252" i="19"/>
  <c r="D2252" i="19"/>
  <c r="E2252" i="19"/>
  <c r="F2252" i="19" s="1"/>
  <c r="B2253" i="19"/>
  <c r="A2253" i="19" s="1"/>
  <c r="C2253" i="19"/>
  <c r="D2253" i="19"/>
  <c r="E2253" i="19"/>
  <c r="F2253" i="19" s="1"/>
  <c r="B2254" i="19"/>
  <c r="C2254" i="19"/>
  <c r="D2254" i="19"/>
  <c r="E2254" i="19"/>
  <c r="F2254" i="19"/>
  <c r="A2255" i="19"/>
  <c r="B2255" i="19"/>
  <c r="C2255" i="19"/>
  <c r="D2255" i="19"/>
  <c r="E2255" i="19"/>
  <c r="F2255" i="19"/>
  <c r="B2256" i="19"/>
  <c r="C2256" i="19"/>
  <c r="D2256" i="19"/>
  <c r="E2256" i="19"/>
  <c r="F2256" i="19" s="1"/>
  <c r="B2257" i="19"/>
  <c r="C2257" i="19"/>
  <c r="D2257" i="19"/>
  <c r="E2257" i="19"/>
  <c r="F2257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B2260" i="19"/>
  <c r="C2260" i="19"/>
  <c r="D2260" i="19"/>
  <c r="E2260" i="19"/>
  <c r="F2260" i="19" s="1"/>
  <c r="B2261" i="19"/>
  <c r="C2261" i="19"/>
  <c r="D2261" i="19"/>
  <c r="E2261" i="19"/>
  <c r="F2261" i="19"/>
  <c r="A2262" i="19"/>
  <c r="B2262" i="19"/>
  <c r="C2262" i="19"/>
  <c r="D2262" i="19"/>
  <c r="E2262" i="19"/>
  <c r="F2262" i="19"/>
  <c r="B2263" i="19"/>
  <c r="C2263" i="19"/>
  <c r="D2263" i="19"/>
  <c r="E2263" i="19"/>
  <c r="F2263" i="19" s="1"/>
  <c r="A2264" i="19"/>
  <c r="B2264" i="19"/>
  <c r="C2264" i="19"/>
  <c r="D2264" i="19"/>
  <c r="E2264" i="19"/>
  <c r="F2264" i="19" s="1"/>
  <c r="AD2264" i="19"/>
  <c r="B2265" i="19"/>
  <c r="C2265" i="19"/>
  <c r="D2265" i="19"/>
  <c r="E2265" i="19"/>
  <c r="F2265" i="19"/>
  <c r="AD2265" i="19"/>
  <c r="B2266" i="19"/>
  <c r="A2266" i="19" s="1"/>
  <c r="C2266" i="19"/>
  <c r="D2266" i="19"/>
  <c r="E2266" i="19"/>
  <c r="F2266" i="19"/>
  <c r="AD2266" i="19"/>
  <c r="B2267" i="19"/>
  <c r="A2267" i="19" s="1"/>
  <c r="C2267" i="19"/>
  <c r="D2267" i="19"/>
  <c r="E2267" i="19"/>
  <c r="F2267" i="19"/>
  <c r="AD2267" i="19"/>
  <c r="A2268" i="19"/>
  <c r="B2268" i="19"/>
  <c r="C2268" i="19"/>
  <c r="D2268" i="19"/>
  <c r="E2268" i="19"/>
  <c r="F2268" i="19" s="1"/>
  <c r="B2269" i="19"/>
  <c r="C2269" i="19"/>
  <c r="A2269" i="19" s="1"/>
  <c r="D2269" i="19"/>
  <c r="E2269" i="19"/>
  <c r="F2269" i="19" s="1"/>
  <c r="AD2269" i="19"/>
  <c r="B2270" i="19"/>
  <c r="C2270" i="19"/>
  <c r="D2270" i="19"/>
  <c r="E2270" i="19"/>
  <c r="F2270" i="19"/>
  <c r="B2271" i="19"/>
  <c r="A2271" i="19" s="1"/>
  <c r="C2271" i="19"/>
  <c r="D2271" i="19"/>
  <c r="E2271" i="19"/>
  <c r="F2271" i="19"/>
  <c r="B2272" i="19"/>
  <c r="A2272" i="19" s="1"/>
  <c r="C2272" i="19"/>
  <c r="D2272" i="19"/>
  <c r="E2272" i="19"/>
  <c r="F2272" i="19" s="1"/>
  <c r="B2273" i="19"/>
  <c r="C2273" i="19"/>
  <c r="D2273" i="19"/>
  <c r="E2273" i="19"/>
  <c r="F2273" i="19" s="1"/>
  <c r="B2274" i="19"/>
  <c r="C2274" i="19"/>
  <c r="D2274" i="19"/>
  <c r="E2274" i="19"/>
  <c r="F2274" i="19"/>
  <c r="A2275" i="19"/>
  <c r="B2275" i="19"/>
  <c r="C2275" i="19"/>
  <c r="D2275" i="19"/>
  <c r="E2275" i="19"/>
  <c r="F2275" i="19"/>
  <c r="AD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B2278" i="19"/>
  <c r="C2278" i="19"/>
  <c r="D2278" i="19"/>
  <c r="E2278" i="19"/>
  <c r="F2278" i="19"/>
  <c r="B2279" i="19"/>
  <c r="C2279" i="19"/>
  <c r="D2279" i="19"/>
  <c r="E2279" i="19"/>
  <c r="F2279" i="19" s="1"/>
  <c r="B2280" i="19"/>
  <c r="A2280" i="19" s="1"/>
  <c r="C2280" i="19"/>
  <c r="D2280" i="19"/>
  <c r="E2280" i="19"/>
  <c r="F2280" i="19" s="1"/>
  <c r="A2281" i="19"/>
  <c r="B2281" i="19"/>
  <c r="C2281" i="19"/>
  <c r="D2281" i="19"/>
  <c r="E2281" i="19"/>
  <c r="F2281" i="19" s="1"/>
  <c r="B2282" i="19"/>
  <c r="C2282" i="19"/>
  <c r="A2282" i="19" s="1"/>
  <c r="D2282" i="19"/>
  <c r="E2282" i="19"/>
  <c r="F2282" i="19" s="1"/>
  <c r="A2283" i="19"/>
  <c r="B2283" i="19"/>
  <c r="C2283" i="19"/>
  <c r="D2283" i="19"/>
  <c r="E2283" i="19"/>
  <c r="F2283" i="19" s="1"/>
  <c r="AD2283" i="19"/>
  <c r="A2284" i="19"/>
  <c r="B2284" i="19"/>
  <c r="C2284" i="19"/>
  <c r="D2284" i="19"/>
  <c r="E2284" i="19"/>
  <c r="F2284" i="19" s="1"/>
  <c r="B2285" i="19"/>
  <c r="C2285" i="19"/>
  <c r="D2285" i="19"/>
  <c r="E2285" i="19"/>
  <c r="F2285" i="19" s="1"/>
  <c r="B2286" i="19"/>
  <c r="C2286" i="19"/>
  <c r="D2286" i="19"/>
  <c r="E2286" i="19"/>
  <c r="F2286" i="19"/>
  <c r="B2287" i="19"/>
  <c r="A2287" i="19" s="1"/>
  <c r="C2287" i="19"/>
  <c r="D2287" i="19"/>
  <c r="E2287" i="19"/>
  <c r="F2287" i="19"/>
  <c r="B2288" i="19"/>
  <c r="A2288" i="19" s="1"/>
  <c r="C2288" i="19"/>
  <c r="D2288" i="19"/>
  <c r="E2288" i="19"/>
  <c r="F2288" i="19"/>
  <c r="B2289" i="19"/>
  <c r="C2289" i="19"/>
  <c r="D2289" i="19"/>
  <c r="E2289" i="19"/>
  <c r="F2289" i="19" s="1"/>
  <c r="B2290" i="19"/>
  <c r="A2290" i="19" s="1"/>
  <c r="C2290" i="19"/>
  <c r="D2290" i="19"/>
  <c r="E2290" i="19"/>
  <c r="F2290" i="19" s="1"/>
  <c r="AD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 s="1"/>
  <c r="B2293" i="19"/>
  <c r="C2293" i="19"/>
  <c r="A2293" i="19" s="1"/>
  <c r="D2293" i="19"/>
  <c r="E2293" i="19"/>
  <c r="F2293" i="19" s="1"/>
  <c r="AD2293" i="19"/>
  <c r="B2294" i="19"/>
  <c r="C2294" i="19"/>
  <c r="D2294" i="19"/>
  <c r="E2294" i="19"/>
  <c r="F2294" i="19"/>
  <c r="B2295" i="19"/>
  <c r="A2295" i="19" s="1"/>
  <c r="C2295" i="19"/>
  <c r="D2295" i="19"/>
  <c r="E2295" i="19"/>
  <c r="F2295" i="19"/>
  <c r="A2296" i="19"/>
  <c r="B2296" i="19"/>
  <c r="C2296" i="19"/>
  <c r="D2296" i="19"/>
  <c r="E2296" i="19"/>
  <c r="F2296" i="19"/>
  <c r="B2297" i="19"/>
  <c r="C2297" i="19"/>
  <c r="D2297" i="19"/>
  <c r="E2297" i="19"/>
  <c r="F2297" i="19"/>
  <c r="B2298" i="19"/>
  <c r="C2298" i="19"/>
  <c r="D2298" i="19"/>
  <c r="E2298" i="19"/>
  <c r="F2298" i="19"/>
  <c r="B2299" i="19"/>
  <c r="C2299" i="19"/>
  <c r="D2299" i="19"/>
  <c r="E2299" i="19"/>
  <c r="F2299" i="19"/>
  <c r="AD2299" i="19"/>
  <c r="A2300" i="19"/>
  <c r="B2300" i="19"/>
  <c r="C2300" i="19"/>
  <c r="D2300" i="19"/>
  <c r="E2300" i="19"/>
  <c r="F2300" i="19" s="1"/>
  <c r="B2301" i="19"/>
  <c r="C2301" i="19"/>
  <c r="A2301" i="19" s="1"/>
  <c r="D2301" i="19"/>
  <c r="E2301" i="19"/>
  <c r="F2301" i="19" s="1"/>
  <c r="AD2301" i="19"/>
  <c r="A2302" i="19"/>
  <c r="B2302" i="19"/>
  <c r="C2302" i="19"/>
  <c r="D2302" i="19"/>
  <c r="E2302" i="19"/>
  <c r="F2302" i="19"/>
  <c r="B2303" i="19"/>
  <c r="C2303" i="19"/>
  <c r="D2303" i="19"/>
  <c r="E2303" i="19"/>
  <c r="F2303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D2305" i="19"/>
  <c r="A2306" i="19"/>
  <c r="B2306" i="19"/>
  <c r="C2306" i="19"/>
  <c r="D2306" i="19"/>
  <c r="E2306" i="19"/>
  <c r="F2306" i="19" s="1"/>
  <c r="B2307" i="19"/>
  <c r="A2307" i="19" s="1"/>
  <c r="C2307" i="19"/>
  <c r="D2307" i="19"/>
  <c r="E2307" i="19"/>
  <c r="F2307" i="19" s="1"/>
  <c r="B2308" i="19"/>
  <c r="C2308" i="19"/>
  <c r="A2308" i="19" s="1"/>
  <c r="D2308" i="19"/>
  <c r="E2308" i="19"/>
  <c r="F2308" i="19"/>
  <c r="A2309" i="19"/>
  <c r="B2309" i="19"/>
  <c r="C2309" i="19"/>
  <c r="D2309" i="19"/>
  <c r="E2309" i="19"/>
  <c r="F2309" i="19" s="1"/>
  <c r="B2310" i="19"/>
  <c r="A2310" i="19" s="1"/>
  <c r="C2310" i="19"/>
  <c r="D2310" i="19"/>
  <c r="E2310" i="19"/>
  <c r="F2310" i="19" s="1"/>
  <c r="B2311" i="19"/>
  <c r="C2311" i="19"/>
  <c r="D2311" i="19"/>
  <c r="E2311" i="19"/>
  <c r="F2311" i="19" s="1"/>
  <c r="B2312" i="19"/>
  <c r="C2312" i="19"/>
  <c r="D2312" i="19"/>
  <c r="E2312" i="19"/>
  <c r="F2312" i="19"/>
  <c r="AD2312" i="19"/>
  <c r="B2313" i="19"/>
  <c r="A2313" i="19" s="1"/>
  <c r="C2313" i="19"/>
  <c r="D2313" i="19"/>
  <c r="E2313" i="19"/>
  <c r="F2313" i="19"/>
  <c r="B2314" i="19"/>
  <c r="A2314" i="19" s="1"/>
  <c r="C2314" i="19"/>
  <c r="D2314" i="19"/>
  <c r="E2314" i="19"/>
  <c r="F2314" i="19"/>
  <c r="B2315" i="19"/>
  <c r="A2315" i="19" s="1"/>
  <c r="C2315" i="19"/>
  <c r="D2315" i="19"/>
  <c r="E2315" i="19"/>
  <c r="F2315" i="19"/>
  <c r="B2316" i="19"/>
  <c r="A2316" i="19" s="1"/>
  <c r="C2316" i="19"/>
  <c r="D2316" i="19"/>
  <c r="E2316" i="19"/>
  <c r="F2316" i="19" s="1"/>
  <c r="B2317" i="19"/>
  <c r="C2317" i="19"/>
  <c r="D2317" i="19"/>
  <c r="E2317" i="19"/>
  <c r="F2317" i="19" s="1"/>
  <c r="A2318" i="19"/>
  <c r="B2318" i="19"/>
  <c r="C2318" i="19"/>
  <c r="D2318" i="19"/>
  <c r="E2318" i="19"/>
  <c r="F2318" i="19"/>
  <c r="B2319" i="19"/>
  <c r="C2319" i="19"/>
  <c r="A2319" i="19" s="1"/>
  <c r="D2319" i="19"/>
  <c r="E2319" i="19"/>
  <c r="F2319" i="19"/>
  <c r="B2320" i="19"/>
  <c r="C2320" i="19"/>
  <c r="D2320" i="19"/>
  <c r="E2320" i="19"/>
  <c r="F2320" i="19"/>
  <c r="B2321" i="19"/>
  <c r="A2321" i="19" s="1"/>
  <c r="C2321" i="19"/>
  <c r="D2321" i="19"/>
  <c r="E2321" i="19"/>
  <c r="F2321" i="19"/>
  <c r="AD2321" i="19"/>
  <c r="A2322" i="19"/>
  <c r="B2322" i="19"/>
  <c r="C2322" i="19"/>
  <c r="D2322" i="19"/>
  <c r="E2322" i="19"/>
  <c r="F2322" i="19" s="1"/>
  <c r="B2323" i="19"/>
  <c r="A2323" i="19" s="1"/>
  <c r="C2323" i="19"/>
  <c r="D2323" i="19"/>
  <c r="E2323" i="19"/>
  <c r="F2323" i="19" s="1"/>
  <c r="B2324" i="19"/>
  <c r="C2324" i="19"/>
  <c r="D2324" i="19"/>
  <c r="E2324" i="19"/>
  <c r="F2324" i="19" s="1"/>
  <c r="B2325" i="19"/>
  <c r="C2325" i="19"/>
  <c r="D2325" i="19"/>
  <c r="E2325" i="19"/>
  <c r="F2325" i="19"/>
  <c r="A2326" i="19"/>
  <c r="B2326" i="19"/>
  <c r="C2326" i="19"/>
  <c r="D2326" i="19"/>
  <c r="E2326" i="19"/>
  <c r="F2326" i="19"/>
  <c r="AD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D2328" i="19"/>
  <c r="B2329" i="19"/>
  <c r="A2329" i="19" s="1"/>
  <c r="C2329" i="19"/>
  <c r="D2329" i="19"/>
  <c r="E2329" i="19"/>
  <c r="F2329" i="19" s="1"/>
  <c r="B2330" i="19"/>
  <c r="C2330" i="19"/>
  <c r="A2330" i="19" s="1"/>
  <c r="D2330" i="19"/>
  <c r="E2330" i="19"/>
  <c r="F2330" i="19"/>
  <c r="A2331" i="19"/>
  <c r="B2331" i="19"/>
  <c r="C2331" i="19"/>
  <c r="D2331" i="19"/>
  <c r="E2331" i="19"/>
  <c r="F2331" i="19" s="1"/>
  <c r="A2332" i="19"/>
  <c r="B2332" i="19"/>
  <c r="C2332" i="19"/>
  <c r="D2332" i="19"/>
  <c r="E2332" i="19"/>
  <c r="F2332" i="19" s="1"/>
  <c r="B2333" i="19"/>
  <c r="A2333" i="19" s="1"/>
  <c r="C2333" i="19"/>
  <c r="D2333" i="19"/>
  <c r="E2333" i="19"/>
  <c r="F2333" i="19" s="1"/>
  <c r="B2334" i="19"/>
  <c r="C2334" i="19"/>
  <c r="A2334" i="19" s="1"/>
  <c r="D2334" i="19"/>
  <c r="E2334" i="19"/>
  <c r="F2334" i="19"/>
  <c r="AD2334" i="19"/>
  <c r="B2335" i="19"/>
  <c r="A2335" i="19" s="1"/>
  <c r="C2335" i="19"/>
  <c r="D2335" i="19"/>
  <c r="E2335" i="19"/>
  <c r="F2335" i="19" s="1"/>
  <c r="B2336" i="19"/>
  <c r="A2336" i="19" s="1"/>
  <c r="C2336" i="19"/>
  <c r="D2336" i="19"/>
  <c r="E2336" i="19"/>
  <c r="F2336" i="19"/>
  <c r="AD2336" i="19"/>
  <c r="B2337" i="19"/>
  <c r="A2337" i="19" s="1"/>
  <c r="C2337" i="19"/>
  <c r="D2337" i="19"/>
  <c r="E2337" i="19"/>
  <c r="F2337" i="19" s="1"/>
  <c r="A2338" i="19"/>
  <c r="B2338" i="19"/>
  <c r="C2338" i="19"/>
  <c r="D2338" i="19"/>
  <c r="E2338" i="19"/>
  <c r="F2338" i="19" s="1"/>
  <c r="B2339" i="19"/>
  <c r="C2339" i="19"/>
  <c r="D2339" i="19"/>
  <c r="E2339" i="19"/>
  <c r="F2339" i="19" s="1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 s="1"/>
  <c r="AD2341" i="19"/>
  <c r="B2342" i="19"/>
  <c r="C2342" i="19"/>
  <c r="D2342" i="19"/>
  <c r="E2342" i="19"/>
  <c r="F2342" i="19"/>
  <c r="B2343" i="19"/>
  <c r="C2343" i="19"/>
  <c r="D2343" i="19"/>
  <c r="E2343" i="19"/>
  <c r="F2343" i="19"/>
  <c r="B2344" i="19"/>
  <c r="C2344" i="19"/>
  <c r="D2344" i="19"/>
  <c r="E2344" i="19"/>
  <c r="F2344" i="19"/>
  <c r="B2345" i="19"/>
  <c r="A2345" i="19" s="1"/>
  <c r="C2345" i="19"/>
  <c r="D2345" i="19"/>
  <c r="E2345" i="19"/>
  <c r="F2345" i="19"/>
  <c r="B2346" i="19"/>
  <c r="C2346" i="19"/>
  <c r="D2346" i="19"/>
  <c r="A2346" i="19" s="1"/>
  <c r="E2346" i="19"/>
  <c r="F2346" i="19"/>
  <c r="B2347" i="19"/>
  <c r="C2347" i="19"/>
  <c r="D2347" i="19"/>
  <c r="E2347" i="19"/>
  <c r="F2347" i="19" s="1"/>
  <c r="B2348" i="19"/>
  <c r="A2348" i="19" s="1"/>
  <c r="C2348" i="19"/>
  <c r="D2348" i="19"/>
  <c r="E2348" i="19"/>
  <c r="F2348" i="19" s="1"/>
  <c r="B2349" i="19"/>
  <c r="A2349" i="19" s="1"/>
  <c r="C2349" i="19"/>
  <c r="D2349" i="19"/>
  <c r="E2349" i="19"/>
  <c r="F2349" i="19"/>
  <c r="B2350" i="19"/>
  <c r="C2350" i="19"/>
  <c r="D2350" i="19"/>
  <c r="E2350" i="19"/>
  <c r="F2350" i="19"/>
  <c r="AD2350" i="19"/>
  <c r="B2351" i="19"/>
  <c r="A2351" i="19" s="1"/>
  <c r="C2351" i="19"/>
  <c r="D2351" i="19"/>
  <c r="E2351" i="19"/>
  <c r="F2351" i="19" s="1"/>
  <c r="AD2351" i="19"/>
  <c r="B2352" i="19"/>
  <c r="C2352" i="19"/>
  <c r="D2352" i="19"/>
  <c r="E2352" i="19"/>
  <c r="F2352" i="19" s="1"/>
  <c r="B2353" i="19"/>
  <c r="A2353" i="19" s="1"/>
  <c r="C2353" i="19"/>
  <c r="D2353" i="19"/>
  <c r="E2353" i="19"/>
  <c r="F2353" i="19"/>
  <c r="B2354" i="19"/>
  <c r="A2354" i="19" s="1"/>
  <c r="C2354" i="19"/>
  <c r="D2354" i="19"/>
  <c r="E2354" i="19"/>
  <c r="F2354" i="19"/>
  <c r="B2355" i="19"/>
  <c r="A2355" i="19" s="1"/>
  <c r="C2355" i="19"/>
  <c r="D2355" i="19"/>
  <c r="E2355" i="19"/>
  <c r="F2355" i="19"/>
  <c r="B2356" i="19"/>
  <c r="A2356" i="19" s="1"/>
  <c r="C2356" i="19"/>
  <c r="D2356" i="19"/>
  <c r="E2356" i="19"/>
  <c r="F2356" i="19" s="1"/>
  <c r="B2357" i="19"/>
  <c r="C2357" i="19"/>
  <c r="D2357" i="19"/>
  <c r="E2357" i="19"/>
  <c r="F2357" i="19" s="1"/>
  <c r="A2358" i="19"/>
  <c r="B2358" i="19"/>
  <c r="C2358" i="19"/>
  <c r="D2358" i="19"/>
  <c r="E2358" i="19"/>
  <c r="F2358" i="19"/>
  <c r="B2359" i="19"/>
  <c r="C2359" i="19"/>
  <c r="A2359" i="19" s="1"/>
  <c r="D2359" i="19"/>
  <c r="E2359" i="19"/>
  <c r="F2359" i="19"/>
  <c r="AD2359" i="19"/>
  <c r="A2360" i="19"/>
  <c r="B2360" i="19"/>
  <c r="C2360" i="19"/>
  <c r="D2360" i="19"/>
  <c r="E2360" i="19"/>
  <c r="F2360" i="19" s="1"/>
  <c r="AE2360" i="19" s="1"/>
  <c r="B2361" i="19"/>
  <c r="C2361" i="19"/>
  <c r="D2361" i="19"/>
  <c r="E2361" i="19"/>
  <c r="F2361" i="19" s="1"/>
  <c r="B2362" i="19"/>
  <c r="C2362" i="19"/>
  <c r="D2362" i="19"/>
  <c r="E2362" i="19"/>
  <c r="F2362" i="19"/>
  <c r="B2363" i="19"/>
  <c r="A2363" i="19" s="1"/>
  <c r="C2363" i="19"/>
  <c r="D2363" i="19"/>
  <c r="E2363" i="19"/>
  <c r="F2363" i="19"/>
  <c r="B2364" i="19"/>
  <c r="C2364" i="19"/>
  <c r="D2364" i="19"/>
  <c r="E2364" i="19"/>
  <c r="F2364" i="19"/>
  <c r="B2365" i="19"/>
  <c r="C2365" i="19"/>
  <c r="D2365" i="19"/>
  <c r="E2365" i="19"/>
  <c r="F2365" i="19" s="1"/>
  <c r="B2366" i="19"/>
  <c r="A2366" i="19" s="1"/>
  <c r="C2366" i="19"/>
  <c r="D2366" i="19"/>
  <c r="E2366" i="19"/>
  <c r="F2366" i="19" s="1"/>
  <c r="AD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 s="1"/>
  <c r="B2369" i="19"/>
  <c r="C2369" i="19"/>
  <c r="A2369" i="19" s="1"/>
  <c r="D2369" i="19"/>
  <c r="E2369" i="19"/>
  <c r="F2369" i="19" s="1"/>
  <c r="AD2369" i="19"/>
  <c r="B2370" i="19"/>
  <c r="C2370" i="19"/>
  <c r="D2370" i="19"/>
  <c r="E2370" i="19"/>
  <c r="F2370" i="19"/>
  <c r="B2371" i="19"/>
  <c r="A2371" i="19" s="1"/>
  <c r="C2371" i="19"/>
  <c r="D2371" i="19"/>
  <c r="E2371" i="19"/>
  <c r="F2371" i="19"/>
  <c r="AD2371" i="19"/>
  <c r="A2372" i="19"/>
  <c r="B2372" i="19"/>
  <c r="C2372" i="19"/>
  <c r="D2372" i="19"/>
  <c r="E2372" i="19"/>
  <c r="F2372" i="19" s="1"/>
  <c r="B2373" i="19"/>
  <c r="A2373" i="19" s="1"/>
  <c r="C2373" i="19"/>
  <c r="D2373" i="19"/>
  <c r="E2373" i="19"/>
  <c r="F2373" i="19" s="1"/>
  <c r="AD2373" i="19"/>
  <c r="B2374" i="19"/>
  <c r="C2374" i="19"/>
  <c r="A2374" i="19" s="1"/>
  <c r="D2374" i="19"/>
  <c r="E2374" i="19"/>
  <c r="F2374" i="19"/>
  <c r="B2375" i="19"/>
  <c r="A2375" i="19" s="1"/>
  <c r="C2375" i="19"/>
  <c r="D2375" i="19"/>
  <c r="E2375" i="19"/>
  <c r="F2375" i="19"/>
  <c r="B2376" i="19"/>
  <c r="C2376" i="19"/>
  <c r="D2376" i="19"/>
  <c r="E2376" i="19"/>
  <c r="F2376" i="19" s="1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B2379" i="19"/>
  <c r="C2379" i="19"/>
  <c r="D2379" i="19"/>
  <c r="E2379" i="19"/>
  <c r="F2379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B2382" i="19"/>
  <c r="C2382" i="19"/>
  <c r="D2382" i="19"/>
  <c r="E2382" i="19"/>
  <c r="F2382" i="19"/>
  <c r="B2383" i="19"/>
  <c r="C2383" i="19"/>
  <c r="D2383" i="19"/>
  <c r="E2383" i="19"/>
  <c r="F2383" i="19"/>
  <c r="B2384" i="19"/>
  <c r="C2384" i="19"/>
  <c r="D2384" i="19"/>
  <c r="E2384" i="19"/>
  <c r="F2384" i="19"/>
  <c r="B2385" i="19"/>
  <c r="A2385" i="19" s="1"/>
  <c r="C2385" i="19"/>
  <c r="D2385" i="19"/>
  <c r="E2385" i="19"/>
  <c r="F2385" i="19"/>
  <c r="AD2385" i="19"/>
  <c r="B2386" i="19"/>
  <c r="C2386" i="19"/>
  <c r="A2386" i="19" s="1"/>
  <c r="D2386" i="19"/>
  <c r="E2386" i="19"/>
  <c r="F2386" i="19" s="1"/>
  <c r="B2387" i="19"/>
  <c r="C2387" i="19"/>
  <c r="A2387" i="19" s="1"/>
  <c r="D2387" i="19"/>
  <c r="E2387" i="19"/>
  <c r="F2387" i="19" s="1"/>
  <c r="B2388" i="19"/>
  <c r="C2388" i="19"/>
  <c r="A2388" i="19" s="1"/>
  <c r="D2388" i="19"/>
  <c r="E2388" i="19"/>
  <c r="F2388" i="19" s="1"/>
  <c r="A2389" i="19"/>
  <c r="B2389" i="19"/>
  <c r="C2389" i="19"/>
  <c r="D2389" i="19"/>
  <c r="E2389" i="19"/>
  <c r="F2389" i="19" s="1"/>
  <c r="B2390" i="19"/>
  <c r="C2390" i="19"/>
  <c r="A2390" i="19" s="1"/>
  <c r="D2390" i="19"/>
  <c r="E2390" i="19"/>
  <c r="F2390" i="19" s="1"/>
  <c r="A2391" i="19"/>
  <c r="B2391" i="19"/>
  <c r="C2391" i="19"/>
  <c r="D2391" i="19"/>
  <c r="E2391" i="19"/>
  <c r="F2391" i="19" s="1"/>
  <c r="B2392" i="19"/>
  <c r="C2392" i="19"/>
  <c r="A2392" i="19" s="1"/>
  <c r="D2392" i="19"/>
  <c r="E2392" i="19"/>
  <c r="F2392" i="19" s="1"/>
  <c r="A2393" i="19"/>
  <c r="B2393" i="19"/>
  <c r="C2393" i="19"/>
  <c r="D2393" i="19"/>
  <c r="E2393" i="19"/>
  <c r="F2393" i="19" s="1"/>
  <c r="B2394" i="19"/>
  <c r="A2394" i="19" s="1"/>
  <c r="C2394" i="19"/>
  <c r="D2394" i="19"/>
  <c r="E2394" i="19"/>
  <c r="F2394" i="19" s="1"/>
  <c r="AD2394" i="19"/>
  <c r="B2395" i="19"/>
  <c r="C2395" i="19"/>
  <c r="A2395" i="19" s="1"/>
  <c r="D2395" i="19"/>
  <c r="E2395" i="19"/>
  <c r="F2395" i="19"/>
  <c r="B2396" i="19"/>
  <c r="C2396" i="19"/>
  <c r="D2396" i="19"/>
  <c r="E2396" i="19"/>
  <c r="F2396" i="19"/>
  <c r="B2397" i="19"/>
  <c r="A2397" i="19" s="1"/>
  <c r="C2397" i="19"/>
  <c r="D2397" i="19"/>
  <c r="E2397" i="19"/>
  <c r="F2397" i="19"/>
  <c r="A2398" i="19"/>
  <c r="B2398" i="19"/>
  <c r="C2398" i="19"/>
  <c r="D2398" i="19"/>
  <c r="E2398" i="19"/>
  <c r="F2398" i="19"/>
  <c r="B2399" i="19"/>
  <c r="A2399" i="19" s="1"/>
  <c r="C2399" i="19"/>
  <c r="D2399" i="19"/>
  <c r="E2399" i="19"/>
  <c r="F2399" i="19"/>
  <c r="B2400" i="19"/>
  <c r="C2400" i="19"/>
  <c r="D2400" i="19"/>
  <c r="E2400" i="19"/>
  <c r="F2400" i="19" s="1"/>
  <c r="AD2400" i="19"/>
  <c r="B2401" i="19"/>
  <c r="C2401" i="19"/>
  <c r="A2401" i="19" s="1"/>
  <c r="D2401" i="19"/>
  <c r="E2401" i="19"/>
  <c r="F2401" i="19" s="1"/>
  <c r="A2402" i="19"/>
  <c r="B2402" i="19"/>
  <c r="C2402" i="19"/>
  <c r="D2402" i="19"/>
  <c r="E2402" i="19"/>
  <c r="F2402" i="19" s="1"/>
  <c r="B2403" i="19"/>
  <c r="C2403" i="19"/>
  <c r="A2403" i="19" s="1"/>
  <c r="D2403" i="19"/>
  <c r="E2403" i="19"/>
  <c r="F2403" i="19" s="1"/>
  <c r="AE2403" i="19"/>
  <c r="A2404" i="19"/>
  <c r="B2404" i="19"/>
  <c r="C2404" i="19"/>
  <c r="D2404" i="19"/>
  <c r="E2404" i="19"/>
  <c r="F2404" i="19"/>
  <c r="B2405" i="19"/>
  <c r="C2405" i="19"/>
  <c r="D2405" i="19"/>
  <c r="E2405" i="19"/>
  <c r="F2405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B2408" i="19"/>
  <c r="C2408" i="19"/>
  <c r="D2408" i="19"/>
  <c r="E2408" i="19"/>
  <c r="F2408" i="19"/>
  <c r="B2409" i="19"/>
  <c r="C2409" i="19"/>
  <c r="D2409" i="19"/>
  <c r="E2409" i="19"/>
  <c r="F2409" i="19"/>
  <c r="B2410" i="19"/>
  <c r="C2410" i="19"/>
  <c r="D2410" i="19"/>
  <c r="E2410" i="19"/>
  <c r="F2410" i="19"/>
  <c r="B2411" i="19"/>
  <c r="A2411" i="19" s="1"/>
  <c r="C2411" i="19"/>
  <c r="D2411" i="19"/>
  <c r="E2411" i="19"/>
  <c r="F2411" i="19"/>
  <c r="B2412" i="19"/>
  <c r="C2412" i="19"/>
  <c r="D2412" i="19"/>
  <c r="E2412" i="19"/>
  <c r="F2412" i="19"/>
  <c r="B2413" i="19"/>
  <c r="C2413" i="19"/>
  <c r="D2413" i="19"/>
  <c r="E2413" i="19"/>
  <c r="F2413" i="19" s="1"/>
  <c r="B2414" i="19"/>
  <c r="A2414" i="19" s="1"/>
  <c r="C2414" i="19"/>
  <c r="D2414" i="19"/>
  <c r="E2414" i="19"/>
  <c r="F2414" i="19" s="1"/>
  <c r="A2415" i="19"/>
  <c r="B2415" i="19"/>
  <c r="C2415" i="19"/>
  <c r="D2415" i="19"/>
  <c r="E2415" i="19"/>
  <c r="F2415" i="19"/>
  <c r="B2416" i="19"/>
  <c r="C2416" i="19"/>
  <c r="A2416" i="19" s="1"/>
  <c r="D2416" i="19"/>
  <c r="E2416" i="19"/>
  <c r="F2416" i="19"/>
  <c r="B2417" i="19"/>
  <c r="A2417" i="19" s="1"/>
  <c r="C2417" i="19"/>
  <c r="D2417" i="19"/>
  <c r="E2417" i="19"/>
  <c r="F2417" i="19"/>
  <c r="B2418" i="19"/>
  <c r="A2418" i="19" s="1"/>
  <c r="C2418" i="19"/>
  <c r="D2418" i="19"/>
  <c r="E2418" i="19"/>
  <c r="F2418" i="19" s="1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B2421" i="19"/>
  <c r="C2421" i="19"/>
  <c r="D2421" i="19"/>
  <c r="E2421" i="19"/>
  <c r="F2421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B2424" i="19"/>
  <c r="A2424" i="19" s="1"/>
  <c r="C2424" i="19"/>
  <c r="D2424" i="19"/>
  <c r="E2424" i="19"/>
  <c r="F2424" i="19"/>
  <c r="B2425" i="19"/>
  <c r="A2425" i="19" s="1"/>
  <c r="C2425" i="19"/>
  <c r="D2425" i="19"/>
  <c r="E2425" i="19"/>
  <c r="F2425" i="19" s="1"/>
  <c r="B2426" i="19"/>
  <c r="C2426" i="19"/>
  <c r="D2426" i="19"/>
  <c r="E2426" i="19"/>
  <c r="F2426" i="19" s="1"/>
  <c r="B2427" i="19"/>
  <c r="A2427" i="19" s="1"/>
  <c r="C2427" i="19"/>
  <c r="D2427" i="19"/>
  <c r="E2427" i="19"/>
  <c r="F2427" i="19"/>
  <c r="B2428" i="19"/>
  <c r="C2428" i="19"/>
  <c r="D2428" i="19"/>
  <c r="E2428" i="19"/>
  <c r="F2428" i="19"/>
  <c r="B2429" i="19"/>
  <c r="C2429" i="19"/>
  <c r="D2429" i="19"/>
  <c r="E2429" i="19"/>
  <c r="F2429" i="19" s="1"/>
  <c r="AD2429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B2432" i="19"/>
  <c r="C2432" i="19"/>
  <c r="D2432" i="19"/>
  <c r="E2432" i="19"/>
  <c r="F2432" i="19" s="1"/>
  <c r="A2433" i="19"/>
  <c r="B2433" i="19"/>
  <c r="C2433" i="19"/>
  <c r="D2433" i="19"/>
  <c r="E2433" i="19"/>
  <c r="F2433" i="19" s="1"/>
  <c r="B2434" i="19"/>
  <c r="C2434" i="19"/>
  <c r="D2434" i="19"/>
  <c r="E2434" i="19"/>
  <c r="F2434" i="19" s="1"/>
  <c r="AD2434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B2437" i="19"/>
  <c r="C2437" i="19"/>
  <c r="D2437" i="19"/>
  <c r="E2437" i="19"/>
  <c r="F2437" i="19"/>
  <c r="B2438" i="19"/>
  <c r="A2438" i="19" s="1"/>
  <c r="C2438" i="19"/>
  <c r="D2438" i="19"/>
  <c r="E2438" i="19"/>
  <c r="F2438" i="19"/>
  <c r="B2439" i="19"/>
  <c r="C2439" i="19"/>
  <c r="D2439" i="19"/>
  <c r="E2439" i="19"/>
  <c r="F2439" i="19" s="1"/>
  <c r="B2440" i="19"/>
  <c r="A2440" i="19" s="1"/>
  <c r="C2440" i="19"/>
  <c r="D2440" i="19"/>
  <c r="E2440" i="19"/>
  <c r="F2440" i="19"/>
  <c r="AE2440" i="19"/>
  <c r="A2441" i="19"/>
  <c r="B2441" i="19"/>
  <c r="C2441" i="19"/>
  <c r="D2441" i="19"/>
  <c r="E2441" i="19"/>
  <c r="F2441" i="19" s="1"/>
  <c r="B2442" i="19"/>
  <c r="C2442" i="19"/>
  <c r="D2442" i="19"/>
  <c r="E2442" i="19"/>
  <c r="F2442" i="19" s="1"/>
  <c r="B2443" i="19"/>
  <c r="C2443" i="19"/>
  <c r="A2443" i="19" s="1"/>
  <c r="D2443" i="19"/>
  <c r="E2443" i="19"/>
  <c r="F2443" i="19" s="1"/>
  <c r="AD2443" i="19"/>
  <c r="B2444" i="19"/>
  <c r="C2444" i="19"/>
  <c r="D2444" i="19"/>
  <c r="E2444" i="19"/>
  <c r="F2444" i="19" s="1"/>
  <c r="A2445" i="19"/>
  <c r="B2445" i="19"/>
  <c r="C2445" i="19"/>
  <c r="D2445" i="19"/>
  <c r="E2445" i="19"/>
  <c r="F2445" i="19"/>
  <c r="AD2445" i="19"/>
  <c r="B2446" i="19"/>
  <c r="A2446" i="19" s="1"/>
  <c r="C2446" i="19"/>
  <c r="D2446" i="19"/>
  <c r="E2446" i="19"/>
  <c r="F2446" i="19" s="1"/>
  <c r="B2447" i="19"/>
  <c r="A2447" i="19" s="1"/>
  <c r="C2447" i="19"/>
  <c r="D2447" i="19"/>
  <c r="E2447" i="19"/>
  <c r="F2447" i="19" s="1"/>
  <c r="B2448" i="19"/>
  <c r="C2448" i="19"/>
  <c r="D2448" i="19"/>
  <c r="E2448" i="19"/>
  <c r="F2448" i="19"/>
  <c r="A2449" i="19"/>
  <c r="B2449" i="19"/>
  <c r="C2449" i="19"/>
  <c r="D2449" i="19"/>
  <c r="E2449" i="19"/>
  <c r="F2449" i="19"/>
  <c r="AD2449" i="19"/>
  <c r="A2450" i="19"/>
  <c r="B2450" i="19"/>
  <c r="C2450" i="19"/>
  <c r="D2450" i="19"/>
  <c r="E2450" i="19"/>
  <c r="F2450" i="19"/>
  <c r="B2451" i="19"/>
  <c r="C2451" i="19"/>
  <c r="A2451" i="19" s="1"/>
  <c r="D2451" i="19"/>
  <c r="E2451" i="19"/>
  <c r="F2451" i="19"/>
  <c r="B2452" i="19"/>
  <c r="C2452" i="19"/>
  <c r="D2452" i="19"/>
  <c r="E2452" i="19"/>
  <c r="F2452" i="19"/>
  <c r="B2453" i="19"/>
  <c r="A2453" i="19" s="1"/>
  <c r="C2453" i="19"/>
  <c r="D2453" i="19"/>
  <c r="E2453" i="19"/>
  <c r="F2453" i="19"/>
  <c r="A2454" i="19"/>
  <c r="B2454" i="19"/>
  <c r="C2454" i="19"/>
  <c r="D2454" i="19"/>
  <c r="E2454" i="19"/>
  <c r="F2454" i="19"/>
  <c r="AD2454" i="19"/>
  <c r="B2455" i="19"/>
  <c r="A2455" i="19" s="1"/>
  <c r="C2455" i="19"/>
  <c r="D2455" i="19"/>
  <c r="E2455" i="19"/>
  <c r="F2455" i="19" s="1"/>
  <c r="B2456" i="19"/>
  <c r="A2456" i="19" s="1"/>
  <c r="C2456" i="19"/>
  <c r="D2456" i="19"/>
  <c r="E2456" i="19"/>
  <c r="F2456" i="19" s="1"/>
  <c r="B2457" i="19"/>
  <c r="C2457" i="19"/>
  <c r="A2457" i="19" s="1"/>
  <c r="D2457" i="19"/>
  <c r="E2457" i="19"/>
  <c r="F2457" i="19"/>
  <c r="A2458" i="19"/>
  <c r="B2458" i="19"/>
  <c r="C2458" i="19"/>
  <c r="D2458" i="19"/>
  <c r="E2458" i="19"/>
  <c r="F2458" i="19" s="1"/>
  <c r="B2459" i="19"/>
  <c r="A2459" i="19" s="1"/>
  <c r="C2459" i="19"/>
  <c r="D2459" i="19"/>
  <c r="E2459" i="19"/>
  <c r="F2459" i="19" s="1"/>
  <c r="AD2459" i="19"/>
  <c r="B2460" i="19"/>
  <c r="A2460" i="19" s="1"/>
  <c r="C2460" i="19"/>
  <c r="D2460" i="19"/>
  <c r="E2460" i="19"/>
  <c r="F2460" i="19"/>
  <c r="B2461" i="19"/>
  <c r="C2461" i="19"/>
  <c r="D2461" i="19"/>
  <c r="E2461" i="19"/>
  <c r="F2461" i="19" s="1"/>
  <c r="B2462" i="19"/>
  <c r="C2462" i="19"/>
  <c r="D2462" i="19"/>
  <c r="E2462" i="19"/>
  <c r="F2462" i="19" s="1"/>
  <c r="B2463" i="19"/>
  <c r="A2463" i="19" s="1"/>
  <c r="C2463" i="19"/>
  <c r="D2463" i="19"/>
  <c r="E2463" i="19"/>
  <c r="F2463" i="19"/>
  <c r="A2464" i="19"/>
  <c r="B2464" i="19"/>
  <c r="C2464" i="19"/>
  <c r="D2464" i="19"/>
  <c r="E2464" i="19"/>
  <c r="F2464" i="19"/>
  <c r="B2465" i="19"/>
  <c r="C2465" i="19"/>
  <c r="D2465" i="19"/>
  <c r="E2465" i="19"/>
  <c r="F2465" i="19"/>
  <c r="B2466" i="19"/>
  <c r="A2466" i="19" s="1"/>
  <c r="C2466" i="19"/>
  <c r="D2466" i="19"/>
  <c r="E2466" i="19"/>
  <c r="F2466" i="19"/>
  <c r="A2467" i="19"/>
  <c r="B2467" i="19"/>
  <c r="C2467" i="19"/>
  <c r="D2467" i="19"/>
  <c r="E2467" i="19"/>
  <c r="F2467" i="19"/>
  <c r="B2468" i="19"/>
  <c r="A2468" i="19" s="1"/>
  <c r="C2468" i="19"/>
  <c r="D2468" i="19"/>
  <c r="E2468" i="19"/>
  <c r="F2468" i="19"/>
  <c r="B2469" i="19"/>
  <c r="C2469" i="19"/>
  <c r="D2469" i="19"/>
  <c r="E2469" i="19"/>
  <c r="F2469" i="19" s="1"/>
  <c r="B2470" i="19"/>
  <c r="C2470" i="19"/>
  <c r="D2470" i="19"/>
  <c r="E2470" i="19"/>
  <c r="F2470" i="19"/>
  <c r="AD2470" i="19"/>
  <c r="A2471" i="19"/>
  <c r="B2471" i="19"/>
  <c r="C2471" i="19"/>
  <c r="D2471" i="19"/>
  <c r="E2471" i="19"/>
  <c r="F2471" i="19" s="1"/>
  <c r="B2472" i="19"/>
  <c r="C2472" i="19"/>
  <c r="A2472" i="19" s="1"/>
  <c r="D2472" i="19"/>
  <c r="E2472" i="19"/>
  <c r="F2472" i="19" s="1"/>
  <c r="B2473" i="19"/>
  <c r="A2473" i="19" s="1"/>
  <c r="C2473" i="19"/>
  <c r="D2473" i="19"/>
  <c r="E2473" i="19"/>
  <c r="F2473" i="19" s="1"/>
  <c r="B2474" i="19"/>
  <c r="C2474" i="19"/>
  <c r="A2474" i="19" s="1"/>
  <c r="D2474" i="19"/>
  <c r="E2474" i="19"/>
  <c r="F2474" i="19"/>
  <c r="A2475" i="19"/>
  <c r="B2475" i="19"/>
  <c r="C2475" i="19"/>
  <c r="D2475" i="19"/>
  <c r="E2475" i="19"/>
  <c r="F2475" i="19" s="1"/>
  <c r="A2476" i="19"/>
  <c r="B2476" i="19"/>
  <c r="C2476" i="19"/>
  <c r="D2476" i="19"/>
  <c r="E2476" i="19"/>
  <c r="F2476" i="19" s="1"/>
  <c r="B2477" i="19"/>
  <c r="C2477" i="19"/>
  <c r="D2477" i="19"/>
  <c r="E2477" i="19"/>
  <c r="F2477" i="19" s="1"/>
  <c r="B2478" i="19"/>
  <c r="C2478" i="19"/>
  <c r="A2478" i="19" s="1"/>
  <c r="D2478" i="19"/>
  <c r="E2478" i="19"/>
  <c r="F2478" i="19"/>
  <c r="A2479" i="19"/>
  <c r="B2479" i="19"/>
  <c r="C2479" i="19"/>
  <c r="D2479" i="19"/>
  <c r="E2479" i="19"/>
  <c r="F2479" i="19" s="1"/>
  <c r="B2480" i="19"/>
  <c r="A2480" i="19" s="1"/>
  <c r="C2480" i="19"/>
  <c r="D2480" i="19"/>
  <c r="E2480" i="19"/>
  <c r="F2480" i="19" s="1"/>
  <c r="B2481" i="19"/>
  <c r="C2481" i="19"/>
  <c r="D2481" i="19"/>
  <c r="E2481" i="19"/>
  <c r="F2481" i="19" s="1"/>
  <c r="B2482" i="19"/>
  <c r="C2482" i="19"/>
  <c r="D2482" i="19"/>
  <c r="E2482" i="19"/>
  <c r="F2482" i="19"/>
  <c r="A2483" i="19"/>
  <c r="B2483" i="19"/>
  <c r="C2483" i="19"/>
  <c r="D2483" i="19"/>
  <c r="E2483" i="19"/>
  <c r="F2483" i="19"/>
  <c r="B2484" i="19"/>
  <c r="A2484" i="19" s="1"/>
  <c r="C2484" i="19"/>
  <c r="D2484" i="19"/>
  <c r="E2484" i="19"/>
  <c r="F2484" i="19" s="1"/>
  <c r="B2485" i="19"/>
  <c r="C2485" i="19"/>
  <c r="D2485" i="19"/>
  <c r="E2485" i="19"/>
  <c r="F2485" i="19" s="1"/>
  <c r="B2486" i="19"/>
  <c r="C2486" i="19"/>
  <c r="D2486" i="19"/>
  <c r="E2486" i="19"/>
  <c r="F2486" i="19"/>
  <c r="A2487" i="19"/>
  <c r="B2487" i="19"/>
  <c r="C2487" i="19"/>
  <c r="D2487" i="19"/>
  <c r="E2487" i="19"/>
  <c r="F2487" i="19"/>
  <c r="B2488" i="19"/>
  <c r="A2488" i="19" s="1"/>
  <c r="C2488" i="19"/>
  <c r="D2488" i="19"/>
  <c r="E2488" i="19"/>
  <c r="F2488" i="19" s="1"/>
  <c r="AD2488" i="19"/>
  <c r="B2489" i="19"/>
  <c r="C2489" i="19"/>
  <c r="D2489" i="19"/>
  <c r="A2489" i="19" s="1"/>
  <c r="E2489" i="19"/>
  <c r="F2489" i="19"/>
  <c r="B2490" i="19"/>
  <c r="C2490" i="19"/>
  <c r="D2490" i="19"/>
  <c r="E2490" i="19"/>
  <c r="F2490" i="19" s="1"/>
  <c r="B2491" i="19"/>
  <c r="A2491" i="19" s="1"/>
  <c r="C2491" i="19"/>
  <c r="D2491" i="19"/>
  <c r="E2491" i="19"/>
  <c r="F2491" i="19" s="1"/>
  <c r="AD2491" i="19"/>
  <c r="A2492" i="19"/>
  <c r="B2492" i="19"/>
  <c r="C2492" i="19"/>
  <c r="D2492" i="19"/>
  <c r="E2492" i="19"/>
  <c r="F2492" i="19"/>
  <c r="B2493" i="19"/>
  <c r="C2493" i="19"/>
  <c r="D2493" i="19"/>
  <c r="E2493" i="19"/>
  <c r="F2493" i="19" s="1"/>
  <c r="A2494" i="19"/>
  <c r="B2494" i="19"/>
  <c r="C2494" i="19"/>
  <c r="D2494" i="19"/>
  <c r="E2494" i="19"/>
  <c r="F2494" i="19" s="1"/>
  <c r="B2495" i="19"/>
  <c r="C2495" i="19"/>
  <c r="D2495" i="19"/>
  <c r="E2495" i="19"/>
  <c r="F2495" i="19" s="1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 s="1"/>
  <c r="B2498" i="19"/>
  <c r="C2498" i="19"/>
  <c r="D2498" i="19"/>
  <c r="E2498" i="19"/>
  <c r="F2498" i="19" s="1"/>
  <c r="B2499" i="19"/>
  <c r="C2499" i="19"/>
  <c r="D2499" i="19"/>
  <c r="E2499" i="19"/>
  <c r="F2499" i="19" s="1"/>
  <c r="AD2499" i="19"/>
  <c r="B2500" i="19"/>
  <c r="A2500" i="19" s="1"/>
  <c r="C2500" i="19"/>
  <c r="D2500" i="19"/>
  <c r="E2500" i="19"/>
  <c r="F2500" i="19"/>
  <c r="A2501" i="19"/>
  <c r="B2501" i="19"/>
  <c r="C2501" i="19"/>
  <c r="D2501" i="19"/>
  <c r="E2501" i="19"/>
  <c r="F2501" i="19"/>
  <c r="AD2501" i="19"/>
  <c r="A2502" i="19"/>
  <c r="B2502" i="19"/>
  <c r="C2502" i="19"/>
  <c r="D2502" i="19"/>
  <c r="E2502" i="19"/>
  <c r="F2502" i="19" s="1"/>
  <c r="B2503" i="19"/>
  <c r="C2503" i="19"/>
  <c r="D2503" i="19"/>
  <c r="E2503" i="19"/>
  <c r="F2503" i="19" s="1"/>
  <c r="B2504" i="19"/>
  <c r="C2504" i="19"/>
  <c r="D2504" i="19"/>
  <c r="E2504" i="19"/>
  <c r="F2504" i="19"/>
  <c r="A2505" i="19"/>
  <c r="B2505" i="19"/>
  <c r="C2505" i="19"/>
  <c r="D2505" i="19"/>
  <c r="E2505" i="19"/>
  <c r="F2505" i="19"/>
  <c r="B2506" i="19"/>
  <c r="A2506" i="19" s="1"/>
  <c r="C2506" i="19"/>
  <c r="D2506" i="19"/>
  <c r="E2506" i="19"/>
  <c r="F2506" i="19" s="1"/>
  <c r="B2507" i="19"/>
  <c r="A2507" i="19" s="1"/>
  <c r="C2507" i="19"/>
  <c r="D2507" i="19"/>
  <c r="E2507" i="19"/>
  <c r="F2507" i="19" s="1"/>
  <c r="B2508" i="19"/>
  <c r="C2508" i="19"/>
  <c r="A2508" i="19" s="1"/>
  <c r="D2508" i="19"/>
  <c r="E2508" i="19"/>
  <c r="F2508" i="19"/>
  <c r="A2509" i="19"/>
  <c r="B2509" i="19"/>
  <c r="C2509" i="19"/>
  <c r="D2509" i="19"/>
  <c r="E2509" i="19"/>
  <c r="F2509" i="19" s="1"/>
  <c r="B2510" i="19"/>
  <c r="C2510" i="19"/>
  <c r="D2510" i="19"/>
  <c r="E2510" i="19"/>
  <c r="F2510" i="19" s="1"/>
  <c r="B2511" i="19"/>
  <c r="C2511" i="19"/>
  <c r="D2511" i="19"/>
  <c r="E2511" i="19"/>
  <c r="F2511" i="19" s="1"/>
  <c r="AD2511" i="19"/>
  <c r="B2512" i="19"/>
  <c r="C2512" i="19"/>
  <c r="D2512" i="19"/>
  <c r="E2512" i="19"/>
  <c r="F2512" i="19"/>
  <c r="B2513" i="19"/>
  <c r="C2513" i="19"/>
  <c r="D2513" i="19"/>
  <c r="E2513" i="19"/>
  <c r="F2513" i="19"/>
  <c r="AD2513" i="19"/>
  <c r="A2514" i="19"/>
  <c r="B2514" i="19"/>
  <c r="C2514" i="19"/>
  <c r="D2514" i="19"/>
  <c r="E2514" i="19"/>
  <c r="F2514" i="19" s="1"/>
  <c r="B2515" i="19"/>
  <c r="C2515" i="19"/>
  <c r="A2515" i="19" s="1"/>
  <c r="D2515" i="19"/>
  <c r="E2515" i="19"/>
  <c r="F2515" i="19" s="1"/>
  <c r="A2516" i="19"/>
  <c r="B2516" i="19"/>
  <c r="C2516" i="19"/>
  <c r="D2516" i="19"/>
  <c r="E2516" i="19"/>
  <c r="F2516" i="19" s="1"/>
  <c r="B2517" i="19"/>
  <c r="C2517" i="19"/>
  <c r="A2517" i="19" s="1"/>
  <c r="D2517" i="19"/>
  <c r="E2517" i="19"/>
  <c r="F2517" i="19" s="1"/>
  <c r="A2518" i="19"/>
  <c r="B2518" i="19"/>
  <c r="C2518" i="19"/>
  <c r="D2518" i="19"/>
  <c r="E2518" i="19"/>
  <c r="F2518" i="19" s="1"/>
  <c r="B2519" i="19"/>
  <c r="A2519" i="19" s="1"/>
  <c r="C2519" i="19"/>
  <c r="D2519" i="19"/>
  <c r="E2519" i="19"/>
  <c r="F2519" i="19" s="1"/>
  <c r="A2520" i="19"/>
  <c r="B2520" i="19"/>
  <c r="C2520" i="19"/>
  <c r="D2520" i="19"/>
  <c r="E2520" i="19"/>
  <c r="F2520" i="19" s="1"/>
  <c r="B2521" i="19"/>
  <c r="C2521" i="19"/>
  <c r="A2521" i="19" s="1"/>
  <c r="D2521" i="19"/>
  <c r="E2521" i="19"/>
  <c r="F2521" i="19" s="1"/>
  <c r="A2522" i="19"/>
  <c r="B2522" i="19"/>
  <c r="C2522" i="19"/>
  <c r="D2522" i="19"/>
  <c r="E2522" i="19"/>
  <c r="F2522" i="19" s="1"/>
  <c r="B2523" i="19"/>
  <c r="A2523" i="19" s="1"/>
  <c r="C2523" i="19"/>
  <c r="D2523" i="19"/>
  <c r="E2523" i="19"/>
  <c r="F2523" i="19" s="1"/>
  <c r="B2524" i="19"/>
  <c r="A2524" i="19" s="1"/>
  <c r="C2524" i="19"/>
  <c r="D2524" i="19"/>
  <c r="E2524" i="19"/>
  <c r="F2524" i="19" s="1"/>
  <c r="B2525" i="19"/>
  <c r="C2525" i="19"/>
  <c r="D2525" i="19"/>
  <c r="E2525" i="19"/>
  <c r="F2525" i="19"/>
  <c r="A2526" i="19"/>
  <c r="B2526" i="19"/>
  <c r="C2526" i="19"/>
  <c r="D2526" i="19"/>
  <c r="E2526" i="19"/>
  <c r="F2526" i="19"/>
  <c r="B2527" i="19"/>
  <c r="A2527" i="19" s="1"/>
  <c r="C2527" i="19"/>
  <c r="D2527" i="19"/>
  <c r="E2527" i="19"/>
  <c r="F2527" i="19" s="1"/>
  <c r="AD2527" i="19"/>
  <c r="A2528" i="19"/>
  <c r="B2528" i="19"/>
  <c r="C2528" i="19"/>
  <c r="D2528" i="19"/>
  <c r="E2528" i="19"/>
  <c r="F2528" i="19"/>
  <c r="B2529" i="19"/>
  <c r="C2529" i="19"/>
  <c r="D2529" i="19"/>
  <c r="E2529" i="19"/>
  <c r="F2529" i="19" s="1"/>
  <c r="B2530" i="19"/>
  <c r="C2530" i="19"/>
  <c r="D2530" i="19"/>
  <c r="E2530" i="19"/>
  <c r="F2530" i="19" s="1"/>
  <c r="B2531" i="19"/>
  <c r="A2531" i="19" s="1"/>
  <c r="C2531" i="19"/>
  <c r="D2531" i="19"/>
  <c r="E2531" i="19"/>
  <c r="F2531" i="19"/>
  <c r="A2532" i="19"/>
  <c r="B2532" i="19"/>
  <c r="C2532" i="19"/>
  <c r="D2532" i="19"/>
  <c r="E2532" i="19"/>
  <c r="F2532" i="19"/>
  <c r="B2533" i="19"/>
  <c r="C2533" i="19"/>
  <c r="D2533" i="19"/>
  <c r="E2533" i="19"/>
  <c r="F2533" i="19"/>
  <c r="B2534" i="19"/>
  <c r="A2534" i="19" s="1"/>
  <c r="C2534" i="19"/>
  <c r="D2534" i="19"/>
  <c r="E2534" i="19"/>
  <c r="F2534" i="19"/>
  <c r="A2535" i="19"/>
  <c r="B2535" i="19"/>
  <c r="C2535" i="19"/>
  <c r="D2535" i="19"/>
  <c r="E2535" i="19"/>
  <c r="F2535" i="19"/>
  <c r="B2536" i="19"/>
  <c r="C2536" i="19"/>
  <c r="D2536" i="19"/>
  <c r="E2536" i="19"/>
  <c r="F2536" i="19"/>
  <c r="B2537" i="19"/>
  <c r="C2537" i="19"/>
  <c r="D2537" i="19"/>
  <c r="E2537" i="19"/>
  <c r="F2537" i="19"/>
  <c r="AD2537" i="19"/>
  <c r="B2538" i="19"/>
  <c r="C2538" i="19"/>
  <c r="A2538" i="19" s="1"/>
  <c r="D2538" i="19"/>
  <c r="E2538" i="19"/>
  <c r="F2538" i="19" s="1"/>
  <c r="A2539" i="19"/>
  <c r="B2539" i="19"/>
  <c r="C2539" i="19"/>
  <c r="D2539" i="19"/>
  <c r="E2539" i="19"/>
  <c r="F2539" i="19" s="1"/>
  <c r="B2540" i="19"/>
  <c r="C2540" i="19"/>
  <c r="A2540" i="19" s="1"/>
  <c r="D2540" i="19"/>
  <c r="E2540" i="19"/>
  <c r="F2540" i="19" s="1"/>
  <c r="B2541" i="19"/>
  <c r="A2541" i="19" s="1"/>
  <c r="C2541" i="19"/>
  <c r="D2541" i="19"/>
  <c r="E2541" i="19"/>
  <c r="F2541" i="19" s="1"/>
  <c r="AD2541" i="19"/>
  <c r="B2542" i="19"/>
  <c r="A2542" i="19" s="1"/>
  <c r="C2542" i="19"/>
  <c r="D2542" i="19"/>
  <c r="E2542" i="19"/>
  <c r="F2542" i="19" s="1"/>
  <c r="B2543" i="19"/>
  <c r="C2543" i="19"/>
  <c r="D2543" i="19"/>
  <c r="E2543" i="19"/>
  <c r="F2543" i="19" s="1"/>
  <c r="AD2543" i="19"/>
  <c r="A2544" i="19"/>
  <c r="B2544" i="19"/>
  <c r="C2544" i="19"/>
  <c r="D2544" i="19"/>
  <c r="E2544" i="19"/>
  <c r="F2544" i="19" s="1"/>
  <c r="AD2544" i="19"/>
  <c r="A2545" i="19"/>
  <c r="B2545" i="19"/>
  <c r="C2545" i="19"/>
  <c r="D2545" i="19"/>
  <c r="E2545" i="19"/>
  <c r="F2545" i="19"/>
  <c r="B2546" i="19"/>
  <c r="C2546" i="19"/>
  <c r="A2546" i="19" s="1"/>
  <c r="D2546" i="19"/>
  <c r="E2546" i="19"/>
  <c r="F2546" i="19"/>
  <c r="B2547" i="19"/>
  <c r="C2547" i="19"/>
  <c r="D2547" i="19"/>
  <c r="E2547" i="19"/>
  <c r="F2547" i="19"/>
  <c r="B2548" i="19"/>
  <c r="A2548" i="19" s="1"/>
  <c r="C2548" i="19"/>
  <c r="D2548" i="19"/>
  <c r="E2548" i="19"/>
  <c r="F2548" i="19"/>
  <c r="A2549" i="19"/>
  <c r="B2549" i="19"/>
  <c r="C2549" i="19"/>
  <c r="D2549" i="19"/>
  <c r="E2549" i="19"/>
  <c r="F2549" i="19"/>
  <c r="B2550" i="19"/>
  <c r="C2550" i="19"/>
  <c r="D2550" i="19"/>
  <c r="E2550" i="19"/>
  <c r="F2550" i="19"/>
  <c r="B2551" i="19"/>
  <c r="C2551" i="19"/>
  <c r="D2551" i="19"/>
  <c r="E2551" i="19"/>
  <c r="F2551" i="19"/>
  <c r="B2552" i="19"/>
  <c r="C2552" i="19"/>
  <c r="D2552" i="19"/>
  <c r="E2552" i="19"/>
  <c r="F2552" i="19"/>
  <c r="B2553" i="19"/>
  <c r="A2553" i="19" s="1"/>
  <c r="C2553" i="19"/>
  <c r="D2553" i="19"/>
  <c r="E2553" i="19"/>
  <c r="F2553" i="19"/>
  <c r="B2554" i="19"/>
  <c r="A2554" i="19" s="1"/>
  <c r="C2554" i="19"/>
  <c r="D2554" i="19"/>
  <c r="E2554" i="19"/>
  <c r="F2554" i="19"/>
  <c r="AD2554" i="19"/>
  <c r="A2555" i="19"/>
  <c r="B2555" i="19"/>
  <c r="C2555" i="19"/>
  <c r="D2555" i="19"/>
  <c r="E2555" i="19"/>
  <c r="F2555" i="19" s="1"/>
  <c r="B2556" i="19"/>
  <c r="C2556" i="19"/>
  <c r="D2556" i="19"/>
  <c r="E2556" i="19"/>
  <c r="F2556" i="19" s="1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 s="1"/>
  <c r="AD2558" i="19"/>
  <c r="B2559" i="19"/>
  <c r="C2559" i="19"/>
  <c r="D2559" i="19"/>
  <c r="E2559" i="19"/>
  <c r="F2559" i="19"/>
  <c r="B2560" i="19"/>
  <c r="A2560" i="19" s="1"/>
  <c r="C2560" i="19"/>
  <c r="D2560" i="19"/>
  <c r="E2560" i="19"/>
  <c r="F2560" i="19"/>
  <c r="B2561" i="19"/>
  <c r="C2561" i="19"/>
  <c r="D2561" i="19"/>
  <c r="E2561" i="19"/>
  <c r="F2561" i="19" s="1"/>
  <c r="B2562" i="19"/>
  <c r="A2562" i="19" s="1"/>
  <c r="C2562" i="19"/>
  <c r="D2562" i="19"/>
  <c r="E2562" i="19"/>
  <c r="F2562" i="19"/>
  <c r="B2563" i="19"/>
  <c r="A2563" i="19" s="1"/>
  <c r="C2563" i="19"/>
  <c r="D2563" i="19"/>
  <c r="E2563" i="19"/>
  <c r="F2563" i="19"/>
  <c r="B2564" i="19"/>
  <c r="C2564" i="19"/>
  <c r="D2564" i="19"/>
  <c r="E2564" i="19"/>
  <c r="F2564" i="19" s="1"/>
  <c r="B2565" i="19"/>
  <c r="A2565" i="19" s="1"/>
  <c r="C2565" i="19"/>
  <c r="D2565" i="19"/>
  <c r="E2565" i="19"/>
  <c r="F2565" i="19" s="1"/>
  <c r="A2566" i="19"/>
  <c r="B2566" i="19"/>
  <c r="C2566" i="19"/>
  <c r="D2566" i="19"/>
  <c r="E2566" i="19"/>
  <c r="F2566" i="19"/>
  <c r="B2567" i="19"/>
  <c r="C2567" i="19"/>
  <c r="D2567" i="19"/>
  <c r="E2567" i="19"/>
  <c r="F2567" i="19"/>
  <c r="B2568" i="19"/>
  <c r="A2568" i="19" s="1"/>
  <c r="C2568" i="19"/>
  <c r="D2568" i="19"/>
  <c r="E2568" i="19"/>
  <c r="F2568" i="19"/>
  <c r="B2569" i="19"/>
  <c r="C2569" i="19"/>
  <c r="D2569" i="19"/>
  <c r="E2569" i="19"/>
  <c r="F2569" i="19" s="1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B2572" i="19"/>
  <c r="C2572" i="19"/>
  <c r="D2572" i="19"/>
  <c r="E2572" i="19"/>
  <c r="F2572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B2575" i="19"/>
  <c r="A2575" i="19" s="1"/>
  <c r="C2575" i="19"/>
  <c r="D2575" i="19"/>
  <c r="E2575" i="19"/>
  <c r="F2575" i="19"/>
  <c r="B2576" i="19"/>
  <c r="C2576" i="19"/>
  <c r="D2576" i="19"/>
  <c r="E2576" i="19"/>
  <c r="F2576" i="19" s="1"/>
  <c r="B2577" i="19"/>
  <c r="C2577" i="19"/>
  <c r="D2577" i="19"/>
  <c r="E2577" i="19"/>
  <c r="F2577" i="19"/>
  <c r="B2578" i="19"/>
  <c r="A2578" i="19" s="1"/>
  <c r="C2578" i="19"/>
  <c r="D2578" i="19"/>
  <c r="E2578" i="19"/>
  <c r="F2578" i="19"/>
  <c r="B2579" i="19"/>
  <c r="A2579" i="19" s="1"/>
  <c r="C2579" i="19"/>
  <c r="D2579" i="19"/>
  <c r="E2579" i="19"/>
  <c r="F2579" i="19"/>
  <c r="B2580" i="19"/>
  <c r="C2580" i="19"/>
  <c r="D2580" i="19"/>
  <c r="E2580" i="19"/>
  <c r="F2580" i="19" s="1"/>
  <c r="AD2580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D2582" i="19"/>
  <c r="A2583" i="19"/>
  <c r="B2583" i="19"/>
  <c r="C2583" i="19"/>
  <c r="D2583" i="19"/>
  <c r="E2583" i="19"/>
  <c r="F2583" i="19"/>
  <c r="B2584" i="19"/>
  <c r="C2584" i="19"/>
  <c r="D2584" i="19"/>
  <c r="E2584" i="19"/>
  <c r="F2584" i="19"/>
  <c r="AD2584" i="19"/>
  <c r="B2585" i="19"/>
  <c r="A2585" i="19" s="1"/>
  <c r="C2585" i="19"/>
  <c r="D2585" i="19"/>
  <c r="E2585" i="19"/>
  <c r="F2585" i="19" s="1"/>
  <c r="B2586" i="19"/>
  <c r="C2586" i="19"/>
  <c r="D2586" i="19"/>
  <c r="E2586" i="19"/>
  <c r="F2586" i="19"/>
  <c r="A2587" i="19"/>
  <c r="B2587" i="19"/>
  <c r="C2587" i="19"/>
  <c r="D2587" i="19"/>
  <c r="E2587" i="19"/>
  <c r="F2587" i="19"/>
  <c r="B2588" i="19"/>
  <c r="A2588" i="19" s="1"/>
  <c r="C2588" i="19"/>
  <c r="D2588" i="19"/>
  <c r="E2588" i="19"/>
  <c r="F2588" i="19" s="1"/>
  <c r="B2589" i="19"/>
  <c r="C2589" i="19"/>
  <c r="D2589" i="19"/>
  <c r="E2589" i="19"/>
  <c r="F2589" i="19" s="1"/>
  <c r="B2590" i="19"/>
  <c r="C2590" i="19"/>
  <c r="A2590" i="19" s="1"/>
  <c r="D2590" i="19"/>
  <c r="E2590" i="19"/>
  <c r="F2590" i="19"/>
  <c r="A2591" i="19"/>
  <c r="B2591" i="19"/>
  <c r="C2591" i="19"/>
  <c r="D2591" i="19"/>
  <c r="E2591" i="19"/>
  <c r="F2591" i="19" s="1"/>
  <c r="B2592" i="19"/>
  <c r="C2592" i="19"/>
  <c r="D2592" i="19"/>
  <c r="E2592" i="19"/>
  <c r="F2592" i="19" s="1"/>
  <c r="B2593" i="19"/>
  <c r="C2593" i="19"/>
  <c r="D2593" i="19"/>
  <c r="E2593" i="19"/>
  <c r="F2593" i="19" s="1"/>
  <c r="B2594" i="19"/>
  <c r="C2594" i="19"/>
  <c r="D2594" i="19"/>
  <c r="E2594" i="19"/>
  <c r="F2594" i="19"/>
  <c r="A2595" i="19"/>
  <c r="B2595" i="19"/>
  <c r="C2595" i="19"/>
  <c r="D2595" i="19"/>
  <c r="E2595" i="19"/>
  <c r="F2595" i="19"/>
  <c r="B2596" i="19"/>
  <c r="C2596" i="19"/>
  <c r="D2596" i="19"/>
  <c r="E2596" i="19"/>
  <c r="F2596" i="19" s="1"/>
  <c r="A2597" i="19"/>
  <c r="B2597" i="19"/>
  <c r="C2597" i="19"/>
  <c r="D2597" i="19"/>
  <c r="E2597" i="19"/>
  <c r="F2597" i="19" s="1"/>
  <c r="B2598" i="19"/>
  <c r="C2598" i="19"/>
  <c r="D2598" i="19"/>
  <c r="E2598" i="19"/>
  <c r="F2598" i="19" s="1"/>
  <c r="A2599" i="19"/>
  <c r="B2599" i="19"/>
  <c r="C2599" i="19"/>
  <c r="D2599" i="19"/>
  <c r="E2599" i="19"/>
  <c r="F2599" i="19"/>
  <c r="AD2599" i="19"/>
  <c r="B2600" i="19"/>
  <c r="A2600" i="19" s="1"/>
  <c r="C2600" i="19"/>
  <c r="D2600" i="19"/>
  <c r="E2600" i="19"/>
  <c r="F2600" i="19"/>
  <c r="B2601" i="19"/>
  <c r="A2601" i="19" s="1"/>
  <c r="C2601" i="19"/>
  <c r="D2601" i="19"/>
  <c r="E2601" i="19"/>
  <c r="F2601" i="19"/>
  <c r="B2602" i="19"/>
  <c r="A2602" i="19" s="1"/>
  <c r="C2602" i="19"/>
  <c r="D2602" i="19"/>
  <c r="E2602" i="19"/>
  <c r="F2602" i="19" s="1"/>
  <c r="B2603" i="19"/>
  <c r="C2603" i="19"/>
  <c r="D2603" i="19"/>
  <c r="E2603" i="19"/>
  <c r="F2603" i="19" s="1"/>
  <c r="A2604" i="19"/>
  <c r="B2604" i="19"/>
  <c r="C2604" i="19"/>
  <c r="D2604" i="19"/>
  <c r="E2604" i="19"/>
  <c r="F2604" i="19"/>
  <c r="B2605" i="19"/>
  <c r="C2605" i="19"/>
  <c r="A2605" i="19" s="1"/>
  <c r="D2605" i="19"/>
  <c r="E2605" i="19"/>
  <c r="F2605" i="19"/>
  <c r="B2606" i="19"/>
  <c r="C2606" i="19"/>
  <c r="D2606" i="19"/>
  <c r="E2606" i="19"/>
  <c r="F2606" i="19"/>
  <c r="B2607" i="19"/>
  <c r="A2607" i="19" s="1"/>
  <c r="C2607" i="19"/>
  <c r="D2607" i="19"/>
  <c r="E2607" i="19"/>
  <c r="F2607" i="19"/>
  <c r="A2608" i="19"/>
  <c r="B2608" i="19"/>
  <c r="C2608" i="19"/>
  <c r="D2608" i="19"/>
  <c r="E2608" i="19"/>
  <c r="F2608" i="19"/>
  <c r="B2609" i="19"/>
  <c r="C2609" i="19"/>
  <c r="D2609" i="19"/>
  <c r="E2609" i="19"/>
  <c r="F2609" i="19"/>
  <c r="B2610" i="19"/>
  <c r="C2610" i="19"/>
  <c r="D2610" i="19"/>
  <c r="E2610" i="19"/>
  <c r="F2610" i="19"/>
  <c r="AD2610" i="19"/>
  <c r="B2611" i="19"/>
  <c r="C2611" i="19"/>
  <c r="A2611" i="19" s="1"/>
  <c r="D2611" i="19"/>
  <c r="E2611" i="19"/>
  <c r="F2611" i="19" s="1"/>
  <c r="A2612" i="19"/>
  <c r="B2612" i="19"/>
  <c r="C2612" i="19"/>
  <c r="D2612" i="19"/>
  <c r="E2612" i="19"/>
  <c r="F2612" i="19" s="1"/>
  <c r="B2613" i="19"/>
  <c r="C2613" i="19"/>
  <c r="A2613" i="19" s="1"/>
  <c r="D2613" i="19"/>
  <c r="E2613" i="19"/>
  <c r="F2613" i="19" s="1"/>
  <c r="B2614" i="19"/>
  <c r="A2614" i="19" s="1"/>
  <c r="C2614" i="19"/>
  <c r="D2614" i="19"/>
  <c r="E2614" i="19"/>
  <c r="F2614" i="19" s="1"/>
  <c r="AD2614" i="19"/>
  <c r="B2615" i="19"/>
  <c r="C2615" i="19"/>
  <c r="D2615" i="19"/>
  <c r="E2615" i="19"/>
  <c r="F2615" i="19" s="1"/>
  <c r="B2616" i="19"/>
  <c r="C2616" i="19"/>
  <c r="D2616" i="19"/>
  <c r="E2616" i="19"/>
  <c r="F2616" i="19" s="1"/>
  <c r="B2617" i="19"/>
  <c r="A2617" i="19" s="1"/>
  <c r="C2617" i="19"/>
  <c r="D2617" i="19"/>
  <c r="E2617" i="19"/>
  <c r="F2617" i="19"/>
  <c r="AD2617" i="19"/>
  <c r="B2618" i="19"/>
  <c r="C2618" i="19"/>
  <c r="D2618" i="19"/>
  <c r="E2618" i="19"/>
  <c r="F2618" i="19" s="1"/>
  <c r="AD2618" i="19"/>
  <c r="B2619" i="19"/>
  <c r="A2619" i="19" s="1"/>
  <c r="C2619" i="19"/>
  <c r="D2619" i="19"/>
  <c r="E2619" i="19"/>
  <c r="F2619" i="19"/>
  <c r="AD2619" i="19"/>
  <c r="B2620" i="19"/>
  <c r="A2620" i="19" s="1"/>
  <c r="C2620" i="19"/>
  <c r="D2620" i="19"/>
  <c r="E2620" i="19"/>
  <c r="F2620" i="19" s="1"/>
  <c r="AD2620" i="19"/>
  <c r="B2621" i="19"/>
  <c r="C2621" i="19"/>
  <c r="D2621" i="19"/>
  <c r="E2621" i="19"/>
  <c r="F2621" i="19" s="1"/>
  <c r="B2622" i="19"/>
  <c r="C2622" i="19"/>
  <c r="D2622" i="19"/>
  <c r="E2622" i="19"/>
  <c r="F2622" i="19"/>
  <c r="AD2622" i="19"/>
  <c r="A2623" i="19"/>
  <c r="B2623" i="19"/>
  <c r="C2623" i="19"/>
  <c r="D2623" i="19"/>
  <c r="E2623" i="19"/>
  <c r="F2623" i="19" s="1"/>
  <c r="B2624" i="19"/>
  <c r="C2624" i="19"/>
  <c r="A2624" i="19" s="1"/>
  <c r="D2624" i="19"/>
  <c r="E2624" i="19"/>
  <c r="F2624" i="19" s="1"/>
  <c r="B2625" i="19"/>
  <c r="A2625" i="19" s="1"/>
  <c r="C2625" i="19"/>
  <c r="D2625" i="19"/>
  <c r="E2625" i="19"/>
  <c r="F2625" i="19" s="1"/>
  <c r="AD2625" i="19"/>
  <c r="B2626" i="19"/>
  <c r="A2626" i="19" s="1"/>
  <c r="C2626" i="19"/>
  <c r="D2626" i="19"/>
  <c r="E2626" i="19"/>
  <c r="F2626" i="19" s="1"/>
  <c r="B2627" i="19"/>
  <c r="C2627" i="19"/>
  <c r="D2627" i="19"/>
  <c r="E2627" i="19"/>
  <c r="F2627" i="19" s="1"/>
  <c r="AD2627" i="19"/>
  <c r="A2628" i="19"/>
  <c r="B2628" i="19"/>
  <c r="C2628" i="19"/>
  <c r="D2628" i="19"/>
  <c r="E2628" i="19"/>
  <c r="F2628" i="19"/>
  <c r="B2629" i="19"/>
  <c r="C2629" i="19"/>
  <c r="D2629" i="19"/>
  <c r="E2629" i="19"/>
  <c r="F2629" i="19" s="1"/>
  <c r="B2630" i="19"/>
  <c r="C2630" i="19"/>
  <c r="D2630" i="19"/>
  <c r="E2630" i="19"/>
  <c r="F2630" i="19" s="1"/>
  <c r="B2631" i="19"/>
  <c r="C2631" i="19"/>
  <c r="D2631" i="19"/>
  <c r="E2631" i="19"/>
  <c r="F2631" i="19"/>
  <c r="A2632" i="19"/>
  <c r="B2632" i="19"/>
  <c r="C2632" i="19"/>
  <c r="D2632" i="19"/>
  <c r="E2632" i="19"/>
  <c r="F2632" i="19"/>
  <c r="B2633" i="19"/>
  <c r="C2633" i="19"/>
  <c r="D2633" i="19"/>
  <c r="E2633" i="19"/>
  <c r="F2633" i="19" s="1"/>
  <c r="A2634" i="19"/>
  <c r="B2634" i="19"/>
  <c r="C2634" i="19"/>
  <c r="D2634" i="19"/>
  <c r="E2634" i="19"/>
  <c r="F2634" i="19" s="1"/>
  <c r="B2635" i="19"/>
  <c r="C2635" i="19"/>
  <c r="D2635" i="19"/>
  <c r="E2635" i="19"/>
  <c r="F2635" i="19" s="1"/>
  <c r="AD2635" i="19"/>
  <c r="B2636" i="19"/>
  <c r="C2636" i="19"/>
  <c r="D2636" i="19"/>
  <c r="E2636" i="19"/>
  <c r="F2636" i="19"/>
  <c r="AD2636" i="19"/>
  <c r="A2637" i="19"/>
  <c r="B2637" i="19"/>
  <c r="C2637" i="19"/>
  <c r="D2637" i="19"/>
  <c r="E2637" i="19"/>
  <c r="F2637" i="19" s="1"/>
  <c r="B2638" i="19"/>
  <c r="A2638" i="19" s="1"/>
  <c r="C2638" i="19"/>
  <c r="D2638" i="19"/>
  <c r="E2638" i="19"/>
  <c r="F2638" i="19" s="1"/>
  <c r="B2639" i="19"/>
  <c r="C2639" i="19"/>
  <c r="D2639" i="19"/>
  <c r="E2639" i="19"/>
  <c r="F2639" i="19" s="1"/>
  <c r="B2640" i="19"/>
  <c r="C2640" i="19"/>
  <c r="A2640" i="19" s="1"/>
  <c r="D2640" i="19"/>
  <c r="E2640" i="19"/>
  <c r="F2640" i="19"/>
  <c r="A2641" i="19"/>
  <c r="B2641" i="19"/>
  <c r="C2641" i="19"/>
  <c r="D2641" i="19"/>
  <c r="E2641" i="19"/>
  <c r="F2641" i="19" s="1"/>
  <c r="B2642" i="19"/>
  <c r="A2642" i="19" s="1"/>
  <c r="C2642" i="19"/>
  <c r="D2642" i="19"/>
  <c r="E2642" i="19"/>
  <c r="F2642" i="19" s="1"/>
  <c r="B2643" i="19"/>
  <c r="A2643" i="19" s="1"/>
  <c r="C2643" i="19"/>
  <c r="D2643" i="19"/>
  <c r="E2643" i="19"/>
  <c r="F2643" i="19" s="1"/>
  <c r="AD2643" i="19"/>
  <c r="B2644" i="19"/>
  <c r="A2644" i="19" s="1"/>
  <c r="C2644" i="19"/>
  <c r="D2644" i="19"/>
  <c r="E2644" i="19"/>
  <c r="F2644" i="19" s="1"/>
  <c r="B2645" i="19"/>
  <c r="A2645" i="19" s="1"/>
  <c r="C2645" i="19"/>
  <c r="D2645" i="19"/>
  <c r="E2645" i="19"/>
  <c r="F2645" i="19" s="1"/>
  <c r="B2646" i="19"/>
  <c r="A2646" i="19" s="1"/>
  <c r="C2646" i="19"/>
  <c r="D2646" i="19"/>
  <c r="E2646" i="19"/>
  <c r="F2646" i="19"/>
  <c r="B2647" i="19"/>
  <c r="A2647" i="19" s="1"/>
  <c r="C2647" i="19"/>
  <c r="D2647" i="19"/>
  <c r="E2647" i="19"/>
  <c r="F2647" i="19"/>
  <c r="B2648" i="19"/>
  <c r="C2648" i="19"/>
  <c r="D2648" i="19"/>
  <c r="E2648" i="19"/>
  <c r="F2648" i="19" s="1"/>
  <c r="AD2648" i="19"/>
  <c r="B2649" i="19"/>
  <c r="C2649" i="19"/>
  <c r="D2649" i="19"/>
  <c r="E2649" i="19"/>
  <c r="F2649" i="19"/>
  <c r="AD2649" i="19"/>
  <c r="B2650" i="19"/>
  <c r="C2650" i="19"/>
  <c r="D2650" i="19"/>
  <c r="E2650" i="19"/>
  <c r="F2650" i="19"/>
  <c r="AD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 s="1"/>
  <c r="B2653" i="19"/>
  <c r="C2653" i="19"/>
  <c r="D2653" i="19"/>
  <c r="E2653" i="19"/>
  <c r="F2653" i="19" s="1"/>
  <c r="B2654" i="19"/>
  <c r="C2654" i="19"/>
  <c r="A2654" i="19" s="1"/>
  <c r="D2654" i="19"/>
  <c r="E2654" i="19"/>
  <c r="F2654" i="19" s="1"/>
  <c r="A2655" i="19"/>
  <c r="B2655" i="19"/>
  <c r="C2655" i="19"/>
  <c r="D2655" i="19"/>
  <c r="E2655" i="19"/>
  <c r="F2655" i="19" s="1"/>
  <c r="B2656" i="19"/>
  <c r="C2656" i="19"/>
  <c r="A2656" i="19" s="1"/>
  <c r="D2656" i="19"/>
  <c r="E2656" i="19"/>
  <c r="F2656" i="19" s="1"/>
  <c r="AD2656" i="19"/>
  <c r="A2657" i="19"/>
  <c r="B2657" i="19"/>
  <c r="C2657" i="19"/>
  <c r="D2657" i="19"/>
  <c r="E2657" i="19"/>
  <c r="F2657" i="19"/>
  <c r="B2658" i="19"/>
  <c r="C2658" i="19"/>
  <c r="D2658" i="19"/>
  <c r="E2658" i="19"/>
  <c r="F2658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B2661" i="19"/>
  <c r="A2661" i="19" s="1"/>
  <c r="C2661" i="19"/>
  <c r="D2661" i="19"/>
  <c r="E2661" i="19"/>
  <c r="F2661" i="19"/>
  <c r="B2662" i="19"/>
  <c r="C2662" i="19"/>
  <c r="D2662" i="19"/>
  <c r="E2662" i="19"/>
  <c r="F2662" i="19" s="1"/>
  <c r="B2663" i="19"/>
  <c r="C2663" i="19"/>
  <c r="D2663" i="19"/>
  <c r="E2663" i="19"/>
  <c r="F2663" i="19"/>
  <c r="AD2663" i="19"/>
  <c r="A2664" i="19"/>
  <c r="B2664" i="19"/>
  <c r="C2664" i="19"/>
  <c r="D2664" i="19"/>
  <c r="E2664" i="19"/>
  <c r="F2664" i="19"/>
  <c r="B2665" i="19"/>
  <c r="C2665" i="19"/>
  <c r="A2665" i="19" s="1"/>
  <c r="D2665" i="19"/>
  <c r="E2665" i="19"/>
  <c r="F2665" i="19" s="1"/>
  <c r="AD2665" i="19"/>
  <c r="B2666" i="19"/>
  <c r="C2666" i="19"/>
  <c r="D2666" i="19"/>
  <c r="E2666" i="19"/>
  <c r="F2666" i="19"/>
  <c r="B2667" i="19"/>
  <c r="C2667" i="19"/>
  <c r="D2667" i="19"/>
  <c r="E2667" i="19"/>
  <c r="F2667" i="19"/>
  <c r="B2668" i="19"/>
  <c r="C2668" i="19"/>
  <c r="D2668" i="19"/>
  <c r="E2668" i="19"/>
  <c r="F2668" i="19"/>
  <c r="B2669" i="19"/>
  <c r="A2669" i="19" s="1"/>
  <c r="C2669" i="19"/>
  <c r="D2669" i="19"/>
  <c r="E2669" i="19"/>
  <c r="F2669" i="19"/>
  <c r="B2670" i="19"/>
  <c r="C2670" i="19"/>
  <c r="D2670" i="19"/>
  <c r="E2670" i="19"/>
  <c r="F2670" i="19"/>
  <c r="B2671" i="19"/>
  <c r="C2671" i="19"/>
  <c r="D2671" i="19"/>
  <c r="E2671" i="19"/>
  <c r="F2671" i="19" s="1"/>
  <c r="B2672" i="19"/>
  <c r="A2672" i="19" s="1"/>
  <c r="C2672" i="19"/>
  <c r="D2672" i="19"/>
  <c r="E2672" i="19"/>
  <c r="F2672" i="19"/>
  <c r="B2673" i="19"/>
  <c r="A2673" i="19" s="1"/>
  <c r="C2673" i="19"/>
  <c r="D2673" i="19"/>
  <c r="E2673" i="19"/>
  <c r="F2673" i="19"/>
  <c r="A2674" i="19"/>
  <c r="B2674" i="19"/>
  <c r="C2674" i="19"/>
  <c r="D2674" i="19"/>
  <c r="E2674" i="19"/>
  <c r="F2674" i="19"/>
  <c r="B2675" i="19"/>
  <c r="C2675" i="19"/>
  <c r="D2675" i="19"/>
  <c r="E2675" i="19"/>
  <c r="F2675" i="19" s="1"/>
  <c r="B2676" i="19"/>
  <c r="C2676" i="19"/>
  <c r="D2676" i="19"/>
  <c r="E2676" i="19"/>
  <c r="F2676" i="19" s="1"/>
  <c r="B2677" i="19"/>
  <c r="A2677" i="19" s="1"/>
  <c r="C2677" i="19"/>
  <c r="D2677" i="19"/>
  <c r="E2677" i="19"/>
  <c r="F2677" i="19"/>
  <c r="B2678" i="19"/>
  <c r="C2678" i="19"/>
  <c r="D2678" i="19"/>
  <c r="A2678" i="19" s="1"/>
  <c r="E2678" i="19"/>
  <c r="F2678" i="19"/>
  <c r="B2679" i="19"/>
  <c r="C2679" i="19"/>
  <c r="D2679" i="19"/>
  <c r="E2679" i="19"/>
  <c r="F2679" i="19"/>
  <c r="B2680" i="19"/>
  <c r="A2680" i="19" s="1"/>
  <c r="C2680" i="19"/>
  <c r="D2680" i="19"/>
  <c r="E2680" i="19"/>
  <c r="F2680" i="19"/>
  <c r="A2681" i="19"/>
  <c r="B2681" i="19"/>
  <c r="C2681" i="19"/>
  <c r="D2681" i="19"/>
  <c r="E2681" i="19"/>
  <c r="F2681" i="19"/>
  <c r="B2682" i="19"/>
  <c r="C2682" i="19"/>
  <c r="D2682" i="19"/>
  <c r="E2682" i="19"/>
  <c r="F2682" i="19"/>
  <c r="B2683" i="19"/>
  <c r="C2683" i="19"/>
  <c r="D2683" i="19"/>
  <c r="E2683" i="19"/>
  <c r="F2683" i="19"/>
  <c r="B2684" i="19"/>
  <c r="C2684" i="19"/>
  <c r="D2684" i="19"/>
  <c r="E2684" i="19"/>
  <c r="F2684" i="19"/>
  <c r="B2685" i="19"/>
  <c r="A2685" i="19" s="1"/>
  <c r="C2685" i="19"/>
  <c r="D2685" i="19"/>
  <c r="E2685" i="19"/>
  <c r="F2685" i="19"/>
  <c r="B2686" i="19"/>
  <c r="C2686" i="19"/>
  <c r="D2686" i="19"/>
  <c r="E2686" i="19"/>
  <c r="F2686" i="19"/>
  <c r="B2687" i="19"/>
  <c r="C2687" i="19"/>
  <c r="D2687" i="19"/>
  <c r="E2687" i="19"/>
  <c r="F2687" i="19" s="1"/>
  <c r="B2688" i="19"/>
  <c r="A2688" i="19" s="1"/>
  <c r="C2688" i="19"/>
  <c r="D2688" i="19"/>
  <c r="E2688" i="19"/>
  <c r="F2688" i="19"/>
  <c r="B2689" i="19"/>
  <c r="A2689" i="19" s="1"/>
  <c r="C2689" i="19"/>
  <c r="D2689" i="19"/>
  <c r="E2689" i="19"/>
  <c r="F2689" i="19"/>
  <c r="B2690" i="19"/>
  <c r="A2690" i="19" s="1"/>
  <c r="C2690" i="19"/>
  <c r="D2690" i="19"/>
  <c r="E2690" i="19"/>
  <c r="F2690" i="19"/>
  <c r="B2691" i="19"/>
  <c r="A2691" i="19" s="1"/>
  <c r="C2691" i="19"/>
  <c r="D2691" i="19"/>
  <c r="E2691" i="19"/>
  <c r="F2691" i="19" s="1"/>
  <c r="B2692" i="19"/>
  <c r="C2692" i="19"/>
  <c r="D2692" i="19"/>
  <c r="E2692" i="19"/>
  <c r="F2692" i="19" s="1"/>
  <c r="B2693" i="19"/>
  <c r="A2693" i="19" s="1"/>
  <c r="C2693" i="19"/>
  <c r="D2693" i="19"/>
  <c r="E2693" i="19"/>
  <c r="F2693" i="19"/>
  <c r="B2694" i="19"/>
  <c r="C2694" i="19"/>
  <c r="D2694" i="19"/>
  <c r="A2694" i="19" s="1"/>
  <c r="E2694" i="19"/>
  <c r="F2694" i="19"/>
  <c r="B2695" i="19"/>
  <c r="C2695" i="19"/>
  <c r="D2695" i="19"/>
  <c r="E2695" i="19"/>
  <c r="F2695" i="19"/>
  <c r="B2696" i="19"/>
  <c r="A2696" i="19" s="1"/>
  <c r="C2696" i="19"/>
  <c r="D2696" i="19"/>
  <c r="E2696" i="19"/>
  <c r="F2696" i="19"/>
  <c r="A2697" i="19"/>
  <c r="B2697" i="19"/>
  <c r="C2697" i="19"/>
  <c r="D2697" i="19"/>
  <c r="E2697" i="19"/>
  <c r="F2697" i="19"/>
  <c r="B2698" i="19"/>
  <c r="C2698" i="19"/>
  <c r="D2698" i="19"/>
  <c r="E2698" i="19"/>
  <c r="F2698" i="19"/>
  <c r="AD2698" i="19"/>
  <c r="B2699" i="19"/>
  <c r="C2699" i="19"/>
  <c r="D2699" i="19"/>
  <c r="E2699" i="19"/>
  <c r="F2699" i="19" s="1"/>
  <c r="B2700" i="19"/>
  <c r="C2700" i="19"/>
  <c r="A2700" i="19" s="1"/>
  <c r="D2700" i="19"/>
  <c r="E2700" i="19"/>
  <c r="F2700" i="19" s="1"/>
  <c r="A2701" i="19"/>
  <c r="B2701" i="19"/>
  <c r="C2701" i="19"/>
  <c r="D2701" i="19"/>
  <c r="E2701" i="19"/>
  <c r="F2701" i="19" s="1"/>
  <c r="B2702" i="19"/>
  <c r="C2702" i="19"/>
  <c r="A2702" i="19" s="1"/>
  <c r="D2702" i="19"/>
  <c r="E2702" i="19"/>
  <c r="F2702" i="19" s="1"/>
  <c r="B2703" i="19"/>
  <c r="A2703" i="19" s="1"/>
  <c r="C2703" i="19"/>
  <c r="D2703" i="19"/>
  <c r="E2703" i="19"/>
  <c r="F2703" i="19" s="1"/>
  <c r="B2704" i="19"/>
  <c r="C2704" i="19"/>
  <c r="A2704" i="19" s="1"/>
  <c r="D2704" i="19"/>
  <c r="E2704" i="19"/>
  <c r="F2704" i="19"/>
  <c r="A2705" i="19"/>
  <c r="B2705" i="19"/>
  <c r="C2705" i="19"/>
  <c r="D2705" i="19"/>
  <c r="E2705" i="19"/>
  <c r="F2705" i="19" s="1"/>
  <c r="B2706" i="19"/>
  <c r="A2706" i="19" s="1"/>
  <c r="C2706" i="19"/>
  <c r="D2706" i="19"/>
  <c r="E2706" i="19"/>
  <c r="F2706" i="19" s="1"/>
  <c r="B2707" i="19"/>
  <c r="A2707" i="19" s="1"/>
  <c r="C2707" i="19"/>
  <c r="D2707" i="19"/>
  <c r="E2707" i="19"/>
  <c r="F2707" i="19" s="1"/>
  <c r="B2708" i="19"/>
  <c r="C2708" i="19"/>
  <c r="A2708" i="19" s="1"/>
  <c r="D2708" i="19"/>
  <c r="E2708" i="19"/>
  <c r="F2708" i="19"/>
  <c r="A2709" i="19"/>
  <c r="B2709" i="19"/>
  <c r="C2709" i="19"/>
  <c r="D2709" i="19"/>
  <c r="E2709" i="19"/>
  <c r="F2709" i="19" s="1"/>
  <c r="A2710" i="19"/>
  <c r="B2710" i="19"/>
  <c r="C2710" i="19"/>
  <c r="D2710" i="19"/>
  <c r="E2710" i="19"/>
  <c r="F2710" i="19" s="1"/>
  <c r="B2711" i="19"/>
  <c r="C2711" i="19"/>
  <c r="D2711" i="19"/>
  <c r="E2711" i="19"/>
  <c r="F2711" i="19" s="1"/>
  <c r="B2712" i="19"/>
  <c r="C2712" i="19"/>
  <c r="D2712" i="19"/>
  <c r="E2712" i="19"/>
  <c r="F2712" i="19"/>
  <c r="A2713" i="19"/>
  <c r="B2713" i="19"/>
  <c r="C2713" i="19"/>
  <c r="D2713" i="19"/>
  <c r="E2713" i="19"/>
  <c r="F2713" i="19"/>
  <c r="B2714" i="19"/>
  <c r="A2714" i="19" s="1"/>
  <c r="C2714" i="19"/>
  <c r="D2714" i="19"/>
  <c r="E2714" i="19"/>
  <c r="F2714" i="19" s="1"/>
  <c r="B2715" i="19"/>
  <c r="A2715" i="19" s="1"/>
  <c r="C2715" i="19"/>
  <c r="D2715" i="19"/>
  <c r="E2715" i="19"/>
  <c r="F2715" i="19" s="1"/>
  <c r="B2716" i="19"/>
  <c r="C2716" i="19"/>
  <c r="D2716" i="19"/>
  <c r="E2716" i="19"/>
  <c r="F2716" i="19"/>
  <c r="A2717" i="19"/>
  <c r="B2717" i="19"/>
  <c r="C2717" i="19"/>
  <c r="D2717" i="19"/>
  <c r="E2717" i="19"/>
  <c r="F2717" i="19"/>
  <c r="B2718" i="19"/>
  <c r="A2718" i="19" s="1"/>
  <c r="C2718" i="19"/>
  <c r="D2718" i="19"/>
  <c r="E2718" i="19"/>
  <c r="F2718" i="19" s="1"/>
  <c r="B2719" i="19"/>
  <c r="A2719" i="19" s="1"/>
  <c r="C2719" i="19"/>
  <c r="D2719" i="19"/>
  <c r="E2719" i="19"/>
  <c r="F2719" i="19" s="1"/>
  <c r="B2720" i="19"/>
  <c r="C2720" i="19"/>
  <c r="D2720" i="19"/>
  <c r="E2720" i="19"/>
  <c r="F2720" i="19"/>
  <c r="A2721" i="19"/>
  <c r="B2721" i="19"/>
  <c r="C2721" i="19"/>
  <c r="D2721" i="19"/>
  <c r="E2721" i="19"/>
  <c r="F2721" i="19"/>
  <c r="B2722" i="19"/>
  <c r="C2722" i="19"/>
  <c r="D2722" i="19"/>
  <c r="E2722" i="19"/>
  <c r="F2722" i="19" s="1"/>
  <c r="A2723" i="19"/>
  <c r="B2723" i="19"/>
  <c r="C2723" i="19"/>
  <c r="D2723" i="19"/>
  <c r="E2723" i="19"/>
  <c r="F2723" i="19" s="1"/>
  <c r="B2724" i="19"/>
  <c r="C2724" i="19"/>
  <c r="D2724" i="19"/>
  <c r="E2724" i="19"/>
  <c r="F2724" i="19" s="1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 s="1"/>
  <c r="A2727" i="19"/>
  <c r="B2727" i="19"/>
  <c r="C2727" i="19"/>
  <c r="D2727" i="19"/>
  <c r="E2727" i="19"/>
  <c r="F2727" i="19" s="1"/>
  <c r="B2728" i="19"/>
  <c r="C2728" i="19"/>
  <c r="D2728" i="19"/>
  <c r="E2728" i="19"/>
  <c r="F2728" i="19" s="1"/>
  <c r="AD2728" i="19"/>
  <c r="B2729" i="19"/>
  <c r="A2729" i="19" s="1"/>
  <c r="C2729" i="19"/>
  <c r="D2729" i="19"/>
  <c r="E2729" i="19"/>
  <c r="F2729" i="19"/>
  <c r="A2730" i="19"/>
  <c r="B2730" i="19"/>
  <c r="C2730" i="19"/>
  <c r="D2730" i="19"/>
  <c r="E2730" i="19"/>
  <c r="F2730" i="19"/>
  <c r="B2731" i="19"/>
  <c r="A2731" i="19" s="1"/>
  <c r="C2731" i="19"/>
  <c r="D2731" i="19"/>
  <c r="E2731" i="19"/>
  <c r="F2731" i="19"/>
  <c r="B2732" i="19"/>
  <c r="C2732" i="19"/>
  <c r="D2732" i="19"/>
  <c r="E2732" i="19"/>
  <c r="F2732" i="19" s="1"/>
  <c r="B2733" i="19"/>
  <c r="C2733" i="19"/>
  <c r="D2733" i="19"/>
  <c r="E2733" i="19"/>
  <c r="F2733" i="19"/>
  <c r="B2734" i="19"/>
  <c r="A2734" i="19" s="1"/>
  <c r="C2734" i="19"/>
  <c r="D2734" i="19"/>
  <c r="E2734" i="19"/>
  <c r="F2734" i="19"/>
  <c r="B2735" i="19"/>
  <c r="A2735" i="19" s="1"/>
  <c r="C2735" i="19"/>
  <c r="D2735" i="19"/>
  <c r="E2735" i="19"/>
  <c r="F2735" i="19"/>
  <c r="B2736" i="19"/>
  <c r="A2736" i="19" s="1"/>
  <c r="C2736" i="19"/>
  <c r="D2736" i="19"/>
  <c r="E2736" i="19"/>
  <c r="F2736" i="19" s="1"/>
  <c r="B2737" i="19"/>
  <c r="A2737" i="19" s="1"/>
  <c r="C2737" i="19"/>
  <c r="D2737" i="19"/>
  <c r="E2737" i="19"/>
  <c r="F2737" i="19" s="1"/>
  <c r="AD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 s="1"/>
  <c r="B2740" i="19"/>
  <c r="C2740" i="19"/>
  <c r="A2740" i="19" s="1"/>
  <c r="D2740" i="19"/>
  <c r="E2740" i="19"/>
  <c r="F2740" i="19" s="1"/>
  <c r="B2741" i="19"/>
  <c r="C2741" i="19"/>
  <c r="D2741" i="19"/>
  <c r="E2741" i="19"/>
  <c r="F2741" i="19" s="1"/>
  <c r="A2742" i="19"/>
  <c r="B2742" i="19"/>
  <c r="C2742" i="19"/>
  <c r="D2742" i="19"/>
  <c r="E2742" i="19"/>
  <c r="F2742" i="19"/>
  <c r="B2743" i="19"/>
  <c r="C2743" i="19"/>
  <c r="A2743" i="19" s="1"/>
  <c r="D2743" i="19"/>
  <c r="E2743" i="19"/>
  <c r="F2743" i="19" s="1"/>
  <c r="B2744" i="19"/>
  <c r="C2744" i="19"/>
  <c r="A2744" i="19" s="1"/>
  <c r="D2744" i="19"/>
  <c r="E2744" i="19"/>
  <c r="F2744" i="19" s="1"/>
  <c r="B2745" i="19"/>
  <c r="C2745" i="19"/>
  <c r="A2745" i="19" s="1"/>
  <c r="D2745" i="19"/>
  <c r="E2745" i="19"/>
  <c r="F2745" i="19" s="1"/>
  <c r="A2746" i="19"/>
  <c r="B2746" i="19"/>
  <c r="C2746" i="19"/>
  <c r="D2746" i="19"/>
  <c r="E2746" i="19"/>
  <c r="F2746" i="19" s="1"/>
  <c r="B2747" i="19"/>
  <c r="C2747" i="19"/>
  <c r="A2747" i="19" s="1"/>
  <c r="D2747" i="19"/>
  <c r="E2747" i="19"/>
  <c r="F2747" i="19" s="1"/>
  <c r="A2748" i="19"/>
  <c r="B2748" i="19"/>
  <c r="C2748" i="19"/>
  <c r="D2748" i="19"/>
  <c r="E2748" i="19"/>
  <c r="F2748" i="19" s="1"/>
  <c r="B2749" i="19"/>
  <c r="C2749" i="19"/>
  <c r="A2749" i="19" s="1"/>
  <c r="D2749" i="19"/>
  <c r="E2749" i="19"/>
  <c r="F2749" i="19" s="1"/>
  <c r="A2750" i="19"/>
  <c r="B2750" i="19"/>
  <c r="C2750" i="19"/>
  <c r="D2750" i="19"/>
  <c r="E2750" i="19"/>
  <c r="F2750" i="19" s="1"/>
  <c r="B2751" i="19"/>
  <c r="A2751" i="19" s="1"/>
  <c r="C2751" i="19"/>
  <c r="D2751" i="19"/>
  <c r="E2751" i="19"/>
  <c r="F2751" i="19" s="1"/>
  <c r="AD2751" i="19"/>
  <c r="B2752" i="19"/>
  <c r="C2752" i="19"/>
  <c r="D2752" i="19"/>
  <c r="A2752" i="19" s="1"/>
  <c r="E2752" i="19"/>
  <c r="F2752" i="19"/>
  <c r="B2753" i="19"/>
  <c r="C2753" i="19"/>
  <c r="D2753" i="19"/>
  <c r="E2753" i="19"/>
  <c r="F2753" i="19"/>
  <c r="B2754" i="19"/>
  <c r="A2754" i="19" s="1"/>
  <c r="C2754" i="19"/>
  <c r="D2754" i="19"/>
  <c r="E2754" i="19"/>
  <c r="F2754" i="19"/>
  <c r="A2755" i="19"/>
  <c r="B2755" i="19"/>
  <c r="C2755" i="19"/>
  <c r="D2755" i="19"/>
  <c r="E2755" i="19"/>
  <c r="F2755" i="19"/>
  <c r="B2756" i="19"/>
  <c r="C2756" i="19"/>
  <c r="D2756" i="19"/>
  <c r="E2756" i="19"/>
  <c r="F2756" i="19"/>
  <c r="B2757" i="19"/>
  <c r="C2757" i="19"/>
  <c r="D2757" i="19"/>
  <c r="E2757" i="19"/>
  <c r="F2757" i="19"/>
  <c r="B2758" i="19"/>
  <c r="C2758" i="19"/>
  <c r="D2758" i="19"/>
  <c r="E2758" i="19"/>
  <c r="F2758" i="19"/>
  <c r="B2759" i="19"/>
  <c r="A2759" i="19" s="1"/>
  <c r="C2759" i="19"/>
  <c r="D2759" i="19"/>
  <c r="E2759" i="19"/>
  <c r="F2759" i="19"/>
  <c r="B2760" i="19"/>
  <c r="C2760" i="19"/>
  <c r="D2760" i="19"/>
  <c r="E2760" i="19"/>
  <c r="F2760" i="19"/>
  <c r="B2761" i="19"/>
  <c r="C2761" i="19"/>
  <c r="D2761" i="19"/>
  <c r="E2761" i="19"/>
  <c r="F2761" i="19" s="1"/>
  <c r="B2762" i="19"/>
  <c r="A2762" i="19" s="1"/>
  <c r="C2762" i="19"/>
  <c r="D2762" i="19"/>
  <c r="E2762" i="19"/>
  <c r="F2762" i="19"/>
  <c r="B2763" i="19"/>
  <c r="A2763" i="19" s="1"/>
  <c r="C2763" i="19"/>
  <c r="D2763" i="19"/>
  <c r="E2763" i="19"/>
  <c r="F2763" i="19"/>
  <c r="AD2763" i="19"/>
  <c r="A2764" i="19"/>
  <c r="B2764" i="19"/>
  <c r="C2764" i="19"/>
  <c r="D2764" i="19"/>
  <c r="E2764" i="19"/>
  <c r="F2764" i="19" s="1"/>
  <c r="A2765" i="19"/>
  <c r="B2765" i="19"/>
  <c r="C2765" i="19"/>
  <c r="D2765" i="19"/>
  <c r="E2765" i="19"/>
  <c r="F2765" i="19" s="1"/>
  <c r="B2766" i="19"/>
  <c r="C2766" i="19"/>
  <c r="D2766" i="19"/>
  <c r="E2766" i="19"/>
  <c r="F2766" i="19" s="1"/>
  <c r="A2767" i="19"/>
  <c r="B2767" i="19"/>
  <c r="C2767" i="19"/>
  <c r="D2767" i="19"/>
  <c r="E2767" i="19"/>
  <c r="F2767" i="19"/>
  <c r="B2768" i="19"/>
  <c r="C2768" i="19"/>
  <c r="A2768" i="19" s="1"/>
  <c r="D2768" i="19"/>
  <c r="E2768" i="19"/>
  <c r="F2768" i="19" s="1"/>
  <c r="B2769" i="19"/>
  <c r="C2769" i="19"/>
  <c r="A2769" i="19" s="1"/>
  <c r="D2769" i="19"/>
  <c r="E2769" i="19"/>
  <c r="F2769" i="19" s="1"/>
  <c r="B2770" i="19"/>
  <c r="C2770" i="19"/>
  <c r="A2770" i="19" s="1"/>
  <c r="D2770" i="19"/>
  <c r="E2770" i="19"/>
  <c r="F2770" i="19" s="1"/>
  <c r="A2771" i="19"/>
  <c r="B2771" i="19"/>
  <c r="C2771" i="19"/>
  <c r="D2771" i="19"/>
  <c r="E2771" i="19"/>
  <c r="F2771" i="19" s="1"/>
  <c r="B2772" i="19"/>
  <c r="C2772" i="19"/>
  <c r="A2772" i="19" s="1"/>
  <c r="D2772" i="19"/>
  <c r="E2772" i="19"/>
  <c r="F2772" i="19" s="1"/>
  <c r="A2773" i="19"/>
  <c r="B2773" i="19"/>
  <c r="C2773" i="19"/>
  <c r="D2773" i="19"/>
  <c r="E2773" i="19"/>
  <c r="F2773" i="19" s="1"/>
  <c r="B2774" i="19"/>
  <c r="C2774" i="19"/>
  <c r="A2774" i="19" s="1"/>
  <c r="D2774" i="19"/>
  <c r="E2774" i="19"/>
  <c r="F2774" i="19" s="1"/>
  <c r="AD2774" i="19"/>
  <c r="B2775" i="19"/>
  <c r="C2775" i="19"/>
  <c r="D2775" i="19"/>
  <c r="E2775" i="19"/>
  <c r="F2775" i="19" s="1"/>
  <c r="B2776" i="19"/>
  <c r="A2776" i="19" s="1"/>
  <c r="C2776" i="19"/>
  <c r="D2776" i="19"/>
  <c r="E2776" i="19"/>
  <c r="F2776" i="19"/>
  <c r="B2777" i="19"/>
  <c r="C2777" i="19"/>
  <c r="A2777" i="19" s="1"/>
  <c r="D2777" i="19"/>
  <c r="E2777" i="19"/>
  <c r="F2777" i="19"/>
  <c r="B2778" i="19"/>
  <c r="C2778" i="19"/>
  <c r="D2778" i="19"/>
  <c r="E2778" i="19"/>
  <c r="F2778" i="19"/>
  <c r="B2779" i="19"/>
  <c r="A2779" i="19" s="1"/>
  <c r="C2779" i="19"/>
  <c r="D2779" i="19"/>
  <c r="E2779" i="19"/>
  <c r="F2779" i="19"/>
  <c r="A2780" i="19"/>
  <c r="B2780" i="19"/>
  <c r="C2780" i="19"/>
  <c r="D2780" i="19"/>
  <c r="E2780" i="19"/>
  <c r="F2780" i="19"/>
  <c r="B2781" i="19"/>
  <c r="C2781" i="19"/>
  <c r="D2781" i="19"/>
  <c r="E2781" i="19"/>
  <c r="F2781" i="19"/>
  <c r="B2782" i="19"/>
  <c r="C2782" i="19"/>
  <c r="D2782" i="19"/>
  <c r="E2782" i="19"/>
  <c r="F2782" i="19"/>
  <c r="B2783" i="19"/>
  <c r="C2783" i="19"/>
  <c r="D2783" i="19"/>
  <c r="E2783" i="19"/>
  <c r="F2783" i="19"/>
  <c r="B2784" i="19"/>
  <c r="A2784" i="19" s="1"/>
  <c r="C2784" i="19"/>
  <c r="D2784" i="19"/>
  <c r="E2784" i="19"/>
  <c r="F2784" i="19"/>
  <c r="B2785" i="19"/>
  <c r="C2785" i="19"/>
  <c r="D2785" i="19"/>
  <c r="E2785" i="19"/>
  <c r="F2785" i="19"/>
  <c r="B2786" i="19"/>
  <c r="A2786" i="19" s="1"/>
  <c r="C2786" i="19"/>
  <c r="D2786" i="19"/>
  <c r="E2786" i="19"/>
  <c r="F2786" i="19" s="1"/>
  <c r="B2787" i="19"/>
  <c r="A2787" i="19" s="1"/>
  <c r="C2787" i="19"/>
  <c r="D2787" i="19"/>
  <c r="E2787" i="19"/>
  <c r="F2787" i="19"/>
  <c r="AD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 s="1"/>
  <c r="AD2789" i="19"/>
  <c r="B2790" i="19"/>
  <c r="C2790" i="19"/>
  <c r="D2790" i="19"/>
  <c r="E2790" i="19"/>
  <c r="F2790" i="19"/>
  <c r="B2791" i="19"/>
  <c r="C2791" i="19"/>
  <c r="D2791" i="19"/>
  <c r="E2791" i="19"/>
  <c r="F2791" i="19"/>
  <c r="B2792" i="19"/>
  <c r="C2792" i="19"/>
  <c r="D2792" i="19"/>
  <c r="E2792" i="19"/>
  <c r="F2792" i="19"/>
  <c r="B2793" i="19"/>
  <c r="A2793" i="19" s="1"/>
  <c r="C2793" i="19"/>
  <c r="D2793" i="19"/>
  <c r="E2793" i="19"/>
  <c r="F2793" i="19"/>
  <c r="AD2793" i="19"/>
  <c r="B2794" i="19"/>
  <c r="C2794" i="19"/>
  <c r="A2794" i="19" s="1"/>
  <c r="D2794" i="19"/>
  <c r="E2794" i="19"/>
  <c r="F2794" i="19" s="1"/>
  <c r="AD2794" i="19"/>
  <c r="B2795" i="19"/>
  <c r="C2795" i="19"/>
  <c r="D2795" i="19"/>
  <c r="E2795" i="19"/>
  <c r="F2795" i="19"/>
  <c r="B2796" i="19"/>
  <c r="C2796" i="19"/>
  <c r="D2796" i="19"/>
  <c r="E2796" i="19"/>
  <c r="F2796" i="19"/>
  <c r="B2797" i="19"/>
  <c r="C2797" i="19"/>
  <c r="D2797" i="19"/>
  <c r="E2797" i="19"/>
  <c r="F2797" i="19"/>
  <c r="B2798" i="19"/>
  <c r="A2798" i="19" s="1"/>
  <c r="C2798" i="19"/>
  <c r="D2798" i="19"/>
  <c r="E2798" i="19"/>
  <c r="F2798" i="19"/>
  <c r="B2799" i="19"/>
  <c r="C2799" i="19"/>
  <c r="D2799" i="19"/>
  <c r="E2799" i="19"/>
  <c r="F2799" i="19"/>
  <c r="B2800" i="19"/>
  <c r="A2800" i="19" s="1"/>
  <c r="C2800" i="19"/>
  <c r="D2800" i="19"/>
  <c r="E2800" i="19"/>
  <c r="F2800" i="19" s="1"/>
  <c r="AD2800" i="19"/>
  <c r="B2801" i="19"/>
  <c r="C2801" i="19"/>
  <c r="D2801" i="19"/>
  <c r="E2801" i="19"/>
  <c r="F2801" i="19" s="1"/>
  <c r="AD2801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B2804" i="19"/>
  <c r="A2804" i="19" s="1"/>
  <c r="C2804" i="19"/>
  <c r="D2804" i="19"/>
  <c r="E2804" i="19"/>
  <c r="F2804" i="19"/>
  <c r="B2805" i="19"/>
  <c r="A2805" i="19" s="1"/>
  <c r="C2805" i="19"/>
  <c r="D2805" i="19"/>
  <c r="E2805" i="19"/>
  <c r="F2805" i="19" s="1"/>
  <c r="B2806" i="19"/>
  <c r="C2806" i="19"/>
  <c r="D2806" i="19"/>
  <c r="E2806" i="19"/>
  <c r="F2806" i="19" s="1"/>
  <c r="AD2806" i="19"/>
  <c r="A2807" i="19"/>
  <c r="B2807" i="19"/>
  <c r="C2807" i="19"/>
  <c r="D2807" i="19"/>
  <c r="E2807" i="19"/>
  <c r="F2807" i="19"/>
  <c r="B2808" i="19"/>
  <c r="C2808" i="19"/>
  <c r="A2808" i="19" s="1"/>
  <c r="D2808" i="19"/>
  <c r="E2808" i="19"/>
  <c r="F2808" i="19" s="1"/>
  <c r="B2809" i="19"/>
  <c r="C2809" i="19"/>
  <c r="D2809" i="19"/>
  <c r="E2809" i="19"/>
  <c r="F2809" i="19" s="1"/>
  <c r="B2810" i="19"/>
  <c r="C2810" i="19"/>
  <c r="A2810" i="19" s="1"/>
  <c r="D2810" i="19"/>
  <c r="E2810" i="19"/>
  <c r="F2810" i="19" s="1"/>
  <c r="A2811" i="19"/>
  <c r="B2811" i="19"/>
  <c r="C2811" i="19"/>
  <c r="D2811" i="19"/>
  <c r="E2811" i="19"/>
  <c r="F2811" i="19" s="1"/>
  <c r="B2812" i="19"/>
  <c r="C2812" i="19"/>
  <c r="A2812" i="19" s="1"/>
  <c r="D2812" i="19"/>
  <c r="E2812" i="19"/>
  <c r="F2812" i="19" s="1"/>
  <c r="B2813" i="19"/>
  <c r="A2813" i="19" s="1"/>
  <c r="C2813" i="19"/>
  <c r="D2813" i="19"/>
  <c r="E2813" i="19"/>
  <c r="F2813" i="19" s="1"/>
  <c r="B2814" i="19"/>
  <c r="C2814" i="19"/>
  <c r="A2814" i="19" s="1"/>
  <c r="D2814" i="19"/>
  <c r="E2814" i="19"/>
  <c r="F2814" i="19"/>
  <c r="A2815" i="19"/>
  <c r="B2815" i="19"/>
  <c r="C2815" i="19"/>
  <c r="D2815" i="19"/>
  <c r="E2815" i="19"/>
  <c r="F2815" i="19" s="1"/>
  <c r="A2816" i="19"/>
  <c r="B2816" i="19"/>
  <c r="C2816" i="19"/>
  <c r="D2816" i="19"/>
  <c r="E2816" i="19"/>
  <c r="F2816" i="19" s="1"/>
  <c r="B2817" i="19"/>
  <c r="A2817" i="19" s="1"/>
  <c r="C2817" i="19"/>
  <c r="D2817" i="19"/>
  <c r="E2817" i="19"/>
  <c r="F2817" i="19" s="1"/>
  <c r="B2818" i="19"/>
  <c r="C2818" i="19"/>
  <c r="A2818" i="19" s="1"/>
  <c r="D2818" i="19"/>
  <c r="E2818" i="19"/>
  <c r="F2818" i="19"/>
  <c r="A2819" i="19"/>
  <c r="B2819" i="19"/>
  <c r="C2819" i="19"/>
  <c r="D2819" i="19"/>
  <c r="E2819" i="19"/>
  <c r="F2819" i="19" s="1"/>
  <c r="B2820" i="19"/>
  <c r="A2820" i="19" s="1"/>
  <c r="C2820" i="19"/>
  <c r="D2820" i="19"/>
  <c r="E2820" i="19"/>
  <c r="F2820" i="19" s="1"/>
  <c r="B2821" i="19"/>
  <c r="C2821" i="19"/>
  <c r="D2821" i="19"/>
  <c r="E2821" i="19"/>
  <c r="F2821" i="19" s="1"/>
  <c r="B2822" i="19"/>
  <c r="C2822" i="19"/>
  <c r="A2822" i="19" s="1"/>
  <c r="D2822" i="19"/>
  <c r="E2822" i="19"/>
  <c r="F2822" i="19"/>
  <c r="AD2822" i="19"/>
  <c r="B2823" i="19"/>
  <c r="A2823" i="19" s="1"/>
  <c r="C2823" i="19"/>
  <c r="D2823" i="19"/>
  <c r="E2823" i="19"/>
  <c r="F2823" i="19" s="1"/>
  <c r="B2824" i="19"/>
  <c r="A2824" i="19" s="1"/>
  <c r="C2824" i="19"/>
  <c r="D2824" i="19"/>
  <c r="E2824" i="19"/>
  <c r="F2824" i="19"/>
  <c r="A2825" i="19"/>
  <c r="B2825" i="19"/>
  <c r="C2825" i="19"/>
  <c r="D2825" i="19"/>
  <c r="E2825" i="19"/>
  <c r="F2825" i="19"/>
  <c r="B2826" i="19"/>
  <c r="A2826" i="19" s="1"/>
  <c r="C2826" i="19"/>
  <c r="D2826" i="19"/>
  <c r="E2826" i="19"/>
  <c r="F2826" i="19" s="1"/>
  <c r="B2827" i="19"/>
  <c r="C2827" i="19"/>
  <c r="D2827" i="19"/>
  <c r="E2827" i="19"/>
  <c r="F2827" i="19" s="1"/>
  <c r="A2828" i="19"/>
  <c r="B2828" i="19"/>
  <c r="C2828" i="19"/>
  <c r="D2828" i="19"/>
  <c r="E2828" i="19"/>
  <c r="F2828" i="19"/>
  <c r="B2829" i="19"/>
  <c r="C2829" i="19"/>
  <c r="A2829" i="19" s="1"/>
  <c r="D2829" i="19"/>
  <c r="E2829" i="19"/>
  <c r="F2829" i="19"/>
  <c r="B2830" i="19"/>
  <c r="C2830" i="19"/>
  <c r="D2830" i="19"/>
  <c r="E2830" i="19"/>
  <c r="F2830" i="19"/>
  <c r="B2831" i="19"/>
  <c r="A2831" i="19" s="1"/>
  <c r="C2831" i="19"/>
  <c r="D2831" i="19"/>
  <c r="E2831" i="19"/>
  <c r="F2831" i="19"/>
  <c r="A2832" i="19"/>
  <c r="B2832" i="19"/>
  <c r="C2832" i="19"/>
  <c r="D2832" i="19"/>
  <c r="E2832" i="19"/>
  <c r="F2832" i="19"/>
  <c r="B2833" i="19"/>
  <c r="C2833" i="19"/>
  <c r="D2833" i="19"/>
  <c r="E2833" i="19"/>
  <c r="F2833" i="19"/>
  <c r="B2834" i="19"/>
  <c r="C2834" i="19"/>
  <c r="D2834" i="19"/>
  <c r="E2834" i="19"/>
  <c r="F2834" i="19"/>
  <c r="B2835" i="19"/>
  <c r="C2835" i="19"/>
  <c r="D2835" i="19"/>
  <c r="E2835" i="19"/>
  <c r="F2835" i="19"/>
  <c r="B2836" i="19"/>
  <c r="A2836" i="19" s="1"/>
  <c r="C2836" i="19"/>
  <c r="D2836" i="19"/>
  <c r="E2836" i="19"/>
  <c r="F2836" i="19"/>
  <c r="B2837" i="19"/>
  <c r="A2837" i="19" s="1"/>
  <c r="C2837" i="19"/>
  <c r="D2837" i="19"/>
  <c r="E2837" i="19"/>
  <c r="F2837" i="19"/>
  <c r="B2838" i="19"/>
  <c r="A2838" i="19" s="1"/>
  <c r="C2838" i="19"/>
  <c r="D2838" i="19"/>
  <c r="E2838" i="19"/>
  <c r="F2838" i="19" s="1"/>
  <c r="B2839" i="19"/>
  <c r="A2839" i="19" s="1"/>
  <c r="C2839" i="19"/>
  <c r="D2839" i="19"/>
  <c r="E2839" i="19"/>
  <c r="F2839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B2842" i="19"/>
  <c r="C2842" i="19"/>
  <c r="D2842" i="19"/>
  <c r="E2842" i="19"/>
  <c r="F2842" i="19" s="1"/>
  <c r="B2843" i="19"/>
  <c r="C2843" i="19"/>
  <c r="D2843" i="19"/>
  <c r="E2843" i="19"/>
  <c r="F2843" i="19" s="1"/>
  <c r="B2844" i="19"/>
  <c r="A2844" i="19" s="1"/>
  <c r="C2844" i="19"/>
  <c r="D2844" i="19"/>
  <c r="E2844" i="19"/>
  <c r="F2844" i="19"/>
  <c r="B2845" i="19"/>
  <c r="C2845" i="19"/>
  <c r="D2845" i="19"/>
  <c r="A2845" i="19" s="1"/>
  <c r="E2845" i="19"/>
  <c r="F2845" i="19"/>
  <c r="B2846" i="19"/>
  <c r="C2846" i="19"/>
  <c r="D2846" i="19"/>
  <c r="E2846" i="19"/>
  <c r="F2846" i="19"/>
  <c r="AD2846" i="19"/>
  <c r="B2847" i="19"/>
  <c r="C2847" i="19"/>
  <c r="D2847" i="19"/>
  <c r="E2847" i="19"/>
  <c r="F2847" i="19" s="1"/>
  <c r="A2848" i="19"/>
  <c r="B2848" i="19"/>
  <c r="C2848" i="19"/>
  <c r="D2848" i="19"/>
  <c r="E2848" i="19"/>
  <c r="F2848" i="19"/>
  <c r="B2849" i="19"/>
  <c r="C2849" i="19"/>
  <c r="A2849" i="19" s="1"/>
  <c r="D2849" i="19"/>
  <c r="E2849" i="19"/>
  <c r="F2849" i="19" s="1"/>
  <c r="B2850" i="19"/>
  <c r="C2850" i="19"/>
  <c r="A2850" i="19" s="1"/>
  <c r="D2850" i="19"/>
  <c r="E2850" i="19"/>
  <c r="F2850" i="19" s="1"/>
  <c r="A2851" i="19"/>
  <c r="B2851" i="19"/>
  <c r="C2851" i="19"/>
  <c r="D2851" i="19"/>
  <c r="E2851" i="19"/>
  <c r="F2851" i="19"/>
  <c r="B2852" i="19"/>
  <c r="C2852" i="19"/>
  <c r="A2852" i="19" s="1"/>
  <c r="D2852" i="19"/>
  <c r="E2852" i="19"/>
  <c r="F2852" i="19"/>
  <c r="B2853" i="19"/>
  <c r="C2853" i="19"/>
  <c r="D2853" i="19"/>
  <c r="E2853" i="19"/>
  <c r="F2853" i="19" s="1"/>
  <c r="A2854" i="19"/>
  <c r="B2854" i="19"/>
  <c r="C2854" i="19"/>
  <c r="D2854" i="19"/>
  <c r="E2854" i="19"/>
  <c r="F2854" i="19" s="1"/>
  <c r="A2855" i="19"/>
  <c r="B2855" i="19"/>
  <c r="C2855" i="19"/>
  <c r="D2855" i="19"/>
  <c r="E2855" i="19"/>
  <c r="F2855" i="19"/>
  <c r="B2856" i="19"/>
  <c r="C2856" i="19"/>
  <c r="A2856" i="19" s="1"/>
  <c r="D2856" i="19"/>
  <c r="E2856" i="19"/>
  <c r="F2856" i="19"/>
  <c r="B2857" i="19"/>
  <c r="A2857" i="19" s="1"/>
  <c r="C2857" i="19"/>
  <c r="D2857" i="19"/>
  <c r="E2857" i="19"/>
  <c r="F2857" i="19" s="1"/>
  <c r="AD2857" i="19"/>
  <c r="A2858" i="19"/>
  <c r="B2858" i="19"/>
  <c r="C2858" i="19"/>
  <c r="D2858" i="19"/>
  <c r="E2858" i="19"/>
  <c r="F2858" i="19"/>
  <c r="B2859" i="19"/>
  <c r="C2859" i="19"/>
  <c r="D2859" i="19"/>
  <c r="E2859" i="19"/>
  <c r="F2859" i="19" s="1"/>
  <c r="B2860" i="19"/>
  <c r="C2860" i="19"/>
  <c r="D2860" i="19"/>
  <c r="E2860" i="19"/>
  <c r="F2860" i="19" s="1"/>
  <c r="B2861" i="19"/>
  <c r="A2861" i="19" s="1"/>
  <c r="C2861" i="19"/>
  <c r="D2861" i="19"/>
  <c r="E2861" i="19"/>
  <c r="F2861" i="19"/>
  <c r="AD2861" i="19"/>
  <c r="B2862" i="19"/>
  <c r="A2862" i="19" s="1"/>
  <c r="C2862" i="19"/>
  <c r="D2862" i="19"/>
  <c r="E2862" i="19"/>
  <c r="F2862" i="19" s="1"/>
  <c r="B2863" i="19"/>
  <c r="C2863" i="19"/>
  <c r="D2863" i="19"/>
  <c r="E2863" i="19"/>
  <c r="F2863" i="19" s="1"/>
  <c r="A2864" i="19"/>
  <c r="B2864" i="19"/>
  <c r="C2864" i="19"/>
  <c r="D2864" i="19"/>
  <c r="E2864" i="19"/>
  <c r="F2864" i="19"/>
  <c r="B2865" i="19"/>
  <c r="C2865" i="19"/>
  <c r="A2865" i="19" s="1"/>
  <c r="D2865" i="19"/>
  <c r="E2865" i="19"/>
  <c r="F2865" i="19" s="1"/>
  <c r="B2866" i="19"/>
  <c r="A2866" i="19" s="1"/>
  <c r="C2866" i="19"/>
  <c r="D2866" i="19"/>
  <c r="E2866" i="19"/>
  <c r="F2866" i="19" s="1"/>
  <c r="AD2866" i="19"/>
  <c r="B2867" i="19"/>
  <c r="C2867" i="19"/>
  <c r="D2867" i="19"/>
  <c r="E2867" i="19"/>
  <c r="F2867" i="19"/>
  <c r="AD2867" i="19"/>
  <c r="B2868" i="19"/>
  <c r="C2868" i="19"/>
  <c r="D2868" i="19"/>
  <c r="E2868" i="19"/>
  <c r="F2868" i="19" s="1"/>
  <c r="B2869" i="19"/>
  <c r="C2869" i="19"/>
  <c r="A2869" i="19" s="1"/>
  <c r="D2869" i="19"/>
  <c r="E2869" i="19"/>
  <c r="F2869" i="19" s="1"/>
  <c r="A2870" i="19"/>
  <c r="B2870" i="19"/>
  <c r="C2870" i="19"/>
  <c r="D2870" i="19"/>
  <c r="E2870" i="19"/>
  <c r="F2870" i="19" s="1"/>
  <c r="B2871" i="19"/>
  <c r="C2871" i="19"/>
  <c r="A2871" i="19" s="1"/>
  <c r="D2871" i="19"/>
  <c r="E2871" i="19"/>
  <c r="F2871" i="19" s="1"/>
  <c r="A2872" i="19"/>
  <c r="B2872" i="19"/>
  <c r="C2872" i="19"/>
  <c r="D2872" i="19"/>
  <c r="E2872" i="19"/>
  <c r="F2872" i="19" s="1"/>
  <c r="B2873" i="19"/>
  <c r="C2873" i="19"/>
  <c r="D2873" i="19"/>
  <c r="A2873" i="19" s="1"/>
  <c r="E2873" i="19"/>
  <c r="F2873" i="19" s="1"/>
  <c r="B2874" i="19"/>
  <c r="C2874" i="19"/>
  <c r="A2874" i="19" s="1"/>
  <c r="D2874" i="19"/>
  <c r="E2874" i="19"/>
  <c r="F2874" i="19"/>
  <c r="A2875" i="19"/>
  <c r="B2875" i="19"/>
  <c r="C2875" i="19"/>
  <c r="D2875" i="19"/>
  <c r="E2875" i="19"/>
  <c r="F2875" i="19" s="1"/>
  <c r="A2876" i="19"/>
  <c r="B2876" i="19"/>
  <c r="C2876" i="19"/>
  <c r="D2876" i="19"/>
  <c r="E2876" i="19"/>
  <c r="F2876" i="19" s="1"/>
  <c r="B2877" i="19"/>
  <c r="C2877" i="19"/>
  <c r="D2877" i="19"/>
  <c r="E2877" i="19"/>
  <c r="F2877" i="19"/>
  <c r="A2878" i="19"/>
  <c r="B2878" i="19"/>
  <c r="C2878" i="19"/>
  <c r="D2878" i="19"/>
  <c r="E2878" i="19"/>
  <c r="F2878" i="19"/>
  <c r="B2879" i="19"/>
  <c r="A2879" i="19" s="1"/>
  <c r="C2879" i="19"/>
  <c r="D2879" i="19"/>
  <c r="E2879" i="19"/>
  <c r="F2879" i="19" s="1"/>
  <c r="B2880" i="19"/>
  <c r="A2880" i="19" s="1"/>
  <c r="C2880" i="19"/>
  <c r="D2880" i="19"/>
  <c r="E2880" i="19"/>
  <c r="F2880" i="19" s="1"/>
  <c r="AD2880" i="19"/>
  <c r="B2881" i="19"/>
  <c r="C2881" i="19"/>
  <c r="D2881" i="19"/>
  <c r="E2881" i="19"/>
  <c r="F2881" i="19" s="1"/>
  <c r="B2882" i="19"/>
  <c r="C2882" i="19"/>
  <c r="D2882" i="19"/>
  <c r="E2882" i="19"/>
  <c r="F2882" i="19"/>
  <c r="B2883" i="19"/>
  <c r="A2883" i="19" s="1"/>
  <c r="C2883" i="19"/>
  <c r="D2883" i="19"/>
  <c r="E2883" i="19"/>
  <c r="F2883" i="19"/>
  <c r="B2884" i="19"/>
  <c r="A2884" i="19" s="1"/>
  <c r="C2884" i="19"/>
  <c r="D2884" i="19"/>
  <c r="E2884" i="19"/>
  <c r="F2884" i="19"/>
  <c r="B2885" i="19"/>
  <c r="A2885" i="19" s="1"/>
  <c r="C2885" i="19"/>
  <c r="D2885" i="19"/>
  <c r="E2885" i="19"/>
  <c r="F2885" i="19" s="1"/>
  <c r="B2886" i="19"/>
  <c r="A2886" i="19" s="1"/>
  <c r="C2886" i="19"/>
  <c r="D2886" i="19"/>
  <c r="E2886" i="19"/>
  <c r="F2886" i="19" s="1"/>
  <c r="B2887" i="19"/>
  <c r="C2887" i="19"/>
  <c r="D2887" i="19"/>
  <c r="E2887" i="19"/>
  <c r="F2887" i="19"/>
  <c r="B2888" i="19"/>
  <c r="A2888" i="19" s="1"/>
  <c r="C2888" i="19"/>
  <c r="D2888" i="19"/>
  <c r="E2888" i="19"/>
  <c r="F2888" i="19"/>
  <c r="AD2888" i="19"/>
  <c r="B2889" i="19"/>
  <c r="A2889" i="19" s="1"/>
  <c r="C2889" i="19"/>
  <c r="D2889" i="19"/>
  <c r="E2889" i="19"/>
  <c r="F2889" i="19" s="1"/>
  <c r="B2890" i="19"/>
  <c r="C2890" i="19"/>
  <c r="A2890" i="19" s="1"/>
  <c r="D2890" i="19"/>
  <c r="E2890" i="19"/>
  <c r="F2890" i="19"/>
  <c r="B2891" i="19"/>
  <c r="C2891" i="19"/>
  <c r="A2891" i="19" s="1"/>
  <c r="D2891" i="19"/>
  <c r="E2891" i="19"/>
  <c r="F2891" i="19" s="1"/>
  <c r="B2892" i="19"/>
  <c r="A2892" i="19" s="1"/>
  <c r="C2892" i="19"/>
  <c r="D2892" i="19"/>
  <c r="E2892" i="19"/>
  <c r="F2892" i="19" s="1"/>
  <c r="B2893" i="19"/>
  <c r="A2893" i="19" s="1"/>
  <c r="C2893" i="19"/>
  <c r="D2893" i="19"/>
  <c r="E2893" i="19"/>
  <c r="F2893" i="19" s="1"/>
  <c r="B2894" i="19"/>
  <c r="C2894" i="19"/>
  <c r="A2894" i="19" s="1"/>
  <c r="D2894" i="19"/>
  <c r="E2894" i="19"/>
  <c r="F2894" i="19" s="1"/>
  <c r="A2895" i="19"/>
  <c r="B2895" i="19"/>
  <c r="C2895" i="19"/>
  <c r="D2895" i="19"/>
  <c r="E2895" i="19"/>
  <c r="F2895" i="19"/>
  <c r="B2896" i="19"/>
  <c r="C2896" i="19"/>
  <c r="A2896" i="19" s="1"/>
  <c r="D2896" i="19"/>
  <c r="E2896" i="19"/>
  <c r="F2896" i="19" s="1"/>
  <c r="B2897" i="19"/>
  <c r="C2897" i="19"/>
  <c r="D2897" i="19"/>
  <c r="E2897" i="19"/>
  <c r="F2897" i="19" s="1"/>
  <c r="A2898" i="19"/>
  <c r="B2898" i="19"/>
  <c r="C2898" i="19"/>
  <c r="D2898" i="19"/>
  <c r="E2898" i="19"/>
  <c r="F2898" i="19"/>
  <c r="AD2898" i="19"/>
  <c r="B2899" i="19"/>
  <c r="C2899" i="19"/>
  <c r="D2899" i="19"/>
  <c r="E2899" i="19"/>
  <c r="F2899" i="19"/>
  <c r="B2900" i="19"/>
  <c r="A2900" i="19" s="1"/>
  <c r="C2900" i="19"/>
  <c r="D2900" i="19"/>
  <c r="E2900" i="19"/>
  <c r="F2900" i="19"/>
  <c r="B2901" i="19"/>
  <c r="A2901" i="19" s="1"/>
  <c r="C2901" i="19"/>
  <c r="D2901" i="19"/>
  <c r="E2901" i="19"/>
  <c r="F2901" i="19"/>
  <c r="B2902" i="19"/>
  <c r="A2902" i="19" s="1"/>
  <c r="C2902" i="19"/>
  <c r="D2902" i="19"/>
  <c r="E2902" i="19"/>
  <c r="F2902" i="19" s="1"/>
  <c r="B2903" i="19"/>
  <c r="A2903" i="19" s="1"/>
  <c r="C2903" i="19"/>
  <c r="D2903" i="19"/>
  <c r="E2903" i="19"/>
  <c r="F2903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D2905" i="19"/>
  <c r="B2906" i="19"/>
  <c r="A2906" i="19" s="1"/>
  <c r="C2906" i="19"/>
  <c r="D2906" i="19"/>
  <c r="E2906" i="19"/>
  <c r="F2906" i="19" s="1"/>
  <c r="B2907" i="19"/>
  <c r="C2907" i="19"/>
  <c r="A2907" i="19" s="1"/>
  <c r="D2907" i="19"/>
  <c r="E2907" i="19"/>
  <c r="F2907" i="19"/>
  <c r="B2908" i="19"/>
  <c r="C2908" i="19"/>
  <c r="A2908" i="19" s="1"/>
  <c r="D2908" i="19"/>
  <c r="E2908" i="19"/>
  <c r="F2908" i="19" s="1"/>
  <c r="A2909" i="19"/>
  <c r="B2909" i="19"/>
  <c r="C2909" i="19"/>
  <c r="D2909" i="19"/>
  <c r="E2909" i="19"/>
  <c r="F2909" i="19" s="1"/>
  <c r="B2910" i="19"/>
  <c r="C2910" i="19"/>
  <c r="D2910" i="19"/>
  <c r="E2910" i="19"/>
  <c r="F2910" i="19" s="1"/>
  <c r="B2911" i="19"/>
  <c r="C2911" i="19"/>
  <c r="A2911" i="19" s="1"/>
  <c r="D2911" i="19"/>
  <c r="E2911" i="19"/>
  <c r="F2911" i="19" s="1"/>
  <c r="AD2911" i="19"/>
  <c r="B2912" i="19"/>
  <c r="A2912" i="19" s="1"/>
  <c r="C2912" i="19"/>
  <c r="D2912" i="19"/>
  <c r="E2912" i="19"/>
  <c r="F2912" i="19"/>
  <c r="A2913" i="19"/>
  <c r="B2913" i="19"/>
  <c r="C2913" i="19"/>
  <c r="D2913" i="19"/>
  <c r="E2913" i="19"/>
  <c r="F2913" i="19"/>
  <c r="B2914" i="19"/>
  <c r="C2914" i="19"/>
  <c r="D2914" i="19"/>
  <c r="E2914" i="19"/>
  <c r="F2914" i="19"/>
  <c r="AD2914" i="19"/>
  <c r="B2915" i="19"/>
  <c r="C2915" i="19"/>
  <c r="A2915" i="19" s="1"/>
  <c r="D2915" i="19"/>
  <c r="E2915" i="19"/>
  <c r="F2915" i="19" s="1"/>
  <c r="A2916" i="19"/>
  <c r="B2916" i="19"/>
  <c r="C2916" i="19"/>
  <c r="D2916" i="19"/>
  <c r="E2916" i="19"/>
  <c r="F2916" i="19"/>
  <c r="B2917" i="19"/>
  <c r="C2917" i="19"/>
  <c r="A2917" i="19" s="1"/>
  <c r="D2917" i="19"/>
  <c r="E2917" i="19"/>
  <c r="F2917" i="19"/>
  <c r="B2918" i="19"/>
  <c r="A2918" i="19" s="1"/>
  <c r="C2918" i="19"/>
  <c r="D2918" i="19"/>
  <c r="E2918" i="19"/>
  <c r="F2918" i="19" s="1"/>
  <c r="A2919" i="19"/>
  <c r="B2919" i="19"/>
  <c r="C2919" i="19"/>
  <c r="D2919" i="19"/>
  <c r="E2919" i="19"/>
  <c r="F2919" i="19" s="1"/>
  <c r="B2920" i="19"/>
  <c r="C2920" i="19"/>
  <c r="D2920" i="19"/>
  <c r="E2920" i="19"/>
  <c r="F2920" i="19"/>
  <c r="B2921" i="19"/>
  <c r="C2921" i="19"/>
  <c r="A2921" i="19" s="1"/>
  <c r="D2921" i="19"/>
  <c r="E2921" i="19"/>
  <c r="F2921" i="19"/>
  <c r="AD2921" i="19"/>
  <c r="B2922" i="19"/>
  <c r="C2922" i="19"/>
  <c r="D2922" i="19"/>
  <c r="A2922" i="19" s="1"/>
  <c r="E2922" i="19"/>
  <c r="F2922" i="19"/>
  <c r="A2923" i="19"/>
  <c r="B2923" i="19"/>
  <c r="C2923" i="19"/>
  <c r="D2923" i="19"/>
  <c r="E2923" i="19"/>
  <c r="F2923" i="19"/>
  <c r="B2924" i="19"/>
  <c r="C2924" i="19"/>
  <c r="D2924" i="19"/>
  <c r="E2924" i="19"/>
  <c r="F2924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B2927" i="19"/>
  <c r="A2927" i="19" s="1"/>
  <c r="C2927" i="19"/>
  <c r="D2927" i="19"/>
  <c r="E2927" i="19"/>
  <c r="F2927" i="19"/>
  <c r="B2928" i="19"/>
  <c r="C2928" i="19"/>
  <c r="D2928" i="19"/>
  <c r="E2928" i="19"/>
  <c r="F2928" i="19" s="1"/>
  <c r="B2929" i="19"/>
  <c r="C2929" i="19"/>
  <c r="D2929" i="19"/>
  <c r="E2929" i="19"/>
  <c r="F2929" i="19"/>
  <c r="B2930" i="19"/>
  <c r="A2930" i="19" s="1"/>
  <c r="C2930" i="19"/>
  <c r="D2930" i="19"/>
  <c r="E2930" i="19"/>
  <c r="F2930" i="19"/>
  <c r="A2931" i="19"/>
  <c r="B2931" i="19"/>
  <c r="C2931" i="19"/>
  <c r="D2931" i="19"/>
  <c r="E2931" i="19"/>
  <c r="F2931" i="19"/>
  <c r="B2932" i="19"/>
  <c r="C2932" i="19"/>
  <c r="D2932" i="19"/>
  <c r="E2932" i="19"/>
  <c r="F2932" i="19" s="1"/>
  <c r="B2933" i="19"/>
  <c r="A2933" i="19" s="1"/>
  <c r="C2933" i="19"/>
  <c r="D2933" i="19"/>
  <c r="E2933" i="19"/>
  <c r="F2933" i="19" s="1"/>
  <c r="B2934" i="19"/>
  <c r="A2934" i="19" s="1"/>
  <c r="C2934" i="19"/>
  <c r="D2934" i="19"/>
  <c r="E2934" i="19"/>
  <c r="F2934" i="19"/>
  <c r="B2935" i="19"/>
  <c r="C2935" i="19"/>
  <c r="A2935" i="19" s="1"/>
  <c r="D2935" i="19"/>
  <c r="E2935" i="19"/>
  <c r="F2935" i="19"/>
  <c r="B2936" i="19"/>
  <c r="A2936" i="19" s="1"/>
  <c r="C2936" i="19"/>
  <c r="D2936" i="19"/>
  <c r="E2936" i="19"/>
  <c r="F2936" i="19"/>
  <c r="AD2936" i="19"/>
  <c r="B2937" i="19"/>
  <c r="C2937" i="19"/>
  <c r="A2937" i="19" s="1"/>
  <c r="D2937" i="19"/>
  <c r="E2937" i="19"/>
  <c r="F2937" i="19" s="1"/>
  <c r="AD2937" i="19"/>
  <c r="B2938" i="19"/>
  <c r="A2938" i="19" s="1"/>
  <c r="C2938" i="19"/>
  <c r="D2938" i="19"/>
  <c r="E2938" i="19"/>
  <c r="F2938" i="19" s="1"/>
  <c r="B2939" i="19"/>
  <c r="C2939" i="19"/>
  <c r="D2939" i="19"/>
  <c r="A2939" i="19" s="1"/>
  <c r="E2939" i="19"/>
  <c r="F2939" i="19"/>
  <c r="A2940" i="19"/>
  <c r="B2940" i="19"/>
  <c r="C2940" i="19"/>
  <c r="D2940" i="19"/>
  <c r="E2940" i="19"/>
  <c r="F2940" i="19"/>
  <c r="B2941" i="19"/>
  <c r="C2941" i="19"/>
  <c r="D2941" i="19"/>
  <c r="E2941" i="19"/>
  <c r="F2941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B2944" i="19"/>
  <c r="C2944" i="19"/>
  <c r="D2944" i="19"/>
  <c r="E2944" i="19"/>
  <c r="F2944" i="19"/>
  <c r="B2945" i="19"/>
  <c r="A2945" i="19" s="1"/>
  <c r="C2945" i="19"/>
  <c r="D2945" i="19"/>
  <c r="E2945" i="19"/>
  <c r="F2945" i="19"/>
  <c r="B2946" i="19"/>
  <c r="C2946" i="19"/>
  <c r="D2946" i="19"/>
  <c r="E2946" i="19"/>
  <c r="F2946" i="19" s="1"/>
  <c r="B2947" i="19"/>
  <c r="A2947" i="19" s="1"/>
  <c r="C2947" i="19"/>
  <c r="D2947" i="19"/>
  <c r="E2947" i="19"/>
  <c r="F2947" i="19"/>
  <c r="B2948" i="19"/>
  <c r="A2948" i="19" s="1"/>
  <c r="C2948" i="19"/>
  <c r="D2948" i="19"/>
  <c r="E2948" i="19"/>
  <c r="F2948" i="19"/>
  <c r="B2949" i="19"/>
  <c r="C2949" i="19"/>
  <c r="D2949" i="19"/>
  <c r="E2949" i="19"/>
  <c r="F2949" i="19" s="1"/>
  <c r="AD2949" i="19"/>
  <c r="A2950" i="19"/>
  <c r="B2950" i="19"/>
  <c r="C2950" i="19"/>
  <c r="D2950" i="19"/>
  <c r="E2950" i="19"/>
  <c r="F2950" i="19"/>
  <c r="AD2950" i="19"/>
  <c r="B2951" i="19"/>
  <c r="A2951" i="19" s="1"/>
  <c r="C2951" i="19"/>
  <c r="D2951" i="19"/>
  <c r="E2951" i="19"/>
  <c r="F2951" i="19" s="1"/>
  <c r="B2952" i="19"/>
  <c r="C2952" i="19"/>
  <c r="D2952" i="19"/>
  <c r="A2952" i="19" s="1"/>
  <c r="E2952" i="19"/>
  <c r="F2952" i="19"/>
  <c r="B2953" i="19"/>
  <c r="C2953" i="19"/>
  <c r="D2953" i="19"/>
  <c r="E2953" i="19"/>
  <c r="F2953" i="19"/>
  <c r="B2954" i="19"/>
  <c r="A2954" i="19" s="1"/>
  <c r="C2954" i="19"/>
  <c r="D2954" i="19"/>
  <c r="E2954" i="19"/>
  <c r="F2954" i="19"/>
  <c r="B2955" i="19"/>
  <c r="C2955" i="19"/>
  <c r="D2955" i="19"/>
  <c r="E2955" i="19"/>
  <c r="F2955" i="19" s="1"/>
  <c r="B2956" i="19"/>
  <c r="C2956" i="19"/>
  <c r="D2956" i="19"/>
  <c r="A2956" i="19" s="1"/>
  <c r="E2956" i="19"/>
  <c r="F2956" i="19"/>
  <c r="A2957" i="19"/>
  <c r="B2957" i="19"/>
  <c r="C2957" i="19"/>
  <c r="D2957" i="19"/>
  <c r="E2957" i="19"/>
  <c r="F2957" i="19"/>
  <c r="AD2957" i="19"/>
  <c r="A2958" i="19"/>
  <c r="B2958" i="19"/>
  <c r="C2958" i="19"/>
  <c r="D2958" i="19"/>
  <c r="E2958" i="19"/>
  <c r="F2958" i="19" s="1"/>
  <c r="B2959" i="19"/>
  <c r="C2959" i="19"/>
  <c r="D2959" i="19"/>
  <c r="A2959" i="19" s="1"/>
  <c r="E2959" i="19"/>
  <c r="F2959" i="19" s="1"/>
  <c r="B2960" i="19"/>
  <c r="C2960" i="19"/>
  <c r="A2960" i="19" s="1"/>
  <c r="D2960" i="19"/>
  <c r="E2960" i="19"/>
  <c r="F2960" i="19"/>
  <c r="A2961" i="19"/>
  <c r="B2961" i="19"/>
  <c r="C2961" i="19"/>
  <c r="D2961" i="19"/>
  <c r="E2961" i="19"/>
  <c r="F2961" i="19" s="1"/>
  <c r="B2962" i="19"/>
  <c r="C2962" i="19"/>
  <c r="A2962" i="19" s="1"/>
  <c r="D2962" i="19"/>
  <c r="E2962" i="19"/>
  <c r="F2962" i="19" s="1"/>
  <c r="B2963" i="19"/>
  <c r="C2963" i="19"/>
  <c r="D2963" i="19"/>
  <c r="E2963" i="19"/>
  <c r="F2963" i="19"/>
  <c r="A2964" i="19"/>
  <c r="B2964" i="19"/>
  <c r="C2964" i="19"/>
  <c r="D2964" i="19"/>
  <c r="E2964" i="19"/>
  <c r="F2964" i="19"/>
  <c r="B2965" i="19"/>
  <c r="C2965" i="19"/>
  <c r="D2965" i="19"/>
  <c r="E2965" i="19"/>
  <c r="F2965" i="19" s="1"/>
  <c r="B2966" i="19"/>
  <c r="A2966" i="19" s="1"/>
  <c r="C2966" i="19"/>
  <c r="D2966" i="19"/>
  <c r="E2966" i="19"/>
  <c r="F2966" i="19" s="1"/>
  <c r="A2967" i="19"/>
  <c r="B2967" i="19"/>
  <c r="C2967" i="19"/>
  <c r="D2967" i="19"/>
  <c r="E2967" i="19"/>
  <c r="F2967" i="19" s="1"/>
  <c r="B2968" i="19"/>
  <c r="C2968" i="19"/>
  <c r="A2968" i="19" s="1"/>
  <c r="D2968" i="19"/>
  <c r="E2968" i="19"/>
  <c r="F2968" i="19" s="1"/>
  <c r="B2969" i="19"/>
  <c r="A2969" i="19" s="1"/>
  <c r="C2969" i="19"/>
  <c r="D2969" i="19"/>
  <c r="E2969" i="19"/>
  <c r="F2969" i="19" s="1"/>
  <c r="B2970" i="19"/>
  <c r="A2970" i="19" s="1"/>
  <c r="C2970" i="19"/>
  <c r="D2970" i="19"/>
  <c r="E2970" i="19"/>
  <c r="F2970" i="19" s="1"/>
  <c r="B2971" i="19"/>
  <c r="C2971" i="19"/>
  <c r="A2971" i="19" s="1"/>
  <c r="D2971" i="19"/>
  <c r="E2971" i="19"/>
  <c r="F2971" i="19" s="1"/>
  <c r="A2972" i="19"/>
  <c r="B2972" i="19"/>
  <c r="C2972" i="19"/>
  <c r="D2972" i="19"/>
  <c r="E2972" i="19"/>
  <c r="F2972" i="19" s="1"/>
  <c r="B2973" i="19"/>
  <c r="C2973" i="19"/>
  <c r="A2973" i="19" s="1"/>
  <c r="D2973" i="19"/>
  <c r="E2973" i="19"/>
  <c r="F2973" i="19" s="1"/>
  <c r="AD2973" i="19"/>
  <c r="A2974" i="19"/>
  <c r="B2974" i="19"/>
  <c r="C2974" i="19"/>
  <c r="D2974" i="19"/>
  <c r="E2974" i="19"/>
  <c r="F2974" i="19"/>
  <c r="B2975" i="19"/>
  <c r="C2975" i="19"/>
  <c r="D2975" i="19"/>
  <c r="E2975" i="19"/>
  <c r="F2975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B2978" i="19"/>
  <c r="A2978" i="19" s="1"/>
  <c r="C2978" i="19"/>
  <c r="D2978" i="19"/>
  <c r="E2978" i="19"/>
  <c r="F2978" i="19"/>
  <c r="B2979" i="19"/>
  <c r="A2979" i="19" s="1"/>
  <c r="C2979" i="19"/>
  <c r="D2979" i="19"/>
  <c r="E2979" i="19"/>
  <c r="F2979" i="19" s="1"/>
  <c r="B2980" i="19"/>
  <c r="C2980" i="19"/>
  <c r="D2980" i="19"/>
  <c r="E2980" i="19"/>
  <c r="F2980" i="19" s="1"/>
  <c r="B2981" i="19"/>
  <c r="A2981" i="19" s="1"/>
  <c r="C2981" i="19"/>
  <c r="D2981" i="19"/>
  <c r="E2981" i="19"/>
  <c r="F2981" i="19"/>
  <c r="B2982" i="19"/>
  <c r="C2982" i="19"/>
  <c r="D2982" i="19"/>
  <c r="E2982" i="19"/>
  <c r="F2982" i="19"/>
  <c r="B2983" i="19"/>
  <c r="C2983" i="19"/>
  <c r="D2983" i="19"/>
  <c r="E2983" i="19"/>
  <c r="F2983" i="19" s="1"/>
  <c r="B2984" i="19"/>
  <c r="A2984" i="19" s="1"/>
  <c r="C2984" i="19"/>
  <c r="D2984" i="19"/>
  <c r="E2984" i="19"/>
  <c r="F2984" i="19" s="1"/>
  <c r="AD2984" i="19"/>
  <c r="B2985" i="19"/>
  <c r="C2985" i="19"/>
  <c r="A2985" i="19" s="1"/>
  <c r="D2985" i="19"/>
  <c r="E2985" i="19"/>
  <c r="F2985" i="19"/>
  <c r="B2986" i="19"/>
  <c r="C2986" i="19"/>
  <c r="D2986" i="19"/>
  <c r="E2986" i="19"/>
  <c r="F2986" i="19" s="1"/>
  <c r="A2987" i="19"/>
  <c r="B2987" i="19"/>
  <c r="C2987" i="19"/>
  <c r="D2987" i="19"/>
  <c r="E2987" i="19"/>
  <c r="F2987" i="19" s="1"/>
  <c r="B2988" i="19"/>
  <c r="C2988" i="19"/>
  <c r="D2988" i="19"/>
  <c r="E2988" i="19"/>
  <c r="F2988" i="19"/>
  <c r="B2989" i="19"/>
  <c r="C2989" i="19"/>
  <c r="A2989" i="19" s="1"/>
  <c r="D2989" i="19"/>
  <c r="E2989" i="19"/>
  <c r="F2989" i="19"/>
  <c r="B2990" i="19"/>
  <c r="A2990" i="19" s="1"/>
  <c r="C2990" i="19"/>
  <c r="D2990" i="19"/>
  <c r="E2990" i="19"/>
  <c r="F2990" i="19" s="1"/>
  <c r="B2991" i="19"/>
  <c r="C2991" i="19"/>
  <c r="D2991" i="19"/>
  <c r="E2991" i="19"/>
  <c r="F2991" i="19" s="1"/>
  <c r="B2992" i="19"/>
  <c r="C2992" i="19"/>
  <c r="A2992" i="19" s="1"/>
  <c r="D2992" i="19"/>
  <c r="E2992" i="19"/>
  <c r="F2992" i="19" s="1"/>
  <c r="B2993" i="19"/>
  <c r="C2993" i="19"/>
  <c r="A2993" i="19" s="1"/>
  <c r="D2993" i="19"/>
  <c r="E2993" i="19"/>
  <c r="F2993" i="19" s="1"/>
  <c r="B2994" i="19"/>
  <c r="A2994" i="19" s="1"/>
  <c r="C2994" i="19"/>
  <c r="D2994" i="19"/>
  <c r="E2994" i="19"/>
  <c r="F2994" i="19" s="1"/>
  <c r="B2995" i="19"/>
  <c r="A2995" i="19" s="1"/>
  <c r="C2995" i="19"/>
  <c r="D2995" i="19"/>
  <c r="E2995" i="19"/>
  <c r="F2995" i="19" s="1"/>
  <c r="B2996" i="19"/>
  <c r="C2996" i="19"/>
  <c r="D2996" i="19"/>
  <c r="E2996" i="19"/>
  <c r="F2996" i="19" s="1"/>
  <c r="A2997" i="19"/>
  <c r="B2997" i="19"/>
  <c r="C2997" i="19"/>
  <c r="D2997" i="19"/>
  <c r="E2997" i="19"/>
  <c r="F2997" i="19"/>
  <c r="B2998" i="19"/>
  <c r="C2998" i="19"/>
  <c r="A2998" i="19" s="1"/>
  <c r="D2998" i="19"/>
  <c r="E2998" i="19"/>
  <c r="F2998" i="19" s="1"/>
  <c r="B2999" i="19"/>
  <c r="C2999" i="19"/>
  <c r="A2999" i="19" s="1"/>
  <c r="D2999" i="19"/>
  <c r="E2999" i="19"/>
  <c r="F2999" i="19" s="1"/>
  <c r="A3000" i="19"/>
  <c r="B3000" i="19"/>
  <c r="C3000" i="19"/>
  <c r="D3000" i="19"/>
  <c r="E3000" i="19"/>
  <c r="F3000" i="19"/>
  <c r="B3001" i="19"/>
  <c r="C3001" i="19"/>
  <c r="A3001" i="19" s="1"/>
  <c r="D3001" i="19"/>
  <c r="E3001" i="19"/>
  <c r="F3001" i="19"/>
  <c r="AD3001" i="19"/>
  <c r="A3002" i="19"/>
  <c r="B3002" i="19"/>
  <c r="C3002" i="19"/>
  <c r="D3002" i="19"/>
  <c r="E3002" i="19"/>
  <c r="F3002" i="19" s="1"/>
  <c r="B3003" i="19"/>
  <c r="C3003" i="19"/>
  <c r="D3003" i="19"/>
  <c r="E3003" i="19"/>
  <c r="F3003" i="19"/>
  <c r="A3004" i="19"/>
  <c r="B3004" i="19"/>
  <c r="C3004" i="19"/>
  <c r="D3004" i="19"/>
  <c r="E3004" i="19"/>
  <c r="F3004" i="19"/>
  <c r="B3005" i="19"/>
  <c r="C3005" i="19"/>
  <c r="D3005" i="19"/>
  <c r="E3005" i="19"/>
  <c r="F3005" i="19"/>
  <c r="B3006" i="19"/>
  <c r="A3006" i="19" s="1"/>
  <c r="C3006" i="19"/>
  <c r="D3006" i="19"/>
  <c r="E3006" i="19"/>
  <c r="F3006" i="19" s="1"/>
  <c r="B3007" i="19"/>
  <c r="C3007" i="19"/>
  <c r="D3007" i="19"/>
  <c r="E3007" i="19"/>
  <c r="F3007" i="19"/>
  <c r="AD3007" i="19"/>
  <c r="A3008" i="19"/>
  <c r="B3008" i="19"/>
  <c r="C3008" i="19"/>
  <c r="D3008" i="19"/>
  <c r="E3008" i="19"/>
  <c r="F3008" i="19" s="1"/>
  <c r="AD3008" i="19"/>
  <c r="B3009" i="19"/>
  <c r="C3009" i="19"/>
  <c r="D3009" i="19"/>
  <c r="E3009" i="19"/>
  <c r="F3009" i="19" s="1"/>
  <c r="B3010" i="19"/>
  <c r="C3010" i="19"/>
  <c r="D3010" i="19"/>
  <c r="E3010" i="19"/>
  <c r="F3010" i="19" s="1"/>
  <c r="AD3010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D3012" i="19"/>
  <c r="B3013" i="19"/>
  <c r="A3013" i="19" s="1"/>
  <c r="C3013" i="19"/>
  <c r="D3013" i="19"/>
  <c r="E3013" i="19"/>
  <c r="F3013" i="19"/>
  <c r="B3014" i="19"/>
  <c r="C3014" i="19"/>
  <c r="D3014" i="19"/>
  <c r="E3014" i="19"/>
  <c r="F3014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B3017" i="19"/>
  <c r="C3017" i="19"/>
  <c r="D3017" i="19"/>
  <c r="E3017" i="19"/>
  <c r="F3017" i="19"/>
  <c r="A3018" i="19"/>
  <c r="B3018" i="19"/>
  <c r="C3018" i="19"/>
  <c r="D3018" i="19"/>
  <c r="E3018" i="19"/>
  <c r="F3018" i="19" s="1"/>
  <c r="AD3018" i="19"/>
  <c r="B3019" i="19"/>
  <c r="C3019" i="19"/>
  <c r="D3019" i="19"/>
  <c r="E3019" i="19"/>
  <c r="F3019" i="19"/>
  <c r="B3020" i="19"/>
  <c r="C3020" i="19"/>
  <c r="D3020" i="19"/>
  <c r="E3020" i="19"/>
  <c r="F3020" i="19" s="1"/>
  <c r="B3021" i="19"/>
  <c r="A3021" i="19" s="1"/>
  <c r="C3021" i="19"/>
  <c r="D3021" i="19"/>
  <c r="E3021" i="19"/>
  <c r="F3021" i="19"/>
  <c r="B3022" i="19"/>
  <c r="C3022" i="19"/>
  <c r="A3022" i="19" s="1"/>
  <c r="D3022" i="19"/>
  <c r="E3022" i="19"/>
  <c r="F3022" i="19" s="1"/>
  <c r="B3023" i="19"/>
  <c r="C3023" i="19"/>
  <c r="D3023" i="19"/>
  <c r="E3023" i="19"/>
  <c r="F3023" i="19"/>
  <c r="AD3023" i="19"/>
  <c r="B3024" i="19"/>
  <c r="C3024" i="19"/>
  <c r="D3024" i="19"/>
  <c r="E3024" i="19"/>
  <c r="F3024" i="19"/>
  <c r="B3025" i="19"/>
  <c r="A3025" i="19" s="1"/>
  <c r="C3025" i="19"/>
  <c r="D3025" i="19"/>
  <c r="E3025" i="19"/>
  <c r="F3025" i="19" s="1"/>
  <c r="B3026" i="19"/>
  <c r="A3026" i="19" s="1"/>
  <c r="C3026" i="19"/>
  <c r="D3026" i="19"/>
  <c r="E3026" i="19"/>
  <c r="F3026" i="19"/>
  <c r="B3027" i="19"/>
  <c r="C3027" i="19"/>
  <c r="A3027" i="19" s="1"/>
  <c r="D3027" i="19"/>
  <c r="E3027" i="19"/>
  <c r="F3027" i="19"/>
  <c r="AD3027" i="19"/>
  <c r="B3028" i="19"/>
  <c r="C3028" i="19"/>
  <c r="D3028" i="19"/>
  <c r="E3028" i="19"/>
  <c r="F3028" i="19" s="1"/>
  <c r="AD3028" i="19"/>
  <c r="B3029" i="19"/>
  <c r="A3029" i="19" s="1"/>
  <c r="C3029" i="19"/>
  <c r="D3029" i="19"/>
  <c r="E3029" i="19"/>
  <c r="F3029" i="19"/>
  <c r="A3030" i="19"/>
  <c r="B3030" i="19"/>
  <c r="C3030" i="19"/>
  <c r="D3030" i="19"/>
  <c r="E3030" i="19"/>
  <c r="F3030" i="19"/>
  <c r="B3031" i="19"/>
  <c r="A3031" i="19" s="1"/>
  <c r="C3031" i="19"/>
  <c r="D3031" i="19"/>
  <c r="E3031" i="19"/>
  <c r="F3031" i="19"/>
  <c r="AD3031" i="19"/>
  <c r="B3032" i="19"/>
  <c r="C3032" i="19"/>
  <c r="A3032" i="19" s="1"/>
  <c r="D3032" i="19"/>
  <c r="E3032" i="19"/>
  <c r="F3032" i="19" s="1"/>
  <c r="A3033" i="19"/>
  <c r="B3033" i="19"/>
  <c r="C3033" i="19"/>
  <c r="D3033" i="19"/>
  <c r="E3033" i="19"/>
  <c r="F3033" i="19"/>
  <c r="B3034" i="19"/>
  <c r="C3034" i="19"/>
  <c r="A3034" i="19" s="1"/>
  <c r="D3034" i="19"/>
  <c r="E3034" i="19"/>
  <c r="F3034" i="19"/>
  <c r="AD3034" i="19"/>
  <c r="B3035" i="19"/>
  <c r="C3035" i="19"/>
  <c r="D3035" i="19"/>
  <c r="A3035" i="19" s="1"/>
  <c r="E3035" i="19"/>
  <c r="F3035" i="19" s="1"/>
  <c r="AD3035" i="19"/>
  <c r="B3036" i="19"/>
  <c r="C3036" i="19"/>
  <c r="D3036" i="19"/>
  <c r="E3036" i="19"/>
  <c r="F3036" i="19" s="1"/>
  <c r="AD3036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B3039" i="19"/>
  <c r="C3039" i="19"/>
  <c r="D3039" i="19"/>
  <c r="E3039" i="19"/>
  <c r="F3039" i="19"/>
  <c r="AD3039" i="19"/>
  <c r="B3040" i="19"/>
  <c r="C3040" i="19"/>
  <c r="D3040" i="19"/>
  <c r="A3040" i="19" s="1"/>
  <c r="E3040" i="19"/>
  <c r="F3040" i="19" s="1"/>
  <c r="B3041" i="19"/>
  <c r="C3041" i="19"/>
  <c r="A3041" i="19" s="1"/>
  <c r="D3041" i="19"/>
  <c r="E3041" i="19"/>
  <c r="F3041" i="19"/>
  <c r="A3042" i="19"/>
  <c r="B3042" i="19"/>
  <c r="C3042" i="19"/>
  <c r="D3042" i="19"/>
  <c r="E3042" i="19"/>
  <c r="F3042" i="19" s="1"/>
  <c r="AD3042" i="19"/>
  <c r="B3043" i="19"/>
  <c r="C3043" i="19"/>
  <c r="D3043" i="19"/>
  <c r="E3043" i="19"/>
  <c r="F3043" i="19" s="1"/>
  <c r="B3044" i="19"/>
  <c r="A3044" i="19" s="1"/>
  <c r="C3044" i="19"/>
  <c r="D3044" i="19"/>
  <c r="E3044" i="19"/>
  <c r="F3044" i="19" s="1"/>
  <c r="B3045" i="19"/>
  <c r="C3045" i="19"/>
  <c r="D3045" i="19"/>
  <c r="E3045" i="19"/>
  <c r="F3045" i="19" s="1"/>
  <c r="B3046" i="19"/>
  <c r="A3046" i="19" s="1"/>
  <c r="C3046" i="19"/>
  <c r="D3046" i="19"/>
  <c r="E3046" i="19"/>
  <c r="F3046" i="19"/>
  <c r="A3047" i="19"/>
  <c r="B3047" i="19"/>
  <c r="C3047" i="19"/>
  <c r="D3047" i="19"/>
  <c r="E3047" i="19"/>
  <c r="F3047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D3049" i="19"/>
  <c r="B3050" i="19"/>
  <c r="A3050" i="19" s="1"/>
  <c r="C3050" i="19"/>
  <c r="D3050" i="19"/>
  <c r="E3050" i="19"/>
  <c r="F3050" i="19"/>
  <c r="B3051" i="19"/>
  <c r="C3051" i="19"/>
  <c r="D3051" i="19"/>
  <c r="A3051" i="19" s="1"/>
  <c r="E3051" i="19"/>
  <c r="F3051" i="19" s="1"/>
  <c r="B3052" i="19"/>
  <c r="C3052" i="19"/>
  <c r="D3052" i="19"/>
  <c r="E3052" i="19"/>
  <c r="F3052" i="19"/>
  <c r="AD3052" i="19"/>
  <c r="B3053" i="19"/>
  <c r="C3053" i="19"/>
  <c r="D3053" i="19"/>
  <c r="E3053" i="19"/>
  <c r="F3053" i="19"/>
  <c r="AD3053" i="19"/>
  <c r="A3054" i="19"/>
  <c r="B3054" i="19"/>
  <c r="C3054" i="19"/>
  <c r="D3054" i="19"/>
  <c r="E3054" i="19"/>
  <c r="F3054" i="19"/>
  <c r="B3055" i="19"/>
  <c r="C3055" i="19"/>
  <c r="A3055" i="19" s="1"/>
  <c r="D3055" i="19"/>
  <c r="E3055" i="19"/>
  <c r="F3055" i="19"/>
  <c r="B3056" i="19"/>
  <c r="C3056" i="19"/>
  <c r="D3056" i="19"/>
  <c r="E3056" i="19"/>
  <c r="F3056" i="19" s="1"/>
  <c r="A3057" i="19"/>
  <c r="B3057" i="19"/>
  <c r="C3057" i="19"/>
  <c r="D3057" i="19"/>
  <c r="E3057" i="19"/>
  <c r="F3057" i="19"/>
  <c r="B3058" i="19"/>
  <c r="C3058" i="19"/>
  <c r="A3058" i="19" s="1"/>
  <c r="D3058" i="19"/>
  <c r="E3058" i="19"/>
  <c r="F3058" i="19" s="1"/>
  <c r="A3059" i="19"/>
  <c r="B3059" i="19"/>
  <c r="C3059" i="19"/>
  <c r="D3059" i="19"/>
  <c r="E3059" i="19"/>
  <c r="F3059" i="19" s="1"/>
  <c r="B3060" i="19"/>
  <c r="C3060" i="19"/>
  <c r="A3060" i="19" s="1"/>
  <c r="D3060" i="19"/>
  <c r="E3060" i="19"/>
  <c r="F3060" i="19" s="1"/>
  <c r="AD3060" i="19"/>
  <c r="A3061" i="19"/>
  <c r="B3061" i="19"/>
  <c r="C3061" i="19"/>
  <c r="D3061" i="19"/>
  <c r="E3061" i="19"/>
  <c r="F3061" i="19" s="1"/>
  <c r="B3062" i="19"/>
  <c r="C3062" i="19"/>
  <c r="D3062" i="19"/>
  <c r="E3062" i="19"/>
  <c r="F3062" i="19"/>
  <c r="AD3062" i="19"/>
  <c r="B3063" i="19"/>
  <c r="C3063" i="19"/>
  <c r="D3063" i="19"/>
  <c r="A3063" i="19" s="1"/>
  <c r="E3063" i="19"/>
  <c r="F3063" i="19" s="1"/>
  <c r="B3064" i="19"/>
  <c r="C3064" i="19"/>
  <c r="A3064" i="19" s="1"/>
  <c r="D3064" i="19"/>
  <c r="E3064" i="19"/>
  <c r="F3064" i="19"/>
  <c r="A3065" i="19"/>
  <c r="B3065" i="19"/>
  <c r="C3065" i="19"/>
  <c r="D3065" i="19"/>
  <c r="E3065" i="19"/>
  <c r="F3065" i="19" s="1"/>
  <c r="B3066" i="19"/>
  <c r="C3066" i="19"/>
  <c r="D3066" i="19"/>
  <c r="A3066" i="19" s="1"/>
  <c r="E3066" i="19"/>
  <c r="F3066" i="19"/>
  <c r="B3067" i="19"/>
  <c r="C3067" i="19"/>
  <c r="A3067" i="19" s="1"/>
  <c r="D3067" i="19"/>
  <c r="E3067" i="19"/>
  <c r="F3067" i="19" s="1"/>
  <c r="AD3067" i="19"/>
  <c r="B3068" i="19"/>
  <c r="C3068" i="19"/>
  <c r="D3068" i="19"/>
  <c r="A3068" i="19" s="1"/>
  <c r="E3068" i="19"/>
  <c r="F3068" i="19"/>
  <c r="A3069" i="19"/>
  <c r="B3069" i="19"/>
  <c r="C3069" i="19"/>
  <c r="D3069" i="19"/>
  <c r="E3069" i="19"/>
  <c r="F3069" i="19"/>
  <c r="B3070" i="19"/>
  <c r="C3070" i="19"/>
  <c r="D3070" i="19"/>
  <c r="E3070" i="19"/>
  <c r="F3070" i="19" s="1"/>
  <c r="AD3070" i="19"/>
  <c r="A3071" i="19"/>
  <c r="B3071" i="19"/>
  <c r="C3071" i="19"/>
  <c r="D3071" i="19"/>
  <c r="E3071" i="19"/>
  <c r="F3071" i="19"/>
  <c r="AD3071" i="19"/>
  <c r="B3072" i="19"/>
  <c r="C3072" i="19"/>
  <c r="D3072" i="19"/>
  <c r="E3072" i="19"/>
  <c r="F3072" i="19"/>
  <c r="B3073" i="19"/>
  <c r="A3073" i="19" s="1"/>
  <c r="C3073" i="19"/>
  <c r="D3073" i="19"/>
  <c r="E3073" i="19"/>
  <c r="F3073" i="19" s="1"/>
  <c r="A3074" i="19"/>
  <c r="B3074" i="19"/>
  <c r="C3074" i="19"/>
  <c r="D3074" i="19"/>
  <c r="E3074" i="19"/>
  <c r="F3074" i="19"/>
  <c r="B3075" i="19"/>
  <c r="C3075" i="19"/>
  <c r="A3075" i="19" s="1"/>
  <c r="D3075" i="19"/>
  <c r="E3075" i="19"/>
  <c r="F3075" i="19"/>
  <c r="B3076" i="19"/>
  <c r="C3076" i="19"/>
  <c r="D3076" i="19"/>
  <c r="E3076" i="19"/>
  <c r="F3076" i="19"/>
  <c r="A3077" i="19"/>
  <c r="B3077" i="19"/>
  <c r="C3077" i="19"/>
  <c r="D3077" i="19"/>
  <c r="E3077" i="19"/>
  <c r="F3077" i="19" s="1"/>
  <c r="B3078" i="19"/>
  <c r="C3078" i="19"/>
  <c r="D3078" i="19"/>
  <c r="E3078" i="19"/>
  <c r="F3078" i="19"/>
  <c r="B3079" i="19"/>
  <c r="A3079" i="19" s="1"/>
  <c r="C3079" i="19"/>
  <c r="D3079" i="19"/>
  <c r="E3079" i="19"/>
  <c r="F3079" i="19" s="1"/>
  <c r="B3080" i="19"/>
  <c r="C3080" i="19"/>
  <c r="D3080" i="19"/>
  <c r="E3080" i="19"/>
  <c r="F3080" i="19" s="1"/>
  <c r="A3081" i="19"/>
  <c r="B3081" i="19"/>
  <c r="C3081" i="19"/>
  <c r="D3081" i="19"/>
  <c r="E3081" i="19"/>
  <c r="F3081" i="19"/>
  <c r="B3082" i="19"/>
  <c r="C3082" i="19"/>
  <c r="A3082" i="19" s="1"/>
  <c r="D3082" i="19"/>
  <c r="E3082" i="19"/>
  <c r="F3082" i="19"/>
  <c r="B3083" i="19"/>
  <c r="C3083" i="19"/>
  <c r="D3083" i="19"/>
  <c r="E3083" i="19"/>
  <c r="F3083" i="19"/>
  <c r="B3084" i="19"/>
  <c r="C3084" i="19"/>
  <c r="D3084" i="19"/>
  <c r="E3084" i="19"/>
  <c r="F3084" i="19"/>
  <c r="B3085" i="19"/>
  <c r="A3085" i="19" s="1"/>
  <c r="C3085" i="19"/>
  <c r="D3085" i="19"/>
  <c r="E3085" i="19"/>
  <c r="F3085" i="19" s="1"/>
  <c r="A3086" i="19"/>
  <c r="B3086" i="19"/>
  <c r="C3086" i="19"/>
  <c r="D3086" i="19"/>
  <c r="E3086" i="19"/>
  <c r="F3086" i="19"/>
  <c r="B3087" i="19"/>
  <c r="C3087" i="19"/>
  <c r="D3087" i="19"/>
  <c r="E3087" i="19"/>
  <c r="F3087" i="19"/>
  <c r="B3088" i="19"/>
  <c r="A3088" i="19" s="1"/>
  <c r="C3088" i="19"/>
  <c r="D3088" i="19"/>
  <c r="E3088" i="19"/>
  <c r="F3088" i="19"/>
  <c r="A3089" i="19"/>
  <c r="B3089" i="19"/>
  <c r="C3089" i="19"/>
  <c r="D3089" i="19"/>
  <c r="E3089" i="19"/>
  <c r="F3089" i="19"/>
  <c r="AD3089" i="19"/>
  <c r="B3090" i="19"/>
  <c r="A3090" i="19" s="1"/>
  <c r="C3090" i="19"/>
  <c r="D3090" i="19"/>
  <c r="E3090" i="19"/>
  <c r="F3090" i="19" s="1"/>
  <c r="B3091" i="19"/>
  <c r="C3091" i="19"/>
  <c r="A3091" i="19" s="1"/>
  <c r="D3091" i="19"/>
  <c r="E3091" i="19"/>
  <c r="F3091" i="19" s="1"/>
  <c r="A3092" i="19"/>
  <c r="B3092" i="19"/>
  <c r="C3092" i="19"/>
  <c r="D3092" i="19"/>
  <c r="E3092" i="19"/>
  <c r="F3092" i="19"/>
  <c r="B3093" i="19"/>
  <c r="C3093" i="19"/>
  <c r="A3093" i="19" s="1"/>
  <c r="D3093" i="19"/>
  <c r="E3093" i="19"/>
  <c r="F3093" i="19"/>
  <c r="B3094" i="19"/>
  <c r="C3094" i="19"/>
  <c r="D3094" i="19"/>
  <c r="E3094" i="19"/>
  <c r="F3094" i="19"/>
  <c r="AD3094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B3097" i="19"/>
  <c r="C3097" i="19"/>
  <c r="D3097" i="19"/>
  <c r="E3097" i="19"/>
  <c r="F3097" i="19"/>
  <c r="AD3097" i="19"/>
  <c r="B3098" i="19"/>
  <c r="C3098" i="19"/>
  <c r="D3098" i="19"/>
  <c r="A3098" i="19" s="1"/>
  <c r="E3098" i="19"/>
  <c r="F3098" i="19" s="1"/>
  <c r="B3099" i="19"/>
  <c r="C3099" i="19"/>
  <c r="A3099" i="19" s="1"/>
  <c r="D3099" i="19"/>
  <c r="E3099" i="19"/>
  <c r="F3099" i="19"/>
  <c r="A3100" i="19"/>
  <c r="B3100" i="19"/>
  <c r="C3100" i="19"/>
  <c r="D3100" i="19"/>
  <c r="E3100" i="19"/>
  <c r="F3100" i="19" s="1"/>
  <c r="AD3100" i="19"/>
  <c r="B3101" i="19"/>
  <c r="C3101" i="19"/>
  <c r="D3101" i="19"/>
  <c r="E3101" i="19"/>
  <c r="F3101" i="19" s="1"/>
  <c r="B3102" i="19"/>
  <c r="C3102" i="19"/>
  <c r="D3102" i="19"/>
  <c r="E3102" i="19"/>
  <c r="F3102" i="19"/>
  <c r="B3103" i="19"/>
  <c r="C3103" i="19"/>
  <c r="D3103" i="19"/>
  <c r="E3103" i="19"/>
  <c r="F3103" i="19" s="1"/>
  <c r="B3104" i="19"/>
  <c r="A3104" i="19" s="1"/>
  <c r="C3104" i="19"/>
  <c r="D3104" i="19"/>
  <c r="E3104" i="19"/>
  <c r="F3104" i="19"/>
  <c r="A3105" i="19"/>
  <c r="B3105" i="19"/>
  <c r="C3105" i="19"/>
  <c r="D3105" i="19"/>
  <c r="E3105" i="19"/>
  <c r="F3105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B3108" i="19"/>
  <c r="C3108" i="19"/>
  <c r="D3108" i="19"/>
  <c r="E3108" i="19"/>
  <c r="F3108" i="19"/>
  <c r="AD3108" i="19"/>
  <c r="B3109" i="19"/>
  <c r="C3109" i="19"/>
  <c r="D3109" i="19"/>
  <c r="A3109" i="19" s="1"/>
  <c r="E3109" i="19"/>
  <c r="F3109" i="19" s="1"/>
  <c r="B3110" i="19"/>
  <c r="C3110" i="19"/>
  <c r="D3110" i="19"/>
  <c r="E3110" i="19"/>
  <c r="F3110" i="19"/>
  <c r="A3111" i="19"/>
  <c r="B3111" i="19"/>
  <c r="C3111" i="19"/>
  <c r="D3111" i="19"/>
  <c r="E3111" i="19"/>
  <c r="F3111" i="19"/>
  <c r="AD3111" i="19"/>
  <c r="A3112" i="19"/>
  <c r="B3112" i="19"/>
  <c r="C3112" i="19"/>
  <c r="D3112" i="19"/>
  <c r="E3112" i="19"/>
  <c r="F3112" i="19"/>
  <c r="B3113" i="19"/>
  <c r="C3113" i="19"/>
  <c r="A3113" i="19" s="1"/>
  <c r="D3113" i="19"/>
  <c r="E3113" i="19"/>
  <c r="F3113" i="19"/>
  <c r="B3114" i="19"/>
  <c r="C3114" i="19"/>
  <c r="D3114" i="19"/>
  <c r="E3114" i="19"/>
  <c r="F3114" i="19"/>
  <c r="B3115" i="19"/>
  <c r="C3115" i="19"/>
  <c r="D3115" i="19"/>
  <c r="E3115" i="19"/>
  <c r="F3115" i="19" s="1"/>
  <c r="B3116" i="19"/>
  <c r="A3116" i="19" s="1"/>
  <c r="C3116" i="19"/>
  <c r="D3116" i="19"/>
  <c r="E3116" i="19"/>
  <c r="F3116" i="19"/>
  <c r="AE3116" i="19" s="1"/>
  <c r="B3117" i="19"/>
  <c r="C3117" i="19"/>
  <c r="D3117" i="19"/>
  <c r="E3117" i="19"/>
  <c r="F3117" i="19" s="1"/>
  <c r="AD3117" i="19"/>
  <c r="B3118" i="19"/>
  <c r="C3118" i="19"/>
  <c r="A3118" i="19" s="1"/>
  <c r="D3118" i="19"/>
  <c r="E3118" i="19"/>
  <c r="F3118" i="19"/>
  <c r="AD3118" i="19"/>
  <c r="B3119" i="19"/>
  <c r="C3119" i="19"/>
  <c r="D3119" i="19"/>
  <c r="A3119" i="19" s="1"/>
  <c r="E3119" i="19"/>
  <c r="F3119" i="19" s="1"/>
  <c r="AD3119" i="19"/>
  <c r="B3120" i="19"/>
  <c r="C3120" i="19"/>
  <c r="D3120" i="19"/>
  <c r="E3120" i="19"/>
  <c r="F3120" i="19"/>
  <c r="B3121" i="19"/>
  <c r="A3121" i="19" s="1"/>
  <c r="C3121" i="19"/>
  <c r="D3121" i="19"/>
  <c r="E3121" i="19"/>
  <c r="F3121" i="19" s="1"/>
  <c r="AD3121" i="19"/>
  <c r="A3122" i="19"/>
  <c r="B3122" i="19"/>
  <c r="C3122" i="19"/>
  <c r="D3122" i="19"/>
  <c r="E3122" i="19"/>
  <c r="F3122" i="19"/>
  <c r="AD3122" i="19"/>
  <c r="A3123" i="19"/>
  <c r="B3123" i="19"/>
  <c r="C3123" i="19"/>
  <c r="D3123" i="19"/>
  <c r="E3123" i="19"/>
  <c r="F3123" i="19"/>
  <c r="B3124" i="19"/>
  <c r="C3124" i="19"/>
  <c r="A3124" i="19" s="1"/>
  <c r="D3124" i="19"/>
  <c r="E3124" i="19"/>
  <c r="F3124" i="19"/>
  <c r="B3125" i="19"/>
  <c r="A3125" i="19" s="1"/>
  <c r="C3125" i="19"/>
  <c r="D3125" i="19"/>
  <c r="E3125" i="19"/>
  <c r="F3125" i="19"/>
  <c r="B3126" i="19"/>
  <c r="C3126" i="19"/>
  <c r="D3126" i="19"/>
  <c r="E3126" i="19"/>
  <c r="F3126" i="19" s="1"/>
  <c r="B3127" i="19"/>
  <c r="A3127" i="19" s="1"/>
  <c r="C3127" i="19"/>
  <c r="D3127" i="19"/>
  <c r="E3127" i="19"/>
  <c r="F3127" i="19"/>
  <c r="A3128" i="19"/>
  <c r="B3128" i="19"/>
  <c r="C3128" i="19"/>
  <c r="D3128" i="19"/>
  <c r="E3128" i="19"/>
  <c r="F3128" i="19"/>
  <c r="B3129" i="19"/>
  <c r="A3129" i="19" s="1"/>
  <c r="C3129" i="19"/>
  <c r="D3129" i="19"/>
  <c r="E3129" i="19"/>
  <c r="F3129" i="19" s="1"/>
  <c r="AD3129" i="19"/>
  <c r="B3130" i="19"/>
  <c r="C3130" i="19"/>
  <c r="A3130" i="19" s="1"/>
  <c r="D3130" i="19"/>
  <c r="E3130" i="19"/>
  <c r="F3130" i="19"/>
  <c r="A3131" i="19"/>
  <c r="B3131" i="19"/>
  <c r="C3131" i="19"/>
  <c r="D3131" i="19"/>
  <c r="E3131" i="19"/>
  <c r="F3131" i="19" s="1"/>
  <c r="B3132" i="19"/>
  <c r="C3132" i="19"/>
  <c r="D3132" i="19"/>
  <c r="E3132" i="19"/>
  <c r="F3132" i="19" s="1"/>
  <c r="B3133" i="19"/>
  <c r="C3133" i="19"/>
  <c r="D3133" i="19"/>
  <c r="A3133" i="19" s="1"/>
  <c r="E3133" i="19"/>
  <c r="F3133" i="19" s="1"/>
  <c r="B3134" i="19"/>
  <c r="C3134" i="19"/>
  <c r="A3134" i="19" s="1"/>
  <c r="D3134" i="19"/>
  <c r="E3134" i="19"/>
  <c r="F3134" i="19"/>
  <c r="A3135" i="19"/>
  <c r="B3135" i="19"/>
  <c r="C3135" i="19"/>
  <c r="D3135" i="19"/>
  <c r="E3135" i="19"/>
  <c r="F3135" i="19" s="1"/>
  <c r="B3136" i="19"/>
  <c r="A3136" i="19" s="1"/>
  <c r="C3136" i="19"/>
  <c r="D3136" i="19"/>
  <c r="E3136" i="19"/>
  <c r="F3136" i="19" s="1"/>
  <c r="B3137" i="19"/>
  <c r="A3137" i="19" s="1"/>
  <c r="C3137" i="19"/>
  <c r="D3137" i="19"/>
  <c r="E3137" i="19"/>
  <c r="F3137" i="19" s="1"/>
  <c r="B3138" i="19"/>
  <c r="C3138" i="19"/>
  <c r="D3138" i="19"/>
  <c r="E3138" i="19"/>
  <c r="F3138" i="19"/>
  <c r="A3139" i="19"/>
  <c r="B3139" i="19"/>
  <c r="C3139" i="19"/>
  <c r="D3139" i="19"/>
  <c r="E3139" i="19"/>
  <c r="F3139" i="19"/>
  <c r="B3140" i="19"/>
  <c r="C3140" i="19"/>
  <c r="D3140" i="19"/>
  <c r="E3140" i="19"/>
  <c r="F3140" i="19" s="1"/>
  <c r="B3141" i="19"/>
  <c r="C3141" i="19"/>
  <c r="D3141" i="19"/>
  <c r="A3141" i="19" s="1"/>
  <c r="E3141" i="19"/>
  <c r="F3141" i="19" s="1"/>
  <c r="B3142" i="19"/>
  <c r="C3142" i="19"/>
  <c r="A3142" i="19" s="1"/>
  <c r="D3142" i="19"/>
  <c r="E3142" i="19"/>
  <c r="F3142" i="19"/>
  <c r="A3143" i="19"/>
  <c r="B3143" i="19"/>
  <c r="C3143" i="19"/>
  <c r="D3143" i="19"/>
  <c r="E3143" i="19"/>
  <c r="F3143" i="19" s="1"/>
  <c r="B3144" i="19"/>
  <c r="A3144" i="19" s="1"/>
  <c r="C3144" i="19"/>
  <c r="D3144" i="19"/>
  <c r="E3144" i="19"/>
  <c r="F3144" i="19" s="1"/>
  <c r="B3145" i="19"/>
  <c r="A3145" i="19" s="1"/>
  <c r="C3145" i="19"/>
  <c r="D3145" i="19"/>
  <c r="E3145" i="19"/>
  <c r="F3145" i="19" s="1"/>
  <c r="B3146" i="19"/>
  <c r="C3146" i="19"/>
  <c r="A3146" i="19" s="1"/>
  <c r="D3146" i="19"/>
  <c r="E3146" i="19"/>
  <c r="F3146" i="19"/>
  <c r="A3147" i="19"/>
  <c r="B3147" i="19"/>
  <c r="C3147" i="19"/>
  <c r="D3147" i="19"/>
  <c r="E3147" i="19"/>
  <c r="F3147" i="19" s="1"/>
  <c r="B3148" i="19"/>
  <c r="C3148" i="19"/>
  <c r="D3148" i="19"/>
  <c r="E3148" i="19"/>
  <c r="F3148" i="19" s="1"/>
  <c r="AD3148" i="19"/>
  <c r="B3149" i="19"/>
  <c r="C3149" i="19"/>
  <c r="A3149" i="19" s="1"/>
  <c r="D3149" i="19"/>
  <c r="E3149" i="19"/>
  <c r="F3149" i="19"/>
  <c r="B3150" i="19"/>
  <c r="C3150" i="19"/>
  <c r="D3150" i="19"/>
  <c r="E3150" i="19"/>
  <c r="F3150" i="19" s="1"/>
  <c r="B3151" i="19"/>
  <c r="C3151" i="19"/>
  <c r="D3151" i="19"/>
  <c r="E3151" i="19"/>
  <c r="F3151" i="19" s="1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D3153" i="19"/>
  <c r="B3154" i="19"/>
  <c r="A3154" i="19" s="1"/>
  <c r="C3154" i="19"/>
  <c r="D3154" i="19"/>
  <c r="E3154" i="19"/>
  <c r="F3154" i="19" s="1"/>
  <c r="B3155" i="19"/>
  <c r="C3155" i="19"/>
  <c r="A3155" i="19" s="1"/>
  <c r="D3155" i="19"/>
  <c r="E3155" i="19"/>
  <c r="F3155" i="19"/>
  <c r="A3156" i="19"/>
  <c r="B3156" i="19"/>
  <c r="C3156" i="19"/>
  <c r="D3156" i="19"/>
  <c r="E3156" i="19"/>
  <c r="F3156" i="19" s="1"/>
  <c r="B3157" i="19"/>
  <c r="A3157" i="19" s="1"/>
  <c r="C3157" i="19"/>
  <c r="D3157" i="19"/>
  <c r="E3157" i="19"/>
  <c r="F3157" i="19" s="1"/>
  <c r="B3158" i="19"/>
  <c r="A3158" i="19" s="1"/>
  <c r="C3158" i="19"/>
  <c r="D3158" i="19"/>
  <c r="E3158" i="19"/>
  <c r="F3158" i="19" s="1"/>
  <c r="B3159" i="19"/>
  <c r="C3159" i="19"/>
  <c r="D3159" i="19"/>
  <c r="E3159" i="19"/>
  <c r="F3159" i="19"/>
  <c r="A3160" i="19"/>
  <c r="B3160" i="19"/>
  <c r="C3160" i="19"/>
  <c r="D3160" i="19"/>
  <c r="E3160" i="19"/>
  <c r="F3160" i="19"/>
  <c r="B3161" i="19"/>
  <c r="C3161" i="19"/>
  <c r="D3161" i="19"/>
  <c r="E3161" i="19"/>
  <c r="F3161" i="19" s="1"/>
  <c r="A3162" i="19"/>
  <c r="B3162" i="19"/>
  <c r="C3162" i="19"/>
  <c r="D3162" i="19"/>
  <c r="E3162" i="19"/>
  <c r="F3162" i="19" s="1"/>
  <c r="B3163" i="19"/>
  <c r="C3163" i="19"/>
  <c r="A3163" i="19" s="1"/>
  <c r="D3163" i="19"/>
  <c r="E3163" i="19"/>
  <c r="F3163" i="19"/>
  <c r="A3164" i="19"/>
  <c r="B3164" i="19"/>
  <c r="C3164" i="19"/>
  <c r="D3164" i="19"/>
  <c r="E3164" i="19"/>
  <c r="F3164" i="19" s="1"/>
  <c r="B3165" i="19"/>
  <c r="C3165" i="19"/>
  <c r="D3165" i="19"/>
  <c r="E3165" i="19"/>
  <c r="F3165" i="19" s="1"/>
  <c r="B3166" i="19"/>
  <c r="A3166" i="19" s="1"/>
  <c r="C3166" i="19"/>
  <c r="D3166" i="19"/>
  <c r="E3166" i="19"/>
  <c r="F3166" i="19" s="1"/>
  <c r="B3167" i="19"/>
  <c r="C3167" i="19"/>
  <c r="D3167" i="19"/>
  <c r="E3167" i="19"/>
  <c r="F3167" i="19"/>
  <c r="A3168" i="19"/>
  <c r="B3168" i="19"/>
  <c r="C3168" i="19"/>
  <c r="D3168" i="19"/>
  <c r="E3168" i="19"/>
  <c r="F3168" i="19"/>
  <c r="B3169" i="19"/>
  <c r="C3169" i="19"/>
  <c r="D3169" i="19"/>
  <c r="E3169" i="19"/>
  <c r="F3169" i="19" s="1"/>
  <c r="A3170" i="19"/>
  <c r="B3170" i="19"/>
  <c r="C3170" i="19"/>
  <c r="D3170" i="19"/>
  <c r="E3170" i="19"/>
  <c r="F3170" i="19" s="1"/>
  <c r="B3171" i="19"/>
  <c r="C3171" i="19"/>
  <c r="A3171" i="19" s="1"/>
  <c r="D3171" i="19"/>
  <c r="E3171" i="19"/>
  <c r="F3171" i="19"/>
  <c r="A3172" i="19"/>
  <c r="B3172" i="19"/>
  <c r="C3172" i="19"/>
  <c r="D3172" i="19"/>
  <c r="E3172" i="19"/>
  <c r="F3172" i="19" s="1"/>
  <c r="B3173" i="19"/>
  <c r="C3173" i="19"/>
  <c r="D3173" i="19"/>
  <c r="E3173" i="19"/>
  <c r="F3173" i="19" s="1"/>
  <c r="B3174" i="19"/>
  <c r="A3174" i="19" s="1"/>
  <c r="C3174" i="19"/>
  <c r="D3174" i="19"/>
  <c r="E3174" i="19"/>
  <c r="F3174" i="19" s="1"/>
  <c r="B3175" i="19"/>
  <c r="C3175" i="19"/>
  <c r="D3175" i="19"/>
  <c r="E3175" i="19"/>
  <c r="F3175" i="19"/>
  <c r="A3176" i="19"/>
  <c r="B3176" i="19"/>
  <c r="C3176" i="19"/>
  <c r="D3176" i="19"/>
  <c r="E3176" i="19"/>
  <c r="F3176" i="19"/>
  <c r="B3177" i="19"/>
  <c r="C3177" i="19"/>
  <c r="D3177" i="19"/>
  <c r="E3177" i="19"/>
  <c r="F3177" i="19" s="1"/>
  <c r="A3178" i="19"/>
  <c r="B3178" i="19"/>
  <c r="C3178" i="19"/>
  <c r="D3178" i="19"/>
  <c r="E3178" i="19"/>
  <c r="F3178" i="19" s="1"/>
  <c r="B3179" i="19"/>
  <c r="C3179" i="19"/>
  <c r="A3179" i="19" s="1"/>
  <c r="D3179" i="19"/>
  <c r="E3179" i="19"/>
  <c r="F3179" i="19"/>
  <c r="AD3179" i="19"/>
  <c r="B3180" i="19"/>
  <c r="C3180" i="19"/>
  <c r="D3180" i="19"/>
  <c r="E3180" i="19"/>
  <c r="F3180" i="19" s="1"/>
  <c r="B3181" i="19"/>
  <c r="A3181" i="19" s="1"/>
  <c r="C3181" i="19"/>
  <c r="D3181" i="19"/>
  <c r="E3181" i="19"/>
  <c r="F3181" i="19"/>
  <c r="A3182" i="19"/>
  <c r="B3182" i="19"/>
  <c r="C3182" i="19"/>
  <c r="D3182" i="19"/>
  <c r="E3182" i="19"/>
  <c r="F3182" i="19"/>
  <c r="B3183" i="19"/>
  <c r="A3183" i="19" s="1"/>
  <c r="C3183" i="19"/>
  <c r="D3183" i="19"/>
  <c r="E3183" i="19"/>
  <c r="F3183" i="19" s="1"/>
  <c r="B3184" i="19"/>
  <c r="A3184" i="19" s="1"/>
  <c r="C3184" i="19"/>
  <c r="D3184" i="19"/>
  <c r="E3184" i="19"/>
  <c r="F3184" i="19" s="1"/>
  <c r="AD3184" i="19"/>
  <c r="A3185" i="19"/>
  <c r="B3185" i="19"/>
  <c r="C3185" i="19"/>
  <c r="D3185" i="19"/>
  <c r="E3185" i="19"/>
  <c r="F3185" i="19" s="1"/>
  <c r="B3186" i="19"/>
  <c r="A3186" i="19" s="1"/>
  <c r="C3186" i="19"/>
  <c r="D3186" i="19"/>
  <c r="E3186" i="19"/>
  <c r="F3186" i="19" s="1"/>
  <c r="B3187" i="19"/>
  <c r="A3187" i="19" s="1"/>
  <c r="C3187" i="19"/>
  <c r="D3187" i="19"/>
  <c r="E3187" i="19"/>
  <c r="F3187" i="19" s="1"/>
  <c r="B3188" i="19"/>
  <c r="C3188" i="19"/>
  <c r="D3188" i="19"/>
  <c r="E3188" i="19"/>
  <c r="F3188" i="19"/>
  <c r="A3189" i="19"/>
  <c r="B3189" i="19"/>
  <c r="C3189" i="19"/>
  <c r="D3189" i="19"/>
  <c r="E3189" i="19"/>
  <c r="F3189" i="19"/>
  <c r="B3190" i="19"/>
  <c r="C3190" i="19"/>
  <c r="D3190" i="19"/>
  <c r="E3190" i="19"/>
  <c r="F3190" i="19" s="1"/>
  <c r="B3191" i="19"/>
  <c r="C3191" i="19"/>
  <c r="D3191" i="19"/>
  <c r="A3191" i="19" s="1"/>
  <c r="E3191" i="19"/>
  <c r="F3191" i="19" s="1"/>
  <c r="B3192" i="19"/>
  <c r="C3192" i="19"/>
  <c r="A3192" i="19" s="1"/>
  <c r="D3192" i="19"/>
  <c r="E3192" i="19"/>
  <c r="F3192" i="19"/>
  <c r="AD3192" i="19"/>
  <c r="B3193" i="19"/>
  <c r="C3193" i="19"/>
  <c r="D3193" i="19"/>
  <c r="E3193" i="19"/>
  <c r="F3193" i="19" s="1"/>
  <c r="B3194" i="19"/>
  <c r="A3194" i="19" s="1"/>
  <c r="C3194" i="19"/>
  <c r="D3194" i="19"/>
  <c r="E3194" i="19"/>
  <c r="F3194" i="19"/>
  <c r="A3195" i="19"/>
  <c r="B3195" i="19"/>
  <c r="C3195" i="19"/>
  <c r="D3195" i="19"/>
  <c r="E3195" i="19"/>
  <c r="F3195" i="19"/>
  <c r="B3196" i="19"/>
  <c r="A3196" i="19" s="1"/>
  <c r="C3196" i="19"/>
  <c r="D3196" i="19"/>
  <c r="E3196" i="19"/>
  <c r="F3196" i="19" s="1"/>
  <c r="B3197" i="19"/>
  <c r="C3197" i="19"/>
  <c r="D3197" i="19"/>
  <c r="E3197" i="19"/>
  <c r="F3197" i="19" s="1"/>
  <c r="B3198" i="19"/>
  <c r="A3198" i="19" s="1"/>
  <c r="C3198" i="19"/>
  <c r="D3198" i="19"/>
  <c r="E3198" i="19"/>
  <c r="F3198" i="19"/>
  <c r="AD3198" i="19"/>
  <c r="B3199" i="19"/>
  <c r="A3199" i="19" s="1"/>
  <c r="C3199" i="19"/>
  <c r="D3199" i="19"/>
  <c r="E3199" i="19"/>
  <c r="F3199" i="19" s="1"/>
  <c r="B3200" i="19"/>
  <c r="C3200" i="19"/>
  <c r="D3200" i="19"/>
  <c r="E3200" i="19"/>
  <c r="F3200" i="19" s="1"/>
  <c r="B3201" i="19"/>
  <c r="C3201" i="19"/>
  <c r="D3201" i="19"/>
  <c r="E3201" i="19"/>
  <c r="F3201" i="19"/>
  <c r="A3202" i="19"/>
  <c r="B3202" i="19"/>
  <c r="C3202" i="19"/>
  <c r="D3202" i="19"/>
  <c r="E3202" i="19"/>
  <c r="F3202" i="19"/>
  <c r="B3203" i="19"/>
  <c r="C3203" i="19"/>
  <c r="D3203" i="19"/>
  <c r="E3203" i="19"/>
  <c r="F3203" i="19" s="1"/>
  <c r="B3204" i="19"/>
  <c r="C3204" i="19"/>
  <c r="D3204" i="19"/>
  <c r="A3204" i="19" s="1"/>
  <c r="E3204" i="19"/>
  <c r="F3204" i="19" s="1"/>
  <c r="B3205" i="19"/>
  <c r="C3205" i="19"/>
  <c r="D3205" i="19"/>
  <c r="E3205" i="19"/>
  <c r="F3205" i="19"/>
  <c r="A3206" i="19"/>
  <c r="B3206" i="19"/>
  <c r="C3206" i="19"/>
  <c r="D3206" i="19"/>
  <c r="E3206" i="19"/>
  <c r="F3206" i="19"/>
  <c r="B3207" i="19"/>
  <c r="A3207" i="19" s="1"/>
  <c r="C3207" i="19"/>
  <c r="D3207" i="19"/>
  <c r="E3207" i="19"/>
  <c r="F3207" i="19" s="1"/>
  <c r="B3208" i="19"/>
  <c r="A3208" i="19" s="1"/>
  <c r="C3208" i="19"/>
  <c r="D3208" i="19"/>
  <c r="E3208" i="19"/>
  <c r="F3208" i="19" s="1"/>
  <c r="B3209" i="19"/>
  <c r="C3209" i="19"/>
  <c r="D3209" i="19"/>
  <c r="E3209" i="19"/>
  <c r="F3209" i="19"/>
  <c r="A3210" i="19"/>
  <c r="B3210" i="19"/>
  <c r="C3210" i="19"/>
  <c r="D3210" i="19"/>
  <c r="E3210" i="19"/>
  <c r="F3210" i="19"/>
  <c r="AD3210" i="19"/>
  <c r="B3211" i="19"/>
  <c r="A3211" i="19" s="1"/>
  <c r="C3211" i="19"/>
  <c r="D3211" i="19"/>
  <c r="E3211" i="19"/>
  <c r="F3211" i="19"/>
  <c r="A3212" i="19"/>
  <c r="B3212" i="19"/>
  <c r="C3212" i="19"/>
  <c r="D3212" i="19"/>
  <c r="E3212" i="19"/>
  <c r="F3212" i="19"/>
  <c r="B3213" i="19"/>
  <c r="C3213" i="19"/>
  <c r="D3213" i="19"/>
  <c r="E3213" i="19"/>
  <c r="F3213" i="19"/>
  <c r="B3214" i="19"/>
  <c r="C3214" i="19"/>
  <c r="D3214" i="19"/>
  <c r="E3214" i="19"/>
  <c r="F3214" i="19" s="1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B3217" i="19"/>
  <c r="C3217" i="19"/>
  <c r="D3217" i="19"/>
  <c r="E3217" i="19"/>
  <c r="F3217" i="19"/>
  <c r="B3218" i="19"/>
  <c r="A3218" i="19" s="1"/>
  <c r="C3218" i="19"/>
  <c r="D3218" i="19"/>
  <c r="E3218" i="19"/>
  <c r="F3218" i="19" s="1"/>
  <c r="B3219" i="19"/>
  <c r="A3219" i="19" s="1"/>
  <c r="C3219" i="19"/>
  <c r="D3219" i="19"/>
  <c r="E3219" i="19"/>
  <c r="F3219" i="19"/>
  <c r="B3220" i="19"/>
  <c r="C3220" i="19"/>
  <c r="A3220" i="19" s="1"/>
  <c r="D3220" i="19"/>
  <c r="E3220" i="19"/>
  <c r="F3220" i="19"/>
  <c r="B3221" i="19"/>
  <c r="A3221" i="19" s="1"/>
  <c r="C3221" i="19"/>
  <c r="D3221" i="19"/>
  <c r="E3221" i="19"/>
  <c r="F3221" i="19"/>
  <c r="B3222" i="19"/>
  <c r="C3222" i="19"/>
  <c r="D3222" i="19"/>
  <c r="E3222" i="19"/>
  <c r="F3222" i="19" s="1"/>
  <c r="B3223" i="19"/>
  <c r="A3223" i="19" s="1"/>
  <c r="C3223" i="19"/>
  <c r="D3223" i="19"/>
  <c r="E3223" i="19"/>
  <c r="F3223" i="19"/>
  <c r="A3224" i="19"/>
  <c r="B3224" i="19"/>
  <c r="C3224" i="19"/>
  <c r="D3224" i="19"/>
  <c r="E3224" i="19"/>
  <c r="F3224" i="19"/>
  <c r="B3225" i="19"/>
  <c r="A3225" i="19" s="1"/>
  <c r="C3225" i="19"/>
  <c r="D3225" i="19"/>
  <c r="E3225" i="19"/>
  <c r="F3225" i="19" s="1"/>
  <c r="AD3225" i="19"/>
  <c r="B3226" i="19"/>
  <c r="C3226" i="19"/>
  <c r="D3226" i="19"/>
  <c r="E3226" i="19"/>
  <c r="F3226" i="19"/>
  <c r="AD3226" i="19"/>
  <c r="B3227" i="19"/>
  <c r="C3227" i="19"/>
  <c r="D3227" i="19"/>
  <c r="E3227" i="19"/>
  <c r="F3227" i="19" s="1"/>
  <c r="A3228" i="19"/>
  <c r="B3228" i="19"/>
  <c r="C3228" i="19"/>
  <c r="D3228" i="19"/>
  <c r="E3228" i="19"/>
  <c r="F3228" i="19"/>
  <c r="B3229" i="19"/>
  <c r="C3229" i="19"/>
  <c r="A3229" i="19" s="1"/>
  <c r="D3229" i="19"/>
  <c r="E3229" i="19"/>
  <c r="F3229" i="19"/>
  <c r="B3230" i="19"/>
  <c r="C3230" i="19"/>
  <c r="D3230" i="19"/>
  <c r="E3230" i="19"/>
  <c r="F3230" i="19"/>
  <c r="B3231" i="19"/>
  <c r="C3231" i="19"/>
  <c r="D3231" i="19"/>
  <c r="E3231" i="19"/>
  <c r="F3231" i="19" s="1"/>
  <c r="AD3231" i="19"/>
  <c r="A3232" i="19"/>
  <c r="B3232" i="19"/>
  <c r="C3232" i="19"/>
  <c r="D3232" i="19"/>
  <c r="E3232" i="19"/>
  <c r="F3232" i="19" s="1"/>
  <c r="B3233" i="19"/>
  <c r="C3233" i="19"/>
  <c r="D3233" i="19"/>
  <c r="E3233" i="19"/>
  <c r="F3233" i="19" s="1"/>
  <c r="B3234" i="19"/>
  <c r="C3234" i="19"/>
  <c r="D3234" i="19"/>
  <c r="A3234" i="19" s="1"/>
  <c r="E3234" i="19"/>
  <c r="F3234" i="19" s="1"/>
  <c r="B3235" i="19"/>
  <c r="C3235" i="19"/>
  <c r="D3235" i="19"/>
  <c r="E3235" i="19"/>
  <c r="F3235" i="19"/>
  <c r="A3236" i="19"/>
  <c r="B3236" i="19"/>
  <c r="C3236" i="19"/>
  <c r="D3236" i="19"/>
  <c r="E3236" i="19"/>
  <c r="F3236" i="19"/>
  <c r="AD3236" i="19"/>
  <c r="B3237" i="19"/>
  <c r="A3237" i="19" s="1"/>
  <c r="C3237" i="19"/>
  <c r="D3237" i="19"/>
  <c r="E3237" i="19"/>
  <c r="F3237" i="19"/>
  <c r="B3238" i="19"/>
  <c r="C3238" i="19"/>
  <c r="D3238" i="19"/>
  <c r="A3238" i="19" s="1"/>
  <c r="E3238" i="19"/>
  <c r="F3238" i="19"/>
  <c r="AD3238" i="19"/>
  <c r="B3239" i="19"/>
  <c r="A3239" i="19" s="1"/>
  <c r="C3239" i="19"/>
  <c r="D3239" i="19"/>
  <c r="E3239" i="19"/>
  <c r="F3239" i="19" s="1"/>
  <c r="B3240" i="19"/>
  <c r="C3240" i="19"/>
  <c r="D3240" i="19"/>
  <c r="E3240" i="19"/>
  <c r="F3240" i="19"/>
  <c r="A3241" i="19"/>
  <c r="B3241" i="19"/>
  <c r="C3241" i="19"/>
  <c r="D3241" i="19"/>
  <c r="E3241" i="19"/>
  <c r="F3241" i="19"/>
  <c r="B3242" i="19"/>
  <c r="C3242" i="19"/>
  <c r="D3242" i="19"/>
  <c r="E3242" i="19"/>
  <c r="F3242" i="19" s="1"/>
  <c r="AD3242" i="19"/>
  <c r="A3243" i="19"/>
  <c r="B3243" i="19"/>
  <c r="C3243" i="19"/>
  <c r="D3243" i="19"/>
  <c r="E3243" i="19"/>
  <c r="F3243" i="19"/>
  <c r="B3244" i="19"/>
  <c r="C3244" i="19"/>
  <c r="D3244" i="19"/>
  <c r="E3244" i="19"/>
  <c r="F3244" i="19"/>
  <c r="B3245" i="19"/>
  <c r="C3245" i="19"/>
  <c r="D3245" i="19"/>
  <c r="E3245" i="19"/>
  <c r="F3245" i="19" s="1"/>
  <c r="B3246" i="19"/>
  <c r="A3246" i="19" s="1"/>
  <c r="C3246" i="19"/>
  <c r="D3246" i="19"/>
  <c r="E3246" i="19"/>
  <c r="F3246" i="19"/>
  <c r="B3247" i="19"/>
  <c r="C3247" i="19"/>
  <c r="A3247" i="19" s="1"/>
  <c r="D3247" i="19"/>
  <c r="E3247" i="19"/>
  <c r="F3247" i="19"/>
  <c r="B3248" i="19"/>
  <c r="C3248" i="19"/>
  <c r="D3248" i="19"/>
  <c r="E3248" i="19"/>
  <c r="F3248" i="19"/>
  <c r="AD3248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B3251" i="19"/>
  <c r="A3251" i="19" s="1"/>
  <c r="C3251" i="19"/>
  <c r="D3251" i="19"/>
  <c r="E3251" i="19"/>
  <c r="F3251" i="19" s="1"/>
  <c r="A3252" i="19"/>
  <c r="B3252" i="19"/>
  <c r="C3252" i="19"/>
  <c r="D3252" i="19"/>
  <c r="E3252" i="19"/>
  <c r="F3252" i="19" s="1"/>
  <c r="AD3252" i="19"/>
  <c r="B3253" i="19"/>
  <c r="C3253" i="19"/>
  <c r="D3253" i="19"/>
  <c r="E3253" i="19"/>
  <c r="F3253" i="19"/>
  <c r="AD3253" i="19"/>
  <c r="B3254" i="19"/>
  <c r="C3254" i="19"/>
  <c r="A3254" i="19" s="1"/>
  <c r="D3254" i="19"/>
  <c r="E3254" i="19"/>
  <c r="F3254" i="19"/>
  <c r="AE3254" i="19" s="1"/>
  <c r="B3255" i="19"/>
  <c r="C3255" i="19"/>
  <c r="D3255" i="19"/>
  <c r="E3255" i="19"/>
  <c r="F3255" i="19" s="1"/>
  <c r="B3256" i="19"/>
  <c r="A3256" i="19" s="1"/>
  <c r="C3256" i="19"/>
  <c r="D3256" i="19"/>
  <c r="E3256" i="19"/>
  <c r="F3256" i="19"/>
  <c r="A3257" i="19"/>
  <c r="B3257" i="19"/>
  <c r="C3257" i="19"/>
  <c r="D3257" i="19"/>
  <c r="E3257" i="19"/>
  <c r="F3257" i="19"/>
  <c r="B3258" i="19"/>
  <c r="C3258" i="19"/>
  <c r="D3258" i="19"/>
  <c r="E3258" i="19"/>
  <c r="F3258" i="19" s="1"/>
  <c r="B3259" i="19"/>
  <c r="A3259" i="19" s="1"/>
  <c r="C3259" i="19"/>
  <c r="D3259" i="19"/>
  <c r="E3259" i="19"/>
  <c r="F3259" i="19" s="1"/>
  <c r="B3260" i="19"/>
  <c r="A3260" i="19" s="1"/>
  <c r="C3260" i="19"/>
  <c r="D3260" i="19"/>
  <c r="E3260" i="19"/>
  <c r="F3260" i="19"/>
  <c r="B3261" i="19"/>
  <c r="C3261" i="19"/>
  <c r="D3261" i="19"/>
  <c r="E3261" i="19"/>
  <c r="F3261" i="19"/>
  <c r="B3262" i="19"/>
  <c r="C3262" i="19"/>
  <c r="D3262" i="19"/>
  <c r="E3262" i="19"/>
  <c r="F3262" i="19"/>
  <c r="B3263" i="19"/>
  <c r="A3263" i="19" s="1"/>
  <c r="C3263" i="19"/>
  <c r="D3263" i="19"/>
  <c r="E3263" i="19"/>
  <c r="F3263" i="19" s="1"/>
  <c r="A3264" i="19"/>
  <c r="B3264" i="19"/>
  <c r="C3264" i="19"/>
  <c r="D3264" i="19"/>
  <c r="E3264" i="19"/>
  <c r="F3264" i="19"/>
  <c r="B3265" i="19"/>
  <c r="C3265" i="19"/>
  <c r="A3265" i="19" s="1"/>
  <c r="D3265" i="19"/>
  <c r="E3265" i="19"/>
  <c r="F3265" i="19"/>
  <c r="B3266" i="19"/>
  <c r="C3266" i="19"/>
  <c r="D3266" i="19"/>
  <c r="E3266" i="19"/>
  <c r="F3266" i="19" s="1"/>
  <c r="B3267" i="19"/>
  <c r="C3267" i="19"/>
  <c r="D3267" i="19"/>
  <c r="E3267" i="19"/>
  <c r="F3267" i="19" s="1"/>
  <c r="A3268" i="19"/>
  <c r="B3268" i="19"/>
  <c r="C3268" i="19"/>
  <c r="D3268" i="19"/>
  <c r="E3268" i="19"/>
  <c r="F3268" i="19"/>
  <c r="B3269" i="19"/>
  <c r="C3269" i="19"/>
  <c r="A3269" i="19" s="1"/>
  <c r="D3269" i="19"/>
  <c r="E3269" i="19"/>
  <c r="F3269" i="19"/>
  <c r="B3270" i="19"/>
  <c r="C3270" i="19"/>
  <c r="D3270" i="19"/>
  <c r="E3270" i="19"/>
  <c r="F3270" i="19" s="1"/>
  <c r="B3271" i="19"/>
  <c r="C3271" i="19"/>
  <c r="D3271" i="19"/>
  <c r="E3271" i="19"/>
  <c r="F3271" i="19" s="1"/>
  <c r="B3272" i="19"/>
  <c r="A3272" i="19" s="1"/>
  <c r="C3272" i="19"/>
  <c r="D3272" i="19"/>
  <c r="E3272" i="19"/>
  <c r="F3272" i="19"/>
  <c r="A3273" i="19"/>
  <c r="B3273" i="19"/>
  <c r="C3273" i="19"/>
  <c r="D3273" i="19"/>
  <c r="E3273" i="19"/>
  <c r="F3273" i="19"/>
  <c r="B3274" i="19"/>
  <c r="C3274" i="19"/>
  <c r="D3274" i="19"/>
  <c r="E3274" i="19"/>
  <c r="F3274" i="19"/>
  <c r="AD3274" i="19"/>
  <c r="B3275" i="19"/>
  <c r="C3275" i="19"/>
  <c r="A3275" i="19" s="1"/>
  <c r="D3275" i="19"/>
  <c r="E3275" i="19"/>
  <c r="F3275" i="19"/>
  <c r="A3276" i="19"/>
  <c r="B3276" i="19"/>
  <c r="C3276" i="19"/>
  <c r="D3276" i="19"/>
  <c r="E3276" i="19"/>
  <c r="F3276" i="19" s="1"/>
  <c r="B3277" i="19"/>
  <c r="C3277" i="19"/>
  <c r="D3277" i="19"/>
  <c r="E3277" i="19"/>
  <c r="F3277" i="19" s="1"/>
  <c r="B3278" i="19"/>
  <c r="A3278" i="19" s="1"/>
  <c r="C3278" i="19"/>
  <c r="D3278" i="19"/>
  <c r="E3278" i="19"/>
  <c r="F3278" i="19" s="1"/>
  <c r="AD3278" i="19"/>
  <c r="B3279" i="19"/>
  <c r="C3279" i="19"/>
  <c r="D3279" i="19"/>
  <c r="E3279" i="19"/>
  <c r="F3279" i="19" s="1"/>
  <c r="B3280" i="19"/>
  <c r="C3280" i="19"/>
  <c r="D3280" i="19"/>
  <c r="E3280" i="19"/>
  <c r="F3280" i="19" s="1"/>
  <c r="AD3280" i="19"/>
  <c r="A3281" i="19"/>
  <c r="B3281" i="19"/>
  <c r="C3281" i="19"/>
  <c r="D3281" i="19"/>
  <c r="E3281" i="19"/>
  <c r="F3281" i="19" s="1"/>
  <c r="B3282" i="19"/>
  <c r="C3282" i="19"/>
  <c r="D3282" i="19"/>
  <c r="E3282" i="19"/>
  <c r="F3282" i="19" s="1"/>
  <c r="A3283" i="19"/>
  <c r="B3283" i="19"/>
  <c r="C3283" i="19"/>
  <c r="D3283" i="19"/>
  <c r="E3283" i="19"/>
  <c r="F3283" i="19" s="1"/>
  <c r="B3284" i="19"/>
  <c r="C3284" i="19"/>
  <c r="D3284" i="19"/>
  <c r="E3284" i="19"/>
  <c r="F3284" i="19"/>
  <c r="A3285" i="19"/>
  <c r="B3285" i="19"/>
  <c r="C3285" i="19"/>
  <c r="D3285" i="19"/>
  <c r="E3285" i="19"/>
  <c r="F3285" i="19"/>
  <c r="B3286" i="19"/>
  <c r="A3286" i="19" s="1"/>
  <c r="C3286" i="19"/>
  <c r="D3286" i="19"/>
  <c r="E3286" i="19"/>
  <c r="F3286" i="19" s="1"/>
  <c r="B3287" i="19"/>
  <c r="C3287" i="19"/>
  <c r="D3287" i="19"/>
  <c r="E3287" i="19"/>
  <c r="F3287" i="19" s="1"/>
  <c r="AD3287" i="19"/>
  <c r="B3288" i="19"/>
  <c r="A3288" i="19" s="1"/>
  <c r="C3288" i="19"/>
  <c r="D3288" i="19"/>
  <c r="E3288" i="19"/>
  <c r="F3288" i="19"/>
  <c r="B3289" i="19"/>
  <c r="A3289" i="19" s="1"/>
  <c r="C3289" i="19"/>
  <c r="D3289" i="19"/>
  <c r="E3289" i="19"/>
  <c r="F3289" i="19" s="1"/>
  <c r="A3290" i="19"/>
  <c r="B3290" i="19"/>
  <c r="C3290" i="19"/>
  <c r="D3290" i="19"/>
  <c r="E3290" i="19"/>
  <c r="F3290" i="19"/>
  <c r="B3291" i="19"/>
  <c r="C3291" i="19"/>
  <c r="A3291" i="19" s="1"/>
  <c r="D3291" i="19"/>
  <c r="E3291" i="19"/>
  <c r="F3291" i="19"/>
  <c r="B3292" i="19"/>
  <c r="C3292" i="19"/>
  <c r="D3292" i="19"/>
  <c r="E3292" i="19"/>
  <c r="F3292" i="19" s="1"/>
  <c r="AD3292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B3295" i="19"/>
  <c r="A3295" i="19" s="1"/>
  <c r="C3295" i="19"/>
  <c r="D3295" i="19"/>
  <c r="E3295" i="19"/>
  <c r="F3295" i="19" s="1"/>
  <c r="AD3295" i="19"/>
  <c r="B3296" i="19"/>
  <c r="C3296" i="19"/>
  <c r="D3296" i="19"/>
  <c r="E3296" i="19"/>
  <c r="F3296" i="19"/>
  <c r="B3297" i="19"/>
  <c r="A3297" i="19" s="1"/>
  <c r="C3297" i="19"/>
  <c r="D3297" i="19"/>
  <c r="E3297" i="19"/>
  <c r="F3297" i="19"/>
  <c r="AD3297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B3300" i="19"/>
  <c r="A3300" i="19" s="1"/>
  <c r="C3300" i="19"/>
  <c r="D3300" i="19"/>
  <c r="E3300" i="19"/>
  <c r="F3300" i="19" s="1"/>
  <c r="B3301" i="19"/>
  <c r="C3301" i="19"/>
  <c r="D3301" i="19"/>
  <c r="E3301" i="19"/>
  <c r="F3301" i="19" s="1"/>
  <c r="B3302" i="19"/>
  <c r="C3302" i="19"/>
  <c r="A3302" i="19" s="1"/>
  <c r="D3302" i="19"/>
  <c r="E3302" i="19"/>
  <c r="F3302" i="19"/>
  <c r="A3303" i="19"/>
  <c r="B3303" i="19"/>
  <c r="C3303" i="19"/>
  <c r="D3303" i="19"/>
  <c r="E3303" i="19"/>
  <c r="F3303" i="19" s="1"/>
  <c r="B3304" i="19"/>
  <c r="C3304" i="19"/>
  <c r="D3304" i="19"/>
  <c r="E3304" i="19"/>
  <c r="F3304" i="19" s="1"/>
  <c r="B3305" i="19"/>
  <c r="C3305" i="19"/>
  <c r="D3305" i="19"/>
  <c r="E3305" i="19"/>
  <c r="F3305" i="19" s="1"/>
  <c r="B3306" i="19"/>
  <c r="C3306" i="19"/>
  <c r="D3306" i="19"/>
  <c r="E3306" i="19"/>
  <c r="F3306" i="19"/>
  <c r="A3307" i="19"/>
  <c r="B3307" i="19"/>
  <c r="C3307" i="19"/>
  <c r="D3307" i="19"/>
  <c r="E3307" i="19"/>
  <c r="F3307" i="19"/>
  <c r="B3308" i="19"/>
  <c r="A3308" i="19" s="1"/>
  <c r="C3308" i="19"/>
  <c r="D3308" i="19"/>
  <c r="E3308" i="19"/>
  <c r="F3308" i="19" s="1"/>
  <c r="A3309" i="19"/>
  <c r="B3309" i="19"/>
  <c r="C3309" i="19"/>
  <c r="D3309" i="19"/>
  <c r="E3309" i="19"/>
  <c r="F3309" i="19" s="1"/>
  <c r="B3310" i="19"/>
  <c r="C3310" i="19"/>
  <c r="D3310" i="19"/>
  <c r="E3310" i="19"/>
  <c r="F3310" i="19" s="1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 s="1"/>
  <c r="B3313" i="19"/>
  <c r="C3313" i="19"/>
  <c r="A3313" i="19" s="1"/>
  <c r="D3313" i="19"/>
  <c r="E3313" i="19"/>
  <c r="F3313" i="19" s="1"/>
  <c r="B3314" i="19"/>
  <c r="C3314" i="19"/>
  <c r="D3314" i="19"/>
  <c r="E3314" i="19"/>
  <c r="F3314" i="19" s="1"/>
  <c r="A3315" i="19"/>
  <c r="B3315" i="19"/>
  <c r="C3315" i="19"/>
  <c r="D3315" i="19"/>
  <c r="E3315" i="19"/>
  <c r="F3315" i="19"/>
  <c r="B3316" i="19"/>
  <c r="C3316" i="19"/>
  <c r="A3316" i="19" s="1"/>
  <c r="D3316" i="19"/>
  <c r="E3316" i="19"/>
  <c r="F3316" i="19" s="1"/>
  <c r="AD3316" i="19"/>
  <c r="B3317" i="19"/>
  <c r="C3317" i="19"/>
  <c r="D3317" i="19"/>
  <c r="E3317" i="19"/>
  <c r="F3317" i="19"/>
  <c r="AD3317" i="19"/>
  <c r="B3318" i="19"/>
  <c r="C3318" i="19"/>
  <c r="D3318" i="19"/>
  <c r="E3318" i="19"/>
  <c r="F3318" i="19" s="1"/>
  <c r="B3319" i="19"/>
  <c r="C3319" i="19"/>
  <c r="A3319" i="19" s="1"/>
  <c r="D3319" i="19"/>
  <c r="E3319" i="19"/>
  <c r="F3319" i="19"/>
  <c r="A3320" i="19"/>
  <c r="B3320" i="19"/>
  <c r="C3320" i="19"/>
  <c r="D3320" i="19"/>
  <c r="E3320" i="19"/>
  <c r="F3320" i="19" s="1"/>
  <c r="B3321" i="19"/>
  <c r="C3321" i="19"/>
  <c r="D3321" i="19"/>
  <c r="E3321" i="19"/>
  <c r="F3321" i="19" s="1"/>
  <c r="AD3321" i="19"/>
  <c r="A3322" i="19"/>
  <c r="B3322" i="19"/>
  <c r="C3322" i="19"/>
  <c r="D3322" i="19"/>
  <c r="E3322" i="19"/>
  <c r="F3322" i="19"/>
  <c r="AD3322" i="19"/>
  <c r="B3323" i="19"/>
  <c r="A3323" i="19" s="1"/>
  <c r="C3323" i="19"/>
  <c r="D3323" i="19"/>
  <c r="E3323" i="19"/>
  <c r="F3323" i="19" s="1"/>
  <c r="AD3323" i="19"/>
  <c r="B3324" i="19"/>
  <c r="C3324" i="19"/>
  <c r="D3324" i="19"/>
  <c r="E3324" i="19"/>
  <c r="F3324" i="19" s="1"/>
  <c r="AD3324" i="19"/>
  <c r="B3325" i="19"/>
  <c r="C3325" i="19"/>
  <c r="A3325" i="19" s="1"/>
  <c r="D3325" i="19"/>
  <c r="E3325" i="19"/>
  <c r="F3325" i="19"/>
  <c r="AD3325" i="19"/>
  <c r="B3326" i="19"/>
  <c r="C3326" i="19"/>
  <c r="D3326" i="19"/>
  <c r="E3326" i="19"/>
  <c r="F3326" i="19" s="1"/>
  <c r="B3327" i="19"/>
  <c r="A3327" i="19" s="1"/>
  <c r="C3327" i="19"/>
  <c r="D3327" i="19"/>
  <c r="E3327" i="19"/>
  <c r="F3327" i="19"/>
  <c r="B3328" i="19"/>
  <c r="A3328" i="19" s="1"/>
  <c r="C3328" i="19"/>
  <c r="D3328" i="19"/>
  <c r="E3328" i="19"/>
  <c r="F3328" i="19"/>
  <c r="B3329" i="19"/>
  <c r="C3329" i="19"/>
  <c r="D3329" i="19"/>
  <c r="E3329" i="19"/>
  <c r="F3329" i="19" s="1"/>
  <c r="B3330" i="19"/>
  <c r="A3330" i="19" s="1"/>
  <c r="C3330" i="19"/>
  <c r="D3330" i="19"/>
  <c r="E3330" i="19"/>
  <c r="F3330" i="19"/>
  <c r="A3331" i="19"/>
  <c r="B3331" i="19"/>
  <c r="C3331" i="19"/>
  <c r="D3331" i="19"/>
  <c r="E3331" i="19"/>
  <c r="F3331" i="19"/>
  <c r="B3332" i="19"/>
  <c r="C3332" i="19"/>
  <c r="D3332" i="19"/>
  <c r="E3332" i="19"/>
  <c r="F3332" i="19"/>
  <c r="B3333" i="19"/>
  <c r="A3333" i="19" s="1"/>
  <c r="C3333" i="19"/>
  <c r="D3333" i="19"/>
  <c r="E3333" i="19"/>
  <c r="F3333" i="19"/>
  <c r="B3334" i="19"/>
  <c r="A3334" i="19" s="1"/>
  <c r="C3334" i="19"/>
  <c r="D3334" i="19"/>
  <c r="E3334" i="19"/>
  <c r="F3334" i="19" s="1"/>
  <c r="B3335" i="19"/>
  <c r="A3335" i="19" s="1"/>
  <c r="C3335" i="19"/>
  <c r="D3335" i="19"/>
  <c r="E3335" i="19"/>
  <c r="F3335" i="19"/>
  <c r="A3336" i="19"/>
  <c r="B3336" i="19"/>
  <c r="C3336" i="19"/>
  <c r="D3336" i="19"/>
  <c r="E3336" i="19"/>
  <c r="F3336" i="19"/>
  <c r="B3337" i="19"/>
  <c r="C3337" i="19"/>
  <c r="D3337" i="19"/>
  <c r="E3337" i="19"/>
  <c r="F3337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B3340" i="19"/>
  <c r="C3340" i="19"/>
  <c r="D3340" i="19"/>
  <c r="E3340" i="19"/>
  <c r="F3340" i="19"/>
  <c r="B3341" i="19"/>
  <c r="A3341" i="19" s="1"/>
  <c r="C3341" i="19"/>
  <c r="D3341" i="19"/>
  <c r="E3341" i="19"/>
  <c r="F3341" i="19"/>
  <c r="B3342" i="19"/>
  <c r="C3342" i="19"/>
  <c r="D3342" i="19"/>
  <c r="E3342" i="19"/>
  <c r="F3342" i="19" s="1"/>
  <c r="B3343" i="19"/>
  <c r="A3343" i="19" s="1"/>
  <c r="C3343" i="19"/>
  <c r="D3343" i="19"/>
  <c r="E3343" i="19"/>
  <c r="F3343" i="19"/>
  <c r="A3344" i="19"/>
  <c r="B3344" i="19"/>
  <c r="C3344" i="19"/>
  <c r="D3344" i="19"/>
  <c r="E3344" i="19"/>
  <c r="F3344" i="19"/>
  <c r="B3345" i="19"/>
  <c r="C3345" i="19"/>
  <c r="D3345" i="19"/>
  <c r="E3345" i="19"/>
  <c r="F3345" i="19" s="1"/>
  <c r="B3346" i="19"/>
  <c r="A3346" i="19" s="1"/>
  <c r="C3346" i="19"/>
  <c r="D3346" i="19"/>
  <c r="E3346" i="19"/>
  <c r="F3346" i="19"/>
  <c r="B3347" i="19"/>
  <c r="A3347" i="19" s="1"/>
  <c r="C3347" i="19"/>
  <c r="D3347" i="19"/>
  <c r="E3347" i="19"/>
  <c r="F3347" i="19"/>
  <c r="B3348" i="19"/>
  <c r="C3348" i="19"/>
  <c r="D3348" i="19"/>
  <c r="E3348" i="19"/>
  <c r="F3348" i="19"/>
  <c r="B3349" i="19"/>
  <c r="A3349" i="19" s="1"/>
  <c r="C3349" i="19"/>
  <c r="D3349" i="19"/>
  <c r="E3349" i="19"/>
  <c r="F3349" i="19"/>
  <c r="B3350" i="19"/>
  <c r="A3350" i="19" s="1"/>
  <c r="C3350" i="19"/>
  <c r="D3350" i="19"/>
  <c r="E3350" i="19"/>
  <c r="F3350" i="19" s="1"/>
  <c r="B3351" i="19"/>
  <c r="A3351" i="19" s="1"/>
  <c r="C3351" i="19"/>
  <c r="D3351" i="19"/>
  <c r="E3351" i="19"/>
  <c r="F3351" i="19"/>
  <c r="A3352" i="19"/>
  <c r="B3352" i="19"/>
  <c r="C3352" i="19"/>
  <c r="D3352" i="19"/>
  <c r="E3352" i="19"/>
  <c r="F3352" i="19"/>
  <c r="AD3352" i="19"/>
  <c r="B3353" i="19"/>
  <c r="A3353" i="19" s="1"/>
  <c r="C3353" i="19"/>
  <c r="D3353" i="19"/>
  <c r="E3353" i="19"/>
  <c r="F3353" i="19" s="1"/>
  <c r="AD3353" i="19"/>
  <c r="B3354" i="19"/>
  <c r="A3354" i="19" s="1"/>
  <c r="C3354" i="19"/>
  <c r="D3354" i="19"/>
  <c r="E3354" i="19"/>
  <c r="F3354" i="19" s="1"/>
  <c r="AD3354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B3357" i="19"/>
  <c r="A3357" i="19" s="1"/>
  <c r="C3357" i="19"/>
  <c r="D3357" i="19"/>
  <c r="E3357" i="19"/>
  <c r="F3357" i="19" s="1"/>
  <c r="B3358" i="19"/>
  <c r="A3358" i="19" s="1"/>
  <c r="C3358" i="19"/>
  <c r="D3358" i="19"/>
  <c r="E3358" i="19"/>
  <c r="F3358" i="19" s="1"/>
  <c r="AD3358" i="19"/>
  <c r="B3359" i="19"/>
  <c r="C3359" i="19"/>
  <c r="D3359" i="19"/>
  <c r="E3359" i="19"/>
  <c r="F3359" i="19" s="1"/>
  <c r="B3360" i="19"/>
  <c r="C3360" i="19"/>
  <c r="D3360" i="19"/>
  <c r="E3360" i="19"/>
  <c r="F3360" i="19"/>
  <c r="B3361" i="19"/>
  <c r="A3361" i="19" s="1"/>
  <c r="C3361" i="19"/>
  <c r="D3361" i="19"/>
  <c r="E3361" i="19"/>
  <c r="F3361" i="19"/>
  <c r="B3362" i="19"/>
  <c r="A3362" i="19" s="1"/>
  <c r="C3362" i="19"/>
  <c r="D3362" i="19"/>
  <c r="E3362" i="19"/>
  <c r="F3362" i="19"/>
  <c r="B3363" i="19"/>
  <c r="C3363" i="19"/>
  <c r="D3363" i="19"/>
  <c r="E3363" i="19"/>
  <c r="F3363" i="19"/>
  <c r="B3364" i="19"/>
  <c r="A3364" i="19" s="1"/>
  <c r="C3364" i="19"/>
  <c r="D3364" i="19"/>
  <c r="E3364" i="19"/>
  <c r="F3364" i="19"/>
  <c r="B3365" i="19"/>
  <c r="A3365" i="19" s="1"/>
  <c r="C3365" i="19"/>
  <c r="D3365" i="19"/>
  <c r="E3365" i="19"/>
  <c r="F3365" i="19"/>
  <c r="A3366" i="19"/>
  <c r="B3366" i="19"/>
  <c r="C3366" i="19"/>
  <c r="D3366" i="19"/>
  <c r="E3366" i="19"/>
  <c r="F3366" i="19"/>
  <c r="B3367" i="19"/>
  <c r="A3367" i="19" s="1"/>
  <c r="C3367" i="19"/>
  <c r="D3367" i="19"/>
  <c r="E3367" i="19"/>
  <c r="F3367" i="19" s="1"/>
  <c r="B3368" i="19"/>
  <c r="C3368" i="19"/>
  <c r="D3368" i="19"/>
  <c r="E3368" i="19"/>
  <c r="F3368" i="19" s="1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B3371" i="19"/>
  <c r="C3371" i="19"/>
  <c r="D3371" i="19"/>
  <c r="E3371" i="19"/>
  <c r="F3371" i="19"/>
  <c r="B3372" i="19"/>
  <c r="A3372" i="19" s="1"/>
  <c r="C3372" i="19"/>
  <c r="D3372" i="19"/>
  <c r="E3372" i="19"/>
  <c r="F3372" i="19"/>
  <c r="AD3372" i="19"/>
  <c r="B3373" i="19"/>
  <c r="C3373" i="19"/>
  <c r="A3373" i="19" s="1"/>
  <c r="D3373" i="19"/>
  <c r="E3373" i="19"/>
  <c r="F3373" i="19"/>
  <c r="B3374" i="19"/>
  <c r="A3374" i="19" s="1"/>
  <c r="C3374" i="19"/>
  <c r="D3374" i="19"/>
  <c r="E3374" i="19"/>
  <c r="F3374" i="19" s="1"/>
  <c r="B3375" i="19"/>
  <c r="A3375" i="19" s="1"/>
  <c r="C3375" i="19"/>
  <c r="D3375" i="19"/>
  <c r="E3375" i="19"/>
  <c r="F3375" i="19" s="1"/>
  <c r="B3376" i="19"/>
  <c r="C3376" i="19"/>
  <c r="A3376" i="19" s="1"/>
  <c r="D3376" i="19"/>
  <c r="E3376" i="19"/>
  <c r="F3376" i="19"/>
  <c r="A3377" i="19"/>
  <c r="B3377" i="19"/>
  <c r="C3377" i="19"/>
  <c r="D3377" i="19"/>
  <c r="E3377" i="19"/>
  <c r="F3377" i="19" s="1"/>
  <c r="B3378" i="19"/>
  <c r="A3378" i="19" s="1"/>
  <c r="C3378" i="19"/>
  <c r="D3378" i="19"/>
  <c r="E3378" i="19"/>
  <c r="F3378" i="19" s="1"/>
  <c r="B3379" i="19"/>
  <c r="A3379" i="19" s="1"/>
  <c r="C3379" i="19"/>
  <c r="D3379" i="19"/>
  <c r="E3379" i="19"/>
  <c r="F3379" i="19" s="1"/>
  <c r="A3380" i="19"/>
  <c r="B3380" i="19"/>
  <c r="C3380" i="19"/>
  <c r="D3380" i="19"/>
  <c r="E3380" i="19"/>
  <c r="F3380" i="19" s="1"/>
  <c r="B3381" i="19"/>
  <c r="C3381" i="19"/>
  <c r="A3381" i="19" s="1"/>
  <c r="D3381" i="19"/>
  <c r="E3381" i="19"/>
  <c r="F3381" i="19"/>
  <c r="A3382" i="19"/>
  <c r="B3382" i="19"/>
  <c r="C3382" i="19"/>
  <c r="D3382" i="19"/>
  <c r="E3382" i="19"/>
  <c r="F3382" i="19" s="1"/>
  <c r="AD3382" i="19"/>
  <c r="B3383" i="19"/>
  <c r="A3383" i="19" s="1"/>
  <c r="C3383" i="19"/>
  <c r="D3383" i="19"/>
  <c r="E3383" i="19"/>
  <c r="F3383" i="19"/>
  <c r="B3384" i="19"/>
  <c r="C3384" i="19"/>
  <c r="D3384" i="19"/>
  <c r="E3384" i="19"/>
  <c r="F3384" i="19" s="1"/>
  <c r="B3385" i="19"/>
  <c r="C3385" i="19"/>
  <c r="D3385" i="19"/>
  <c r="E3385" i="19"/>
  <c r="F3385" i="19"/>
  <c r="AD3385" i="19"/>
  <c r="A3386" i="19"/>
  <c r="B3386" i="19"/>
  <c r="C3386" i="19"/>
  <c r="D3386" i="19"/>
  <c r="E3386" i="19"/>
  <c r="F3386" i="19"/>
  <c r="B3387" i="19"/>
  <c r="C3387" i="19"/>
  <c r="A3387" i="19" s="1"/>
  <c r="D3387" i="19"/>
  <c r="E3387" i="19"/>
  <c r="F3387" i="19" s="1"/>
  <c r="B3388" i="19"/>
  <c r="C3388" i="19"/>
  <c r="D3388" i="19"/>
  <c r="E3388" i="19"/>
  <c r="F3388" i="19" s="1"/>
  <c r="AE3388" i="19"/>
  <c r="B3389" i="19"/>
  <c r="A3389" i="19" s="1"/>
  <c r="C3389" i="19"/>
  <c r="D3389" i="19"/>
  <c r="E3389" i="19"/>
  <c r="F3389" i="19"/>
  <c r="AE3389" i="19" s="1"/>
  <c r="B3390" i="19"/>
  <c r="C3390" i="19"/>
  <c r="D3390" i="19"/>
  <c r="A3390" i="19" s="1"/>
  <c r="E3390" i="19"/>
  <c r="F3390" i="19"/>
  <c r="B3391" i="19"/>
  <c r="C3391" i="19"/>
  <c r="A3391" i="19" s="1"/>
  <c r="D3391" i="19"/>
  <c r="E3391" i="19"/>
  <c r="F3391" i="19" s="1"/>
  <c r="B3392" i="19"/>
  <c r="A3392" i="19" s="1"/>
  <c r="C3392" i="19"/>
  <c r="D3392" i="19"/>
  <c r="E3392" i="19"/>
  <c r="F3392" i="19" s="1"/>
  <c r="B3393" i="19"/>
  <c r="C3393" i="19"/>
  <c r="D3393" i="19"/>
  <c r="E3393" i="19"/>
  <c r="F3393" i="19" s="1"/>
  <c r="B3394" i="19"/>
  <c r="C3394" i="19"/>
  <c r="A3394" i="19" s="1"/>
  <c r="D3394" i="19"/>
  <c r="E3394" i="19"/>
  <c r="F3394" i="19"/>
  <c r="AE3394" i="19" s="1"/>
  <c r="B3395" i="19"/>
  <c r="C3395" i="19"/>
  <c r="D3395" i="19"/>
  <c r="E3395" i="19"/>
  <c r="F3395" i="19" s="1"/>
  <c r="A3396" i="19"/>
  <c r="B3396" i="19"/>
  <c r="C3396" i="19"/>
  <c r="D3396" i="19"/>
  <c r="E3396" i="19"/>
  <c r="F3396" i="19"/>
  <c r="B3397" i="19"/>
  <c r="C3397" i="19"/>
  <c r="A3397" i="19" s="1"/>
  <c r="D3397" i="19"/>
  <c r="E3397" i="19"/>
  <c r="F3397" i="19"/>
  <c r="B3398" i="19"/>
  <c r="C3398" i="19"/>
  <c r="D3398" i="19"/>
  <c r="E3398" i="19"/>
  <c r="F3398" i="19"/>
  <c r="B3399" i="19"/>
  <c r="A3399" i="19" s="1"/>
  <c r="C3399" i="19"/>
  <c r="D3399" i="19"/>
  <c r="E3399" i="19"/>
  <c r="F3399" i="19"/>
  <c r="A3400" i="19"/>
  <c r="B3400" i="19"/>
  <c r="C3400" i="19"/>
  <c r="D3400" i="19"/>
  <c r="E3400" i="19"/>
  <c r="F3400" i="19"/>
  <c r="B3401" i="19"/>
  <c r="C3401" i="19"/>
  <c r="D3401" i="19"/>
  <c r="E3401" i="19"/>
  <c r="F3401" i="19"/>
  <c r="B3402" i="19"/>
  <c r="C3402" i="19"/>
  <c r="D3402" i="19"/>
  <c r="E3402" i="19"/>
  <c r="F3402" i="19"/>
  <c r="B3403" i="19"/>
  <c r="C3403" i="19"/>
  <c r="D3403" i="19"/>
  <c r="E3403" i="19"/>
  <c r="F3403" i="19"/>
  <c r="B3404" i="19"/>
  <c r="A3404" i="19" s="1"/>
  <c r="C3404" i="19"/>
  <c r="D3404" i="19"/>
  <c r="E3404" i="19"/>
  <c r="F3404" i="19"/>
  <c r="B3405" i="19"/>
  <c r="A3405" i="19" s="1"/>
  <c r="C3405" i="19"/>
  <c r="D3405" i="19"/>
  <c r="E3405" i="19"/>
  <c r="F3405" i="19"/>
  <c r="B3406" i="19"/>
  <c r="A3406" i="19" s="1"/>
  <c r="C3406" i="19"/>
  <c r="D3406" i="19"/>
  <c r="E3406" i="19"/>
  <c r="F3406" i="19"/>
  <c r="B3407" i="19"/>
  <c r="A3407" i="19" s="1"/>
  <c r="C3407" i="19"/>
  <c r="D3407" i="19"/>
  <c r="E3407" i="19"/>
  <c r="F3407" i="19" s="1"/>
  <c r="B3408" i="19"/>
  <c r="A3408" i="19" s="1"/>
  <c r="C3408" i="19"/>
  <c r="D3408" i="19"/>
  <c r="E3408" i="19"/>
  <c r="F3408" i="19"/>
  <c r="B3409" i="19"/>
  <c r="A3409" i="19" s="1"/>
  <c r="C3409" i="19"/>
  <c r="D3409" i="19"/>
  <c r="E3409" i="19"/>
  <c r="F3409" i="19"/>
  <c r="AD3409" i="19"/>
  <c r="B3410" i="19"/>
  <c r="C3410" i="19"/>
  <c r="D3410" i="19"/>
  <c r="E3410" i="19"/>
  <c r="F3410" i="19" s="1"/>
  <c r="B3411" i="19"/>
  <c r="C3411" i="19"/>
  <c r="A3411" i="19" s="1"/>
  <c r="D3411" i="19"/>
  <c r="E3411" i="19"/>
  <c r="F3411" i="19"/>
  <c r="AD3411" i="19"/>
  <c r="B3412" i="19"/>
  <c r="C3412" i="19"/>
  <c r="D3412" i="19"/>
  <c r="E3412" i="19"/>
  <c r="F3412" i="19" s="1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B3415" i="19"/>
  <c r="C3415" i="19"/>
  <c r="D3415" i="19"/>
  <c r="E3415" i="19"/>
  <c r="F3415" i="19"/>
  <c r="B3416" i="19"/>
  <c r="A3416" i="19" s="1"/>
  <c r="C3416" i="19"/>
  <c r="D3416" i="19"/>
  <c r="E3416" i="19"/>
  <c r="F3416" i="19"/>
  <c r="A3417" i="19"/>
  <c r="B3417" i="19"/>
  <c r="C3417" i="19"/>
  <c r="D3417" i="19"/>
  <c r="E3417" i="19"/>
  <c r="F3417" i="19"/>
  <c r="B3418" i="19"/>
  <c r="A3418" i="19" s="1"/>
  <c r="C3418" i="19"/>
  <c r="D3418" i="19"/>
  <c r="E3418" i="19"/>
  <c r="F3418" i="19"/>
  <c r="B3419" i="19"/>
  <c r="C3419" i="19"/>
  <c r="D3419" i="19"/>
  <c r="E3419" i="19"/>
  <c r="F3419" i="19" s="1"/>
  <c r="B3420" i="19"/>
  <c r="C3420" i="19"/>
  <c r="D3420" i="19"/>
  <c r="E3420" i="19"/>
  <c r="F3420" i="19"/>
  <c r="B3421" i="19"/>
  <c r="A3421" i="19" s="1"/>
  <c r="C3421" i="19"/>
  <c r="D3421" i="19"/>
  <c r="E3421" i="19"/>
  <c r="F3421" i="19"/>
  <c r="AD3421" i="19"/>
  <c r="B3422" i="19"/>
  <c r="C3422" i="19"/>
  <c r="D3422" i="19"/>
  <c r="E3422" i="19"/>
  <c r="F3422" i="19" s="1"/>
  <c r="B3423" i="19"/>
  <c r="A3423" i="19" s="1"/>
  <c r="C3423" i="19"/>
  <c r="D3423" i="19"/>
  <c r="E3423" i="19"/>
  <c r="F3423" i="19" s="1"/>
  <c r="B3424" i="19"/>
  <c r="C3424" i="19"/>
  <c r="D3424" i="19"/>
  <c r="A3424" i="19" s="1"/>
  <c r="E3424" i="19"/>
  <c r="F3424" i="19" s="1"/>
  <c r="B3425" i="19"/>
  <c r="C3425" i="19"/>
  <c r="A3425" i="19" s="1"/>
  <c r="D3425" i="19"/>
  <c r="E3425" i="19"/>
  <c r="F3425" i="19"/>
  <c r="AD3425" i="19"/>
  <c r="B3426" i="19"/>
  <c r="A3426" i="19" s="1"/>
  <c r="C3426" i="19"/>
  <c r="D3426" i="19"/>
  <c r="E3426" i="19"/>
  <c r="F3426" i="19"/>
  <c r="B3427" i="19"/>
  <c r="A3427" i="19" s="1"/>
  <c r="C3427" i="19"/>
  <c r="D3427" i="19"/>
  <c r="E3427" i="19"/>
  <c r="F3427" i="19"/>
  <c r="AD3427" i="19"/>
  <c r="B3428" i="19"/>
  <c r="C3428" i="19"/>
  <c r="D3428" i="19"/>
  <c r="E3428" i="19"/>
  <c r="F3428" i="19" s="1"/>
  <c r="B3429" i="19"/>
  <c r="C3429" i="19"/>
  <c r="A3429" i="19" s="1"/>
  <c r="D3429" i="19"/>
  <c r="E3429" i="19"/>
  <c r="F3429" i="19" s="1"/>
  <c r="B3430" i="19"/>
  <c r="C3430" i="19"/>
  <c r="A3430" i="19" s="1"/>
  <c r="D3430" i="19"/>
  <c r="E3430" i="19"/>
  <c r="F3430" i="19" s="1"/>
  <c r="B3431" i="19"/>
  <c r="A3431" i="19" s="1"/>
  <c r="C3431" i="19"/>
  <c r="D3431" i="19"/>
  <c r="E3431" i="19"/>
  <c r="F3431" i="19" s="1"/>
  <c r="A3432" i="19"/>
  <c r="B3432" i="19"/>
  <c r="C3432" i="19"/>
  <c r="D3432" i="19"/>
  <c r="E3432" i="19"/>
  <c r="F3432" i="19" s="1"/>
  <c r="B3433" i="19"/>
  <c r="C3433" i="19"/>
  <c r="D3433" i="19"/>
  <c r="E3433" i="19"/>
  <c r="F3433" i="19" s="1"/>
  <c r="A3434" i="19"/>
  <c r="B3434" i="19"/>
  <c r="C3434" i="19"/>
  <c r="D3434" i="19"/>
  <c r="E3434" i="19"/>
  <c r="F3434" i="19"/>
  <c r="B3435" i="19"/>
  <c r="C3435" i="19"/>
  <c r="A3435" i="19" s="1"/>
  <c r="D3435" i="19"/>
  <c r="E3435" i="19"/>
  <c r="F3435" i="19" s="1"/>
  <c r="B3436" i="19"/>
  <c r="A3436" i="19" s="1"/>
  <c r="C3436" i="19"/>
  <c r="D3436" i="19"/>
  <c r="E3436" i="19"/>
  <c r="F3436" i="19" s="1"/>
  <c r="A3437" i="19"/>
  <c r="B3437" i="19"/>
  <c r="C3437" i="19"/>
  <c r="D3437" i="19"/>
  <c r="E3437" i="19"/>
  <c r="F3437" i="19"/>
  <c r="B3438" i="19"/>
  <c r="C3438" i="19"/>
  <c r="A3438" i="19" s="1"/>
  <c r="D3438" i="19"/>
  <c r="E3438" i="19"/>
  <c r="F3438" i="19"/>
  <c r="B3439" i="19"/>
  <c r="A3439" i="19" s="1"/>
  <c r="C3439" i="19"/>
  <c r="D3439" i="19"/>
  <c r="E3439" i="19"/>
  <c r="F3439" i="19" s="1"/>
  <c r="AD3439" i="19"/>
  <c r="B3440" i="19"/>
  <c r="A3440" i="19" s="1"/>
  <c r="C3440" i="19"/>
  <c r="D3440" i="19"/>
  <c r="E3440" i="19"/>
  <c r="F3440" i="19"/>
  <c r="B3441" i="19"/>
  <c r="C3441" i="19"/>
  <c r="D3441" i="19"/>
  <c r="E3441" i="19"/>
  <c r="F3441" i="19"/>
  <c r="B3442" i="19"/>
  <c r="A3442" i="19" s="1"/>
  <c r="C3442" i="19"/>
  <c r="D3442" i="19"/>
  <c r="E3442" i="19"/>
  <c r="F3442" i="19"/>
  <c r="B3443" i="19"/>
  <c r="A3443" i="19" s="1"/>
  <c r="C3443" i="19"/>
  <c r="D3443" i="19"/>
  <c r="E3443" i="19"/>
  <c r="F3443" i="19"/>
  <c r="A3444" i="19"/>
  <c r="B3444" i="19"/>
  <c r="C3444" i="19"/>
  <c r="D3444" i="19"/>
  <c r="E3444" i="19"/>
  <c r="F3444" i="19"/>
  <c r="B3445" i="19"/>
  <c r="A3445" i="19" s="1"/>
  <c r="C3445" i="19"/>
  <c r="D3445" i="19"/>
  <c r="E3445" i="19"/>
  <c r="F3445" i="19" s="1"/>
  <c r="B3446" i="19"/>
  <c r="C3446" i="19"/>
  <c r="D3446" i="19"/>
  <c r="E3446" i="19"/>
  <c r="F3446" i="19" s="1"/>
  <c r="B3447" i="19"/>
  <c r="A3447" i="19" s="1"/>
  <c r="C3447" i="19"/>
  <c r="D3447" i="19"/>
  <c r="E3447" i="19"/>
  <c r="F3447" i="19"/>
  <c r="A3448" i="19"/>
  <c r="B3448" i="19"/>
  <c r="C3448" i="19"/>
  <c r="D3448" i="19"/>
  <c r="E3448" i="19"/>
  <c r="F3448" i="19"/>
  <c r="AD3448" i="19"/>
  <c r="B3449" i="19"/>
  <c r="A3449" i="19" s="1"/>
  <c r="C3449" i="19"/>
  <c r="D3449" i="19"/>
  <c r="E3449" i="19"/>
  <c r="F3449" i="19" s="1"/>
  <c r="AD3449" i="19"/>
  <c r="B3450" i="19"/>
  <c r="C3450" i="19"/>
  <c r="D3450" i="19"/>
  <c r="E3450" i="19"/>
  <c r="F3450" i="19" s="1"/>
  <c r="AE3450" i="19" s="1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B3453" i="19"/>
  <c r="C3453" i="19"/>
  <c r="D3453" i="19"/>
  <c r="E3453" i="19"/>
  <c r="F3453" i="19" s="1"/>
  <c r="A3454" i="19"/>
  <c r="B3454" i="19"/>
  <c r="C3454" i="19"/>
  <c r="D3454" i="19"/>
  <c r="E3454" i="19"/>
  <c r="F3454" i="19" s="1"/>
  <c r="B3455" i="19"/>
  <c r="C3455" i="19"/>
  <c r="D3455" i="19"/>
  <c r="E3455" i="19"/>
  <c r="F3455" i="19"/>
  <c r="B3456" i="19"/>
  <c r="C3456" i="19"/>
  <c r="A3456" i="19" s="1"/>
  <c r="D3456" i="19"/>
  <c r="E3456" i="19"/>
  <c r="F3456" i="19"/>
  <c r="B3457" i="19"/>
  <c r="A3457" i="19" s="1"/>
  <c r="C3457" i="19"/>
  <c r="D3457" i="19"/>
  <c r="E3457" i="19"/>
  <c r="F3457" i="19" s="1"/>
  <c r="B3458" i="19"/>
  <c r="C3458" i="19"/>
  <c r="D3458" i="19"/>
  <c r="E3458" i="19"/>
  <c r="F3458" i="19" s="1"/>
  <c r="B3459" i="19"/>
  <c r="C3459" i="19"/>
  <c r="A3459" i="19" s="1"/>
  <c r="D3459" i="19"/>
  <c r="E3459" i="19"/>
  <c r="F3459" i="19" s="1"/>
  <c r="AD3459" i="19"/>
  <c r="B3460" i="19"/>
  <c r="C3460" i="19"/>
  <c r="D3460" i="19"/>
  <c r="E3460" i="19"/>
  <c r="F3460" i="19" s="1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B3463" i="19"/>
  <c r="C3463" i="19"/>
  <c r="D3463" i="19"/>
  <c r="E3463" i="19"/>
  <c r="F3463" i="19"/>
  <c r="AD3463" i="19"/>
  <c r="B3464" i="19"/>
  <c r="C3464" i="19"/>
  <c r="D3464" i="19"/>
  <c r="E3464" i="19"/>
  <c r="F3464" i="19" s="1"/>
  <c r="A3465" i="19"/>
  <c r="B3465" i="19"/>
  <c r="C3465" i="19"/>
  <c r="D3465" i="19"/>
  <c r="E3465" i="19"/>
  <c r="F3465" i="19"/>
  <c r="B3466" i="19"/>
  <c r="C3466" i="19"/>
  <c r="A3466" i="19" s="1"/>
  <c r="D3466" i="19"/>
  <c r="E3466" i="19"/>
  <c r="F3466" i="19" s="1"/>
  <c r="B3467" i="19"/>
  <c r="C3467" i="19"/>
  <c r="D3467" i="19"/>
  <c r="E3467" i="19"/>
  <c r="F3467" i="19" s="1"/>
  <c r="A3468" i="19"/>
  <c r="B3468" i="19"/>
  <c r="C3468" i="19"/>
  <c r="D3468" i="19"/>
  <c r="E3468" i="19"/>
  <c r="F3468" i="19"/>
  <c r="B3469" i="19"/>
  <c r="C3469" i="19"/>
  <c r="A3469" i="19" s="1"/>
  <c r="D3469" i="19"/>
  <c r="E3469" i="19"/>
  <c r="F3469" i="19"/>
  <c r="B3470" i="19"/>
  <c r="A3470" i="19" s="1"/>
  <c r="C3470" i="19"/>
  <c r="D3470" i="19"/>
  <c r="E3470" i="19"/>
  <c r="F3470" i="19" s="1"/>
  <c r="A3471" i="19"/>
  <c r="B3471" i="19"/>
  <c r="C3471" i="19"/>
  <c r="D3471" i="19"/>
  <c r="E3471" i="19"/>
  <c r="F3471" i="19" s="1"/>
  <c r="B3472" i="19"/>
  <c r="C3472" i="19"/>
  <c r="A3472" i="19" s="1"/>
  <c r="D3472" i="19"/>
  <c r="E3472" i="19"/>
  <c r="F3472" i="19"/>
  <c r="B3473" i="19"/>
  <c r="C3473" i="19"/>
  <c r="A3473" i="19" s="1"/>
  <c r="D3473" i="19"/>
  <c r="E3473" i="19"/>
  <c r="F3473" i="19"/>
  <c r="B3474" i="19"/>
  <c r="A3474" i="19" s="1"/>
  <c r="C3474" i="19"/>
  <c r="D3474" i="19"/>
  <c r="E3474" i="19"/>
  <c r="F3474" i="19" s="1"/>
  <c r="B3475" i="19"/>
  <c r="A3475" i="19" s="1"/>
  <c r="C3475" i="19"/>
  <c r="D3475" i="19"/>
  <c r="E3475" i="19"/>
  <c r="F3475" i="19" s="1"/>
  <c r="B3476" i="19"/>
  <c r="C3476" i="19"/>
  <c r="A3476" i="19" s="1"/>
  <c r="D3476" i="19"/>
  <c r="E3476" i="19"/>
  <c r="F3476" i="19" s="1"/>
  <c r="AD3476" i="19"/>
  <c r="B3477" i="19"/>
  <c r="C3477" i="19"/>
  <c r="D3477" i="19"/>
  <c r="E3477" i="19"/>
  <c r="F3477" i="19" s="1"/>
  <c r="AD3477" i="19"/>
  <c r="A3478" i="19"/>
  <c r="B3478" i="19"/>
  <c r="C3478" i="19"/>
  <c r="D3478" i="19"/>
  <c r="E3478" i="19"/>
  <c r="F3478" i="19"/>
  <c r="AD3478" i="19"/>
  <c r="A3479" i="19"/>
  <c r="B3479" i="19"/>
  <c r="C3479" i="19"/>
  <c r="D3479" i="19"/>
  <c r="E3479" i="19"/>
  <c r="F3479" i="19"/>
  <c r="AD3479" i="19"/>
  <c r="B3480" i="19"/>
  <c r="C3480" i="19"/>
  <c r="D3480" i="19"/>
  <c r="E3480" i="19"/>
  <c r="F3480" i="19" s="1"/>
  <c r="AD3480" i="19"/>
  <c r="B3481" i="19"/>
  <c r="C3481" i="19"/>
  <c r="D3481" i="19"/>
  <c r="E3481" i="19"/>
  <c r="F3481" i="19"/>
  <c r="B3482" i="19"/>
  <c r="C3482" i="19"/>
  <c r="D3482" i="19"/>
  <c r="E3482" i="19"/>
  <c r="F3482" i="19" s="1"/>
  <c r="B3483" i="19"/>
  <c r="A3483" i="19" s="1"/>
  <c r="C3483" i="19"/>
  <c r="D3483" i="19"/>
  <c r="E3483" i="19"/>
  <c r="F3483" i="19"/>
  <c r="B3484" i="19"/>
  <c r="A3484" i="19" s="1"/>
  <c r="C3484" i="19"/>
  <c r="D3484" i="19"/>
  <c r="E3484" i="19"/>
  <c r="F3484" i="19"/>
  <c r="AD3484" i="19"/>
  <c r="B3485" i="19"/>
  <c r="A3485" i="19" s="1"/>
  <c r="C3485" i="19"/>
  <c r="D3485" i="19"/>
  <c r="E3485" i="19"/>
  <c r="F3485" i="19" s="1"/>
  <c r="A3486" i="19"/>
  <c r="B3486" i="19"/>
  <c r="C3486" i="19"/>
  <c r="D3486" i="19"/>
  <c r="E3486" i="19"/>
  <c r="F3486" i="19" s="1"/>
  <c r="B3487" i="19"/>
  <c r="C3487" i="19"/>
  <c r="D3487" i="19"/>
  <c r="E3487" i="19"/>
  <c r="F3487" i="19"/>
  <c r="B3488" i="19"/>
  <c r="C3488" i="19"/>
  <c r="A3488" i="19" s="1"/>
  <c r="D3488" i="19"/>
  <c r="E3488" i="19"/>
  <c r="F3488" i="19"/>
  <c r="B3489" i="19"/>
  <c r="A3489" i="19" s="1"/>
  <c r="C3489" i="19"/>
  <c r="D3489" i="19"/>
  <c r="E3489" i="19"/>
  <c r="F3489" i="19" s="1"/>
  <c r="B3490" i="19"/>
  <c r="A3490" i="19" s="1"/>
  <c r="C3490" i="19"/>
  <c r="D3490" i="19"/>
  <c r="E3490" i="19"/>
  <c r="F3490" i="19" s="1"/>
  <c r="B3491" i="19"/>
  <c r="C3491" i="19"/>
  <c r="A3491" i="19" s="1"/>
  <c r="D3491" i="19"/>
  <c r="E3491" i="19"/>
  <c r="F3491" i="19" s="1"/>
  <c r="B3492" i="19"/>
  <c r="C3492" i="19"/>
  <c r="A3492" i="19" s="1"/>
  <c r="D3492" i="19"/>
  <c r="E3492" i="19"/>
  <c r="F3492" i="19" s="1"/>
  <c r="A3493" i="19"/>
  <c r="B3493" i="19"/>
  <c r="C3493" i="19"/>
  <c r="D3493" i="19"/>
  <c r="E3493" i="19"/>
  <c r="F3493" i="19" s="1"/>
  <c r="AD3493" i="19"/>
  <c r="B3494" i="19"/>
  <c r="C3494" i="19"/>
  <c r="D3494" i="19"/>
  <c r="E3494" i="19"/>
  <c r="F3494" i="19"/>
  <c r="B3495" i="19"/>
  <c r="C3495" i="19"/>
  <c r="D3495" i="19"/>
  <c r="E3495" i="19"/>
  <c r="F3495" i="19"/>
  <c r="B3496" i="19"/>
  <c r="A3496" i="19" s="1"/>
  <c r="C3496" i="19"/>
  <c r="D3496" i="19"/>
  <c r="E3496" i="19"/>
  <c r="F3496" i="19"/>
  <c r="B3497" i="19"/>
  <c r="C3497" i="19"/>
  <c r="D3497" i="19"/>
  <c r="A3497" i="19" s="1"/>
  <c r="E3497" i="19"/>
  <c r="F3497" i="19"/>
  <c r="B3498" i="19"/>
  <c r="C3498" i="19"/>
  <c r="D3498" i="19"/>
  <c r="E3498" i="19"/>
  <c r="F3498" i="19"/>
  <c r="B3499" i="19"/>
  <c r="C3499" i="19"/>
  <c r="D3499" i="19"/>
  <c r="E3499" i="19"/>
  <c r="F3499" i="19"/>
  <c r="B3500" i="19"/>
  <c r="C3500" i="19"/>
  <c r="D3500" i="19"/>
  <c r="E3500" i="19"/>
  <c r="F3500" i="19"/>
  <c r="AD3500" i="19"/>
  <c r="A3501" i="19"/>
  <c r="B3501" i="19"/>
  <c r="C3501" i="19"/>
  <c r="D3501" i="19"/>
  <c r="E3501" i="19"/>
  <c r="F3501" i="19" s="1"/>
  <c r="AD3501" i="19"/>
  <c r="B3502" i="19"/>
  <c r="A3502" i="19" s="1"/>
  <c r="C3502" i="19"/>
  <c r="D3502" i="19"/>
  <c r="E3502" i="19"/>
  <c r="F3502" i="19"/>
  <c r="B3503" i="19"/>
  <c r="C3503" i="19"/>
  <c r="D3503" i="19"/>
  <c r="E3503" i="19"/>
  <c r="F3503" i="19"/>
  <c r="B3504" i="19"/>
  <c r="C3504" i="19"/>
  <c r="D3504" i="19"/>
  <c r="E3504" i="19"/>
  <c r="F3504" i="19"/>
  <c r="B3505" i="19"/>
  <c r="A3505" i="19" s="1"/>
  <c r="C3505" i="19"/>
  <c r="D3505" i="19"/>
  <c r="E3505" i="19"/>
  <c r="F3505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B3508" i="19"/>
  <c r="A3508" i="19" s="1"/>
  <c r="C3508" i="19"/>
  <c r="D3508" i="19"/>
  <c r="E3508" i="19"/>
  <c r="F3508" i="19" s="1"/>
  <c r="B3509" i="19"/>
  <c r="C3509" i="19"/>
  <c r="D3509" i="19"/>
  <c r="E3509" i="19"/>
  <c r="F3509" i="19" s="1"/>
  <c r="A3510" i="19"/>
  <c r="B3510" i="19"/>
  <c r="C3510" i="19"/>
  <c r="D3510" i="19"/>
  <c r="E3510" i="19"/>
  <c r="F3510" i="19"/>
  <c r="B3511" i="19"/>
  <c r="C3511" i="19"/>
  <c r="A3511" i="19" s="1"/>
  <c r="D3511" i="19"/>
  <c r="E3511" i="19"/>
  <c r="F3511" i="19"/>
  <c r="B3512" i="19"/>
  <c r="C3512" i="19"/>
  <c r="D3512" i="19"/>
  <c r="E3512" i="19"/>
  <c r="F3512" i="19"/>
  <c r="B3513" i="19"/>
  <c r="A3513" i="19" s="1"/>
  <c r="C3513" i="19"/>
  <c r="D3513" i="19"/>
  <c r="E3513" i="19"/>
  <c r="F3513" i="19"/>
  <c r="A3514" i="19"/>
  <c r="B3514" i="19"/>
  <c r="C3514" i="19"/>
  <c r="D3514" i="19"/>
  <c r="E3514" i="19"/>
  <c r="F3514" i="19"/>
  <c r="B3515" i="19"/>
  <c r="C3515" i="19"/>
  <c r="D3515" i="19"/>
  <c r="E3515" i="19"/>
  <c r="F3515" i="19"/>
  <c r="B3516" i="19"/>
  <c r="C3516" i="19"/>
  <c r="D3516" i="19"/>
  <c r="E3516" i="19"/>
  <c r="F3516" i="19"/>
  <c r="B3517" i="19"/>
  <c r="C3517" i="19"/>
  <c r="D3517" i="19"/>
  <c r="E3517" i="19"/>
  <c r="F3517" i="19"/>
  <c r="B3518" i="19"/>
  <c r="A3518" i="19" s="1"/>
  <c r="C3518" i="19"/>
  <c r="D3518" i="19"/>
  <c r="E3518" i="19"/>
  <c r="F3518" i="19"/>
  <c r="AD3518" i="19"/>
  <c r="B3519" i="19"/>
  <c r="A3519" i="19" s="1"/>
  <c r="C3519" i="19"/>
  <c r="D3519" i="19"/>
  <c r="E3519" i="19"/>
  <c r="F3519" i="19" s="1"/>
  <c r="B3520" i="19"/>
  <c r="A3520" i="19" s="1"/>
  <c r="C3520" i="19"/>
  <c r="D3520" i="19"/>
  <c r="E3520" i="19"/>
  <c r="F3520" i="19"/>
  <c r="AD3520" i="19"/>
  <c r="B3521" i="19"/>
  <c r="C3521" i="19"/>
  <c r="D3521" i="19"/>
  <c r="E3521" i="19"/>
  <c r="F3521" i="19"/>
  <c r="B3522" i="19"/>
  <c r="A3522" i="19" s="1"/>
  <c r="C3522" i="19"/>
  <c r="D3522" i="19"/>
  <c r="E3522" i="19"/>
  <c r="F3522" i="19"/>
  <c r="B3523" i="19"/>
  <c r="A3523" i="19" s="1"/>
  <c r="C3523" i="19"/>
  <c r="D3523" i="19"/>
  <c r="E3523" i="19"/>
  <c r="F3523" i="19"/>
  <c r="AD3523" i="19"/>
  <c r="A3524" i="19"/>
  <c r="B3524" i="19"/>
  <c r="C3524" i="19"/>
  <c r="D3524" i="19"/>
  <c r="E3524" i="19"/>
  <c r="F3524" i="19" s="1"/>
  <c r="A3525" i="19"/>
  <c r="B3525" i="19"/>
  <c r="C3525" i="19"/>
  <c r="D3525" i="19"/>
  <c r="E3525" i="19"/>
  <c r="F3525" i="19"/>
  <c r="B3526" i="19"/>
  <c r="C3526" i="19"/>
  <c r="A3526" i="19" s="1"/>
  <c r="D3526" i="19"/>
  <c r="E3526" i="19"/>
  <c r="F3526" i="19" s="1"/>
  <c r="B3527" i="19"/>
  <c r="A3527" i="19" s="1"/>
  <c r="C3527" i="19"/>
  <c r="D3527" i="19"/>
  <c r="E3527" i="19"/>
  <c r="F3527" i="19" s="1"/>
  <c r="A3528" i="19"/>
  <c r="B3528" i="19"/>
  <c r="C3528" i="19"/>
  <c r="D3528" i="19"/>
  <c r="E3528" i="19"/>
  <c r="F3528" i="19" s="1"/>
  <c r="B3529" i="19"/>
  <c r="C3529" i="19"/>
  <c r="D3529" i="19"/>
  <c r="A3529" i="19" s="1"/>
  <c r="E3529" i="19"/>
  <c r="F3529" i="19" s="1"/>
  <c r="B3530" i="19"/>
  <c r="C3530" i="19"/>
  <c r="D3530" i="19"/>
  <c r="E3530" i="19"/>
  <c r="F3530" i="19"/>
  <c r="A3531" i="19"/>
  <c r="B3531" i="19"/>
  <c r="C3531" i="19"/>
  <c r="D3531" i="19"/>
  <c r="E3531" i="19"/>
  <c r="F3531" i="19"/>
  <c r="AD3531" i="19"/>
  <c r="B3532" i="19"/>
  <c r="A3532" i="19" s="1"/>
  <c r="C3532" i="19"/>
  <c r="D3532" i="19"/>
  <c r="E3532" i="19"/>
  <c r="F3532" i="19"/>
  <c r="B3533" i="19"/>
  <c r="C3533" i="19"/>
  <c r="A3533" i="19" s="1"/>
  <c r="D3533" i="19"/>
  <c r="E3533" i="19"/>
  <c r="F3533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B3536" i="19"/>
  <c r="C3536" i="19"/>
  <c r="D3536" i="19"/>
  <c r="E3536" i="19"/>
  <c r="F3536" i="19"/>
  <c r="AD3536" i="19"/>
  <c r="B3537" i="19"/>
  <c r="C3537" i="19"/>
  <c r="A3537" i="19" s="1"/>
  <c r="D3537" i="19"/>
  <c r="E3537" i="19"/>
  <c r="F3537" i="19" s="1"/>
  <c r="B3538" i="19"/>
  <c r="C3538" i="19"/>
  <c r="D3538" i="19"/>
  <c r="E3538" i="19"/>
  <c r="F3538" i="19"/>
  <c r="A3539" i="19"/>
  <c r="B3539" i="19"/>
  <c r="C3539" i="19"/>
  <c r="D3539" i="19"/>
  <c r="E3539" i="19"/>
  <c r="F3539" i="19" s="1"/>
  <c r="AD3539" i="19"/>
  <c r="B3540" i="19"/>
  <c r="A3540" i="19" s="1"/>
  <c r="C3540" i="19"/>
  <c r="D3540" i="19"/>
  <c r="E3540" i="19"/>
  <c r="F3540" i="19"/>
  <c r="AD3540" i="19"/>
  <c r="B3541" i="19"/>
  <c r="C3541" i="19"/>
  <c r="D3541" i="19"/>
  <c r="E3541" i="19"/>
  <c r="F3541" i="19"/>
  <c r="B3542" i="19"/>
  <c r="A3542" i="19" s="1"/>
  <c r="C3542" i="19"/>
  <c r="D3542" i="19"/>
  <c r="E3542" i="19"/>
  <c r="F3542" i="19" s="1"/>
  <c r="B3543" i="19"/>
  <c r="A3543" i="19" s="1"/>
  <c r="C3543" i="19"/>
  <c r="D3543" i="19"/>
  <c r="E3543" i="19"/>
  <c r="F3543" i="19"/>
  <c r="AD3543" i="19"/>
  <c r="B3544" i="19"/>
  <c r="C3544" i="19"/>
  <c r="D3544" i="19"/>
  <c r="E3544" i="19"/>
  <c r="F3544" i="19" s="1"/>
  <c r="AD3544" i="19"/>
  <c r="A3545" i="19"/>
  <c r="B3545" i="19"/>
  <c r="C3545" i="19"/>
  <c r="D3545" i="19"/>
  <c r="E3545" i="19"/>
  <c r="F3545" i="19"/>
  <c r="B3546" i="19"/>
  <c r="C3546" i="19"/>
  <c r="D3546" i="19"/>
  <c r="E3546" i="19"/>
  <c r="F3546" i="19"/>
  <c r="AD3546" i="19"/>
  <c r="B3547" i="19"/>
  <c r="C3547" i="19"/>
  <c r="A3547" i="19" s="1"/>
  <c r="D3547" i="19"/>
  <c r="E3547" i="19"/>
  <c r="F3547" i="19"/>
  <c r="AD3547" i="19"/>
  <c r="B3548" i="19"/>
  <c r="C3548" i="19"/>
  <c r="D3548" i="19"/>
  <c r="E3548" i="19"/>
  <c r="F3548" i="19" s="1"/>
  <c r="B3549" i="19"/>
  <c r="C3549" i="19"/>
  <c r="D3549" i="19"/>
  <c r="E3549" i="19"/>
  <c r="F3549" i="19"/>
  <c r="AD3549" i="19"/>
  <c r="B3550" i="19"/>
  <c r="A3550" i="19" s="1"/>
  <c r="C3550" i="19"/>
  <c r="D3550" i="19"/>
  <c r="E3550" i="19"/>
  <c r="F3550" i="19" s="1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D3552" i="19"/>
  <c r="A3553" i="19"/>
  <c r="B3553" i="19"/>
  <c r="C3553" i="19"/>
  <c r="D3553" i="19"/>
  <c r="E3553" i="19"/>
  <c r="F3553" i="19" s="1"/>
  <c r="AD3553" i="19"/>
  <c r="B3554" i="19"/>
  <c r="C3554" i="19"/>
  <c r="D3554" i="19"/>
  <c r="E3554" i="19"/>
  <c r="F3554" i="19"/>
  <c r="AD3554" i="19"/>
  <c r="B3555" i="19"/>
  <c r="C3555" i="19"/>
  <c r="D3555" i="19"/>
  <c r="E3555" i="19"/>
  <c r="F3555" i="19"/>
  <c r="AD3555" i="19"/>
  <c r="B3556" i="19"/>
  <c r="A3556" i="19" s="1"/>
  <c r="C3556" i="19"/>
  <c r="D3556" i="19"/>
  <c r="E3556" i="19"/>
  <c r="F3556" i="19" s="1"/>
  <c r="B3557" i="19"/>
  <c r="A3557" i="19" s="1"/>
  <c r="C3557" i="19"/>
  <c r="D3557" i="19"/>
  <c r="E3557" i="19"/>
  <c r="F3557" i="19"/>
  <c r="B3558" i="19"/>
  <c r="C3558" i="19"/>
  <c r="D3558" i="19"/>
  <c r="E3558" i="19"/>
  <c r="F3558" i="19"/>
  <c r="AD3558" i="19"/>
  <c r="B3559" i="19"/>
  <c r="C3559" i="19"/>
  <c r="D3559" i="19"/>
  <c r="A3559" i="19" s="1"/>
  <c r="E3559" i="19"/>
  <c r="F3559" i="19" s="1"/>
  <c r="AD3559" i="19"/>
  <c r="B3560" i="19"/>
  <c r="C3560" i="19"/>
  <c r="D3560" i="19"/>
  <c r="E3560" i="19"/>
  <c r="F3560" i="19"/>
  <c r="AD3560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D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B3565" i="19"/>
  <c r="C3565" i="19"/>
  <c r="D3565" i="19"/>
  <c r="E3565" i="19"/>
  <c r="F3565" i="19" s="1"/>
  <c r="AD3565" i="19"/>
  <c r="B3566" i="19"/>
  <c r="C3566" i="19"/>
  <c r="D3566" i="19"/>
  <c r="E3566" i="19"/>
  <c r="F3566" i="19"/>
  <c r="AD3566" i="19"/>
  <c r="B3567" i="19"/>
  <c r="C3567" i="19"/>
  <c r="D3567" i="19"/>
  <c r="E3567" i="19"/>
  <c r="F3567" i="19" s="1"/>
  <c r="AD3567" i="19"/>
  <c r="A3568" i="19"/>
  <c r="B3568" i="19"/>
  <c r="C3568" i="19"/>
  <c r="D3568" i="19"/>
  <c r="E3568" i="19"/>
  <c r="F3568" i="19"/>
  <c r="B3569" i="19"/>
  <c r="C3569" i="19"/>
  <c r="D3569" i="19"/>
  <c r="E3569" i="19"/>
  <c r="F3569" i="19"/>
  <c r="B3570" i="19"/>
  <c r="C3570" i="19"/>
  <c r="D3570" i="19"/>
  <c r="A3570" i="19" s="1"/>
  <c r="E3570" i="19"/>
  <c r="F3570" i="19" s="1"/>
  <c r="B3571" i="19"/>
  <c r="A3571" i="19" s="1"/>
  <c r="C3571" i="19"/>
  <c r="D3571" i="19"/>
  <c r="E3571" i="19"/>
  <c r="F3571" i="19"/>
  <c r="A3572" i="19"/>
  <c r="B3572" i="19"/>
  <c r="C3572" i="19"/>
  <c r="D3572" i="19"/>
  <c r="E3572" i="19"/>
  <c r="F3572" i="19"/>
  <c r="AD3572" i="19"/>
  <c r="B3573" i="19"/>
  <c r="A3573" i="19" s="1"/>
  <c r="C3573" i="19"/>
  <c r="D3573" i="19"/>
  <c r="E3573" i="19"/>
  <c r="F3573" i="19"/>
  <c r="A3574" i="19"/>
  <c r="B3574" i="19"/>
  <c r="C3574" i="19"/>
  <c r="D3574" i="19"/>
  <c r="E3574" i="19"/>
  <c r="F3574" i="19"/>
  <c r="B3575" i="19"/>
  <c r="C3575" i="19"/>
  <c r="D3575" i="19"/>
  <c r="E3575" i="19"/>
  <c r="F3575" i="19" s="1"/>
  <c r="AD3575" i="19"/>
  <c r="B3576" i="19"/>
  <c r="A3576" i="19" s="1"/>
  <c r="C3576" i="19"/>
  <c r="D3576" i="19"/>
  <c r="E3576" i="19"/>
  <c r="F3576" i="19"/>
  <c r="AD3576" i="19"/>
  <c r="B3577" i="19"/>
  <c r="C3577" i="19"/>
  <c r="D3577" i="19"/>
  <c r="E3577" i="19"/>
  <c r="F3577" i="19" s="1"/>
  <c r="AD3577" i="19"/>
  <c r="A3578" i="19"/>
  <c r="B3578" i="19"/>
  <c r="C3578" i="19"/>
  <c r="D3578" i="19"/>
  <c r="E3578" i="19"/>
  <c r="F3578" i="19"/>
  <c r="AD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B3581" i="19"/>
  <c r="C3581" i="19"/>
  <c r="D3581" i="19"/>
  <c r="E3581" i="19"/>
  <c r="F3581" i="19"/>
  <c r="AD3581" i="19"/>
  <c r="B3582" i="19"/>
  <c r="A3582" i="19" s="1"/>
  <c r="C3582" i="19"/>
  <c r="D3582" i="19"/>
  <c r="E3582" i="19"/>
  <c r="F3582" i="19"/>
  <c r="A3583" i="19"/>
  <c r="B3583" i="19"/>
  <c r="C3583" i="19"/>
  <c r="D3583" i="19"/>
  <c r="E3583" i="19"/>
  <c r="F3583" i="19" s="1"/>
  <c r="AD3583" i="19"/>
  <c r="B3584" i="19"/>
  <c r="A3584" i="19" s="1"/>
  <c r="C3584" i="19"/>
  <c r="D3584" i="19"/>
  <c r="E3584" i="19"/>
  <c r="F3584" i="19"/>
  <c r="B3585" i="19"/>
  <c r="C3585" i="19"/>
  <c r="D3585" i="19"/>
  <c r="E3585" i="19"/>
  <c r="F3585" i="19"/>
  <c r="B3586" i="19"/>
  <c r="A3586" i="19" s="1"/>
  <c r="C3586" i="19"/>
  <c r="D3586" i="19"/>
  <c r="E3586" i="19"/>
  <c r="F3586" i="19"/>
  <c r="AD3586" i="19"/>
  <c r="B3587" i="19"/>
  <c r="A3587" i="19" s="1"/>
  <c r="C3587" i="19"/>
  <c r="D3587" i="19"/>
  <c r="E3587" i="19"/>
  <c r="F3587" i="19"/>
  <c r="AD3587" i="19"/>
  <c r="B3588" i="19"/>
  <c r="C3588" i="19"/>
  <c r="D3588" i="19"/>
  <c r="E3588" i="19"/>
  <c r="F3588" i="19" s="1"/>
  <c r="AD3588" i="19"/>
  <c r="A3589" i="19"/>
  <c r="B3589" i="19"/>
  <c r="C3589" i="19"/>
  <c r="D3589" i="19"/>
  <c r="E3589" i="19"/>
  <c r="F3589" i="19"/>
  <c r="AD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B3592" i="19"/>
  <c r="C3592" i="19"/>
  <c r="D3592" i="19"/>
  <c r="E3592" i="19"/>
  <c r="F3592" i="19"/>
  <c r="AD3592" i="19"/>
  <c r="B3593" i="19"/>
  <c r="C3593" i="19"/>
  <c r="D3593" i="19"/>
  <c r="E3593" i="19"/>
  <c r="F3593" i="19"/>
  <c r="AD3593" i="19"/>
  <c r="B3594" i="19"/>
  <c r="A3594" i="19" s="1"/>
  <c r="C3594" i="19"/>
  <c r="D3594" i="19"/>
  <c r="E3594" i="19"/>
  <c r="F3594" i="19" s="1"/>
  <c r="B3595" i="19"/>
  <c r="A3595" i="19" s="1"/>
  <c r="C3595" i="19"/>
  <c r="D3595" i="19"/>
  <c r="E3595" i="19"/>
  <c r="F3595" i="19"/>
  <c r="AD3595" i="19"/>
  <c r="B3596" i="19"/>
  <c r="C3596" i="19"/>
  <c r="D3596" i="19"/>
  <c r="E3596" i="19"/>
  <c r="F3596" i="19"/>
  <c r="AD3596" i="19"/>
  <c r="B3597" i="19"/>
  <c r="C3597" i="19"/>
  <c r="A3597" i="19" s="1"/>
  <c r="D3597" i="19"/>
  <c r="E3597" i="19"/>
  <c r="F3597" i="19"/>
  <c r="B3598" i="19"/>
  <c r="A3598" i="19" s="1"/>
  <c r="C3598" i="19"/>
  <c r="D3598" i="19"/>
  <c r="E3598" i="19"/>
  <c r="F3598" i="19"/>
  <c r="AD3598" i="19"/>
  <c r="B3599" i="19"/>
  <c r="C3599" i="19"/>
  <c r="D3599" i="19"/>
  <c r="E3599" i="19"/>
  <c r="F3599" i="19"/>
  <c r="AD3599" i="19"/>
  <c r="B3600" i="19"/>
  <c r="C3600" i="19"/>
  <c r="D3600" i="19"/>
  <c r="E3600" i="19"/>
  <c r="F3600" i="19" s="1"/>
  <c r="AD3600" i="19"/>
  <c r="A3601" i="19"/>
  <c r="B3601" i="19"/>
  <c r="C3601" i="19"/>
  <c r="D3601" i="19"/>
  <c r="E3601" i="19"/>
  <c r="F3601" i="19"/>
  <c r="B3602" i="19"/>
  <c r="C3602" i="19"/>
  <c r="D3602" i="19"/>
  <c r="E3602" i="19"/>
  <c r="F3602" i="19"/>
  <c r="AD3602" i="19"/>
  <c r="B3603" i="19"/>
  <c r="C3603" i="19"/>
  <c r="D3603" i="19"/>
  <c r="E3603" i="19"/>
  <c r="F3603" i="19"/>
  <c r="B3604" i="19"/>
  <c r="C3604" i="19"/>
  <c r="D3604" i="19"/>
  <c r="E3604" i="19"/>
  <c r="F3604" i="19"/>
  <c r="B3605" i="19"/>
  <c r="A3605" i="19" s="1"/>
  <c r="C3605" i="19"/>
  <c r="D3605" i="19"/>
  <c r="E3605" i="19"/>
  <c r="F3605" i="19" s="1"/>
  <c r="AD3605" i="19"/>
  <c r="A3606" i="19"/>
  <c r="B3606" i="19"/>
  <c r="C3606" i="19"/>
  <c r="D3606" i="19"/>
  <c r="E3606" i="19"/>
  <c r="F3606" i="19" s="1"/>
  <c r="AD3606" i="19"/>
  <c r="B3607" i="19"/>
  <c r="A3607" i="19" s="1"/>
  <c r="C3607" i="19"/>
  <c r="D3607" i="19"/>
  <c r="E3607" i="19"/>
  <c r="F3607" i="19"/>
  <c r="AD3607" i="19"/>
  <c r="B3608" i="19"/>
  <c r="C3608" i="19"/>
  <c r="D3608" i="19"/>
  <c r="E3608" i="19"/>
  <c r="F3608" i="19"/>
  <c r="AD3608" i="19"/>
  <c r="A3609" i="19"/>
  <c r="B3609" i="19"/>
  <c r="C3609" i="19"/>
  <c r="D3609" i="19"/>
  <c r="E3609" i="19"/>
  <c r="F3609" i="19"/>
  <c r="AD3609" i="19"/>
  <c r="B3610" i="19"/>
  <c r="A3610" i="19" s="1"/>
  <c r="C3610" i="19"/>
  <c r="D3610" i="19"/>
  <c r="E3610" i="19"/>
  <c r="F3610" i="19" s="1"/>
  <c r="AD3610" i="19"/>
  <c r="B3611" i="19"/>
  <c r="A3611" i="19" s="1"/>
  <c r="C3611" i="19"/>
  <c r="D3611" i="19"/>
  <c r="E3611" i="19"/>
  <c r="F3611" i="19" s="1"/>
  <c r="B3612" i="19"/>
  <c r="C3612" i="19"/>
  <c r="D3612" i="19"/>
  <c r="E3612" i="19"/>
  <c r="F3612" i="19" s="1"/>
  <c r="AD3612" i="19"/>
  <c r="A3613" i="19"/>
  <c r="B3613" i="19"/>
  <c r="C3613" i="19"/>
  <c r="D3613" i="19"/>
  <c r="E3613" i="19"/>
  <c r="F3613" i="19"/>
  <c r="AD3613" i="19"/>
  <c r="A3614" i="19"/>
  <c r="B3614" i="19"/>
  <c r="C3614" i="19"/>
  <c r="D3614" i="19"/>
  <c r="E3614" i="19"/>
  <c r="F3614" i="19"/>
  <c r="AD3614" i="19"/>
  <c r="B3615" i="19"/>
  <c r="C3615" i="19"/>
  <c r="D3615" i="19"/>
  <c r="E3615" i="19"/>
  <c r="F3615" i="19"/>
  <c r="B3616" i="19"/>
  <c r="A3616" i="19" s="1"/>
  <c r="C3616" i="19"/>
  <c r="D3616" i="19"/>
  <c r="E3616" i="19"/>
  <c r="F3616" i="19" s="1"/>
  <c r="B3617" i="19"/>
  <c r="A3617" i="19" s="1"/>
  <c r="C3617" i="19"/>
  <c r="D3617" i="19"/>
  <c r="E3617" i="19"/>
  <c r="F3617" i="19"/>
  <c r="A3618" i="19"/>
  <c r="B3618" i="19"/>
  <c r="C3618" i="19"/>
  <c r="D3618" i="19"/>
  <c r="E3618" i="19"/>
  <c r="F3618" i="19" s="1"/>
  <c r="B3619" i="19"/>
  <c r="C3619" i="19"/>
  <c r="D3619" i="19"/>
  <c r="E3619" i="19"/>
  <c r="F3619" i="19"/>
  <c r="B3620" i="19"/>
  <c r="A3620" i="19" s="1"/>
  <c r="C3620" i="19"/>
  <c r="D3620" i="19"/>
  <c r="E3620" i="19"/>
  <c r="F3620" i="19" s="1"/>
  <c r="AD3620" i="19"/>
  <c r="B3621" i="19"/>
  <c r="C3621" i="19"/>
  <c r="D3621" i="19"/>
  <c r="E3621" i="19"/>
  <c r="F3621" i="19" s="1"/>
  <c r="B3622" i="19"/>
  <c r="C3622" i="19"/>
  <c r="D3622" i="19"/>
  <c r="E3622" i="19"/>
  <c r="F3622" i="19" s="1"/>
  <c r="B3623" i="19"/>
  <c r="A3623" i="19" s="1"/>
  <c r="C3623" i="19"/>
  <c r="D3623" i="19"/>
  <c r="E3623" i="19"/>
  <c r="F3623" i="19"/>
  <c r="A3624" i="19"/>
  <c r="B3624" i="19"/>
  <c r="C3624" i="19"/>
  <c r="D3624" i="19"/>
  <c r="E3624" i="19"/>
  <c r="F3624" i="19"/>
  <c r="B3625" i="19"/>
  <c r="C3625" i="19"/>
  <c r="D3625" i="19"/>
  <c r="E3625" i="19"/>
  <c r="F3625" i="19" s="1"/>
  <c r="B3626" i="19"/>
  <c r="A3626" i="19" s="1"/>
  <c r="C3626" i="19"/>
  <c r="D3626" i="19"/>
  <c r="E3626" i="19"/>
  <c r="F3626" i="19" s="1"/>
  <c r="B3627" i="19"/>
  <c r="A3627" i="19" s="1"/>
  <c r="C3627" i="19"/>
  <c r="D3627" i="19"/>
  <c r="E3627" i="19"/>
  <c r="F3627" i="19"/>
  <c r="B3628" i="19"/>
  <c r="C3628" i="19"/>
  <c r="A3628" i="19" s="1"/>
  <c r="D3628" i="19"/>
  <c r="E3628" i="19"/>
  <c r="F3628" i="19"/>
  <c r="B3629" i="19"/>
  <c r="A3629" i="19" s="1"/>
  <c r="C3629" i="19"/>
  <c r="D3629" i="19"/>
  <c r="E3629" i="19"/>
  <c r="F3629" i="19"/>
  <c r="B3630" i="19"/>
  <c r="C3630" i="19"/>
  <c r="D3630" i="19"/>
  <c r="E3630" i="19"/>
  <c r="F3630" i="19" s="1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B3633" i="19"/>
  <c r="C3633" i="19"/>
  <c r="D3633" i="19"/>
  <c r="E3633" i="19"/>
  <c r="F3633" i="19" s="1"/>
  <c r="AD3633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D3635" i="19"/>
  <c r="B3636" i="19"/>
  <c r="A3636" i="19" s="1"/>
  <c r="C3636" i="19"/>
  <c r="D3636" i="19"/>
  <c r="E3636" i="19"/>
  <c r="F3636" i="19"/>
  <c r="B3637" i="19"/>
  <c r="C3637" i="19"/>
  <c r="A3637" i="19" s="1"/>
  <c r="D3637" i="19"/>
  <c r="E3637" i="19"/>
  <c r="F3637" i="19"/>
  <c r="AD3637" i="19"/>
  <c r="B3638" i="19"/>
  <c r="C3638" i="19"/>
  <c r="D3638" i="19"/>
  <c r="E3638" i="19"/>
  <c r="F3638" i="19" s="1"/>
  <c r="B3639" i="19"/>
  <c r="A3639" i="19" s="1"/>
  <c r="C3639" i="19"/>
  <c r="D3639" i="19"/>
  <c r="E3639" i="19"/>
  <c r="F3639" i="19"/>
  <c r="A3640" i="19"/>
  <c r="B3640" i="19"/>
  <c r="C3640" i="19"/>
  <c r="D3640" i="19"/>
  <c r="E3640" i="19"/>
  <c r="F3640" i="19" s="1"/>
  <c r="AD3640" i="19"/>
  <c r="B3641" i="19"/>
  <c r="A3641" i="19" s="1"/>
  <c r="C3641" i="19"/>
  <c r="D3641" i="19"/>
  <c r="E3641" i="19"/>
  <c r="F3641" i="19"/>
  <c r="AD3641" i="19"/>
  <c r="B3642" i="19"/>
  <c r="C3642" i="19"/>
  <c r="D3642" i="19"/>
  <c r="E3642" i="19"/>
  <c r="F3642" i="19"/>
  <c r="A3643" i="19"/>
  <c r="B3643" i="19"/>
  <c r="C3643" i="19"/>
  <c r="D3643" i="19"/>
  <c r="E3643" i="19"/>
  <c r="F3643" i="19" s="1"/>
  <c r="B3644" i="19"/>
  <c r="C3644" i="19"/>
  <c r="D3644" i="19"/>
  <c r="E3644" i="19"/>
  <c r="F3644" i="19"/>
  <c r="AD3644" i="19"/>
  <c r="B3645" i="19"/>
  <c r="C3645" i="19"/>
  <c r="D3645" i="19"/>
  <c r="E3645" i="19"/>
  <c r="F3645" i="19" s="1"/>
  <c r="B3646" i="19"/>
  <c r="A3646" i="19" s="1"/>
  <c r="C3646" i="19"/>
  <c r="D3646" i="19"/>
  <c r="E3646" i="19"/>
  <c r="F3646" i="19"/>
  <c r="B3647" i="19"/>
  <c r="C3647" i="19"/>
  <c r="A3647" i="19" s="1"/>
  <c r="D3647" i="19"/>
  <c r="E3647" i="19"/>
  <c r="F3647" i="19"/>
  <c r="B3648" i="19"/>
  <c r="C3648" i="19"/>
  <c r="D3648" i="19"/>
  <c r="E3648" i="19"/>
  <c r="F3648" i="19"/>
  <c r="AE3648" i="19" s="1"/>
  <c r="B3649" i="19"/>
  <c r="A3649" i="19" s="1"/>
  <c r="C3649" i="19"/>
  <c r="D3649" i="19"/>
  <c r="E3649" i="19"/>
  <c r="F3649" i="19"/>
  <c r="AD3649" i="19"/>
  <c r="B3650" i="19"/>
  <c r="C3650" i="19"/>
  <c r="D3650" i="19"/>
  <c r="E3650" i="19"/>
  <c r="F3650" i="19" s="1"/>
  <c r="AD3650" i="19"/>
  <c r="A3651" i="19"/>
  <c r="B3651" i="19"/>
  <c r="C3651" i="19"/>
  <c r="D3651" i="19"/>
  <c r="E3651" i="19"/>
  <c r="F3651" i="19"/>
  <c r="B3652" i="19"/>
  <c r="A3652" i="19" s="1"/>
  <c r="C3652" i="19"/>
  <c r="D3652" i="19"/>
  <c r="E3652" i="19"/>
  <c r="F3652" i="19"/>
  <c r="B3653" i="19"/>
  <c r="A3653" i="19" s="1"/>
  <c r="C3653" i="19"/>
  <c r="D3653" i="19"/>
  <c r="E3653" i="19"/>
  <c r="F3653" i="19" s="1"/>
  <c r="AD3653" i="19"/>
  <c r="B3654" i="19"/>
  <c r="C3654" i="19"/>
  <c r="D3654" i="19"/>
  <c r="E3654" i="19"/>
  <c r="F3654" i="19"/>
  <c r="AD3654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D3656" i="19"/>
  <c r="B3657" i="19"/>
  <c r="A3657" i="19" s="1"/>
  <c r="C3657" i="19"/>
  <c r="D3657" i="19"/>
  <c r="E3657" i="19"/>
  <c r="F3657" i="19"/>
  <c r="B3658" i="19"/>
  <c r="C3658" i="19"/>
  <c r="D3658" i="19"/>
  <c r="A3658" i="19" s="1"/>
  <c r="E3658" i="19"/>
  <c r="F3658" i="19"/>
  <c r="AD3658" i="19"/>
  <c r="B3659" i="19"/>
  <c r="A3659" i="19" s="1"/>
  <c r="C3659" i="19"/>
  <c r="D3659" i="19"/>
  <c r="E3659" i="19"/>
  <c r="F3659" i="19" s="1"/>
  <c r="AD3659" i="19"/>
  <c r="B3660" i="19"/>
  <c r="A3660" i="19" s="1"/>
  <c r="C3660" i="19"/>
  <c r="D3660" i="19"/>
  <c r="E3660" i="19"/>
  <c r="F3660" i="19" s="1"/>
  <c r="AD3660" i="19"/>
  <c r="B3661" i="19"/>
  <c r="C3661" i="19"/>
  <c r="D3661" i="19"/>
  <c r="E3661" i="19"/>
  <c r="F3661" i="19"/>
  <c r="A3662" i="19"/>
  <c r="B3662" i="19"/>
  <c r="C3662" i="19"/>
  <c r="D3662" i="19"/>
  <c r="E3662" i="19"/>
  <c r="F3662" i="19" s="1"/>
  <c r="AD3662" i="19"/>
  <c r="B3663" i="19"/>
  <c r="A3663" i="19" s="1"/>
  <c r="C3663" i="19"/>
  <c r="D3663" i="19"/>
  <c r="E3663" i="19"/>
  <c r="F3663" i="19"/>
  <c r="AD3663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D3665" i="19"/>
  <c r="B3666" i="19"/>
  <c r="A3666" i="19" s="1"/>
  <c r="C3666" i="19"/>
  <c r="D3666" i="19"/>
  <c r="E3666" i="19"/>
  <c r="F3666" i="19" s="1"/>
  <c r="B3667" i="19"/>
  <c r="A3667" i="19" s="1"/>
  <c r="C3667" i="19"/>
  <c r="D3667" i="19"/>
  <c r="E3667" i="19"/>
  <c r="F3667" i="19"/>
  <c r="AD3667" i="19"/>
  <c r="B3668" i="19"/>
  <c r="C3668" i="19"/>
  <c r="D3668" i="19"/>
  <c r="E3668" i="19"/>
  <c r="F3668" i="19" s="1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D3670" i="19"/>
  <c r="B3671" i="19"/>
  <c r="A3671" i="19" s="1"/>
  <c r="C3671" i="19"/>
  <c r="D3671" i="19"/>
  <c r="E3671" i="19"/>
  <c r="F3671" i="19" s="1"/>
  <c r="B3672" i="19"/>
  <c r="A3672" i="19" s="1"/>
  <c r="C3672" i="19"/>
  <c r="D3672" i="19"/>
  <c r="E3672" i="19"/>
  <c r="F3672" i="19"/>
  <c r="AD3672" i="19"/>
  <c r="B3673" i="19"/>
  <c r="C3673" i="19"/>
  <c r="D3673" i="19"/>
  <c r="E3673" i="19"/>
  <c r="F3673" i="19" s="1"/>
  <c r="B3674" i="19"/>
  <c r="A3674" i="19" s="1"/>
  <c r="C3674" i="19"/>
  <c r="D3674" i="19"/>
  <c r="E3674" i="19"/>
  <c r="F3674" i="19"/>
  <c r="AD3674" i="19"/>
  <c r="B3675" i="19"/>
  <c r="A3675" i="19" s="1"/>
  <c r="C3675" i="19"/>
  <c r="D3675" i="19"/>
  <c r="E3675" i="19"/>
  <c r="F3675" i="19"/>
  <c r="AD3675" i="19"/>
  <c r="A3676" i="19"/>
  <c r="B3676" i="19"/>
  <c r="C3676" i="19"/>
  <c r="D3676" i="19"/>
  <c r="E3676" i="19"/>
  <c r="F3676" i="19"/>
  <c r="B3677" i="19"/>
  <c r="C3677" i="19"/>
  <c r="D3677" i="19"/>
  <c r="E3677" i="19"/>
  <c r="F3677" i="19" s="1"/>
  <c r="B3678" i="19"/>
  <c r="C3678" i="19"/>
  <c r="D3678" i="19"/>
  <c r="E3678" i="19"/>
  <c r="F3678" i="19" s="1"/>
  <c r="AD3678" i="19"/>
  <c r="A3679" i="19"/>
  <c r="B3679" i="19"/>
  <c r="C3679" i="19"/>
  <c r="D3679" i="19"/>
  <c r="E3679" i="19"/>
  <c r="F3679" i="19"/>
  <c r="AD3679" i="19"/>
  <c r="B3680" i="19"/>
  <c r="A3680" i="19" s="1"/>
  <c r="C3680" i="19"/>
  <c r="D3680" i="19"/>
  <c r="E3680" i="19"/>
  <c r="F3680" i="19"/>
  <c r="AD3680" i="19"/>
  <c r="B3681" i="19"/>
  <c r="C3681" i="19"/>
  <c r="D3681" i="19"/>
  <c r="E3681" i="19"/>
  <c r="F3681" i="19"/>
  <c r="B3682" i="19"/>
  <c r="A3682" i="19" s="1"/>
  <c r="C3682" i="19"/>
  <c r="D3682" i="19"/>
  <c r="E3682" i="19"/>
  <c r="F3682" i="19" s="1"/>
  <c r="B3683" i="19"/>
  <c r="C3683" i="19"/>
  <c r="D3683" i="19"/>
  <c r="E3683" i="19"/>
  <c r="F3683" i="19"/>
  <c r="AD3683" i="19"/>
  <c r="B3684" i="19"/>
  <c r="C3684" i="19"/>
  <c r="D3684" i="19"/>
  <c r="E3684" i="19"/>
  <c r="F3684" i="19" s="1"/>
  <c r="AD3684" i="19"/>
  <c r="A3685" i="19"/>
  <c r="B3685" i="19"/>
  <c r="C3685" i="19"/>
  <c r="D3685" i="19"/>
  <c r="E3685" i="19"/>
  <c r="F3685" i="19"/>
  <c r="B3686" i="19"/>
  <c r="A3686" i="19" s="1"/>
  <c r="C3686" i="19"/>
  <c r="D3686" i="19"/>
  <c r="E3686" i="19"/>
  <c r="F3686" i="19"/>
  <c r="B3687" i="19"/>
  <c r="C3687" i="19"/>
  <c r="D3687" i="19"/>
  <c r="E3687" i="19"/>
  <c r="F3687" i="19" s="1"/>
  <c r="AD3687" i="19"/>
  <c r="B3688" i="19"/>
  <c r="C3688" i="19"/>
  <c r="D3688" i="19"/>
  <c r="E3688" i="19"/>
  <c r="F3688" i="19" s="1"/>
  <c r="AD3688" i="19"/>
  <c r="B3689" i="19"/>
  <c r="C3689" i="19"/>
  <c r="D3689" i="19"/>
  <c r="E3689" i="19"/>
  <c r="F3689" i="19"/>
  <c r="AD3689" i="19"/>
  <c r="B3690" i="19"/>
  <c r="A3690" i="19" s="1"/>
  <c r="C3690" i="19"/>
  <c r="D3690" i="19"/>
  <c r="E3690" i="19"/>
  <c r="F3690" i="19" s="1"/>
  <c r="AD3690" i="19"/>
  <c r="A3691" i="19"/>
  <c r="B3691" i="19"/>
  <c r="C3691" i="19"/>
  <c r="D3691" i="19"/>
  <c r="E3691" i="19"/>
  <c r="F3691" i="19" s="1"/>
  <c r="B3692" i="19"/>
  <c r="C3692" i="19"/>
  <c r="D3692" i="19"/>
  <c r="E3692" i="19"/>
  <c r="F3692" i="19"/>
  <c r="A3693" i="19"/>
  <c r="B3693" i="19"/>
  <c r="C3693" i="19"/>
  <c r="D3693" i="19"/>
  <c r="E3693" i="19"/>
  <c r="F3693" i="19" s="1"/>
  <c r="B3694" i="19"/>
  <c r="C3694" i="19"/>
  <c r="D3694" i="19"/>
  <c r="E3694" i="19"/>
  <c r="F3694" i="19"/>
  <c r="AD3694" i="19"/>
  <c r="B3695" i="19"/>
  <c r="C3695" i="19"/>
  <c r="D3695" i="19"/>
  <c r="E3695" i="19"/>
  <c r="F3695" i="19" s="1"/>
  <c r="AD3695" i="19"/>
  <c r="A3696" i="19"/>
  <c r="B3696" i="19"/>
  <c r="C3696" i="19"/>
  <c r="D3696" i="19"/>
  <c r="E3696" i="19"/>
  <c r="F3696" i="19"/>
  <c r="B3697" i="19"/>
  <c r="A3697" i="19" s="1"/>
  <c r="C3697" i="19"/>
  <c r="D3697" i="19"/>
  <c r="E3697" i="19"/>
  <c r="F3697" i="19"/>
  <c r="B3698" i="19"/>
  <c r="C3698" i="19"/>
  <c r="D3698" i="19"/>
  <c r="E3698" i="19"/>
  <c r="F3698" i="19" s="1"/>
  <c r="AD3698" i="19"/>
  <c r="B3699" i="19"/>
  <c r="A3699" i="19" s="1"/>
  <c r="C3699" i="19"/>
  <c r="D3699" i="19"/>
  <c r="E3699" i="19"/>
  <c r="F3699" i="19"/>
  <c r="AD3699" i="19"/>
  <c r="B3700" i="19"/>
  <c r="A3700" i="19" s="1"/>
  <c r="C3700" i="19"/>
  <c r="D3700" i="19"/>
  <c r="E3700" i="19"/>
  <c r="F3700" i="19"/>
  <c r="AD3700" i="19"/>
  <c r="B3701" i="19"/>
  <c r="C3701" i="19"/>
  <c r="D3701" i="19"/>
  <c r="E3701" i="19"/>
  <c r="F3701" i="19" s="1"/>
  <c r="AD3701" i="19"/>
  <c r="A3702" i="19"/>
  <c r="B3702" i="19"/>
  <c r="C3702" i="19"/>
  <c r="D3702" i="19"/>
  <c r="E3702" i="19"/>
  <c r="F3702" i="19"/>
  <c r="AD3702" i="19"/>
  <c r="A3703" i="19"/>
  <c r="B3703" i="19"/>
  <c r="C3703" i="19"/>
  <c r="D3703" i="19"/>
  <c r="E3703" i="19"/>
  <c r="F3703" i="19"/>
  <c r="AD3703" i="19"/>
  <c r="B3704" i="19"/>
  <c r="C3704" i="19"/>
  <c r="D3704" i="19"/>
  <c r="E3704" i="19"/>
  <c r="F3704" i="19"/>
  <c r="AD3704" i="19"/>
  <c r="B3705" i="19"/>
  <c r="C3705" i="19"/>
  <c r="D3705" i="19"/>
  <c r="A3705" i="19" s="1"/>
  <c r="E3705" i="19"/>
  <c r="F3705" i="19"/>
  <c r="B3706" i="19"/>
  <c r="C3706" i="19"/>
  <c r="D3706" i="19"/>
  <c r="E3706" i="19"/>
  <c r="F3706" i="19" s="1"/>
  <c r="AD3706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D3708" i="19"/>
  <c r="B3709" i="19"/>
  <c r="A3709" i="19" s="1"/>
  <c r="C3709" i="19"/>
  <c r="D3709" i="19"/>
  <c r="E3709" i="19"/>
  <c r="F3709" i="19"/>
  <c r="AD3709" i="19"/>
  <c r="B3710" i="19"/>
  <c r="A3710" i="19" s="1"/>
  <c r="C3710" i="19"/>
  <c r="D3710" i="19"/>
  <c r="E3710" i="19"/>
  <c r="F3710" i="19"/>
  <c r="AD3710" i="19"/>
  <c r="B3711" i="19"/>
  <c r="C3711" i="19"/>
  <c r="D3711" i="19"/>
  <c r="E3711" i="19"/>
  <c r="F3711" i="19"/>
  <c r="AD3711" i="19"/>
  <c r="B3712" i="19"/>
  <c r="C3712" i="19"/>
  <c r="D3712" i="19"/>
  <c r="A3712" i="19" s="1"/>
  <c r="E3712" i="19"/>
  <c r="F3712" i="19" s="1"/>
  <c r="B3713" i="19"/>
  <c r="C3713" i="19"/>
  <c r="D3713" i="19"/>
  <c r="E3713" i="19"/>
  <c r="F3713" i="19"/>
  <c r="AD3713" i="19"/>
  <c r="B3714" i="19"/>
  <c r="A3714" i="19" s="1"/>
  <c r="C3714" i="19"/>
  <c r="D3714" i="19"/>
  <c r="E3714" i="19"/>
  <c r="F3714" i="19" s="1"/>
  <c r="A3715" i="19"/>
  <c r="B3715" i="19"/>
  <c r="C3715" i="19"/>
  <c r="D3715" i="19"/>
  <c r="E3715" i="19"/>
  <c r="F3715" i="19"/>
  <c r="B3716" i="19"/>
  <c r="C3716" i="19"/>
  <c r="A3716" i="19" s="1"/>
  <c r="D3716" i="19"/>
  <c r="E3716" i="19"/>
  <c r="F3716" i="19"/>
  <c r="B3717" i="19"/>
  <c r="A3717" i="19" s="1"/>
  <c r="C3717" i="19"/>
  <c r="D3717" i="19"/>
  <c r="E3717" i="19"/>
  <c r="F3717" i="19"/>
  <c r="B3718" i="19"/>
  <c r="C3718" i="19"/>
  <c r="D3718" i="19"/>
  <c r="E3718" i="19"/>
  <c r="F3718" i="19" s="1"/>
  <c r="AD3718" i="19"/>
  <c r="A3719" i="19"/>
  <c r="B3719" i="19"/>
  <c r="C3719" i="19"/>
  <c r="D3719" i="19"/>
  <c r="E3719" i="19"/>
  <c r="F3719" i="19"/>
  <c r="AD3719" i="19"/>
  <c r="B3720" i="19"/>
  <c r="A3720" i="19" s="1"/>
  <c r="C3720" i="19"/>
  <c r="D3720" i="19"/>
  <c r="E3720" i="19"/>
  <c r="F3720" i="19"/>
  <c r="AD3720" i="19"/>
  <c r="B3721" i="19"/>
  <c r="A3721" i="19" s="1"/>
  <c r="C3721" i="19"/>
  <c r="D3721" i="19"/>
  <c r="E3721" i="19"/>
  <c r="F3721" i="19"/>
  <c r="B3722" i="19"/>
  <c r="C3722" i="19"/>
  <c r="D3722" i="19"/>
  <c r="A3722" i="19" s="1"/>
  <c r="E3722" i="19"/>
  <c r="F3722" i="19" s="1"/>
  <c r="B3723" i="19"/>
  <c r="C3723" i="19"/>
  <c r="D3723" i="19"/>
  <c r="E3723" i="19"/>
  <c r="F3723" i="19"/>
  <c r="AD3723" i="19"/>
  <c r="B3724" i="19"/>
  <c r="A3724" i="19" s="1"/>
  <c r="C3724" i="19"/>
  <c r="D3724" i="19"/>
  <c r="E3724" i="19"/>
  <c r="F3724" i="19" s="1"/>
  <c r="A3725" i="19"/>
  <c r="B3725" i="19"/>
  <c r="C3725" i="19"/>
  <c r="D3725" i="19"/>
  <c r="E3725" i="19"/>
  <c r="F3725" i="19"/>
  <c r="B3726" i="19"/>
  <c r="C3726" i="19"/>
  <c r="A3726" i="19" s="1"/>
  <c r="D3726" i="19"/>
  <c r="E3726" i="19"/>
  <c r="F3726" i="19"/>
  <c r="AD3726" i="19"/>
  <c r="A3727" i="19"/>
  <c r="B3727" i="19"/>
  <c r="C3727" i="19"/>
  <c r="D3727" i="19"/>
  <c r="E3727" i="19"/>
  <c r="F3727" i="19" s="1"/>
  <c r="AD3727" i="19"/>
  <c r="B3728" i="19"/>
  <c r="C3728" i="19"/>
  <c r="D3728" i="19"/>
  <c r="E3728" i="19"/>
  <c r="F3728" i="19"/>
  <c r="AD3728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D3730" i="19"/>
  <c r="A3731" i="19"/>
  <c r="B3731" i="19"/>
  <c r="C3731" i="19"/>
  <c r="D3731" i="19"/>
  <c r="E3731" i="19"/>
  <c r="F3731" i="19"/>
  <c r="B3732" i="19"/>
  <c r="C3732" i="19"/>
  <c r="A3732" i="19" s="1"/>
  <c r="D3732" i="19"/>
  <c r="E3732" i="19"/>
  <c r="F3732" i="19"/>
  <c r="AD3732" i="19"/>
  <c r="B3733" i="19"/>
  <c r="C3733" i="19"/>
  <c r="D3733" i="19"/>
  <c r="E3733" i="19"/>
  <c r="F3733" i="19" s="1"/>
  <c r="AD3733" i="19"/>
  <c r="B3734" i="19"/>
  <c r="A3734" i="19" s="1"/>
  <c r="C3734" i="19"/>
  <c r="D3734" i="19"/>
  <c r="E3734" i="19"/>
  <c r="F3734" i="19"/>
  <c r="AD3734" i="19"/>
  <c r="B3735" i="19"/>
  <c r="A3735" i="19" s="1"/>
  <c r="C3735" i="19"/>
  <c r="D3735" i="19"/>
  <c r="E3735" i="19"/>
  <c r="F3735" i="19"/>
  <c r="AD3735" i="19"/>
  <c r="B3736" i="19"/>
  <c r="C3736" i="19"/>
  <c r="D3736" i="19"/>
  <c r="E3736" i="19"/>
  <c r="F3736" i="19" s="1"/>
  <c r="AD3736" i="19"/>
  <c r="A3737" i="19"/>
  <c r="B3737" i="19"/>
  <c r="C3737" i="19"/>
  <c r="D3737" i="19"/>
  <c r="E3737" i="19"/>
  <c r="F3737" i="19" s="1"/>
  <c r="AD3737" i="19"/>
  <c r="A3738" i="19"/>
  <c r="B3738" i="19"/>
  <c r="C3738" i="19"/>
  <c r="D3738" i="19"/>
  <c r="E3738" i="19"/>
  <c r="F3738" i="19"/>
  <c r="AD3738" i="19"/>
  <c r="B3739" i="19"/>
  <c r="A3739" i="19" s="1"/>
  <c r="C3739" i="19"/>
  <c r="D3739" i="19"/>
  <c r="E3739" i="19"/>
  <c r="F3739" i="19"/>
  <c r="AD3739" i="19"/>
  <c r="A3740" i="19"/>
  <c r="B3740" i="19"/>
  <c r="C3740" i="19"/>
  <c r="D3740" i="19"/>
  <c r="E3740" i="19"/>
  <c r="F3740" i="19"/>
  <c r="AD3740" i="19"/>
  <c r="B3741" i="19"/>
  <c r="A3741" i="19" s="1"/>
  <c r="C3741" i="19"/>
  <c r="D3741" i="19"/>
  <c r="E3741" i="19"/>
  <c r="F3741" i="19" s="1"/>
  <c r="B3742" i="19"/>
  <c r="C3742" i="19"/>
  <c r="D3742" i="19"/>
  <c r="E3742" i="19"/>
  <c r="F3742" i="19"/>
  <c r="AD3742" i="19"/>
  <c r="B3743" i="19"/>
  <c r="A3743" i="19" s="1"/>
  <c r="C3743" i="19"/>
  <c r="D3743" i="19"/>
  <c r="E3743" i="19"/>
  <c r="F3743" i="19" s="1"/>
  <c r="B3744" i="19"/>
  <c r="A3744" i="19" s="1"/>
  <c r="C3744" i="19"/>
  <c r="D3744" i="19"/>
  <c r="E3744" i="19"/>
  <c r="F3744" i="19"/>
  <c r="B3745" i="19"/>
  <c r="C3745" i="19"/>
  <c r="A3745" i="19" s="1"/>
  <c r="D3745" i="19"/>
  <c r="E3745" i="19"/>
  <c r="F3745" i="19"/>
  <c r="B3746" i="19"/>
  <c r="C3746" i="19"/>
  <c r="D3746" i="19"/>
  <c r="E3746" i="19"/>
  <c r="F3746" i="19"/>
  <c r="AD3746" i="19"/>
  <c r="B3747" i="19"/>
  <c r="C3747" i="19"/>
  <c r="D3747" i="19"/>
  <c r="E3747" i="19"/>
  <c r="F3747" i="19"/>
  <c r="AD3747" i="19"/>
  <c r="B3748" i="19"/>
  <c r="C3748" i="19"/>
  <c r="D3748" i="19"/>
  <c r="E3748" i="19"/>
  <c r="F3748" i="19" s="1"/>
  <c r="AD3748" i="19"/>
  <c r="A3749" i="19"/>
  <c r="B3749" i="19"/>
  <c r="C3749" i="19"/>
  <c r="D3749" i="19"/>
  <c r="E3749" i="19"/>
  <c r="F3749" i="19"/>
  <c r="AD3749" i="19"/>
  <c r="B3750" i="19"/>
  <c r="A3750" i="19" s="1"/>
  <c r="C3750" i="19"/>
  <c r="D3750" i="19"/>
  <c r="E3750" i="19"/>
  <c r="F3750" i="19"/>
  <c r="AD3750" i="19"/>
  <c r="B3751" i="19"/>
  <c r="C3751" i="19"/>
  <c r="D3751" i="19"/>
  <c r="E3751" i="19"/>
  <c r="F3751" i="19"/>
  <c r="AD3751" i="19"/>
  <c r="B3752" i="19"/>
  <c r="C3752" i="19"/>
  <c r="D3752" i="19"/>
  <c r="A3752" i="19" s="1"/>
  <c r="E3752" i="19"/>
  <c r="F3752" i="19"/>
  <c r="AD3752" i="19"/>
  <c r="B3753" i="19"/>
  <c r="C3753" i="19"/>
  <c r="D3753" i="19"/>
  <c r="E3753" i="19"/>
  <c r="F3753" i="19" s="1"/>
  <c r="AD3753" i="19"/>
  <c r="B3754" i="19"/>
  <c r="A3754" i="19" s="1"/>
  <c r="C3754" i="19"/>
  <c r="D3754" i="19"/>
  <c r="E3754" i="19"/>
  <c r="F3754" i="19" s="1"/>
  <c r="AD3754" i="19"/>
  <c r="B3755" i="19"/>
  <c r="C3755" i="19"/>
  <c r="D3755" i="19"/>
  <c r="E3755" i="19"/>
  <c r="F3755" i="19"/>
  <c r="AD3755" i="19"/>
  <c r="B3756" i="19"/>
  <c r="A3756" i="19" s="1"/>
  <c r="C3756" i="19"/>
  <c r="D3756" i="19"/>
  <c r="E3756" i="19"/>
  <c r="F3756" i="19" s="1"/>
  <c r="AD3756" i="19"/>
  <c r="A3757" i="19"/>
  <c r="B3757" i="19"/>
  <c r="C3757" i="19"/>
  <c r="D3757" i="19"/>
  <c r="E3757" i="19"/>
  <c r="F3757" i="19" s="1"/>
  <c r="AD3757" i="19"/>
  <c r="A3758" i="19"/>
  <c r="B3758" i="19"/>
  <c r="C3758" i="19"/>
  <c r="D3758" i="19"/>
  <c r="E3758" i="19"/>
  <c r="F3758" i="19"/>
  <c r="AD3758" i="19"/>
  <c r="B3759" i="19"/>
  <c r="A3759" i="19" s="1"/>
  <c r="C3759" i="19"/>
  <c r="D3759" i="19"/>
  <c r="E3759" i="19"/>
  <c r="F3759" i="19"/>
  <c r="AD3759" i="19"/>
  <c r="B3760" i="19"/>
  <c r="C3760" i="19"/>
  <c r="A3760" i="19" s="1"/>
  <c r="D3760" i="19"/>
  <c r="E3760" i="19"/>
  <c r="F3760" i="19"/>
  <c r="AD3760" i="19"/>
  <c r="B3761" i="19"/>
  <c r="C3761" i="19"/>
  <c r="D3761" i="19"/>
  <c r="E3761" i="19"/>
  <c r="F3761" i="19" s="1"/>
  <c r="AD3761" i="19"/>
  <c r="B3762" i="19"/>
  <c r="C3762" i="19"/>
  <c r="D3762" i="19"/>
  <c r="E3762" i="19"/>
  <c r="F3762" i="19" s="1"/>
  <c r="AD3762" i="19"/>
  <c r="B3763" i="19"/>
  <c r="C3763" i="19"/>
  <c r="D3763" i="19"/>
  <c r="E3763" i="19"/>
  <c r="F3763" i="19"/>
  <c r="AD3763" i="19"/>
  <c r="B3764" i="19"/>
  <c r="A3764" i="19" s="1"/>
  <c r="C3764" i="19"/>
  <c r="D3764" i="19"/>
  <c r="E3764" i="19"/>
  <c r="F3764" i="19" s="1"/>
  <c r="AD3764" i="19"/>
  <c r="A3765" i="19"/>
  <c r="B3765" i="19"/>
  <c r="C3765" i="19"/>
  <c r="D3765" i="19"/>
  <c r="E3765" i="19"/>
  <c r="F3765" i="19" s="1"/>
  <c r="AD3765" i="19"/>
  <c r="B3766" i="19"/>
  <c r="A3766" i="19" s="1"/>
  <c r="C3766" i="19"/>
  <c r="D3766" i="19"/>
  <c r="E3766" i="19"/>
  <c r="F3766" i="19"/>
  <c r="B3767" i="19"/>
  <c r="C3767" i="19"/>
  <c r="D3767" i="19"/>
  <c r="E3767" i="19"/>
  <c r="F3767" i="19"/>
  <c r="B3768" i="19"/>
  <c r="A3768" i="19" s="1"/>
  <c r="C3768" i="19"/>
  <c r="D3768" i="19"/>
  <c r="E3768" i="19"/>
  <c r="F3768" i="19"/>
  <c r="AD3768" i="19"/>
  <c r="B3769" i="19"/>
  <c r="A3769" i="19" s="1"/>
  <c r="C3769" i="19"/>
  <c r="D3769" i="19"/>
  <c r="E3769" i="19"/>
  <c r="F3769" i="19"/>
  <c r="AD3769" i="19"/>
  <c r="B3770" i="19"/>
  <c r="C3770" i="19"/>
  <c r="D3770" i="19"/>
  <c r="E3770" i="19"/>
  <c r="F3770" i="19" s="1"/>
  <c r="AD3770" i="19"/>
  <c r="A3771" i="19"/>
  <c r="B3771" i="19"/>
  <c r="C3771" i="19"/>
  <c r="D3771" i="19"/>
  <c r="E3771" i="19"/>
  <c r="F3771" i="19"/>
  <c r="B3772" i="19"/>
  <c r="C3772" i="19"/>
  <c r="D3772" i="19"/>
  <c r="E3772" i="19"/>
  <c r="F3772" i="19"/>
  <c r="AD3772" i="19"/>
  <c r="A3773" i="19"/>
  <c r="B3773" i="19"/>
  <c r="C3773" i="19"/>
  <c r="D3773" i="19"/>
  <c r="E3773" i="19"/>
  <c r="F3773" i="19"/>
  <c r="AE3773" i="19"/>
  <c r="B3774" i="19"/>
  <c r="C3774" i="19"/>
  <c r="D3774" i="19"/>
  <c r="E3774" i="19"/>
  <c r="F3774" i="19" s="1"/>
  <c r="AD3774" i="19"/>
  <c r="B3775" i="19"/>
  <c r="A3775" i="19" s="1"/>
  <c r="C3775" i="19"/>
  <c r="D3775" i="19"/>
  <c r="E3775" i="19"/>
  <c r="F3775" i="19"/>
  <c r="B3776" i="19"/>
  <c r="A3776" i="19" s="1"/>
  <c r="C3776" i="19"/>
  <c r="D3776" i="19"/>
  <c r="E3776" i="19"/>
  <c r="F3776" i="19" s="1"/>
  <c r="AD3776" i="19"/>
  <c r="A3777" i="19"/>
  <c r="B3777" i="19"/>
  <c r="C3777" i="19"/>
  <c r="D3777" i="19"/>
  <c r="E3777" i="19"/>
  <c r="F3777" i="19"/>
  <c r="AD3777" i="19"/>
  <c r="B3778" i="19"/>
  <c r="A3778" i="19" s="1"/>
  <c r="C3778" i="19"/>
  <c r="D3778" i="19"/>
  <c r="E3778" i="19"/>
  <c r="F3778" i="19"/>
  <c r="AD3778" i="19"/>
  <c r="B3779" i="19"/>
  <c r="A3779" i="19" s="1"/>
  <c r="C3779" i="19"/>
  <c r="D3779" i="19"/>
  <c r="E3779" i="19"/>
  <c r="F3779" i="19"/>
  <c r="AD3779" i="19"/>
  <c r="A3780" i="19"/>
  <c r="B3780" i="19"/>
  <c r="C3780" i="19"/>
  <c r="D3780" i="19"/>
  <c r="E3780" i="19"/>
  <c r="F3780" i="19"/>
  <c r="AD3780" i="19"/>
  <c r="B3781" i="19"/>
  <c r="A3781" i="19" s="1"/>
  <c r="C3781" i="19"/>
  <c r="D3781" i="19"/>
  <c r="E3781" i="19"/>
  <c r="F3781" i="19" s="1"/>
  <c r="AD3781" i="19"/>
  <c r="B3782" i="19"/>
  <c r="C3782" i="19"/>
  <c r="D3782" i="19"/>
  <c r="E3782" i="19"/>
  <c r="F3782" i="19" s="1"/>
  <c r="AD3782" i="19"/>
  <c r="B3783" i="19"/>
  <c r="C3783" i="19"/>
  <c r="D3783" i="19"/>
  <c r="E3783" i="19"/>
  <c r="F3783" i="19"/>
  <c r="AD3783" i="19"/>
  <c r="B3784" i="19"/>
  <c r="A3784" i="19" s="1"/>
  <c r="C3784" i="19"/>
  <c r="D3784" i="19"/>
  <c r="E3784" i="19"/>
  <c r="F3784" i="19" s="1"/>
  <c r="B3785" i="19"/>
  <c r="A3785" i="19" s="1"/>
  <c r="C3785" i="19"/>
  <c r="D3785" i="19"/>
  <c r="E3785" i="19"/>
  <c r="F3785" i="19"/>
  <c r="AD3785" i="19"/>
  <c r="B3786" i="19"/>
  <c r="C3786" i="19"/>
  <c r="D3786" i="19"/>
  <c r="E3786" i="19"/>
  <c r="F3786" i="19"/>
  <c r="AD3786" i="19"/>
  <c r="B3787" i="19"/>
  <c r="C3787" i="19"/>
  <c r="D3787" i="19"/>
  <c r="E3787" i="19"/>
  <c r="F3787" i="19" s="1"/>
  <c r="B3788" i="19"/>
  <c r="A3788" i="19" s="1"/>
  <c r="C3788" i="19"/>
  <c r="D3788" i="19"/>
  <c r="E3788" i="19"/>
  <c r="F3788" i="19" s="1"/>
  <c r="B3789" i="19"/>
  <c r="C3789" i="19"/>
  <c r="D3789" i="19"/>
  <c r="A3789" i="19" s="1"/>
  <c r="E3789" i="19"/>
  <c r="F3789" i="19" s="1"/>
  <c r="AD3789" i="19"/>
  <c r="A3790" i="19"/>
  <c r="B3790" i="19"/>
  <c r="C3790" i="19"/>
  <c r="D3790" i="19"/>
  <c r="E3790" i="19"/>
  <c r="F3790" i="19"/>
  <c r="B3791" i="19"/>
  <c r="C3791" i="19"/>
  <c r="D3791" i="19"/>
  <c r="E3791" i="19"/>
  <c r="F3791" i="19"/>
  <c r="A3792" i="19"/>
  <c r="B3792" i="19"/>
  <c r="C3792" i="19"/>
  <c r="D3792" i="19"/>
  <c r="E3792" i="19"/>
  <c r="F3792" i="19" s="1"/>
  <c r="AD3792" i="19"/>
  <c r="B3793" i="19"/>
  <c r="C3793" i="19"/>
  <c r="D3793" i="19"/>
  <c r="E3793" i="19"/>
  <c r="F3793" i="19"/>
  <c r="AD3793" i="19"/>
  <c r="B3794" i="19"/>
  <c r="C3794" i="19"/>
  <c r="D3794" i="19"/>
  <c r="E3794" i="19"/>
  <c r="F3794" i="19"/>
  <c r="AD3794" i="19"/>
  <c r="A3795" i="19"/>
  <c r="B3795" i="19"/>
  <c r="C3795" i="19"/>
  <c r="D3795" i="19"/>
  <c r="E3795" i="19"/>
  <c r="F3795" i="19" s="1"/>
  <c r="AD3795" i="19"/>
  <c r="A3796" i="19"/>
  <c r="B3796" i="19"/>
  <c r="C3796" i="19"/>
  <c r="D3796" i="19"/>
  <c r="E3796" i="19"/>
  <c r="F3796" i="19" s="1"/>
  <c r="AD3796" i="19"/>
  <c r="B3797" i="19"/>
  <c r="C3797" i="19"/>
  <c r="A3797" i="19" s="1"/>
  <c r="D3797" i="19"/>
  <c r="E3797" i="19"/>
  <c r="F3797" i="19"/>
  <c r="AD3797" i="19"/>
  <c r="B3798" i="19"/>
  <c r="C3798" i="19"/>
  <c r="D3798" i="19"/>
  <c r="E3798" i="19"/>
  <c r="F3798" i="19"/>
  <c r="AD3798" i="19"/>
  <c r="B3799" i="19"/>
  <c r="C3799" i="19"/>
  <c r="A3799" i="19" s="1"/>
  <c r="D3799" i="19"/>
  <c r="E3799" i="19"/>
  <c r="F3799" i="19" s="1"/>
  <c r="AD3799" i="19"/>
  <c r="A3800" i="19"/>
  <c r="B3800" i="19"/>
  <c r="C3800" i="19"/>
  <c r="D3800" i="19"/>
  <c r="E3800" i="19"/>
  <c r="F3800" i="19"/>
  <c r="B3801" i="19"/>
  <c r="C3801" i="19"/>
  <c r="D3801" i="19"/>
  <c r="E3801" i="19"/>
  <c r="F3801" i="19"/>
  <c r="AD3801" i="19"/>
  <c r="B3802" i="19"/>
  <c r="C3802" i="19"/>
  <c r="D3802" i="19"/>
  <c r="A3802" i="19" s="1"/>
  <c r="E3802" i="19"/>
  <c r="F3802" i="19" s="1"/>
  <c r="AD3802" i="19"/>
  <c r="A3803" i="19"/>
  <c r="B3803" i="19"/>
  <c r="C3803" i="19"/>
  <c r="D3803" i="19"/>
  <c r="E3803" i="19"/>
  <c r="F3803" i="19" s="1"/>
  <c r="AD3803" i="19"/>
  <c r="A3804" i="19"/>
  <c r="B3804" i="19"/>
  <c r="C3804" i="19"/>
  <c r="D3804" i="19"/>
  <c r="E3804" i="19"/>
  <c r="F3804" i="19"/>
  <c r="AD3804" i="19"/>
  <c r="B3805" i="19"/>
  <c r="C3805" i="19"/>
  <c r="D3805" i="19"/>
  <c r="E3805" i="19"/>
  <c r="F3805" i="19"/>
  <c r="A3806" i="19"/>
  <c r="B3806" i="19"/>
  <c r="C3806" i="19"/>
  <c r="D3806" i="19"/>
  <c r="E3806" i="19"/>
  <c r="F3806" i="19" s="1"/>
  <c r="AD3806" i="19"/>
  <c r="B3807" i="19"/>
  <c r="C3807" i="19"/>
  <c r="D3807" i="19"/>
  <c r="E3807" i="19"/>
  <c r="F3807" i="19" s="1"/>
  <c r="AD3807" i="19"/>
  <c r="B3808" i="19"/>
  <c r="C3808" i="19"/>
  <c r="D3808" i="19"/>
  <c r="E3808" i="19"/>
  <c r="F3808" i="19"/>
  <c r="AD3808" i="19"/>
  <c r="A3809" i="19"/>
  <c r="B3809" i="19"/>
  <c r="C3809" i="19"/>
  <c r="D3809" i="19"/>
  <c r="E3809" i="19"/>
  <c r="F3809" i="19" s="1"/>
  <c r="B3810" i="19"/>
  <c r="C3810" i="19"/>
  <c r="D3810" i="19"/>
  <c r="E3810" i="19"/>
  <c r="F3810" i="19"/>
  <c r="B3811" i="19"/>
  <c r="C3811" i="19"/>
  <c r="A3811" i="19" s="1"/>
  <c r="D3811" i="19"/>
  <c r="E3811" i="19"/>
  <c r="F3811" i="19" s="1"/>
  <c r="B3812" i="19"/>
  <c r="A3812" i="19" s="1"/>
  <c r="C3812" i="19"/>
  <c r="D3812" i="19"/>
  <c r="E3812" i="19"/>
  <c r="F3812" i="19"/>
  <c r="B3813" i="19"/>
  <c r="C3813" i="19"/>
  <c r="D3813" i="19"/>
  <c r="A3813" i="19" s="1"/>
  <c r="E3813" i="19"/>
  <c r="F3813" i="19" s="1"/>
  <c r="B3814" i="19"/>
  <c r="C3814" i="19"/>
  <c r="A3814" i="19" s="1"/>
  <c r="D3814" i="19"/>
  <c r="E3814" i="19"/>
  <c r="F3814" i="19"/>
  <c r="AD3814" i="19"/>
  <c r="B3815" i="19"/>
  <c r="A3815" i="19" s="1"/>
  <c r="C3815" i="19"/>
  <c r="D3815" i="19"/>
  <c r="E3815" i="19"/>
  <c r="F3815" i="19"/>
  <c r="B3816" i="19"/>
  <c r="C3816" i="19"/>
  <c r="D3816" i="19"/>
  <c r="A3816" i="19" s="1"/>
  <c r="E3816" i="19"/>
  <c r="F3816" i="19" s="1"/>
  <c r="B3817" i="19"/>
  <c r="C3817" i="19"/>
  <c r="D3817" i="19"/>
  <c r="E3817" i="19"/>
  <c r="F3817" i="19"/>
  <c r="AD3817" i="19"/>
  <c r="B3818" i="19"/>
  <c r="C3818" i="19"/>
  <c r="D3818" i="19"/>
  <c r="A3818" i="19" s="1"/>
  <c r="E3818" i="19"/>
  <c r="F3818" i="19" s="1"/>
  <c r="B3819" i="19"/>
  <c r="A3819" i="19" s="1"/>
  <c r="C3819" i="19"/>
  <c r="D3819" i="19"/>
  <c r="E3819" i="19"/>
  <c r="F3819" i="19"/>
  <c r="B3820" i="19"/>
  <c r="C3820" i="19"/>
  <c r="D3820" i="19"/>
  <c r="E3820" i="19"/>
  <c r="F3820" i="19" s="1"/>
  <c r="B3821" i="19"/>
  <c r="A3821" i="19" s="1"/>
  <c r="C3821" i="19"/>
  <c r="D3821" i="19"/>
  <c r="E3821" i="19"/>
  <c r="F3821" i="19"/>
  <c r="A3822" i="19"/>
  <c r="B3822" i="19"/>
  <c r="C3822" i="19"/>
  <c r="D3822" i="19"/>
  <c r="E3822" i="19"/>
  <c r="F3822" i="19" s="1"/>
  <c r="AD3822" i="19"/>
  <c r="B3823" i="19"/>
  <c r="A3823" i="19" s="1"/>
  <c r="C3823" i="19"/>
  <c r="D3823" i="19"/>
  <c r="E3823" i="19"/>
  <c r="F3823" i="19" s="1"/>
  <c r="B3824" i="19"/>
  <c r="C3824" i="19"/>
  <c r="D3824" i="19"/>
  <c r="E3824" i="19"/>
  <c r="F3824" i="19"/>
  <c r="AD3824" i="19"/>
  <c r="A3825" i="19"/>
  <c r="B3825" i="19"/>
  <c r="C3825" i="19"/>
  <c r="D3825" i="19"/>
  <c r="E3825" i="19"/>
  <c r="F3825" i="19" s="1"/>
  <c r="B3826" i="19"/>
  <c r="C3826" i="19"/>
  <c r="D3826" i="19"/>
  <c r="E3826" i="19"/>
  <c r="F3826" i="19" s="1"/>
  <c r="AD3826" i="19"/>
  <c r="B3827" i="19"/>
  <c r="C3827" i="19"/>
  <c r="D3827" i="19"/>
  <c r="E3827" i="19"/>
  <c r="F3827" i="19"/>
  <c r="AD3827" i="19"/>
  <c r="B3828" i="19"/>
  <c r="C3828" i="19"/>
  <c r="D3828" i="19"/>
  <c r="A3828" i="19" s="1"/>
  <c r="E3828" i="19"/>
  <c r="F3828" i="19" s="1"/>
  <c r="AD3828" i="19"/>
  <c r="B3829" i="19"/>
  <c r="A3829" i="19" s="1"/>
  <c r="C3829" i="19"/>
  <c r="D3829" i="19"/>
  <c r="E3829" i="19"/>
  <c r="F3829" i="19"/>
  <c r="AD3829" i="19"/>
  <c r="B3830" i="19"/>
  <c r="C3830" i="19"/>
  <c r="A3830" i="19" s="1"/>
  <c r="D3830" i="19"/>
  <c r="E3830" i="19"/>
  <c r="F3830" i="19"/>
  <c r="AD3830" i="19"/>
  <c r="B3831" i="19"/>
  <c r="A3831" i="19" s="1"/>
  <c r="C3831" i="19"/>
  <c r="D3831" i="19"/>
  <c r="E3831" i="19"/>
  <c r="F3831" i="19"/>
  <c r="B3832" i="19"/>
  <c r="C3832" i="19"/>
  <c r="D3832" i="19"/>
  <c r="E3832" i="19"/>
  <c r="F3832" i="19" s="1"/>
  <c r="AD3832" i="19"/>
  <c r="B3833" i="19"/>
  <c r="A3833" i="19" s="1"/>
  <c r="C3833" i="19"/>
  <c r="D3833" i="19"/>
  <c r="E3833" i="19"/>
  <c r="F3833" i="19"/>
  <c r="A3834" i="19"/>
  <c r="B3834" i="19"/>
  <c r="C3834" i="19"/>
  <c r="D3834" i="19"/>
  <c r="E3834" i="19"/>
  <c r="F3834" i="19" s="1"/>
  <c r="AD3834" i="19"/>
  <c r="B3835" i="19"/>
  <c r="A3835" i="19" s="1"/>
  <c r="C3835" i="19"/>
  <c r="D3835" i="19"/>
  <c r="E3835" i="19"/>
  <c r="F3835" i="19" s="1"/>
  <c r="AD3835" i="19"/>
  <c r="B3836" i="19"/>
  <c r="C3836" i="19"/>
  <c r="D3836" i="19"/>
  <c r="E3836" i="19"/>
  <c r="F3836" i="19"/>
  <c r="AD3836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 s="1"/>
  <c r="B3839" i="19"/>
  <c r="A3839" i="19" s="1"/>
  <c r="C3839" i="19"/>
  <c r="D3839" i="19"/>
  <c r="E3839" i="19"/>
  <c r="F3839" i="19" s="1"/>
  <c r="AD3839" i="19"/>
  <c r="B3840" i="19"/>
  <c r="C3840" i="19"/>
  <c r="D3840" i="19"/>
  <c r="E3840" i="19"/>
  <c r="F3840" i="19"/>
  <c r="A3841" i="19"/>
  <c r="B3841" i="19"/>
  <c r="C3841" i="19"/>
  <c r="D3841" i="19"/>
  <c r="E3841" i="19"/>
  <c r="F3841" i="19" s="1"/>
  <c r="B3842" i="19"/>
  <c r="A3842" i="19" s="1"/>
  <c r="C3842" i="19"/>
  <c r="D3842" i="19"/>
  <c r="E3842" i="19"/>
  <c r="F3842" i="19"/>
  <c r="AD3842" i="19"/>
  <c r="B3843" i="19"/>
  <c r="C3843" i="19"/>
  <c r="A3843" i="19" s="1"/>
  <c r="D3843" i="19"/>
  <c r="E3843" i="19"/>
  <c r="F3843" i="19" s="1"/>
  <c r="AD3843" i="19"/>
  <c r="B3844" i="19"/>
  <c r="A3844" i="19" s="1"/>
  <c r="C3844" i="19"/>
  <c r="D3844" i="19"/>
  <c r="E3844" i="19"/>
  <c r="F3844" i="19"/>
  <c r="B3845" i="19"/>
  <c r="A3845" i="19" s="1"/>
  <c r="C3845" i="19"/>
  <c r="D3845" i="19"/>
  <c r="E3845" i="19"/>
  <c r="F3845" i="19"/>
  <c r="A3846" i="19"/>
  <c r="B3846" i="19"/>
  <c r="C3846" i="19"/>
  <c r="D3846" i="19"/>
  <c r="E3846" i="19"/>
  <c r="F3846" i="19" s="1"/>
  <c r="AD3846" i="19"/>
  <c r="A3847" i="19"/>
  <c r="B3847" i="19"/>
  <c r="C3847" i="19"/>
  <c r="D3847" i="19"/>
  <c r="E3847" i="19"/>
  <c r="F3847" i="19"/>
  <c r="B3848" i="19"/>
  <c r="C3848" i="19"/>
  <c r="D3848" i="19"/>
  <c r="E3848" i="19"/>
  <c r="F3848" i="19" s="1"/>
  <c r="AD3848" i="19"/>
  <c r="A3849" i="19"/>
  <c r="B3849" i="19"/>
  <c r="C3849" i="19"/>
  <c r="D3849" i="19"/>
  <c r="E3849" i="19"/>
  <c r="F3849" i="19"/>
  <c r="AD3849" i="19"/>
  <c r="B3850" i="19"/>
  <c r="A3850" i="19" s="1"/>
  <c r="C3850" i="19"/>
  <c r="D3850" i="19"/>
  <c r="E3850" i="19"/>
  <c r="F3850" i="19"/>
  <c r="B3851" i="19"/>
  <c r="C3851" i="19"/>
  <c r="D3851" i="19"/>
  <c r="A3851" i="19" s="1"/>
  <c r="E3851" i="19"/>
  <c r="F3851" i="19" s="1"/>
  <c r="AD3851" i="19"/>
  <c r="B3852" i="19"/>
  <c r="A3852" i="19" s="1"/>
  <c r="C3852" i="19"/>
  <c r="D3852" i="19"/>
  <c r="E3852" i="19"/>
  <c r="F3852" i="19" s="1"/>
  <c r="B3853" i="19"/>
  <c r="A3853" i="19" s="1"/>
  <c r="C3853" i="19"/>
  <c r="D3853" i="19"/>
  <c r="E3853" i="19"/>
  <c r="F3853" i="19"/>
  <c r="AD3853" i="19"/>
  <c r="B3854" i="19"/>
  <c r="C3854" i="19"/>
  <c r="A3854" i="19" s="1"/>
  <c r="D3854" i="19"/>
  <c r="E3854" i="19"/>
  <c r="F3854" i="19" s="1"/>
  <c r="B3855" i="19"/>
  <c r="C3855" i="19"/>
  <c r="D3855" i="19"/>
  <c r="E3855" i="19"/>
  <c r="F3855" i="19" s="1"/>
  <c r="A3856" i="19"/>
  <c r="B3856" i="19"/>
  <c r="C3856" i="19"/>
  <c r="D3856" i="19"/>
  <c r="E3856" i="19"/>
  <c r="F3856" i="19" s="1"/>
  <c r="AD3856" i="19"/>
  <c r="A3857" i="19"/>
  <c r="B3857" i="19"/>
  <c r="C3857" i="19"/>
  <c r="D3857" i="19"/>
  <c r="E3857" i="19"/>
  <c r="F3857" i="19"/>
  <c r="B3858" i="19"/>
  <c r="C3858" i="19"/>
  <c r="D3858" i="19"/>
  <c r="E3858" i="19"/>
  <c r="F3858" i="19"/>
  <c r="B3859" i="19"/>
  <c r="C3859" i="19"/>
  <c r="D3859" i="19"/>
  <c r="A3859" i="19" s="1"/>
  <c r="E3859" i="19"/>
  <c r="F3859" i="19"/>
  <c r="AD3859" i="19"/>
  <c r="B3860" i="19"/>
  <c r="A3860" i="19" s="1"/>
  <c r="C3860" i="19"/>
  <c r="D3860" i="19"/>
  <c r="E3860" i="19"/>
  <c r="F3860" i="19"/>
  <c r="AD3860" i="19"/>
  <c r="B3861" i="19"/>
  <c r="A3861" i="19" s="1"/>
  <c r="C3861" i="19"/>
  <c r="D3861" i="19"/>
  <c r="E3861" i="19"/>
  <c r="F3861" i="19"/>
  <c r="B3862" i="19"/>
  <c r="A3862" i="19" s="1"/>
  <c r="C3862" i="19"/>
  <c r="D3862" i="19"/>
  <c r="E3862" i="19"/>
  <c r="F3862" i="19" s="1"/>
  <c r="AD3862" i="19"/>
  <c r="B3863" i="19"/>
  <c r="A3863" i="19" s="1"/>
  <c r="C3863" i="19"/>
  <c r="D3863" i="19"/>
  <c r="E3863" i="19"/>
  <c r="F3863" i="19"/>
  <c r="AD3863" i="19"/>
  <c r="B3864" i="19"/>
  <c r="C3864" i="19"/>
  <c r="D3864" i="19"/>
  <c r="E3864" i="19"/>
  <c r="F3864" i="19"/>
  <c r="AD3864" i="19"/>
  <c r="A3865" i="19"/>
  <c r="B3865" i="19"/>
  <c r="C3865" i="19"/>
  <c r="D3865" i="19"/>
  <c r="E3865" i="19"/>
  <c r="F3865" i="19" s="1"/>
  <c r="AD3865" i="19"/>
  <c r="B3866" i="19"/>
  <c r="C3866" i="19"/>
  <c r="D3866" i="19"/>
  <c r="A3866" i="19" s="1"/>
  <c r="E3866" i="19"/>
  <c r="F3866" i="19" s="1"/>
  <c r="B3867" i="19"/>
  <c r="C3867" i="19"/>
  <c r="D3867" i="19"/>
  <c r="E3867" i="19"/>
  <c r="F3867" i="19"/>
  <c r="AD3867" i="19"/>
  <c r="B3868" i="19"/>
  <c r="C3868" i="19"/>
  <c r="D3868" i="19"/>
  <c r="A3868" i="19" s="1"/>
  <c r="E3868" i="19"/>
  <c r="F3868" i="19" s="1"/>
  <c r="AE3868" i="19" s="1"/>
  <c r="A3869" i="19"/>
  <c r="B3869" i="19"/>
  <c r="C3869" i="19"/>
  <c r="D3869" i="19"/>
  <c r="E3869" i="19"/>
  <c r="F3869" i="19"/>
  <c r="B3870" i="19"/>
  <c r="C3870" i="19"/>
  <c r="D3870" i="19"/>
  <c r="E3870" i="19"/>
  <c r="F3870" i="19"/>
  <c r="B3871" i="19"/>
  <c r="A3871" i="19" s="1"/>
  <c r="C3871" i="19"/>
  <c r="D3871" i="19"/>
  <c r="E3871" i="19"/>
  <c r="F3871" i="19" s="1"/>
  <c r="B3872" i="19"/>
  <c r="A3872" i="19" s="1"/>
  <c r="C3872" i="19"/>
  <c r="D3872" i="19"/>
  <c r="E3872" i="19"/>
  <c r="F3872" i="19"/>
  <c r="B3873" i="19"/>
  <c r="A3873" i="19" s="1"/>
  <c r="C3873" i="19"/>
  <c r="D3873" i="19"/>
  <c r="E3873" i="19"/>
  <c r="F3873" i="19" s="1"/>
  <c r="B3874" i="19"/>
  <c r="C3874" i="19"/>
  <c r="D3874" i="19"/>
  <c r="E3874" i="19"/>
  <c r="F3874" i="19"/>
  <c r="AD3874" i="19"/>
  <c r="B3875" i="19"/>
  <c r="C3875" i="19"/>
  <c r="D3875" i="19"/>
  <c r="E3875" i="19"/>
  <c r="F3875" i="19" s="1"/>
  <c r="AD3875" i="19"/>
  <c r="B3876" i="19"/>
  <c r="A3876" i="19" s="1"/>
  <c r="C3876" i="19"/>
  <c r="D3876" i="19"/>
  <c r="E3876" i="19"/>
  <c r="F3876" i="19"/>
  <c r="B3877" i="19"/>
  <c r="A3877" i="19" s="1"/>
  <c r="C3877" i="19"/>
  <c r="D3877" i="19"/>
  <c r="E3877" i="19"/>
  <c r="F3877" i="19"/>
  <c r="AD3877" i="19"/>
  <c r="B3878" i="19"/>
  <c r="C3878" i="19"/>
  <c r="D3878" i="19"/>
  <c r="A3878" i="19" s="1"/>
  <c r="E3878" i="19"/>
  <c r="F3878" i="19" s="1"/>
  <c r="AD3878" i="19"/>
  <c r="A3879" i="19"/>
  <c r="B3879" i="19"/>
  <c r="C3879" i="19"/>
  <c r="D3879" i="19"/>
  <c r="E3879" i="19"/>
  <c r="F3879" i="19"/>
  <c r="AD3879" i="19"/>
  <c r="A3880" i="19"/>
  <c r="B3880" i="19"/>
  <c r="C3880" i="19"/>
  <c r="D3880" i="19"/>
  <c r="E3880" i="19"/>
  <c r="F3880" i="19"/>
  <c r="AD3880" i="19"/>
  <c r="B3881" i="19"/>
  <c r="A3881" i="19" s="1"/>
  <c r="C3881" i="19"/>
  <c r="D3881" i="19"/>
  <c r="E3881" i="19"/>
  <c r="F3881" i="19"/>
  <c r="B3882" i="19"/>
  <c r="C3882" i="19"/>
  <c r="D3882" i="19"/>
  <c r="E3882" i="19"/>
  <c r="F3882" i="19" s="1"/>
  <c r="B3883" i="19"/>
  <c r="C3883" i="19"/>
  <c r="D3883" i="19"/>
  <c r="E3883" i="19"/>
  <c r="F3883" i="19"/>
  <c r="AD3883" i="19"/>
  <c r="A3884" i="19"/>
  <c r="B3884" i="19"/>
  <c r="C3884" i="19"/>
  <c r="D3884" i="19"/>
  <c r="E3884" i="19"/>
  <c r="F3884" i="19" s="1"/>
  <c r="AD3884" i="19"/>
  <c r="B3885" i="19"/>
  <c r="A3885" i="19" s="1"/>
  <c r="C3885" i="19"/>
  <c r="D3885" i="19"/>
  <c r="E3885" i="19"/>
  <c r="F3885" i="19"/>
  <c r="AD3885" i="19"/>
  <c r="B3886" i="19"/>
  <c r="A3886" i="19" s="1"/>
  <c r="C3886" i="19"/>
  <c r="D3886" i="19"/>
  <c r="E3886" i="19"/>
  <c r="F3886" i="19"/>
  <c r="B3887" i="19"/>
  <c r="C3887" i="19"/>
  <c r="A3887" i="19" s="1"/>
  <c r="D3887" i="19"/>
  <c r="E3887" i="19"/>
  <c r="F3887" i="19" s="1"/>
  <c r="AD3887" i="19"/>
  <c r="B3888" i="19"/>
  <c r="C3888" i="19"/>
  <c r="D3888" i="19"/>
  <c r="A3888" i="19" s="1"/>
  <c r="E3888" i="19"/>
  <c r="F3888" i="19"/>
  <c r="AD3888" i="19"/>
  <c r="B3889" i="19"/>
  <c r="A3889" i="19" s="1"/>
  <c r="C3889" i="19"/>
  <c r="D3889" i="19"/>
  <c r="E3889" i="19"/>
  <c r="F3889" i="19"/>
  <c r="AD3889" i="19"/>
  <c r="B3890" i="19"/>
  <c r="A3890" i="19" s="1"/>
  <c r="C3890" i="19"/>
  <c r="D3890" i="19"/>
  <c r="E3890" i="19"/>
  <c r="F3890" i="19"/>
  <c r="AD3890" i="19"/>
  <c r="A3891" i="19"/>
  <c r="B3891" i="19"/>
  <c r="C3891" i="19"/>
  <c r="D3891" i="19"/>
  <c r="E3891" i="19"/>
  <c r="F3891" i="19" s="1"/>
  <c r="AD3891" i="19"/>
  <c r="B3892" i="19"/>
  <c r="A3892" i="19" s="1"/>
  <c r="C3892" i="19"/>
  <c r="D3892" i="19"/>
  <c r="E3892" i="19"/>
  <c r="F3892" i="19"/>
  <c r="AD3892" i="19"/>
  <c r="B3893" i="19"/>
  <c r="C3893" i="19"/>
  <c r="A3893" i="19" s="1"/>
  <c r="D3893" i="19"/>
  <c r="E3893" i="19"/>
  <c r="F3893" i="19"/>
  <c r="A3894" i="19"/>
  <c r="B3894" i="19"/>
  <c r="C3894" i="19"/>
  <c r="D3894" i="19"/>
  <c r="E3894" i="19"/>
  <c r="F3894" i="19" s="1"/>
  <c r="B3895" i="19"/>
  <c r="A3895" i="19" s="1"/>
  <c r="C3895" i="19"/>
  <c r="D3895" i="19"/>
  <c r="E3895" i="19"/>
  <c r="F3895" i="19"/>
  <c r="B3896" i="19"/>
  <c r="C3896" i="19"/>
  <c r="D3896" i="19"/>
  <c r="A3896" i="19" s="1"/>
  <c r="E3896" i="19"/>
  <c r="F3896" i="19" s="1"/>
  <c r="B3897" i="19"/>
  <c r="A3897" i="19" s="1"/>
  <c r="C3897" i="19"/>
  <c r="D3897" i="19"/>
  <c r="E3897" i="19"/>
  <c r="F3897" i="19"/>
  <c r="AD3897" i="19"/>
  <c r="B3898" i="19"/>
  <c r="C3898" i="19"/>
  <c r="D3898" i="19"/>
  <c r="E3898" i="19"/>
  <c r="F3898" i="19"/>
  <c r="AD3898" i="19"/>
  <c r="B3899" i="19"/>
  <c r="C3899" i="19"/>
  <c r="A3899" i="19" s="1"/>
  <c r="D3899" i="19"/>
  <c r="E3899" i="19"/>
  <c r="F3899" i="19" s="1"/>
  <c r="AD3899" i="19"/>
  <c r="B3900" i="19"/>
  <c r="C3900" i="19"/>
  <c r="D3900" i="19"/>
  <c r="A3900" i="19" s="1"/>
  <c r="E3900" i="19"/>
  <c r="F3900" i="19" s="1"/>
  <c r="AD3900" i="19"/>
  <c r="B3901" i="19"/>
  <c r="A3901" i="19" s="1"/>
  <c r="C3901" i="19"/>
  <c r="D3901" i="19"/>
  <c r="E3901" i="19"/>
  <c r="F3901" i="19"/>
  <c r="A3902" i="19"/>
  <c r="B3902" i="19"/>
  <c r="C3902" i="19"/>
  <c r="D3902" i="19"/>
  <c r="E3902" i="19"/>
  <c r="F3902" i="19" s="1"/>
  <c r="AD3902" i="19"/>
  <c r="B3903" i="19"/>
  <c r="A3903" i="19" s="1"/>
  <c r="C3903" i="19"/>
  <c r="D3903" i="19"/>
  <c r="E3903" i="19"/>
  <c r="F3903" i="19" s="1"/>
  <c r="AD3903" i="19"/>
  <c r="B3904" i="19"/>
  <c r="A3904" i="19" s="1"/>
  <c r="C3904" i="19"/>
  <c r="D3904" i="19"/>
  <c r="E3904" i="19"/>
  <c r="F3904" i="19"/>
  <c r="AD3904" i="19"/>
  <c r="B3905" i="19"/>
  <c r="C3905" i="19"/>
  <c r="D3905" i="19"/>
  <c r="E3905" i="19"/>
  <c r="F3905" i="19"/>
  <c r="AD3905" i="19"/>
  <c r="A3906" i="19"/>
  <c r="B3906" i="19"/>
  <c r="C3906" i="19"/>
  <c r="D3906" i="19"/>
  <c r="E3906" i="19"/>
  <c r="F3906" i="19" s="1"/>
  <c r="AD3906" i="19"/>
  <c r="B3907" i="19"/>
  <c r="C3907" i="19"/>
  <c r="D3907" i="19"/>
  <c r="A3907" i="19" s="1"/>
  <c r="E3907" i="19"/>
  <c r="F3907" i="19" s="1"/>
  <c r="AD3907" i="19"/>
  <c r="B3908" i="19"/>
  <c r="A3908" i="19" s="1"/>
  <c r="C3908" i="19"/>
  <c r="D3908" i="19"/>
  <c r="E3908" i="19"/>
  <c r="F3908" i="19"/>
  <c r="B3909" i="19"/>
  <c r="C3909" i="19"/>
  <c r="D3909" i="19"/>
  <c r="A3909" i="19" s="1"/>
  <c r="E3909" i="19"/>
  <c r="F3909" i="19" s="1"/>
  <c r="B3910" i="19"/>
  <c r="A3910" i="19" s="1"/>
  <c r="C3910" i="19"/>
  <c r="D3910" i="19"/>
  <c r="E3910" i="19"/>
  <c r="F3910" i="19"/>
  <c r="B3911" i="19"/>
  <c r="C3911" i="19"/>
  <c r="D3911" i="19"/>
  <c r="E3911" i="19"/>
  <c r="F3911" i="19" s="1"/>
  <c r="B3912" i="19"/>
  <c r="A3912" i="19" s="1"/>
  <c r="C3912" i="19"/>
  <c r="D3912" i="19"/>
  <c r="E3912" i="19"/>
  <c r="F3912" i="19"/>
  <c r="A3913" i="19"/>
  <c r="B3913" i="19"/>
  <c r="C3913" i="19"/>
  <c r="D3913" i="19"/>
  <c r="E3913" i="19"/>
  <c r="F3913" i="19" s="1"/>
  <c r="B3914" i="19"/>
  <c r="A3914" i="19" s="1"/>
  <c r="C3914" i="19"/>
  <c r="D3914" i="19"/>
  <c r="E3914" i="19"/>
  <c r="F3914" i="19"/>
  <c r="AD3914" i="19"/>
  <c r="B3915" i="19"/>
  <c r="C3915" i="19"/>
  <c r="D3915" i="19"/>
  <c r="E3915" i="19"/>
  <c r="F3915" i="19"/>
  <c r="AD3915" i="19"/>
  <c r="A3916" i="19"/>
  <c r="B3916" i="19"/>
  <c r="C3916" i="19"/>
  <c r="D3916" i="19"/>
  <c r="E3916" i="19"/>
  <c r="F3916" i="19" s="1"/>
  <c r="AD3916" i="19"/>
  <c r="A3917" i="19"/>
  <c r="B3917" i="19"/>
  <c r="C3917" i="19"/>
  <c r="D3917" i="19"/>
  <c r="E3917" i="19"/>
  <c r="F3917" i="19"/>
  <c r="AD3917" i="19"/>
  <c r="B3918" i="19"/>
  <c r="C3918" i="19"/>
  <c r="D3918" i="19"/>
  <c r="E3918" i="19"/>
  <c r="F3918" i="19" s="1"/>
  <c r="B3919" i="19"/>
  <c r="C3919" i="19"/>
  <c r="D3919" i="19"/>
  <c r="A3919" i="19" s="1"/>
  <c r="E3919" i="19"/>
  <c r="F3919" i="19" s="1"/>
  <c r="AD3919" i="19"/>
  <c r="A3920" i="19"/>
  <c r="B3920" i="19"/>
  <c r="C3920" i="19"/>
  <c r="D3920" i="19"/>
  <c r="E3920" i="19"/>
  <c r="F3920" i="19"/>
  <c r="AD3920" i="19"/>
  <c r="B3921" i="19"/>
  <c r="A3921" i="19" s="1"/>
  <c r="C3921" i="19"/>
  <c r="D3921" i="19"/>
  <c r="E3921" i="19"/>
  <c r="F3921" i="19"/>
  <c r="AE3921" i="19" s="1"/>
  <c r="B3922" i="19"/>
  <c r="A3922" i="19" s="1"/>
  <c r="C3922" i="19"/>
  <c r="D3922" i="19"/>
  <c r="E3922" i="19"/>
  <c r="F3922" i="19"/>
  <c r="AD3922" i="19"/>
  <c r="B3923" i="19"/>
  <c r="C3923" i="19"/>
  <c r="A3923" i="19" s="1"/>
  <c r="D3923" i="19"/>
  <c r="E3923" i="19"/>
  <c r="F3923" i="19" s="1"/>
  <c r="AD3923" i="19"/>
  <c r="B3924" i="19"/>
  <c r="A3924" i="19" s="1"/>
  <c r="C3924" i="19"/>
  <c r="D3924" i="19"/>
  <c r="E3924" i="19"/>
  <c r="F3924" i="19"/>
  <c r="AD3924" i="19"/>
  <c r="B3925" i="19"/>
  <c r="A3925" i="19" s="1"/>
  <c r="C3925" i="19"/>
  <c r="D3925" i="19"/>
  <c r="E3925" i="19"/>
  <c r="F3925" i="19"/>
  <c r="A3926" i="19"/>
  <c r="B3926" i="19"/>
  <c r="C3926" i="19"/>
  <c r="D3926" i="19"/>
  <c r="E3926" i="19"/>
  <c r="F3926" i="19" s="1"/>
  <c r="B3927" i="19"/>
  <c r="A3927" i="19" s="1"/>
  <c r="C3927" i="19"/>
  <c r="D3927" i="19"/>
  <c r="E3927" i="19"/>
  <c r="F3927" i="19"/>
  <c r="B3928" i="19"/>
  <c r="C3928" i="19"/>
  <c r="A3928" i="19" s="1"/>
  <c r="D3928" i="19"/>
  <c r="E3928" i="19"/>
  <c r="F3928" i="19" s="1"/>
  <c r="AD3928" i="19"/>
  <c r="A3929" i="19"/>
  <c r="B3929" i="19"/>
  <c r="C3929" i="19"/>
  <c r="D3929" i="19"/>
  <c r="E3929" i="19"/>
  <c r="F3929" i="19"/>
  <c r="B3930" i="19"/>
  <c r="A3930" i="19" s="1"/>
  <c r="C3930" i="19"/>
  <c r="D3930" i="19"/>
  <c r="E3930" i="19"/>
  <c r="F3930" i="19"/>
  <c r="B3931" i="19"/>
  <c r="A3931" i="19" s="1"/>
  <c r="C3931" i="19"/>
  <c r="D3931" i="19"/>
  <c r="E3931" i="19"/>
  <c r="F3931" i="19" s="1"/>
  <c r="B3932" i="19"/>
  <c r="A3932" i="19" s="1"/>
  <c r="C3932" i="19"/>
  <c r="D3932" i="19"/>
  <c r="E3932" i="19"/>
  <c r="F3932" i="19"/>
  <c r="AD3932" i="19"/>
  <c r="B3933" i="19"/>
  <c r="C3933" i="19"/>
  <c r="A3933" i="19" s="1"/>
  <c r="D3933" i="19"/>
  <c r="E3933" i="19"/>
  <c r="F3933" i="19" s="1"/>
  <c r="B3934" i="19"/>
  <c r="C3934" i="19"/>
  <c r="D3934" i="19"/>
  <c r="E3934" i="19"/>
  <c r="F3934" i="19" s="1"/>
  <c r="A3935" i="19"/>
  <c r="B3935" i="19"/>
  <c r="C3935" i="19"/>
  <c r="D3935" i="19"/>
  <c r="E3935" i="19"/>
  <c r="F3935" i="19" s="1"/>
  <c r="AD3935" i="19"/>
  <c r="A3936" i="19"/>
  <c r="B3936" i="19"/>
  <c r="C3936" i="19"/>
  <c r="D3936" i="19"/>
  <c r="E3936" i="19"/>
  <c r="F3936" i="19"/>
  <c r="AD3936" i="19"/>
  <c r="B3937" i="19"/>
  <c r="A3937" i="19" s="1"/>
  <c r="C3937" i="19"/>
  <c r="D3937" i="19"/>
  <c r="E3937" i="19"/>
  <c r="F3937" i="19"/>
  <c r="AD3937" i="19"/>
  <c r="B3938" i="19"/>
  <c r="C3938" i="19"/>
  <c r="D3938" i="19"/>
  <c r="E3938" i="19"/>
  <c r="F3938" i="19"/>
  <c r="B3939" i="19"/>
  <c r="C3939" i="19"/>
  <c r="D3939" i="19"/>
  <c r="A3939" i="19" s="1"/>
  <c r="E3939" i="19"/>
  <c r="F3939" i="19" s="1"/>
  <c r="AD3939" i="19"/>
  <c r="A3940" i="19"/>
  <c r="B3940" i="19"/>
  <c r="C3940" i="19"/>
  <c r="D3940" i="19"/>
  <c r="E3940" i="19"/>
  <c r="F3940" i="19"/>
  <c r="AD3940" i="19"/>
  <c r="B3941" i="19"/>
  <c r="A3941" i="19" s="1"/>
  <c r="C3941" i="19"/>
  <c r="D3941" i="19"/>
  <c r="E3941" i="19"/>
  <c r="F3941" i="19"/>
  <c r="AD3941" i="19"/>
  <c r="B3942" i="19"/>
  <c r="C3942" i="19"/>
  <c r="A3942" i="19" s="1"/>
  <c r="D3942" i="19"/>
  <c r="E3942" i="19"/>
  <c r="F3942" i="19" s="1"/>
  <c r="B3943" i="19"/>
  <c r="C3943" i="19"/>
  <c r="D3943" i="19"/>
  <c r="E3943" i="19"/>
  <c r="F3943" i="19" s="1"/>
  <c r="A3944" i="19"/>
  <c r="B3944" i="19"/>
  <c r="C3944" i="19"/>
  <c r="D3944" i="19"/>
  <c r="E3944" i="19"/>
  <c r="F3944" i="19" s="1"/>
  <c r="AD3944" i="19"/>
  <c r="A3945" i="19"/>
  <c r="B3945" i="19"/>
  <c r="C3945" i="19"/>
  <c r="D3945" i="19"/>
  <c r="E3945" i="19"/>
  <c r="F3945" i="19"/>
  <c r="B3946" i="19"/>
  <c r="C3946" i="19"/>
  <c r="D3946" i="19"/>
  <c r="E3946" i="19"/>
  <c r="F3946" i="19"/>
  <c r="AE3946" i="19" s="1"/>
  <c r="B3947" i="19"/>
  <c r="C3947" i="19"/>
  <c r="A3947" i="19" s="1"/>
  <c r="D3947" i="19"/>
  <c r="E3947" i="19"/>
  <c r="F3947" i="19" s="1"/>
  <c r="AD3947" i="19"/>
  <c r="A3948" i="19"/>
  <c r="B3948" i="19"/>
  <c r="C3948" i="19"/>
  <c r="D3948" i="19"/>
  <c r="E3948" i="19"/>
  <c r="F3948" i="19" s="1"/>
  <c r="B3949" i="19"/>
  <c r="C3949" i="19"/>
  <c r="D3949" i="19"/>
  <c r="E3949" i="19"/>
  <c r="F3949" i="19"/>
  <c r="B3950" i="19"/>
  <c r="C3950" i="19"/>
  <c r="D3950" i="19"/>
  <c r="E3950" i="19"/>
  <c r="F3950" i="19" s="1"/>
  <c r="B3951" i="19"/>
  <c r="C3951" i="19"/>
  <c r="D3951" i="19"/>
  <c r="E3951" i="19"/>
  <c r="F3951" i="19"/>
  <c r="A3952" i="19"/>
  <c r="B3952" i="19"/>
  <c r="C3952" i="19"/>
  <c r="D3952" i="19"/>
  <c r="E3952" i="19"/>
  <c r="F3952" i="19"/>
  <c r="AD3952" i="19"/>
  <c r="B3953" i="19"/>
  <c r="A3953" i="19" s="1"/>
  <c r="C3953" i="19"/>
  <c r="D3953" i="19"/>
  <c r="E3953" i="19"/>
  <c r="F3953" i="19" s="1"/>
  <c r="B3954" i="19"/>
  <c r="C3954" i="19"/>
  <c r="A3954" i="19" s="1"/>
  <c r="D3954" i="19"/>
  <c r="E3954" i="19"/>
  <c r="F3954" i="19" s="1"/>
  <c r="A3955" i="19"/>
  <c r="B3955" i="19"/>
  <c r="C3955" i="19"/>
  <c r="D3955" i="19"/>
  <c r="E3955" i="19"/>
  <c r="F3955" i="19"/>
  <c r="B3956" i="19"/>
  <c r="C3956" i="19"/>
  <c r="A3956" i="19" s="1"/>
  <c r="D3956" i="19"/>
  <c r="E3956" i="19"/>
  <c r="F3956" i="19" s="1"/>
  <c r="B3957" i="19"/>
  <c r="A3957" i="19" s="1"/>
  <c r="C3957" i="19"/>
  <c r="D3957" i="19"/>
  <c r="E3957" i="19"/>
  <c r="F3957" i="19"/>
  <c r="AD3957" i="19"/>
  <c r="B3958" i="19"/>
  <c r="C3958" i="19"/>
  <c r="D3958" i="19"/>
  <c r="E3958" i="19"/>
  <c r="F3958" i="19"/>
  <c r="B3959" i="19"/>
  <c r="A3959" i="19" s="1"/>
  <c r="C3959" i="19"/>
  <c r="D3959" i="19"/>
  <c r="E3959" i="19"/>
  <c r="F3959" i="19"/>
  <c r="B3960" i="19"/>
  <c r="C3960" i="19"/>
  <c r="D3960" i="19"/>
  <c r="E3960" i="19"/>
  <c r="F3960" i="19"/>
  <c r="B3961" i="19"/>
  <c r="A3961" i="19" s="1"/>
  <c r="C3961" i="19"/>
  <c r="D3961" i="19"/>
  <c r="E3961" i="19"/>
  <c r="F3961" i="19"/>
  <c r="AD3961" i="19"/>
  <c r="B3962" i="19"/>
  <c r="C3962" i="19"/>
  <c r="A3962" i="19" s="1"/>
  <c r="D3962" i="19"/>
  <c r="E3962" i="19"/>
  <c r="F3962" i="19"/>
  <c r="A3963" i="19"/>
  <c r="B3963" i="19"/>
  <c r="C3963" i="19"/>
  <c r="D3963" i="19"/>
  <c r="E3963" i="19"/>
  <c r="F3963" i="19" s="1"/>
  <c r="A3964" i="19"/>
  <c r="B3964" i="19"/>
  <c r="C3964" i="19"/>
  <c r="D3964" i="19"/>
  <c r="E3964" i="19"/>
  <c r="F3964" i="19" s="1"/>
  <c r="AD3964" i="19"/>
  <c r="B3965" i="19"/>
  <c r="C3965" i="19"/>
  <c r="D3965" i="19"/>
  <c r="E3965" i="19"/>
  <c r="F3965" i="19"/>
  <c r="AD3965" i="19"/>
  <c r="B3966" i="19"/>
  <c r="C3966" i="19"/>
  <c r="D3966" i="19"/>
  <c r="E3966" i="19"/>
  <c r="F3966" i="19" s="1"/>
  <c r="AD3966" i="19"/>
  <c r="B3967" i="19"/>
  <c r="A3967" i="19" s="1"/>
  <c r="C3967" i="19"/>
  <c r="D3967" i="19"/>
  <c r="E3967" i="19"/>
  <c r="F3967" i="19"/>
  <c r="AD3967" i="19"/>
  <c r="B3968" i="19"/>
  <c r="C3968" i="19"/>
  <c r="A3968" i="19" s="1"/>
  <c r="D3968" i="19"/>
  <c r="E3968" i="19"/>
  <c r="F3968" i="19"/>
  <c r="A3969" i="19"/>
  <c r="B3969" i="19"/>
  <c r="C3969" i="19"/>
  <c r="D3969" i="19"/>
  <c r="E3969" i="19"/>
  <c r="F3969" i="19" s="1"/>
  <c r="AD3969" i="19"/>
  <c r="B3970" i="19"/>
  <c r="C3970" i="19"/>
  <c r="D3970" i="19"/>
  <c r="E3970" i="19"/>
  <c r="F3970" i="19" s="1"/>
  <c r="AD3970" i="19"/>
  <c r="B3971" i="19"/>
  <c r="C3971" i="19"/>
  <c r="A3971" i="19" s="1"/>
  <c r="D3971" i="19"/>
  <c r="E3971" i="19"/>
  <c r="F3971" i="19"/>
  <c r="AD3971" i="19"/>
  <c r="B3972" i="19"/>
  <c r="A3972" i="19" s="1"/>
  <c r="C3972" i="19"/>
  <c r="D3972" i="19"/>
  <c r="E3972" i="19"/>
  <c r="F3972" i="19"/>
  <c r="AD3972" i="19"/>
  <c r="A3973" i="19"/>
  <c r="B3973" i="19"/>
  <c r="C3973" i="19"/>
  <c r="D3973" i="19"/>
  <c r="E3973" i="19"/>
  <c r="F3973" i="19" s="1"/>
  <c r="AD3973" i="19"/>
  <c r="B3974" i="19"/>
  <c r="C3974" i="19"/>
  <c r="D3974" i="19"/>
  <c r="A3974" i="19" s="1"/>
  <c r="E3974" i="19"/>
  <c r="F3974" i="19" s="1"/>
  <c r="AD3974" i="19"/>
  <c r="B3975" i="19"/>
  <c r="A3975" i="19" s="1"/>
  <c r="C3975" i="19"/>
  <c r="D3975" i="19"/>
  <c r="E3975" i="19"/>
  <c r="F3975" i="19"/>
  <c r="AD3975" i="19"/>
  <c r="B3976" i="19"/>
  <c r="C3976" i="19"/>
  <c r="D3976" i="19"/>
  <c r="E3976" i="19"/>
  <c r="F3976" i="19"/>
  <c r="B3977" i="19"/>
  <c r="A3977" i="19" s="1"/>
  <c r="C3977" i="19"/>
  <c r="D3977" i="19"/>
  <c r="E3977" i="19"/>
  <c r="F3977" i="19"/>
  <c r="AD3977" i="19"/>
  <c r="B3978" i="19"/>
  <c r="C3978" i="19"/>
  <c r="A3978" i="19" s="1"/>
  <c r="D3978" i="19"/>
  <c r="E3978" i="19"/>
  <c r="F3978" i="19"/>
  <c r="A3979" i="19"/>
  <c r="B3979" i="19"/>
  <c r="C3979" i="19"/>
  <c r="D3979" i="19"/>
  <c r="E3979" i="19"/>
  <c r="F3979" i="19" s="1"/>
  <c r="AD3979" i="19"/>
  <c r="B3980" i="19"/>
  <c r="C3980" i="19"/>
  <c r="D3980" i="19"/>
  <c r="E3980" i="19"/>
  <c r="F3980" i="19"/>
  <c r="AD3980" i="19"/>
  <c r="B3981" i="19"/>
  <c r="C3981" i="19"/>
  <c r="A3981" i="19" s="1"/>
  <c r="D3981" i="19"/>
  <c r="E3981" i="19"/>
  <c r="F3981" i="19"/>
  <c r="AD3981" i="19"/>
  <c r="B3982" i="19"/>
  <c r="A3982" i="19" s="1"/>
  <c r="C3982" i="19"/>
  <c r="D3982" i="19"/>
  <c r="E3982" i="19"/>
  <c r="F3982" i="19"/>
  <c r="B3983" i="19"/>
  <c r="C3983" i="19"/>
  <c r="D3983" i="19"/>
  <c r="E3983" i="19"/>
  <c r="F3983" i="19" s="1"/>
  <c r="AD3983" i="19"/>
  <c r="B3984" i="19"/>
  <c r="A3984" i="19" s="1"/>
  <c r="C3984" i="19"/>
  <c r="D3984" i="19"/>
  <c r="E3984" i="19"/>
  <c r="F3984" i="19" s="1"/>
  <c r="AD3984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B3987" i="19"/>
  <c r="A3987" i="19" s="1"/>
  <c r="C3987" i="19"/>
  <c r="D3987" i="19"/>
  <c r="E3987" i="19"/>
  <c r="F3987" i="19"/>
  <c r="AD3987" i="19"/>
  <c r="B3988" i="19"/>
  <c r="C3988" i="19"/>
  <c r="A3988" i="19" s="1"/>
  <c r="D3988" i="19"/>
  <c r="E3988" i="19"/>
  <c r="F3988" i="19" s="1"/>
  <c r="AD3988" i="19"/>
  <c r="B3989" i="19"/>
  <c r="A3989" i="19" s="1"/>
  <c r="C3989" i="19"/>
  <c r="D3989" i="19"/>
  <c r="E3989" i="19"/>
  <c r="F3989" i="19"/>
  <c r="B3990" i="19"/>
  <c r="A3990" i="19" s="1"/>
  <c r="C3990" i="19"/>
  <c r="D3990" i="19"/>
  <c r="E3990" i="19"/>
  <c r="F3990" i="19"/>
  <c r="AD3990" i="19"/>
  <c r="A3991" i="19"/>
  <c r="B3991" i="19"/>
  <c r="C3991" i="19"/>
  <c r="D3991" i="19"/>
  <c r="E3991" i="19"/>
  <c r="F3991" i="19" s="1"/>
  <c r="B3992" i="19"/>
  <c r="A3992" i="19" s="1"/>
  <c r="C3992" i="19"/>
  <c r="D3992" i="19"/>
  <c r="E3992" i="19"/>
  <c r="F3992" i="19"/>
  <c r="AD3992" i="19"/>
  <c r="B3993" i="19"/>
  <c r="C3993" i="19"/>
  <c r="D3993" i="19"/>
  <c r="E3993" i="19"/>
  <c r="F3993" i="19"/>
  <c r="AD3993" i="19"/>
  <c r="A3994" i="19"/>
  <c r="B3994" i="19"/>
  <c r="C3994" i="19"/>
  <c r="D3994" i="19"/>
  <c r="E3994" i="19"/>
  <c r="F3994" i="19" s="1"/>
  <c r="AD3994" i="19"/>
  <c r="B3995" i="19"/>
  <c r="A3995" i="19" s="1"/>
  <c r="C3995" i="19"/>
  <c r="D3995" i="19"/>
  <c r="E3995" i="19"/>
  <c r="F3995" i="19"/>
  <c r="AD3995" i="19"/>
  <c r="B3996" i="19"/>
  <c r="A3996" i="19" s="1"/>
  <c r="C3996" i="19"/>
  <c r="D3996" i="19"/>
  <c r="E3996" i="19"/>
  <c r="F3996" i="19" s="1"/>
  <c r="AD3996" i="19"/>
  <c r="B3997" i="19"/>
  <c r="C3997" i="19"/>
  <c r="D3997" i="19"/>
  <c r="E3997" i="19"/>
  <c r="F3997" i="19"/>
  <c r="AD3997" i="19"/>
  <c r="B3998" i="19"/>
  <c r="C3998" i="19"/>
  <c r="A3998" i="19" s="1"/>
  <c r="D3998" i="19"/>
  <c r="E3998" i="19"/>
  <c r="F3998" i="19" s="1"/>
  <c r="AD3998" i="19"/>
  <c r="A3999" i="19"/>
  <c r="B3999" i="19"/>
  <c r="C3999" i="19"/>
  <c r="D3999" i="19"/>
  <c r="E3999" i="19"/>
  <c r="F3999" i="19" s="1"/>
  <c r="AD3999" i="19"/>
  <c r="B4000" i="19"/>
  <c r="A4000" i="19" s="1"/>
  <c r="C4000" i="19"/>
  <c r="D4000" i="19"/>
  <c r="E4000" i="19"/>
  <c r="F4000" i="19"/>
  <c r="AD4000" i="19"/>
  <c r="B4001" i="19"/>
  <c r="C4001" i="19"/>
  <c r="D4001" i="19"/>
  <c r="E4001" i="19"/>
  <c r="F4001" i="19"/>
  <c r="AD4001" i="19"/>
  <c r="A4002" i="19"/>
  <c r="B4002" i="19"/>
  <c r="C4002" i="19"/>
  <c r="D4002" i="19"/>
  <c r="E4002" i="19"/>
  <c r="F4002" i="19" s="1"/>
  <c r="AD4002" i="19"/>
  <c r="B4003" i="19"/>
  <c r="C4003" i="19"/>
  <c r="D4003" i="19"/>
  <c r="E4003" i="19"/>
  <c r="F4003" i="19"/>
  <c r="AD4003" i="19"/>
  <c r="B4004" i="19"/>
  <c r="C4004" i="19"/>
  <c r="A4004" i="19" s="1"/>
  <c r="D4004" i="19"/>
  <c r="E4004" i="19"/>
  <c r="F4004" i="19"/>
  <c r="AD4004" i="19"/>
  <c r="B4005" i="19"/>
  <c r="A4005" i="19" s="1"/>
  <c r="C4005" i="19"/>
  <c r="D4005" i="19"/>
  <c r="E4005" i="19"/>
  <c r="F4005" i="19"/>
  <c r="AD4005" i="19"/>
  <c r="A4006" i="19"/>
  <c r="B4006" i="19"/>
  <c r="C4006" i="19"/>
  <c r="D4006" i="19"/>
  <c r="E4006" i="19"/>
  <c r="F4006" i="19" s="1"/>
  <c r="AD4006" i="19"/>
  <c r="A4007" i="19"/>
  <c r="B4007" i="19"/>
  <c r="C4007" i="19"/>
  <c r="D4007" i="19"/>
  <c r="E4007" i="19"/>
  <c r="F4007" i="19" s="1"/>
  <c r="AD4007" i="19"/>
  <c r="B4008" i="19"/>
  <c r="C4008" i="19"/>
  <c r="D4008" i="19"/>
  <c r="E4008" i="19"/>
  <c r="F4008" i="19"/>
  <c r="B4009" i="19"/>
  <c r="C4009" i="19"/>
  <c r="A4009" i="19" s="1"/>
  <c r="D4009" i="19"/>
  <c r="E4009" i="19"/>
  <c r="F4009" i="19" s="1"/>
  <c r="A4010" i="19"/>
  <c r="B4010" i="19"/>
  <c r="C4010" i="19"/>
  <c r="D4010" i="19"/>
  <c r="E4010" i="19"/>
  <c r="F4010" i="19"/>
  <c r="AD4010" i="19"/>
  <c r="B4011" i="19"/>
  <c r="C4011" i="19"/>
  <c r="D4011" i="19"/>
  <c r="E4011" i="19"/>
  <c r="F4011" i="19"/>
  <c r="B4012" i="19"/>
  <c r="A4012" i="19" s="1"/>
  <c r="C4012" i="19"/>
  <c r="D4012" i="19"/>
  <c r="E4012" i="19"/>
  <c r="F4012" i="19"/>
  <c r="B4013" i="19"/>
  <c r="A4013" i="19" s="1"/>
  <c r="C4013" i="19"/>
  <c r="D4013" i="19"/>
  <c r="E4013" i="19"/>
  <c r="F4013" i="19"/>
  <c r="AD4013" i="19"/>
  <c r="A4014" i="19"/>
  <c r="B4014" i="19"/>
  <c r="C4014" i="19"/>
  <c r="D4014" i="19"/>
  <c r="E4014" i="19"/>
  <c r="F4014" i="19" s="1"/>
  <c r="B4015" i="19"/>
  <c r="C4015" i="19"/>
  <c r="D4015" i="19"/>
  <c r="E4015" i="19"/>
  <c r="F4015" i="19"/>
  <c r="AD4015" i="19"/>
  <c r="B4016" i="19"/>
  <c r="C4016" i="19"/>
  <c r="D4016" i="19"/>
  <c r="E4016" i="19"/>
  <c r="F4016" i="19"/>
  <c r="B4017" i="19"/>
  <c r="A4017" i="19" s="1"/>
  <c r="C4017" i="19"/>
  <c r="D4017" i="19"/>
  <c r="E4017" i="19"/>
  <c r="F4017" i="19"/>
  <c r="AD4017" i="19"/>
  <c r="B4018" i="19"/>
  <c r="C4018" i="19"/>
  <c r="D4018" i="19"/>
  <c r="E4018" i="19"/>
  <c r="F4018" i="19"/>
  <c r="AD4018" i="19"/>
  <c r="B4019" i="19"/>
  <c r="A4019" i="19" s="1"/>
  <c r="C4019" i="19"/>
  <c r="D4019" i="19"/>
  <c r="E4019" i="19"/>
  <c r="F4019" i="19"/>
  <c r="AD4019" i="19"/>
  <c r="B4020" i="19"/>
  <c r="C4020" i="19"/>
  <c r="D4020" i="19"/>
  <c r="E4020" i="19"/>
  <c r="F4020" i="19" s="1"/>
  <c r="AD4020" i="19"/>
  <c r="B4021" i="19"/>
  <c r="C4021" i="19"/>
  <c r="D4021" i="19"/>
  <c r="A4021" i="19" s="1"/>
  <c r="E4021" i="19"/>
  <c r="F4021" i="19" s="1"/>
  <c r="AD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 s="1"/>
  <c r="AD4023" i="19"/>
  <c r="B4024" i="19"/>
  <c r="A4024" i="19" s="1"/>
  <c r="C4024" i="19"/>
  <c r="D4024" i="19"/>
  <c r="E4024" i="19"/>
  <c r="F4024" i="19" s="1"/>
  <c r="B4025" i="19"/>
  <c r="C4025" i="19"/>
  <c r="D4025" i="19"/>
  <c r="E4025" i="19"/>
  <c r="F4025" i="19"/>
  <c r="AD4025" i="19"/>
  <c r="A4026" i="19"/>
  <c r="B4026" i="19"/>
  <c r="C4026" i="19"/>
  <c r="D4026" i="19"/>
  <c r="E4026" i="19"/>
  <c r="F4026" i="19" s="1"/>
  <c r="B4027" i="19"/>
  <c r="A4027" i="19" s="1"/>
  <c r="C4027" i="19"/>
  <c r="D4027" i="19"/>
  <c r="E4027" i="19"/>
  <c r="F4027" i="19" s="1"/>
  <c r="AD4027" i="19"/>
  <c r="B4028" i="19"/>
  <c r="A4028" i="19" s="1"/>
  <c r="C4028" i="19"/>
  <c r="D4028" i="19"/>
  <c r="E4028" i="19"/>
  <c r="F4028" i="19"/>
  <c r="AD4028" i="19"/>
  <c r="B4029" i="19"/>
  <c r="C4029" i="19"/>
  <c r="D4029" i="19"/>
  <c r="E4029" i="19"/>
  <c r="F4029" i="19" s="1"/>
  <c r="AD4029" i="19"/>
  <c r="A4030" i="19"/>
  <c r="B4030" i="19"/>
  <c r="C4030" i="19"/>
  <c r="D4030" i="19"/>
  <c r="E4030" i="19"/>
  <c r="F4030" i="19"/>
  <c r="B4031" i="19"/>
  <c r="C4031" i="19"/>
  <c r="D4031" i="19"/>
  <c r="E4031" i="19"/>
  <c r="F4031" i="19"/>
  <c r="AD4031" i="19"/>
  <c r="A4032" i="19"/>
  <c r="B4032" i="19"/>
  <c r="C4032" i="19"/>
  <c r="D4032" i="19"/>
  <c r="E4032" i="19"/>
  <c r="F4032" i="19" s="1"/>
  <c r="AD4032" i="19"/>
  <c r="B4033" i="19"/>
  <c r="C4033" i="19"/>
  <c r="D4033" i="19"/>
  <c r="E4033" i="19"/>
  <c r="F4033" i="19" s="1"/>
  <c r="AD4033" i="19"/>
  <c r="B4034" i="19"/>
  <c r="C4034" i="19"/>
  <c r="A4034" i="19" s="1"/>
  <c r="D4034" i="19"/>
  <c r="E4034" i="19"/>
  <c r="F4034" i="19"/>
  <c r="AD4034" i="19"/>
  <c r="B4035" i="19"/>
  <c r="A4035" i="19" s="1"/>
  <c r="C4035" i="19"/>
  <c r="D4035" i="19"/>
  <c r="E4035" i="19"/>
  <c r="F4035" i="19"/>
  <c r="AD4035" i="19"/>
  <c r="A4036" i="19"/>
  <c r="B4036" i="19"/>
  <c r="C4036" i="19"/>
  <c r="D4036" i="19"/>
  <c r="E4036" i="19"/>
  <c r="F4036" i="19" s="1"/>
  <c r="AD4036" i="19"/>
  <c r="B4037" i="19"/>
  <c r="C4037" i="19"/>
  <c r="D4037" i="19"/>
  <c r="A4037" i="19" s="1"/>
  <c r="E4037" i="19"/>
  <c r="F4037" i="19" s="1"/>
  <c r="AD4037" i="19"/>
  <c r="B4038" i="19"/>
  <c r="A4038" i="19" s="1"/>
  <c r="C4038" i="19"/>
  <c r="D4038" i="19"/>
  <c r="E4038" i="19"/>
  <c r="F4038" i="19"/>
  <c r="AD4038" i="19"/>
  <c r="B4039" i="19"/>
  <c r="C4039" i="19"/>
  <c r="D4039" i="19"/>
  <c r="E4039" i="19"/>
  <c r="F4039" i="19"/>
  <c r="B4040" i="19"/>
  <c r="A4040" i="19" s="1"/>
  <c r="C4040" i="19"/>
  <c r="D4040" i="19"/>
  <c r="E4040" i="19"/>
  <c r="F4040" i="19"/>
  <c r="AD4040" i="19"/>
  <c r="A4041" i="19"/>
  <c r="B4041" i="19"/>
  <c r="C4041" i="19"/>
  <c r="D4041" i="19"/>
  <c r="E4041" i="19"/>
  <c r="F4041" i="19"/>
  <c r="AD4041" i="19"/>
  <c r="B4042" i="19"/>
  <c r="C4042" i="19"/>
  <c r="D4042" i="19"/>
  <c r="E4042" i="19"/>
  <c r="F4042" i="19"/>
  <c r="B4043" i="19"/>
  <c r="A4043" i="19" s="1"/>
  <c r="C4043" i="19"/>
  <c r="D4043" i="19"/>
  <c r="E4043" i="19"/>
  <c r="F4043" i="19"/>
  <c r="B4044" i="19"/>
  <c r="A4044" i="19" s="1"/>
  <c r="C4044" i="19"/>
  <c r="D4044" i="19"/>
  <c r="E4044" i="19"/>
  <c r="F4044" i="19"/>
  <c r="AD4044" i="19"/>
  <c r="B4045" i="19"/>
  <c r="C4045" i="19"/>
  <c r="A4045" i="19" s="1"/>
  <c r="D4045" i="19"/>
  <c r="E4045" i="19"/>
  <c r="F4045" i="19" s="1"/>
  <c r="AD4045" i="19"/>
  <c r="B4046" i="19"/>
  <c r="A4046" i="19" s="1"/>
  <c r="C4046" i="19"/>
  <c r="D4046" i="19"/>
  <c r="E4046" i="19"/>
  <c r="F4046" i="19" s="1"/>
  <c r="AD4046" i="19"/>
  <c r="B4047" i="19"/>
  <c r="A4047" i="19" s="1"/>
  <c r="C4047" i="19"/>
  <c r="D4047" i="19"/>
  <c r="E4047" i="19"/>
  <c r="F4047" i="19" s="1"/>
  <c r="B4048" i="19"/>
  <c r="C4048" i="19"/>
  <c r="D4048" i="19"/>
  <c r="E4048" i="19"/>
  <c r="F4048" i="19" s="1"/>
  <c r="AD4048" i="19"/>
  <c r="B4049" i="19"/>
  <c r="A4049" i="19" s="1"/>
  <c r="C4049" i="19"/>
  <c r="D4049" i="19"/>
  <c r="E4049" i="19"/>
  <c r="F4049" i="19"/>
  <c r="B4050" i="19"/>
  <c r="C4050" i="19"/>
  <c r="D4050" i="19"/>
  <c r="E4050" i="19"/>
  <c r="F4050" i="19"/>
  <c r="AD4050" i="19"/>
  <c r="B4051" i="19"/>
  <c r="C4051" i="19"/>
  <c r="D4051" i="19"/>
  <c r="E4051" i="19"/>
  <c r="F4051" i="19" s="1"/>
  <c r="AD4051" i="19"/>
  <c r="B4052" i="19"/>
  <c r="C4052" i="19"/>
  <c r="D4052" i="19"/>
  <c r="A4052" i="19" s="1"/>
  <c r="E4052" i="19"/>
  <c r="F4052" i="19"/>
  <c r="AD4052" i="19"/>
  <c r="A4053" i="19"/>
  <c r="B4053" i="19"/>
  <c r="C4053" i="19"/>
  <c r="D4053" i="19"/>
  <c r="E4053" i="19"/>
  <c r="F4053" i="19" s="1"/>
  <c r="B4054" i="19"/>
  <c r="C4054" i="19"/>
  <c r="A4054" i="19" s="1"/>
  <c r="D4054" i="19"/>
  <c r="E4054" i="19"/>
  <c r="F4054" i="19" s="1"/>
  <c r="B4055" i="19"/>
  <c r="C4055" i="19"/>
  <c r="D4055" i="19"/>
  <c r="E4055" i="19"/>
  <c r="F4055" i="19" s="1"/>
  <c r="AD4055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D4057" i="19"/>
  <c r="B4058" i="19"/>
  <c r="A4058" i="19" s="1"/>
  <c r="C4058" i="19"/>
  <c r="D4058" i="19"/>
  <c r="E4058" i="19"/>
  <c r="F4058" i="19"/>
  <c r="AD4058" i="19"/>
  <c r="B4059" i="19"/>
  <c r="C4059" i="19"/>
  <c r="D4059" i="19"/>
  <c r="E4059" i="19"/>
  <c r="F4059" i="19"/>
  <c r="AD4059" i="19"/>
  <c r="B4060" i="19"/>
  <c r="C4060" i="19"/>
  <c r="D4060" i="19"/>
  <c r="E4060" i="19"/>
  <c r="F4060" i="19" s="1"/>
  <c r="AD4060" i="19"/>
  <c r="B4061" i="19"/>
  <c r="C4061" i="19"/>
  <c r="D4061" i="19"/>
  <c r="A4061" i="19" s="1"/>
  <c r="E4061" i="19"/>
  <c r="F4061" i="19" s="1"/>
  <c r="AD4061" i="19"/>
  <c r="A4062" i="19"/>
  <c r="B4062" i="19"/>
  <c r="C4062" i="19"/>
  <c r="D4062" i="19"/>
  <c r="E4062" i="19"/>
  <c r="F4062" i="19"/>
  <c r="B4063" i="19"/>
  <c r="C4063" i="19"/>
  <c r="A4063" i="19" s="1"/>
  <c r="D4063" i="19"/>
  <c r="E4063" i="19"/>
  <c r="F4063" i="19" s="1"/>
  <c r="B4064" i="19"/>
  <c r="A4064" i="19" s="1"/>
  <c r="C4064" i="19"/>
  <c r="D4064" i="19"/>
  <c r="E4064" i="19"/>
  <c r="F4064" i="19"/>
  <c r="B4065" i="19"/>
  <c r="C4065" i="19"/>
  <c r="D4065" i="19"/>
  <c r="E4065" i="19"/>
  <c r="F4065" i="19" s="1"/>
  <c r="AD4065" i="19"/>
  <c r="A4066" i="19"/>
  <c r="B4066" i="19"/>
  <c r="C4066" i="19"/>
  <c r="D4066" i="19"/>
  <c r="E4066" i="19"/>
  <c r="F4066" i="19"/>
  <c r="AD4066" i="19"/>
  <c r="B4067" i="19"/>
  <c r="A4067" i="19" s="1"/>
  <c r="C4067" i="19"/>
  <c r="D4067" i="19"/>
  <c r="E4067" i="19"/>
  <c r="F4067" i="19"/>
  <c r="AD4067" i="19"/>
  <c r="B4068" i="19"/>
  <c r="A4068" i="19" s="1"/>
  <c r="C4068" i="19"/>
  <c r="D4068" i="19"/>
  <c r="E4068" i="19"/>
  <c r="F4068" i="19"/>
  <c r="B4069" i="19"/>
  <c r="C4069" i="19"/>
  <c r="D4069" i="19"/>
  <c r="E4069" i="19"/>
  <c r="F4069" i="19" s="1"/>
  <c r="AD4069" i="19"/>
  <c r="B4070" i="19"/>
  <c r="C4070" i="19"/>
  <c r="A4070" i="19" s="1"/>
  <c r="D4070" i="19"/>
  <c r="E4070" i="19"/>
  <c r="F4070" i="19" s="1"/>
  <c r="AD4070" i="19"/>
  <c r="B4071" i="19"/>
  <c r="A4071" i="19" s="1"/>
  <c r="C4071" i="19"/>
  <c r="D4071" i="19"/>
  <c r="E4071" i="19"/>
  <c r="F4071" i="19"/>
  <c r="A4072" i="19"/>
  <c r="B4072" i="19"/>
  <c r="C4072" i="19"/>
  <c r="D4072" i="19"/>
  <c r="E4072" i="19"/>
  <c r="F4072" i="19" s="1"/>
  <c r="B4073" i="19"/>
  <c r="C4073" i="19"/>
  <c r="D4073" i="19"/>
  <c r="E4073" i="19"/>
  <c r="F4073" i="19"/>
  <c r="AD4073" i="19"/>
  <c r="B4074" i="19"/>
  <c r="C4074" i="19"/>
  <c r="A4074" i="19" s="1"/>
  <c r="D4074" i="19"/>
  <c r="E4074" i="19"/>
  <c r="F4074" i="19" s="1"/>
  <c r="B4075" i="19"/>
  <c r="C4075" i="19"/>
  <c r="D4075" i="19"/>
  <c r="E4075" i="19"/>
  <c r="F4075" i="19"/>
  <c r="AD4075" i="19"/>
  <c r="B4076" i="19"/>
  <c r="C4076" i="19"/>
  <c r="D4076" i="19"/>
  <c r="E4076" i="19"/>
  <c r="F4076" i="19"/>
  <c r="AD4076" i="19"/>
  <c r="B4077" i="19"/>
  <c r="C4077" i="19"/>
  <c r="D4077" i="19"/>
  <c r="E4077" i="19"/>
  <c r="F4077" i="19" s="1"/>
  <c r="AD4077" i="19"/>
  <c r="B4078" i="19"/>
  <c r="C4078" i="19"/>
  <c r="D4078" i="19"/>
  <c r="A4078" i="19" s="1"/>
  <c r="E4078" i="19"/>
  <c r="F4078" i="19" s="1"/>
  <c r="AD4078" i="19"/>
  <c r="A4079" i="19"/>
  <c r="B4079" i="19"/>
  <c r="C4079" i="19"/>
  <c r="D4079" i="19"/>
  <c r="E4079" i="19"/>
  <c r="F4079" i="19"/>
  <c r="B4080" i="19"/>
  <c r="C4080" i="19"/>
  <c r="A4080" i="19" s="1"/>
  <c r="D4080" i="19"/>
  <c r="E4080" i="19"/>
  <c r="F4080" i="19" s="1"/>
  <c r="AD4080" i="19"/>
  <c r="B4081" i="19"/>
  <c r="A4081" i="19" s="1"/>
  <c r="C4081" i="19"/>
  <c r="D4081" i="19"/>
  <c r="E4081" i="19"/>
  <c r="F4081" i="19" s="1"/>
  <c r="B4082" i="19"/>
  <c r="C4082" i="19"/>
  <c r="D4082" i="19"/>
  <c r="E4082" i="19"/>
  <c r="F4082" i="19"/>
  <c r="B4083" i="19"/>
  <c r="A4083" i="19" s="1"/>
  <c r="C4083" i="19"/>
  <c r="D4083" i="19"/>
  <c r="E4083" i="19"/>
  <c r="F4083" i="19"/>
  <c r="AD4083" i="19"/>
  <c r="A4084" i="19"/>
  <c r="B4084" i="19"/>
  <c r="C4084" i="19"/>
  <c r="D4084" i="19"/>
  <c r="E4084" i="19"/>
  <c r="F4084" i="19"/>
  <c r="B4085" i="19"/>
  <c r="C4085" i="19"/>
  <c r="A4085" i="19" s="1"/>
  <c r="D4085" i="19"/>
  <c r="E4085" i="19"/>
  <c r="F4085" i="19" s="1"/>
  <c r="B4086" i="19"/>
  <c r="A4086" i="19" s="1"/>
  <c r="C4086" i="19"/>
  <c r="D4086" i="19"/>
  <c r="E4086" i="19"/>
  <c r="F4086" i="19" s="1"/>
  <c r="A4087" i="19"/>
  <c r="B4087" i="19"/>
  <c r="C4087" i="19"/>
  <c r="D4087" i="19"/>
  <c r="E4087" i="19"/>
  <c r="F4087" i="19" s="1"/>
  <c r="B4088" i="19"/>
  <c r="A4088" i="19" s="1"/>
  <c r="C4088" i="19"/>
  <c r="D4088" i="19"/>
  <c r="E4088" i="19"/>
  <c r="F4088" i="19" s="1"/>
  <c r="AD4088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D4090" i="19"/>
  <c r="B4091" i="19"/>
  <c r="A4091" i="19" s="1"/>
  <c r="C4091" i="19"/>
  <c r="D4091" i="19"/>
  <c r="E4091" i="19"/>
  <c r="F4091" i="19"/>
  <c r="B4092" i="19"/>
  <c r="C4092" i="19"/>
  <c r="D4092" i="19"/>
  <c r="A4092" i="19" s="1"/>
  <c r="E4092" i="19"/>
  <c r="F4092" i="19" s="1"/>
  <c r="AD4092" i="19"/>
  <c r="B4093" i="19"/>
  <c r="C4093" i="19"/>
  <c r="D4093" i="19"/>
  <c r="E4093" i="19"/>
  <c r="F4093" i="19" s="1"/>
  <c r="B4094" i="19"/>
  <c r="C4094" i="19"/>
  <c r="D4094" i="19"/>
  <c r="E4094" i="19"/>
  <c r="F4094" i="19"/>
  <c r="AD4094" i="19"/>
  <c r="A4095" i="19"/>
  <c r="B4095" i="19"/>
  <c r="C4095" i="19"/>
  <c r="D4095" i="19"/>
  <c r="E4095" i="19"/>
  <c r="F4095" i="19" s="1"/>
  <c r="AD4095" i="19"/>
  <c r="A4096" i="19"/>
  <c r="B4096" i="19"/>
  <c r="C4096" i="19"/>
  <c r="D4096" i="19"/>
  <c r="E4096" i="19"/>
  <c r="F4096" i="19" s="1"/>
  <c r="B4097" i="19"/>
  <c r="C4097" i="19"/>
  <c r="D4097" i="19"/>
  <c r="E4097" i="19"/>
  <c r="F4097" i="19"/>
  <c r="A4098" i="19"/>
  <c r="B4098" i="19"/>
  <c r="C4098" i="19"/>
  <c r="D4098" i="19"/>
  <c r="E4098" i="19"/>
  <c r="F4098" i="19" s="1"/>
  <c r="AD4098" i="19"/>
  <c r="A4099" i="19"/>
  <c r="B4099" i="19"/>
  <c r="C4099" i="19"/>
  <c r="D4099" i="19"/>
  <c r="E4099" i="19"/>
  <c r="F4099" i="19"/>
  <c r="B4100" i="19"/>
  <c r="C4100" i="19"/>
  <c r="D4100" i="19"/>
  <c r="E4100" i="19"/>
  <c r="F4100" i="19" s="1"/>
  <c r="AD4100" i="19"/>
  <c r="B4101" i="19"/>
  <c r="C4101" i="19"/>
  <c r="D4101" i="19"/>
  <c r="E4101" i="19"/>
  <c r="F4101" i="19"/>
  <c r="B4102" i="19"/>
  <c r="C4102" i="19"/>
  <c r="D4102" i="19"/>
  <c r="E4102" i="19"/>
  <c r="F4102" i="19"/>
  <c r="AD4102" i="19"/>
  <c r="A4103" i="19"/>
  <c r="B4103" i="19"/>
  <c r="C4103" i="19"/>
  <c r="D4103" i="19"/>
  <c r="E4103" i="19"/>
  <c r="F4103" i="19" s="1"/>
  <c r="AD4103" i="19"/>
  <c r="A4104" i="19"/>
  <c r="B4104" i="19"/>
  <c r="C4104" i="19"/>
  <c r="D4104" i="19"/>
  <c r="E4104" i="19"/>
  <c r="F4104" i="19" s="1"/>
  <c r="B4105" i="19"/>
  <c r="C4105" i="19"/>
  <c r="D4105" i="19"/>
  <c r="E4105" i="19"/>
  <c r="F4105" i="19"/>
  <c r="AD4105" i="19"/>
  <c r="B4106" i="19"/>
  <c r="C4106" i="19"/>
  <c r="A4106" i="19" s="1"/>
  <c r="D4106" i="19"/>
  <c r="E4106" i="19"/>
  <c r="F4106" i="19" s="1"/>
  <c r="B4107" i="19"/>
  <c r="A4107" i="19" s="1"/>
  <c r="C4107" i="19"/>
  <c r="D4107" i="19"/>
  <c r="E4107" i="19"/>
  <c r="F4107" i="19"/>
  <c r="B4108" i="19"/>
  <c r="C4108" i="19"/>
  <c r="A4108" i="19" s="1"/>
  <c r="D4108" i="19"/>
  <c r="E4108" i="19"/>
  <c r="F4108" i="19" s="1"/>
  <c r="AD4108" i="19"/>
  <c r="B4109" i="19"/>
  <c r="A4109" i="19" s="1"/>
  <c r="C4109" i="19"/>
  <c r="D4109" i="19"/>
  <c r="E4109" i="19"/>
  <c r="F4109" i="19" s="1"/>
  <c r="B4110" i="19"/>
  <c r="A4110" i="19" s="1"/>
  <c r="C4110" i="19"/>
  <c r="D4110" i="19"/>
  <c r="E4110" i="19"/>
  <c r="F4110" i="19"/>
  <c r="AD4110" i="19"/>
  <c r="A4111" i="19"/>
  <c r="B4111" i="19"/>
  <c r="C4111" i="19"/>
  <c r="D4111" i="19"/>
  <c r="E4111" i="19"/>
  <c r="F4111" i="19" s="1"/>
  <c r="AD4111" i="19"/>
  <c r="A4112" i="19"/>
  <c r="B4112" i="19"/>
  <c r="C4112" i="19"/>
  <c r="D4112" i="19"/>
  <c r="E4112" i="19"/>
  <c r="F4112" i="19" s="1"/>
  <c r="B4113" i="19"/>
  <c r="C4113" i="19"/>
  <c r="D4113" i="19"/>
  <c r="E4113" i="19"/>
  <c r="F4113" i="19"/>
  <c r="AD4113" i="19"/>
  <c r="A4114" i="19"/>
  <c r="B4114" i="19"/>
  <c r="C4114" i="19"/>
  <c r="D4114" i="19"/>
  <c r="E4114" i="19"/>
  <c r="F4114" i="19" s="1"/>
  <c r="AD4114" i="19"/>
  <c r="B4115" i="19"/>
  <c r="A4115" i="19" s="1"/>
  <c r="C4115" i="19"/>
  <c r="D4115" i="19"/>
  <c r="E4115" i="19"/>
  <c r="F4115" i="19"/>
  <c r="AD4115" i="19"/>
  <c r="A4116" i="19"/>
  <c r="B4116" i="19"/>
  <c r="C4116" i="19"/>
  <c r="D4116" i="19"/>
  <c r="E4116" i="19"/>
  <c r="F4116" i="19" s="1"/>
  <c r="B4117" i="19"/>
  <c r="C4117" i="19"/>
  <c r="D4117" i="19"/>
  <c r="E4117" i="19"/>
  <c r="F4117" i="19" s="1"/>
  <c r="A4118" i="19"/>
  <c r="B4118" i="19"/>
  <c r="C4118" i="19"/>
  <c r="D4118" i="19"/>
  <c r="E4118" i="19"/>
  <c r="F4118" i="19"/>
  <c r="AD4118" i="19"/>
  <c r="B4119" i="19"/>
  <c r="A4119" i="19" s="1"/>
  <c r="C4119" i="19"/>
  <c r="D4119" i="19"/>
  <c r="E4119" i="19"/>
  <c r="F4119" i="19"/>
  <c r="AD4119" i="19"/>
  <c r="B4120" i="19"/>
  <c r="C4120" i="19"/>
  <c r="A4120" i="19" s="1"/>
  <c r="D4120" i="19"/>
  <c r="E4120" i="19"/>
  <c r="F4120" i="19" s="1"/>
  <c r="AD4120" i="19"/>
  <c r="B4121" i="19"/>
  <c r="A4121" i="19" s="1"/>
  <c r="C4121" i="19"/>
  <c r="D4121" i="19"/>
  <c r="E4121" i="19"/>
  <c r="F4121" i="19"/>
  <c r="AD4121" i="19"/>
  <c r="B4122" i="19"/>
  <c r="A4122" i="19" s="1"/>
  <c r="C4122" i="19"/>
  <c r="D4122" i="19"/>
  <c r="E4122" i="19"/>
  <c r="F4122" i="19"/>
  <c r="AD4122" i="19"/>
  <c r="B4123" i="19"/>
  <c r="C4123" i="19"/>
  <c r="D4123" i="19"/>
  <c r="E4123" i="19"/>
  <c r="F4123" i="19"/>
  <c r="AD4123" i="19"/>
  <c r="A4124" i="19"/>
  <c r="B4124" i="19"/>
  <c r="C4124" i="19"/>
  <c r="D4124" i="19"/>
  <c r="E4124" i="19"/>
  <c r="F4124" i="19" s="1"/>
  <c r="B4125" i="19"/>
  <c r="A4125" i="19" s="1"/>
  <c r="C4125" i="19"/>
  <c r="D4125" i="19"/>
  <c r="E4125" i="19"/>
  <c r="F4125" i="19" s="1"/>
  <c r="AD4125" i="19"/>
  <c r="B4126" i="19"/>
  <c r="C4126" i="19"/>
  <c r="D4126" i="19"/>
  <c r="E4126" i="19"/>
  <c r="F4126" i="19"/>
  <c r="A4127" i="19"/>
  <c r="B4127" i="19"/>
  <c r="C4127" i="19"/>
  <c r="D4127" i="19"/>
  <c r="E4127" i="19"/>
  <c r="F4127" i="19" s="1"/>
  <c r="B4128" i="19"/>
  <c r="C4128" i="19"/>
  <c r="D4128" i="19"/>
  <c r="E4128" i="19"/>
  <c r="F4128" i="19"/>
  <c r="B4129" i="19"/>
  <c r="C4129" i="19"/>
  <c r="D4129" i="19"/>
  <c r="E4129" i="19"/>
  <c r="F4129" i="19" s="1"/>
  <c r="B4130" i="19"/>
  <c r="C4130" i="19"/>
  <c r="D4130" i="19"/>
  <c r="E4130" i="19"/>
  <c r="F4130" i="19"/>
  <c r="AD4130" i="19"/>
  <c r="A4131" i="19"/>
  <c r="B4131" i="19"/>
  <c r="C4131" i="19"/>
  <c r="D4131" i="19"/>
  <c r="E4131" i="19"/>
  <c r="F4131" i="19" s="1"/>
  <c r="AD4131" i="19"/>
  <c r="A4132" i="19"/>
  <c r="B4132" i="19"/>
  <c r="C4132" i="19"/>
  <c r="D4132" i="19"/>
  <c r="E4132" i="19"/>
  <c r="F4132" i="19" s="1"/>
  <c r="AD4132" i="19"/>
  <c r="B4133" i="19"/>
  <c r="C4133" i="19"/>
  <c r="A4133" i="19" s="1"/>
  <c r="D4133" i="19"/>
  <c r="E4133" i="19"/>
  <c r="F4133" i="19" s="1"/>
  <c r="B4134" i="19"/>
  <c r="C4134" i="19"/>
  <c r="D4134" i="19"/>
  <c r="E4134" i="19"/>
  <c r="F4134" i="19" s="1"/>
  <c r="AD4134" i="19"/>
  <c r="B4135" i="19"/>
  <c r="C4135" i="19"/>
  <c r="D4135" i="19"/>
  <c r="A4135" i="19" s="1"/>
  <c r="E4135" i="19"/>
  <c r="F4135" i="19"/>
  <c r="A4136" i="19"/>
  <c r="B4136" i="19"/>
  <c r="C4136" i="19"/>
  <c r="D4136" i="19"/>
  <c r="E4136" i="19"/>
  <c r="F4136" i="19"/>
  <c r="AD4136" i="19"/>
  <c r="B4137" i="19"/>
  <c r="A4137" i="19" s="1"/>
  <c r="C4137" i="19"/>
  <c r="D4137" i="19"/>
  <c r="E4137" i="19"/>
  <c r="F4137" i="19" s="1"/>
  <c r="B4138" i="19"/>
  <c r="A4138" i="19" s="1"/>
  <c r="C4138" i="19"/>
  <c r="D4138" i="19"/>
  <c r="E4138" i="19"/>
  <c r="F4138" i="19"/>
  <c r="AD4138" i="19"/>
  <c r="B4139" i="19"/>
  <c r="C4139" i="19"/>
  <c r="D4139" i="19"/>
  <c r="E4139" i="19"/>
  <c r="F4139" i="19"/>
  <c r="AD4139" i="19"/>
  <c r="A4140" i="19"/>
  <c r="B4140" i="19"/>
  <c r="C4140" i="19"/>
  <c r="D4140" i="19"/>
  <c r="E4140" i="19"/>
  <c r="F4140" i="19" s="1"/>
  <c r="AD4140" i="19"/>
  <c r="B4141" i="19"/>
  <c r="A4141" i="19" s="1"/>
  <c r="C4141" i="19"/>
  <c r="D4141" i="19"/>
  <c r="E4141" i="19"/>
  <c r="F4141" i="19"/>
  <c r="AD4141" i="19"/>
  <c r="B4142" i="19"/>
  <c r="C4142" i="19"/>
  <c r="A4142" i="19" s="1"/>
  <c r="D4142" i="19"/>
  <c r="E4142" i="19"/>
  <c r="F4142" i="19"/>
  <c r="A4143" i="19"/>
  <c r="B4143" i="19"/>
  <c r="C4143" i="19"/>
  <c r="D4143" i="19"/>
  <c r="E4143" i="19"/>
  <c r="F4143" i="19" s="1"/>
  <c r="B4144" i="19"/>
  <c r="C4144" i="19"/>
  <c r="A4144" i="19" s="1"/>
  <c r="D4144" i="19"/>
  <c r="E4144" i="19"/>
  <c r="F4144" i="19" s="1"/>
  <c r="A4145" i="19"/>
  <c r="B4145" i="19"/>
  <c r="C4145" i="19"/>
  <c r="D4145" i="19"/>
  <c r="E4145" i="19"/>
  <c r="F4145" i="19"/>
  <c r="AD4145" i="19"/>
  <c r="B4146" i="19"/>
  <c r="A4146" i="19" s="1"/>
  <c r="C4146" i="19"/>
  <c r="D4146" i="19"/>
  <c r="E4146" i="19"/>
  <c r="F4146" i="19"/>
  <c r="AD4146" i="19"/>
  <c r="B4147" i="19"/>
  <c r="C4147" i="19"/>
  <c r="A4147" i="19" s="1"/>
  <c r="D4147" i="19"/>
  <c r="E4147" i="19"/>
  <c r="F4147" i="19" s="1"/>
  <c r="AD4147" i="19"/>
  <c r="A4148" i="19"/>
  <c r="B4148" i="19"/>
  <c r="C4148" i="19"/>
  <c r="D4148" i="19"/>
  <c r="E4148" i="19"/>
  <c r="F4148" i="19"/>
  <c r="B4149" i="19"/>
  <c r="C4149" i="19"/>
  <c r="D4149" i="19"/>
  <c r="E4149" i="19"/>
  <c r="F4149" i="19"/>
  <c r="AD4149" i="19"/>
  <c r="B4150" i="19"/>
  <c r="C4150" i="19"/>
  <c r="A4150" i="19" s="1"/>
  <c r="D4150" i="19"/>
  <c r="E4150" i="19"/>
  <c r="F4150" i="19"/>
  <c r="A4151" i="19"/>
  <c r="B4151" i="19"/>
  <c r="C4151" i="19"/>
  <c r="D4151" i="19"/>
  <c r="E4151" i="19"/>
  <c r="F4151" i="19"/>
  <c r="AD4151" i="19"/>
  <c r="A4152" i="19"/>
  <c r="B4152" i="19"/>
  <c r="C4152" i="19"/>
  <c r="D4152" i="19"/>
  <c r="E4152" i="19"/>
  <c r="F4152" i="19"/>
  <c r="AD4152" i="19"/>
  <c r="B4153" i="19"/>
  <c r="A4153" i="19" s="1"/>
  <c r="C4153" i="19"/>
  <c r="D4153" i="19"/>
  <c r="E4153" i="19"/>
  <c r="F4153" i="19" s="1"/>
  <c r="AD4153" i="19"/>
  <c r="B4154" i="19"/>
  <c r="A4154" i="19" s="1"/>
  <c r="C4154" i="19"/>
  <c r="D4154" i="19"/>
  <c r="E4154" i="19"/>
  <c r="F4154" i="19"/>
  <c r="B4155" i="19"/>
  <c r="C4155" i="19"/>
  <c r="D4155" i="19"/>
  <c r="E4155" i="19"/>
  <c r="F4155" i="19" s="1"/>
  <c r="B4156" i="19"/>
  <c r="A4156" i="19" s="1"/>
  <c r="C4156" i="19"/>
  <c r="D4156" i="19"/>
  <c r="E4156" i="19"/>
  <c r="F4156" i="19"/>
  <c r="AD4156" i="19"/>
  <c r="A4157" i="19"/>
  <c r="B4157" i="19"/>
  <c r="C4157" i="19"/>
  <c r="D4157" i="19"/>
  <c r="E4157" i="19"/>
  <c r="F4157" i="19"/>
  <c r="AD4157" i="19"/>
  <c r="B4158" i="19"/>
  <c r="A4158" i="19" s="1"/>
  <c r="C4158" i="19"/>
  <c r="D4158" i="19"/>
  <c r="E4158" i="19"/>
  <c r="F4158" i="19" s="1"/>
  <c r="B4159" i="19"/>
  <c r="A4159" i="19" s="1"/>
  <c r="C4159" i="19"/>
  <c r="D4159" i="19"/>
  <c r="E4159" i="19"/>
  <c r="F4159" i="19"/>
  <c r="B4160" i="19"/>
  <c r="C4160" i="19"/>
  <c r="A4160" i="19" s="1"/>
  <c r="D4160" i="19"/>
  <c r="E4160" i="19"/>
  <c r="F4160" i="19" s="1"/>
  <c r="AD4160" i="19"/>
  <c r="A4161" i="19"/>
  <c r="B4161" i="19"/>
  <c r="C4161" i="19"/>
  <c r="D4161" i="19"/>
  <c r="E4161" i="19"/>
  <c r="F4161" i="19"/>
  <c r="B4162" i="19"/>
  <c r="C4162" i="19"/>
  <c r="A4162" i="19" s="1"/>
  <c r="D4162" i="19"/>
  <c r="E4162" i="19"/>
  <c r="F4162" i="19"/>
  <c r="B4163" i="19"/>
  <c r="A4163" i="19" s="1"/>
  <c r="C4163" i="19"/>
  <c r="D4163" i="19"/>
  <c r="E4163" i="19"/>
  <c r="F4163" i="19" s="1"/>
  <c r="AD4163" i="19"/>
  <c r="B4164" i="19"/>
  <c r="C4164" i="19"/>
  <c r="D4164" i="19"/>
  <c r="E4164" i="19"/>
  <c r="F4164" i="19"/>
  <c r="B4165" i="19"/>
  <c r="C4165" i="19"/>
  <c r="D4165" i="19"/>
  <c r="E4165" i="19"/>
  <c r="F4165" i="19"/>
  <c r="B4166" i="19"/>
  <c r="C4166" i="19"/>
  <c r="D4166" i="19"/>
  <c r="E4166" i="19"/>
  <c r="F4166" i="19"/>
  <c r="A4167" i="19"/>
  <c r="B4167" i="19"/>
  <c r="C4167" i="19"/>
  <c r="D4167" i="19"/>
  <c r="E4167" i="19"/>
  <c r="F4167" i="19" s="1"/>
  <c r="B4168" i="19"/>
  <c r="C4168" i="19"/>
  <c r="D4168" i="19"/>
  <c r="E4168" i="19"/>
  <c r="F4168" i="19"/>
  <c r="A4169" i="19"/>
  <c r="B4169" i="19"/>
  <c r="C4169" i="19"/>
  <c r="D4169" i="19"/>
  <c r="E4169" i="19"/>
  <c r="F4169" i="19"/>
  <c r="B4170" i="19"/>
  <c r="A4170" i="19" s="1"/>
  <c r="C4170" i="19"/>
  <c r="D4170" i="19"/>
  <c r="E4170" i="19"/>
  <c r="F4170" i="19" s="1"/>
  <c r="AD4170" i="19"/>
  <c r="B4171" i="19"/>
  <c r="C4171" i="19"/>
  <c r="D4171" i="19"/>
  <c r="E4171" i="19"/>
  <c r="F4171" i="19" s="1"/>
  <c r="B4172" i="19"/>
  <c r="A4172" i="19" s="1"/>
  <c r="C4172" i="19"/>
  <c r="D4172" i="19"/>
  <c r="E4172" i="19"/>
  <c r="F4172" i="19"/>
  <c r="AD4172" i="19"/>
  <c r="B4173" i="19"/>
  <c r="C4173" i="19"/>
  <c r="D4173" i="19"/>
  <c r="E4173" i="19"/>
  <c r="F4173" i="19"/>
  <c r="AD4173" i="19"/>
  <c r="A4174" i="19"/>
  <c r="B4174" i="19"/>
  <c r="C4174" i="19"/>
  <c r="D4174" i="19"/>
  <c r="E4174" i="19"/>
  <c r="F4174" i="19" s="1"/>
  <c r="AD4174" i="19"/>
  <c r="A4175" i="19"/>
  <c r="B4175" i="19"/>
  <c r="C4175" i="19"/>
  <c r="D4175" i="19"/>
  <c r="E4175" i="19"/>
  <c r="F4175" i="19"/>
  <c r="AD4175" i="19"/>
  <c r="B4176" i="19"/>
  <c r="C4176" i="19"/>
  <c r="D4176" i="19"/>
  <c r="E4176" i="19"/>
  <c r="F4176" i="19" s="1"/>
  <c r="AD4176" i="19"/>
  <c r="B4177" i="19"/>
  <c r="C4177" i="19"/>
  <c r="D4177" i="19"/>
  <c r="E4177" i="19"/>
  <c r="F4177" i="19" s="1"/>
  <c r="AD4177" i="19"/>
  <c r="B4178" i="19"/>
  <c r="C4178" i="19"/>
  <c r="A4178" i="19" s="1"/>
  <c r="D4178" i="19"/>
  <c r="E4178" i="19"/>
  <c r="F4178" i="19" s="1"/>
  <c r="AD4178" i="19"/>
  <c r="B4179" i="19"/>
  <c r="C4179" i="19"/>
  <c r="D4179" i="19"/>
  <c r="A4179" i="19" s="1"/>
  <c r="E4179" i="19"/>
  <c r="F4179" i="19" s="1"/>
  <c r="A4180" i="19"/>
  <c r="B4180" i="19"/>
  <c r="C4180" i="19"/>
  <c r="D4180" i="19"/>
  <c r="E4180" i="19"/>
  <c r="F4180" i="19"/>
  <c r="AD4180" i="19"/>
  <c r="B4181" i="19"/>
  <c r="A4181" i="19" s="1"/>
  <c r="C4181" i="19"/>
  <c r="D4181" i="19"/>
  <c r="E4181" i="19"/>
  <c r="F4181" i="19" s="1"/>
  <c r="AD4181" i="19"/>
  <c r="B4182" i="19"/>
  <c r="C4182" i="19"/>
  <c r="D4182" i="19"/>
  <c r="A4182" i="19" s="1"/>
  <c r="E4182" i="19"/>
  <c r="F4182" i="19" s="1"/>
  <c r="AD4182" i="19"/>
  <c r="B4183" i="19"/>
  <c r="C4183" i="19"/>
  <c r="D4183" i="19"/>
  <c r="E4183" i="19"/>
  <c r="F4183" i="19" s="1"/>
  <c r="AD4183" i="19"/>
  <c r="B4184" i="19"/>
  <c r="C4184" i="19"/>
  <c r="D4184" i="19"/>
  <c r="E4184" i="19"/>
  <c r="F4184" i="19"/>
  <c r="AD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B4187" i="19"/>
  <c r="C4187" i="19"/>
  <c r="D4187" i="19"/>
  <c r="E4187" i="19"/>
  <c r="F4187" i="19" s="1"/>
  <c r="B4188" i="19"/>
  <c r="C4188" i="19"/>
  <c r="D4188" i="19"/>
  <c r="E4188" i="19"/>
  <c r="F4188" i="19"/>
  <c r="AD4188" i="19"/>
  <c r="B4189" i="19"/>
  <c r="A4189" i="19" s="1"/>
  <c r="C4189" i="19"/>
  <c r="D4189" i="19"/>
  <c r="E4189" i="19"/>
  <c r="F4189" i="19"/>
  <c r="B4190" i="19"/>
  <c r="C4190" i="19"/>
  <c r="D4190" i="19"/>
  <c r="E4190" i="19"/>
  <c r="F4190" i="19" s="1"/>
  <c r="B4191" i="19"/>
  <c r="C4191" i="19"/>
  <c r="D4191" i="19"/>
  <c r="E4191" i="19"/>
  <c r="F4191" i="19"/>
  <c r="B4192" i="19"/>
  <c r="C4192" i="19"/>
  <c r="A4192" i="19" s="1"/>
  <c r="D4192" i="19"/>
  <c r="E4192" i="19"/>
  <c r="F4192" i="19" s="1"/>
  <c r="AD4192" i="19"/>
  <c r="A4193" i="19"/>
  <c r="B4193" i="19"/>
  <c r="C4193" i="19"/>
  <c r="D4193" i="19"/>
  <c r="E4193" i="19"/>
  <c r="F4193" i="19"/>
  <c r="B4194" i="19"/>
  <c r="C4194" i="19"/>
  <c r="A4194" i="19" s="1"/>
  <c r="D4194" i="19"/>
  <c r="E4194" i="19"/>
  <c r="F4194" i="19"/>
  <c r="B4195" i="19"/>
  <c r="A4195" i="19" s="1"/>
  <c r="C4195" i="19"/>
  <c r="D4195" i="19"/>
  <c r="E4195" i="19"/>
  <c r="F4195" i="19" s="1"/>
  <c r="B4196" i="19"/>
  <c r="C4196" i="19"/>
  <c r="D4196" i="19"/>
  <c r="E4196" i="19"/>
  <c r="F4196" i="19" s="1"/>
  <c r="AD4196" i="19"/>
  <c r="A4197" i="19"/>
  <c r="B4197" i="19"/>
  <c r="C4197" i="19"/>
  <c r="D4197" i="19"/>
  <c r="E4197" i="19"/>
  <c r="F4197" i="19"/>
  <c r="B4198" i="19"/>
  <c r="C4198" i="19"/>
  <c r="D4198" i="19"/>
  <c r="E4198" i="19"/>
  <c r="F4198" i="19" s="1"/>
  <c r="B4199" i="19"/>
  <c r="C4199" i="19"/>
  <c r="D4199" i="19"/>
  <c r="E4199" i="19"/>
  <c r="F4199" i="19" s="1"/>
  <c r="AD4199" i="19"/>
  <c r="B4200" i="19"/>
  <c r="C4200" i="19"/>
  <c r="D4200" i="19"/>
  <c r="E4200" i="19"/>
  <c r="F4200" i="19" s="1"/>
  <c r="A4201" i="19"/>
  <c r="B4201" i="19"/>
  <c r="C4201" i="19"/>
  <c r="D4201" i="19"/>
  <c r="E4201" i="19"/>
  <c r="F4201" i="19" s="1"/>
  <c r="B4202" i="19"/>
  <c r="A4202" i="19" s="1"/>
  <c r="C4202" i="19"/>
  <c r="D4202" i="19"/>
  <c r="E4202" i="19"/>
  <c r="F4202" i="19" s="1"/>
  <c r="B4203" i="19"/>
  <c r="C4203" i="19"/>
  <c r="D4203" i="19"/>
  <c r="E4203" i="19"/>
  <c r="F4203" i="19"/>
  <c r="B4204" i="19"/>
  <c r="C4204" i="19"/>
  <c r="A4204" i="19" s="1"/>
  <c r="D4204" i="19"/>
  <c r="E4204" i="19"/>
  <c r="F4204" i="19" s="1"/>
  <c r="AD4204" i="19"/>
  <c r="A4205" i="19"/>
  <c r="B4205" i="19"/>
  <c r="C4205" i="19"/>
  <c r="D4205" i="19"/>
  <c r="E4205" i="19"/>
  <c r="F4205" i="19"/>
  <c r="AD4205" i="19"/>
  <c r="A4206" i="19"/>
  <c r="B4206" i="19"/>
  <c r="C4206" i="19"/>
  <c r="D4206" i="19"/>
  <c r="E4206" i="19"/>
  <c r="F4206" i="19" s="1"/>
  <c r="AD4206" i="19"/>
  <c r="A4207" i="19"/>
  <c r="B4207" i="19"/>
  <c r="C4207" i="19"/>
  <c r="D4207" i="19"/>
  <c r="E4207" i="19"/>
  <c r="F4207" i="19" s="1"/>
  <c r="AE4207" i="19" s="1"/>
  <c r="B4208" i="19"/>
  <c r="A4208" i="19" s="1"/>
  <c r="C4208" i="19"/>
  <c r="D4208" i="19"/>
  <c r="E4208" i="19"/>
  <c r="F4208" i="19" s="1"/>
  <c r="B4209" i="19"/>
  <c r="C4209" i="19"/>
  <c r="D4209" i="19"/>
  <c r="E4209" i="19"/>
  <c r="F4209" i="19"/>
  <c r="B4210" i="19"/>
  <c r="A4210" i="19" s="1"/>
  <c r="C4210" i="19"/>
  <c r="D4210" i="19"/>
  <c r="E4210" i="19"/>
  <c r="F4210" i="19"/>
  <c r="B4211" i="19"/>
  <c r="A4211" i="19" s="1"/>
  <c r="C4211" i="19"/>
  <c r="D4211" i="19"/>
  <c r="E4211" i="19"/>
  <c r="F4211" i="19" s="1"/>
  <c r="AE4211" i="19" s="1"/>
  <c r="B4212" i="19"/>
  <c r="A4212" i="19" s="1"/>
  <c r="C4212" i="19"/>
  <c r="D4212" i="19"/>
  <c r="E4212" i="19"/>
  <c r="F4212" i="19"/>
  <c r="B4213" i="19"/>
  <c r="C4213" i="19"/>
  <c r="D4213" i="19"/>
  <c r="E4213" i="19"/>
  <c r="F4213" i="19" s="1"/>
  <c r="AD4213" i="19"/>
  <c r="A4214" i="19"/>
  <c r="B4214" i="19"/>
  <c r="C4214" i="19"/>
  <c r="D4214" i="19"/>
  <c r="E4214" i="19"/>
  <c r="F4214" i="19"/>
  <c r="AD4214" i="19"/>
  <c r="A4215" i="19"/>
  <c r="B4215" i="19"/>
  <c r="C4215" i="19"/>
  <c r="D4215" i="19"/>
  <c r="E4215" i="19"/>
  <c r="F4215" i="19"/>
  <c r="AD4215" i="19"/>
  <c r="B4216" i="19"/>
  <c r="C4216" i="19"/>
  <c r="D4216" i="19"/>
  <c r="E4216" i="19"/>
  <c r="F4216" i="19" s="1"/>
  <c r="B4217" i="19"/>
  <c r="A4217" i="19" s="1"/>
  <c r="C4217" i="19"/>
  <c r="D4217" i="19"/>
  <c r="E4217" i="19"/>
  <c r="F4217" i="19" s="1"/>
  <c r="AD4217" i="19"/>
  <c r="B4218" i="19"/>
  <c r="C4218" i="19"/>
  <c r="A4218" i="19" s="1"/>
  <c r="D4218" i="19"/>
  <c r="E4218" i="19"/>
  <c r="F4218" i="19" s="1"/>
  <c r="B4219" i="19"/>
  <c r="A4219" i="19" s="1"/>
  <c r="C4219" i="19"/>
  <c r="D4219" i="19"/>
  <c r="E4219" i="19"/>
  <c r="F4219" i="19"/>
  <c r="B4220" i="19"/>
  <c r="C4220" i="19"/>
  <c r="D4220" i="19"/>
  <c r="E4220" i="19"/>
  <c r="F4220" i="19" s="1"/>
  <c r="B4221" i="19"/>
  <c r="C4221" i="19"/>
  <c r="D4221" i="19"/>
  <c r="E4221" i="19"/>
  <c r="F4221" i="19"/>
  <c r="AD4221" i="19"/>
  <c r="B4222" i="19"/>
  <c r="C4222" i="19"/>
  <c r="D4222" i="19"/>
  <c r="E4222" i="19"/>
  <c r="F4222" i="19" s="1"/>
  <c r="A4223" i="19"/>
  <c r="B4223" i="19"/>
  <c r="C4223" i="19"/>
  <c r="D4223" i="19"/>
  <c r="E4223" i="19"/>
  <c r="F4223" i="19"/>
  <c r="B4224" i="19"/>
  <c r="C4224" i="19"/>
  <c r="A4224" i="19" s="1"/>
  <c r="D4224" i="19"/>
  <c r="E4224" i="19"/>
  <c r="F4224" i="19" s="1"/>
  <c r="B4225" i="19"/>
  <c r="C4225" i="19"/>
  <c r="D4225" i="19"/>
  <c r="E4225" i="19"/>
  <c r="F4225" i="19" s="1"/>
  <c r="A4226" i="19"/>
  <c r="B4226" i="19"/>
  <c r="C4226" i="19"/>
  <c r="D4226" i="19"/>
  <c r="E4226" i="19"/>
  <c r="F4226" i="19" s="1"/>
  <c r="A4227" i="19"/>
  <c r="B4227" i="19"/>
  <c r="C4227" i="19"/>
  <c r="D4227" i="19"/>
  <c r="E4227" i="19"/>
  <c r="F4227" i="19"/>
  <c r="B4228" i="19"/>
  <c r="C4228" i="19"/>
  <c r="A4228" i="19" s="1"/>
  <c r="D4228" i="19"/>
  <c r="E4228" i="19"/>
  <c r="F4228" i="19" s="1"/>
  <c r="AD4228" i="19"/>
  <c r="B4229" i="19"/>
  <c r="A4229" i="19" s="1"/>
  <c r="C4229" i="19"/>
  <c r="D4229" i="19"/>
  <c r="E4229" i="19"/>
  <c r="F4229" i="19"/>
  <c r="B4230" i="19"/>
  <c r="C4230" i="19"/>
  <c r="A4230" i="19" s="1"/>
  <c r="D4230" i="19"/>
  <c r="E4230" i="19"/>
  <c r="F4230" i="19" s="1"/>
  <c r="AD4230" i="19"/>
  <c r="A4231" i="19"/>
  <c r="B4231" i="19"/>
  <c r="C4231" i="19"/>
  <c r="D4231" i="19"/>
  <c r="E4231" i="19"/>
  <c r="F4231" i="19"/>
  <c r="B4232" i="19"/>
  <c r="A4232" i="19" s="1"/>
  <c r="C4232" i="19"/>
  <c r="D4232" i="19"/>
  <c r="E4232" i="19"/>
  <c r="F4232" i="19"/>
  <c r="B4233" i="19"/>
  <c r="C4233" i="19"/>
  <c r="D4233" i="19"/>
  <c r="E4233" i="19"/>
  <c r="F4233" i="19" s="1"/>
  <c r="AD4233" i="19"/>
  <c r="B4234" i="19"/>
  <c r="C4234" i="19"/>
  <c r="D4234" i="19"/>
  <c r="E4234" i="19"/>
  <c r="F4234" i="19" s="1"/>
  <c r="AD4234" i="19"/>
  <c r="B4235" i="19"/>
  <c r="C4235" i="19"/>
  <c r="D4235" i="19"/>
  <c r="E4235" i="19"/>
  <c r="F4235" i="19" s="1"/>
  <c r="AE4235" i="19"/>
  <c r="B4236" i="19"/>
  <c r="C4236" i="19"/>
  <c r="A4236" i="19" s="1"/>
  <c r="D4236" i="19"/>
  <c r="E4236" i="19"/>
  <c r="F4236" i="19"/>
  <c r="AD4236" i="19"/>
  <c r="A4237" i="19"/>
  <c r="B4237" i="19"/>
  <c r="C4237" i="19"/>
  <c r="D4237" i="19"/>
  <c r="E4237" i="19"/>
  <c r="F4237" i="19"/>
  <c r="AD4237" i="19"/>
  <c r="A4238" i="19"/>
  <c r="B4238" i="19"/>
  <c r="C4238" i="19"/>
  <c r="D4238" i="19"/>
  <c r="E4238" i="19"/>
  <c r="F4238" i="19"/>
  <c r="B4239" i="19"/>
  <c r="A4239" i="19" s="1"/>
  <c r="C4239" i="19"/>
  <c r="D4239" i="19"/>
  <c r="E4239" i="19"/>
  <c r="F4239" i="19" s="1"/>
  <c r="B4240" i="19"/>
  <c r="C4240" i="19"/>
  <c r="D4240" i="19"/>
  <c r="E4240" i="19"/>
  <c r="F4240" i="19"/>
  <c r="AD4240" i="19"/>
  <c r="B4241" i="19"/>
  <c r="C4241" i="19"/>
  <c r="D4241" i="19"/>
  <c r="E4241" i="19"/>
  <c r="F4241" i="19" s="1"/>
  <c r="AD4241" i="19"/>
  <c r="B4242" i="19"/>
  <c r="C4242" i="19"/>
  <c r="A4242" i="19" s="1"/>
  <c r="D4242" i="19"/>
  <c r="E4242" i="19"/>
  <c r="F4242" i="19" s="1"/>
  <c r="AD4242" i="19"/>
  <c r="A4243" i="19"/>
  <c r="B4243" i="19"/>
  <c r="C4243" i="19"/>
  <c r="D4243" i="19"/>
  <c r="E4243" i="19"/>
  <c r="F4243" i="19"/>
  <c r="AD4243" i="19"/>
  <c r="A4244" i="19"/>
  <c r="B4244" i="19"/>
  <c r="C4244" i="19"/>
  <c r="D4244" i="19"/>
  <c r="E4244" i="19"/>
  <c r="F4244" i="19"/>
  <c r="AD4244" i="19"/>
  <c r="B4245" i="19"/>
  <c r="A4245" i="19" s="1"/>
  <c r="C4245" i="19"/>
  <c r="D4245" i="19"/>
  <c r="E4245" i="19"/>
  <c r="F4245" i="19"/>
  <c r="AD4245" i="19"/>
  <c r="A4246" i="19"/>
  <c r="B4246" i="19"/>
  <c r="C4246" i="19"/>
  <c r="D4246" i="19"/>
  <c r="E4246" i="19"/>
  <c r="F4246" i="19" s="1"/>
  <c r="AD4246" i="19"/>
  <c r="B4247" i="19"/>
  <c r="C4247" i="19"/>
  <c r="A4247" i="19" s="1"/>
  <c r="D4247" i="19"/>
  <c r="E4247" i="19"/>
  <c r="F4247" i="19" s="1"/>
  <c r="B4248" i="19"/>
  <c r="C4248" i="19"/>
  <c r="D4248" i="19"/>
  <c r="E4248" i="19"/>
  <c r="F4248" i="19" s="1"/>
  <c r="AD4248" i="19"/>
  <c r="B4249" i="19"/>
  <c r="C4249" i="19"/>
  <c r="A4249" i="19" s="1"/>
  <c r="D4249" i="19"/>
  <c r="E4249" i="19"/>
  <c r="F4249" i="19"/>
  <c r="AD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B4252" i="19"/>
  <c r="C4252" i="19"/>
  <c r="D4252" i="19"/>
  <c r="E4252" i="19"/>
  <c r="F4252" i="19" s="1"/>
  <c r="AD4252" i="19"/>
  <c r="B4253" i="19"/>
  <c r="C4253" i="19"/>
  <c r="D4253" i="19"/>
  <c r="E4253" i="19"/>
  <c r="F4253" i="19"/>
  <c r="AD4253" i="19"/>
  <c r="B4254" i="19"/>
  <c r="C4254" i="19"/>
  <c r="D4254" i="19"/>
  <c r="E4254" i="19"/>
  <c r="F4254" i="19" s="1"/>
  <c r="A4255" i="19"/>
  <c r="B4255" i="19"/>
  <c r="C4255" i="19"/>
  <c r="D4255" i="19"/>
  <c r="E4255" i="19"/>
  <c r="F4255" i="19" s="1"/>
  <c r="AD4255" i="19"/>
  <c r="B4256" i="19"/>
  <c r="A4256" i="19" s="1"/>
  <c r="C4256" i="19"/>
  <c r="D4256" i="19"/>
  <c r="E4256" i="19"/>
  <c r="F4256" i="19"/>
  <c r="AE4256" i="19" s="1"/>
  <c r="A4257" i="19"/>
  <c r="B4257" i="19"/>
  <c r="C4257" i="19"/>
  <c r="D4257" i="19"/>
  <c r="E4257" i="19"/>
  <c r="F4257" i="19"/>
  <c r="AD4257" i="19"/>
  <c r="B4258" i="19"/>
  <c r="A4258" i="19" s="1"/>
  <c r="C4258" i="19"/>
  <c r="D4258" i="19"/>
  <c r="E4258" i="19"/>
  <c r="F4258" i="19" s="1"/>
  <c r="B4259" i="19"/>
  <c r="A4259" i="19" s="1"/>
  <c r="C4259" i="19"/>
  <c r="D4259" i="19"/>
  <c r="E4259" i="19"/>
  <c r="F4259" i="19"/>
  <c r="AD4259" i="19"/>
  <c r="B4260" i="19"/>
  <c r="C4260" i="19"/>
  <c r="D4260" i="19"/>
  <c r="E4260" i="19"/>
  <c r="F4260" i="19"/>
  <c r="AD4260" i="19"/>
  <c r="B4261" i="19"/>
  <c r="C4261" i="19"/>
  <c r="D4261" i="19"/>
  <c r="E4261" i="19"/>
  <c r="F4261" i="19"/>
  <c r="AD4261" i="19"/>
  <c r="A4262" i="19"/>
  <c r="B4262" i="19"/>
  <c r="C4262" i="19"/>
  <c r="D4262" i="19"/>
  <c r="E4262" i="19"/>
  <c r="F4262" i="19" s="1"/>
  <c r="A4263" i="19"/>
  <c r="B4263" i="19"/>
  <c r="C4263" i="19"/>
  <c r="D4263" i="19"/>
  <c r="E4263" i="19"/>
  <c r="F4263" i="19"/>
  <c r="B4264" i="19"/>
  <c r="C4264" i="19"/>
  <c r="A4264" i="19" s="1"/>
  <c r="D4264" i="19"/>
  <c r="E4264" i="19"/>
  <c r="F4264" i="19" s="1"/>
  <c r="B4265" i="19"/>
  <c r="C4265" i="19"/>
  <c r="D4265" i="19"/>
  <c r="E4265" i="19"/>
  <c r="F4265" i="19" s="1"/>
  <c r="AD4265" i="19"/>
  <c r="B4266" i="19"/>
  <c r="C4266" i="19"/>
  <c r="A4266" i="19" s="1"/>
  <c r="D4266" i="19"/>
  <c r="E4266" i="19"/>
  <c r="F4266" i="19" s="1"/>
  <c r="AD4266" i="19"/>
  <c r="A4267" i="19"/>
  <c r="B4267" i="19"/>
  <c r="C4267" i="19"/>
  <c r="D4267" i="19"/>
  <c r="E4267" i="19"/>
  <c r="F4267" i="19"/>
  <c r="AD4267" i="19"/>
  <c r="A4268" i="19"/>
  <c r="B4268" i="19"/>
  <c r="C4268" i="19"/>
  <c r="D4268" i="19"/>
  <c r="E4268" i="19"/>
  <c r="F4268" i="19"/>
  <c r="B4269" i="19"/>
  <c r="C4269" i="19"/>
  <c r="A4269" i="19" s="1"/>
  <c r="D4269" i="19"/>
  <c r="E4269" i="19"/>
  <c r="F4269" i="19" s="1"/>
  <c r="B4270" i="19"/>
  <c r="C4270" i="19"/>
  <c r="D4270" i="19"/>
  <c r="E4270" i="19"/>
  <c r="F4270" i="19" s="1"/>
  <c r="AD4270" i="19"/>
  <c r="B4271" i="19"/>
  <c r="A4271" i="19" s="1"/>
  <c r="C4271" i="19"/>
  <c r="D4271" i="19"/>
  <c r="E4271" i="19"/>
  <c r="F4271" i="19" s="1"/>
  <c r="AD4271" i="19"/>
  <c r="B4272" i="19"/>
  <c r="C4272" i="19"/>
  <c r="D4272" i="19"/>
  <c r="E4272" i="19"/>
  <c r="F4272" i="19" s="1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 s="1"/>
  <c r="AE4274" i="19" s="1"/>
  <c r="B4275" i="19"/>
  <c r="A4275" i="19" s="1"/>
  <c r="C4275" i="19"/>
  <c r="D4275" i="19"/>
  <c r="E4275" i="19"/>
  <c r="F4275" i="19" s="1"/>
  <c r="AD4275" i="19"/>
  <c r="B4276" i="19"/>
  <c r="C4276" i="19"/>
  <c r="D4276" i="19"/>
  <c r="E4276" i="19"/>
  <c r="F4276" i="19" s="1"/>
  <c r="B4277" i="19"/>
  <c r="C4277" i="19"/>
  <c r="D4277" i="19"/>
  <c r="E4277" i="19"/>
  <c r="F4277" i="19"/>
  <c r="AD4277" i="19"/>
  <c r="A4278" i="19"/>
  <c r="B4278" i="19"/>
  <c r="C4278" i="19"/>
  <c r="D4278" i="19"/>
  <c r="E4278" i="19"/>
  <c r="F4278" i="19" s="1"/>
  <c r="B4279" i="19"/>
  <c r="C4279" i="19"/>
  <c r="A4279" i="19" s="1"/>
  <c r="D4279" i="19"/>
  <c r="E4279" i="19"/>
  <c r="F4279" i="19"/>
  <c r="AE4279" i="19"/>
  <c r="B4280" i="19"/>
  <c r="A4280" i="19" s="1"/>
  <c r="C4280" i="19"/>
  <c r="D4280" i="19"/>
  <c r="E4280" i="19"/>
  <c r="F4280" i="19" s="1"/>
  <c r="B4281" i="19"/>
  <c r="A4281" i="19" s="1"/>
  <c r="C4281" i="19"/>
  <c r="D4281" i="19"/>
  <c r="E4281" i="19"/>
  <c r="F4281" i="19"/>
  <c r="AD4281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D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 s="1"/>
  <c r="AD4285" i="19"/>
  <c r="B4286" i="19"/>
  <c r="A4286" i="19" s="1"/>
  <c r="C4286" i="19"/>
  <c r="D4286" i="19"/>
  <c r="E4286" i="19"/>
  <c r="F4286" i="19" s="1"/>
  <c r="B4287" i="19"/>
  <c r="C4287" i="19"/>
  <c r="D4287" i="19"/>
  <c r="E4287" i="19"/>
  <c r="F4287" i="19"/>
  <c r="A4288" i="19"/>
  <c r="B4288" i="19"/>
  <c r="C4288" i="19"/>
  <c r="D4288" i="19"/>
  <c r="E4288" i="19"/>
  <c r="F4288" i="19" s="1"/>
  <c r="B4289" i="19"/>
  <c r="C4289" i="19"/>
  <c r="A4289" i="19" s="1"/>
  <c r="D4289" i="19"/>
  <c r="E4289" i="19"/>
  <c r="F4289" i="19"/>
  <c r="AD4289" i="19"/>
  <c r="B4290" i="19"/>
  <c r="A4290" i="19" s="1"/>
  <c r="C4290" i="19"/>
  <c r="D4290" i="19"/>
  <c r="E4290" i="19"/>
  <c r="F4290" i="19" s="1"/>
  <c r="AD4290" i="19"/>
  <c r="B4291" i="19"/>
  <c r="C4291" i="19"/>
  <c r="D4291" i="19"/>
  <c r="E4291" i="19"/>
  <c r="F4291" i="19" s="1"/>
  <c r="AD4291" i="19"/>
  <c r="B4292" i="19"/>
  <c r="C4292" i="19"/>
  <c r="D4292" i="19"/>
  <c r="E4292" i="19"/>
  <c r="F4292" i="19" s="1"/>
  <c r="AD4292" i="19"/>
  <c r="B4293" i="19"/>
  <c r="C4293" i="19"/>
  <c r="D4293" i="19"/>
  <c r="E4293" i="19"/>
  <c r="F4293" i="19" s="1"/>
  <c r="AD4293" i="19"/>
  <c r="B4294" i="19"/>
  <c r="C4294" i="19"/>
  <c r="A4294" i="19" s="1"/>
  <c r="D4294" i="19"/>
  <c r="E4294" i="19"/>
  <c r="F4294" i="19" s="1"/>
  <c r="AD4294" i="19"/>
  <c r="A4295" i="19"/>
  <c r="B4295" i="19"/>
  <c r="C4295" i="19"/>
  <c r="D4295" i="19"/>
  <c r="E4295" i="19"/>
  <c r="F4295" i="19" s="1"/>
  <c r="AD4295" i="19"/>
  <c r="A4296" i="19"/>
  <c r="B4296" i="19"/>
  <c r="C4296" i="19"/>
  <c r="D4296" i="19"/>
  <c r="E4296" i="19"/>
  <c r="F4296" i="19"/>
  <c r="AD4296" i="19"/>
  <c r="B4297" i="19"/>
  <c r="A4297" i="19" s="1"/>
  <c r="C4297" i="19"/>
  <c r="D4297" i="19"/>
  <c r="E4297" i="19"/>
  <c r="F4297" i="19"/>
  <c r="AD4297" i="19"/>
  <c r="B4298" i="19"/>
  <c r="C4298" i="19"/>
  <c r="A4298" i="19" s="1"/>
  <c r="D4298" i="19"/>
  <c r="E4298" i="19"/>
  <c r="F4298" i="19" s="1"/>
  <c r="AD4298" i="19"/>
  <c r="B4299" i="19"/>
  <c r="A4299" i="19" s="1"/>
  <c r="C4299" i="19"/>
  <c r="D4299" i="19"/>
  <c r="E4299" i="19"/>
  <c r="F4299" i="19" s="1"/>
  <c r="AD4299" i="19"/>
  <c r="B4300" i="19"/>
  <c r="C4300" i="19"/>
  <c r="D4300" i="19"/>
  <c r="E4300" i="19"/>
  <c r="F4300" i="19" s="1"/>
  <c r="AD4300" i="19"/>
  <c r="B4301" i="19"/>
  <c r="A4301" i="19" s="1"/>
  <c r="C4301" i="19"/>
  <c r="D4301" i="19"/>
  <c r="E4301" i="19"/>
  <c r="F4301" i="19"/>
  <c r="A4302" i="19"/>
  <c r="B4302" i="19"/>
  <c r="C4302" i="19"/>
  <c r="D4302" i="19"/>
  <c r="E4302" i="19"/>
  <c r="F4302" i="19"/>
  <c r="B4303" i="19"/>
  <c r="C4303" i="19"/>
  <c r="D4303" i="19"/>
  <c r="E4303" i="19"/>
  <c r="F4303" i="19"/>
  <c r="B4304" i="19"/>
  <c r="A4304" i="19" s="1"/>
  <c r="C4304" i="19"/>
  <c r="D4304" i="19"/>
  <c r="E4304" i="19"/>
  <c r="F4304" i="19" s="1"/>
  <c r="B4305" i="19"/>
  <c r="A4305" i="19" s="1"/>
  <c r="C4305" i="19"/>
  <c r="D4305" i="19"/>
  <c r="E4305" i="19"/>
  <c r="F4305" i="19"/>
  <c r="AD4305" i="19"/>
  <c r="B4306" i="19"/>
  <c r="C4306" i="19"/>
  <c r="D4306" i="19"/>
  <c r="E4306" i="19"/>
  <c r="F4306" i="19"/>
  <c r="AD4306" i="19"/>
  <c r="A4307" i="19"/>
  <c r="B4307" i="19"/>
  <c r="C4307" i="19"/>
  <c r="D4307" i="19"/>
  <c r="E4307" i="19"/>
  <c r="F4307" i="19" s="1"/>
  <c r="AD4307" i="19"/>
  <c r="B4308" i="19"/>
  <c r="A4308" i="19" s="1"/>
  <c r="C4308" i="19"/>
  <c r="D4308" i="19"/>
  <c r="E4308" i="19"/>
  <c r="F4308" i="19"/>
  <c r="B4309" i="19"/>
  <c r="C4309" i="19"/>
  <c r="D4309" i="19"/>
  <c r="E4309" i="19"/>
  <c r="F4309" i="19" s="1"/>
  <c r="B4310" i="19"/>
  <c r="C4310" i="19"/>
  <c r="D4310" i="19"/>
  <c r="E4310" i="19"/>
  <c r="F4310" i="19"/>
  <c r="B4311" i="19"/>
  <c r="C4311" i="19"/>
  <c r="A4311" i="19" s="1"/>
  <c r="D4311" i="19"/>
  <c r="E4311" i="19"/>
  <c r="F4311" i="19"/>
  <c r="A4312" i="19"/>
  <c r="B4312" i="19"/>
  <c r="C4312" i="19"/>
  <c r="D4312" i="19"/>
  <c r="E4312" i="19"/>
  <c r="F4312" i="19"/>
  <c r="B4313" i="19"/>
  <c r="A4313" i="19" s="1"/>
  <c r="C4313" i="19"/>
  <c r="D4313" i="19"/>
  <c r="E4313" i="19"/>
  <c r="F4313" i="19" s="1"/>
  <c r="B4314" i="19"/>
  <c r="C4314" i="19"/>
  <c r="D4314" i="19"/>
  <c r="E4314" i="19"/>
  <c r="F4314" i="19"/>
  <c r="B4315" i="19"/>
  <c r="C4315" i="19"/>
  <c r="D4315" i="19"/>
  <c r="E4315" i="19"/>
  <c r="F4315" i="19"/>
  <c r="AD4315" i="19"/>
  <c r="A4316" i="19"/>
  <c r="B4316" i="19"/>
  <c r="C4316" i="19"/>
  <c r="D4316" i="19"/>
  <c r="E4316" i="19"/>
  <c r="F4316" i="19" s="1"/>
  <c r="A4317" i="19"/>
  <c r="B4317" i="19"/>
  <c r="C4317" i="19"/>
  <c r="D4317" i="19"/>
  <c r="E4317" i="19"/>
  <c r="F4317" i="19"/>
  <c r="B4318" i="19"/>
  <c r="C4318" i="19"/>
  <c r="A4318" i="19" s="1"/>
  <c r="D4318" i="19"/>
  <c r="E4318" i="19"/>
  <c r="F4318" i="19" s="1"/>
  <c r="B4319" i="19"/>
  <c r="C4319" i="19"/>
  <c r="D4319" i="19"/>
  <c r="E4319" i="19"/>
  <c r="F4319" i="19" s="1"/>
  <c r="A4320" i="19"/>
  <c r="B4320" i="19"/>
  <c r="C4320" i="19"/>
  <c r="D4320" i="19"/>
  <c r="E4320" i="19"/>
  <c r="F4320" i="19" s="1"/>
  <c r="AD4320" i="19"/>
  <c r="B4321" i="19"/>
  <c r="A4321" i="19" s="1"/>
  <c r="C4321" i="19"/>
  <c r="D4321" i="19"/>
  <c r="E4321" i="19"/>
  <c r="F4321" i="19"/>
  <c r="AE4321" i="19" s="1"/>
  <c r="B4322" i="19"/>
  <c r="C4322" i="19"/>
  <c r="A4322" i="19" s="1"/>
  <c r="D4322" i="19"/>
  <c r="E4322" i="19"/>
  <c r="F4322" i="19"/>
  <c r="A4323" i="19"/>
  <c r="B4323" i="19"/>
  <c r="C4323" i="19"/>
  <c r="D4323" i="19"/>
  <c r="E4323" i="19"/>
  <c r="F4323" i="19" s="1"/>
  <c r="B4324" i="19"/>
  <c r="C4324" i="19"/>
  <c r="D4324" i="19"/>
  <c r="E4324" i="19"/>
  <c r="F4324" i="19" s="1"/>
  <c r="A4325" i="19"/>
  <c r="B4325" i="19"/>
  <c r="C4325" i="19"/>
  <c r="D4325" i="19"/>
  <c r="E4325" i="19"/>
  <c r="F4325" i="19" s="1"/>
  <c r="B4326" i="19"/>
  <c r="C4326" i="19"/>
  <c r="A4326" i="19" s="1"/>
  <c r="D4326" i="19"/>
  <c r="E4326" i="19"/>
  <c r="F4326" i="19"/>
  <c r="A4327" i="19"/>
  <c r="B4327" i="19"/>
  <c r="C4327" i="19"/>
  <c r="D4327" i="19"/>
  <c r="E4327" i="19"/>
  <c r="F4327" i="19" s="1"/>
  <c r="B4328" i="19"/>
  <c r="C4328" i="19"/>
  <c r="D4328" i="19"/>
  <c r="E4328" i="19"/>
  <c r="F4328" i="19" s="1"/>
  <c r="A4329" i="19"/>
  <c r="B4329" i="19"/>
  <c r="C4329" i="19"/>
  <c r="D4329" i="19"/>
  <c r="E4329" i="19"/>
  <c r="F4329" i="19" s="1"/>
  <c r="B4330" i="19"/>
  <c r="A4330" i="19" s="1"/>
  <c r="C4330" i="19"/>
  <c r="D4330" i="19"/>
  <c r="E4330" i="19"/>
  <c r="F4330" i="19"/>
  <c r="B4331" i="19"/>
  <c r="C4331" i="19"/>
  <c r="A4331" i="19" s="1"/>
  <c r="D4331" i="19"/>
  <c r="E4331" i="19"/>
  <c r="F4331" i="19" s="1"/>
  <c r="B4332" i="19"/>
  <c r="C4332" i="19"/>
  <c r="D4332" i="19"/>
  <c r="E4332" i="19"/>
  <c r="F4332" i="19" s="1"/>
  <c r="A4333" i="19"/>
  <c r="B4333" i="19"/>
  <c r="C4333" i="19"/>
  <c r="D4333" i="19"/>
  <c r="E4333" i="19"/>
  <c r="F4333" i="19" s="1"/>
  <c r="A4334" i="19"/>
  <c r="B4334" i="19"/>
  <c r="C4334" i="19"/>
  <c r="D4334" i="19"/>
  <c r="E4334" i="19"/>
  <c r="F4334" i="19"/>
  <c r="B4335" i="19"/>
  <c r="C4335" i="19"/>
  <c r="A4335" i="19" s="1"/>
  <c r="D4335" i="19"/>
  <c r="E4335" i="19"/>
  <c r="F4335" i="19" s="1"/>
  <c r="AD4335" i="19"/>
  <c r="B4336" i="19"/>
  <c r="A4336" i="19" s="1"/>
  <c r="C4336" i="19"/>
  <c r="D4336" i="19"/>
  <c r="E4336" i="19"/>
  <c r="F4336" i="19"/>
  <c r="AD4336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B4339" i="19"/>
  <c r="A4339" i="19" s="1"/>
  <c r="C4339" i="19"/>
  <c r="D4339" i="19"/>
  <c r="E4339" i="19"/>
  <c r="F4339" i="19"/>
  <c r="B4340" i="19"/>
  <c r="C4340" i="19"/>
  <c r="D4340" i="19"/>
  <c r="A4340" i="19" s="1"/>
  <c r="E4340" i="19"/>
  <c r="F4340" i="19" s="1"/>
  <c r="AD4340" i="19"/>
  <c r="B4341" i="19"/>
  <c r="C4341" i="19"/>
  <c r="D4341" i="19"/>
  <c r="E4341" i="19"/>
  <c r="F4341" i="19" s="1"/>
  <c r="AD4341" i="19"/>
  <c r="B4342" i="19"/>
  <c r="C4342" i="19"/>
  <c r="D4342" i="19"/>
  <c r="E4342" i="19"/>
  <c r="F4342" i="19"/>
  <c r="A4343" i="19"/>
  <c r="B4343" i="19"/>
  <c r="C4343" i="19"/>
  <c r="D4343" i="19"/>
  <c r="E4343" i="19"/>
  <c r="F4343" i="19" s="1"/>
  <c r="AD4343" i="19"/>
  <c r="B4344" i="19"/>
  <c r="A4344" i="19" s="1"/>
  <c r="C4344" i="19"/>
  <c r="D4344" i="19"/>
  <c r="E4344" i="19"/>
  <c r="F4344" i="19"/>
  <c r="B4345" i="19"/>
  <c r="C4345" i="19"/>
  <c r="D4345" i="19"/>
  <c r="E4345" i="19"/>
  <c r="F4345" i="19" s="1"/>
  <c r="B4346" i="19"/>
  <c r="C4346" i="19"/>
  <c r="D4346" i="19"/>
  <c r="E4346" i="19"/>
  <c r="F4346" i="19"/>
  <c r="AD4346" i="19"/>
  <c r="B4347" i="19"/>
  <c r="A4347" i="19" s="1"/>
  <c r="C4347" i="19"/>
  <c r="D4347" i="19"/>
  <c r="E4347" i="19"/>
  <c r="F4347" i="19"/>
  <c r="A4348" i="19"/>
  <c r="B4348" i="19"/>
  <c r="C4348" i="19"/>
  <c r="D4348" i="19"/>
  <c r="E4348" i="19"/>
  <c r="F4348" i="19"/>
  <c r="AD4348" i="19"/>
  <c r="A4349" i="19"/>
  <c r="B4349" i="19"/>
  <c r="C4349" i="19"/>
  <c r="D4349" i="19"/>
  <c r="E4349" i="19"/>
  <c r="F4349" i="19"/>
  <c r="B4350" i="19"/>
  <c r="C4350" i="19"/>
  <c r="A4350" i="19" s="1"/>
  <c r="D4350" i="19"/>
  <c r="E4350" i="19"/>
  <c r="F4350" i="19" s="1"/>
  <c r="B4351" i="19"/>
  <c r="C4351" i="19"/>
  <c r="D4351" i="19"/>
  <c r="E4351" i="19"/>
  <c r="F4351" i="19" s="1"/>
  <c r="B4352" i="19"/>
  <c r="C4352" i="19"/>
  <c r="D4352" i="19"/>
  <c r="E4352" i="19"/>
  <c r="F4352" i="19"/>
  <c r="AD4352" i="19"/>
  <c r="A4353" i="19"/>
  <c r="B4353" i="19"/>
  <c r="C4353" i="19"/>
  <c r="D4353" i="19"/>
  <c r="E4353" i="19"/>
  <c r="F4353" i="19" s="1"/>
  <c r="B4354" i="19"/>
  <c r="C4354" i="19"/>
  <c r="A4354" i="19" s="1"/>
  <c r="D4354" i="19"/>
  <c r="E4354" i="19"/>
  <c r="F4354" i="19"/>
  <c r="A4355" i="19"/>
  <c r="B4355" i="19"/>
  <c r="C4355" i="19"/>
  <c r="D4355" i="19"/>
  <c r="E4355" i="19"/>
  <c r="F4355" i="19" s="1"/>
  <c r="AD4355" i="19"/>
  <c r="B4356" i="19"/>
  <c r="C4356" i="19"/>
  <c r="D4356" i="19"/>
  <c r="E4356" i="19"/>
  <c r="F4356" i="19"/>
  <c r="B4357" i="19"/>
  <c r="C4357" i="19"/>
  <c r="A4357" i="19" s="1"/>
  <c r="D4357" i="19"/>
  <c r="E4357" i="19"/>
  <c r="F4357" i="19" s="1"/>
  <c r="B4358" i="19"/>
  <c r="A4358" i="19" s="1"/>
  <c r="C4358" i="19"/>
  <c r="D4358" i="19"/>
  <c r="E4358" i="19"/>
  <c r="F4358" i="19"/>
  <c r="B4359" i="19"/>
  <c r="C4359" i="19"/>
  <c r="A4359" i="19" s="1"/>
  <c r="D4359" i="19"/>
  <c r="E4359" i="19"/>
  <c r="F4359" i="19" s="1"/>
  <c r="AD4359" i="19"/>
  <c r="A4360" i="19"/>
  <c r="B4360" i="19"/>
  <c r="C4360" i="19"/>
  <c r="D4360" i="19"/>
  <c r="E4360" i="19"/>
  <c r="F4360" i="19" s="1"/>
  <c r="AD4360" i="19"/>
  <c r="B4361" i="19"/>
  <c r="C4361" i="19"/>
  <c r="D4361" i="19"/>
  <c r="E4361" i="19"/>
  <c r="F4361" i="19"/>
  <c r="B4362" i="19"/>
  <c r="C4362" i="19"/>
  <c r="D4362" i="19"/>
  <c r="E4362" i="19"/>
  <c r="F4362" i="19" s="1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 s="1"/>
  <c r="B4365" i="19"/>
  <c r="C4365" i="19"/>
  <c r="D4365" i="19"/>
  <c r="E4365" i="19"/>
  <c r="F4365" i="19" s="1"/>
  <c r="B4366" i="19"/>
  <c r="C4366" i="19"/>
  <c r="D4366" i="19"/>
  <c r="E4366" i="19"/>
  <c r="F4366" i="19"/>
  <c r="B4367" i="19"/>
  <c r="A4367" i="19" s="1"/>
  <c r="C4367" i="19"/>
  <c r="D4367" i="19"/>
  <c r="E4367" i="19"/>
  <c r="F4367" i="19"/>
  <c r="B4368" i="19"/>
  <c r="A4368" i="19" s="1"/>
  <c r="C4368" i="19"/>
  <c r="D4368" i="19"/>
  <c r="E4368" i="19"/>
  <c r="F4368" i="19" s="1"/>
  <c r="B4369" i="19"/>
  <c r="A4369" i="19" s="1"/>
  <c r="C4369" i="19"/>
  <c r="D4369" i="19"/>
  <c r="E4369" i="19"/>
  <c r="F4369" i="19"/>
  <c r="B4370" i="19"/>
  <c r="C4370" i="19"/>
  <c r="A4370" i="19" s="1"/>
  <c r="D4370" i="19"/>
  <c r="E4370" i="19"/>
  <c r="F4370" i="19" s="1"/>
  <c r="AD4370" i="19"/>
  <c r="A4371" i="19"/>
  <c r="B4371" i="19"/>
  <c r="C4371" i="19"/>
  <c r="D4371" i="19"/>
  <c r="E4371" i="19"/>
  <c r="F4371" i="19"/>
  <c r="B4372" i="19"/>
  <c r="A4372" i="19" s="1"/>
  <c r="C4372" i="19"/>
  <c r="D4372" i="19"/>
  <c r="E4372" i="19"/>
  <c r="F4372" i="19"/>
  <c r="AD4372" i="19"/>
  <c r="B4373" i="19"/>
  <c r="C4373" i="19"/>
  <c r="A4373" i="19" s="1"/>
  <c r="D4373" i="19"/>
  <c r="E4373" i="19"/>
  <c r="F4373" i="19" s="1"/>
  <c r="B4374" i="19"/>
  <c r="C4374" i="19"/>
  <c r="D4374" i="19"/>
  <c r="E4374" i="19"/>
  <c r="F4374" i="19" s="1"/>
  <c r="B4375" i="19"/>
  <c r="C4375" i="19"/>
  <c r="D4375" i="19"/>
  <c r="E4375" i="19"/>
  <c r="F4375" i="19"/>
  <c r="AD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B4378" i="19"/>
  <c r="A4378" i="19" s="1"/>
  <c r="C4378" i="19"/>
  <c r="D4378" i="19"/>
  <c r="E4378" i="19"/>
  <c r="F4378" i="19" s="1"/>
  <c r="B4379" i="19"/>
  <c r="C4379" i="19"/>
  <c r="D4379" i="19"/>
  <c r="E4379" i="19"/>
  <c r="F4379" i="19"/>
  <c r="A4380" i="19"/>
  <c r="B4380" i="19"/>
  <c r="C4380" i="19"/>
  <c r="D4380" i="19"/>
  <c r="E4380" i="19"/>
  <c r="F4380" i="19" s="1"/>
  <c r="AD4380" i="19"/>
  <c r="B4381" i="19"/>
  <c r="A4381" i="19" s="1"/>
  <c r="C4381" i="19"/>
  <c r="D4381" i="19"/>
  <c r="E4381" i="19"/>
  <c r="F4381" i="19"/>
  <c r="AD4381" i="19"/>
  <c r="A4382" i="19"/>
  <c r="B4382" i="19"/>
  <c r="C4382" i="19"/>
  <c r="D4382" i="19"/>
  <c r="E4382" i="19"/>
  <c r="F4382" i="19"/>
  <c r="AD4382" i="19"/>
  <c r="B4383" i="19"/>
  <c r="C4383" i="19"/>
  <c r="D4383" i="19"/>
  <c r="E4383" i="19"/>
  <c r="F4383" i="19" s="1"/>
  <c r="AD4383" i="19"/>
  <c r="B4384" i="19"/>
  <c r="A4384" i="19" s="1"/>
  <c r="C4384" i="19"/>
  <c r="D4384" i="19"/>
  <c r="E4384" i="19"/>
  <c r="F4384" i="19" s="1"/>
  <c r="B4385" i="19"/>
  <c r="A4385" i="19" s="1"/>
  <c r="C4385" i="19"/>
  <c r="D4385" i="19"/>
  <c r="E4385" i="19"/>
  <c r="F4385" i="19"/>
  <c r="A4386" i="19"/>
  <c r="B4386" i="19"/>
  <c r="C4386" i="19"/>
  <c r="D4386" i="19"/>
  <c r="E4386" i="19"/>
  <c r="F4386" i="19"/>
  <c r="B4387" i="19"/>
  <c r="A4387" i="19" s="1"/>
  <c r="C4387" i="19"/>
  <c r="D4387" i="19"/>
  <c r="E4387" i="19"/>
  <c r="F4387" i="19"/>
  <c r="B4388" i="19"/>
  <c r="A4388" i="19" s="1"/>
  <c r="C4388" i="19"/>
  <c r="D4388" i="19"/>
  <c r="E4388" i="19"/>
  <c r="F4388" i="19" s="1"/>
  <c r="AD4388" i="19"/>
  <c r="B4389" i="19"/>
  <c r="A4389" i="19" s="1"/>
  <c r="C4389" i="19"/>
  <c r="D4389" i="19"/>
  <c r="E4389" i="19"/>
  <c r="F4389" i="19" s="1"/>
  <c r="AD4389" i="19"/>
  <c r="B4390" i="19"/>
  <c r="C4390" i="19"/>
  <c r="D4390" i="19"/>
  <c r="E4390" i="19"/>
  <c r="F4390" i="19" s="1"/>
  <c r="AD4390" i="19"/>
  <c r="B4391" i="19"/>
  <c r="C4391" i="19"/>
  <c r="A4391" i="19" s="1"/>
  <c r="D4391" i="19"/>
  <c r="E4391" i="19"/>
  <c r="F4391" i="19"/>
  <c r="A4392" i="19"/>
  <c r="B4392" i="19"/>
  <c r="C4392" i="19"/>
  <c r="D4392" i="19"/>
  <c r="E4392" i="19"/>
  <c r="F4392" i="19"/>
  <c r="B4393" i="19"/>
  <c r="A4393" i="19" s="1"/>
  <c r="C4393" i="19"/>
  <c r="D4393" i="19"/>
  <c r="E4393" i="19"/>
  <c r="F4393" i="19" s="1"/>
  <c r="B4394" i="19"/>
  <c r="C4394" i="19"/>
  <c r="D4394" i="19"/>
  <c r="E4394" i="19"/>
  <c r="F4394" i="19"/>
  <c r="B4395" i="19"/>
  <c r="C4395" i="19"/>
  <c r="D4395" i="19"/>
  <c r="E4395" i="19"/>
  <c r="F4395" i="19"/>
  <c r="B4396" i="19"/>
  <c r="A4396" i="19" s="1"/>
  <c r="C4396" i="19"/>
  <c r="D4396" i="19"/>
  <c r="E4396" i="19"/>
  <c r="F4396" i="19"/>
  <c r="B4397" i="19"/>
  <c r="C4397" i="19"/>
  <c r="D4397" i="19"/>
  <c r="E4397" i="19"/>
  <c r="F4397" i="19" s="1"/>
  <c r="B4398" i="19"/>
  <c r="C4398" i="19"/>
  <c r="D4398" i="19"/>
  <c r="E4398" i="19"/>
  <c r="F4398" i="19"/>
  <c r="B4399" i="19"/>
  <c r="C4399" i="19"/>
  <c r="A4399" i="19" s="1"/>
  <c r="D4399" i="19"/>
  <c r="E4399" i="19"/>
  <c r="F4399" i="19" s="1"/>
  <c r="A4400" i="19"/>
  <c r="B4400" i="19"/>
  <c r="C4400" i="19"/>
  <c r="D4400" i="19"/>
  <c r="E4400" i="19"/>
  <c r="F4400" i="19"/>
  <c r="B4401" i="19"/>
  <c r="C4401" i="19"/>
  <c r="A4401" i="19" s="1"/>
  <c r="D4401" i="19"/>
  <c r="E4401" i="19"/>
  <c r="F4401" i="19" s="1"/>
  <c r="B4402" i="19"/>
  <c r="C4402" i="19"/>
  <c r="D4402" i="19"/>
  <c r="E4402" i="19"/>
  <c r="F4402" i="19" s="1"/>
  <c r="B4403" i="19"/>
  <c r="C4403" i="19"/>
  <c r="D4403" i="19"/>
  <c r="E4403" i="19"/>
  <c r="F4403" i="19"/>
  <c r="B4404" i="19"/>
  <c r="A4404" i="19" s="1"/>
  <c r="C4404" i="19"/>
  <c r="D4404" i="19"/>
  <c r="E4404" i="19"/>
  <c r="F4404" i="19"/>
  <c r="AD4404" i="19"/>
  <c r="B4405" i="19"/>
  <c r="A4405" i="19" s="1"/>
  <c r="C4405" i="19"/>
  <c r="D4405" i="19"/>
  <c r="E4405" i="19"/>
  <c r="F4405" i="19"/>
  <c r="A4406" i="19"/>
  <c r="B4406" i="19"/>
  <c r="C4406" i="19"/>
  <c r="D4406" i="19"/>
  <c r="E4406" i="19"/>
  <c r="F4406" i="19" s="1"/>
  <c r="B4407" i="19"/>
  <c r="C4407" i="19"/>
  <c r="D4407" i="19"/>
  <c r="E4407" i="19"/>
  <c r="F4407" i="19" s="1"/>
  <c r="A4408" i="19"/>
  <c r="B4408" i="19"/>
  <c r="C4408" i="19"/>
  <c r="D4408" i="19"/>
  <c r="E4408" i="19"/>
  <c r="F4408" i="19" s="1"/>
  <c r="B4409" i="19"/>
  <c r="C4409" i="19"/>
  <c r="A4409" i="19" s="1"/>
  <c r="D4409" i="19"/>
  <c r="E4409" i="19"/>
  <c r="F4409" i="19"/>
  <c r="AD4409" i="19"/>
  <c r="B4410" i="19"/>
  <c r="C4410" i="19"/>
  <c r="D4410" i="19"/>
  <c r="E4410" i="19"/>
  <c r="F4410" i="19" s="1"/>
  <c r="B4411" i="19"/>
  <c r="C4411" i="19"/>
  <c r="D4411" i="19"/>
  <c r="E4411" i="19"/>
  <c r="F4411" i="19"/>
  <c r="B4412" i="19"/>
  <c r="C4412" i="19"/>
  <c r="D4412" i="19"/>
  <c r="E4412" i="19"/>
  <c r="F4412" i="19" s="1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 s="1"/>
  <c r="B4415" i="19"/>
  <c r="C4415" i="19"/>
  <c r="D4415" i="19"/>
  <c r="E4415" i="19"/>
  <c r="F4415" i="19" s="1"/>
  <c r="B4416" i="19"/>
  <c r="C4416" i="19"/>
  <c r="D4416" i="19"/>
  <c r="E4416" i="19"/>
  <c r="F4416" i="19"/>
  <c r="AD4416" i="19"/>
  <c r="A4417" i="19"/>
  <c r="B4417" i="19"/>
  <c r="C4417" i="19"/>
  <c r="D4417" i="19"/>
  <c r="E4417" i="19"/>
  <c r="F4417" i="19" s="1"/>
  <c r="AD4417" i="19"/>
  <c r="B4418" i="19"/>
  <c r="A4418" i="19" s="1"/>
  <c r="C4418" i="19"/>
  <c r="D4418" i="19"/>
  <c r="E4418" i="19"/>
  <c r="F4418" i="19"/>
  <c r="AD4418" i="19"/>
  <c r="A4419" i="19"/>
  <c r="B4419" i="19"/>
  <c r="C4419" i="19"/>
  <c r="D4419" i="19"/>
  <c r="E4419" i="19"/>
  <c r="F4419" i="19"/>
  <c r="AD4419" i="19"/>
  <c r="B4420" i="19"/>
  <c r="C4420" i="19"/>
  <c r="D4420" i="19"/>
  <c r="E4420" i="19"/>
  <c r="F4420" i="19" s="1"/>
  <c r="AD4420" i="19"/>
  <c r="B4421" i="19"/>
  <c r="A4421" i="19" s="1"/>
  <c r="C4421" i="19"/>
  <c r="D4421" i="19"/>
  <c r="E4421" i="19"/>
  <c r="F4421" i="19" s="1"/>
  <c r="AD4421" i="19"/>
  <c r="B4422" i="19"/>
  <c r="C4422" i="19"/>
  <c r="D4422" i="19"/>
  <c r="E4422" i="19"/>
  <c r="F4422" i="19" s="1"/>
  <c r="B4423" i="19"/>
  <c r="C4423" i="19"/>
  <c r="D4423" i="19"/>
  <c r="E4423" i="19"/>
  <c r="F4423" i="19"/>
  <c r="B4424" i="19"/>
  <c r="A4424" i="19" s="1"/>
  <c r="C4424" i="19"/>
  <c r="D4424" i="19"/>
  <c r="E4424" i="19"/>
  <c r="F4424" i="19"/>
  <c r="AD4424" i="19"/>
  <c r="A4425" i="19"/>
  <c r="B4425" i="19"/>
  <c r="C4425" i="19"/>
  <c r="D4425" i="19"/>
  <c r="E4425" i="19"/>
  <c r="F4425" i="19"/>
  <c r="B4426" i="19"/>
  <c r="C4426" i="19"/>
  <c r="A4426" i="19" s="1"/>
  <c r="D4426" i="19"/>
  <c r="E4426" i="19"/>
  <c r="F4426" i="19" s="1"/>
  <c r="B4427" i="19"/>
  <c r="C4427" i="19"/>
  <c r="D4427" i="19"/>
  <c r="E4427" i="19"/>
  <c r="F4427" i="19" s="1"/>
  <c r="A4428" i="19"/>
  <c r="B4428" i="19"/>
  <c r="C4428" i="19"/>
  <c r="D4428" i="19"/>
  <c r="E4428" i="19"/>
  <c r="F4428" i="19"/>
  <c r="AD4428" i="19"/>
  <c r="B4429" i="19"/>
  <c r="A4429" i="19" s="1"/>
  <c r="C4429" i="19"/>
  <c r="D4429" i="19"/>
  <c r="E4429" i="19"/>
  <c r="F4429" i="19"/>
  <c r="AD4429" i="19"/>
  <c r="A4430" i="19"/>
  <c r="B4430" i="19"/>
  <c r="C4430" i="19"/>
  <c r="D4430" i="19"/>
  <c r="E4430" i="19"/>
  <c r="F4430" i="19"/>
  <c r="AD4430" i="19"/>
  <c r="B4431" i="19"/>
  <c r="A4431" i="19" s="1"/>
  <c r="C4431" i="19"/>
  <c r="D4431" i="19"/>
  <c r="E4431" i="19"/>
  <c r="F4431" i="19" s="1"/>
  <c r="B4432" i="19"/>
  <c r="A4432" i="19" s="1"/>
  <c r="C4432" i="19"/>
  <c r="D4432" i="19"/>
  <c r="E4432" i="19"/>
  <c r="F4432" i="19"/>
  <c r="AD4432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B4435" i="19"/>
  <c r="C4435" i="19"/>
  <c r="D4435" i="19"/>
  <c r="E4435" i="19"/>
  <c r="F4435" i="19"/>
  <c r="B4436" i="19"/>
  <c r="C4436" i="19"/>
  <c r="D4436" i="19"/>
  <c r="E4436" i="19"/>
  <c r="F4436" i="19" s="1"/>
  <c r="AD4436" i="19"/>
  <c r="B4437" i="19"/>
  <c r="C4437" i="19"/>
  <c r="D4437" i="19"/>
  <c r="E4437" i="19"/>
  <c r="F4437" i="19" s="1"/>
  <c r="AD4437" i="19"/>
  <c r="B4438" i="19"/>
  <c r="A4438" i="19" s="1"/>
  <c r="C4438" i="19"/>
  <c r="D4438" i="19"/>
  <c r="E4438" i="19"/>
  <c r="F4438" i="19" s="1"/>
  <c r="AD4438" i="19"/>
  <c r="B4439" i="19"/>
  <c r="C4439" i="19"/>
  <c r="D4439" i="19"/>
  <c r="E4439" i="19"/>
  <c r="F4439" i="19" s="1"/>
  <c r="AD4439" i="19"/>
  <c r="A4440" i="19"/>
  <c r="B4440" i="19"/>
  <c r="C4440" i="19"/>
  <c r="D4440" i="19"/>
  <c r="E4440" i="19"/>
  <c r="F4440" i="19"/>
  <c r="AD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 s="1"/>
  <c r="AD4442" i="19"/>
  <c r="B4443" i="19"/>
  <c r="C4443" i="19"/>
  <c r="A4443" i="19" s="1"/>
  <c r="D4443" i="19"/>
  <c r="E4443" i="19"/>
  <c r="F4443" i="19" s="1"/>
  <c r="B4444" i="19"/>
  <c r="C4444" i="19"/>
  <c r="D4444" i="19"/>
  <c r="E4444" i="19"/>
  <c r="F4444" i="19" s="1"/>
  <c r="AD4444" i="19"/>
  <c r="B4445" i="19"/>
  <c r="C4445" i="19"/>
  <c r="A4445" i="19" s="1"/>
  <c r="D4445" i="19"/>
  <c r="E4445" i="19"/>
  <c r="F4445" i="19" s="1"/>
  <c r="AD4445" i="19"/>
  <c r="A4446" i="19"/>
  <c r="B4446" i="19"/>
  <c r="C4446" i="19"/>
  <c r="D4446" i="19"/>
  <c r="E4446" i="19"/>
  <c r="F4446" i="19"/>
  <c r="AD4446" i="19"/>
  <c r="A4447" i="19"/>
  <c r="B4447" i="19"/>
  <c r="C4447" i="19"/>
  <c r="D4447" i="19"/>
  <c r="E4447" i="19"/>
  <c r="F4447" i="19"/>
  <c r="B4448" i="19"/>
  <c r="C4448" i="19"/>
  <c r="A4448" i="19" s="1"/>
  <c r="D4448" i="19"/>
  <c r="E4448" i="19"/>
  <c r="F4448" i="19" s="1"/>
  <c r="B4449" i="19"/>
  <c r="C4449" i="19"/>
  <c r="D4449" i="19"/>
  <c r="E4449" i="19"/>
  <c r="F4449" i="19" s="1"/>
  <c r="AD4449" i="19"/>
  <c r="B4450" i="19"/>
  <c r="A4450" i="19" s="1"/>
  <c r="C4450" i="19"/>
  <c r="D4450" i="19"/>
  <c r="E4450" i="19"/>
  <c r="F4450" i="19" s="1"/>
  <c r="AD4450" i="19"/>
  <c r="B4451" i="19"/>
  <c r="C4451" i="19"/>
  <c r="D4451" i="19"/>
  <c r="E4451" i="19"/>
  <c r="F4451" i="19" s="1"/>
  <c r="A4452" i="19"/>
  <c r="B4452" i="19"/>
  <c r="C4452" i="19"/>
  <c r="D4452" i="19"/>
  <c r="E4452" i="19"/>
  <c r="F4452" i="19"/>
  <c r="AD4452" i="19"/>
  <c r="B4453" i="19"/>
  <c r="A4453" i="19" s="1"/>
  <c r="C4453" i="19"/>
  <c r="D4453" i="19"/>
  <c r="E4453" i="19"/>
  <c r="F4453" i="19"/>
  <c r="AD4453" i="19"/>
  <c r="B4454" i="19"/>
  <c r="C4454" i="19"/>
  <c r="A4454" i="19" s="1"/>
  <c r="D4454" i="19"/>
  <c r="E4454" i="19"/>
  <c r="F4454" i="19" s="1"/>
  <c r="AD4454" i="19"/>
  <c r="A4455" i="19"/>
  <c r="B4455" i="19"/>
  <c r="C4455" i="19"/>
  <c r="D4455" i="19"/>
  <c r="E4455" i="19"/>
  <c r="F4455" i="19" s="1"/>
  <c r="AD4455" i="19"/>
  <c r="B4456" i="19"/>
  <c r="C4456" i="19"/>
  <c r="D4456" i="19"/>
  <c r="E4456" i="19"/>
  <c r="F4456" i="19"/>
  <c r="AE4456" i="19" s="1"/>
  <c r="B4457" i="19"/>
  <c r="C4457" i="19"/>
  <c r="D4457" i="19"/>
  <c r="E4457" i="19"/>
  <c r="F4457" i="19" s="1"/>
  <c r="A4458" i="19"/>
  <c r="B4458" i="19"/>
  <c r="C4458" i="19"/>
  <c r="D4458" i="19"/>
  <c r="E4458" i="19"/>
  <c r="F4458" i="19" s="1"/>
  <c r="AD4458" i="19"/>
  <c r="B4459" i="19"/>
  <c r="A4459" i="19" s="1"/>
  <c r="C4459" i="19"/>
  <c r="D4459" i="19"/>
  <c r="E4459" i="19"/>
  <c r="F4459" i="19"/>
  <c r="AD4459" i="19"/>
  <c r="A4460" i="19"/>
  <c r="B4460" i="19"/>
  <c r="C4460" i="19"/>
  <c r="D4460" i="19"/>
  <c r="E4460" i="19"/>
  <c r="F4460" i="19"/>
  <c r="AD4460" i="19"/>
  <c r="B4461" i="19"/>
  <c r="C4461" i="19"/>
  <c r="D4461" i="19"/>
  <c r="E4461" i="19"/>
  <c r="F4461" i="19" s="1"/>
  <c r="B4462" i="19"/>
  <c r="C4462" i="19"/>
  <c r="D4462" i="19"/>
  <c r="E4462" i="19"/>
  <c r="F4462" i="19"/>
  <c r="AD4462" i="19"/>
  <c r="B4463" i="19"/>
  <c r="A4463" i="19" s="1"/>
  <c r="C4463" i="19"/>
  <c r="D4463" i="19"/>
  <c r="E4463" i="19"/>
  <c r="F4463" i="19"/>
  <c r="AD4463" i="19"/>
  <c r="B4464" i="19"/>
  <c r="C4464" i="19"/>
  <c r="D4464" i="19"/>
  <c r="E4464" i="19"/>
  <c r="F4464" i="19" s="1"/>
  <c r="B4465" i="19"/>
  <c r="A4465" i="19" s="1"/>
  <c r="C4465" i="19"/>
  <c r="D4465" i="19"/>
  <c r="E4465" i="19"/>
  <c r="F4465" i="19"/>
  <c r="AD4465" i="19"/>
  <c r="B4466" i="19"/>
  <c r="C4466" i="19"/>
  <c r="A4466" i="19" s="1"/>
  <c r="D4466" i="19"/>
  <c r="E4466" i="19"/>
  <c r="F4466" i="19"/>
  <c r="B4467" i="19"/>
  <c r="A4467" i="19" s="1"/>
  <c r="C4467" i="19"/>
  <c r="D4467" i="19"/>
  <c r="E4467" i="19"/>
  <c r="F4467" i="19" s="1"/>
  <c r="B4468" i="19"/>
  <c r="C4468" i="19"/>
  <c r="D4468" i="19"/>
  <c r="E4468" i="19"/>
  <c r="F4468" i="19"/>
  <c r="AD4468" i="19"/>
  <c r="B4469" i="19"/>
  <c r="C4469" i="19"/>
  <c r="A4469" i="19" s="1"/>
  <c r="D4469" i="19"/>
  <c r="E4469" i="19"/>
  <c r="F4469" i="19" s="1"/>
  <c r="B4470" i="19"/>
  <c r="A4470" i="19" s="1"/>
  <c r="C4470" i="19"/>
  <c r="D4470" i="19"/>
  <c r="E4470" i="19"/>
  <c r="F4470" i="19"/>
  <c r="AD4470" i="19"/>
  <c r="B4471" i="19"/>
  <c r="C4471" i="19"/>
  <c r="D4471" i="19"/>
  <c r="E4471" i="19"/>
  <c r="F4471" i="19"/>
  <c r="B4472" i="19"/>
  <c r="C4472" i="19"/>
  <c r="D4472" i="19"/>
  <c r="E4472" i="19"/>
  <c r="F4472" i="19" s="1"/>
  <c r="B4473" i="19"/>
  <c r="C4473" i="19"/>
  <c r="D4473" i="19"/>
  <c r="E4473" i="19"/>
  <c r="F4473" i="19"/>
  <c r="AD4473" i="19"/>
  <c r="B4474" i="19"/>
  <c r="C4474" i="19"/>
  <c r="D4474" i="19"/>
  <c r="E4474" i="19"/>
  <c r="F4474" i="19"/>
  <c r="B4475" i="19"/>
  <c r="A4475" i="19" s="1"/>
  <c r="C4475" i="19"/>
  <c r="D4475" i="19"/>
  <c r="E4475" i="19"/>
  <c r="F4475" i="19"/>
  <c r="B4476" i="19"/>
  <c r="C4476" i="19"/>
  <c r="D4476" i="19"/>
  <c r="E4476" i="19"/>
  <c r="F4476" i="19" s="1"/>
  <c r="B4477" i="19"/>
  <c r="C4477" i="19"/>
  <c r="D4477" i="19"/>
  <c r="E4477" i="19"/>
  <c r="F4477" i="19"/>
  <c r="B4478" i="19"/>
  <c r="C4478" i="19"/>
  <c r="A4478" i="19" s="1"/>
  <c r="D4478" i="19"/>
  <c r="E4478" i="19"/>
  <c r="F4478" i="19"/>
  <c r="AD4478" i="19"/>
  <c r="A4479" i="19"/>
  <c r="B4479" i="19"/>
  <c r="C4479" i="19"/>
  <c r="D4479" i="19"/>
  <c r="E4479" i="19"/>
  <c r="F4479" i="19"/>
  <c r="B4480" i="19"/>
  <c r="A4480" i="19" s="1"/>
  <c r="C4480" i="19"/>
  <c r="D4480" i="19"/>
  <c r="E4480" i="19"/>
  <c r="F4480" i="19"/>
  <c r="B4481" i="19"/>
  <c r="C4481" i="19"/>
  <c r="D4481" i="19"/>
  <c r="E4481" i="19"/>
  <c r="F4481" i="19" s="1"/>
  <c r="B4482" i="19"/>
  <c r="C4482" i="19"/>
  <c r="D4482" i="19"/>
  <c r="E4482" i="19"/>
  <c r="F4482" i="19"/>
  <c r="A4483" i="19"/>
  <c r="B4483" i="19"/>
  <c r="C4483" i="19"/>
  <c r="D4483" i="19"/>
  <c r="E4483" i="19"/>
  <c r="F4483" i="19"/>
  <c r="AD4483" i="19"/>
  <c r="A4484" i="19"/>
  <c r="B4484" i="19"/>
  <c r="C4484" i="19"/>
  <c r="D4484" i="19"/>
  <c r="E4484" i="19"/>
  <c r="F4484" i="19"/>
  <c r="AD4484" i="19"/>
  <c r="B4485" i="19"/>
  <c r="A4485" i="19" s="1"/>
  <c r="C4485" i="19"/>
  <c r="D4485" i="19"/>
  <c r="E4485" i="19"/>
  <c r="F4485" i="19"/>
  <c r="AD4485" i="19"/>
  <c r="B4486" i="19"/>
  <c r="C4486" i="19"/>
  <c r="A4486" i="19" s="1"/>
  <c r="D4486" i="19"/>
  <c r="E4486" i="19"/>
  <c r="F4486" i="19" s="1"/>
  <c r="AD4486" i="19"/>
  <c r="A4487" i="19"/>
  <c r="B4487" i="19"/>
  <c r="C4487" i="19"/>
  <c r="D4487" i="19"/>
  <c r="E4487" i="19"/>
  <c r="F4487" i="19" s="1"/>
  <c r="B4488" i="19"/>
  <c r="A4488" i="19" s="1"/>
  <c r="C4488" i="19"/>
  <c r="D4488" i="19"/>
  <c r="E4488" i="19"/>
  <c r="F4488" i="19" s="1"/>
  <c r="AD4488" i="19"/>
  <c r="B4489" i="19"/>
  <c r="C4489" i="19"/>
  <c r="D4489" i="19"/>
  <c r="E4489" i="19"/>
  <c r="F4489" i="19" s="1"/>
  <c r="AD4489" i="19"/>
  <c r="A4490" i="19"/>
  <c r="B4490" i="19"/>
  <c r="C4490" i="19"/>
  <c r="D4490" i="19"/>
  <c r="E4490" i="19"/>
  <c r="F4490" i="19"/>
  <c r="B4491" i="19"/>
  <c r="A4491" i="19" s="1"/>
  <c r="C4491" i="19"/>
  <c r="D4491" i="19"/>
  <c r="E4491" i="19"/>
  <c r="F4491" i="19"/>
  <c r="B4492" i="19"/>
  <c r="A4492" i="19" s="1"/>
  <c r="C4492" i="19"/>
  <c r="D4492" i="19"/>
  <c r="E4492" i="19"/>
  <c r="F4492" i="19" s="1"/>
  <c r="AD4492" i="19"/>
  <c r="B4493" i="19"/>
  <c r="C4493" i="19"/>
  <c r="D4493" i="19"/>
  <c r="E4493" i="19"/>
  <c r="F4493" i="19" s="1"/>
  <c r="AD4493" i="19"/>
  <c r="B4494" i="19"/>
  <c r="C4494" i="19"/>
  <c r="D4494" i="19"/>
  <c r="E4494" i="19"/>
  <c r="F4494" i="19" s="1"/>
  <c r="AD4494" i="19"/>
  <c r="B4495" i="19"/>
  <c r="C4495" i="19"/>
  <c r="A4495" i="19" s="1"/>
  <c r="D4495" i="19"/>
  <c r="E4495" i="19"/>
  <c r="F4495" i="19" s="1"/>
  <c r="AD4495" i="19"/>
  <c r="A4496" i="19"/>
  <c r="B4496" i="19"/>
  <c r="C4496" i="19"/>
  <c r="D4496" i="19"/>
  <c r="E4496" i="19"/>
  <c r="F4496" i="19"/>
  <c r="B4497" i="19"/>
  <c r="C4497" i="19"/>
  <c r="D4497" i="19"/>
  <c r="E4497" i="19"/>
  <c r="F4497" i="19"/>
  <c r="AD4497" i="19"/>
  <c r="A4498" i="19"/>
  <c r="B4498" i="19"/>
  <c r="C4498" i="19"/>
  <c r="D4498" i="19"/>
  <c r="E4498" i="19"/>
  <c r="F4498" i="19" s="1"/>
  <c r="AD4498" i="19"/>
  <c r="B4499" i="19"/>
  <c r="C4499" i="19"/>
  <c r="A4499" i="19" s="1"/>
  <c r="D4499" i="19"/>
  <c r="E4499" i="19"/>
  <c r="F4499" i="19" s="1"/>
  <c r="AD4499" i="19"/>
  <c r="B4500" i="19"/>
  <c r="A4500" i="19" s="1"/>
  <c r="C4500" i="19"/>
  <c r="D4500" i="19"/>
  <c r="E4500" i="19"/>
  <c r="F4500" i="19"/>
  <c r="B4501" i="19"/>
  <c r="C4501" i="19"/>
  <c r="D4501" i="19"/>
  <c r="E4501" i="19"/>
  <c r="F4501" i="19" s="1"/>
  <c r="AD4501" i="19"/>
  <c r="A4502" i="19"/>
  <c r="B4502" i="19"/>
  <c r="C4502" i="19"/>
  <c r="D4502" i="19"/>
  <c r="E4502" i="19"/>
  <c r="F4502" i="19"/>
  <c r="B4503" i="19"/>
  <c r="A4503" i="19" s="1"/>
  <c r="C4503" i="19"/>
  <c r="D4503" i="19"/>
  <c r="E4503" i="19"/>
  <c r="F4503" i="19"/>
  <c r="AD4503" i="19"/>
  <c r="B4504" i="19"/>
  <c r="C4504" i="19"/>
  <c r="A4504" i="19" s="1"/>
  <c r="D4504" i="19"/>
  <c r="E4504" i="19"/>
  <c r="F4504" i="19" s="1"/>
  <c r="B4505" i="19"/>
  <c r="C4505" i="19"/>
  <c r="D4505" i="19"/>
  <c r="E4505" i="19"/>
  <c r="F4505" i="19" s="1"/>
  <c r="B4506" i="19"/>
  <c r="C4506" i="19"/>
  <c r="D4506" i="19"/>
  <c r="E4506" i="19"/>
  <c r="F4506" i="19"/>
  <c r="A4507" i="19"/>
  <c r="B4507" i="19"/>
  <c r="C4507" i="19"/>
  <c r="D4507" i="19"/>
  <c r="E4507" i="19"/>
  <c r="F4507" i="19"/>
  <c r="B4508" i="19"/>
  <c r="C4508" i="19"/>
  <c r="D4508" i="19"/>
  <c r="E4508" i="19"/>
  <c r="F4508" i="19" s="1"/>
  <c r="B4509" i="19"/>
  <c r="C4509" i="19"/>
  <c r="D4509" i="19"/>
  <c r="E4509" i="19"/>
  <c r="F4509" i="19"/>
  <c r="B4510" i="19"/>
  <c r="C4510" i="19"/>
  <c r="A4510" i="19" s="1"/>
  <c r="D4510" i="19"/>
  <c r="E4510" i="19"/>
  <c r="F4510" i="19" s="1"/>
  <c r="AD4510" i="19"/>
  <c r="A4511" i="19"/>
  <c r="B4511" i="19"/>
  <c r="C4511" i="19"/>
  <c r="D4511" i="19"/>
  <c r="E4511" i="19"/>
  <c r="F4511" i="19"/>
  <c r="B4512" i="19"/>
  <c r="A4512" i="19" s="1"/>
  <c r="C4512" i="19"/>
  <c r="D4512" i="19"/>
  <c r="E4512" i="19"/>
  <c r="F4512" i="19"/>
  <c r="B4513" i="19"/>
  <c r="A4513" i="19" s="1"/>
  <c r="C4513" i="19"/>
  <c r="D4513" i="19"/>
  <c r="E4513" i="19"/>
  <c r="F4513" i="19" s="1"/>
  <c r="AD4513" i="19"/>
  <c r="B4514" i="19"/>
  <c r="A4514" i="19" s="1"/>
  <c r="C4514" i="19"/>
  <c r="D4514" i="19"/>
  <c r="E4514" i="19"/>
  <c r="F4514" i="19" s="1"/>
  <c r="AD4514" i="19"/>
  <c r="B4515" i="19"/>
  <c r="C4515" i="19"/>
  <c r="D4515" i="19"/>
  <c r="E4515" i="19"/>
  <c r="F4515" i="19" s="1"/>
  <c r="A4516" i="19"/>
  <c r="B4516" i="19"/>
  <c r="C4516" i="19"/>
  <c r="D4516" i="19"/>
  <c r="E4516" i="19"/>
  <c r="F4516" i="19" s="1"/>
  <c r="AD4516" i="19"/>
  <c r="B4517" i="19"/>
  <c r="A4517" i="19" s="1"/>
  <c r="C4517" i="19"/>
  <c r="D4517" i="19"/>
  <c r="E4517" i="19"/>
  <c r="F4517" i="19"/>
  <c r="AD4517" i="19"/>
  <c r="B4518" i="19"/>
  <c r="C4518" i="19"/>
  <c r="A4518" i="19" s="1"/>
  <c r="D4518" i="19"/>
  <c r="E4518" i="19"/>
  <c r="F4518" i="19"/>
  <c r="AD4518" i="19"/>
  <c r="B4519" i="19"/>
  <c r="C4519" i="19"/>
  <c r="D4519" i="19"/>
  <c r="A4519" i="19" s="1"/>
  <c r="E4519" i="19"/>
  <c r="F4519" i="19" s="1"/>
  <c r="B4520" i="19"/>
  <c r="C4520" i="19"/>
  <c r="D4520" i="19"/>
  <c r="E4520" i="19"/>
  <c r="F4520" i="19" s="1"/>
  <c r="B4521" i="19"/>
  <c r="C4521" i="19"/>
  <c r="A4521" i="19" s="1"/>
  <c r="D4521" i="19"/>
  <c r="E4521" i="19"/>
  <c r="F4521" i="19" s="1"/>
  <c r="B4522" i="19"/>
  <c r="A4522" i="19" s="1"/>
  <c r="C4522" i="19"/>
  <c r="D4522" i="19"/>
  <c r="E4522" i="19"/>
  <c r="F4522" i="19"/>
  <c r="AD4522" i="19"/>
  <c r="B4523" i="19"/>
  <c r="C4523" i="19"/>
  <c r="D4523" i="19"/>
  <c r="E4523" i="19"/>
  <c r="F4523" i="19"/>
  <c r="AD4523" i="19"/>
  <c r="A4524" i="19"/>
  <c r="B4524" i="19"/>
  <c r="C4524" i="19"/>
  <c r="D4524" i="19"/>
  <c r="E4524" i="19"/>
  <c r="F4524" i="19" s="1"/>
  <c r="B4525" i="19"/>
  <c r="C4525" i="19"/>
  <c r="D4525" i="19"/>
  <c r="E4525" i="19"/>
  <c r="F4525" i="19" s="1"/>
  <c r="B4526" i="19"/>
  <c r="C4526" i="19"/>
  <c r="D4526" i="19"/>
  <c r="E4526" i="19"/>
  <c r="F4526" i="19"/>
  <c r="B4527" i="19"/>
  <c r="A4527" i="19" s="1"/>
  <c r="C4527" i="19"/>
  <c r="D4527" i="19"/>
  <c r="E4527" i="19"/>
  <c r="F4527" i="19"/>
  <c r="B4528" i="19"/>
  <c r="A4528" i="19" s="1"/>
  <c r="C4528" i="19"/>
  <c r="D4528" i="19"/>
  <c r="E4528" i="19"/>
  <c r="F4528" i="19" s="1"/>
  <c r="B4529" i="19"/>
  <c r="A4529" i="19" s="1"/>
  <c r="C4529" i="19"/>
  <c r="D4529" i="19"/>
  <c r="E4529" i="19"/>
  <c r="F4529" i="19" s="1"/>
  <c r="AD4529" i="19"/>
  <c r="B4530" i="19"/>
  <c r="C4530" i="19"/>
  <c r="D4530" i="19"/>
  <c r="E4530" i="19"/>
  <c r="F4530" i="19" s="1"/>
  <c r="A4531" i="19"/>
  <c r="B4531" i="19"/>
  <c r="C4531" i="19"/>
  <c r="D4531" i="19"/>
  <c r="E4531" i="19"/>
  <c r="F4531" i="19" s="1"/>
  <c r="AD4531" i="19"/>
  <c r="B4532" i="19"/>
  <c r="A4532" i="19" s="1"/>
  <c r="C4532" i="19"/>
  <c r="D4532" i="19"/>
  <c r="E4532" i="19"/>
  <c r="F4532" i="19"/>
  <c r="AD4532" i="19"/>
  <c r="B4533" i="19"/>
  <c r="C4533" i="19"/>
  <c r="A4533" i="19" s="1"/>
  <c r="D4533" i="19"/>
  <c r="E4533" i="19"/>
  <c r="F4533" i="19"/>
  <c r="A4534" i="19"/>
  <c r="B4534" i="19"/>
  <c r="C4534" i="19"/>
  <c r="D4534" i="19"/>
  <c r="E4534" i="19"/>
  <c r="F4534" i="19" s="1"/>
  <c r="B4535" i="19"/>
  <c r="C4535" i="19"/>
  <c r="D4535" i="19"/>
  <c r="E4535" i="19"/>
  <c r="F4535" i="19" s="1"/>
  <c r="AD4535" i="19"/>
  <c r="B4536" i="19"/>
  <c r="C4536" i="19"/>
  <c r="A4536" i="19" s="1"/>
  <c r="D4536" i="19"/>
  <c r="E4536" i="19"/>
  <c r="F4536" i="19" s="1"/>
  <c r="B4537" i="19"/>
  <c r="A4537" i="19" s="1"/>
  <c r="C4537" i="19"/>
  <c r="D4537" i="19"/>
  <c r="E4537" i="19"/>
  <c r="F4537" i="19" s="1"/>
  <c r="AE4537" i="19"/>
  <c r="B4538" i="19"/>
  <c r="C4538" i="19"/>
  <c r="D4538" i="19"/>
  <c r="E4538" i="19"/>
  <c r="F4538" i="19"/>
  <c r="B4539" i="19"/>
  <c r="C4539" i="19"/>
  <c r="D4539" i="19"/>
  <c r="E4539" i="19"/>
  <c r="F4539" i="19" s="1"/>
  <c r="B4540" i="19"/>
  <c r="C4540" i="19"/>
  <c r="D4540" i="19"/>
  <c r="E4540" i="19"/>
  <c r="F4540" i="19"/>
  <c r="B4541" i="19"/>
  <c r="C4541" i="19"/>
  <c r="D4541" i="19"/>
  <c r="A4541" i="19" s="1"/>
  <c r="E4541" i="19"/>
  <c r="F4541" i="19"/>
  <c r="AD4541" i="19"/>
  <c r="A4542" i="19"/>
  <c r="B4542" i="19"/>
  <c r="C4542" i="19"/>
  <c r="D4542" i="19"/>
  <c r="E4542" i="19"/>
  <c r="F4542" i="19" s="1"/>
  <c r="AD4542" i="19"/>
  <c r="B4543" i="19"/>
  <c r="A4543" i="19" s="1"/>
  <c r="C4543" i="19"/>
  <c r="D4543" i="19"/>
  <c r="E4543" i="19"/>
  <c r="F4543" i="19"/>
  <c r="AD4543" i="19"/>
  <c r="B4544" i="19"/>
  <c r="C4544" i="19"/>
  <c r="A4544" i="19" s="1"/>
  <c r="D4544" i="19"/>
  <c r="E4544" i="19"/>
  <c r="F4544" i="19" s="1"/>
  <c r="B4545" i="19"/>
  <c r="A4545" i="19" s="1"/>
  <c r="C4545" i="19"/>
  <c r="D4545" i="19"/>
  <c r="E4545" i="19"/>
  <c r="F4545" i="19"/>
  <c r="B4546" i="19"/>
  <c r="C4546" i="19"/>
  <c r="A4546" i="19" s="1"/>
  <c r="D4546" i="19"/>
  <c r="E4546" i="19"/>
  <c r="F4546" i="19" s="1"/>
  <c r="AD4546" i="19"/>
  <c r="B4547" i="19"/>
  <c r="C4547" i="19"/>
  <c r="D4547" i="19"/>
  <c r="A4547" i="19" s="1"/>
  <c r="E4547" i="19"/>
  <c r="F4547" i="19" s="1"/>
  <c r="AD4547" i="19"/>
  <c r="A4548" i="19"/>
  <c r="B4548" i="19"/>
  <c r="C4548" i="19"/>
  <c r="D4548" i="19"/>
  <c r="E4548" i="19"/>
  <c r="F4548" i="19"/>
  <c r="AD4548" i="19"/>
  <c r="B4549" i="19"/>
  <c r="A4549" i="19" s="1"/>
  <c r="C4549" i="19"/>
  <c r="D4549" i="19"/>
  <c r="E4549" i="19"/>
  <c r="F4549" i="19"/>
  <c r="AD4549" i="19"/>
  <c r="A4550" i="19"/>
  <c r="B4550" i="19"/>
  <c r="C4550" i="19"/>
  <c r="D4550" i="19"/>
  <c r="E4550" i="19"/>
  <c r="F4550" i="19" s="1"/>
  <c r="AD4550" i="19"/>
  <c r="B4551" i="19"/>
  <c r="A4551" i="19" s="1"/>
  <c r="C4551" i="19"/>
  <c r="D4551" i="19"/>
  <c r="E4551" i="19"/>
  <c r="F4551" i="19" s="1"/>
  <c r="AD4551" i="19"/>
  <c r="A4552" i="19"/>
  <c r="B4552" i="19"/>
  <c r="C4552" i="19"/>
  <c r="D4552" i="19"/>
  <c r="E4552" i="19"/>
  <c r="F4552" i="19" s="1"/>
  <c r="AD4552" i="19"/>
  <c r="B4553" i="19"/>
  <c r="C4553" i="19"/>
  <c r="D4553" i="19"/>
  <c r="E4553" i="19"/>
  <c r="F4553" i="19"/>
  <c r="AD4553" i="19"/>
  <c r="B4554" i="19"/>
  <c r="C4554" i="19"/>
  <c r="A4554" i="19" s="1"/>
  <c r="D4554" i="19"/>
  <c r="E4554" i="19"/>
  <c r="F4554" i="19" s="1"/>
  <c r="A4555" i="19"/>
  <c r="B4555" i="19"/>
  <c r="C4555" i="19"/>
  <c r="D4555" i="19"/>
  <c r="E4555" i="19"/>
  <c r="F4555" i="19" s="1"/>
  <c r="AD4555" i="19"/>
  <c r="B4556" i="19"/>
  <c r="C4556" i="19"/>
  <c r="D4556" i="19"/>
  <c r="E4556" i="19"/>
  <c r="F4556" i="19"/>
  <c r="AD4556" i="19"/>
  <c r="A4557" i="19"/>
  <c r="B4557" i="19"/>
  <c r="C4557" i="19"/>
  <c r="D4557" i="19"/>
  <c r="E4557" i="19"/>
  <c r="F4557" i="19" s="1"/>
  <c r="AD4557" i="19"/>
  <c r="B4558" i="19"/>
  <c r="C4558" i="19"/>
  <c r="A4558" i="19" s="1"/>
  <c r="D4558" i="19"/>
  <c r="E4558" i="19"/>
  <c r="F4558" i="19" s="1"/>
  <c r="AD4558" i="19"/>
  <c r="A4559" i="19"/>
  <c r="B4559" i="19"/>
  <c r="C4559" i="19"/>
  <c r="D4559" i="19"/>
  <c r="E4559" i="19"/>
  <c r="F4559" i="19" s="1"/>
  <c r="B4560" i="19"/>
  <c r="C4560" i="19"/>
  <c r="D4560" i="19"/>
  <c r="E4560" i="19"/>
  <c r="F4560" i="19"/>
  <c r="AD4560" i="19"/>
  <c r="A4561" i="19"/>
  <c r="B4561" i="19"/>
  <c r="C4561" i="19"/>
  <c r="D4561" i="19"/>
  <c r="E4561" i="19"/>
  <c r="F4561" i="19" s="1"/>
  <c r="AD4561" i="19"/>
  <c r="B4562" i="19"/>
  <c r="A4562" i="19" s="1"/>
  <c r="C4562" i="19"/>
  <c r="D4562" i="19"/>
  <c r="E4562" i="19"/>
  <c r="F4562" i="19" s="1"/>
  <c r="AD4562" i="19"/>
  <c r="A4563" i="19"/>
  <c r="B4563" i="19"/>
  <c r="C4563" i="19"/>
  <c r="D4563" i="19"/>
  <c r="E4563" i="19"/>
  <c r="F4563" i="19"/>
  <c r="AD4563" i="19"/>
  <c r="B4564" i="19"/>
  <c r="C4564" i="19"/>
  <c r="D4564" i="19"/>
  <c r="E4564" i="19"/>
  <c r="F4564" i="19" s="1"/>
  <c r="AD4564" i="19"/>
  <c r="B4565" i="19"/>
  <c r="A4565" i="19" s="1"/>
  <c r="C4565" i="19"/>
  <c r="D4565" i="19"/>
  <c r="E4565" i="19"/>
  <c r="F4565" i="19" s="1"/>
  <c r="AD4565" i="19"/>
  <c r="B4566" i="19"/>
  <c r="C4566" i="19"/>
  <c r="D4566" i="19"/>
  <c r="E4566" i="19"/>
  <c r="F4566" i="19"/>
  <c r="AD4566" i="19"/>
  <c r="B4567" i="19"/>
  <c r="A4567" i="19" s="1"/>
  <c r="C4567" i="19"/>
  <c r="D4567" i="19"/>
  <c r="E4567" i="19"/>
  <c r="F4567" i="19"/>
  <c r="B4568" i="19"/>
  <c r="C4568" i="19"/>
  <c r="D4568" i="19"/>
  <c r="A4568" i="19" s="1"/>
  <c r="E4568" i="19"/>
  <c r="F4568" i="19"/>
  <c r="AD4568" i="19"/>
  <c r="A4569" i="19"/>
  <c r="B4569" i="19"/>
  <c r="C4569" i="19"/>
  <c r="D4569" i="19"/>
  <c r="E4569" i="19"/>
  <c r="F4569" i="19" s="1"/>
  <c r="B4570" i="19"/>
  <c r="A4570" i="19" s="1"/>
  <c r="C4570" i="19"/>
  <c r="D4570" i="19"/>
  <c r="E4570" i="19"/>
  <c r="F4570" i="19" s="1"/>
  <c r="B4571" i="19"/>
  <c r="A4571" i="19" s="1"/>
  <c r="C4571" i="19"/>
  <c r="D4571" i="19"/>
  <c r="E4571" i="19"/>
  <c r="F4571" i="19"/>
  <c r="B4572" i="19"/>
  <c r="C4572" i="19"/>
  <c r="A4572" i="19" s="1"/>
  <c r="D4572" i="19"/>
  <c r="E4572" i="19"/>
  <c r="F4572" i="19" s="1"/>
  <c r="AE4572" i="19" s="1"/>
  <c r="B4573" i="19"/>
  <c r="C4573" i="19"/>
  <c r="D4573" i="19"/>
  <c r="A4573" i="19" s="1"/>
  <c r="E4573" i="19"/>
  <c r="F4573" i="19"/>
  <c r="AD4573" i="19"/>
  <c r="A4574" i="19"/>
  <c r="B4574" i="19"/>
  <c r="C4574" i="19"/>
  <c r="D4574" i="19"/>
  <c r="E4574" i="19"/>
  <c r="F4574" i="19" s="1"/>
  <c r="AD4574" i="19"/>
  <c r="B4575" i="19"/>
  <c r="C4575" i="19"/>
  <c r="D4575" i="19"/>
  <c r="E4575" i="19"/>
  <c r="F4575" i="19"/>
  <c r="AD4575" i="19"/>
  <c r="B4576" i="19"/>
  <c r="C4576" i="19"/>
  <c r="A4576" i="19" s="1"/>
  <c r="D4576" i="19"/>
  <c r="E4576" i="19"/>
  <c r="F4576" i="19" s="1"/>
  <c r="AD4576" i="19"/>
  <c r="A4577" i="19"/>
  <c r="B4577" i="19"/>
  <c r="C4577" i="19"/>
  <c r="D4577" i="19"/>
  <c r="E4577" i="19"/>
  <c r="F4577" i="19" s="1"/>
  <c r="AD4577" i="19"/>
  <c r="B4578" i="19"/>
  <c r="C4578" i="19"/>
  <c r="A4578" i="19" s="1"/>
  <c r="D4578" i="19"/>
  <c r="E4578" i="19"/>
  <c r="F4578" i="19" s="1"/>
  <c r="B4579" i="19"/>
  <c r="C4579" i="19"/>
  <c r="D4579" i="19"/>
  <c r="E4579" i="19"/>
  <c r="F4579" i="19"/>
  <c r="AD4579" i="19"/>
  <c r="A4580" i="19"/>
  <c r="B4580" i="19"/>
  <c r="C4580" i="19"/>
  <c r="D4580" i="19"/>
  <c r="E4580" i="19"/>
  <c r="F4580" i="19" s="1"/>
  <c r="AD4580" i="19"/>
  <c r="B4581" i="19"/>
  <c r="A4581" i="19" s="1"/>
  <c r="C4581" i="19"/>
  <c r="D4581" i="19"/>
  <c r="E4581" i="19"/>
  <c r="F4581" i="19"/>
  <c r="AD4581" i="19"/>
  <c r="A4582" i="19"/>
  <c r="B4582" i="19"/>
  <c r="C4582" i="19"/>
  <c r="D4582" i="19"/>
  <c r="E4582" i="19"/>
  <c r="F4582" i="19"/>
  <c r="B4583" i="19"/>
  <c r="C4583" i="19"/>
  <c r="A4583" i="19" s="1"/>
  <c r="D4583" i="19"/>
  <c r="E4583" i="19"/>
  <c r="F4583" i="19" s="1"/>
  <c r="AD4583" i="19"/>
  <c r="A4584" i="19"/>
  <c r="B4584" i="19"/>
  <c r="C4584" i="19"/>
  <c r="D4584" i="19"/>
  <c r="E4584" i="19"/>
  <c r="F4584" i="19" s="1"/>
  <c r="B4585" i="19"/>
  <c r="C4585" i="19"/>
  <c r="D4585" i="19"/>
  <c r="E4585" i="19"/>
  <c r="F4585" i="19" s="1"/>
  <c r="AD4585" i="19"/>
  <c r="A4586" i="19"/>
  <c r="B4586" i="19"/>
  <c r="C4586" i="19"/>
  <c r="D4586" i="19"/>
  <c r="E4586" i="19"/>
  <c r="F4586" i="19"/>
  <c r="B4587" i="19"/>
  <c r="C4587" i="19"/>
  <c r="A4587" i="19" s="1"/>
  <c r="D4587" i="19"/>
  <c r="E4587" i="19"/>
  <c r="F4587" i="19"/>
  <c r="AD4587" i="19"/>
  <c r="A4588" i="19"/>
  <c r="B4588" i="19"/>
  <c r="C4588" i="19"/>
  <c r="D4588" i="19"/>
  <c r="E4588" i="19"/>
  <c r="F4588" i="19" s="1"/>
  <c r="AD4588" i="19"/>
  <c r="B4589" i="19"/>
  <c r="C4589" i="19"/>
  <c r="D4589" i="19"/>
  <c r="E4589" i="19"/>
  <c r="F4589" i="19" s="1"/>
  <c r="AD4589" i="19"/>
  <c r="B4590" i="19"/>
  <c r="A4590" i="19" s="1"/>
  <c r="C4590" i="19"/>
  <c r="D4590" i="19"/>
  <c r="E4590" i="19"/>
  <c r="F4590" i="19"/>
  <c r="B4591" i="19"/>
  <c r="C4591" i="19"/>
  <c r="A4591" i="19" s="1"/>
  <c r="D4591" i="19"/>
  <c r="E4591" i="19"/>
  <c r="F4591" i="19" s="1"/>
  <c r="A4592" i="19"/>
  <c r="B4592" i="19"/>
  <c r="C4592" i="19"/>
  <c r="D4592" i="19"/>
  <c r="E4592" i="19"/>
  <c r="F4592" i="19" s="1"/>
  <c r="B4593" i="19"/>
  <c r="C4593" i="19"/>
  <c r="A4593" i="19" s="1"/>
  <c r="D4593" i="19"/>
  <c r="E4593" i="19"/>
  <c r="F4593" i="19" s="1"/>
  <c r="AD4593" i="19"/>
  <c r="A4594" i="19"/>
  <c r="B4594" i="19"/>
  <c r="C4594" i="19"/>
  <c r="D4594" i="19"/>
  <c r="E4594" i="19"/>
  <c r="F4594" i="19" s="1"/>
  <c r="B4595" i="19"/>
  <c r="A4595" i="19" s="1"/>
  <c r="C4595" i="19"/>
  <c r="D4595" i="19"/>
  <c r="E4595" i="19"/>
  <c r="F4595" i="19" s="1"/>
  <c r="AD4595" i="19"/>
  <c r="B4596" i="19"/>
  <c r="C4596" i="19"/>
  <c r="D4596" i="19"/>
  <c r="E4596" i="19"/>
  <c r="F4596" i="19" s="1"/>
  <c r="AD4596" i="19"/>
  <c r="B4597" i="19"/>
  <c r="C4597" i="19"/>
  <c r="D4597" i="19"/>
  <c r="A4597" i="19" s="1"/>
  <c r="E4597" i="19"/>
  <c r="F4597" i="19"/>
  <c r="AD4597" i="19"/>
  <c r="A4598" i="19"/>
  <c r="B4598" i="19"/>
  <c r="C4598" i="19"/>
  <c r="D4598" i="19"/>
  <c r="E4598" i="19"/>
  <c r="F4598" i="19" s="1"/>
  <c r="B4599" i="19"/>
  <c r="C4599" i="19"/>
  <c r="A4599" i="19" s="1"/>
  <c r="D4599" i="19"/>
  <c r="E4599" i="19"/>
  <c r="F4599" i="19" s="1"/>
  <c r="AD4599" i="19"/>
  <c r="A4600" i="19"/>
  <c r="B4600" i="19"/>
  <c r="C4600" i="19"/>
  <c r="D4600" i="19"/>
  <c r="E4600" i="19"/>
  <c r="F4600" i="19" s="1"/>
  <c r="AD4600" i="19"/>
  <c r="B4601" i="19"/>
  <c r="C4601" i="19"/>
  <c r="A4601" i="19" s="1"/>
  <c r="D4601" i="19"/>
  <c r="E4601" i="19"/>
  <c r="F4601" i="19" s="1"/>
  <c r="B4602" i="19"/>
  <c r="C4602" i="19"/>
  <c r="D4602" i="19"/>
  <c r="E4602" i="19"/>
  <c r="F4602" i="19"/>
  <c r="A4603" i="19"/>
  <c r="B4603" i="19"/>
  <c r="C4603" i="19"/>
  <c r="D4603" i="19"/>
  <c r="E4603" i="19"/>
  <c r="F4603" i="19"/>
  <c r="AD4603" i="19"/>
  <c r="B4604" i="19"/>
  <c r="A4604" i="19" s="1"/>
  <c r="C4604" i="19"/>
  <c r="D4604" i="19"/>
  <c r="E4604" i="19"/>
  <c r="F4604" i="19"/>
  <c r="B4605" i="19"/>
  <c r="C4605" i="19"/>
  <c r="A4605" i="19" s="1"/>
  <c r="D4605" i="19"/>
  <c r="E4605" i="19"/>
  <c r="F4605" i="19" s="1"/>
  <c r="B4606" i="19"/>
  <c r="C4606" i="19"/>
  <c r="D4606" i="19"/>
  <c r="E4606" i="19"/>
  <c r="F4606" i="19" s="1"/>
  <c r="AD4606" i="19"/>
  <c r="B4607" i="19"/>
  <c r="C4607" i="19"/>
  <c r="A4607" i="19" s="1"/>
  <c r="D4607" i="19"/>
  <c r="E4607" i="19"/>
  <c r="F4607" i="19" s="1"/>
  <c r="AD4607" i="19"/>
  <c r="B4608" i="19"/>
  <c r="C4608" i="19"/>
  <c r="D4608" i="19"/>
  <c r="A4608" i="19" s="1"/>
  <c r="E4608" i="19"/>
  <c r="F4608" i="19"/>
  <c r="B4609" i="19"/>
  <c r="A4609" i="19" s="1"/>
  <c r="C4609" i="19"/>
  <c r="D4609" i="19"/>
  <c r="E4609" i="19"/>
  <c r="F4609" i="19"/>
  <c r="AE4609" i="19" s="1"/>
  <c r="B4610" i="19"/>
  <c r="C4610" i="19"/>
  <c r="A4610" i="19" s="1"/>
  <c r="D4610" i="19"/>
  <c r="E4610" i="19"/>
  <c r="F4610" i="19" s="1"/>
  <c r="AD4610" i="19"/>
  <c r="A4611" i="19"/>
  <c r="B4611" i="19"/>
  <c r="C4611" i="19"/>
  <c r="D4611" i="19"/>
  <c r="E4611" i="19"/>
  <c r="F4611" i="19" s="1"/>
  <c r="AD4611" i="19"/>
  <c r="B4612" i="19"/>
  <c r="A4612" i="19" s="1"/>
  <c r="C4612" i="19"/>
  <c r="D4612" i="19"/>
  <c r="E4612" i="19"/>
  <c r="F4612" i="19" s="1"/>
  <c r="AD4612" i="19"/>
  <c r="B4613" i="19"/>
  <c r="C4613" i="19"/>
  <c r="D4613" i="19"/>
  <c r="E4613" i="19"/>
  <c r="F4613" i="19" s="1"/>
  <c r="AD4613" i="19"/>
  <c r="B4614" i="19"/>
  <c r="C4614" i="19"/>
  <c r="D4614" i="19"/>
  <c r="E4614" i="19"/>
  <c r="F4614" i="19" s="1"/>
  <c r="AD4614" i="19"/>
  <c r="B4615" i="19"/>
  <c r="C4615" i="19"/>
  <c r="D4615" i="19"/>
  <c r="A4615" i="19" s="1"/>
  <c r="E4615" i="19"/>
  <c r="F4615" i="19"/>
  <c r="A4616" i="19"/>
  <c r="B4616" i="19"/>
  <c r="C4616" i="19"/>
  <c r="D4616" i="19"/>
  <c r="E4616" i="19"/>
  <c r="F4616" i="19"/>
  <c r="AD4616" i="19"/>
  <c r="B4617" i="19"/>
  <c r="A4617" i="19" s="1"/>
  <c r="C4617" i="19"/>
  <c r="D4617" i="19"/>
  <c r="E4617" i="19"/>
  <c r="F4617" i="19" s="1"/>
  <c r="AD4617" i="19"/>
  <c r="B4618" i="19"/>
  <c r="C4618" i="19"/>
  <c r="A4618" i="19" s="1"/>
  <c r="D4618" i="19"/>
  <c r="E4618" i="19"/>
  <c r="F4618" i="19" s="1"/>
  <c r="AD4618" i="19"/>
  <c r="A4619" i="19"/>
  <c r="B4619" i="19"/>
  <c r="C4619" i="19"/>
  <c r="D4619" i="19"/>
  <c r="E4619" i="19"/>
  <c r="F4619" i="19"/>
  <c r="B4620" i="19"/>
  <c r="C4620" i="19"/>
  <c r="D4620" i="19"/>
  <c r="E4620" i="19"/>
  <c r="F4620" i="19"/>
  <c r="AD4620" i="19"/>
  <c r="A4621" i="19"/>
  <c r="B4621" i="19"/>
  <c r="C4621" i="19"/>
  <c r="D4621" i="19"/>
  <c r="E4621" i="19"/>
  <c r="F4621" i="19" s="1"/>
  <c r="A4622" i="19"/>
  <c r="B4622" i="19"/>
  <c r="C4622" i="19"/>
  <c r="D4622" i="19"/>
  <c r="E4622" i="19"/>
  <c r="F4622" i="19"/>
  <c r="AD4622" i="19"/>
  <c r="B4623" i="19"/>
  <c r="A4623" i="19" s="1"/>
  <c r="C4623" i="19"/>
  <c r="D4623" i="19"/>
  <c r="E4623" i="19"/>
  <c r="F4623" i="19" s="1"/>
  <c r="AD4623" i="19"/>
  <c r="B4624" i="19"/>
  <c r="C4624" i="19"/>
  <c r="D4624" i="19"/>
  <c r="E4624" i="19"/>
  <c r="F4624" i="19" s="1"/>
  <c r="AD4624" i="19"/>
  <c r="B4625" i="19"/>
  <c r="A4625" i="19" s="1"/>
  <c r="C4625" i="19"/>
  <c r="D4625" i="19"/>
  <c r="E4625" i="19"/>
  <c r="F4625" i="19"/>
  <c r="AD4625" i="19"/>
  <c r="B4626" i="19"/>
  <c r="C4626" i="19"/>
  <c r="D4626" i="19"/>
  <c r="E4626" i="19"/>
  <c r="F4626" i="19"/>
  <c r="AD4626" i="19"/>
  <c r="B4627" i="19"/>
  <c r="C4627" i="19"/>
  <c r="D4627" i="19"/>
  <c r="E4627" i="19"/>
  <c r="F4627" i="19"/>
  <c r="AD4627" i="19"/>
  <c r="A4628" i="19"/>
  <c r="B4628" i="19"/>
  <c r="C4628" i="19"/>
  <c r="D4628" i="19"/>
  <c r="E4628" i="19"/>
  <c r="F4628" i="19" s="1"/>
  <c r="AD4628" i="19"/>
  <c r="B4629" i="19"/>
  <c r="A4629" i="19" s="1"/>
  <c r="C4629" i="19"/>
  <c r="D4629" i="19"/>
  <c r="E4629" i="19"/>
  <c r="F4629" i="19"/>
  <c r="AD4629" i="19"/>
  <c r="B4630" i="19"/>
  <c r="C4630" i="19"/>
  <c r="A4630" i="19" s="1"/>
  <c r="D4630" i="19"/>
  <c r="E4630" i="19"/>
  <c r="F4630" i="19"/>
  <c r="A4631" i="19"/>
  <c r="B4631" i="19"/>
  <c r="C4631" i="19"/>
  <c r="D4631" i="19"/>
  <c r="E4631" i="19"/>
  <c r="F4631" i="19" s="1"/>
  <c r="AD4631" i="19"/>
  <c r="B4632" i="19"/>
  <c r="C4632" i="19"/>
  <c r="A4632" i="19" s="1"/>
  <c r="D4632" i="19"/>
  <c r="E4632" i="19"/>
  <c r="F4632" i="19" s="1"/>
  <c r="AD4632" i="19"/>
  <c r="B4633" i="19"/>
  <c r="A4633" i="19" s="1"/>
  <c r="C4633" i="19"/>
  <c r="D4633" i="19"/>
  <c r="E4633" i="19"/>
  <c r="F4633" i="19"/>
  <c r="AD4633" i="19"/>
  <c r="B4634" i="19"/>
  <c r="C4634" i="19"/>
  <c r="D4634" i="19"/>
  <c r="E4634" i="19"/>
  <c r="F4634" i="19" s="1"/>
  <c r="AD4634" i="19"/>
  <c r="A4635" i="19"/>
  <c r="B4635" i="19"/>
  <c r="C4635" i="19"/>
  <c r="D4635" i="19"/>
  <c r="E4635" i="19"/>
  <c r="F4635" i="19"/>
  <c r="B4636" i="19"/>
  <c r="C4636" i="19"/>
  <c r="D4636" i="19"/>
  <c r="E4636" i="19"/>
  <c r="F4636" i="19"/>
  <c r="AD4636" i="19"/>
  <c r="A4637" i="19"/>
  <c r="B4637" i="19"/>
  <c r="C4637" i="19"/>
  <c r="D4637" i="19"/>
  <c r="E4637" i="19"/>
  <c r="F4637" i="19"/>
  <c r="AD4637" i="19"/>
  <c r="B4638" i="19"/>
  <c r="A4638" i="19" s="1"/>
  <c r="C4638" i="19"/>
  <c r="D4638" i="19"/>
  <c r="E4638" i="19"/>
  <c r="F4638" i="19" s="1"/>
  <c r="AD4638" i="19"/>
  <c r="B4639" i="19"/>
  <c r="A4639" i="19" s="1"/>
  <c r="C4639" i="19"/>
  <c r="D4639" i="19"/>
  <c r="E4639" i="19"/>
  <c r="F4639" i="19"/>
  <c r="B4640" i="19"/>
  <c r="C4640" i="19"/>
  <c r="D4640" i="19"/>
  <c r="E4640" i="19"/>
  <c r="F4640" i="19" s="1"/>
  <c r="AD4640" i="19"/>
  <c r="B4641" i="19"/>
  <c r="C4641" i="19"/>
  <c r="D4641" i="19"/>
  <c r="A4641" i="19" s="1"/>
  <c r="E4641" i="19"/>
  <c r="F4641" i="19"/>
  <c r="AD4641" i="19"/>
  <c r="A4642" i="19"/>
  <c r="B4642" i="19"/>
  <c r="C4642" i="19"/>
  <c r="D4642" i="19"/>
  <c r="E4642" i="19"/>
  <c r="F4642" i="19" s="1"/>
  <c r="AD4642" i="19"/>
  <c r="B4643" i="19"/>
  <c r="A4643" i="19" s="1"/>
  <c r="C4643" i="19"/>
  <c r="D4643" i="19"/>
  <c r="E4643" i="19"/>
  <c r="F4643" i="19"/>
  <c r="B4644" i="19"/>
  <c r="C4644" i="19"/>
  <c r="D4644" i="19"/>
  <c r="E4644" i="19"/>
  <c r="F4644" i="19" s="1"/>
  <c r="B4645" i="19"/>
  <c r="C4645" i="19"/>
  <c r="D4645" i="19"/>
  <c r="E4645" i="19"/>
  <c r="F4645" i="19"/>
  <c r="AD4645" i="19"/>
  <c r="B4646" i="19"/>
  <c r="A4646" i="19" s="1"/>
  <c r="C4646" i="19"/>
  <c r="D4646" i="19"/>
  <c r="E4646" i="19"/>
  <c r="F4646" i="19"/>
  <c r="B4647" i="19"/>
  <c r="A4647" i="19" s="1"/>
  <c r="C4647" i="19"/>
  <c r="D4647" i="19"/>
  <c r="E4647" i="19"/>
  <c r="F4647" i="19"/>
  <c r="AD4647" i="19"/>
  <c r="B4648" i="19"/>
  <c r="C4648" i="19"/>
  <c r="A4648" i="19" s="1"/>
  <c r="D4648" i="19"/>
  <c r="E4648" i="19"/>
  <c r="F4648" i="19"/>
  <c r="AD4648" i="19"/>
  <c r="B4649" i="19"/>
  <c r="C4649" i="19"/>
  <c r="D4649" i="19"/>
  <c r="A4649" i="19" s="1"/>
  <c r="E4649" i="19"/>
  <c r="F4649" i="19"/>
  <c r="AD4649" i="19"/>
  <c r="A4650" i="19"/>
  <c r="B4650" i="19"/>
  <c r="C4650" i="19"/>
  <c r="D4650" i="19"/>
  <c r="E4650" i="19"/>
  <c r="F4650" i="19" s="1"/>
  <c r="AD4650" i="19"/>
  <c r="B4651" i="19"/>
  <c r="C4651" i="19"/>
  <c r="A4651" i="19" s="1"/>
  <c r="D4651" i="19"/>
  <c r="E4651" i="19"/>
  <c r="F4651" i="19" s="1"/>
  <c r="B4652" i="19"/>
  <c r="C4652" i="19"/>
  <c r="D4652" i="19"/>
  <c r="E4652" i="19"/>
  <c r="F4652" i="19"/>
  <c r="A4653" i="19"/>
  <c r="B4653" i="19"/>
  <c r="C4653" i="19"/>
  <c r="D4653" i="19"/>
  <c r="E4653" i="19"/>
  <c r="F4653" i="19" s="1"/>
  <c r="AD4653" i="19"/>
  <c r="B4654" i="19"/>
  <c r="A4654" i="19" s="1"/>
  <c r="C4654" i="19"/>
  <c r="D4654" i="19"/>
  <c r="E4654" i="19"/>
  <c r="F4654" i="19"/>
  <c r="B4655" i="19"/>
  <c r="C4655" i="19"/>
  <c r="A4655" i="19" s="1"/>
  <c r="D4655" i="19"/>
  <c r="E4655" i="19"/>
  <c r="F4655" i="19" s="1"/>
  <c r="B4656" i="19"/>
  <c r="C4656" i="19"/>
  <c r="D4656" i="19"/>
  <c r="E4656" i="19"/>
  <c r="F4656" i="19" s="1"/>
  <c r="AD4656" i="19"/>
  <c r="B4657" i="19"/>
  <c r="C4657" i="19"/>
  <c r="D4657" i="19"/>
  <c r="E4657" i="19"/>
  <c r="F4657" i="19"/>
  <c r="A4658" i="19"/>
  <c r="B4658" i="19"/>
  <c r="C4658" i="19"/>
  <c r="D4658" i="19"/>
  <c r="E4658" i="19"/>
  <c r="F4658" i="19" s="1"/>
  <c r="AD4658" i="19"/>
  <c r="B4659" i="19"/>
  <c r="A4659" i="19" s="1"/>
  <c r="C4659" i="19"/>
  <c r="D4659" i="19"/>
  <c r="E4659" i="19"/>
  <c r="F4659" i="19"/>
  <c r="AD4659" i="19"/>
  <c r="B4660" i="19"/>
  <c r="A4660" i="19" s="1"/>
  <c r="C4660" i="19"/>
  <c r="D4660" i="19"/>
  <c r="E4660" i="19"/>
  <c r="F4660" i="19"/>
  <c r="A4661" i="19"/>
  <c r="B4661" i="19"/>
  <c r="C4661" i="19"/>
  <c r="D4661" i="19"/>
  <c r="E4661" i="19"/>
  <c r="F4661" i="19" s="1"/>
  <c r="AD4661" i="19"/>
  <c r="B4662" i="19"/>
  <c r="C4662" i="19"/>
  <c r="D4662" i="19"/>
  <c r="E4662" i="19"/>
  <c r="F4662" i="19"/>
  <c r="A4663" i="19"/>
  <c r="B4663" i="19"/>
  <c r="C4663" i="19"/>
  <c r="D4663" i="19"/>
  <c r="E4663" i="19"/>
  <c r="F4663" i="19" s="1"/>
  <c r="B4664" i="19"/>
  <c r="A4664" i="19" s="1"/>
  <c r="C4664" i="19"/>
  <c r="D4664" i="19"/>
  <c r="E4664" i="19"/>
  <c r="F4664" i="19"/>
  <c r="AD4664" i="19"/>
  <c r="B4665" i="19"/>
  <c r="C4665" i="19"/>
  <c r="A4665" i="19" s="1"/>
  <c r="D4665" i="19"/>
  <c r="E4665" i="19"/>
  <c r="F4665" i="19"/>
  <c r="AD4665" i="19"/>
  <c r="A4666" i="19"/>
  <c r="B4666" i="19"/>
  <c r="C4666" i="19"/>
  <c r="D4666" i="19"/>
  <c r="E4666" i="19"/>
  <c r="F4666" i="19" s="1"/>
  <c r="AD4666" i="19"/>
  <c r="B4667" i="19"/>
  <c r="A4667" i="19" s="1"/>
  <c r="C4667" i="19"/>
  <c r="D4667" i="19"/>
  <c r="E4667" i="19"/>
  <c r="F4667" i="19"/>
  <c r="AD4667" i="19"/>
  <c r="B4668" i="19"/>
  <c r="C4668" i="19"/>
  <c r="D4668" i="19"/>
  <c r="E4668" i="19"/>
  <c r="F4668" i="19" s="1"/>
  <c r="AD4668" i="19"/>
  <c r="B4669" i="19"/>
  <c r="C4669" i="19"/>
  <c r="D4669" i="19"/>
  <c r="E4669" i="19"/>
  <c r="F4669" i="19"/>
  <c r="AD4669" i="19"/>
  <c r="B4670" i="19"/>
  <c r="C4670" i="19"/>
  <c r="D4670" i="19"/>
  <c r="A4670" i="19" s="1"/>
  <c r="E4670" i="19"/>
  <c r="F4670" i="19"/>
  <c r="AD4670" i="19"/>
  <c r="A4671" i="19"/>
  <c r="B4671" i="19"/>
  <c r="C4671" i="19"/>
  <c r="D4671" i="19"/>
  <c r="E4671" i="19"/>
  <c r="F4671" i="19" s="1"/>
  <c r="AD4671" i="19"/>
  <c r="B4672" i="19"/>
  <c r="A4672" i="19" s="1"/>
  <c r="C4672" i="19"/>
  <c r="D4672" i="19"/>
  <c r="E4672" i="19"/>
  <c r="F4672" i="19"/>
  <c r="AD4672" i="19"/>
  <c r="B4673" i="19"/>
  <c r="A4673" i="19" s="1"/>
  <c r="C4673" i="19"/>
  <c r="D4673" i="19"/>
  <c r="E4673" i="19"/>
  <c r="F4673" i="19"/>
  <c r="A4674" i="19"/>
  <c r="B4674" i="19"/>
  <c r="C4674" i="19"/>
  <c r="D4674" i="19"/>
  <c r="E4674" i="19"/>
  <c r="F4674" i="19" s="1"/>
  <c r="AD4674" i="19"/>
  <c r="B4675" i="19"/>
  <c r="C4675" i="19"/>
  <c r="D4675" i="19"/>
  <c r="E4675" i="19"/>
  <c r="F4675" i="19"/>
  <c r="AD4675" i="19"/>
  <c r="B4676" i="19"/>
  <c r="C4676" i="19"/>
  <c r="D4676" i="19"/>
  <c r="E4676" i="19"/>
  <c r="F4676" i="19" s="1"/>
  <c r="B4677" i="19"/>
  <c r="A4677" i="19" s="1"/>
  <c r="C4677" i="19"/>
  <c r="D4677" i="19"/>
  <c r="E4677" i="19"/>
  <c r="F4677" i="19"/>
  <c r="A4678" i="19"/>
  <c r="B4678" i="19"/>
  <c r="C4678" i="19"/>
  <c r="D4678" i="19"/>
  <c r="E4678" i="19"/>
  <c r="F4678" i="19"/>
  <c r="AD4678" i="19"/>
  <c r="B4679" i="19"/>
  <c r="A4679" i="19" s="1"/>
  <c r="C4679" i="19"/>
  <c r="D4679" i="19"/>
  <c r="E4679" i="19"/>
  <c r="F4679" i="19" s="1"/>
  <c r="B4680" i="19"/>
  <c r="A4680" i="19" s="1"/>
  <c r="C4680" i="19"/>
  <c r="D4680" i="19"/>
  <c r="E4680" i="19"/>
  <c r="F4680" i="19"/>
  <c r="B4681" i="19"/>
  <c r="C4681" i="19"/>
  <c r="D4681" i="19"/>
  <c r="A4681" i="19" s="1"/>
  <c r="E4681" i="19"/>
  <c r="F4681" i="19" s="1"/>
  <c r="AD4681" i="19"/>
  <c r="A4682" i="19"/>
  <c r="B4682" i="19"/>
  <c r="C4682" i="19"/>
  <c r="D4682" i="19"/>
  <c r="E4682" i="19"/>
  <c r="F4682" i="19" s="1"/>
  <c r="AD4682" i="19"/>
  <c r="B4683" i="19"/>
  <c r="A4683" i="19" s="1"/>
  <c r="C4683" i="19"/>
  <c r="D4683" i="19"/>
  <c r="E4683" i="19"/>
  <c r="F4683" i="19"/>
  <c r="AD4683" i="19"/>
  <c r="B4684" i="19"/>
  <c r="A4684" i="19" s="1"/>
  <c r="C4684" i="19"/>
  <c r="D4684" i="19"/>
  <c r="E4684" i="19"/>
  <c r="F4684" i="19"/>
  <c r="AD4684" i="19"/>
  <c r="B4685" i="19"/>
  <c r="C4685" i="19"/>
  <c r="A4685" i="19" s="1"/>
  <c r="D4685" i="19"/>
  <c r="E4685" i="19"/>
  <c r="F4685" i="19" s="1"/>
  <c r="B4686" i="19"/>
  <c r="C4686" i="19"/>
  <c r="D4686" i="19"/>
  <c r="E4686" i="19"/>
  <c r="F4686" i="19" s="1"/>
  <c r="AD4686" i="19"/>
  <c r="B4687" i="19"/>
  <c r="A4687" i="19" s="1"/>
  <c r="C4687" i="19"/>
  <c r="D4687" i="19"/>
  <c r="E4687" i="19"/>
  <c r="F4687" i="19"/>
  <c r="AD4687" i="19"/>
  <c r="B4688" i="19"/>
  <c r="C4688" i="19"/>
  <c r="D4688" i="19"/>
  <c r="A4688" i="19" s="1"/>
  <c r="E4688" i="19"/>
  <c r="F4688" i="19"/>
  <c r="AD4688" i="19"/>
  <c r="A4689" i="19"/>
  <c r="B4689" i="19"/>
  <c r="C4689" i="19"/>
  <c r="D4689" i="19"/>
  <c r="E4689" i="19"/>
  <c r="F4689" i="19"/>
  <c r="B4690" i="19"/>
  <c r="A4690" i="19" s="1"/>
  <c r="C4690" i="19"/>
  <c r="D4690" i="19"/>
  <c r="E4690" i="19"/>
  <c r="F4690" i="19"/>
  <c r="AD4690" i="19"/>
  <c r="B4691" i="19"/>
  <c r="A4691" i="19" s="1"/>
  <c r="C4691" i="19"/>
  <c r="D4691" i="19"/>
  <c r="E4691" i="19"/>
  <c r="F4691" i="19" s="1"/>
  <c r="B4692" i="19"/>
  <c r="C4692" i="19"/>
  <c r="D4692" i="19"/>
  <c r="E4692" i="19"/>
  <c r="F4692" i="19"/>
  <c r="AD4692" i="19"/>
  <c r="B4693" i="19"/>
  <c r="C4693" i="19"/>
  <c r="D4693" i="19"/>
  <c r="E4693" i="19"/>
  <c r="F4693" i="19" s="1"/>
  <c r="B4694" i="19"/>
  <c r="A4694" i="19" s="1"/>
  <c r="C4694" i="19"/>
  <c r="D4694" i="19"/>
  <c r="E4694" i="19"/>
  <c r="F4694" i="19"/>
  <c r="A4695" i="19"/>
  <c r="B4695" i="19"/>
  <c r="C4695" i="19"/>
  <c r="D4695" i="19"/>
  <c r="E4695" i="19"/>
  <c r="F4695" i="19"/>
  <c r="B4696" i="19"/>
  <c r="A4696" i="19" s="1"/>
  <c r="C4696" i="19"/>
  <c r="D4696" i="19"/>
  <c r="E4696" i="19"/>
  <c r="F4696" i="19"/>
  <c r="B4697" i="19"/>
  <c r="A4697" i="19" s="1"/>
  <c r="C4697" i="19"/>
  <c r="D4697" i="19"/>
  <c r="E4697" i="19"/>
  <c r="F4697" i="19"/>
  <c r="B4698" i="19"/>
  <c r="A4698" i="19" s="1"/>
  <c r="C4698" i="19"/>
  <c r="D4698" i="19"/>
  <c r="E4698" i="19"/>
  <c r="F4698" i="19" s="1"/>
  <c r="B4699" i="19"/>
  <c r="A4699" i="19" s="1"/>
  <c r="C4699" i="19"/>
  <c r="D4699" i="19"/>
  <c r="E4699" i="19"/>
  <c r="F4699" i="19"/>
  <c r="B4700" i="19"/>
  <c r="C4700" i="19"/>
  <c r="A4700" i="19" s="1"/>
  <c r="D4700" i="19"/>
  <c r="E4700" i="19"/>
  <c r="F4700" i="19"/>
  <c r="B4701" i="19"/>
  <c r="C4701" i="19"/>
  <c r="D4701" i="19"/>
  <c r="E4701" i="19"/>
  <c r="F4701" i="19"/>
  <c r="AD4701" i="19"/>
  <c r="B4702" i="19"/>
  <c r="C4702" i="19"/>
  <c r="D4702" i="19"/>
  <c r="A4702" i="19" s="1"/>
  <c r="E4702" i="19"/>
  <c r="F4702" i="19" s="1"/>
  <c r="AD4702" i="19"/>
  <c r="A4703" i="19"/>
  <c r="B4703" i="19"/>
  <c r="C4703" i="19"/>
  <c r="D4703" i="19"/>
  <c r="E4703" i="19"/>
  <c r="F4703" i="19" s="1"/>
  <c r="B4704" i="19"/>
  <c r="A4704" i="19" s="1"/>
  <c r="C4704" i="19"/>
  <c r="D4704" i="19"/>
  <c r="E4704" i="19"/>
  <c r="F4704" i="19"/>
  <c r="AD4704" i="19"/>
  <c r="B4705" i="19"/>
  <c r="C4705" i="19"/>
  <c r="A4705" i="19" s="1"/>
  <c r="D4705" i="19"/>
  <c r="E4705" i="19"/>
  <c r="F4705" i="19" s="1"/>
  <c r="AD4705" i="19"/>
  <c r="B4706" i="19"/>
  <c r="A4706" i="19" s="1"/>
  <c r="C4706" i="19"/>
  <c r="D4706" i="19"/>
  <c r="E4706" i="19"/>
  <c r="F4706" i="19"/>
  <c r="AD4706" i="19"/>
  <c r="B4707" i="19"/>
  <c r="C4707" i="19"/>
  <c r="D4707" i="19"/>
  <c r="E4707" i="19"/>
  <c r="F4707" i="19" s="1"/>
  <c r="A4708" i="19"/>
  <c r="B4708" i="19"/>
  <c r="C4708" i="19"/>
  <c r="D4708" i="19"/>
  <c r="E4708" i="19"/>
  <c r="F4708" i="19"/>
  <c r="B4709" i="19"/>
  <c r="C4709" i="19"/>
  <c r="A4709" i="19" s="1"/>
  <c r="D4709" i="19"/>
  <c r="E4709" i="19"/>
  <c r="F4709" i="19"/>
  <c r="B4710" i="19"/>
  <c r="A4710" i="19" s="1"/>
  <c r="C4710" i="19"/>
  <c r="D4710" i="19"/>
  <c r="E4710" i="19"/>
  <c r="F4710" i="19" s="1"/>
  <c r="B4711" i="19"/>
  <c r="A4711" i="19" s="1"/>
  <c r="C4711" i="19"/>
  <c r="D4711" i="19"/>
  <c r="E4711" i="19"/>
  <c r="F4711" i="19"/>
  <c r="B4712" i="19"/>
  <c r="C4712" i="19"/>
  <c r="D4712" i="19"/>
  <c r="A4712" i="19" s="1"/>
  <c r="E4712" i="19"/>
  <c r="F4712" i="19"/>
  <c r="AD4712" i="19"/>
  <c r="A4713" i="19"/>
  <c r="B4713" i="19"/>
  <c r="C4713" i="19"/>
  <c r="D4713" i="19"/>
  <c r="E4713" i="19"/>
  <c r="F4713" i="19" s="1"/>
  <c r="AD4713" i="19"/>
  <c r="B4714" i="19"/>
  <c r="A4714" i="19" s="1"/>
  <c r="C4714" i="19"/>
  <c r="D4714" i="19"/>
  <c r="E4714" i="19"/>
  <c r="F4714" i="19"/>
  <c r="AD4714" i="19"/>
  <c r="B4715" i="19"/>
  <c r="A4715" i="19" s="1"/>
  <c r="C4715" i="19"/>
  <c r="D4715" i="19"/>
  <c r="E4715" i="19"/>
  <c r="F4715" i="19" s="1"/>
  <c r="B4716" i="19"/>
  <c r="A4716" i="19" s="1"/>
  <c r="C4716" i="19"/>
  <c r="D4716" i="19"/>
  <c r="E4716" i="19"/>
  <c r="F4716" i="19"/>
  <c r="B4717" i="19"/>
  <c r="C4717" i="19"/>
  <c r="D4717" i="19"/>
  <c r="E4717" i="19"/>
  <c r="F4717" i="19" s="1"/>
  <c r="B4718" i="19"/>
  <c r="A4718" i="19" s="1"/>
  <c r="C4718" i="19"/>
  <c r="D4718" i="19"/>
  <c r="E4718" i="19"/>
  <c r="F4718" i="19"/>
  <c r="A4719" i="19"/>
  <c r="B4719" i="19"/>
  <c r="C4719" i="19"/>
  <c r="D4719" i="19"/>
  <c r="E4719" i="19"/>
  <c r="F4719" i="19" s="1"/>
  <c r="B4720" i="19"/>
  <c r="C4720" i="19"/>
  <c r="A4720" i="19" s="1"/>
  <c r="D4720" i="19"/>
  <c r="E4720" i="19"/>
  <c r="F4720" i="19"/>
  <c r="B4721" i="19"/>
  <c r="C4721" i="19"/>
  <c r="D4721" i="19"/>
  <c r="E4721" i="19"/>
  <c r="F4721" i="19"/>
  <c r="AD4721" i="19"/>
  <c r="B4722" i="19"/>
  <c r="C4722" i="19"/>
  <c r="D4722" i="19"/>
  <c r="A4722" i="19" s="1"/>
  <c r="E4722" i="19"/>
  <c r="F4722" i="19" s="1"/>
  <c r="AD4722" i="19"/>
  <c r="A4723" i="19"/>
  <c r="B4723" i="19"/>
  <c r="C4723" i="19"/>
  <c r="D4723" i="19"/>
  <c r="E4723" i="19"/>
  <c r="F4723" i="19" s="1"/>
  <c r="B4724" i="19"/>
  <c r="A4724" i="19" s="1"/>
  <c r="C4724" i="19"/>
  <c r="D4724" i="19"/>
  <c r="E4724" i="19"/>
  <c r="F4724" i="19" s="1"/>
  <c r="AD4724" i="19"/>
  <c r="A4725" i="19"/>
  <c r="B4725" i="19"/>
  <c r="C4725" i="19"/>
  <c r="D4725" i="19"/>
  <c r="E4725" i="19"/>
  <c r="F4725" i="19" s="1"/>
  <c r="B4726" i="19"/>
  <c r="C4726" i="19"/>
  <c r="D4726" i="19"/>
  <c r="E4726" i="19"/>
  <c r="F4726" i="19" s="1"/>
  <c r="AD4726" i="19"/>
  <c r="B4727" i="19"/>
  <c r="C4727" i="19"/>
  <c r="A4727" i="19" s="1"/>
  <c r="D4727" i="19"/>
  <c r="E4727" i="19"/>
  <c r="F4727" i="19"/>
  <c r="AD4727" i="19"/>
  <c r="B4728" i="19"/>
  <c r="C4728" i="19"/>
  <c r="D4728" i="19"/>
  <c r="A4728" i="19" s="1"/>
  <c r="E4728" i="19"/>
  <c r="F4728" i="19"/>
  <c r="AD4728" i="19"/>
  <c r="A4729" i="19"/>
  <c r="B4729" i="19"/>
  <c r="C4729" i="19"/>
  <c r="D4729" i="19"/>
  <c r="E4729" i="19"/>
  <c r="F4729" i="19" s="1"/>
  <c r="AD4729" i="19"/>
  <c r="B4730" i="19"/>
  <c r="A4730" i="19" s="1"/>
  <c r="C4730" i="19"/>
  <c r="D4730" i="19"/>
  <c r="E4730" i="19"/>
  <c r="F4730" i="19"/>
  <c r="AD4730" i="19"/>
  <c r="B4731" i="19"/>
  <c r="A4731" i="19" s="1"/>
  <c r="C4731" i="19"/>
  <c r="D4731" i="19"/>
  <c r="E4731" i="19"/>
  <c r="F4731" i="19" s="1"/>
  <c r="B4732" i="19"/>
  <c r="A4732" i="19" s="1"/>
  <c r="C4732" i="19"/>
  <c r="D4732" i="19"/>
  <c r="E4732" i="19"/>
  <c r="F4732" i="19"/>
  <c r="AD4732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D4734" i="19"/>
  <c r="B4735" i="19"/>
  <c r="A4735" i="19" s="1"/>
  <c r="C4735" i="19"/>
  <c r="D4735" i="19"/>
  <c r="E4735" i="19"/>
  <c r="F4735" i="19"/>
  <c r="A4736" i="19"/>
  <c r="B4736" i="19"/>
  <c r="C4736" i="19"/>
  <c r="D4736" i="19"/>
  <c r="E4736" i="19"/>
  <c r="F4736" i="19" s="1"/>
  <c r="AD4736" i="19"/>
  <c r="B4737" i="19"/>
  <c r="A4737" i="19" s="1"/>
  <c r="C4737" i="19"/>
  <c r="D4737" i="19"/>
  <c r="E4737" i="19"/>
  <c r="F4737" i="19" s="1"/>
  <c r="AD4737" i="19"/>
  <c r="A4738" i="19"/>
  <c r="B4738" i="19"/>
  <c r="C4738" i="19"/>
  <c r="D4738" i="19"/>
  <c r="E4738" i="19"/>
  <c r="F4738" i="19" s="1"/>
  <c r="AD4738" i="19"/>
  <c r="B4739" i="19"/>
  <c r="C4739" i="19"/>
  <c r="D4739" i="19"/>
  <c r="E4739" i="19"/>
  <c r="F4739" i="19"/>
  <c r="AD4739" i="19"/>
  <c r="B4740" i="19"/>
  <c r="C4740" i="19"/>
  <c r="D4740" i="19"/>
  <c r="E4740" i="19"/>
  <c r="F4740" i="19" s="1"/>
  <c r="AD4740" i="19"/>
  <c r="A4741" i="19"/>
  <c r="B4741" i="19"/>
  <c r="C4741" i="19"/>
  <c r="D4741" i="19"/>
  <c r="E4741" i="19"/>
  <c r="F4741" i="19"/>
  <c r="B4742" i="19"/>
  <c r="C4742" i="19"/>
  <c r="A4742" i="19" s="1"/>
  <c r="D4742" i="19"/>
  <c r="E4742" i="19"/>
  <c r="F4742" i="19"/>
  <c r="B4743" i="19"/>
  <c r="A4743" i="19" s="1"/>
  <c r="C4743" i="19"/>
  <c r="D4743" i="19"/>
  <c r="E4743" i="19"/>
  <c r="F4743" i="19" s="1"/>
  <c r="AD4743" i="19"/>
  <c r="B4744" i="19"/>
  <c r="A4744" i="19" s="1"/>
  <c r="C4744" i="19"/>
  <c r="D4744" i="19"/>
  <c r="E4744" i="19"/>
  <c r="F4744" i="19" s="1"/>
  <c r="B4745" i="19"/>
  <c r="C4745" i="19"/>
  <c r="A4745" i="19" s="1"/>
  <c r="D4745" i="19"/>
  <c r="E4745" i="19"/>
  <c r="F4745" i="19"/>
  <c r="A4746" i="19"/>
  <c r="B4746" i="19"/>
  <c r="C4746" i="19"/>
  <c r="D4746" i="19"/>
  <c r="E4746" i="19"/>
  <c r="F4746" i="19" s="1"/>
  <c r="AD4746" i="19"/>
  <c r="B4747" i="19"/>
  <c r="A4747" i="19" s="1"/>
  <c r="C4747" i="19"/>
  <c r="D4747" i="19"/>
  <c r="E4747" i="19"/>
  <c r="F4747" i="19"/>
  <c r="B4748" i="19"/>
  <c r="A4748" i="19" s="1"/>
  <c r="C4748" i="19"/>
  <c r="D4748" i="19"/>
  <c r="E4748" i="19"/>
  <c r="F4748" i="19" s="1"/>
  <c r="B4749" i="19"/>
  <c r="C4749" i="19"/>
  <c r="D4749" i="19"/>
  <c r="E4749" i="19"/>
  <c r="F4749" i="19"/>
  <c r="A4750" i="19"/>
  <c r="B4750" i="19"/>
  <c r="C4750" i="19"/>
  <c r="D4750" i="19"/>
  <c r="E4750" i="19"/>
  <c r="F4750" i="19"/>
  <c r="B4751" i="19"/>
  <c r="A4751" i="19" s="1"/>
  <c r="C4751" i="19"/>
  <c r="D4751" i="19"/>
  <c r="E4751" i="19"/>
  <c r="F4751" i="19"/>
  <c r="B4752" i="19"/>
  <c r="A4752" i="19" s="1"/>
  <c r="C4752" i="19"/>
  <c r="D4752" i="19"/>
  <c r="E4752" i="19"/>
  <c r="F4752" i="19" s="1"/>
  <c r="AD4752" i="19"/>
  <c r="B4753" i="19"/>
  <c r="C4753" i="19"/>
  <c r="A4753" i="19" s="1"/>
  <c r="D4753" i="19"/>
  <c r="E4753" i="19"/>
  <c r="F4753" i="19"/>
  <c r="B4754" i="19"/>
  <c r="C4754" i="19"/>
  <c r="D4754" i="19"/>
  <c r="E4754" i="19"/>
  <c r="F4754" i="19"/>
  <c r="AD4754" i="19"/>
  <c r="B4755" i="19"/>
  <c r="C4755" i="19"/>
  <c r="D4755" i="19"/>
  <c r="A4755" i="19" s="1"/>
  <c r="E4755" i="19"/>
  <c r="F4755" i="19" s="1"/>
  <c r="AD4755" i="19"/>
  <c r="A4756" i="19"/>
  <c r="B4756" i="19"/>
  <c r="C4756" i="19"/>
  <c r="D4756" i="19"/>
  <c r="E4756" i="19"/>
  <c r="F4756" i="19" s="1"/>
  <c r="AD4756" i="19"/>
  <c r="B4757" i="19"/>
  <c r="A4757" i="19" s="1"/>
  <c r="C4757" i="19"/>
  <c r="D4757" i="19"/>
  <c r="E4757" i="19"/>
  <c r="F4757" i="19"/>
  <c r="AD4757" i="19"/>
  <c r="B4758" i="19"/>
  <c r="A4758" i="19" s="1"/>
  <c r="C4758" i="19"/>
  <c r="D4758" i="19"/>
  <c r="E4758" i="19"/>
  <c r="F4758" i="19" s="1"/>
  <c r="B4759" i="19"/>
  <c r="A4759" i="19" s="1"/>
  <c r="C4759" i="19"/>
  <c r="D4759" i="19"/>
  <c r="E4759" i="19"/>
  <c r="F4759" i="19"/>
  <c r="AD4759" i="19"/>
  <c r="B4760" i="19"/>
  <c r="C4760" i="19"/>
  <c r="D4760" i="19"/>
  <c r="E4760" i="19"/>
  <c r="F4760" i="19" s="1"/>
  <c r="A4761" i="19"/>
  <c r="B4761" i="19"/>
  <c r="C4761" i="19"/>
  <c r="D4761" i="19"/>
  <c r="E4761" i="19"/>
  <c r="F4761" i="19"/>
  <c r="B4762" i="19"/>
  <c r="C4762" i="19"/>
  <c r="A4762" i="19" s="1"/>
  <c r="D4762" i="19"/>
  <c r="E4762" i="19"/>
  <c r="F4762" i="19"/>
  <c r="AD4762" i="19"/>
  <c r="A4763" i="19"/>
  <c r="B4763" i="19"/>
  <c r="C4763" i="19"/>
  <c r="D4763" i="19"/>
  <c r="E4763" i="19"/>
  <c r="F4763" i="19" s="1"/>
  <c r="B4764" i="19"/>
  <c r="A4764" i="19" s="1"/>
  <c r="C4764" i="19"/>
  <c r="D4764" i="19"/>
  <c r="E4764" i="19"/>
  <c r="F4764" i="19" s="1"/>
  <c r="B4765" i="19"/>
  <c r="C4765" i="19"/>
  <c r="A4765" i="19" s="1"/>
  <c r="D4765" i="19"/>
  <c r="E4765" i="19"/>
  <c r="F4765" i="19"/>
  <c r="A4766" i="19"/>
  <c r="B4766" i="19"/>
  <c r="C4766" i="19"/>
  <c r="D4766" i="19"/>
  <c r="E4766" i="19"/>
  <c r="F4766" i="19" s="1"/>
  <c r="B4767" i="19"/>
  <c r="A4767" i="19" s="1"/>
  <c r="C4767" i="19"/>
  <c r="D4767" i="19"/>
  <c r="E4767" i="19"/>
  <c r="F4767" i="19" s="1"/>
  <c r="B4768" i="19"/>
  <c r="A4768" i="19" s="1"/>
  <c r="C4768" i="19"/>
  <c r="D4768" i="19"/>
  <c r="E4768" i="19"/>
  <c r="F4768" i="19"/>
  <c r="AD4768" i="19"/>
  <c r="B4769" i="19"/>
  <c r="C4769" i="19"/>
  <c r="D4769" i="19"/>
  <c r="E4769" i="19"/>
  <c r="F4769" i="19"/>
  <c r="AD4769" i="19"/>
  <c r="B4770" i="19"/>
  <c r="C4770" i="19"/>
  <c r="A4770" i="19" s="1"/>
  <c r="D4770" i="19"/>
  <c r="E4770" i="19"/>
  <c r="F4770" i="19"/>
  <c r="AD4770" i="19"/>
  <c r="B4771" i="19"/>
  <c r="C4771" i="19"/>
  <c r="D4771" i="19"/>
  <c r="A4771" i="19" s="1"/>
  <c r="E4771" i="19"/>
  <c r="F4771" i="19"/>
  <c r="AD4771" i="19"/>
  <c r="B4772" i="19"/>
  <c r="A4772" i="19" s="1"/>
  <c r="C4772" i="19"/>
  <c r="D4772" i="19"/>
  <c r="E4772" i="19"/>
  <c r="F4772" i="19" s="1"/>
  <c r="AD4772" i="19"/>
  <c r="A4773" i="19"/>
  <c r="B4773" i="19"/>
  <c r="C4773" i="19"/>
  <c r="D4773" i="19"/>
  <c r="E4773" i="19"/>
  <c r="F4773" i="19"/>
  <c r="B4774" i="19"/>
  <c r="A4774" i="19" s="1"/>
  <c r="C4774" i="19"/>
  <c r="D4774" i="19"/>
  <c r="E4774" i="19"/>
  <c r="F4774" i="19" s="1"/>
  <c r="AD4774" i="19"/>
  <c r="A4775" i="19"/>
  <c r="B4775" i="19"/>
  <c r="C4775" i="19"/>
  <c r="D4775" i="19"/>
  <c r="E4775" i="19"/>
  <c r="F4775" i="19" s="1"/>
  <c r="AD4775" i="19"/>
  <c r="B4776" i="19"/>
  <c r="C4776" i="19"/>
  <c r="D4776" i="19"/>
  <c r="E4776" i="19"/>
  <c r="F4776" i="19"/>
  <c r="A4777" i="19"/>
  <c r="B4777" i="19"/>
  <c r="C4777" i="19"/>
  <c r="D4777" i="19"/>
  <c r="E4777" i="19"/>
  <c r="F4777" i="19" s="1"/>
  <c r="B4778" i="19"/>
  <c r="A4778" i="19" s="1"/>
  <c r="C4778" i="19"/>
  <c r="D4778" i="19"/>
  <c r="E4778" i="19"/>
  <c r="F4778" i="19"/>
  <c r="A4779" i="19"/>
  <c r="B4779" i="19"/>
  <c r="C4779" i="19"/>
  <c r="D4779" i="19"/>
  <c r="E4779" i="19"/>
  <c r="F4779" i="19" s="1"/>
  <c r="AD4779" i="19"/>
  <c r="B4780" i="19"/>
  <c r="A4780" i="19" s="1"/>
  <c r="C4780" i="19"/>
  <c r="D4780" i="19"/>
  <c r="E4780" i="19"/>
  <c r="F4780" i="19"/>
  <c r="AD4780" i="19"/>
  <c r="B4781" i="19"/>
  <c r="C4781" i="19"/>
  <c r="D4781" i="19"/>
  <c r="E4781" i="19"/>
  <c r="F4781" i="19" s="1"/>
  <c r="AD4781" i="19"/>
  <c r="B4782" i="19"/>
  <c r="C4782" i="19"/>
  <c r="A4782" i="19" s="1"/>
  <c r="D4782" i="19"/>
  <c r="E4782" i="19"/>
  <c r="F4782" i="19"/>
  <c r="A4783" i="19"/>
  <c r="B4783" i="19"/>
  <c r="C4783" i="19"/>
  <c r="D4783" i="19"/>
  <c r="E4783" i="19"/>
  <c r="F4783" i="19" s="1"/>
  <c r="B4784" i="19"/>
  <c r="A4784" i="19" s="1"/>
  <c r="C4784" i="19"/>
  <c r="D4784" i="19"/>
  <c r="E4784" i="19"/>
  <c r="F4784" i="19" s="1"/>
  <c r="AD4784" i="19"/>
  <c r="A4785" i="19"/>
  <c r="B4785" i="19"/>
  <c r="C4785" i="19"/>
  <c r="D4785" i="19"/>
  <c r="E4785" i="19"/>
  <c r="F4785" i="19" s="1"/>
  <c r="AD4785" i="19"/>
  <c r="B4786" i="19"/>
  <c r="A4786" i="19" s="1"/>
  <c r="C4786" i="19"/>
  <c r="D4786" i="19"/>
  <c r="E4786" i="19"/>
  <c r="F4786" i="19"/>
  <c r="B4787" i="19"/>
  <c r="C4787" i="19"/>
  <c r="A4787" i="19" s="1"/>
  <c r="D4787" i="19"/>
  <c r="E4787" i="19"/>
  <c r="F4787" i="19"/>
  <c r="AE4787" i="19" s="1"/>
  <c r="B4788" i="19"/>
  <c r="C4788" i="19"/>
  <c r="D4788" i="19"/>
  <c r="A4788" i="19" s="1"/>
  <c r="E4788" i="19"/>
  <c r="F4788" i="19"/>
  <c r="A4789" i="19"/>
  <c r="B4789" i="19"/>
  <c r="C4789" i="19"/>
  <c r="D4789" i="19"/>
  <c r="E4789" i="19"/>
  <c r="F4789" i="19"/>
  <c r="AE4789" i="19" s="1"/>
  <c r="B4790" i="19"/>
  <c r="A4790" i="19" s="1"/>
  <c r="C4790" i="19"/>
  <c r="D4790" i="19"/>
  <c r="E4790" i="19"/>
  <c r="F4790" i="19" s="1"/>
  <c r="AD4790" i="19"/>
  <c r="B4791" i="19"/>
  <c r="C4791" i="19"/>
  <c r="A4791" i="19" s="1"/>
  <c r="D4791" i="19"/>
  <c r="E4791" i="19"/>
  <c r="F4791" i="19" s="1"/>
  <c r="AD4791" i="19"/>
  <c r="B4792" i="19"/>
  <c r="A4792" i="19" s="1"/>
  <c r="C4792" i="19"/>
  <c r="D4792" i="19"/>
  <c r="E4792" i="19"/>
  <c r="F4792" i="19"/>
  <c r="AD4792" i="19"/>
  <c r="B4793" i="19"/>
  <c r="C4793" i="19"/>
  <c r="D4793" i="19"/>
  <c r="E4793" i="19"/>
  <c r="F4793" i="19" s="1"/>
  <c r="AD4793" i="19"/>
  <c r="B4794" i="19"/>
  <c r="C4794" i="19"/>
  <c r="D4794" i="19"/>
  <c r="E4794" i="19"/>
  <c r="F4794" i="19"/>
  <c r="AD4794" i="19"/>
  <c r="B4795" i="19"/>
  <c r="C4795" i="19"/>
  <c r="D4795" i="19"/>
  <c r="A4795" i="19" s="1"/>
  <c r="E4795" i="19"/>
  <c r="F4795" i="19"/>
  <c r="AD4795" i="19"/>
  <c r="A4796" i="19"/>
  <c r="B4796" i="19"/>
  <c r="C4796" i="19"/>
  <c r="D4796" i="19"/>
  <c r="E4796" i="19"/>
  <c r="F4796" i="19"/>
  <c r="B4797" i="19"/>
  <c r="A4797" i="19" s="1"/>
  <c r="C4797" i="19"/>
  <c r="D4797" i="19"/>
  <c r="E4797" i="19"/>
  <c r="F4797" i="19" s="1"/>
  <c r="AD4797" i="19"/>
  <c r="B4798" i="19"/>
  <c r="A4798" i="19" s="1"/>
  <c r="C4798" i="19"/>
  <c r="D4798" i="19"/>
  <c r="E4798" i="19"/>
  <c r="F4798" i="19" s="1"/>
  <c r="B4799" i="19"/>
  <c r="C4799" i="19"/>
  <c r="D4799" i="19"/>
  <c r="E4799" i="19"/>
  <c r="F4799" i="19"/>
  <c r="AD4799" i="19"/>
  <c r="B4800" i="19"/>
  <c r="C4800" i="19"/>
  <c r="A4800" i="19" s="1"/>
  <c r="D4800" i="19"/>
  <c r="E4800" i="19"/>
  <c r="F4800" i="19"/>
  <c r="AD4800" i="19"/>
  <c r="B4801" i="19"/>
  <c r="C4801" i="19"/>
  <c r="D4801" i="19"/>
  <c r="A4801" i="19" s="1"/>
  <c r="E4801" i="19"/>
  <c r="F4801" i="19"/>
  <c r="AD4801" i="19"/>
  <c r="B4802" i="19"/>
  <c r="A4802" i="19" s="1"/>
  <c r="C4802" i="19"/>
  <c r="D4802" i="19"/>
  <c r="E4802" i="19"/>
  <c r="F4802" i="19" s="1"/>
  <c r="AD4802" i="19"/>
  <c r="A4803" i="19"/>
  <c r="B4803" i="19"/>
  <c r="C4803" i="19"/>
  <c r="D4803" i="19"/>
  <c r="E4803" i="19"/>
  <c r="F4803" i="19"/>
  <c r="AD4803" i="19"/>
  <c r="B4804" i="19"/>
  <c r="A4804" i="19" s="1"/>
  <c r="C4804" i="19"/>
  <c r="D4804" i="19"/>
  <c r="E4804" i="19"/>
  <c r="F4804" i="19" s="1"/>
  <c r="A4805" i="19"/>
  <c r="B4805" i="19"/>
  <c r="C4805" i="19"/>
  <c r="D4805" i="19"/>
  <c r="E4805" i="19"/>
  <c r="F4805" i="19" s="1"/>
  <c r="AD4805" i="19"/>
  <c r="B4806" i="19"/>
  <c r="C4806" i="19"/>
  <c r="D4806" i="19"/>
  <c r="E4806" i="19"/>
  <c r="F4806" i="19"/>
  <c r="A4807" i="19"/>
  <c r="B4807" i="19"/>
  <c r="C4807" i="19"/>
  <c r="D4807" i="19"/>
  <c r="E4807" i="19"/>
  <c r="F4807" i="19" s="1"/>
  <c r="B4808" i="19"/>
  <c r="A4808" i="19" s="1"/>
  <c r="C4808" i="19"/>
  <c r="D4808" i="19"/>
  <c r="E4808" i="19"/>
  <c r="F4808" i="19"/>
  <c r="AD4808" i="19"/>
  <c r="B4809" i="19"/>
  <c r="C4809" i="19"/>
  <c r="A4809" i="19" s="1"/>
  <c r="D4809" i="19"/>
  <c r="E4809" i="19"/>
  <c r="F4809" i="19" s="1"/>
  <c r="AD4809" i="19"/>
  <c r="B4810" i="19"/>
  <c r="A4810" i="19" s="1"/>
  <c r="C4810" i="19"/>
  <c r="D4810" i="19"/>
  <c r="E4810" i="19"/>
  <c r="F4810" i="19" s="1"/>
  <c r="AD4810" i="19"/>
  <c r="B4811" i="19"/>
  <c r="A4811" i="19" s="1"/>
  <c r="C4811" i="19"/>
  <c r="D4811" i="19"/>
  <c r="E4811" i="19"/>
  <c r="F4811" i="19" s="1"/>
  <c r="B4812" i="19"/>
  <c r="C4812" i="19"/>
  <c r="A4812" i="19" s="1"/>
  <c r="D4812" i="19"/>
  <c r="E4812" i="19"/>
  <c r="F4812" i="19"/>
  <c r="A4813" i="19"/>
  <c r="B4813" i="19"/>
  <c r="C4813" i="19"/>
  <c r="D4813" i="19"/>
  <c r="E4813" i="19"/>
  <c r="F4813" i="19" s="1"/>
  <c r="B4814" i="19"/>
  <c r="A4814" i="19" s="1"/>
  <c r="C4814" i="19"/>
  <c r="D4814" i="19"/>
  <c r="E4814" i="19"/>
  <c r="F4814" i="19" s="1"/>
  <c r="B4815" i="19"/>
  <c r="A4815" i="19" s="1"/>
  <c r="C4815" i="19"/>
  <c r="D4815" i="19"/>
  <c r="E4815" i="19"/>
  <c r="F4815" i="19"/>
  <c r="AD4815" i="19"/>
  <c r="B4816" i="19"/>
  <c r="C4816" i="19"/>
  <c r="D4816" i="19"/>
  <c r="E4816" i="19"/>
  <c r="F4816" i="19"/>
  <c r="AD4816" i="19"/>
  <c r="B4817" i="19"/>
  <c r="C4817" i="19"/>
  <c r="A4817" i="19" s="1"/>
  <c r="D4817" i="19"/>
  <c r="E4817" i="19"/>
  <c r="F4817" i="19"/>
  <c r="B4818" i="19"/>
  <c r="A4818" i="19" s="1"/>
  <c r="C4818" i="19"/>
  <c r="D4818" i="19"/>
  <c r="E4818" i="19"/>
  <c r="F4818" i="19" s="1"/>
  <c r="AD4818" i="19"/>
  <c r="A4819" i="19"/>
  <c r="B4819" i="19"/>
  <c r="C4819" i="19"/>
  <c r="D4819" i="19"/>
  <c r="E4819" i="19"/>
  <c r="F4819" i="19"/>
  <c r="B4820" i="19"/>
  <c r="A4820" i="19" s="1"/>
  <c r="C4820" i="19"/>
  <c r="D4820" i="19"/>
  <c r="E4820" i="19"/>
  <c r="F4820" i="19" s="1"/>
  <c r="B4821" i="19"/>
  <c r="C4821" i="19"/>
  <c r="D4821" i="19"/>
  <c r="E4821" i="19"/>
  <c r="F4821" i="19"/>
  <c r="A4822" i="19"/>
  <c r="B4822" i="19"/>
  <c r="C4822" i="19"/>
  <c r="D4822" i="19"/>
  <c r="E4822" i="19"/>
  <c r="F4822" i="19" s="1"/>
  <c r="B4823" i="19"/>
  <c r="A4823" i="19" s="1"/>
  <c r="C4823" i="19"/>
  <c r="D4823" i="19"/>
  <c r="E4823" i="19"/>
  <c r="F4823" i="19"/>
  <c r="A4824" i="19"/>
  <c r="B4824" i="19"/>
  <c r="C4824" i="19"/>
  <c r="D4824" i="19"/>
  <c r="E4824" i="19"/>
  <c r="F4824" i="19" s="1"/>
  <c r="B4825" i="19"/>
  <c r="C4825" i="19"/>
  <c r="D4825" i="19"/>
  <c r="E4825" i="19"/>
  <c r="F4825" i="19" s="1"/>
  <c r="B4826" i="19"/>
  <c r="C4826" i="19"/>
  <c r="D4826" i="19"/>
  <c r="A4826" i="19" s="1"/>
  <c r="E4826" i="19"/>
  <c r="F4826" i="19"/>
  <c r="A4827" i="19"/>
  <c r="B4827" i="19"/>
  <c r="C4827" i="19"/>
  <c r="D4827" i="19"/>
  <c r="E4827" i="19"/>
  <c r="F4827" i="19"/>
  <c r="B4828" i="19"/>
  <c r="A4828" i="19" s="1"/>
  <c r="C4828" i="19"/>
  <c r="D4828" i="19"/>
  <c r="E4828" i="19"/>
  <c r="F4828" i="19" s="1"/>
  <c r="B4829" i="19"/>
  <c r="C4829" i="19"/>
  <c r="D4829" i="19"/>
  <c r="E4829" i="19"/>
  <c r="F4829" i="19"/>
  <c r="AD4829" i="19"/>
  <c r="B4830" i="19"/>
  <c r="C4830" i="19"/>
  <c r="D4830" i="19"/>
  <c r="E4830" i="19"/>
  <c r="F4830" i="19" s="1"/>
  <c r="AD4830" i="19"/>
  <c r="A4831" i="19"/>
  <c r="B4831" i="19"/>
  <c r="C4831" i="19"/>
  <c r="D4831" i="19"/>
  <c r="E4831" i="19"/>
  <c r="F4831" i="19"/>
  <c r="B4832" i="19"/>
  <c r="A4832" i="19" s="1"/>
  <c r="C4832" i="19"/>
  <c r="D4832" i="19"/>
  <c r="E4832" i="19"/>
  <c r="F4832" i="19"/>
  <c r="B4833" i="19"/>
  <c r="A4833" i="19" s="1"/>
  <c r="C4833" i="19"/>
  <c r="D4833" i="19"/>
  <c r="E4833" i="19"/>
  <c r="F4833" i="19" s="1"/>
  <c r="B4834" i="19"/>
  <c r="A4834" i="19" s="1"/>
  <c r="C4834" i="19"/>
  <c r="D4834" i="19"/>
  <c r="E4834" i="19"/>
  <c r="F4834" i="19"/>
  <c r="AD4834" i="19"/>
  <c r="B4835" i="19"/>
  <c r="C4835" i="19"/>
  <c r="D4835" i="19"/>
  <c r="E4835" i="19"/>
  <c r="F4835" i="19" s="1"/>
  <c r="AD4835" i="19"/>
  <c r="A4836" i="19"/>
  <c r="B4836" i="19"/>
  <c r="C4836" i="19"/>
  <c r="D4836" i="19"/>
  <c r="E4836" i="19"/>
  <c r="F4836" i="19" s="1"/>
  <c r="AD4836" i="19"/>
  <c r="B4837" i="19"/>
  <c r="A4837" i="19" s="1"/>
  <c r="C4837" i="19"/>
  <c r="D4837" i="19"/>
  <c r="E4837" i="19"/>
  <c r="F4837" i="19"/>
  <c r="B4838" i="19"/>
  <c r="C4838" i="19"/>
  <c r="A4838" i="19" s="1"/>
  <c r="D4838" i="19"/>
  <c r="E4838" i="19"/>
  <c r="F4838" i="19" s="1"/>
  <c r="B4839" i="19"/>
  <c r="A4839" i="19" s="1"/>
  <c r="C4839" i="19"/>
  <c r="D4839" i="19"/>
  <c r="E4839" i="19"/>
  <c r="F4839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B4842" i="19"/>
  <c r="A4842" i="19" s="1"/>
  <c r="C4842" i="19"/>
  <c r="D4842" i="19"/>
  <c r="E4842" i="19"/>
  <c r="F4842" i="19" s="1"/>
  <c r="AD4842" i="19"/>
  <c r="B4843" i="19"/>
  <c r="A4843" i="19" s="1"/>
  <c r="C4843" i="19"/>
  <c r="D4843" i="19"/>
  <c r="E4843" i="19"/>
  <c r="F4843" i="19" s="1"/>
  <c r="B4844" i="19"/>
  <c r="C4844" i="19"/>
  <c r="D4844" i="19"/>
  <c r="E4844" i="19"/>
  <c r="F4844" i="19"/>
  <c r="A4845" i="19"/>
  <c r="B4845" i="19"/>
  <c r="C4845" i="19"/>
  <c r="D4845" i="19"/>
  <c r="E4845" i="19"/>
  <c r="F4845" i="19"/>
  <c r="AD4845" i="19"/>
  <c r="B4846" i="19"/>
  <c r="A4846" i="19" s="1"/>
  <c r="C4846" i="19"/>
  <c r="D4846" i="19"/>
  <c r="E4846" i="19"/>
  <c r="F4846" i="19"/>
  <c r="A4847" i="19"/>
  <c r="B4847" i="19"/>
  <c r="C4847" i="19"/>
  <c r="D4847" i="19"/>
  <c r="E4847" i="19"/>
  <c r="F4847" i="19" s="1"/>
  <c r="AD4847" i="19"/>
  <c r="B4848" i="19"/>
  <c r="A4848" i="19" s="1"/>
  <c r="C4848" i="19"/>
  <c r="D4848" i="19"/>
  <c r="E4848" i="19"/>
  <c r="F4848" i="19" s="1"/>
  <c r="B4849" i="19"/>
  <c r="C4849" i="19"/>
  <c r="D4849" i="19"/>
  <c r="E4849" i="19"/>
  <c r="F4849" i="19"/>
  <c r="AD4849" i="19"/>
  <c r="B4850" i="19"/>
  <c r="C4850" i="19"/>
  <c r="D4850" i="19"/>
  <c r="E4850" i="19"/>
  <c r="F4850" i="19" s="1"/>
  <c r="B4851" i="19"/>
  <c r="A4851" i="19" s="1"/>
  <c r="C4851" i="19"/>
  <c r="D4851" i="19"/>
  <c r="E4851" i="19"/>
  <c r="F4851" i="19"/>
  <c r="A4852" i="19"/>
  <c r="B4852" i="19"/>
  <c r="C4852" i="19"/>
  <c r="D4852" i="19"/>
  <c r="E4852" i="19"/>
  <c r="F4852" i="19" s="1"/>
  <c r="B4853" i="19"/>
  <c r="A4853" i="19" s="1"/>
  <c r="C4853" i="19"/>
  <c r="D4853" i="19"/>
  <c r="E4853" i="19"/>
  <c r="F4853" i="19" s="1"/>
  <c r="B4854" i="19"/>
  <c r="C4854" i="19"/>
  <c r="A4854" i="19" s="1"/>
  <c r="D4854" i="19"/>
  <c r="E4854" i="19"/>
  <c r="F4854" i="19"/>
  <c r="AD4854" i="19"/>
  <c r="B4855" i="19"/>
  <c r="C4855" i="19"/>
  <c r="D4855" i="19"/>
  <c r="A4855" i="19" s="1"/>
  <c r="E4855" i="19"/>
  <c r="F4855" i="19"/>
  <c r="AD4855" i="19"/>
  <c r="A4856" i="19"/>
  <c r="B4856" i="19"/>
  <c r="C4856" i="19"/>
  <c r="D4856" i="19"/>
  <c r="E4856" i="19"/>
  <c r="F4856" i="19" s="1"/>
  <c r="B4857" i="19"/>
  <c r="A4857" i="19" s="1"/>
  <c r="C4857" i="19"/>
  <c r="D4857" i="19"/>
  <c r="E4857" i="19"/>
  <c r="F4857" i="19" s="1"/>
  <c r="AD4857" i="19"/>
  <c r="A4858" i="19"/>
  <c r="B4858" i="19"/>
  <c r="C4858" i="19"/>
  <c r="D4858" i="19"/>
  <c r="E4858" i="19"/>
  <c r="F4858" i="19" s="1"/>
  <c r="B4859" i="19"/>
  <c r="C4859" i="19"/>
  <c r="D4859" i="19"/>
  <c r="E4859" i="19"/>
  <c r="F4859" i="19" s="1"/>
  <c r="AD4859" i="19"/>
  <c r="B4860" i="19"/>
  <c r="C4860" i="19"/>
  <c r="A4860" i="19" s="1"/>
  <c r="D4860" i="19"/>
  <c r="E4860" i="19"/>
  <c r="F4860" i="19"/>
  <c r="A4861" i="19"/>
  <c r="B4861" i="19"/>
  <c r="C4861" i="19"/>
  <c r="D4861" i="19"/>
  <c r="E4861" i="19"/>
  <c r="F4861" i="19" s="1"/>
  <c r="B4862" i="19"/>
  <c r="A4862" i="19" s="1"/>
  <c r="C4862" i="19"/>
  <c r="D4862" i="19"/>
  <c r="E4862" i="19"/>
  <c r="F4862" i="19" s="1"/>
  <c r="AD4862" i="19"/>
  <c r="A4863" i="19"/>
  <c r="B4863" i="19"/>
  <c r="C4863" i="19"/>
  <c r="D4863" i="19"/>
  <c r="E4863" i="19"/>
  <c r="F4863" i="19" s="1"/>
  <c r="AD4863" i="19"/>
  <c r="B4864" i="19"/>
  <c r="A4864" i="19" s="1"/>
  <c r="C4864" i="19"/>
  <c r="D4864" i="19"/>
  <c r="E4864" i="19"/>
  <c r="F4864" i="19"/>
  <c r="AD4864" i="19"/>
  <c r="B4865" i="19"/>
  <c r="C4865" i="19"/>
  <c r="D4865" i="19"/>
  <c r="E4865" i="19"/>
  <c r="F4865" i="19" s="1"/>
  <c r="AD4865" i="19"/>
  <c r="B4866" i="19"/>
  <c r="C4866" i="19"/>
  <c r="A4866" i="19" s="1"/>
  <c r="D4866" i="19"/>
  <c r="E4866" i="19"/>
  <c r="F4866" i="19"/>
  <c r="AD4866" i="19"/>
  <c r="B4867" i="19"/>
  <c r="C4867" i="19"/>
  <c r="D4867" i="19"/>
  <c r="A4867" i="19" s="1"/>
  <c r="E4867" i="19"/>
  <c r="F4867" i="19"/>
  <c r="B4868" i="19"/>
  <c r="A4868" i="19" s="1"/>
  <c r="C4868" i="19"/>
  <c r="D4868" i="19"/>
  <c r="E4868" i="19"/>
  <c r="F4868" i="19"/>
  <c r="AD4868" i="19"/>
  <c r="B4869" i="19"/>
  <c r="A4869" i="19" s="1"/>
  <c r="C4869" i="19"/>
  <c r="D4869" i="19"/>
  <c r="E4869" i="19"/>
  <c r="F4869" i="19" s="1"/>
  <c r="AD4869" i="19"/>
  <c r="A4870" i="19"/>
  <c r="B4870" i="19"/>
  <c r="C4870" i="19"/>
  <c r="D4870" i="19"/>
  <c r="E4870" i="19"/>
  <c r="F4870" i="19" s="1"/>
  <c r="AD4870" i="19"/>
  <c r="B4871" i="19"/>
  <c r="A4871" i="19" s="1"/>
  <c r="C4871" i="19"/>
  <c r="D4871" i="19"/>
  <c r="E4871" i="19"/>
  <c r="F4871" i="19"/>
  <c r="AD4871" i="19"/>
  <c r="B4872" i="19"/>
  <c r="C4872" i="19"/>
  <c r="D4872" i="19"/>
  <c r="E4872" i="19"/>
  <c r="F4872" i="19" s="1"/>
  <c r="B4873" i="19"/>
  <c r="C4873" i="19"/>
  <c r="D4873" i="19"/>
  <c r="A4873" i="19" s="1"/>
  <c r="E4873" i="19"/>
  <c r="F4873" i="19"/>
  <c r="AD4873" i="19"/>
  <c r="B4874" i="19"/>
  <c r="A4874" i="19" s="1"/>
  <c r="C4874" i="19"/>
  <c r="D4874" i="19"/>
  <c r="E4874" i="19"/>
  <c r="F4874" i="19" s="1"/>
  <c r="B4875" i="19"/>
  <c r="A4875" i="19" s="1"/>
  <c r="C4875" i="19"/>
  <c r="D4875" i="19"/>
  <c r="E4875" i="19"/>
  <c r="F4875" i="19" s="1"/>
  <c r="A4876" i="19"/>
  <c r="B4876" i="19"/>
  <c r="C4876" i="19"/>
  <c r="D4876" i="19"/>
  <c r="E4876" i="19"/>
  <c r="F4876" i="19" s="1"/>
  <c r="AD4876" i="19"/>
  <c r="B4877" i="19"/>
  <c r="C4877" i="19"/>
  <c r="D4877" i="19"/>
  <c r="E4877" i="19"/>
  <c r="F4877" i="19"/>
  <c r="A4878" i="19"/>
  <c r="B4878" i="19"/>
  <c r="C4878" i="19"/>
  <c r="D4878" i="19"/>
  <c r="E4878" i="19"/>
  <c r="F4878" i="19" s="1"/>
  <c r="AD4878" i="19"/>
  <c r="B4879" i="19"/>
  <c r="A4879" i="19" s="1"/>
  <c r="C4879" i="19"/>
  <c r="D4879" i="19"/>
  <c r="E4879" i="19"/>
  <c r="F4879" i="19"/>
  <c r="B4880" i="19"/>
  <c r="C4880" i="19"/>
  <c r="A4880" i="19" s="1"/>
  <c r="D4880" i="19"/>
  <c r="E4880" i="19"/>
  <c r="F4880" i="19" s="1"/>
  <c r="B4881" i="19"/>
  <c r="A4881" i="19" s="1"/>
  <c r="C4881" i="19"/>
  <c r="D4881" i="19"/>
  <c r="E4881" i="19"/>
  <c r="F4881" i="19"/>
  <c r="AD4881" i="19"/>
  <c r="B4882" i="19"/>
  <c r="C4882" i="19"/>
  <c r="D4882" i="19"/>
  <c r="E4882" i="19"/>
  <c r="F4882" i="19" s="1"/>
  <c r="B4883" i="19"/>
  <c r="C4883" i="19"/>
  <c r="D4883" i="19"/>
  <c r="A4883" i="19" s="1"/>
  <c r="E4883" i="19"/>
  <c r="F4883" i="19"/>
  <c r="A4884" i="19"/>
  <c r="B4884" i="19"/>
  <c r="C4884" i="19"/>
  <c r="D4884" i="19"/>
  <c r="E4884" i="19"/>
  <c r="F4884" i="19"/>
  <c r="AD4884" i="19"/>
  <c r="B4885" i="19"/>
  <c r="A4885" i="19" s="1"/>
  <c r="C4885" i="19"/>
  <c r="D4885" i="19"/>
  <c r="E4885" i="19"/>
  <c r="F4885" i="19" s="1"/>
  <c r="AD4885" i="19"/>
  <c r="B4886" i="19"/>
  <c r="A4886" i="19" s="1"/>
  <c r="C4886" i="19"/>
  <c r="D4886" i="19"/>
  <c r="E4886" i="19"/>
  <c r="F4886" i="19" s="1"/>
  <c r="B4887" i="19"/>
  <c r="C4887" i="19"/>
  <c r="D4887" i="19"/>
  <c r="E4887" i="19"/>
  <c r="F4887" i="19"/>
  <c r="AD4887" i="19"/>
  <c r="B4888" i="19"/>
  <c r="C4888" i="19"/>
  <c r="A4888" i="19" s="1"/>
  <c r="D4888" i="19"/>
  <c r="E4888" i="19"/>
  <c r="F4888" i="19"/>
  <c r="AD4888" i="19"/>
  <c r="B4889" i="19"/>
  <c r="C4889" i="19"/>
  <c r="D4889" i="19"/>
  <c r="A4889" i="19" s="1"/>
  <c r="E4889" i="19"/>
  <c r="F4889" i="19"/>
  <c r="AD4889" i="19"/>
  <c r="B4890" i="19"/>
  <c r="A4890" i="19" s="1"/>
  <c r="C4890" i="19"/>
  <c r="D4890" i="19"/>
  <c r="E4890" i="19"/>
  <c r="F4890" i="19" s="1"/>
  <c r="AD4890" i="19"/>
  <c r="A4891" i="19"/>
  <c r="B4891" i="19"/>
  <c r="C4891" i="19"/>
  <c r="D4891" i="19"/>
  <c r="E4891" i="19"/>
  <c r="F4891" i="19"/>
  <c r="AD4891" i="19"/>
  <c r="B4892" i="19"/>
  <c r="A4892" i="19" s="1"/>
  <c r="C4892" i="19"/>
  <c r="D4892" i="19"/>
  <c r="E4892" i="19"/>
  <c r="F4892" i="19" s="1"/>
  <c r="AD4892" i="19"/>
  <c r="B4893" i="19"/>
  <c r="C4893" i="19"/>
  <c r="A4893" i="19" s="1"/>
  <c r="D4893" i="19"/>
  <c r="E4893" i="19"/>
  <c r="F4893" i="19" s="1"/>
  <c r="B4894" i="19"/>
  <c r="C4894" i="19"/>
  <c r="D4894" i="19"/>
  <c r="E4894" i="19"/>
  <c r="F4894" i="19" s="1"/>
  <c r="AD4894" i="19"/>
  <c r="B4895" i="19"/>
  <c r="C4895" i="19"/>
  <c r="D4895" i="19"/>
  <c r="E4895" i="19"/>
  <c r="F4895" i="19"/>
  <c r="AD4895" i="19"/>
  <c r="B4896" i="19"/>
  <c r="C4896" i="19"/>
  <c r="D4896" i="19"/>
  <c r="A4896" i="19" s="1"/>
  <c r="E4896" i="19"/>
  <c r="F4896" i="19"/>
  <c r="AD4896" i="19"/>
  <c r="A4897" i="19"/>
  <c r="B4897" i="19"/>
  <c r="C4897" i="19"/>
  <c r="D4897" i="19"/>
  <c r="E4897" i="19"/>
  <c r="F4897" i="19"/>
  <c r="AD4897" i="19"/>
  <c r="A4898" i="19"/>
  <c r="B4898" i="19"/>
  <c r="C4898" i="19"/>
  <c r="D4898" i="19"/>
  <c r="E4898" i="19"/>
  <c r="F4898" i="19"/>
  <c r="AD4898" i="19"/>
  <c r="B4899" i="19"/>
  <c r="A4899" i="19" s="1"/>
  <c r="C4899" i="19"/>
  <c r="D4899" i="19"/>
  <c r="E4899" i="19"/>
  <c r="F4899" i="19" s="1"/>
  <c r="AD4899" i="19"/>
  <c r="B4900" i="19"/>
  <c r="A4900" i="19" s="1"/>
  <c r="C4900" i="19"/>
  <c r="D4900" i="19"/>
  <c r="E4900" i="19"/>
  <c r="F4900" i="19" s="1"/>
  <c r="AD4900" i="19"/>
  <c r="B4901" i="19"/>
  <c r="A4901" i="19" s="1"/>
  <c r="C4901" i="19"/>
  <c r="D4901" i="19"/>
  <c r="E4901" i="19"/>
  <c r="F4901" i="19"/>
  <c r="AD4901" i="19"/>
  <c r="B4902" i="19"/>
  <c r="C4902" i="19"/>
  <c r="D4902" i="19"/>
  <c r="E4902" i="19"/>
  <c r="F4902" i="19"/>
  <c r="AD4902" i="19"/>
  <c r="B4903" i="19"/>
  <c r="C4903" i="19"/>
  <c r="A4903" i="19" s="1"/>
  <c r="D4903" i="19"/>
  <c r="E4903" i="19"/>
  <c r="F4903" i="19"/>
  <c r="B4904" i="19"/>
  <c r="A4904" i="19" s="1"/>
  <c r="C4904" i="19"/>
  <c r="D4904" i="19"/>
  <c r="E4904" i="19"/>
  <c r="F4904" i="19" s="1"/>
  <c r="AD4904" i="19"/>
  <c r="A4905" i="19"/>
  <c r="B4905" i="19"/>
  <c r="C4905" i="19"/>
  <c r="D4905" i="19"/>
  <c r="E4905" i="19"/>
  <c r="F4905" i="19"/>
  <c r="AD4905" i="19"/>
  <c r="B4906" i="19"/>
  <c r="A4906" i="19" s="1"/>
  <c r="C4906" i="19"/>
  <c r="D4906" i="19"/>
  <c r="E4906" i="19"/>
  <c r="F4906" i="19" s="1"/>
  <c r="A4907" i="19"/>
  <c r="B4907" i="19"/>
  <c r="C4907" i="19"/>
  <c r="D4907" i="19"/>
  <c r="E4907" i="19"/>
  <c r="F4907" i="19" s="1"/>
  <c r="AD4907" i="19"/>
  <c r="B4908" i="19"/>
  <c r="C4908" i="19"/>
  <c r="D4908" i="19"/>
  <c r="E4908" i="19"/>
  <c r="F4908" i="19"/>
  <c r="A4909" i="19"/>
  <c r="B4909" i="19"/>
  <c r="C4909" i="19"/>
  <c r="D4909" i="19"/>
  <c r="E4909" i="19"/>
  <c r="F4909" i="19" s="1"/>
  <c r="B4910" i="19"/>
  <c r="A4910" i="19" s="1"/>
  <c r="C4910" i="19"/>
  <c r="D4910" i="19"/>
  <c r="E4910" i="19"/>
  <c r="F4910" i="19"/>
  <c r="AD4910" i="19"/>
  <c r="B4911" i="19"/>
  <c r="C4911" i="19"/>
  <c r="A4911" i="19" s="1"/>
  <c r="D4911" i="19"/>
  <c r="E4911" i="19"/>
  <c r="F4911" i="19" s="1"/>
  <c r="AD4911" i="19"/>
  <c r="B4912" i="19"/>
  <c r="A4912" i="19" s="1"/>
  <c r="C4912" i="19"/>
  <c r="D4912" i="19"/>
  <c r="E4912" i="19"/>
  <c r="F4912" i="19" s="1"/>
  <c r="AD4912" i="19"/>
  <c r="B4913" i="19"/>
  <c r="A4913" i="19" s="1"/>
  <c r="C4913" i="19"/>
  <c r="D4913" i="19"/>
  <c r="E4913" i="19"/>
  <c r="F4913" i="19" s="1"/>
  <c r="AD4913" i="19"/>
  <c r="B4914" i="19"/>
  <c r="A4914" i="19" s="1"/>
  <c r="C4914" i="19"/>
  <c r="D4914" i="19"/>
  <c r="E4914" i="19"/>
  <c r="F4914" i="19"/>
  <c r="AD4914" i="19"/>
  <c r="B4915" i="19"/>
  <c r="C4915" i="19"/>
  <c r="D4915" i="19"/>
  <c r="E4915" i="19"/>
  <c r="F4915" i="19"/>
  <c r="AD4915" i="19"/>
  <c r="A4916" i="19"/>
  <c r="B4916" i="19"/>
  <c r="C4916" i="19"/>
  <c r="D4916" i="19"/>
  <c r="E4916" i="19"/>
  <c r="F4916" i="19" s="1"/>
  <c r="AD4916" i="19"/>
  <c r="B4917" i="19"/>
  <c r="A4917" i="19" s="1"/>
  <c r="C4917" i="19"/>
  <c r="D4917" i="19"/>
  <c r="E4917" i="19"/>
  <c r="F4917" i="19"/>
  <c r="AD4917" i="19"/>
  <c r="B4918" i="19"/>
  <c r="A4918" i="19" s="1"/>
  <c r="C4918" i="19"/>
  <c r="D4918" i="19"/>
  <c r="E4918" i="19"/>
  <c r="F4918" i="19"/>
  <c r="AD4918" i="19"/>
  <c r="B4919" i="19"/>
  <c r="A4919" i="19" s="1"/>
  <c r="C4919" i="19"/>
  <c r="D4919" i="19"/>
  <c r="E4919" i="19"/>
  <c r="F4919" i="19" s="1"/>
  <c r="AD4919" i="19"/>
  <c r="B4920" i="19"/>
  <c r="A4920" i="19" s="1"/>
  <c r="C4920" i="19"/>
  <c r="D4920" i="19"/>
  <c r="E4920" i="19"/>
  <c r="F4920" i="19" s="1"/>
  <c r="B4921" i="19"/>
  <c r="A4921" i="19" s="1"/>
  <c r="C4921" i="19"/>
  <c r="D4921" i="19"/>
  <c r="E4921" i="19"/>
  <c r="F4921" i="19"/>
  <c r="AD4921" i="19"/>
  <c r="B4922" i="19"/>
  <c r="C4922" i="19"/>
  <c r="D4922" i="19"/>
  <c r="E4922" i="19"/>
  <c r="F4922" i="19" s="1"/>
  <c r="AD4922" i="19"/>
  <c r="A4923" i="19"/>
  <c r="B4923" i="19"/>
  <c r="C4923" i="19"/>
  <c r="D4923" i="19"/>
  <c r="E4923" i="19"/>
  <c r="F4923" i="19" s="1"/>
  <c r="AD4923" i="19"/>
  <c r="B4924" i="19"/>
  <c r="A4924" i="19" s="1"/>
  <c r="C4924" i="19"/>
  <c r="D4924" i="19"/>
  <c r="E4924" i="19"/>
  <c r="F4924" i="19"/>
  <c r="AD4924" i="19"/>
  <c r="B4925" i="19"/>
  <c r="A4925" i="19" s="1"/>
  <c r="C4925" i="19"/>
  <c r="D4925" i="19"/>
  <c r="E4925" i="19"/>
  <c r="F4925" i="19"/>
  <c r="AD4925" i="19"/>
  <c r="B4926" i="19"/>
  <c r="C4926" i="19"/>
  <c r="A4926" i="19" s="1"/>
  <c r="D4926" i="19"/>
  <c r="E4926" i="19"/>
  <c r="F4926" i="19" s="1"/>
  <c r="AD4926" i="19"/>
  <c r="B4927" i="19"/>
  <c r="A4927" i="19" s="1"/>
  <c r="C4927" i="19"/>
  <c r="D4927" i="19"/>
  <c r="E4927" i="19"/>
  <c r="F4927" i="19" s="1"/>
  <c r="AD4927" i="19"/>
  <c r="B4928" i="19"/>
  <c r="A4928" i="19" s="1"/>
  <c r="C4928" i="19"/>
  <c r="D4928" i="19"/>
  <c r="E4928" i="19"/>
  <c r="F4928" i="19" s="1"/>
  <c r="AD4928" i="19"/>
  <c r="B4929" i="19"/>
  <c r="A4929" i="19" s="1"/>
  <c r="C4929" i="19"/>
  <c r="D4929" i="19"/>
  <c r="E4929" i="19"/>
  <c r="F4929" i="19"/>
  <c r="AD4929" i="19"/>
  <c r="B4930" i="19"/>
  <c r="C4930" i="19"/>
  <c r="D4930" i="19"/>
  <c r="E4930" i="19"/>
  <c r="F4930" i="19"/>
  <c r="AD4930" i="19"/>
  <c r="A4931" i="19"/>
  <c r="B4931" i="19"/>
  <c r="C4931" i="19"/>
  <c r="D4931" i="19"/>
  <c r="E4931" i="19"/>
  <c r="F4931" i="19" s="1"/>
  <c r="AD4931" i="19"/>
  <c r="B4932" i="19"/>
  <c r="A4932" i="19" s="1"/>
  <c r="C4932" i="19"/>
  <c r="D4932" i="19"/>
  <c r="E4932" i="19"/>
  <c r="F4932" i="19"/>
  <c r="AD4932" i="19"/>
  <c r="B4933" i="19"/>
  <c r="A4933" i="19" s="1"/>
  <c r="C4933" i="19"/>
  <c r="D4933" i="19"/>
  <c r="E4933" i="19"/>
  <c r="F4933" i="19"/>
  <c r="AD4933" i="19"/>
  <c r="B4934" i="19"/>
  <c r="A4934" i="19" s="1"/>
  <c r="C4934" i="19"/>
  <c r="D4934" i="19"/>
  <c r="E4934" i="19"/>
  <c r="F4934" i="19" s="1"/>
  <c r="AD4934" i="19"/>
  <c r="B4935" i="19"/>
  <c r="A4935" i="19" s="1"/>
  <c r="C4935" i="19"/>
  <c r="D4935" i="19"/>
  <c r="E4935" i="19"/>
  <c r="F4935" i="19" s="1"/>
  <c r="AD4935" i="19"/>
  <c r="B4936" i="19"/>
  <c r="C4936" i="19"/>
  <c r="A4936" i="19" s="1"/>
  <c r="D4936" i="19"/>
  <c r="E4936" i="19"/>
  <c r="F4936" i="19"/>
  <c r="B4937" i="19"/>
  <c r="C4937" i="19"/>
  <c r="A4937" i="19" s="1"/>
  <c r="D4937" i="19"/>
  <c r="E4937" i="19"/>
  <c r="F4937" i="19"/>
  <c r="AD4937" i="19"/>
  <c r="A4930" i="19" l="1"/>
  <c r="A4915" i="19"/>
  <c r="A4829" i="19"/>
  <c r="A4420" i="19"/>
  <c r="A4293" i="19"/>
  <c r="A4165" i="19"/>
  <c r="A4100" i="19"/>
  <c r="A4075" i="19"/>
  <c r="A3746" i="19"/>
  <c r="A3494" i="19"/>
  <c r="A3487" i="19"/>
  <c r="A3455" i="19"/>
  <c r="A2853" i="19"/>
  <c r="A2609" i="19"/>
  <c r="A4902" i="19"/>
  <c r="A4887" i="19"/>
  <c r="A4844" i="19"/>
  <c r="A4830" i="19"/>
  <c r="A4816" i="19"/>
  <c r="A4799" i="19"/>
  <c r="A4769" i="19"/>
  <c r="A4749" i="19"/>
  <c r="A4733" i="19"/>
  <c r="A4589" i="19"/>
  <c r="A4564" i="19"/>
  <c r="A4560" i="19"/>
  <c r="A4556" i="19"/>
  <c r="A4539" i="19"/>
  <c r="A4509" i="19"/>
  <c r="A4501" i="19"/>
  <c r="A4497" i="19"/>
  <c r="A4477" i="19"/>
  <c r="A4472" i="19"/>
  <c r="A4462" i="19"/>
  <c r="A4456" i="19"/>
  <c r="A4439" i="19"/>
  <c r="A4436" i="19"/>
  <c r="A4433" i="19"/>
  <c r="A4423" i="19"/>
  <c r="A4397" i="19"/>
  <c r="A4356" i="19"/>
  <c r="A4319" i="19"/>
  <c r="A4310" i="19"/>
  <c r="A4272" i="19"/>
  <c r="A4252" i="19"/>
  <c r="A4234" i="19"/>
  <c r="A4187" i="19"/>
  <c r="A4171" i="19"/>
  <c r="A4128" i="19"/>
  <c r="A4051" i="19"/>
  <c r="A4018" i="19"/>
  <c r="A3983" i="19"/>
  <c r="A3938" i="19"/>
  <c r="A3733" i="19"/>
  <c r="A3713" i="19"/>
  <c r="A3681" i="19"/>
  <c r="A3200" i="19"/>
  <c r="A4692" i="19"/>
  <c r="A4675" i="19"/>
  <c r="A4669" i="19"/>
  <c r="A4652" i="19"/>
  <c r="A4383" i="19"/>
  <c r="A4362" i="19"/>
  <c r="A4134" i="19"/>
  <c r="A4050" i="19"/>
  <c r="A4011" i="19"/>
  <c r="A4008" i="19"/>
  <c r="A3858" i="19"/>
  <c r="A3810" i="19"/>
  <c r="A3683" i="19"/>
  <c r="A3677" i="19"/>
  <c r="A4872" i="19"/>
  <c r="A4859" i="19"/>
  <c r="A4717" i="19"/>
  <c r="A4693" i="19"/>
  <c r="A4676" i="19"/>
  <c r="A4645" i="19"/>
  <c r="A4626" i="19"/>
  <c r="A4481" i="19"/>
  <c r="A4411" i="19"/>
  <c r="A4346" i="19"/>
  <c r="A4337" i="19"/>
  <c r="A4291" i="19"/>
  <c r="A4220" i="19"/>
  <c r="A4190" i="19"/>
  <c r="A4149" i="19"/>
  <c r="A4076" i="19"/>
  <c r="A4031" i="19"/>
  <c r="A4001" i="19"/>
  <c r="A3980" i="19"/>
  <c r="A3747" i="19"/>
  <c r="A3687" i="19"/>
  <c r="A3503" i="19"/>
  <c r="A2982" i="19"/>
  <c r="A2412" i="19"/>
  <c r="A4739" i="19"/>
  <c r="A4657" i="19"/>
  <c r="A4579" i="19"/>
  <c r="A4575" i="19"/>
  <c r="A4489" i="19"/>
  <c r="A4216" i="19"/>
  <c r="A3911" i="19"/>
  <c r="A3602" i="19"/>
  <c r="A3340" i="19"/>
  <c r="A4894" i="19"/>
  <c r="A4850" i="19"/>
  <c r="A4835" i="19"/>
  <c r="A4793" i="19"/>
  <c r="A4760" i="19"/>
  <c r="A4740" i="19"/>
  <c r="A4707" i="19"/>
  <c r="A4686" i="19"/>
  <c r="A4596" i="19"/>
  <c r="A4540" i="19"/>
  <c r="A4526" i="19"/>
  <c r="A4523" i="19"/>
  <c r="A4520" i="19"/>
  <c r="A4508" i="19"/>
  <c r="A4476" i="19"/>
  <c r="A4473" i="19"/>
  <c r="A4461" i="19"/>
  <c r="A4451" i="19"/>
  <c r="A4398" i="19"/>
  <c r="A4351" i="19"/>
  <c r="A4309" i="19"/>
  <c r="A4306" i="19"/>
  <c r="A4303" i="19"/>
  <c r="A4282" i="19"/>
  <c r="A4196" i="19"/>
  <c r="A4176" i="19"/>
  <c r="A4117" i="19"/>
  <c r="A4065" i="19"/>
  <c r="A4059" i="19"/>
  <c r="A3970" i="19"/>
  <c r="A3949" i="19"/>
  <c r="A3946" i="19"/>
  <c r="A3943" i="19"/>
  <c r="A3898" i="19"/>
  <c r="A3882" i="19"/>
  <c r="A3870" i="19"/>
  <c r="A3848" i="19"/>
  <c r="A3820" i="19"/>
  <c r="A3801" i="19"/>
  <c r="A3774" i="19"/>
  <c r="A3767" i="19"/>
  <c r="A3753" i="19"/>
  <c r="A3638" i="19"/>
  <c r="A3603" i="19"/>
  <c r="A3599" i="19"/>
  <c r="A3592" i="19"/>
  <c r="A3588" i="19"/>
  <c r="A3585" i="19"/>
  <c r="A3554" i="19"/>
  <c r="A3348" i="19"/>
  <c r="A2639" i="19"/>
  <c r="A2352" i="19"/>
  <c r="A2265" i="19"/>
  <c r="A2254" i="19"/>
  <c r="A4922" i="19"/>
  <c r="A4908" i="19"/>
  <c r="A4877" i="19"/>
  <c r="A4849" i="19"/>
  <c r="A4821" i="19"/>
  <c r="A4806" i="19"/>
  <c r="A4776" i="19"/>
  <c r="A4754" i="19"/>
  <c r="A4721" i="19"/>
  <c r="A4701" i="19"/>
  <c r="A4662" i="19"/>
  <c r="A4412" i="19"/>
  <c r="A4374" i="19"/>
  <c r="A4029" i="19"/>
  <c r="A3560" i="19"/>
  <c r="A2920" i="19"/>
  <c r="A4895" i="19"/>
  <c r="A4882" i="19"/>
  <c r="A4865" i="19"/>
  <c r="A4840" i="19"/>
  <c r="A4825" i="19"/>
  <c r="A4794" i="19"/>
  <c r="A4781" i="19"/>
  <c r="A4726" i="19"/>
  <c r="A4668" i="19"/>
  <c r="A4644" i="19"/>
  <c r="A4640" i="19"/>
  <c r="A4636" i="19"/>
  <c r="A4624" i="19"/>
  <c r="A4620" i="19"/>
  <c r="A4566" i="19"/>
  <c r="A4538" i="19"/>
  <c r="A4482" i="19"/>
  <c r="A4474" i="19"/>
  <c r="A4471" i="19"/>
  <c r="A4435" i="19"/>
  <c r="A4410" i="19"/>
  <c r="A4361" i="19"/>
  <c r="A4345" i="19"/>
  <c r="A4300" i="19"/>
  <c r="A4260" i="19"/>
  <c r="A4233" i="19"/>
  <c r="A4221" i="19"/>
  <c r="A4191" i="19"/>
  <c r="A4033" i="19"/>
  <c r="A4003" i="19"/>
  <c r="A3832" i="19"/>
  <c r="A3761" i="19"/>
  <c r="A3701" i="19"/>
  <c r="A3644" i="19"/>
  <c r="A3481" i="19"/>
  <c r="A4627" i="19"/>
  <c r="A4613" i="19"/>
  <c r="A4585" i="19"/>
  <c r="A4530" i="19"/>
  <c r="A4515" i="19"/>
  <c r="A4505" i="19"/>
  <c r="A4493" i="19"/>
  <c r="A4464" i="19"/>
  <c r="A4427" i="19"/>
  <c r="A4415" i="19"/>
  <c r="A4402" i="19"/>
  <c r="A4390" i="19"/>
  <c r="A4375" i="19"/>
  <c r="A4365" i="19"/>
  <c r="A4352" i="19"/>
  <c r="A4341" i="19"/>
  <c r="A4324" i="19"/>
  <c r="A4261" i="19"/>
  <c r="A4248" i="19"/>
  <c r="A4235" i="19"/>
  <c r="A4222" i="19"/>
  <c r="A4209" i="19"/>
  <c r="A4199" i="19"/>
  <c r="A4183" i="19"/>
  <c r="A4168" i="19"/>
  <c r="A4155" i="19"/>
  <c r="A4093" i="19"/>
  <c r="A4069" i="19"/>
  <c r="A4048" i="19"/>
  <c r="A3966" i="19"/>
  <c r="A3950" i="19"/>
  <c r="A3875" i="19"/>
  <c r="A3791" i="19"/>
  <c r="A3782" i="19"/>
  <c r="A3755" i="19"/>
  <c r="A3751" i="19"/>
  <c r="A3736" i="19"/>
  <c r="A3704" i="19"/>
  <c r="A3684" i="19"/>
  <c r="A3661" i="19"/>
  <c r="A3650" i="19"/>
  <c r="A3633" i="19"/>
  <c r="A3630" i="19"/>
  <c r="A3565" i="19"/>
  <c r="A3561" i="19"/>
  <c r="A3558" i="19"/>
  <c r="A3548" i="19"/>
  <c r="A3538" i="19"/>
  <c r="A3506" i="19"/>
  <c r="A3262" i="19"/>
  <c r="A2670" i="19"/>
  <c r="A2630" i="19"/>
  <c r="A4614" i="19"/>
  <c r="A4602" i="19"/>
  <c r="A4553" i="19"/>
  <c r="A4535" i="19"/>
  <c r="A4506" i="19"/>
  <c r="A4494" i="19"/>
  <c r="A4468" i="19"/>
  <c r="A4444" i="19"/>
  <c r="A4416" i="19"/>
  <c r="A4403" i="19"/>
  <c r="A4394" i="19"/>
  <c r="A4379" i="19"/>
  <c r="A4366" i="19"/>
  <c r="A4342" i="19"/>
  <c r="A4328" i="19"/>
  <c r="A4314" i="19"/>
  <c r="A4287" i="19"/>
  <c r="A4276" i="19"/>
  <c r="A4265" i="19"/>
  <c r="A4253" i="19"/>
  <c r="A4240" i="19"/>
  <c r="A4225" i="19"/>
  <c r="A4203" i="19"/>
  <c r="A4200" i="19"/>
  <c r="A4188" i="19"/>
  <c r="A4166" i="19"/>
  <c r="A4101" i="19"/>
  <c r="A4077" i="19"/>
  <c r="A4060" i="19"/>
  <c r="A4055" i="19"/>
  <c r="A4042" i="19"/>
  <c r="A4020" i="19"/>
  <c r="A4015" i="19"/>
  <c r="A3997" i="19"/>
  <c r="A3960" i="19"/>
  <c r="A3836" i="19"/>
  <c r="A3787" i="19"/>
  <c r="A3694" i="19"/>
  <c r="A3654" i="19"/>
  <c r="A3615" i="19"/>
  <c r="A3575" i="19"/>
  <c r="A3569" i="19"/>
  <c r="A3536" i="19"/>
  <c r="A3480" i="19"/>
  <c r="A3401" i="19"/>
  <c r="A3384" i="19"/>
  <c r="A3321" i="19"/>
  <c r="A3305" i="19"/>
  <c r="A3298" i="19"/>
  <c r="A3165" i="19"/>
  <c r="A3072" i="19"/>
  <c r="A2112" i="19"/>
  <c r="A2026" i="19"/>
  <c r="A1926" i="19"/>
  <c r="A1897" i="19"/>
  <c r="A4656" i="19"/>
  <c r="A4634" i="19"/>
  <c r="A4606" i="19"/>
  <c r="A4525" i="19"/>
  <c r="A4457" i="19"/>
  <c r="A4449" i="19"/>
  <c r="A4437" i="19"/>
  <c r="A4422" i="19"/>
  <c r="A4407" i="19"/>
  <c r="A4395" i="19"/>
  <c r="A4332" i="19"/>
  <c r="A4315" i="19"/>
  <c r="A4292" i="19"/>
  <c r="A4277" i="19"/>
  <c r="A4270" i="19"/>
  <c r="A4254" i="19"/>
  <c r="A4241" i="19"/>
  <c r="A4198" i="19"/>
  <c r="A4177" i="19"/>
  <c r="A4173" i="19"/>
  <c r="A4164" i="19"/>
  <c r="A4129" i="19"/>
  <c r="A3918" i="19"/>
  <c r="A3826" i="19"/>
  <c r="A3805" i="19"/>
  <c r="A3772" i="19"/>
  <c r="A3723" i="19"/>
  <c r="A3711" i="19"/>
  <c r="A3698" i="19"/>
  <c r="A3673" i="19"/>
  <c r="A3621" i="19"/>
  <c r="A3549" i="19"/>
  <c r="A3546" i="19"/>
  <c r="A3301" i="19"/>
  <c r="A3292" i="19"/>
  <c r="A3222" i="19"/>
  <c r="A3193" i="19"/>
  <c r="A3188" i="19"/>
  <c r="A3173" i="19"/>
  <c r="A2781" i="19"/>
  <c r="A2428" i="19"/>
  <c r="A2297" i="19"/>
  <c r="A2045" i="19"/>
  <c r="A4126" i="19"/>
  <c r="A4105" i="19"/>
  <c r="A4097" i="19"/>
  <c r="A4089" i="19"/>
  <c r="A4073" i="19"/>
  <c r="A3985" i="19"/>
  <c r="A3965" i="19"/>
  <c r="A3934" i="19"/>
  <c r="A3874" i="19"/>
  <c r="A3867" i="19"/>
  <c r="A3855" i="19"/>
  <c r="A3840" i="19"/>
  <c r="A3827" i="19"/>
  <c r="A3817" i="19"/>
  <c r="A3807" i="19"/>
  <c r="A3798" i="19"/>
  <c r="A3793" i="19"/>
  <c r="A3786" i="19"/>
  <c r="A3770" i="19"/>
  <c r="A3762" i="19"/>
  <c r="A3748" i="19"/>
  <c r="A3728" i="19"/>
  <c r="A3706" i="19"/>
  <c r="A3688" i="19"/>
  <c r="A3648" i="19"/>
  <c r="A3645" i="19"/>
  <c r="A3642" i="19"/>
  <c r="A3600" i="19"/>
  <c r="A3596" i="19"/>
  <c r="A3566" i="19"/>
  <c r="A3515" i="19"/>
  <c r="A3464" i="19"/>
  <c r="A3410" i="19"/>
  <c r="A3393" i="19"/>
  <c r="A3355" i="19"/>
  <c r="A3332" i="19"/>
  <c r="A3317" i="19"/>
  <c r="A3304" i="19"/>
  <c r="A3296" i="19"/>
  <c r="A3287" i="19"/>
  <c r="A3226" i="19"/>
  <c r="A3201" i="19"/>
  <c r="A3138" i="19"/>
  <c r="A2963" i="19"/>
  <c r="A2955" i="19"/>
  <c r="A2910" i="19"/>
  <c r="A2722" i="19"/>
  <c r="A2712" i="19"/>
  <c r="A2510" i="19"/>
  <c r="A2159" i="19"/>
  <c r="A2145" i="19"/>
  <c r="A1343" i="19"/>
  <c r="A4184" i="19"/>
  <c r="A4139" i="19"/>
  <c r="A4113" i="19"/>
  <c r="A4082" i="19"/>
  <c r="A4056" i="19"/>
  <c r="A4039" i="19"/>
  <c r="A4025" i="19"/>
  <c r="A4016" i="19"/>
  <c r="A3993" i="19"/>
  <c r="A3976" i="19"/>
  <c r="A3958" i="19"/>
  <c r="A3915" i="19"/>
  <c r="A3883" i="19"/>
  <c r="A3837" i="19"/>
  <c r="A3824" i="19"/>
  <c r="A3783" i="19"/>
  <c r="A3695" i="19"/>
  <c r="A3692" i="19"/>
  <c r="A3678" i="19"/>
  <c r="A3668" i="19"/>
  <c r="A3664" i="19"/>
  <c r="A3655" i="19"/>
  <c r="A3634" i="19"/>
  <c r="A3625" i="19"/>
  <c r="A3622" i="19"/>
  <c r="A3619" i="19"/>
  <c r="A3612" i="19"/>
  <c r="A3608" i="19"/>
  <c r="A3604" i="19"/>
  <c r="A3593" i="19"/>
  <c r="A3581" i="19"/>
  <c r="A3577" i="19"/>
  <c r="A3555" i="19"/>
  <c r="A3544" i="19"/>
  <c r="A3541" i="19"/>
  <c r="A3530" i="19"/>
  <c r="A3504" i="19"/>
  <c r="A3498" i="19"/>
  <c r="A3458" i="19"/>
  <c r="A3453" i="19"/>
  <c r="A3441" i="19"/>
  <c r="A3433" i="19"/>
  <c r="A3428" i="19"/>
  <c r="A3422" i="19"/>
  <c r="A3388" i="19"/>
  <c r="A3363" i="19"/>
  <c r="A3277" i="19"/>
  <c r="A3266" i="19"/>
  <c r="A3261" i="19"/>
  <c r="A3209" i="19"/>
  <c r="A3078" i="19"/>
  <c r="A3028" i="19"/>
  <c r="A3020" i="19"/>
  <c r="A3014" i="19"/>
  <c r="A2988" i="19"/>
  <c r="A2953" i="19"/>
  <c r="A2799" i="19"/>
  <c r="A2649" i="19"/>
  <c r="A2589" i="19"/>
  <c r="A2584" i="19"/>
  <c r="A2569" i="19"/>
  <c r="A2550" i="19"/>
  <c r="A2503" i="19"/>
  <c r="A2477" i="19"/>
  <c r="A2093" i="19"/>
  <c r="A1680" i="19"/>
  <c r="A4213" i="19"/>
  <c r="A4130" i="19"/>
  <c r="A4123" i="19"/>
  <c r="A4102" i="19"/>
  <c r="A4094" i="19"/>
  <c r="A3951" i="19"/>
  <c r="A3905" i="19"/>
  <c r="A3864" i="19"/>
  <c r="A3808" i="19"/>
  <c r="A3794" i="19"/>
  <c r="A3763" i="19"/>
  <c r="A3742" i="19"/>
  <c r="A3729" i="19"/>
  <c r="A3718" i="19"/>
  <c r="A3707" i="19"/>
  <c r="A3689" i="19"/>
  <c r="A3567" i="19"/>
  <c r="A3467" i="19"/>
  <c r="A3324" i="19"/>
  <c r="A3318" i="19"/>
  <c r="A3126" i="19"/>
  <c r="A2567" i="19"/>
  <c r="A2498" i="19"/>
  <c r="A3521" i="19"/>
  <c r="A3517" i="19"/>
  <c r="A3500" i="19"/>
  <c r="A3420" i="19"/>
  <c r="A3403" i="19"/>
  <c r="A3360" i="19"/>
  <c r="A3337" i="19"/>
  <c r="A3310" i="19"/>
  <c r="A3280" i="19"/>
  <c r="A3274" i="19"/>
  <c r="A3271" i="19"/>
  <c r="A3253" i="19"/>
  <c r="A3244" i="19"/>
  <c r="A3231" i="19"/>
  <c r="A3213" i="19"/>
  <c r="A3190" i="19"/>
  <c r="A3151" i="19"/>
  <c r="A3148" i="19"/>
  <c r="A3140" i="19"/>
  <c r="A3132" i="19"/>
  <c r="A3115" i="19"/>
  <c r="A3108" i="19"/>
  <c r="A3102" i="19"/>
  <c r="A3087" i="19"/>
  <c r="A3019" i="19"/>
  <c r="A3009" i="19"/>
  <c r="A3003" i="19"/>
  <c r="A2914" i="19"/>
  <c r="A2887" i="19"/>
  <c r="A2877" i="19"/>
  <c r="A2867" i="19"/>
  <c r="A2859" i="19"/>
  <c r="A2842" i="19"/>
  <c r="A2790" i="19"/>
  <c r="A2760" i="19"/>
  <c r="A2686" i="19"/>
  <c r="A2675" i="19"/>
  <c r="A2653" i="19"/>
  <c r="A2633" i="19"/>
  <c r="A2592" i="19"/>
  <c r="A2529" i="19"/>
  <c r="A2486" i="19"/>
  <c r="A2481" i="19"/>
  <c r="A2444" i="19"/>
  <c r="A2442" i="19"/>
  <c r="A2408" i="19"/>
  <c r="A2383" i="19"/>
  <c r="A2365" i="19"/>
  <c r="A2343" i="19"/>
  <c r="A2325" i="19"/>
  <c r="A2311" i="19"/>
  <c r="A2273" i="19"/>
  <c r="A2256" i="19"/>
  <c r="A2199" i="19"/>
  <c r="A2086" i="19"/>
  <c r="A2081" i="19"/>
  <c r="A2059" i="19"/>
  <c r="A1922" i="19"/>
  <c r="A1717" i="19"/>
  <c r="A1452" i="19"/>
  <c r="A1447" i="19"/>
  <c r="A1434" i="19"/>
  <c r="A3534" i="19"/>
  <c r="A3512" i="19"/>
  <c r="A3495" i="19"/>
  <c r="A3463" i="19"/>
  <c r="A3415" i="19"/>
  <c r="A3398" i="19"/>
  <c r="A3371" i="19"/>
  <c r="A3338" i="19"/>
  <c r="A3314" i="19"/>
  <c r="A3293" i="19"/>
  <c r="A3284" i="19"/>
  <c r="A3248" i="19"/>
  <c r="A3245" i="19"/>
  <c r="A3242" i="19"/>
  <c r="A3235" i="19"/>
  <c r="A3217" i="19"/>
  <c r="A3214" i="19"/>
  <c r="A3205" i="19"/>
  <c r="A3177" i="19"/>
  <c r="A3169" i="19"/>
  <c r="A3161" i="19"/>
  <c r="A3120" i="19"/>
  <c r="A3103" i="19"/>
  <c r="A3094" i="19"/>
  <c r="A3070" i="19"/>
  <c r="A3023" i="19"/>
  <c r="A3017" i="19"/>
  <c r="A2944" i="19"/>
  <c r="A2904" i="19"/>
  <c r="A2868" i="19"/>
  <c r="A2840" i="19"/>
  <c r="A2821" i="19"/>
  <c r="A2809" i="19"/>
  <c r="A2791" i="19"/>
  <c r="A2785" i="19"/>
  <c r="A2761" i="19"/>
  <c r="A2698" i="19"/>
  <c r="A2687" i="19"/>
  <c r="A2629" i="19"/>
  <c r="A2559" i="19"/>
  <c r="A2511" i="19"/>
  <c r="A2482" i="19"/>
  <c r="A2437" i="19"/>
  <c r="A2409" i="19"/>
  <c r="A2312" i="19"/>
  <c r="A2274" i="19"/>
  <c r="A2242" i="19"/>
  <c r="A2208" i="19"/>
  <c r="A2187" i="19"/>
  <c r="A2055" i="19"/>
  <c r="A2036" i="19"/>
  <c r="A1968" i="19"/>
  <c r="A1458" i="19"/>
  <c r="A1412" i="19"/>
  <c r="A1407" i="19"/>
  <c r="A1371" i="19"/>
  <c r="A1268" i="19"/>
  <c r="A1042" i="19"/>
  <c r="A3509" i="19"/>
  <c r="A3482" i="19"/>
  <c r="A3477" i="19"/>
  <c r="A3460" i="19"/>
  <c r="A3450" i="19"/>
  <c r="A3446" i="19"/>
  <c r="A3412" i="19"/>
  <c r="A3395" i="19"/>
  <c r="A3368" i="19"/>
  <c r="A3345" i="19"/>
  <c r="A3329" i="19"/>
  <c r="A3258" i="19"/>
  <c r="A3255" i="19"/>
  <c r="A3249" i="19"/>
  <c r="A3197" i="19"/>
  <c r="A3180" i="19"/>
  <c r="A3110" i="19"/>
  <c r="A3101" i="19"/>
  <c r="A3095" i="19"/>
  <c r="A3052" i="19"/>
  <c r="A3045" i="19"/>
  <c r="A3036" i="19"/>
  <c r="A3010" i="19"/>
  <c r="A3007" i="19"/>
  <c r="A2756" i="19"/>
  <c r="A2716" i="19"/>
  <c r="A2711" i="19"/>
  <c r="A2699" i="19"/>
  <c r="A2682" i="19"/>
  <c r="A2671" i="19"/>
  <c r="A2662" i="19"/>
  <c r="A2615" i="19"/>
  <c r="A2593" i="19"/>
  <c r="A2576" i="19"/>
  <c r="A2536" i="19"/>
  <c r="A2504" i="19"/>
  <c r="A2493" i="19"/>
  <c r="A2448" i="19"/>
  <c r="A2432" i="19"/>
  <c r="A2350" i="19"/>
  <c r="A2260" i="19"/>
  <c r="A2155" i="19"/>
  <c r="A2006" i="19"/>
  <c r="A1830" i="19"/>
  <c r="A1547" i="19"/>
  <c r="A1509" i="19"/>
  <c r="A1482" i="19"/>
  <c r="A1465" i="19"/>
  <c r="A3516" i="19"/>
  <c r="A3499" i="19"/>
  <c r="A3419" i="19"/>
  <c r="A3402" i="19"/>
  <c r="A3385" i="19"/>
  <c r="A3359" i="19"/>
  <c r="A3342" i="19"/>
  <c r="A3326" i="19"/>
  <c r="A3306" i="19"/>
  <c r="A3282" i="19"/>
  <c r="A3279" i="19"/>
  <c r="A3270" i="19"/>
  <c r="A3267" i="19"/>
  <c r="A3240" i="19"/>
  <c r="A3233" i="19"/>
  <c r="A3230" i="19"/>
  <c r="A3227" i="19"/>
  <c r="A3203" i="19"/>
  <c r="A3175" i="19"/>
  <c r="A3167" i="19"/>
  <c r="A3159" i="19"/>
  <c r="A3150" i="19"/>
  <c r="A3117" i="19"/>
  <c r="A3114" i="19"/>
  <c r="A3083" i="19"/>
  <c r="A3056" i="19"/>
  <c r="A3043" i="19"/>
  <c r="A3037" i="19"/>
  <c r="A3011" i="19"/>
  <c r="A2996" i="19"/>
  <c r="A2991" i="19"/>
  <c r="A2986" i="19"/>
  <c r="A2965" i="19"/>
  <c r="A2928" i="19"/>
  <c r="A2897" i="19"/>
  <c r="A2863" i="19"/>
  <c r="A2847" i="19"/>
  <c r="A2833" i="19"/>
  <c r="A2795" i="19"/>
  <c r="A2666" i="19"/>
  <c r="A2648" i="19"/>
  <c r="A2618" i="19"/>
  <c r="A2596" i="19"/>
  <c r="A2586" i="19"/>
  <c r="A2525" i="19"/>
  <c r="A2485" i="19"/>
  <c r="A2461" i="19"/>
  <c r="A2382" i="19"/>
  <c r="A2376" i="19"/>
  <c r="A2364" i="19"/>
  <c r="A2342" i="19"/>
  <c r="A2324" i="19"/>
  <c r="A2289" i="19"/>
  <c r="A2263" i="19"/>
  <c r="A2196" i="19"/>
  <c r="A2191" i="19"/>
  <c r="A2068" i="19"/>
  <c r="A2063" i="19"/>
  <c r="A1945" i="19"/>
  <c r="A1904" i="19"/>
  <c r="A1854" i="19"/>
  <c r="A1738" i="19"/>
  <c r="A1672" i="19"/>
  <c r="A1632" i="19"/>
  <c r="A1309" i="19"/>
  <c r="A3097" i="19"/>
  <c r="A3062" i="19"/>
  <c r="A3039" i="19"/>
  <c r="A3005" i="19"/>
  <c r="A2975" i="19"/>
  <c r="A2941" i="19"/>
  <c r="A2924" i="19"/>
  <c r="A2899" i="19"/>
  <c r="A2882" i="19"/>
  <c r="A2835" i="19"/>
  <c r="A2801" i="19"/>
  <c r="A2797" i="19"/>
  <c r="A2783" i="19"/>
  <c r="A2758" i="19"/>
  <c r="A2733" i="19"/>
  <c r="A2724" i="19"/>
  <c r="A2684" i="19"/>
  <c r="A2668" i="19"/>
  <c r="A2658" i="19"/>
  <c r="A2635" i="19"/>
  <c r="A2622" i="19"/>
  <c r="A2598" i="19"/>
  <c r="A2572" i="19"/>
  <c r="A2556" i="19"/>
  <c r="A2552" i="19"/>
  <c r="A2513" i="19"/>
  <c r="A2495" i="19"/>
  <c r="A2470" i="19"/>
  <c r="A2434" i="19"/>
  <c r="A2421" i="19"/>
  <c r="A2405" i="19"/>
  <c r="A2379" i="19"/>
  <c r="A2362" i="19"/>
  <c r="A2339" i="19"/>
  <c r="A2303" i="19"/>
  <c r="A2299" i="19"/>
  <c r="A2286" i="19"/>
  <c r="A2278" i="19"/>
  <c r="A2239" i="19"/>
  <c r="A2201" i="19"/>
  <c r="A2181" i="19"/>
  <c r="A2163" i="19"/>
  <c r="A2136" i="19"/>
  <c r="A2117" i="19"/>
  <c r="A2103" i="19"/>
  <c r="A2084" i="19"/>
  <c r="A2066" i="19"/>
  <c r="A2019" i="19"/>
  <c r="A2014" i="19"/>
  <c r="A1977" i="19"/>
  <c r="A1909" i="19"/>
  <c r="A1903" i="19"/>
  <c r="A1859" i="19"/>
  <c r="A1845" i="19"/>
  <c r="A1812" i="19"/>
  <c r="A1783" i="19"/>
  <c r="A1781" i="19"/>
  <c r="A1743" i="19"/>
  <c r="A1702" i="19"/>
  <c r="A1684" i="19"/>
  <c r="A1503" i="19"/>
  <c r="A1477" i="19"/>
  <c r="A1437" i="19"/>
  <c r="A3106" i="19"/>
  <c r="A3076" i="19"/>
  <c r="A3048" i="19"/>
  <c r="A3015" i="19"/>
  <c r="A2976" i="19"/>
  <c r="A2942" i="19"/>
  <c r="A2925" i="19"/>
  <c r="A2846" i="19"/>
  <c r="A2830" i="19"/>
  <c r="A2802" i="19"/>
  <c r="A2778" i="19"/>
  <c r="A2766" i="19"/>
  <c r="A2753" i="19"/>
  <c r="A2741" i="19"/>
  <c r="A2728" i="19"/>
  <c r="A2695" i="19"/>
  <c r="A2679" i="19"/>
  <c r="A2659" i="19"/>
  <c r="A2636" i="19"/>
  <c r="A2606" i="19"/>
  <c r="A2573" i="19"/>
  <c r="A2547" i="19"/>
  <c r="A2533" i="19"/>
  <c r="A2499" i="19"/>
  <c r="A2465" i="19"/>
  <c r="A2452" i="19"/>
  <c r="A2435" i="19"/>
  <c r="A2422" i="19"/>
  <c r="A2406" i="19"/>
  <c r="A2396" i="19"/>
  <c r="A2380" i="19"/>
  <c r="A2370" i="19"/>
  <c r="A2320" i="19"/>
  <c r="A2304" i="19"/>
  <c r="A2294" i="19"/>
  <c r="A2279" i="19"/>
  <c r="A2270" i="19"/>
  <c r="A2257" i="19"/>
  <c r="A2164" i="19"/>
  <c r="A2151" i="19"/>
  <c r="A2129" i="19"/>
  <c r="A2116" i="19"/>
  <c r="A2095" i="19"/>
  <c r="A2085" i="19"/>
  <c r="A2073" i="19"/>
  <c r="A2067" i="19"/>
  <c r="A2053" i="19"/>
  <c r="A2032" i="19"/>
  <c r="A1987" i="19"/>
  <c r="A1978" i="19"/>
  <c r="A1955" i="19"/>
  <c r="A1951" i="19"/>
  <c r="A1914" i="19"/>
  <c r="A1910" i="19"/>
  <c r="A1907" i="19"/>
  <c r="A1889" i="19"/>
  <c r="A1872" i="19"/>
  <c r="A1787" i="19"/>
  <c r="A1765" i="19"/>
  <c r="A1721" i="19"/>
  <c r="A1706" i="19"/>
  <c r="A1685" i="19"/>
  <c r="A1677" i="19"/>
  <c r="A1657" i="19"/>
  <c r="A1647" i="19"/>
  <c r="A1606" i="19"/>
  <c r="A1594" i="19"/>
  <c r="A1581" i="19"/>
  <c r="A1531" i="19"/>
  <c r="A1513" i="19"/>
  <c r="A1485" i="19"/>
  <c r="A1421" i="19"/>
  <c r="A1413" i="19"/>
  <c r="A1396" i="19"/>
  <c r="A1391" i="19"/>
  <c r="A1352" i="19"/>
  <c r="A3080" i="19"/>
  <c r="A2983" i="19"/>
  <c r="A2949" i="19"/>
  <c r="A2932" i="19"/>
  <c r="A2860" i="19"/>
  <c r="A2843" i="19"/>
  <c r="A2827" i="19"/>
  <c r="A2775" i="19"/>
  <c r="A2692" i="19"/>
  <c r="A2676" i="19"/>
  <c r="A2627" i="19"/>
  <c r="A2616" i="19"/>
  <c r="A2603" i="19"/>
  <c r="A2580" i="19"/>
  <c r="A2564" i="19"/>
  <c r="A2543" i="19"/>
  <c r="A2530" i="19"/>
  <c r="A2490" i="19"/>
  <c r="A2462" i="19"/>
  <c r="A2429" i="19"/>
  <c r="A2413" i="19"/>
  <c r="A2357" i="19"/>
  <c r="A2347" i="19"/>
  <c r="A2317" i="19"/>
  <c r="A2243" i="19"/>
  <c r="A2225" i="19"/>
  <c r="A2146" i="19"/>
  <c r="A2132" i="19"/>
  <c r="A2035" i="19"/>
  <c r="A2023" i="19"/>
  <c r="A2018" i="19"/>
  <c r="A1917" i="19"/>
  <c r="A1867" i="19"/>
  <c r="A1837" i="19"/>
  <c r="A1799" i="19"/>
  <c r="A1762" i="19"/>
  <c r="A1724" i="19"/>
  <c r="A1716" i="19"/>
  <c r="A1689" i="19"/>
  <c r="A1600" i="19"/>
  <c r="A1528" i="19"/>
  <c r="A3084" i="19"/>
  <c r="A3053" i="19"/>
  <c r="A3024" i="19"/>
  <c r="A2980" i="19"/>
  <c r="A2946" i="19"/>
  <c r="A2929" i="19"/>
  <c r="A2881" i="19"/>
  <c r="A2834" i="19"/>
  <c r="A2806" i="19"/>
  <c r="A2796" i="19"/>
  <c r="A2792" i="19"/>
  <c r="A2782" i="19"/>
  <c r="A2757" i="19"/>
  <c r="A2732" i="19"/>
  <c r="A2720" i="19"/>
  <c r="A2683" i="19"/>
  <c r="A2667" i="19"/>
  <c r="A2663" i="19"/>
  <c r="A2650" i="19"/>
  <c r="A2631" i="19"/>
  <c r="A2621" i="19"/>
  <c r="A2610" i="19"/>
  <c r="A2594" i="19"/>
  <c r="A2581" i="19"/>
  <c r="A2577" i="19"/>
  <c r="A2561" i="19"/>
  <c r="A2551" i="19"/>
  <c r="A2537" i="19"/>
  <c r="A2512" i="19"/>
  <c r="A2469" i="19"/>
  <c r="A2439" i="19"/>
  <c r="A2430" i="19"/>
  <c r="A2426" i="19"/>
  <c r="A2410" i="19"/>
  <c r="A2400" i="19"/>
  <c r="A2384" i="19"/>
  <c r="A2361" i="19"/>
  <c r="A2344" i="19"/>
  <c r="A2298" i="19"/>
  <c r="A2285" i="19"/>
  <c r="A2261" i="19"/>
  <c r="A2258" i="19"/>
  <c r="A2249" i="19"/>
  <c r="A2228" i="19"/>
  <c r="A2205" i="19"/>
  <c r="A2192" i="19"/>
  <c r="A2183" i="19"/>
  <c r="A2149" i="19"/>
  <c r="A2121" i="19"/>
  <c r="A2077" i="19"/>
  <c r="A1964" i="19"/>
  <c r="A1959" i="19"/>
  <c r="A1937" i="19"/>
  <c r="A1881" i="19"/>
  <c r="A1841" i="19"/>
  <c r="A1831" i="19"/>
  <c r="A1808" i="19"/>
  <c r="A1796" i="19"/>
  <c r="A1769" i="19"/>
  <c r="A1734" i="19"/>
  <c r="A1698" i="19"/>
  <c r="A1695" i="19"/>
  <c r="A1655" i="19"/>
  <c r="A1629" i="19"/>
  <c r="A1620" i="19"/>
  <c r="A1614" i="19"/>
  <c r="A1592" i="19"/>
  <c r="A1428" i="19"/>
  <c r="A1174" i="19"/>
  <c r="A1155" i="19"/>
  <c r="A858" i="19"/>
  <c r="A1002" i="19"/>
  <c r="A2235" i="19"/>
  <c r="A2206" i="19"/>
  <c r="A2174" i="19"/>
  <c r="A2126" i="19"/>
  <c r="A2109" i="19"/>
  <c r="A2091" i="19"/>
  <c r="A2060" i="19"/>
  <c r="A2042" i="19"/>
  <c r="A2011" i="19"/>
  <c r="A1984" i="19"/>
  <c r="A1974" i="19"/>
  <c r="A1927" i="19"/>
  <c r="A1923" i="19"/>
  <c r="A1898" i="19"/>
  <c r="A1876" i="19"/>
  <c r="A1842" i="19"/>
  <c r="A1818" i="19"/>
  <c r="A1791" i="19"/>
  <c r="A1778" i="19"/>
  <c r="A1757" i="19"/>
  <c r="A1753" i="19"/>
  <c r="A1708" i="19"/>
  <c r="A1699" i="19"/>
  <c r="A1669" i="19"/>
  <c r="A1665" i="19"/>
  <c r="A1643" i="19"/>
  <c r="A1584" i="19"/>
  <c r="A1561" i="19"/>
  <c r="A1529" i="19"/>
  <c r="A1504" i="19"/>
  <c r="A1470" i="19"/>
  <c r="A1425" i="19"/>
  <c r="A1379" i="19"/>
  <c r="A1358" i="19"/>
  <c r="A1195" i="19"/>
  <c r="A1161" i="19"/>
  <c r="A1056" i="19"/>
  <c r="A1050" i="19"/>
  <c r="A400" i="19"/>
  <c r="A368" i="19"/>
  <c r="A336" i="19"/>
  <c r="A2222" i="19"/>
  <c r="A2142" i="19"/>
  <c r="A2027" i="19"/>
  <c r="A1997" i="19"/>
  <c r="A1895" i="19"/>
  <c r="A1882" i="19"/>
  <c r="A1873" i="19"/>
  <c r="A1864" i="19"/>
  <c r="A1858" i="19"/>
  <c r="A1809" i="19"/>
  <c r="A1803" i="19"/>
  <c r="A1747" i="19"/>
  <c r="A1690" i="19"/>
  <c r="A1630" i="19"/>
  <c r="A1621" i="19"/>
  <c r="A1443" i="19"/>
  <c r="A2240" i="19"/>
  <c r="A2210" i="19"/>
  <c r="A2178" i="19"/>
  <c r="A2130" i="19"/>
  <c r="A2113" i="19"/>
  <c r="A2096" i="19"/>
  <c r="A2047" i="19"/>
  <c r="A2015" i="19"/>
  <c r="A1998" i="19"/>
  <c r="A1965" i="19"/>
  <c r="A1946" i="19"/>
  <c r="A1932" i="19"/>
  <c r="A1918" i="19"/>
  <c r="A1908" i="19"/>
  <c r="A1899" i="19"/>
  <c r="A1868" i="19"/>
  <c r="A1855" i="19"/>
  <c r="A1836" i="19"/>
  <c r="A1832" i="19"/>
  <c r="A1813" i="19"/>
  <c r="A1800" i="19"/>
  <c r="A1770" i="19"/>
  <c r="A1766" i="19"/>
  <c r="A1744" i="19"/>
  <c r="A1725" i="19"/>
  <c r="A1694" i="19"/>
  <c r="A1636" i="19"/>
  <c r="A1599" i="19"/>
  <c r="A1554" i="19"/>
  <c r="A1543" i="19"/>
  <c r="A1524" i="19"/>
  <c r="A1364" i="19"/>
  <c r="A1337" i="19"/>
  <c r="A926" i="19"/>
  <c r="A1618" i="19"/>
  <c r="A1536" i="19"/>
  <c r="A1521" i="19"/>
  <c r="A1514" i="19"/>
  <c r="A1489" i="19"/>
  <c r="A1462" i="19"/>
  <c r="A1441" i="19"/>
  <c r="A1419" i="19"/>
  <c r="A1410" i="19"/>
  <c r="A1368" i="19"/>
  <c r="A1362" i="19"/>
  <c r="A1353" i="19"/>
  <c r="A1344" i="19"/>
  <c r="A1324" i="19"/>
  <c r="A1315" i="19"/>
  <c r="A1310" i="19"/>
  <c r="A1290" i="19"/>
  <c r="A1272" i="19"/>
  <c r="A1231" i="19"/>
  <c r="A1217" i="19"/>
  <c r="A1204" i="19"/>
  <c r="A976" i="19"/>
  <c r="A602" i="19"/>
  <c r="A594" i="19"/>
  <c r="A1644" i="19"/>
  <c r="A1611" i="19"/>
  <c r="A1603" i="19"/>
  <c r="A1578" i="19"/>
  <c r="A1571" i="19"/>
  <c r="A1507" i="19"/>
  <c r="A1456" i="19"/>
  <c r="A1426" i="19"/>
  <c r="A1321" i="19"/>
  <c r="A1622" i="19"/>
  <c r="A1597" i="19"/>
  <c r="A1526" i="19"/>
  <c r="A1453" i="19"/>
  <c r="A1383" i="19"/>
  <c r="A1375" i="19"/>
  <c r="A1360" i="19"/>
  <c r="A1350" i="19"/>
  <c r="A1335" i="19"/>
  <c r="A1322" i="19"/>
  <c r="A1301" i="19"/>
  <c r="A1275" i="19"/>
  <c r="A1073" i="19"/>
  <c r="A897" i="19"/>
  <c r="A892" i="19"/>
  <c r="A884" i="19"/>
  <c r="A1292" i="19"/>
  <c r="A1265" i="19"/>
  <c r="A1261" i="19"/>
  <c r="A1246" i="19"/>
  <c r="A1152" i="19"/>
  <c r="A1114" i="19"/>
  <c r="A1089" i="19"/>
  <c r="A1064" i="19"/>
  <c r="A1032" i="19"/>
  <c r="A984" i="19"/>
  <c r="A934" i="19"/>
  <c r="A869" i="19"/>
  <c r="A640" i="19"/>
  <c r="A597" i="19"/>
  <c r="A595" i="19"/>
  <c r="A560" i="19"/>
  <c r="A524" i="19"/>
  <c r="A498" i="19"/>
  <c r="A1327" i="19"/>
  <c r="A1296" i="19"/>
  <c r="A1232" i="19"/>
  <c r="A1225" i="19"/>
  <c r="A1302" i="19"/>
  <c r="A1273" i="19"/>
  <c r="A1237" i="19"/>
  <c r="A1229" i="19"/>
  <c r="A1209" i="19"/>
  <c r="A1179" i="19"/>
  <c r="A1162" i="19"/>
  <c r="A1145" i="19"/>
  <c r="A1139" i="19"/>
  <c r="A1088" i="19"/>
  <c r="A1075" i="19"/>
  <c r="A1030" i="19"/>
  <c r="A1008" i="19"/>
  <c r="A970" i="19"/>
  <c r="A946" i="19"/>
  <c r="A920" i="19"/>
  <c r="A899" i="19"/>
  <c r="A886" i="19"/>
  <c r="A755" i="19"/>
  <c r="A722" i="19"/>
  <c r="A664" i="19"/>
  <c r="A661" i="19"/>
  <c r="A556" i="19"/>
  <c r="A454" i="19"/>
  <c r="A302" i="19"/>
  <c r="A1241" i="19"/>
  <c r="A1210" i="19"/>
  <c r="A1206" i="19"/>
  <c r="A1203" i="19"/>
  <c r="A1170" i="19"/>
  <c r="A1166" i="19"/>
  <c r="A1125" i="19"/>
  <c r="A1096" i="19"/>
  <c r="A1083" i="19"/>
  <c r="A1057" i="19"/>
  <c r="A1039" i="19"/>
  <c r="A978" i="19"/>
  <c r="A954" i="19"/>
  <c r="A928" i="19"/>
  <c r="A907" i="19"/>
  <c r="A868" i="19"/>
  <c r="A800" i="19"/>
  <c r="A787" i="19"/>
  <c r="A756" i="19"/>
  <c r="A735" i="19"/>
  <c r="A692" i="19"/>
  <c r="A540" i="19"/>
  <c r="A502" i="19"/>
  <c r="A1130" i="19"/>
  <c r="A1047" i="19"/>
  <c r="A1010" i="19"/>
  <c r="A948" i="19"/>
  <c r="A853" i="19"/>
  <c r="A840" i="19"/>
  <c r="A824" i="19"/>
  <c r="A805" i="19"/>
  <c r="A762" i="19"/>
  <c r="A746" i="19"/>
  <c r="A724" i="19"/>
  <c r="A703" i="19"/>
  <c r="A681" i="19"/>
  <c r="A636" i="19"/>
  <c r="A627" i="19"/>
  <c r="A586" i="19"/>
  <c r="A534" i="19"/>
  <c r="A520" i="19"/>
  <c r="A471" i="19"/>
  <c r="A430" i="19"/>
  <c r="A401" i="19"/>
  <c r="A337" i="19"/>
  <c r="A1034" i="19"/>
  <c r="A1004" i="19"/>
  <c r="A988" i="19"/>
  <c r="A972" i="19"/>
  <c r="A938" i="19"/>
  <c r="A922" i="19"/>
  <c r="A909" i="19"/>
  <c r="A893" i="19"/>
  <c r="A880" i="19"/>
  <c r="A815" i="19"/>
  <c r="A812" i="19"/>
  <c r="A796" i="19"/>
  <c r="A739" i="19"/>
  <c r="A548" i="19"/>
  <c r="A1184" i="19"/>
  <c r="A1149" i="19"/>
  <c r="A1108" i="19"/>
  <c r="A1019" i="19"/>
  <c r="A956" i="19"/>
  <c r="A865" i="19"/>
  <c r="A829" i="19"/>
  <c r="A820" i="19"/>
  <c r="A794" i="19"/>
  <c r="A766" i="19"/>
  <c r="A737" i="19"/>
  <c r="A708" i="19"/>
  <c r="A697" i="19"/>
  <c r="A622" i="19"/>
  <c r="A610" i="19"/>
  <c r="A607" i="19"/>
  <c r="A579" i="19"/>
  <c r="A566" i="19"/>
  <c r="A552" i="19"/>
  <c r="A480" i="19"/>
  <c r="A462" i="19"/>
  <c r="A426" i="19"/>
  <c r="A412" i="19"/>
  <c r="A369" i="19"/>
  <c r="A274" i="19"/>
  <c r="A269" i="19"/>
  <c r="D223" i="10"/>
  <c r="E223" i="10" s="1"/>
  <c r="D191" i="10"/>
  <c r="E191" i="10" s="1"/>
  <c r="A1156" i="19"/>
  <c r="A1143" i="19"/>
  <c r="A1026" i="19"/>
  <c r="A996" i="19"/>
  <c r="A980" i="19"/>
  <c r="A963" i="19"/>
  <c r="A930" i="19"/>
  <c r="A914" i="19"/>
  <c r="A901" i="19"/>
  <c r="A888" i="19"/>
  <c r="A842" i="19"/>
  <c r="A836" i="19"/>
  <c r="A516" i="19"/>
  <c r="D358" i="10"/>
  <c r="E358" i="10" s="1"/>
  <c r="A802" i="19"/>
  <c r="A758" i="19"/>
  <c r="A751" i="19"/>
  <c r="A717" i="19"/>
  <c r="A710" i="19"/>
  <c r="A686" i="19"/>
  <c r="A677" i="19"/>
  <c r="A657" i="19"/>
  <c r="A599" i="19"/>
  <c r="A587" i="19"/>
  <c r="A568" i="19"/>
  <c r="A542" i="19"/>
  <c r="A536" i="19"/>
  <c r="A510" i="19"/>
  <c r="A504" i="19"/>
  <c r="A478" i="19"/>
  <c r="A472" i="19"/>
  <c r="A464" i="19"/>
  <c r="A456" i="19"/>
  <c r="A448" i="19"/>
  <c r="A440" i="19"/>
  <c r="A380" i="19"/>
  <c r="A348" i="19"/>
  <c r="A316" i="19"/>
  <c r="A261" i="19"/>
  <c r="A246" i="19"/>
  <c r="A235" i="19"/>
  <c r="D368" i="10"/>
  <c r="E368" i="10" s="1"/>
  <c r="A514" i="19"/>
  <c r="A508" i="19"/>
  <c r="A482" i="19"/>
  <c r="A476" i="19"/>
  <c r="A389" i="19"/>
  <c r="A357" i="19"/>
  <c r="A325" i="19"/>
  <c r="A306" i="19"/>
  <c r="A285" i="19"/>
  <c r="A267" i="19"/>
  <c r="A860" i="19"/>
  <c r="A804" i="19"/>
  <c r="A791" i="19"/>
  <c r="A760" i="19"/>
  <c r="A753" i="19"/>
  <c r="A698" i="19"/>
  <c r="A670" i="19"/>
  <c r="A651" i="19"/>
  <c r="A648" i="19"/>
  <c r="A570" i="19"/>
  <c r="A564" i="19"/>
  <c r="A538" i="19"/>
  <c r="A532" i="19"/>
  <c r="A506" i="19"/>
  <c r="A500" i="19"/>
  <c r="A474" i="19"/>
  <c r="A428" i="19"/>
  <c r="A299" i="19"/>
  <c r="A229" i="19"/>
  <c r="H3" i="14"/>
  <c r="C10" i="4" s="1"/>
  <c r="B8" i="7" s="1"/>
  <c r="E8" i="7" s="1"/>
  <c r="A237" i="19"/>
  <c r="A234" i="19"/>
  <c r="D494" i="10"/>
  <c r="E494" i="10" s="1"/>
  <c r="D486" i="10"/>
  <c r="E486" i="10" s="1"/>
  <c r="D478" i="10"/>
  <c r="E478" i="10" s="1"/>
  <c r="D470" i="10"/>
  <c r="E470" i="10" s="1"/>
  <c r="D462" i="10"/>
  <c r="E462" i="10" s="1"/>
  <c r="D454" i="10"/>
  <c r="E454" i="10" s="1"/>
  <c r="D446" i="10"/>
  <c r="E446" i="10" s="1"/>
  <c r="D438" i="10"/>
  <c r="E438" i="10" s="1"/>
  <c r="D430" i="10"/>
  <c r="E430" i="10" s="1"/>
  <c r="D422" i="10"/>
  <c r="E422" i="10" s="1"/>
  <c r="D414" i="10"/>
  <c r="E414" i="10" s="1"/>
  <c r="D406" i="10"/>
  <c r="E406" i="10" s="1"/>
  <c r="D398" i="10"/>
  <c r="E398" i="10" s="1"/>
  <c r="D390" i="10"/>
  <c r="E390" i="10" s="1"/>
  <c r="D382" i="10"/>
  <c r="E382" i="10" s="1"/>
  <c r="D374" i="10"/>
  <c r="E374" i="10" s="1"/>
  <c r="D299" i="10"/>
  <c r="E299" i="10" s="1"/>
  <c r="A309" i="19"/>
  <c r="A293" i="19"/>
  <c r="A277" i="19"/>
  <c r="A241" i="19"/>
  <c r="A238" i="19"/>
  <c r="D493" i="10"/>
  <c r="E493" i="10" s="1"/>
  <c r="D485" i="10"/>
  <c r="E485" i="10" s="1"/>
  <c r="D477" i="10"/>
  <c r="E477" i="10" s="1"/>
  <c r="D469" i="10"/>
  <c r="E469" i="10" s="1"/>
  <c r="D461" i="10"/>
  <c r="E461" i="10" s="1"/>
  <c r="D453" i="10"/>
  <c r="E453" i="10" s="1"/>
  <c r="D445" i="10"/>
  <c r="E445" i="10" s="1"/>
  <c r="D437" i="10"/>
  <c r="E437" i="10" s="1"/>
  <c r="D429" i="10"/>
  <c r="E429" i="10" s="1"/>
  <c r="D421" i="10"/>
  <c r="E421" i="10" s="1"/>
  <c r="D413" i="10"/>
  <c r="E413" i="10" s="1"/>
  <c r="D405" i="10"/>
  <c r="E405" i="10" s="1"/>
  <c r="D397" i="10"/>
  <c r="E397" i="10" s="1"/>
  <c r="D389" i="10"/>
  <c r="E389" i="10" s="1"/>
  <c r="D381" i="10"/>
  <c r="E381" i="10" s="1"/>
  <c r="D373" i="10"/>
  <c r="E373" i="10" s="1"/>
  <c r="D363" i="10"/>
  <c r="E363" i="10" s="1"/>
  <c r="D353" i="10"/>
  <c r="E353" i="10" s="1"/>
  <c r="D316" i="10"/>
  <c r="E316" i="10" s="1"/>
  <c r="D41" i="10"/>
  <c r="E41" i="10" s="1"/>
  <c r="A253" i="19"/>
  <c r="A250" i="19"/>
  <c r="A221" i="19"/>
  <c r="B2" i="19" s="1"/>
  <c r="D8" i="4" s="1"/>
  <c r="A218" i="19"/>
  <c r="D255" i="10"/>
  <c r="E255" i="10" s="1"/>
  <c r="D324" i="10"/>
  <c r="E324" i="10" s="1"/>
  <c r="D245" i="10"/>
  <c r="E245" i="10" s="1"/>
  <c r="D213" i="10"/>
  <c r="E213" i="10" s="1"/>
  <c r="D181" i="10"/>
  <c r="E181" i="10" s="1"/>
  <c r="D98" i="10"/>
  <c r="E98" i="10" s="1"/>
  <c r="D352" i="10"/>
  <c r="E352" i="10" s="1"/>
  <c r="D340" i="10"/>
  <c r="E340" i="10" s="1"/>
  <c r="D312" i="10"/>
  <c r="E312" i="10" s="1"/>
  <c r="D280" i="10"/>
  <c r="E280" i="10" s="1"/>
  <c r="D250" i="10"/>
  <c r="E250" i="10" s="1"/>
  <c r="D218" i="10"/>
  <c r="E218" i="10" s="1"/>
  <c r="D186" i="10"/>
  <c r="E186" i="10" s="1"/>
  <c r="D174" i="10"/>
  <c r="E174" i="10" s="1"/>
  <c r="C7" i="9"/>
  <c r="I15" i="4" s="1"/>
  <c r="E10" i="10"/>
  <c r="D263" i="10"/>
  <c r="E263" i="10" s="1"/>
  <c r="D231" i="10"/>
  <c r="E231" i="10" s="1"/>
  <c r="D199" i="10"/>
  <c r="E199" i="10" s="1"/>
  <c r="D167" i="10"/>
  <c r="E167" i="10" s="1"/>
  <c r="D111" i="10"/>
  <c r="E111" i="10" s="1"/>
  <c r="D79" i="10"/>
  <c r="E79" i="10" s="1"/>
  <c r="D47" i="10"/>
  <c r="E47" i="10" s="1"/>
  <c r="D37" i="10"/>
  <c r="E37" i="10" s="1"/>
  <c r="D271" i="10"/>
  <c r="E271" i="10" s="1"/>
  <c r="D239" i="10"/>
  <c r="E239" i="10" s="1"/>
  <c r="D207" i="10"/>
  <c r="E207" i="10" s="1"/>
  <c r="D175" i="10"/>
  <c r="E175" i="10" s="1"/>
  <c r="D103" i="10"/>
  <c r="E103" i="10" s="1"/>
  <c r="D71" i="10"/>
  <c r="E71" i="10" s="1"/>
  <c r="D27" i="10"/>
  <c r="E27" i="10" s="1"/>
  <c r="D15" i="10"/>
  <c r="E15" i="10" s="1"/>
  <c r="D247" i="10"/>
  <c r="E247" i="10" s="1"/>
  <c r="D215" i="10"/>
  <c r="E215" i="10" s="1"/>
  <c r="D183" i="10"/>
  <c r="E183" i="10" s="1"/>
  <c r="D151" i="10"/>
  <c r="E151" i="10" s="1"/>
  <c r="D95" i="10"/>
  <c r="E95" i="10" s="1"/>
  <c r="D63" i="10"/>
  <c r="E63" i="10" s="1"/>
  <c r="D42" i="10"/>
  <c r="E42" i="10" s="1"/>
  <c r="D13" i="10"/>
  <c r="E13" i="10" s="1"/>
  <c r="D34" i="10"/>
  <c r="E34" i="10" s="1"/>
  <c r="D19" i="10"/>
  <c r="E19" i="10" s="1"/>
  <c r="D12" i="10"/>
  <c r="E12" i="10" s="1"/>
  <c r="D23" i="10"/>
  <c r="E23" i="10" s="1"/>
  <c r="B6" i="19" l="1"/>
  <c r="B4" i="19"/>
  <c r="B3" i="19"/>
  <c r="D9" i="4" s="1"/>
  <c r="D7" i="4" s="1"/>
  <c r="B5" i="19"/>
  <c r="B7" i="19"/>
  <c r="C6" i="10"/>
  <c r="I13" i="4" s="1"/>
  <c r="D10" i="4" l="1"/>
</calcChain>
</file>

<file path=xl/sharedStrings.xml><?xml version="1.0" encoding="utf-8"?>
<sst xmlns="http://schemas.openxmlformats.org/spreadsheetml/2006/main" count="57999" uniqueCount="4600">
  <si>
    <t>US Gas Daily     HSC                     16-31May01      USD/MM</t>
  </si>
  <si>
    <t>V97133.1</t>
  </si>
  <si>
    <t>V97131.1</t>
  </si>
  <si>
    <t>V97132.1</t>
  </si>
  <si>
    <t>V97134.1</t>
  </si>
  <si>
    <t>US Gas Basis     ColGulf LA              Jun01           USD/MM</t>
  </si>
  <si>
    <t>V97136.1</t>
  </si>
  <si>
    <t>V97135.1</t>
  </si>
  <si>
    <t>V97139.1</t>
  </si>
  <si>
    <t>V97138.1</t>
  </si>
  <si>
    <t>V97142.1</t>
  </si>
  <si>
    <t>V97140.1</t>
  </si>
  <si>
    <t>V97143.1</t>
  </si>
  <si>
    <t>V97145.1</t>
  </si>
  <si>
    <t>UK Gas Phy       NBP                     21-25May01      p/th</t>
  </si>
  <si>
    <t>V97146.1</t>
  </si>
  <si>
    <t>aepsvc137</t>
  </si>
  <si>
    <t>V97148.1</t>
  </si>
  <si>
    <t>V97151.1</t>
  </si>
  <si>
    <t>V97150.1</t>
  </si>
  <si>
    <t>V97153.1</t>
  </si>
  <si>
    <t>V97156.1</t>
  </si>
  <si>
    <t>V97157.1</t>
  </si>
  <si>
    <t>US Gas Basis     TENN TX                 Jun-Oct01       USD/MM</t>
  </si>
  <si>
    <t>avenette</t>
  </si>
  <si>
    <t>V97159.1</t>
  </si>
  <si>
    <t>V97158.1</t>
  </si>
  <si>
    <t>V97160.1</t>
  </si>
  <si>
    <t>V97162.1</t>
  </si>
  <si>
    <t>V97164.1</t>
  </si>
  <si>
    <t>V97163.1</t>
  </si>
  <si>
    <t>V97168.1</t>
  </si>
  <si>
    <t>V97165.1</t>
  </si>
  <si>
    <t>US HeatingOil2 Fin Spread</t>
  </si>
  <si>
    <t>US HeatOil2 Swap GC vs Nymex HO          Q4 2001         c/Gl-b</t>
  </si>
  <si>
    <t>LMENA</t>
  </si>
  <si>
    <t>HO</t>
  </si>
  <si>
    <t>V97166.1</t>
  </si>
  <si>
    <t>V97169.1</t>
  </si>
  <si>
    <t>V97167.1</t>
  </si>
  <si>
    <t>V97170.1</t>
  </si>
  <si>
    <t>V97176.1</t>
  </si>
  <si>
    <t>V97173.1</t>
  </si>
  <si>
    <t>V97174.1</t>
  </si>
  <si>
    <t>BARRON01</t>
  </si>
  <si>
    <t>V97177.1</t>
  </si>
  <si>
    <t>V97179.1</t>
  </si>
  <si>
    <t>V97180.1</t>
  </si>
  <si>
    <t>jmaes123</t>
  </si>
  <si>
    <t>GEBALBOA</t>
  </si>
  <si>
    <t>V97178.1</t>
  </si>
  <si>
    <t>V97181.1</t>
  </si>
  <si>
    <t>V97185.1</t>
  </si>
  <si>
    <t>V97182.1</t>
  </si>
  <si>
    <t>V97184.1</t>
  </si>
  <si>
    <t>V97183.1</t>
  </si>
  <si>
    <t>V97188.1</t>
  </si>
  <si>
    <t>V97187.1</t>
  </si>
  <si>
    <t>US WTI Index     Calendar                Jul01           USD/bl/d</t>
  </si>
  <si>
    <t>V97190.1</t>
  </si>
  <si>
    <t>V97192.1</t>
  </si>
  <si>
    <t>Koch Petroleum Group, L.P.</t>
  </si>
  <si>
    <t>fouqueta01</t>
  </si>
  <si>
    <t>V97191.1</t>
  </si>
  <si>
    <t>STEVESTEVE</t>
  </si>
  <si>
    <t>US Pwr Phy Firm  TVA Peak                May02           USD/MWh</t>
  </si>
  <si>
    <t>V97196.1</t>
  </si>
  <si>
    <t>V97197.1</t>
  </si>
  <si>
    <t>V97198.1</t>
  </si>
  <si>
    <t>V97199.1</t>
  </si>
  <si>
    <t>V97200.1</t>
  </si>
  <si>
    <t>V97202.1</t>
  </si>
  <si>
    <t>V97205.1</t>
  </si>
  <si>
    <t>V97206.1</t>
  </si>
  <si>
    <t>V97207.1</t>
  </si>
  <si>
    <t>V97208.1</t>
  </si>
  <si>
    <t>V97209.1</t>
  </si>
  <si>
    <t>V97210.1</t>
  </si>
  <si>
    <t>mcmane00</t>
  </si>
  <si>
    <t>V97213.1</t>
  </si>
  <si>
    <t>V97214.1</t>
  </si>
  <si>
    <t>AQUILA1080</t>
  </si>
  <si>
    <t>V97215.1</t>
  </si>
  <si>
    <t>V97221.1</t>
  </si>
  <si>
    <t>V97223.1</t>
  </si>
  <si>
    <t>V97224.1</t>
  </si>
  <si>
    <t>V97225.1</t>
  </si>
  <si>
    <t>V97227.1</t>
  </si>
  <si>
    <t>V97228.1</t>
  </si>
  <si>
    <t>V97230.1</t>
  </si>
  <si>
    <t>V97231.1</t>
  </si>
  <si>
    <t>V97233.1</t>
  </si>
  <si>
    <t>V97241.1</t>
  </si>
  <si>
    <t>V97242.1</t>
  </si>
  <si>
    <t>V97247.1</t>
  </si>
  <si>
    <t>V97248.1</t>
  </si>
  <si>
    <t>V97249.1</t>
  </si>
  <si>
    <t>V97256.1</t>
  </si>
  <si>
    <t>US Pwr Phy CAISO NP15 Peak               17-31May01      USD/MWh</t>
  </si>
  <si>
    <t>V97258.1</t>
  </si>
  <si>
    <t>V97259.1</t>
  </si>
  <si>
    <t>V97260.1</t>
  </si>
  <si>
    <t>V97261.1</t>
  </si>
  <si>
    <t>V97262.1</t>
  </si>
  <si>
    <t>V97263.1</t>
  </si>
  <si>
    <t>V97264.1</t>
  </si>
  <si>
    <t>kschwartz</t>
  </si>
  <si>
    <t>V97265.1</t>
  </si>
  <si>
    <t>V97266.1</t>
  </si>
  <si>
    <t>US Gas Fin Opt   NYMEX        EC4.6      Jun01           USD/MM-L</t>
  </si>
  <si>
    <t>V97268.1</t>
  </si>
  <si>
    <t>V97272.1</t>
  </si>
  <si>
    <t>V97273.1</t>
  </si>
  <si>
    <t>V97277.1</t>
  </si>
  <si>
    <t>V97278.1</t>
  </si>
  <si>
    <t>V97279.1</t>
  </si>
  <si>
    <t>Unocal Canada Limited</t>
  </si>
  <si>
    <t>ADM60929</t>
  </si>
  <si>
    <t>V97280.1</t>
  </si>
  <si>
    <t>V97283.1</t>
  </si>
  <si>
    <t>DEBRATUR</t>
  </si>
  <si>
    <t>US Pwr Phy Firm  Entergy Peak            Oct-Dec02       USD/MWh</t>
  </si>
  <si>
    <t>V97290.1</t>
  </si>
  <si>
    <t>V97293.1</t>
  </si>
  <si>
    <t>US Pwr Phy Firm  PALVE Peak              Jan-Dec03       USD/MWh</t>
  </si>
  <si>
    <t>TOMEARL1</t>
  </si>
  <si>
    <t>V97294.1</t>
  </si>
  <si>
    <t>US Gas Basis     SONAT LA                Jun-Oct01       USD/MM</t>
  </si>
  <si>
    <t>V97295.1</t>
  </si>
  <si>
    <t>V97296.1</t>
  </si>
  <si>
    <t>V97298.1</t>
  </si>
  <si>
    <t>V97300.1</t>
  </si>
  <si>
    <t>V97301.1</t>
  </si>
  <si>
    <t>V97302.1</t>
  </si>
  <si>
    <t>V97303.1</t>
  </si>
  <si>
    <t>US Gas Daily     HHub                    17-31May01      USD/MM</t>
  </si>
  <si>
    <t>V97309.1</t>
  </si>
  <si>
    <t>V97308.1</t>
  </si>
  <si>
    <t>V97306.1</t>
  </si>
  <si>
    <t>V97307.1</t>
  </si>
  <si>
    <t>V97312.1</t>
  </si>
  <si>
    <t>jpeace01</t>
  </si>
  <si>
    <t>V97317.1</t>
  </si>
  <si>
    <t>V97316.1</t>
  </si>
  <si>
    <t>V97318.1</t>
  </si>
  <si>
    <t>V97319.1</t>
  </si>
  <si>
    <t>V97321.1</t>
  </si>
  <si>
    <t>V97322.1</t>
  </si>
  <si>
    <t>CAN Gas Basis    AECO                    Nov01-Mar02     USD/MM</t>
  </si>
  <si>
    <t>V97323.1</t>
  </si>
  <si>
    <t>V97324.1</t>
  </si>
  <si>
    <t>V97325.1</t>
  </si>
  <si>
    <t>V97326.1</t>
  </si>
  <si>
    <t>V97329.1</t>
  </si>
  <si>
    <t>US Gas Basis     Dom APP                 Nov01-Mar02     USD/MM</t>
  </si>
  <si>
    <t>V97328.1</t>
  </si>
  <si>
    <t>V97332.1</t>
  </si>
  <si>
    <t>US Gas Daily     Waha                    17-31May01      USD/MM</t>
  </si>
  <si>
    <t>V97330.1</t>
  </si>
  <si>
    <t>V97331.1</t>
  </si>
  <si>
    <t>V97334.1</t>
  </si>
  <si>
    <t>Wanglawr</t>
  </si>
  <si>
    <t>V97335.1</t>
  </si>
  <si>
    <t>V97336.1</t>
  </si>
  <si>
    <t>V97341.1</t>
  </si>
  <si>
    <t>V97338.1</t>
  </si>
  <si>
    <t>V97340.1</t>
  </si>
  <si>
    <t>V97342.1</t>
  </si>
  <si>
    <t>johndarm</t>
  </si>
  <si>
    <t>V97346.1</t>
  </si>
  <si>
    <t>AQUILA1017</t>
  </si>
  <si>
    <t>V97344.1</t>
  </si>
  <si>
    <t>ADM18948</t>
  </si>
  <si>
    <t>V97345.1</t>
  </si>
  <si>
    <t>V97347.1</t>
  </si>
  <si>
    <t>miken123</t>
  </si>
  <si>
    <t>V97350.1</t>
  </si>
  <si>
    <t>midmark5</t>
  </si>
  <si>
    <t>V97353.1</t>
  </si>
  <si>
    <t>jimmchugh1</t>
  </si>
  <si>
    <t>V97351.1</t>
  </si>
  <si>
    <t>V97352.1</t>
  </si>
  <si>
    <t>shanelee</t>
  </si>
  <si>
    <t>V97354.1</t>
  </si>
  <si>
    <t>V97359.1</t>
  </si>
  <si>
    <t>V97361.1</t>
  </si>
  <si>
    <t>V97360.1</t>
  </si>
  <si>
    <t>V97363.1</t>
  </si>
  <si>
    <t>US Gas Phy       TCO Pool                Jun01           USD/MM</t>
  </si>
  <si>
    <t>V97370.1 / 790794</t>
  </si>
  <si>
    <t>US Gas Fin Opt   NYMEX        EP4.5      Jun01           USD/MM-L</t>
  </si>
  <si>
    <t>JOHNNELSON</t>
  </si>
  <si>
    <t>V97369.1</t>
  </si>
  <si>
    <t>V97368.1</t>
  </si>
  <si>
    <t>V97372.1</t>
  </si>
  <si>
    <t>V97375.1</t>
  </si>
  <si>
    <t>V97373.1</t>
  </si>
  <si>
    <t>V97374.1</t>
  </si>
  <si>
    <t>V97377.1</t>
  </si>
  <si>
    <t>V97376.1</t>
  </si>
  <si>
    <t>V97378.1</t>
  </si>
  <si>
    <t>V97380.1</t>
  </si>
  <si>
    <t>US Gas Basis     NWPL RkyMtn             Aug01           USD/MM</t>
  </si>
  <si>
    <t>gregshea</t>
  </si>
  <si>
    <t>V97383.1</t>
  </si>
  <si>
    <t>V97382.1</t>
  </si>
  <si>
    <t>V97385.1</t>
  </si>
  <si>
    <t>V97384.1</t>
  </si>
  <si>
    <t>V97389.1</t>
  </si>
  <si>
    <t>V97392.1</t>
  </si>
  <si>
    <t>shipmanp</t>
  </si>
  <si>
    <t>V97393.1</t>
  </si>
  <si>
    <t>V97394.1</t>
  </si>
  <si>
    <t>V97395.1</t>
  </si>
  <si>
    <t>US Gas Phy Index IF Ventura              Jun01           USD/MM</t>
  </si>
  <si>
    <t>V97397.1 / 790803</t>
  </si>
  <si>
    <t>US Gas Daily     HSC                     17-31May01      USD/MM</t>
  </si>
  <si>
    <t>V97398.1</t>
  </si>
  <si>
    <t>V97399.1</t>
  </si>
  <si>
    <t>V97400.1</t>
  </si>
  <si>
    <t>V97401.1</t>
  </si>
  <si>
    <t>V97402.1</t>
  </si>
  <si>
    <t>V97403.1</t>
  </si>
  <si>
    <t>US Gas Phy       TENN 800                17-31May01      USD/MM</t>
  </si>
  <si>
    <t>jefffrenza</t>
  </si>
  <si>
    <t>V97407.1</t>
  </si>
  <si>
    <t>V97412.1</t>
  </si>
  <si>
    <t>V97413.1</t>
  </si>
  <si>
    <t>V97414.1</t>
  </si>
  <si>
    <t>V97415.1</t>
  </si>
  <si>
    <t>V97420.1</t>
  </si>
  <si>
    <t>V97421.1</t>
  </si>
  <si>
    <t>V97425.1</t>
  </si>
  <si>
    <t>V97424.1</t>
  </si>
  <si>
    <t>V97430.1</t>
  </si>
  <si>
    <t>V97432.1</t>
  </si>
  <si>
    <t>V97433.1</t>
  </si>
  <si>
    <t>V97434.1</t>
  </si>
  <si>
    <t>V97439.1</t>
  </si>
  <si>
    <t>V97447.1</t>
  </si>
  <si>
    <t>V97450.1</t>
  </si>
  <si>
    <t>US Gas Basis     NGPL Midcont            Jul-Oct01       USD/MM</t>
  </si>
  <si>
    <t>V97449.1</t>
  </si>
  <si>
    <t>US Gas Basis     NWPL RkyMtn             Oct01           USD/MM</t>
  </si>
  <si>
    <t>V97451.1</t>
  </si>
  <si>
    <t>Vitol S.A. Inc.</t>
  </si>
  <si>
    <t xml:space="preserve">US Propane Fin Swap </t>
  </si>
  <si>
    <t>US Prop Swap     OPIS MB TET             Jun01           c/Gl-b</t>
  </si>
  <si>
    <t>bgrigsby</t>
  </si>
  <si>
    <t>LJACKSO</t>
  </si>
  <si>
    <t>C3</t>
  </si>
  <si>
    <t>V97453.1</t>
  </si>
  <si>
    <t>V97454.1</t>
  </si>
  <si>
    <t>V97456.1</t>
  </si>
  <si>
    <t>V97457.1</t>
  </si>
  <si>
    <t>V97458.1 / 790821</t>
  </si>
  <si>
    <t>V97459.1</t>
  </si>
  <si>
    <t>Gas Alberta Inc.</t>
  </si>
  <si>
    <t>ADM73289</t>
  </si>
  <si>
    <t>V97463.1</t>
  </si>
  <si>
    <t>V97465.1</t>
  </si>
  <si>
    <t>V97467.1</t>
  </si>
  <si>
    <t>V97469.1</t>
  </si>
  <si>
    <t>V97471.1</t>
  </si>
  <si>
    <t>V97470.1</t>
  </si>
  <si>
    <t>Zinc LME Reg.    Contract                18Jul01         USD/mt-L</t>
  </si>
  <si>
    <t>US Pwr Fin Swap  PJM W IntC HE14-23 EPT  15May01         USD/MWh</t>
  </si>
  <si>
    <t>mitchellj</t>
  </si>
  <si>
    <t>V97479.1</t>
  </si>
  <si>
    <t>V97481.1</t>
  </si>
  <si>
    <t>GABRUCE1</t>
  </si>
  <si>
    <t>V97483.1</t>
  </si>
  <si>
    <t>V97484.1</t>
  </si>
  <si>
    <t>JKPECL02</t>
  </si>
  <si>
    <t>V97488.1</t>
  </si>
  <si>
    <t>V97489.1</t>
  </si>
  <si>
    <t>US Gas Phy       Dom SP TT               17May01         USD/MM</t>
  </si>
  <si>
    <t>V97490.1</t>
  </si>
  <si>
    <t>V97491.1</t>
  </si>
  <si>
    <t>US Gas Fin Opt   NYMEX        EP4.45     Jun01           USD/MM-L</t>
  </si>
  <si>
    <t>MATHIASM</t>
  </si>
  <si>
    <t>V97492.1</t>
  </si>
  <si>
    <t>V97494.1</t>
  </si>
  <si>
    <t>ADM26133</t>
  </si>
  <si>
    <t>V97496.1</t>
  </si>
  <si>
    <t>V97497.1</t>
  </si>
  <si>
    <t>V97498.1</t>
  </si>
  <si>
    <t>V97499.1</t>
  </si>
  <si>
    <t>US Gas Phy Index Firm non-TX &gt;1Mo&lt;1Yr</t>
  </si>
  <si>
    <t>US Gas Phy Index Consumers NL1           Apr-Oct02       USD/MM</t>
  </si>
  <si>
    <t>V97501.1 / 790838</t>
  </si>
  <si>
    <t>V97505.1</t>
  </si>
  <si>
    <t>V97507.1</t>
  </si>
  <si>
    <t>V97515.1</t>
  </si>
  <si>
    <t>V97516.1</t>
  </si>
  <si>
    <t>V97517.1</t>
  </si>
  <si>
    <t>US Gas Basis     NWPL RkyMtn             Nov01-Mar02     USD/MM</t>
  </si>
  <si>
    <t>CHRISW001</t>
  </si>
  <si>
    <t>V97520.1</t>
  </si>
  <si>
    <t>V97527.1</t>
  </si>
  <si>
    <t>TLEONARD</t>
  </si>
  <si>
    <t>V97529.1</t>
  </si>
  <si>
    <t>V97530.1</t>
  </si>
  <si>
    <t>V97531.1</t>
  </si>
  <si>
    <t>V97533.1</t>
  </si>
  <si>
    <t>US Pwr Fin Swap  Cin MWD Peak            21-25May01      USD/MWh</t>
  </si>
  <si>
    <t>V97535.1</t>
  </si>
  <si>
    <t>US Pwr Fin Swap  Ent MWD Peak            17-31May01      USD/MWh</t>
  </si>
  <si>
    <t>V97538.1</t>
  </si>
  <si>
    <t>US Pwr Fin Swap  Cin MWD Peak            Jun01           USD/MWh</t>
  </si>
  <si>
    <t>V97539.1</t>
  </si>
  <si>
    <t>V97541.1</t>
  </si>
  <si>
    <t>V97543.1</t>
  </si>
  <si>
    <t>V97544.1</t>
  </si>
  <si>
    <t>V97546.1</t>
  </si>
  <si>
    <t>V97547.1</t>
  </si>
  <si>
    <t>V97550.1</t>
  </si>
  <si>
    <t>V97552.1</t>
  </si>
  <si>
    <t>V97551.1</t>
  </si>
  <si>
    <t>US Gas Daily     Chicago                 17-31May01      USD/MM</t>
  </si>
  <si>
    <t>V97555.1</t>
  </si>
  <si>
    <t>V97559.1</t>
  </si>
  <si>
    <t>V97560.1</t>
  </si>
  <si>
    <t>V97563.1</t>
  </si>
  <si>
    <t>Louis Dreyfus Corporation</t>
  </si>
  <si>
    <t>DEMETRIOS</t>
  </si>
  <si>
    <t>V97564.1</t>
  </si>
  <si>
    <t>V97565.1</t>
  </si>
  <si>
    <t>V97566.1</t>
  </si>
  <si>
    <t>V97567.1</t>
  </si>
  <si>
    <t>US Gas Phy       TCO Pool                17May01         USD/MM</t>
  </si>
  <si>
    <t>V97568.1</t>
  </si>
  <si>
    <t>V97570.1</t>
  </si>
  <si>
    <t>V97573.1</t>
  </si>
  <si>
    <t>V97577.1</t>
  </si>
  <si>
    <t>V97578.1</t>
  </si>
  <si>
    <t>V97581.1</t>
  </si>
  <si>
    <t>V97582.1</t>
  </si>
  <si>
    <t>V97583.1</t>
  </si>
  <si>
    <t>V97585.1</t>
  </si>
  <si>
    <t>V97586.1 / 790856</t>
  </si>
  <si>
    <t>V97588.1</t>
  </si>
  <si>
    <t>V97592.1</t>
  </si>
  <si>
    <t>V97590.1</t>
  </si>
  <si>
    <t>V97596.1</t>
  </si>
  <si>
    <t>V97594.1</t>
  </si>
  <si>
    <t>US Pwr Phy CAISO NP15 OffPk              17-31May01      USD/MWh</t>
  </si>
  <si>
    <t>US Pwr Phy CAISO SP15 Peak               Jun01           USD/MWh</t>
  </si>
  <si>
    <t>JUBRANEES</t>
  </si>
  <si>
    <t>V97599.1</t>
  </si>
  <si>
    <t>US Pwr Phy Firm  Cinergy OffPk           Jun01           USD/MWh</t>
  </si>
  <si>
    <t>V97600.1</t>
  </si>
  <si>
    <t>V97601.1</t>
  </si>
  <si>
    <t>V97602.1</t>
  </si>
  <si>
    <t>CAN Gas Basis    Sumas                   Jun01           USD/MM</t>
  </si>
  <si>
    <t>INTRA-CAND-BC</t>
  </si>
  <si>
    <t>V97603.1</t>
  </si>
  <si>
    <t>V97607.1</t>
  </si>
  <si>
    <t>stevemcgin</t>
  </si>
  <si>
    <t>V97608.1</t>
  </si>
  <si>
    <t>V97610.1</t>
  </si>
  <si>
    <t>V97613.1</t>
  </si>
  <si>
    <t>V97614.1</t>
  </si>
  <si>
    <t>Southern Indiana Gas &amp; Electric Company</t>
  </si>
  <si>
    <t>brucelarue</t>
  </si>
  <si>
    <t>V97625.1</t>
  </si>
  <si>
    <t>V97628.1</t>
  </si>
  <si>
    <t>V97630.1</t>
  </si>
  <si>
    <t>V97631.1</t>
  </si>
  <si>
    <t>US Pwr Phy Firm  TVA Peak                Jul-Aug01       USD/MWh</t>
  </si>
  <si>
    <t>btamplen</t>
  </si>
  <si>
    <t>V97633.1</t>
  </si>
  <si>
    <t>V97634.1</t>
  </si>
  <si>
    <t>US Pwr Phy Firm  Mead 230 OffPk          17-31May01      USD/MWh</t>
  </si>
  <si>
    <t>CAN Pwr Swap     PPoA Peak               17-31May01      CAD/MWh</t>
  </si>
  <si>
    <t>US Pwr Phy CAISO SP15 Peak               Oct-Dec01       USD/MWh</t>
  </si>
  <si>
    <t>US Pwr Phy Firm  Entergy Peak            Jun02           USD/MWh</t>
  </si>
  <si>
    <t>V97638.1</t>
  </si>
  <si>
    <t>V97639.1</t>
  </si>
  <si>
    <t>V97640.1</t>
  </si>
  <si>
    <t>Murphy Oil Company Ltd.</t>
  </si>
  <si>
    <t>ADM17640</t>
  </si>
  <si>
    <t>V97641.1</t>
  </si>
  <si>
    <t>V97642.1</t>
  </si>
  <si>
    <t>V97643.1</t>
  </si>
  <si>
    <t>US Gas Fin Opt   NYMEX        EC5.25     Jul01           USD/MM-L</t>
  </si>
  <si>
    <t>PAULZAND</t>
  </si>
  <si>
    <t>V97646.1</t>
  </si>
  <si>
    <t>V97647.1</t>
  </si>
  <si>
    <t>V97648.1</t>
  </si>
  <si>
    <t>V97650.1</t>
  </si>
  <si>
    <t>V97652.1</t>
  </si>
  <si>
    <t>V97653.1</t>
  </si>
  <si>
    <t>V97654.1</t>
  </si>
  <si>
    <t>V97655.1</t>
  </si>
  <si>
    <t>V97657.1</t>
  </si>
  <si>
    <t>NADEAUBRAD</t>
  </si>
  <si>
    <t>V97659.1</t>
  </si>
  <si>
    <t>V97660.1</t>
  </si>
  <si>
    <t>US Gas Phy       HeHub                   17May01         USD/MM</t>
  </si>
  <si>
    <t>V97661.1</t>
  </si>
  <si>
    <t>V97664.1</t>
  </si>
  <si>
    <t>V97665.1</t>
  </si>
  <si>
    <t>V97668.1</t>
  </si>
  <si>
    <t>V97667.1</t>
  </si>
  <si>
    <t>V97669.1</t>
  </si>
  <si>
    <t>JOELWOOD</t>
  </si>
  <si>
    <t>ADM66046</t>
  </si>
  <si>
    <t>V97670.1</t>
  </si>
  <si>
    <t>V97671.1</t>
  </si>
  <si>
    <t>V97672.1</t>
  </si>
  <si>
    <t>V97677.1 / 790884</t>
  </si>
  <si>
    <t>V97675.1</t>
  </si>
  <si>
    <t>V97676.1</t>
  </si>
  <si>
    <t>pstrange</t>
  </si>
  <si>
    <t>V97679.1</t>
  </si>
  <si>
    <t>V97682.1 / 790889</t>
  </si>
  <si>
    <t>V97681.1</t>
  </si>
  <si>
    <t>V97684.1</t>
  </si>
  <si>
    <t>BIGBRADLY</t>
  </si>
  <si>
    <t>V97692.1</t>
  </si>
  <si>
    <t>V97694.1</t>
  </si>
  <si>
    <t>V97695.1</t>
  </si>
  <si>
    <t>V97696.1</t>
  </si>
  <si>
    <t>V97697.1</t>
  </si>
  <si>
    <t>V97699.1</t>
  </si>
  <si>
    <t>US Gas Phy       TENN 500                17-31May01      USD/MM</t>
  </si>
  <si>
    <t>V97701.1</t>
  </si>
  <si>
    <t>V97702.1</t>
  </si>
  <si>
    <t>V97706.1</t>
  </si>
  <si>
    <t>V97710.1</t>
  </si>
  <si>
    <t>V97711.1</t>
  </si>
  <si>
    <t>V97712.1</t>
  </si>
  <si>
    <t>V97714.1</t>
  </si>
  <si>
    <t>V97715.1</t>
  </si>
  <si>
    <t>V97716.1</t>
  </si>
  <si>
    <t>US Gas Basis     TETCO STX               Jun-Oct01       USD/MM</t>
  </si>
  <si>
    <t>V97717.1</t>
  </si>
  <si>
    <t>V97718.1</t>
  </si>
  <si>
    <t>V97720.1</t>
  </si>
  <si>
    <t>V97721.1</t>
  </si>
  <si>
    <t>V97723.1</t>
  </si>
  <si>
    <t>US Pwr Phy Unp B ERCOT Peak              Jun01           USD/MWh</t>
  </si>
  <si>
    <t>V97726.1</t>
  </si>
  <si>
    <t>V97727.1</t>
  </si>
  <si>
    <t>V97728.1</t>
  </si>
  <si>
    <t>V97729.1</t>
  </si>
  <si>
    <t>Dixie Plywood &amp; Lumber Company of Houston</t>
  </si>
  <si>
    <t>ClickPaper.com, L.L.Cr Company of Houston</t>
  </si>
  <si>
    <t>Exchange</t>
  </si>
  <si>
    <t>US SYP Lumber Phy</t>
  </si>
  <si>
    <t>US SYP Phy       2x6 #3 HOU Truck        15May01         USD/MBF</t>
  </si>
  <si>
    <t>ADM81953</t>
  </si>
  <si>
    <t>JJACOBS</t>
  </si>
  <si>
    <t>Lumber-Spot</t>
  </si>
  <si>
    <t xml:space="preserve"> JJ-0351</t>
  </si>
  <si>
    <t>US Gas Phy       COL Onshore             17May01         USD/MM</t>
  </si>
  <si>
    <t>V97732.1</t>
  </si>
  <si>
    <t>V97735.1</t>
  </si>
  <si>
    <t>EPowerML</t>
  </si>
  <si>
    <t>V97740.1</t>
  </si>
  <si>
    <t>US UNL Gasoline  Platts GC               Jul01           c/Gl-b</t>
  </si>
  <si>
    <t>eglasgow</t>
  </si>
  <si>
    <t>V97743.1</t>
  </si>
  <si>
    <t>US Pwr Phy CAISO NP15 Peak               Sep01           USD/MWh</t>
  </si>
  <si>
    <t>pvaes123</t>
  </si>
  <si>
    <t>anilshah</t>
  </si>
  <si>
    <t>CHRYARROW</t>
  </si>
  <si>
    <t>V97746.1</t>
  </si>
  <si>
    <t>CAN Gas Basis    AECO                    Jul01           USD/MM</t>
  </si>
  <si>
    <t>V97748.1</t>
  </si>
  <si>
    <t>US Gas Basis     NGI PGE CtyGate         Jun01           USD/MM</t>
  </si>
  <si>
    <t>V97749.1</t>
  </si>
  <si>
    <t>V97751.1</t>
  </si>
  <si>
    <t>V97753.1</t>
  </si>
  <si>
    <t>V97757.1</t>
  </si>
  <si>
    <t>V97758.1</t>
  </si>
  <si>
    <t>V97759.1</t>
  </si>
  <si>
    <t>V97761.1</t>
  </si>
  <si>
    <t>US Pwr Phy CAISO SP15 OffPk              17-31May01      USD/MWh</t>
  </si>
  <si>
    <t>andrewk5</t>
  </si>
  <si>
    <t>V97763.1</t>
  </si>
  <si>
    <t>V97764.1</t>
  </si>
  <si>
    <t>V97766.1</t>
  </si>
  <si>
    <t>V97767.1</t>
  </si>
  <si>
    <t>V97772.1</t>
  </si>
  <si>
    <t>V97773.1</t>
  </si>
  <si>
    <t>V97774.1</t>
  </si>
  <si>
    <t>CUPCAKE1</t>
  </si>
  <si>
    <t>V97775.1</t>
  </si>
  <si>
    <t>V97776.1</t>
  </si>
  <si>
    <t>V97778.1</t>
  </si>
  <si>
    <t>V97781.1</t>
  </si>
  <si>
    <t>V97780.1</t>
  </si>
  <si>
    <t>US Wthr CDD Swap DSM 100/20K             Jul01           USD/CDD</t>
  </si>
  <si>
    <t>AQUILA1038</t>
  </si>
  <si>
    <t>V97784.1</t>
  </si>
  <si>
    <t>US Pwr Fin Swap  PJM W IntC HE15-23 EPT  15May01         USD/MWh</t>
  </si>
  <si>
    <t>V97785.1</t>
  </si>
  <si>
    <t>V97786.1</t>
  </si>
  <si>
    <t>V97787.1</t>
  </si>
  <si>
    <t>joe12345</t>
  </si>
  <si>
    <t>V97790.1</t>
  </si>
  <si>
    <t>V97795.1</t>
  </si>
  <si>
    <t>US Pwr Phy Firm  Cinergy Peak            Jul-Aug01       USD/MWh</t>
  </si>
  <si>
    <t>V97801.1</t>
  </si>
  <si>
    <t>V97803.1</t>
  </si>
  <si>
    <t>V97804.1</t>
  </si>
  <si>
    <t>V97806.1</t>
  </si>
  <si>
    <t>US Pwr Phy Firm  PALVE Peak              Jun01           USD/MWh</t>
  </si>
  <si>
    <t>V97811.1</t>
  </si>
  <si>
    <t>V97812.1</t>
  </si>
  <si>
    <t>V97813.1</t>
  </si>
  <si>
    <t>US Crude Fin Opt Call</t>
  </si>
  <si>
    <t>US Crude Fin Opt NYMEX WTI    EC29.0     Jun01           USD/bl/m</t>
  </si>
  <si>
    <t>PZADORO</t>
  </si>
  <si>
    <t>Oil-Price-3</t>
  </si>
  <si>
    <t>V97815.1</t>
  </si>
  <si>
    <t>V97817.1</t>
  </si>
  <si>
    <t>V97819.1</t>
  </si>
  <si>
    <t>V97820.1</t>
  </si>
  <si>
    <t>US Pwr Phy CAISO NP15 Peak               Aug01           USD/MWh</t>
  </si>
  <si>
    <t>V97822.1</t>
  </si>
  <si>
    <t>US Pwr Phy Firm  COMED Peak              21-25May01      USD/MWh</t>
  </si>
  <si>
    <t>ZACHA007</t>
  </si>
  <si>
    <t>ADM67150</t>
  </si>
  <si>
    <t>V97824.1</t>
  </si>
  <si>
    <t>V97826.1</t>
  </si>
  <si>
    <t>V97827.1</t>
  </si>
  <si>
    <t>V97828.1</t>
  </si>
  <si>
    <t>V97834.1</t>
  </si>
  <si>
    <t>V97837.1</t>
  </si>
  <si>
    <t>V97839.1</t>
  </si>
  <si>
    <t>V97840.1</t>
  </si>
  <si>
    <t>V97842.1</t>
  </si>
  <si>
    <t>mstimson</t>
  </si>
  <si>
    <t>V97843.1</t>
  </si>
  <si>
    <t>V97844.1</t>
  </si>
  <si>
    <t>US Pwr Fin Swap  PJM W IntC HE16-23 EPT  15May01         USD/MWh</t>
  </si>
  <si>
    <t>V97848.1</t>
  </si>
  <si>
    <t>KGWOZDZ</t>
  </si>
  <si>
    <t>V97851.1</t>
  </si>
  <si>
    <t>V97850.1</t>
  </si>
  <si>
    <t>V97852.1</t>
  </si>
  <si>
    <t>V97853.1</t>
  </si>
  <si>
    <t>V97854.1</t>
  </si>
  <si>
    <t>US Gas Phy       TranscoZ6NNY            17-31May01      USD/MM</t>
  </si>
  <si>
    <t>V97859.1</t>
  </si>
  <si>
    <t>V97860.1</t>
  </si>
  <si>
    <t>V97862.1</t>
  </si>
  <si>
    <t>V97864.1</t>
  </si>
  <si>
    <t>V97865.1</t>
  </si>
  <si>
    <t>V97866.1</t>
  </si>
  <si>
    <t>V97868.1</t>
  </si>
  <si>
    <t>V97870.1</t>
  </si>
  <si>
    <t>V97871.1</t>
  </si>
  <si>
    <t>US Gas Basis     Trunk/LA                Nov01-Mar02     USD/MM</t>
  </si>
  <si>
    <t>V97873.1</t>
  </si>
  <si>
    <t>US Gas Phy       Transco Z6 NY           17-31May01      USD/MM</t>
  </si>
  <si>
    <t>V97878.1</t>
  </si>
  <si>
    <t>V97879.1</t>
  </si>
  <si>
    <t>V97880.1</t>
  </si>
  <si>
    <t>V97883.1</t>
  </si>
  <si>
    <t>V97882.1</t>
  </si>
  <si>
    <t>V97884.1</t>
  </si>
  <si>
    <t>V97886.1</t>
  </si>
  <si>
    <t>V97885.1</t>
  </si>
  <si>
    <t>V97888.1 / 790937</t>
  </si>
  <si>
    <t>V97890.1</t>
  </si>
  <si>
    <t>V97892.1</t>
  </si>
  <si>
    <t>V97894.1</t>
  </si>
  <si>
    <t>V97895.1</t>
  </si>
  <si>
    <t>V97896.1</t>
  </si>
  <si>
    <t>V97898.1</t>
  </si>
  <si>
    <t>V97901.1</t>
  </si>
  <si>
    <t>V97902.1</t>
  </si>
  <si>
    <t>US Gas Phy       FGT Z2                  17-31May01      USD/MM</t>
  </si>
  <si>
    <t>US Gas Basis     NGPL TXOK               Nov01-Mar02     USD/MM</t>
  </si>
  <si>
    <t>EPMELPmh</t>
  </si>
  <si>
    <t>V97904.1</t>
  </si>
  <si>
    <t>ADM35416</t>
  </si>
  <si>
    <t>V97905.1</t>
  </si>
  <si>
    <t>V97906.1</t>
  </si>
  <si>
    <t>V97909.1</t>
  </si>
  <si>
    <t>aizenstark</t>
  </si>
  <si>
    <t>V97911.1</t>
  </si>
  <si>
    <t>V97912.1</t>
  </si>
  <si>
    <t>V97915.1</t>
  </si>
  <si>
    <t>US Gas Phy       TENN 500                17May01         USD/MM</t>
  </si>
  <si>
    <t>V97918.1</t>
  </si>
  <si>
    <t>V97919.1</t>
  </si>
  <si>
    <t>V97921.1</t>
  </si>
  <si>
    <t>V97922.1</t>
  </si>
  <si>
    <t>V97925.1</t>
  </si>
  <si>
    <t>V97924.1</t>
  </si>
  <si>
    <t>V97926.1</t>
  </si>
  <si>
    <t>V97928.1</t>
  </si>
  <si>
    <t>V97931.1</t>
  </si>
  <si>
    <t>V97932.1</t>
  </si>
  <si>
    <t>V97934.1</t>
  </si>
  <si>
    <t>V97935.1</t>
  </si>
  <si>
    <t>V97937.1</t>
  </si>
  <si>
    <t>JERDAVIS</t>
  </si>
  <si>
    <t>V97941.1</t>
  </si>
  <si>
    <t>V97940.1</t>
  </si>
  <si>
    <t>V97942.1</t>
  </si>
  <si>
    <t>V97945.1</t>
  </si>
  <si>
    <t>US Gas Phy       TENN Z-0                17May01         USD/MM</t>
  </si>
  <si>
    <t>V97947.1</t>
  </si>
  <si>
    <t>Torch Energy Marketing Inc.</t>
  </si>
  <si>
    <t>US Gas Basis     TENN TX                 Jun01           USD/MM</t>
  </si>
  <si>
    <t>torchrech</t>
  </si>
  <si>
    <t>V97952.1</t>
  </si>
  <si>
    <t>V97955.1</t>
  </si>
  <si>
    <t>V97957.1</t>
  </si>
  <si>
    <t>US Gas Basis     TETCO STX               Jun01           USD/MM</t>
  </si>
  <si>
    <t>V97959.1</t>
  </si>
  <si>
    <t>V97960.1</t>
  </si>
  <si>
    <t>dfulghum</t>
  </si>
  <si>
    <t>V97962.1</t>
  </si>
  <si>
    <t>V97963.1</t>
  </si>
  <si>
    <t>V97964.1</t>
  </si>
  <si>
    <t>Chevron Canada Resources</t>
  </si>
  <si>
    <t>GMOLNAR1</t>
  </si>
  <si>
    <t>V97967.1</t>
  </si>
  <si>
    <t>V97968.1</t>
  </si>
  <si>
    <t>V97971.1</t>
  </si>
  <si>
    <t>V97988.1</t>
  </si>
  <si>
    <t>V97990.1</t>
  </si>
  <si>
    <t>BRROWE01</t>
  </si>
  <si>
    <t>V97992.1</t>
  </si>
  <si>
    <t>V97993.1</t>
  </si>
  <si>
    <t>US Pwr Phy Firm  TVA Peak                17-18May01      USD/MWh</t>
  </si>
  <si>
    <t>V97995.1</t>
  </si>
  <si>
    <t>V97997.1</t>
  </si>
  <si>
    <t>V98011.1</t>
  </si>
  <si>
    <t>UGTC2424</t>
  </si>
  <si>
    <t>V98017.1</t>
  </si>
  <si>
    <t>V98019.1</t>
  </si>
  <si>
    <t>V98018.1</t>
  </si>
  <si>
    <t>SMOTHERMON</t>
  </si>
  <si>
    <t>V98026.1</t>
  </si>
  <si>
    <t>V98027.1</t>
  </si>
  <si>
    <t>V98028.1</t>
  </si>
  <si>
    <t>V98029.1</t>
  </si>
  <si>
    <t>V98032.1</t>
  </si>
  <si>
    <t>V98035.1</t>
  </si>
  <si>
    <t>V98036.1</t>
  </si>
  <si>
    <t>V98037.1</t>
  </si>
  <si>
    <t>V98038.1</t>
  </si>
  <si>
    <t>V98039.1</t>
  </si>
  <si>
    <t>V98040.1</t>
  </si>
  <si>
    <t>V98041.1</t>
  </si>
  <si>
    <t>V98042.1</t>
  </si>
  <si>
    <t>V98043.1</t>
  </si>
  <si>
    <t>Duke Energy Merchants LLC</t>
  </si>
  <si>
    <t>US Prop FOB Phy  CONWY                   May01           c/Gl-b</t>
  </si>
  <si>
    <t>ADM849225</t>
  </si>
  <si>
    <t>V98046.1</t>
  </si>
  <si>
    <t>V98047.1</t>
  </si>
  <si>
    <t>V98048.1</t>
  </si>
  <si>
    <t>V98050.1</t>
  </si>
  <si>
    <t>US Gas Basis     TENN TX                 Nov01-Mar02     USD/MM</t>
  </si>
  <si>
    <t>MADDENPF</t>
  </si>
  <si>
    <t>V98049.1</t>
  </si>
  <si>
    <t>US Gas Basis     HSC                     Nov01-Mar02     USD/MM</t>
  </si>
  <si>
    <t>V98052.1</t>
  </si>
  <si>
    <t>V98054.1</t>
  </si>
  <si>
    <t>V98055.1</t>
  </si>
  <si>
    <t>V98057.1</t>
  </si>
  <si>
    <t>V98058.1</t>
  </si>
  <si>
    <t>US Gas Phy       HeHub                   17-31May01      USD/MM</t>
  </si>
  <si>
    <t>V98059.1</t>
  </si>
  <si>
    <t>V98061.1</t>
  </si>
  <si>
    <t>V98063.1</t>
  </si>
  <si>
    <t>V98067.1</t>
  </si>
  <si>
    <t>V98070.1</t>
  </si>
  <si>
    <t>V98072.1</t>
  </si>
  <si>
    <t>V98071.1</t>
  </si>
  <si>
    <t>V98074.1</t>
  </si>
  <si>
    <t>V98075.1</t>
  </si>
  <si>
    <t>V98076.1</t>
  </si>
  <si>
    <t>V98077.1</t>
  </si>
  <si>
    <t>US Gas Phy       Transco St.65           17May01         USD/MM</t>
  </si>
  <si>
    <t>The Chase Manhattan Bank</t>
  </si>
  <si>
    <t>RLFELSKE</t>
  </si>
  <si>
    <t>V98081.1</t>
  </si>
  <si>
    <t>V98080.1</t>
  </si>
  <si>
    <t>V98079.1</t>
  </si>
  <si>
    <t>V98085.1</t>
  </si>
  <si>
    <t>V98086.1</t>
  </si>
  <si>
    <t>V98088.1</t>
  </si>
  <si>
    <t>V98090.1</t>
  </si>
  <si>
    <t>V98092.1</t>
  </si>
  <si>
    <t>V98094.1</t>
  </si>
  <si>
    <t>V98101.1</t>
  </si>
  <si>
    <t>US Gas Daily     SoCal                   17-31May01      USD/MM</t>
  </si>
  <si>
    <t>VALENCIA</t>
  </si>
  <si>
    <t>V98102.1</t>
  </si>
  <si>
    <t>V98105.1</t>
  </si>
  <si>
    <t>V98106.1</t>
  </si>
  <si>
    <t>V98108.1</t>
  </si>
  <si>
    <t>LESLIE01</t>
  </si>
  <si>
    <t>V98110.1</t>
  </si>
  <si>
    <t>US Gas Phy       TETCO WLA               17May01         USD/MM</t>
  </si>
  <si>
    <t>US Gas Phy       TETCO ELA               17May01         USD/MM</t>
  </si>
  <si>
    <t>V98116.1</t>
  </si>
  <si>
    <t>V98118.1</t>
  </si>
  <si>
    <t>V98120.1</t>
  </si>
  <si>
    <t>gilleanb</t>
  </si>
  <si>
    <t>V98122.1</t>
  </si>
  <si>
    <t>V98124.1</t>
  </si>
  <si>
    <t>US Gas Phy Index GD/D Dom South          17May01         USD/MM</t>
  </si>
  <si>
    <t>V98136.1</t>
  </si>
  <si>
    <t>V98137.1</t>
  </si>
  <si>
    <t>V98139.1</t>
  </si>
  <si>
    <t>V98142.1</t>
  </si>
  <si>
    <t>V98144.1</t>
  </si>
  <si>
    <t>V98145.1</t>
  </si>
  <si>
    <t>V98146.1</t>
  </si>
  <si>
    <t>V98147.1</t>
  </si>
  <si>
    <t>V98148.1</t>
  </si>
  <si>
    <t>V98149.1</t>
  </si>
  <si>
    <t>V98153.1</t>
  </si>
  <si>
    <t>V98151.1</t>
  </si>
  <si>
    <t>V98155.1</t>
  </si>
  <si>
    <t>V98154.1</t>
  </si>
  <si>
    <t>V98156.1</t>
  </si>
  <si>
    <t>US Gas Basis     NGPL TXOK               Jun01           USD/MM</t>
  </si>
  <si>
    <t>V98161.1</t>
  </si>
  <si>
    <t>V98164.1</t>
  </si>
  <si>
    <t>V98162.1</t>
  </si>
  <si>
    <t>V98163.1</t>
  </si>
  <si>
    <t>US Gas Basis     NGPL TXOK               Jun-Oct01       USD/MM</t>
  </si>
  <si>
    <t>V98167.1</t>
  </si>
  <si>
    <t>V98168.1</t>
  </si>
  <si>
    <t>V98171.1</t>
  </si>
  <si>
    <t>V98172.1</t>
  </si>
  <si>
    <t>US Gas Fin Opt   NYMEX        EC6.0      Aug01           USD/MM-L</t>
  </si>
  <si>
    <t>V98176.1</t>
  </si>
  <si>
    <t>V98175.1</t>
  </si>
  <si>
    <t>V98177.1</t>
  </si>
  <si>
    <t>V98178.1</t>
  </si>
  <si>
    <t>V98179.1</t>
  </si>
  <si>
    <t>V98182.1</t>
  </si>
  <si>
    <t>US Gas Phy Index IF TENN Z-0             Jun01           USD/MM</t>
  </si>
  <si>
    <t>V98181.1 / 790977</t>
  </si>
  <si>
    <t>V98183.1</t>
  </si>
  <si>
    <t>V98186.1</t>
  </si>
  <si>
    <t>sjamison</t>
  </si>
  <si>
    <t>V98187.1</t>
  </si>
  <si>
    <t>V98188.1</t>
  </si>
  <si>
    <t>V98189.1</t>
  </si>
  <si>
    <t>V98190.1</t>
  </si>
  <si>
    <t>V98193.1</t>
  </si>
  <si>
    <t>V98195.1</t>
  </si>
  <si>
    <t>US Gas Daily     NNG Ventura             17-31May01      USD/MM</t>
  </si>
  <si>
    <t>V98197.1</t>
  </si>
  <si>
    <t>V98198.1</t>
  </si>
  <si>
    <t>US Pwr Phy Firm  Entergy Peak            Jul-Aug01       USD/MWh</t>
  </si>
  <si>
    <t>V98200.1</t>
  </si>
  <si>
    <t>US WTI Swap      Nymex                   Jan-Dec02       USD/bl/m</t>
  </si>
  <si>
    <t>amitgupta</t>
  </si>
  <si>
    <t>BWHITE</t>
  </si>
  <si>
    <t>Oil - Price</t>
  </si>
  <si>
    <t>V98203.1</t>
  </si>
  <si>
    <t>V98204.1</t>
  </si>
  <si>
    <t>V98205.1</t>
  </si>
  <si>
    <t>V98206.1</t>
  </si>
  <si>
    <t>V98208.1</t>
  </si>
  <si>
    <t>US Gas Fin Opt   NYMEX        EP4.3      Jun01           USD/MM-L</t>
  </si>
  <si>
    <t>V98210.1</t>
  </si>
  <si>
    <t>V98212.1</t>
  </si>
  <si>
    <t>US Gas Daily     IF GD/D ANR LA          Jun01           USD/MM</t>
  </si>
  <si>
    <t>V98213.1</t>
  </si>
  <si>
    <t>V98217.1</t>
  </si>
  <si>
    <t>NGC12345</t>
  </si>
  <si>
    <t>V98218.1</t>
  </si>
  <si>
    <t>V98220.1</t>
  </si>
  <si>
    <t>V98219.1</t>
  </si>
  <si>
    <t>V98221.1</t>
  </si>
  <si>
    <t>V98222.1</t>
  </si>
  <si>
    <t>V98223.1</t>
  </si>
  <si>
    <t>V98224.1</t>
  </si>
  <si>
    <t>V98227.1</t>
  </si>
  <si>
    <t>V98226.1</t>
  </si>
  <si>
    <t>V98230.1</t>
  </si>
  <si>
    <t>V98232.1</t>
  </si>
  <si>
    <t>US Pwr Phy Firm  Cinergy Peak            21-25May01      USD/MWh</t>
  </si>
  <si>
    <t>krnelson</t>
  </si>
  <si>
    <t>V98233.1</t>
  </si>
  <si>
    <t>V98235.1</t>
  </si>
  <si>
    <t>V98237.1</t>
  </si>
  <si>
    <t>V98239.1</t>
  </si>
  <si>
    <t>US Gas Daily     IF GD/D Waha            Jun01           USD/MM</t>
  </si>
  <si>
    <t>V98240.1</t>
  </si>
  <si>
    <t>V98241.1</t>
  </si>
  <si>
    <t>V98244.1</t>
  </si>
  <si>
    <t>V98245.1</t>
  </si>
  <si>
    <t>V98246.1</t>
  </si>
  <si>
    <t>V98250.1</t>
  </si>
  <si>
    <t>US Gas Phy       FGT Z2                  17May01         USD/MM</t>
  </si>
  <si>
    <t>V98252.1</t>
  </si>
  <si>
    <t>V98251.1</t>
  </si>
  <si>
    <t>V98253.1</t>
  </si>
  <si>
    <t>US Pwr Fin Swap  PJM W IntC HE17-23 EPT  15May01         USD/MWh</t>
  </si>
  <si>
    <t>psaes123</t>
  </si>
  <si>
    <t>V98255.1</t>
  </si>
  <si>
    <t>V98258.1</t>
  </si>
  <si>
    <t>V98257.1</t>
  </si>
  <si>
    <t>V98260.1</t>
  </si>
  <si>
    <t>V98261.1</t>
  </si>
  <si>
    <t>V98263.1</t>
  </si>
  <si>
    <t>V98268.1</t>
  </si>
  <si>
    <t>V98275.1</t>
  </si>
  <si>
    <t>V98277.1</t>
  </si>
  <si>
    <t>US Gas Basis     HSC                     Jun01           USD/MM</t>
  </si>
  <si>
    <t>V98290.1</t>
  </si>
  <si>
    <t>V98292.1</t>
  </si>
  <si>
    <t>TransCanada Gas Services, a division of TransCanada Energy Ltd.</t>
  </si>
  <si>
    <t>CAN Gas Phy Basis Firm East &gt;1Mo&lt;1Yr</t>
  </si>
  <si>
    <t>CAN Gas PhyBasis Dawn                    Jun-Oct01       USD/MM</t>
  </si>
  <si>
    <t>mrallison</t>
  </si>
  <si>
    <t>V98293.1 / 791002</t>
  </si>
  <si>
    <t>V98297.1</t>
  </si>
  <si>
    <t>RCHAHAL1</t>
  </si>
  <si>
    <t>V98299.1</t>
  </si>
  <si>
    <t>V98300.1</t>
  </si>
  <si>
    <t>V98304.1</t>
  </si>
  <si>
    <t>RICHEASON</t>
  </si>
  <si>
    <t>V98315.1</t>
  </si>
  <si>
    <t>V98323.1</t>
  </si>
  <si>
    <t>V98325.1</t>
  </si>
  <si>
    <t>V98324.1</t>
  </si>
  <si>
    <t>V98329.1</t>
  </si>
  <si>
    <t>V98340.1</t>
  </si>
  <si>
    <t>V98343.1 / 791030</t>
  </si>
  <si>
    <t>V98346.1</t>
  </si>
  <si>
    <t>CJCREGAR</t>
  </si>
  <si>
    <t>V98353.1</t>
  </si>
  <si>
    <t>US Gas Fin Opt   NYMEX        EP3.5      Jul01           USD/MM-L</t>
  </si>
  <si>
    <t>jwheatley1</t>
  </si>
  <si>
    <t>V98361.1</t>
  </si>
  <si>
    <t>V98375.1</t>
  </si>
  <si>
    <t>V98378.1</t>
  </si>
  <si>
    <t>V98387.1</t>
  </si>
  <si>
    <t>US Pwr Fin Swap  ISO NE Peak             Jul-Aug01       USD/MWh</t>
  </si>
  <si>
    <t>kentpower</t>
  </si>
  <si>
    <t>US Gas Basis     TGT Z-SL                Nov01-Mar02     USD/MM</t>
  </si>
  <si>
    <t>V98395.1</t>
  </si>
  <si>
    <t>V98399.1</t>
  </si>
  <si>
    <t>V98409.1</t>
  </si>
  <si>
    <t>V98428.1</t>
  </si>
  <si>
    <t>US Pwr Fin Swap  Cin MWD Peak            Jul-Aug01       USD/MWh</t>
  </si>
  <si>
    <t>V98448.1</t>
  </si>
  <si>
    <t>PowerJXM</t>
  </si>
  <si>
    <t>V98475.1</t>
  </si>
  <si>
    <t>V98478.1</t>
  </si>
  <si>
    <t>V98499.1</t>
  </si>
  <si>
    <t>V98502.1</t>
  </si>
  <si>
    <t>US Pwr Phy CAISO NP15 OffPk              Jun01           USD/MWh</t>
  </si>
  <si>
    <t>V98528.1</t>
  </si>
  <si>
    <t>V98531.1</t>
  </si>
  <si>
    <t>sthevenot1</t>
  </si>
  <si>
    <t>V98534.1</t>
  </si>
  <si>
    <t>US Gas Daily FIN OPT (Floating Strike)</t>
  </si>
  <si>
    <t>US Gas Daily Opt GD/D HHub - IF HHub EC  Nov01-Mar02     USD/MM</t>
  </si>
  <si>
    <t>LMAY2</t>
  </si>
  <si>
    <t>OPTIONS-GDOPT</t>
  </si>
  <si>
    <t>V98539.1</t>
  </si>
  <si>
    <t>V98540.1</t>
  </si>
  <si>
    <t>V98546.1</t>
  </si>
  <si>
    <t>V98547.1</t>
  </si>
  <si>
    <t>ADM53337</t>
  </si>
  <si>
    <t>V98614.1</t>
  </si>
  <si>
    <t>V98564.1</t>
  </si>
  <si>
    <t>V98571.1</t>
  </si>
  <si>
    <t>US Pwr Phy Firm  TVA Peak                Jun02           USD/MWh</t>
  </si>
  <si>
    <t>V98597.1</t>
  </si>
  <si>
    <t>V98599.1</t>
  </si>
  <si>
    <t>V98600.1</t>
  </si>
  <si>
    <t>V98604.1</t>
  </si>
  <si>
    <t>V98609.1</t>
  </si>
  <si>
    <t>PATRICKH</t>
  </si>
  <si>
    <t>US HeatOil2 Swap GC Crack Spread         CAL 2003        USD/bl/m</t>
  </si>
  <si>
    <t>natricher</t>
  </si>
  <si>
    <t>V98613.1</t>
  </si>
  <si>
    <t>jcl00001</t>
  </si>
  <si>
    <t>V99133.1</t>
  </si>
  <si>
    <t>V98615.1</t>
  </si>
  <si>
    <t>V98619.1</t>
  </si>
  <si>
    <t>V98617.1</t>
  </si>
  <si>
    <t>V98620.1</t>
  </si>
  <si>
    <t>V98621.1</t>
  </si>
  <si>
    <t>V98623.1</t>
  </si>
  <si>
    <t>V99132.1</t>
  </si>
  <si>
    <t>V98642.1</t>
  </si>
  <si>
    <t>V98646.1</t>
  </si>
  <si>
    <t>V98648.1</t>
  </si>
  <si>
    <t>V98649.1</t>
  </si>
  <si>
    <t>V98651.1</t>
  </si>
  <si>
    <t>jhollman1</t>
  </si>
  <si>
    <t>V98652.1</t>
  </si>
  <si>
    <t>ADM80098</t>
  </si>
  <si>
    <t>V98654.1</t>
  </si>
  <si>
    <t>V98774.1</t>
  </si>
  <si>
    <t>COWELLRON</t>
  </si>
  <si>
    <t>V98788.1</t>
  </si>
  <si>
    <t>V98789.1</t>
  </si>
  <si>
    <t>US Pwr Phy Firm  PJM-W Peak              Sep02           USD/MWh</t>
  </si>
  <si>
    <t>V98795.1</t>
  </si>
  <si>
    <t>V98796.1</t>
  </si>
  <si>
    <t>V98799.1</t>
  </si>
  <si>
    <t>V98804.1 / 791084</t>
  </si>
  <si>
    <t>REYNOLDSR</t>
  </si>
  <si>
    <t>US Pwr Phy Firm  Entergy Peak            Jan-Feb02       USD/MWh</t>
  </si>
  <si>
    <t>V99130.1</t>
  </si>
  <si>
    <t>V98814.1</t>
  </si>
  <si>
    <t>V98815.1</t>
  </si>
  <si>
    <t>borislibma</t>
  </si>
  <si>
    <t>V99129.1</t>
  </si>
  <si>
    <t>V99128.1</t>
  </si>
  <si>
    <t>MERISONG</t>
  </si>
  <si>
    <t>V99126.1</t>
  </si>
  <si>
    <t>V98817.1</t>
  </si>
  <si>
    <t>V98818.1</t>
  </si>
  <si>
    <t>V98820.1</t>
  </si>
  <si>
    <t>V99127.1</t>
  </si>
  <si>
    <t>V99125.1</t>
  </si>
  <si>
    <t>V99124.1</t>
  </si>
  <si>
    <t>V99120.1</t>
  </si>
  <si>
    <t>V99121.1</t>
  </si>
  <si>
    <t>V98825.1</t>
  </si>
  <si>
    <t>V99117.1</t>
  </si>
  <si>
    <t>V99116.1</t>
  </si>
  <si>
    <t>V98827.1</t>
  </si>
  <si>
    <t>V99118.1</t>
  </si>
  <si>
    <t>V98829.1</t>
  </si>
  <si>
    <t>V99113.1</t>
  </si>
  <si>
    <t>V98830.1</t>
  </si>
  <si>
    <t>V99114.1</t>
  </si>
  <si>
    <t>V99111.1</t>
  </si>
  <si>
    <t>pces5054</t>
  </si>
  <si>
    <t>V98834.1</t>
  </si>
  <si>
    <t>V98835.1</t>
  </si>
  <si>
    <t>V99110.1</t>
  </si>
  <si>
    <t>V98837.1</t>
  </si>
  <si>
    <t>V98840.1</t>
  </si>
  <si>
    <t>V98839.1</t>
  </si>
  <si>
    <t>V98843.1</t>
  </si>
  <si>
    <t>V98838.1</t>
  </si>
  <si>
    <t>V98859.1</t>
  </si>
  <si>
    <t>V98841.1</t>
  </si>
  <si>
    <t>V99109.1</t>
  </si>
  <si>
    <t>V98842.1</t>
  </si>
  <si>
    <t>V98856.1</t>
  </si>
  <si>
    <t>V98858.1</t>
  </si>
  <si>
    <t>V98857.1</t>
  </si>
  <si>
    <t>V98860.1</t>
  </si>
  <si>
    <t>V99112.1</t>
  </si>
  <si>
    <t>V98862.1</t>
  </si>
  <si>
    <t>V99108.1</t>
  </si>
  <si>
    <t>V98863.1</t>
  </si>
  <si>
    <t>V99107.1</t>
  </si>
  <si>
    <t>V99103.1</t>
  </si>
  <si>
    <t>V98864.1</t>
  </si>
  <si>
    <t>V99101.1</t>
  </si>
  <si>
    <t>V98867.1</t>
  </si>
  <si>
    <t>V98861.1</t>
  </si>
  <si>
    <t>V99102.1</t>
  </si>
  <si>
    <t>V98869.1</t>
  </si>
  <si>
    <t>V98872.1</t>
  </si>
  <si>
    <t>V98868.1</t>
  </si>
  <si>
    <t>V98874.1</t>
  </si>
  <si>
    <t>V98878.1</t>
  </si>
  <si>
    <t>V98880.1</t>
  </si>
  <si>
    <t>EnergyUSA - Appalachian Corp</t>
  </si>
  <si>
    <t>tmeyers1</t>
  </si>
  <si>
    <t>US Gas Basis     NGI Malin               Nov01-Mar02     USD/MM</t>
  </si>
  <si>
    <t>V98882.1</t>
  </si>
  <si>
    <t>V98883.1</t>
  </si>
  <si>
    <t>US Gas Daily     Trunkline ELA           17-31May01      USD/MM</t>
  </si>
  <si>
    <t>V98884.1</t>
  </si>
  <si>
    <t>V98888.1</t>
  </si>
  <si>
    <t>V98896.1</t>
  </si>
  <si>
    <t>US Gas Basis     PEPL                    Jun01           USD/MM</t>
  </si>
  <si>
    <t>CAMERONC</t>
  </si>
  <si>
    <t xml:space="preserve"> </t>
  </si>
  <si>
    <t>V99099.1</t>
  </si>
  <si>
    <t>V99097.1</t>
  </si>
  <si>
    <t>Pacific Forest Resources, Inc.</t>
  </si>
  <si>
    <t>ClickPaper.com, L.L.Cces, Inc.</t>
  </si>
  <si>
    <t>US Recycled OCC Phy</t>
  </si>
  <si>
    <t>US Recyc OCC Phy #11 FAS Port Eliz       15May01         USD/ST</t>
  </si>
  <si>
    <t>Short Tons (+/- 5%)</t>
  </si>
  <si>
    <t>SRAY2</t>
  </si>
  <si>
    <t>PAPER-CONSOL</t>
  </si>
  <si>
    <t>V99100.1</t>
  </si>
  <si>
    <t>gturnbul</t>
  </si>
  <si>
    <t>FRANCISA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</si>
  <si>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</si>
  <si>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</si>
  <si>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</si>
  <si>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</si>
  <si>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</si>
  <si>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</si>
  <si>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</si>
  <si>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</si>
  <si>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</si>
  <si>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</si>
  <si>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</si>
  <si>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</si>
  <si>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</si>
  <si>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</si>
  <si>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</si>
  <si>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</si>
  <si>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</si>
  <si>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</si>
  <si>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US Pwr Phy Firm  Mid-C Peak              16May01         USD/MWh</t>
  </si>
  <si>
    <t>ADM12529</t>
  </si>
  <si>
    <t>US Pwr Phy Firm  PJM-W Peak              Oct-Dec01       USD/MWh</t>
  </si>
  <si>
    <t>US Pwr Phy CAISO SP15 Peak               Apr-Jun02       USD/MWh</t>
  </si>
  <si>
    <t>jgoodman</t>
  </si>
  <si>
    <t>RBADEER</t>
  </si>
  <si>
    <t>LT-CA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</si>
  <si>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</si>
  <si>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</si>
  <si>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</si>
  <si>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</si>
  <si>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</si>
  <si>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V96012.1</t>
  </si>
  <si>
    <t>Modesto Irrigation District</t>
  </si>
  <si>
    <t>US Pwr Phy CAISO SP15 OffPk              16May01         USD/MWh</t>
  </si>
  <si>
    <t>debbrooks</t>
  </si>
  <si>
    <t>CMS Field Services, Inc.</t>
  </si>
  <si>
    <t>ADM33962</t>
  </si>
  <si>
    <t>scunning</t>
  </si>
  <si>
    <t>AQUILA1029</t>
  </si>
  <si>
    <t>V96013.1</t>
  </si>
  <si>
    <t>US Gas Phy       Dom SP TT               16-31May01      USD/MM</t>
  </si>
  <si>
    <t>gregt00001</t>
  </si>
  <si>
    <t>V96015.1</t>
  </si>
  <si>
    <t>V96017.1</t>
  </si>
  <si>
    <t>amdizona</t>
  </si>
  <si>
    <t>Pinnacle West Capital Corporation</t>
  </si>
  <si>
    <t>FCONTR12</t>
  </si>
  <si>
    <t>V96019.1</t>
  </si>
  <si>
    <t>Phibro Inc.</t>
  </si>
  <si>
    <t>US Gas Basis     GD/D TZ6NY-HHub         16-31May01      USD/MM</t>
  </si>
  <si>
    <t>FROSTYCT</t>
  </si>
  <si>
    <t>V96020.1</t>
  </si>
  <si>
    <t>V96021.1</t>
  </si>
  <si>
    <t>GREGTYSON</t>
  </si>
  <si>
    <t>Los Angeles Dept. of Water &amp; Power</t>
  </si>
  <si>
    <t>jfcordero</t>
  </si>
  <si>
    <t>V96023.1</t>
  </si>
  <si>
    <t>e prime, inc.</t>
  </si>
  <si>
    <t>US Gas Phy       TENN Z-0                16May01         USD/MM</t>
  </si>
  <si>
    <t>EPRIME26</t>
  </si>
  <si>
    <t>City of Redding</t>
  </si>
  <si>
    <t>PEON1959</t>
  </si>
  <si>
    <t>KINZY123</t>
  </si>
  <si>
    <t>US Gas Phy       Exxon Katy              16May01         USD/MM</t>
  </si>
  <si>
    <t>aepes225</t>
  </si>
  <si>
    <t>JPARKS</t>
  </si>
  <si>
    <t>Martinjan</t>
  </si>
  <si>
    <t>JHHANSEY</t>
  </si>
  <si>
    <t>V96025.1</t>
  </si>
  <si>
    <t>US Gas Basis     EP Permian              Jun01           USD/MM</t>
  </si>
  <si>
    <t>sjt00001</t>
  </si>
  <si>
    <t>EBASS</t>
  </si>
  <si>
    <t>FT-Texas</t>
  </si>
  <si>
    <t>V96026.1</t>
  </si>
  <si>
    <t>TMVJDG01</t>
  </si>
  <si>
    <t>Arizona Public Service Company</t>
  </si>
  <si>
    <t>THERESAC</t>
  </si>
  <si>
    <t>US Gas Basis     Waha                    Apr-Oct02       USD/MM</t>
  </si>
  <si>
    <t>JOHNKNOWS</t>
  </si>
  <si>
    <t>V96029.1</t>
  </si>
  <si>
    <t>WICKLUND</t>
  </si>
  <si>
    <t>V96030.1</t>
  </si>
  <si>
    <t>paulk2001</t>
  </si>
  <si>
    <t>Cargill Energy Trading Canada, Inc.</t>
  </si>
  <si>
    <t>SETHMAN1</t>
  </si>
  <si>
    <t>ProLiance Energy, LLC</t>
  </si>
  <si>
    <t>ADM38449</t>
  </si>
  <si>
    <t>V96031.1</t>
  </si>
  <si>
    <t>JCARROLL</t>
  </si>
  <si>
    <t>US Gas Basis     GD/D Demrc-HHub         16-31May01      USD/MM</t>
  </si>
  <si>
    <t>V96032.1</t>
  </si>
  <si>
    <t>US Gas Phy       OGT                     16May01         USD/MM</t>
  </si>
  <si>
    <t>CMSTCT4940</t>
  </si>
  <si>
    <t>LANCEMCW</t>
  </si>
  <si>
    <t>YJACKSON</t>
  </si>
  <si>
    <t>dlposton</t>
  </si>
  <si>
    <t>V96033.1</t>
  </si>
  <si>
    <t>MMCGARVEY</t>
  </si>
  <si>
    <t>The City of Azusa</t>
  </si>
  <si>
    <t>US Pwr Phy CAISO SP15 Peak odd-lot       16May01         USD/MWh</t>
  </si>
  <si>
    <t>ADM17647</t>
  </si>
  <si>
    <t>JMORRIS4</t>
  </si>
  <si>
    <t>aepsvc124</t>
  </si>
  <si>
    <t>NALEAF11</t>
  </si>
  <si>
    <t>V96035.1</t>
  </si>
  <si>
    <t>US Gas Basis     TETCO M3                Jun01           USD/MM</t>
  </si>
  <si>
    <t>V96038.1</t>
  </si>
  <si>
    <t>Lenmore Inc</t>
  </si>
  <si>
    <t>ADM74404</t>
  </si>
  <si>
    <t>aepes217</t>
  </si>
  <si>
    <t>US Gas Basis     NGI SoCal               Jul01           USD/MM</t>
  </si>
  <si>
    <t>dutchdav</t>
  </si>
  <si>
    <t>KHOLST</t>
  </si>
  <si>
    <t>FT-West</t>
  </si>
  <si>
    <t>V96039.1</t>
  </si>
  <si>
    <t>kwapisze</t>
  </si>
  <si>
    <t>US Gas Basis     NGI SoCal               Aug01           USD/MM</t>
  </si>
  <si>
    <t>CAMTHOR02</t>
  </si>
  <si>
    <t>V96040.1</t>
  </si>
  <si>
    <t>US Pwr Phy Firm  PJM-W Peak              21-25May01      USD/MWh</t>
  </si>
  <si>
    <t>US Gas Basis     NGI SoCal               Sep01           USD/MM</t>
  </si>
  <si>
    <t>WHALENMIKE</t>
  </si>
  <si>
    <t>V96041.1</t>
  </si>
  <si>
    <t>US Gas Phy       Trunkline ELA           16May01         USD/MM</t>
  </si>
  <si>
    <t>JENNCLAYO</t>
  </si>
  <si>
    <t>V96042.1</t>
  </si>
  <si>
    <t>V96044.1</t>
  </si>
  <si>
    <t>CSPRINGER</t>
  </si>
  <si>
    <t>V96043.1</t>
  </si>
  <si>
    <t>US Gas Phy       PEPL Pool               16-31May01      USD/MM</t>
  </si>
  <si>
    <t>EPMELPbag</t>
  </si>
  <si>
    <t>V96046.1</t>
  </si>
  <si>
    <t>Texla Energy Management Inc.</t>
  </si>
  <si>
    <t>WILSHUSEN</t>
  </si>
  <si>
    <t>V96047.1</t>
  </si>
  <si>
    <t>US Pwr Fin Swap  PJM W IntC HE11-23 EPT  15May01         USD/MWh</t>
  </si>
  <si>
    <t>US Gas Basis     NGI SoCal               Oct01           USD/MM</t>
  </si>
  <si>
    <t>V96048.1</t>
  </si>
  <si>
    <t>Avista Energy, Inc.</t>
  </si>
  <si>
    <t>HARA01234</t>
  </si>
  <si>
    <t>KURTISWOOD</t>
  </si>
  <si>
    <t>Castle Power LLC</t>
  </si>
  <si>
    <t>ADM97524</t>
  </si>
  <si>
    <t>V96049.1</t>
  </si>
  <si>
    <t>herbpetr</t>
  </si>
  <si>
    <t>V96051.1</t>
  </si>
  <si>
    <t>US Gas Basis     NGI SoCal               Jun01           USD/MM</t>
  </si>
  <si>
    <t>AQUILA1001</t>
  </si>
  <si>
    <t>V96052.1</t>
  </si>
  <si>
    <t>US Gas Daily     Transco Z6 NY           16-31May01      USD/MM</t>
  </si>
  <si>
    <t>V96054.1</t>
  </si>
  <si>
    <t>V96053.1</t>
  </si>
  <si>
    <t>V96055.1</t>
  </si>
  <si>
    <t>WAYNE123</t>
  </si>
  <si>
    <t>V96057.1</t>
  </si>
  <si>
    <t>Gistbill</t>
  </si>
  <si>
    <t>EnergyUSA-TPC Corp.</t>
  </si>
  <si>
    <t>scallender</t>
  </si>
  <si>
    <t>PG&amp;E Energy Trading, Canada Corporation</t>
  </si>
  <si>
    <t>CAN Gas Fin BasSwap East</t>
  </si>
  <si>
    <t>CAN Gas Basis    GD/D Dawn               Jun-Oct01       USD/MM</t>
  </si>
  <si>
    <t>POWELLCO</t>
  </si>
  <si>
    <t>EOLSMGR</t>
  </si>
  <si>
    <t>V96058.1</t>
  </si>
  <si>
    <t>REAVISMAN</t>
  </si>
  <si>
    <t>CAN Gas Basis    GD/D Dawn               Jun01           USD/MM</t>
  </si>
  <si>
    <t>V96059.1</t>
  </si>
  <si>
    <t>V96060.1</t>
  </si>
  <si>
    <t>Petrocom Energy Group Limited</t>
  </si>
  <si>
    <t>roncampb</t>
  </si>
  <si>
    <t>Pacificorp</t>
  </si>
  <si>
    <t>gjohnson</t>
  </si>
  <si>
    <t>jstebbins</t>
  </si>
  <si>
    <t>EPMELPkac</t>
  </si>
  <si>
    <t>V96061.1</t>
  </si>
  <si>
    <t>V96062.1</t>
  </si>
  <si>
    <t>CADILLAC</t>
  </si>
  <si>
    <t>Conoco Inc.</t>
  </si>
  <si>
    <t>US Gas Daily     TENN 500                16-31May01      USD/MM</t>
  </si>
  <si>
    <t>terryl00</t>
  </si>
  <si>
    <t>SBRAWNE</t>
  </si>
  <si>
    <t>FT-East</t>
  </si>
  <si>
    <t>V96063.1</t>
  </si>
  <si>
    <t>V96064.1</t>
  </si>
  <si>
    <t>jdbsempra</t>
  </si>
  <si>
    <t>V96065.1</t>
  </si>
  <si>
    <t>US Gas Daily     TENN 800                16-31May01      USD/MM</t>
  </si>
  <si>
    <t>V96066.1</t>
  </si>
  <si>
    <t>V96067.1</t>
  </si>
  <si>
    <t>JOSEPHHE</t>
  </si>
  <si>
    <t>txuetcch</t>
  </si>
  <si>
    <t>V96068.1</t>
  </si>
  <si>
    <t>mikekeen</t>
  </si>
  <si>
    <t>EPRIME29</t>
  </si>
  <si>
    <t>US Gas Phy       Transco St.65           16May01         USD/MM</t>
  </si>
  <si>
    <t>FLOYDS14</t>
  </si>
  <si>
    <t>Firm Trading Bridgeline Gas Marketing</t>
  </si>
  <si>
    <t>ADM84149</t>
  </si>
  <si>
    <t>V96072.1</t>
  </si>
  <si>
    <t>V96070.1</t>
  </si>
  <si>
    <t>Bankers Trust Company</t>
  </si>
  <si>
    <t>eracer00</t>
  </si>
  <si>
    <t>V96071.1</t>
  </si>
  <si>
    <t>V96073.1</t>
  </si>
  <si>
    <t>US Pwr Phy Firm  PALVE Peak              Oct-Dec01       USD/MWh</t>
  </si>
  <si>
    <t>MMOTLEY</t>
  </si>
  <si>
    <t>V96075.1</t>
  </si>
  <si>
    <t>ritanagle</t>
  </si>
  <si>
    <t>V96074.1</t>
  </si>
  <si>
    <t>sconn00001</t>
  </si>
  <si>
    <t>BERRYJOE1</t>
  </si>
  <si>
    <t>stharper</t>
  </si>
  <si>
    <t>txuetcdc</t>
  </si>
  <si>
    <t>US Pwr Phy CAISO SP15 OffPk odd-lot      16May01         USD/MWh</t>
  </si>
  <si>
    <t>US Gas Fin Opt Call</t>
  </si>
  <si>
    <t>US Gas Fin Opt   NYMEX        EC5.0      Jun01           USD/MM-L</t>
  </si>
  <si>
    <t>MMBtu/Lots (Options)</t>
  </si>
  <si>
    <t>MMAGGI</t>
  </si>
  <si>
    <t>NG EXOTIC</t>
  </si>
  <si>
    <t>V96078.1</t>
  </si>
  <si>
    <t>V96080.1</t>
  </si>
  <si>
    <t>epmepNLA</t>
  </si>
  <si>
    <t>V96084.1</t>
  </si>
  <si>
    <t>EASTDESK7</t>
  </si>
  <si>
    <t>harriganw</t>
  </si>
  <si>
    <t>MHOMESTEAD</t>
  </si>
  <si>
    <t>mcalhoun</t>
  </si>
  <si>
    <t>V96086.1</t>
  </si>
  <si>
    <t>tomdickey</t>
  </si>
  <si>
    <t>GLOVERBJ</t>
  </si>
  <si>
    <t>V96088.1</t>
  </si>
  <si>
    <t>V96091.1</t>
  </si>
  <si>
    <t>V96089.1</t>
  </si>
  <si>
    <t>V96090.1</t>
  </si>
  <si>
    <t>Florida Power Corporation</t>
  </si>
  <si>
    <t>US Pwr Phy Firm  TVA Peak                17-31May01      USD/MWh</t>
  </si>
  <si>
    <t>KENWHITE</t>
  </si>
  <si>
    <t>Jeanjaqu</t>
  </si>
  <si>
    <t>V96094.1</t>
  </si>
  <si>
    <t>sweetpea1</t>
  </si>
  <si>
    <t>Nordic Pwr Swap  SYS BASE                Year 02         NOK/MWh</t>
  </si>
  <si>
    <t>matskinder</t>
  </si>
  <si>
    <t>US Pwr Phy Firm  COB N/S OffPk           16May01         USD/MWh</t>
  </si>
  <si>
    <t>SAULLOPEZ</t>
  </si>
  <si>
    <t>V96097.1</t>
  </si>
  <si>
    <t>V96096.1</t>
  </si>
  <si>
    <t>georgede</t>
  </si>
  <si>
    <t>danabrown</t>
  </si>
  <si>
    <t>APB Energy, Inc.</t>
  </si>
  <si>
    <t>EPIER006</t>
  </si>
  <si>
    <t>benborgen</t>
  </si>
  <si>
    <t>US Gas Phy       TCO Pool                16May01         USD/MM</t>
  </si>
  <si>
    <t>Consolidated Edison Energy, Inc.</t>
  </si>
  <si>
    <t>US Pwr Fin Swap  ISO NY Z-J Peak         17-18May01      USD/MWh</t>
  </si>
  <si>
    <t>nickvan2</t>
  </si>
  <si>
    <t>ericgraffp</t>
  </si>
  <si>
    <t>timnhanna</t>
  </si>
  <si>
    <t>V96100.1</t>
  </si>
  <si>
    <t>ASANCHEZ1</t>
  </si>
  <si>
    <t>US Gas Basis     TGT Z-SL                Jun01           USD/MM</t>
  </si>
  <si>
    <t>aepes210</t>
  </si>
  <si>
    <t>V96098.1</t>
  </si>
  <si>
    <t>V96099.1</t>
  </si>
  <si>
    <t>Aquila Canada Corp.</t>
  </si>
  <si>
    <t>tsamaska</t>
  </si>
  <si>
    <t>trevorh1</t>
  </si>
  <si>
    <t>Robbinsk</t>
  </si>
  <si>
    <t>US Gas Basis     NGI SoCal               Nov-Dec01       USD/MM</t>
  </si>
  <si>
    <t>EPMELPjck</t>
  </si>
  <si>
    <t>V96103.1</t>
  </si>
  <si>
    <t>jgriffiths</t>
  </si>
  <si>
    <t>MIKELARSEN</t>
  </si>
  <si>
    <t>US Gas Basis     NGI SoCal               Jan-Mar02       USD/MM</t>
  </si>
  <si>
    <t>V96104.1</t>
  </si>
  <si>
    <t>waggonerva</t>
  </si>
  <si>
    <t>CAN Gas Phy      Parkway                 16May01         USD/MM</t>
  </si>
  <si>
    <t>dread2000</t>
  </si>
  <si>
    <t>Hess Energy Services Company, LLC</t>
  </si>
  <si>
    <t>tomkurtz</t>
  </si>
  <si>
    <t>US Gas Daily     Mich Con                16-31May01      USD/MM</t>
  </si>
  <si>
    <t>V96105.1</t>
  </si>
  <si>
    <t>EPMELPcjs</t>
  </si>
  <si>
    <t>TSPURLIN</t>
  </si>
  <si>
    <t>V96107.1</t>
  </si>
  <si>
    <t>beckster</t>
  </si>
  <si>
    <t>Quekchin</t>
  </si>
  <si>
    <t>V96111.1</t>
  </si>
  <si>
    <t>Washington Gas Energy Services, Inc.</t>
  </si>
  <si>
    <t>jameskent</t>
  </si>
  <si>
    <t>US Gas Phy Index Firm non-TX &lt; or = 1Mo</t>
  </si>
  <si>
    <t>US Gas Phy Index GD/D TCO Pool           16May01         USD/MM</t>
  </si>
  <si>
    <t>VANOIRSCHO</t>
  </si>
  <si>
    <t>V96114.1</t>
  </si>
  <si>
    <t>EASTDESK</t>
  </si>
  <si>
    <t>CHADDMOORE</t>
  </si>
  <si>
    <t>V96116.1</t>
  </si>
  <si>
    <t>US Pwr Phy Firm  Cinergy OffPk           Jan-Dec02       USD/MWh</t>
  </si>
  <si>
    <t>rmessmer</t>
  </si>
  <si>
    <t>TC3KEENAN</t>
  </si>
  <si>
    <t>Summit Natural Gas, LLP</t>
  </si>
  <si>
    <t>US Gas Phy       TENN 800                16-31May01      USD/MM</t>
  </si>
  <si>
    <t>ADM05645</t>
  </si>
  <si>
    <t>US Gas Phy       FGT Z2                  16May01         USD/MM</t>
  </si>
  <si>
    <t>ENA-IM NE GULF4</t>
  </si>
  <si>
    <t>US Pwr Phy CAISO NP15 Peak odd-lot       16May01         USD/MWh</t>
  </si>
  <si>
    <t>NJR Energy Services Company</t>
  </si>
  <si>
    <t>Coral Energy Canada Inc.</t>
  </si>
  <si>
    <t>shane2001</t>
  </si>
  <si>
    <t>US Gas Phy       Trunkline WLA           16May01         USD/MM</t>
  </si>
  <si>
    <t>ADM54361</t>
  </si>
  <si>
    <t>Idacorp Energy Solutions, L.P.</t>
  </si>
  <si>
    <t>ADM48146</t>
  </si>
  <si>
    <t>jimgoetz</t>
  </si>
  <si>
    <t>V96122.1</t>
  </si>
  <si>
    <t>US Gas Daily     CIG(N.syst)             16-31May01      USD/MM</t>
  </si>
  <si>
    <t>ADM90030</t>
  </si>
  <si>
    <t>JREITME</t>
  </si>
  <si>
    <t>FT - Denver</t>
  </si>
  <si>
    <t>V96123.1</t>
  </si>
  <si>
    <t>V96127.1</t>
  </si>
  <si>
    <t>V96125.1</t>
  </si>
  <si>
    <t>CAN Gas Phy      Niagara, TCPL           16May01         USD/MM</t>
  </si>
  <si>
    <t>WARNERTODD</t>
  </si>
  <si>
    <t>V96128.1</t>
  </si>
  <si>
    <t>ppa00001</t>
  </si>
  <si>
    <t>pfreyre1</t>
  </si>
  <si>
    <t>US Pwr Phy Firm  PALVE Peak              Aug01           USD/MWh</t>
  </si>
  <si>
    <t>Bitsky123</t>
  </si>
  <si>
    <t>cprovenzan</t>
  </si>
  <si>
    <t>Kearbyka</t>
  </si>
  <si>
    <t>V96131.1</t>
  </si>
  <si>
    <t>V96130.1</t>
  </si>
  <si>
    <t>OGEBASIS</t>
  </si>
  <si>
    <t>V96133.1</t>
  </si>
  <si>
    <t>TransAlta Energy Marketing Corp.</t>
  </si>
  <si>
    <t>sharmafa</t>
  </si>
  <si>
    <t>V96135.1</t>
  </si>
  <si>
    <t>ADM48147</t>
  </si>
  <si>
    <t>V96136.1</t>
  </si>
  <si>
    <t>mgbrooks</t>
  </si>
  <si>
    <t>V96137.1</t>
  </si>
  <si>
    <t>V96138.1</t>
  </si>
  <si>
    <t>US Gas Basis     EP SanJuan              Jun01           USD/MM</t>
  </si>
  <si>
    <t>MSANCH2</t>
  </si>
  <si>
    <t>GD-New-Jr</t>
  </si>
  <si>
    <t>V96139.1</t>
  </si>
  <si>
    <t>US Gas Phy       Chi Peoples             16May01         USD/MM</t>
  </si>
  <si>
    <t>V96141.1</t>
  </si>
  <si>
    <t>V96140.1</t>
  </si>
  <si>
    <t>V96142.1</t>
  </si>
  <si>
    <t>Amerada Hess Corporation</t>
  </si>
  <si>
    <t>dvjohnson1</t>
  </si>
  <si>
    <t>Western Gas Resources, Inc.</t>
  </si>
  <si>
    <t>CSTANLEY</t>
  </si>
  <si>
    <t>V96143.1</t>
  </si>
  <si>
    <t>V96145.1</t>
  </si>
  <si>
    <t>V96146.1</t>
  </si>
  <si>
    <t>V96147.1</t>
  </si>
  <si>
    <t>KFLOVELESS</t>
  </si>
  <si>
    <t>EASTDESK5</t>
  </si>
  <si>
    <t>US Gas Phy       ANR SE Gath             16May01         USD/MM</t>
  </si>
  <si>
    <t>JRHEARNE</t>
  </si>
  <si>
    <t>pces5095</t>
  </si>
  <si>
    <t>V96151.1</t>
  </si>
  <si>
    <t>US Pipeline Capacity NNG (Firm)</t>
  </si>
  <si>
    <t>US PLCapNNG Frm  Demarc29-EDubq R+C      16May01         USD/MM</t>
  </si>
  <si>
    <t>BARBEE10</t>
  </si>
  <si>
    <t>JNIELSE</t>
  </si>
  <si>
    <t>NONE</t>
  </si>
  <si>
    <t>ETS</t>
  </si>
  <si>
    <t>EOL NNG</t>
  </si>
  <si>
    <t>V96152.1</t>
  </si>
  <si>
    <t>Wisconsin Gas Company</t>
  </si>
  <si>
    <t>JFuller99</t>
  </si>
  <si>
    <t>V96155.1</t>
  </si>
  <si>
    <t>quantum3</t>
  </si>
  <si>
    <t>V96156.1</t>
  </si>
  <si>
    <t>US Pwr Phy Firm  Mid-C Peak              Jul01           USD/MWh</t>
  </si>
  <si>
    <t>MSWERZB</t>
  </si>
  <si>
    <t>LT-NW</t>
  </si>
  <si>
    <t>Collinscin</t>
  </si>
  <si>
    <t>V96157.1</t>
  </si>
  <si>
    <t>JOHNNYMAC</t>
  </si>
  <si>
    <t>V96159.1</t>
  </si>
  <si>
    <t>V96161.1</t>
  </si>
  <si>
    <t>HEVREGAS1</t>
  </si>
  <si>
    <t>V96160.1</t>
  </si>
  <si>
    <t>V96162.1</t>
  </si>
  <si>
    <t>US Pwr Phy CAISO NP15 Peak               Oct-Dec01       USD/MWh</t>
  </si>
  <si>
    <t>dancook1</t>
  </si>
  <si>
    <t>V96166.1</t>
  </si>
  <si>
    <t>Scana Energy Marketing, Inc.</t>
  </si>
  <si>
    <t>SEMIMICHOF</t>
  </si>
  <si>
    <t>Duke Energy Marketing Limited Partnership</t>
  </si>
  <si>
    <t>mattmann</t>
  </si>
  <si>
    <t>V96167.1</t>
  </si>
  <si>
    <t>mikeflores</t>
  </si>
  <si>
    <t>V96168.1</t>
  </si>
  <si>
    <t>petverma</t>
  </si>
  <si>
    <t>V96169.1</t>
  </si>
  <si>
    <t>Speightsjp</t>
  </si>
  <si>
    <t>JLIPMAN1</t>
  </si>
  <si>
    <t>V96171.1</t>
  </si>
  <si>
    <t>V96173.1</t>
  </si>
  <si>
    <t>US Gas Phy       NBPL/ANR WillCo         16May01         USD/MM</t>
  </si>
  <si>
    <t>bguderian</t>
  </si>
  <si>
    <t>duanelaw</t>
  </si>
  <si>
    <t>V96177.1</t>
  </si>
  <si>
    <t>TODJANIA</t>
  </si>
  <si>
    <t>V96178.1</t>
  </si>
  <si>
    <t>V96179.1</t>
  </si>
  <si>
    <t>swifteast</t>
  </si>
  <si>
    <t>STANHORTON</t>
  </si>
  <si>
    <t>US Pwr Phy Firm  Mid-C Peak              Jul-Sep01       USD/MWh</t>
  </si>
  <si>
    <t>dhendrick</t>
  </si>
  <si>
    <t>US Pwr Fin Swap  ISO NY Z-J Peak         16May01         USD/MWh</t>
  </si>
  <si>
    <t>CLINTDAVIS</t>
  </si>
  <si>
    <t>Mirant Americas Energy Marketing Canada, Ltd.</t>
  </si>
  <si>
    <t>CAN Gas Phy      Hntgdn                  16May01         USD/MM</t>
  </si>
  <si>
    <t>chichan2</t>
  </si>
  <si>
    <t>CCLARK5</t>
  </si>
  <si>
    <t>EC - IM Canada BC</t>
  </si>
  <si>
    <t>V96185.1</t>
  </si>
  <si>
    <t>V96188.1</t>
  </si>
  <si>
    <t>Hallbrian1</t>
  </si>
  <si>
    <t>V96189.1</t>
  </si>
  <si>
    <t>IGI Resources, Inc.</t>
  </si>
  <si>
    <t>GRADYNIGI</t>
  </si>
  <si>
    <t>V96190.1</t>
  </si>
  <si>
    <t>mhorowitz</t>
  </si>
  <si>
    <t>V96191.1</t>
  </si>
  <si>
    <t>brendanc</t>
  </si>
  <si>
    <t>V96194.1</t>
  </si>
  <si>
    <t>jh1825ps</t>
  </si>
  <si>
    <t>V96193.1</t>
  </si>
  <si>
    <t>LAURABATES</t>
  </si>
  <si>
    <t>V96195.1</t>
  </si>
  <si>
    <t>Kaztex Energy Management Inc.</t>
  </si>
  <si>
    <t>ADM91068</t>
  </si>
  <si>
    <t>Unocal Energy Trading, Inc.</t>
  </si>
  <si>
    <t>UETINGAS02</t>
  </si>
  <si>
    <t>JIMBARKER</t>
  </si>
  <si>
    <t>US Pwr Phy Firm  Cinergy Peak            Jun02           USD/MWh</t>
  </si>
  <si>
    <t>danogrady</t>
  </si>
  <si>
    <t>V96199.1</t>
  </si>
  <si>
    <t>EUTrading5</t>
  </si>
  <si>
    <t>V96201.1</t>
  </si>
  <si>
    <t>RHUGGINS</t>
  </si>
  <si>
    <t>jwhitnah</t>
  </si>
  <si>
    <t>V96202.1</t>
  </si>
  <si>
    <t>US Pwr Phy Firm  PALVE Peak              Oct-Dec02       USD/MWh</t>
  </si>
  <si>
    <t>elizabeth</t>
  </si>
  <si>
    <t>US Gas Phy       COL Onshore             Jun01           USD/MM</t>
  </si>
  <si>
    <t>ADM42855</t>
  </si>
  <si>
    <t>V96205.1 / 789317</t>
  </si>
  <si>
    <t>CAN Gas Phy      NIT                     16May01         CAD/GJ</t>
  </si>
  <si>
    <t>ngeerds01</t>
  </si>
  <si>
    <t>Coast Energy Canada, Inc.</t>
  </si>
  <si>
    <t>EOLBILLY</t>
  </si>
  <si>
    <t>STEVEBUT</t>
  </si>
  <si>
    <t>V96208.1</t>
  </si>
  <si>
    <t>geridanc</t>
  </si>
  <si>
    <t>V96210.1</t>
  </si>
  <si>
    <t>V96209.1</t>
  </si>
  <si>
    <t>V96212.1</t>
  </si>
  <si>
    <t>Midcoast Marketing, Inc.</t>
  </si>
  <si>
    <t>kimery00</t>
  </si>
  <si>
    <t>DAVIDSET</t>
  </si>
  <si>
    <t>V96211.1</t>
  </si>
  <si>
    <t>CAN Gas Phy Index Firm West &lt; or = 1Mo</t>
  </si>
  <si>
    <t>CAN Gas PhyIndex NIT Monthly             Jul01           CAD/GJ</t>
  </si>
  <si>
    <t>MSIECKHAUS</t>
  </si>
  <si>
    <t>MCOWAN</t>
  </si>
  <si>
    <t>V96214.1 / 789339</t>
  </si>
  <si>
    <t>timothym</t>
  </si>
  <si>
    <t>EPMELPjmg</t>
  </si>
  <si>
    <t>V96215.1</t>
  </si>
  <si>
    <t>SHIMAITIS</t>
  </si>
  <si>
    <t>V96213.1</t>
  </si>
  <si>
    <t>US Gas Phy       NGPL STX                16May01         USD/MM</t>
  </si>
  <si>
    <t>V96216.1</t>
  </si>
  <si>
    <t>pandersen</t>
  </si>
  <si>
    <t>V96218.1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</si>
  <si>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</si>
  <si>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</si>
  <si>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</si>
  <si>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</si>
  <si>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</si>
  <si>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amontgomer</t>
  </si>
  <si>
    <t>V96219.1</t>
  </si>
  <si>
    <t>TMVWTC01</t>
  </si>
  <si>
    <t>JEFFREYONG</t>
  </si>
  <si>
    <t>V96222.1</t>
  </si>
  <si>
    <t>HawkinsD</t>
  </si>
  <si>
    <t>V96221.1</t>
  </si>
  <si>
    <t>V96223.1</t>
  </si>
  <si>
    <t>V96224.1</t>
  </si>
  <si>
    <t>jfortune</t>
  </si>
  <si>
    <t>Adams Resources Marketing, Ltd.</t>
  </si>
  <si>
    <t>brentcap</t>
  </si>
  <si>
    <t>aepsvc132</t>
  </si>
  <si>
    <t>DREWCLUFF</t>
  </si>
  <si>
    <t>V96227.1</t>
  </si>
  <si>
    <t>mstegall</t>
  </si>
  <si>
    <t>JALTILIO</t>
  </si>
  <si>
    <t>V96231.1</t>
  </si>
  <si>
    <t>CAN Power Fin Swap</t>
  </si>
  <si>
    <t>CAN Pwr Swap     PPoA Flat               16May01         CAD/MWh</t>
  </si>
  <si>
    <t>kenyewell</t>
  </si>
  <si>
    <t>BGREENI</t>
  </si>
  <si>
    <t>ST Alberta</t>
  </si>
  <si>
    <t>V96235.1</t>
  </si>
  <si>
    <t>US Gas Basis     EP Permian              Apr-Oct02       USD/MM</t>
  </si>
  <si>
    <t>aepes203</t>
  </si>
  <si>
    <t>V96236.1</t>
  </si>
  <si>
    <t>DOMESTIC</t>
  </si>
  <si>
    <t>V96234.1</t>
  </si>
  <si>
    <t>V96233.1</t>
  </si>
  <si>
    <t>V96240.1</t>
  </si>
  <si>
    <t>V96239.1</t>
  </si>
  <si>
    <t>toddbandy</t>
  </si>
  <si>
    <t>rsrsrsrs</t>
  </si>
  <si>
    <t>V96238.1</t>
  </si>
  <si>
    <t>V96243.1</t>
  </si>
  <si>
    <t>US Gas Phy       HPL/AguaD               16May01         USD/MM</t>
  </si>
  <si>
    <t>AQUILA1074</t>
  </si>
  <si>
    <t>V96245.1</t>
  </si>
  <si>
    <t>The New Power Company</t>
  </si>
  <si>
    <t>TIMLARRY</t>
  </si>
  <si>
    <t>V96246.1</t>
  </si>
  <si>
    <t>TotalFinaElf Gas &amp; Power North America, Inc.</t>
  </si>
  <si>
    <t>kiethbourg</t>
  </si>
  <si>
    <t>hossmich</t>
  </si>
  <si>
    <t>V96248.1</t>
  </si>
  <si>
    <t>Standsse</t>
  </si>
  <si>
    <t>V96249.1</t>
  </si>
  <si>
    <t>TC2SHANDY</t>
  </si>
  <si>
    <t>Velasquez</t>
  </si>
  <si>
    <t>V96252.1</t>
  </si>
  <si>
    <t>US Gas Fin Opt   NYMEX        EC4.75     Jun01           USD/MM-L</t>
  </si>
  <si>
    <t>V96253.1</t>
  </si>
  <si>
    <t>DUDLEY22</t>
  </si>
  <si>
    <t>LORIPIGI</t>
  </si>
  <si>
    <t>marytuttle</t>
  </si>
  <si>
    <t>V96255.1</t>
  </si>
  <si>
    <t>V96256.1</t>
  </si>
  <si>
    <t>KENTRADES1</t>
  </si>
  <si>
    <t>paulbach</t>
  </si>
  <si>
    <t>V96257.1</t>
  </si>
  <si>
    <t>MICWHITE</t>
  </si>
  <si>
    <t>V96259.1</t>
  </si>
  <si>
    <t>Biglertim</t>
  </si>
  <si>
    <t>V96261.1</t>
  </si>
  <si>
    <t>V96260.1</t>
  </si>
  <si>
    <t>Equitable Gas Company</t>
  </si>
  <si>
    <t>ADM89359</t>
  </si>
  <si>
    <t>aepes208</t>
  </si>
  <si>
    <t>DTE Energy Trading, Inc.</t>
  </si>
  <si>
    <t>lewislee</t>
  </si>
  <si>
    <t>V96264.1</t>
  </si>
  <si>
    <t>V96263.1</t>
  </si>
  <si>
    <t>Anadarko Canada Corporation</t>
  </si>
  <si>
    <t>sgrimbly</t>
  </si>
  <si>
    <t>CAN Gas Phy      Station 2               16May01         CAD/GJ</t>
  </si>
  <si>
    <t>JIMMCGHEE</t>
  </si>
  <si>
    <t>V96266.1</t>
  </si>
  <si>
    <t>BRHUNTER</t>
  </si>
  <si>
    <t>V96268.1</t>
  </si>
  <si>
    <t>V96267.1</t>
  </si>
  <si>
    <t>bbrent01</t>
  </si>
  <si>
    <t>JOEGRAHAM</t>
  </si>
  <si>
    <t>V96271.1</t>
  </si>
  <si>
    <t>EPMELPcmb</t>
  </si>
  <si>
    <t>rjvandam</t>
  </si>
  <si>
    <t>V96272.1</t>
  </si>
  <si>
    <t>KELLYADAM</t>
  </si>
  <si>
    <t>robpitts</t>
  </si>
  <si>
    <t>V96273.1</t>
  </si>
  <si>
    <t>EPMELPsj</t>
  </si>
  <si>
    <t>V96274.1</t>
  </si>
  <si>
    <t>ADM68959</t>
  </si>
  <si>
    <t>ADM59980</t>
  </si>
  <si>
    <t>V96275.1</t>
  </si>
  <si>
    <t>Nicor Gas Company</t>
  </si>
  <si>
    <t>vab12345</t>
  </si>
  <si>
    <t>ADM05933</t>
  </si>
  <si>
    <t>EASTDESK6</t>
  </si>
  <si>
    <t>V96276.1</t>
  </si>
  <si>
    <t>Barrett Resources Corporation</t>
  </si>
  <si>
    <t>BARRETT6</t>
  </si>
  <si>
    <t>ADM40684</t>
  </si>
  <si>
    <t>V96277.1</t>
  </si>
  <si>
    <t>V96278.1</t>
  </si>
  <si>
    <t>alexstant</t>
  </si>
  <si>
    <t>DAVIDFRE</t>
  </si>
  <si>
    <t>V96279.1</t>
  </si>
  <si>
    <t>V96281.1</t>
  </si>
  <si>
    <t>V96282.1</t>
  </si>
  <si>
    <t>rdm00001</t>
  </si>
  <si>
    <t>V96284.1</t>
  </si>
  <si>
    <t>mkprime1</t>
  </si>
  <si>
    <t>WILLIDEA</t>
  </si>
  <si>
    <t>V96283.1</t>
  </si>
  <si>
    <t>mikepowers</t>
  </si>
  <si>
    <t>SUNSHINE</t>
  </si>
  <si>
    <t>V96286.1</t>
  </si>
  <si>
    <t>V96289.1</t>
  </si>
  <si>
    <t>paulcoode</t>
  </si>
  <si>
    <t>V96288.1</t>
  </si>
  <si>
    <t>CAN Gas Phy      Sumas                   16May01         USD/MM</t>
  </si>
  <si>
    <t>US Gas Fin Opt   NYMEX        EP4.0      Jul01           USD/MM-L</t>
  </si>
  <si>
    <t>RODRIGUEZ</t>
  </si>
  <si>
    <t>V96291.1</t>
  </si>
  <si>
    <t>US Gas Daily     Waha                    16-31May01      USD/MM</t>
  </si>
  <si>
    <t>Hallbrianf</t>
  </si>
  <si>
    <t>V96290.1</t>
  </si>
  <si>
    <t>US Pwr Phy Firm  NEPOOL Peak             17-18May01      USD/MWh</t>
  </si>
  <si>
    <t>bkeefer001</t>
  </si>
  <si>
    <t>HDESTEFA</t>
  </si>
  <si>
    <t>V96293.1</t>
  </si>
  <si>
    <t>EPMELPctk</t>
  </si>
  <si>
    <t>V96296.1</t>
  </si>
  <si>
    <t>V96297.1</t>
  </si>
  <si>
    <t>LREICHEL02</t>
  </si>
  <si>
    <t>crudebuyer</t>
  </si>
  <si>
    <t>V96298.1</t>
  </si>
  <si>
    <t>V96302.1</t>
  </si>
  <si>
    <t>Highland Energy Company</t>
  </si>
  <si>
    <t>ADM86284</t>
  </si>
  <si>
    <t>V96300.1</t>
  </si>
  <si>
    <t>V96303.1</t>
  </si>
  <si>
    <t>AIG Energy Trading Inc.</t>
  </si>
  <si>
    <t>johncasey1</t>
  </si>
  <si>
    <t>V96304.1</t>
  </si>
  <si>
    <t>schneider</t>
  </si>
  <si>
    <t>V96308.1</t>
  </si>
  <si>
    <t>V96305.1</t>
  </si>
  <si>
    <t>V96307.1</t>
  </si>
  <si>
    <t>CAN Gas Phy      NIT                     16-31May01      CAD/GJ</t>
  </si>
  <si>
    <t>V96306.1</t>
  </si>
  <si>
    <t>bobharp2</t>
  </si>
  <si>
    <t>V96311.1</t>
  </si>
  <si>
    <t>Burlington Resources Canada Energy Ltd.</t>
  </si>
  <si>
    <t>stinkypaw</t>
  </si>
  <si>
    <t>US Crude WTI Cal Spd Fin Swap</t>
  </si>
  <si>
    <t>US WTI Cal Swap  Spread NX2              Jul-Aug 01      USD/bbl</t>
  </si>
  <si>
    <t>RFULLER</t>
  </si>
  <si>
    <t>PHYOIL - Price</t>
  </si>
  <si>
    <t>V96310.1</t>
  </si>
  <si>
    <t>V96313.1</t>
  </si>
  <si>
    <t>V96314.1</t>
  </si>
  <si>
    <t>mustang1</t>
  </si>
  <si>
    <t>V96315.1</t>
  </si>
  <si>
    <t>BILLBALSA</t>
  </si>
  <si>
    <t>V96318.1</t>
  </si>
  <si>
    <t>V96320.1</t>
  </si>
  <si>
    <t>davidlake</t>
  </si>
  <si>
    <t>V96319.1</t>
  </si>
  <si>
    <t>semprakuo</t>
  </si>
  <si>
    <t>V96322.1</t>
  </si>
  <si>
    <t>davidwest</t>
  </si>
  <si>
    <t>V96321.1</t>
  </si>
  <si>
    <t>V96323.1</t>
  </si>
  <si>
    <t>V96332.1</t>
  </si>
  <si>
    <t>EPMELPgs</t>
  </si>
  <si>
    <t>V96329.1</t>
  </si>
  <si>
    <t>pcesrick</t>
  </si>
  <si>
    <t>sstewart01</t>
  </si>
  <si>
    <t>Wisconsin Power And Light Company</t>
  </si>
  <si>
    <t>wpla08239</t>
  </si>
  <si>
    <t>V96325.1</t>
  </si>
  <si>
    <t>adamlewis</t>
  </si>
  <si>
    <t>V96334.1</t>
  </si>
  <si>
    <t>V96338.1</t>
  </si>
  <si>
    <t>V96335.1</t>
  </si>
  <si>
    <t>V96340.1</t>
  </si>
  <si>
    <t>V96341.1</t>
  </si>
  <si>
    <t>V96339.1</t>
  </si>
  <si>
    <t>V96343.1</t>
  </si>
  <si>
    <t>joekennedy</t>
  </si>
  <si>
    <t>V96342.1</t>
  </si>
  <si>
    <t>V96345.1</t>
  </si>
  <si>
    <t>V96344.1</t>
  </si>
  <si>
    <t>V96346.1</t>
  </si>
  <si>
    <t>US Gas Phy Index GD/D TrunkSTX           16May01         USD/MM</t>
  </si>
  <si>
    <t>luchetti</t>
  </si>
  <si>
    <t>ZZZ (ARCHIVED)ENA-IM Central Gulf</t>
  </si>
  <si>
    <t>Conoco (UK) Limited</t>
  </si>
  <si>
    <t>ADM16156</t>
  </si>
  <si>
    <t>V96348.1</t>
  </si>
  <si>
    <t>V96350.1</t>
  </si>
  <si>
    <t>V96347.1</t>
  </si>
  <si>
    <t>OBANNONR</t>
  </si>
  <si>
    <t>US Gas Basis     NGI Chicago             Jun01           USD/MM</t>
  </si>
  <si>
    <t>V96353.1</t>
  </si>
  <si>
    <t>V96355.1</t>
  </si>
  <si>
    <t>V96354.1</t>
  </si>
  <si>
    <t>US Gas Phy Index GD/D Dom South          16May01         USD/MM</t>
  </si>
  <si>
    <t>ADM04634</t>
  </si>
  <si>
    <t>V96352.1</t>
  </si>
  <si>
    <t>jpellegrin</t>
  </si>
  <si>
    <t>V96356.1</t>
  </si>
  <si>
    <t>Firm Trade Bridgeline Gas Marketing LLC</t>
  </si>
  <si>
    <t>US Gas Basis     Transco St.65           Jun01           USD/MM</t>
  </si>
  <si>
    <t>ADM38409</t>
  </si>
  <si>
    <t>V96357.1</t>
  </si>
  <si>
    <t>V96360.1</t>
  </si>
  <si>
    <t>V96358.1</t>
  </si>
  <si>
    <t>CAN Gas Phy      NIT                     Jun01           CAD/GJ</t>
  </si>
  <si>
    <t>V96361.1</t>
  </si>
  <si>
    <t>V96362.1</t>
  </si>
  <si>
    <t>BP Oil Supply Company</t>
  </si>
  <si>
    <t>US Crude WTI Phy Index</t>
  </si>
  <si>
    <t>US WTI Index     KOCH P+                 Jun01           USD/bl/d</t>
  </si>
  <si>
    <t>Barrel per day</t>
  </si>
  <si>
    <t>GRABINSG01</t>
  </si>
  <si>
    <t>Phyoil-Index</t>
  </si>
  <si>
    <t>Enron Reserve Acquisition Corp.</t>
  </si>
  <si>
    <t>V96365.1</t>
  </si>
  <si>
    <t>V96364.1</t>
  </si>
  <si>
    <t>Pepco Gas Services, Inc.</t>
  </si>
  <si>
    <t>ADM01791</t>
  </si>
  <si>
    <t>V96363.1</t>
  </si>
  <si>
    <t>Northstar Energy</t>
  </si>
  <si>
    <t>SMITHJAY</t>
  </si>
  <si>
    <t>V96368.1</t>
  </si>
  <si>
    <t>ddunnavant</t>
  </si>
  <si>
    <t>V96369.1</t>
  </si>
  <si>
    <t>V96374.1</t>
  </si>
  <si>
    <t>V96371.1</t>
  </si>
  <si>
    <t>V96372.1</t>
  </si>
  <si>
    <t>V96373.1</t>
  </si>
  <si>
    <t>V96379.1</t>
  </si>
  <si>
    <t>wayneellis</t>
  </si>
  <si>
    <t>V96378.1</t>
  </si>
  <si>
    <t>robdecard</t>
  </si>
  <si>
    <t>V96381.1</t>
  </si>
  <si>
    <t>V96382.1</t>
  </si>
  <si>
    <t>MELISA94</t>
  </si>
  <si>
    <t>schottbt</t>
  </si>
  <si>
    <t>SUNGDORA</t>
  </si>
  <si>
    <t>V96384.1</t>
  </si>
  <si>
    <t>V96387.1</t>
  </si>
  <si>
    <t>V96386.1</t>
  </si>
  <si>
    <t>rajsharma</t>
  </si>
  <si>
    <t>V96389.1</t>
  </si>
  <si>
    <t>V96394.1</t>
  </si>
  <si>
    <t>V96390.1</t>
  </si>
  <si>
    <t>V96393.1</t>
  </si>
  <si>
    <t>V96391.1</t>
  </si>
  <si>
    <t>Basskevin</t>
  </si>
  <si>
    <t>V96397.1</t>
  </si>
  <si>
    <t>Astra Power, LLC</t>
  </si>
  <si>
    <t>ceweyman</t>
  </si>
  <si>
    <t>V96400.1</t>
  </si>
  <si>
    <t>US PurityEthane Fin Swap</t>
  </si>
  <si>
    <t>US PuEthane Swap OPIS MB PurEth          Jun01           c/Gl-b</t>
  </si>
  <si>
    <t>tgrueneich</t>
  </si>
  <si>
    <t>CSOUTH</t>
  </si>
  <si>
    <t>C2</t>
  </si>
  <si>
    <t>V96401.1</t>
  </si>
  <si>
    <t>V96404.1</t>
  </si>
  <si>
    <t>V96399.1</t>
  </si>
  <si>
    <t>terwilson</t>
  </si>
  <si>
    <t>TimBarth</t>
  </si>
  <si>
    <t>eriksaaa</t>
  </si>
  <si>
    <t>V96402.1</t>
  </si>
  <si>
    <t>BC Gas Utility Ltd.</t>
  </si>
  <si>
    <t>SHAWNHILL</t>
  </si>
  <si>
    <t>EPRIME23</t>
  </si>
  <si>
    <t>V96405.1</t>
  </si>
  <si>
    <t>nikkigoode</t>
  </si>
  <si>
    <t>Ashland Specialty Chemicals Company</t>
  </si>
  <si>
    <t>ADM07229</t>
  </si>
  <si>
    <t>kzanaboni</t>
  </si>
  <si>
    <t>V96406.1</t>
  </si>
  <si>
    <t>annesley</t>
  </si>
  <si>
    <t>V96409.1</t>
  </si>
  <si>
    <t>V96410.1</t>
  </si>
  <si>
    <t>RWE Trading GmbH</t>
  </si>
  <si>
    <t>bahram11</t>
  </si>
  <si>
    <t>V96411.1</t>
  </si>
  <si>
    <t>MCGAUGHEY1</t>
  </si>
  <si>
    <t>US Gas Fin Opt   NYMEX        EP4.25     Jul01           USD/MM-L</t>
  </si>
  <si>
    <t>V96413.1</t>
  </si>
  <si>
    <t>mrsmith32</t>
  </si>
  <si>
    <t>V96414.1</t>
  </si>
  <si>
    <t>BEL Gas Phy      ZEE HUB                 16May01         p/th</t>
  </si>
  <si>
    <t>FRANWAUT</t>
  </si>
  <si>
    <t>V96415.1</t>
  </si>
  <si>
    <t>robmacinc</t>
  </si>
  <si>
    <t>TMVKES01</t>
  </si>
  <si>
    <t>TransCanada Energy Financial Products Limited</t>
  </si>
  <si>
    <t>bradkibbe</t>
  </si>
  <si>
    <t>V96419.1</t>
  </si>
  <si>
    <t>kamelcan</t>
  </si>
  <si>
    <t>V96418.1</t>
  </si>
  <si>
    <t>V96417.1</t>
  </si>
  <si>
    <t>V96421.1</t>
  </si>
  <si>
    <t>V96422.1</t>
  </si>
  <si>
    <t>sharibri</t>
  </si>
  <si>
    <t>ahamby0001</t>
  </si>
  <si>
    <t>V96426.1</t>
  </si>
  <si>
    <t>brendahy</t>
  </si>
  <si>
    <t>V96427.1</t>
  </si>
  <si>
    <t>Nicor Enerchange, LLC</t>
  </si>
  <si>
    <t>ADM83303</t>
  </si>
  <si>
    <t>V96429.1</t>
  </si>
  <si>
    <t>Coast Energy Group, a division of Cornerstone Propane, L.P.</t>
  </si>
  <si>
    <t>tombrown</t>
  </si>
  <si>
    <t>V96432.1</t>
  </si>
  <si>
    <t>V96434.1</t>
  </si>
  <si>
    <t>WHITEWATER</t>
  </si>
  <si>
    <t>V96435.1</t>
  </si>
  <si>
    <t>UETINGAS04</t>
  </si>
  <si>
    <t>V96440.1</t>
  </si>
  <si>
    <t>V96445.1</t>
  </si>
  <si>
    <t>CH Pwr Phy FF    NAT BASE HV             19-20May01      EUR/MWh</t>
  </si>
  <si>
    <t>V96446.1</t>
  </si>
  <si>
    <t>DOMESTIC1</t>
  </si>
  <si>
    <t>V96447.1</t>
  </si>
  <si>
    <t>MIKETRADES</t>
  </si>
  <si>
    <t>V96448.1</t>
  </si>
  <si>
    <t>V96449.1</t>
  </si>
  <si>
    <t>JBULRICH</t>
  </si>
  <si>
    <t>V96450.1</t>
  </si>
  <si>
    <t>EPRIME28</t>
  </si>
  <si>
    <t>V96453.1</t>
  </si>
  <si>
    <t>US PLCapNNG Frm  Demarc29-Jnsvl R+C      16May01         USD/MM</t>
  </si>
  <si>
    <t>TROYBROE</t>
  </si>
  <si>
    <t>rjvandamp</t>
  </si>
  <si>
    <t>UK Pwr Phy       445 Trans Inc BASE      Nov01           GBP/MWh</t>
  </si>
  <si>
    <t>alexfeuer2</t>
  </si>
  <si>
    <t>US Gas Basis     NGI SoCal               Apr-Oct02       USD/MM</t>
  </si>
  <si>
    <t>V96452.1</t>
  </si>
  <si>
    <t>RICHARDR</t>
  </si>
  <si>
    <t>V96454.1</t>
  </si>
  <si>
    <t>V96455.1</t>
  </si>
  <si>
    <t>V96456.1</t>
  </si>
  <si>
    <t>US Pwr Phy Firm  Mid-C Peak              Dec01           USD/MWh</t>
  </si>
  <si>
    <t>DCC68320</t>
  </si>
  <si>
    <t>KAPLANFRED</t>
  </si>
  <si>
    <t>V96459.1</t>
  </si>
  <si>
    <t>US UNL Gasoline Fin Swap</t>
  </si>
  <si>
    <t>US UNL Gasoline  Nymex NX2               Jun01           c/Gl-b</t>
  </si>
  <si>
    <t>AHAUSER</t>
  </si>
  <si>
    <t>Blnd-Hu-Hdg</t>
  </si>
  <si>
    <t>V96458.1</t>
  </si>
  <si>
    <t>V96461.1</t>
  </si>
  <si>
    <t>RAAUCOIN</t>
  </si>
  <si>
    <t>V96462.1</t>
  </si>
  <si>
    <t>V96463.1</t>
  </si>
  <si>
    <t>US Gas Basis     NNG Ventura             Jul-Oct01       USD/MM</t>
  </si>
  <si>
    <t>V96464.1</t>
  </si>
  <si>
    <t>V96465.1</t>
  </si>
  <si>
    <t>STVDIXON</t>
  </si>
  <si>
    <t>US Gas Daily     FGT Z2                  16-31May01      USD/MM</t>
  </si>
  <si>
    <t>ADM18276</t>
  </si>
  <si>
    <t>V96468.1</t>
  </si>
  <si>
    <t>chrispower</t>
  </si>
  <si>
    <t>V96469.1</t>
  </si>
  <si>
    <t>V96470.1</t>
  </si>
  <si>
    <t>V96471.1</t>
  </si>
  <si>
    <t>tharringto</t>
  </si>
  <si>
    <t>UETINGAS01</t>
  </si>
  <si>
    <t>ADM96017</t>
  </si>
  <si>
    <t>Premstar Energy Canada Ltd</t>
  </si>
  <si>
    <t>DLPECL02</t>
  </si>
  <si>
    <t>V96476.1</t>
  </si>
  <si>
    <t>dandukes</t>
  </si>
  <si>
    <t>Cozartta</t>
  </si>
  <si>
    <t>V96479.1</t>
  </si>
  <si>
    <t>V96478.1</t>
  </si>
  <si>
    <t>NGTS LLC</t>
  </si>
  <si>
    <t>DARREN10</t>
  </si>
  <si>
    <t>V96480.1</t>
  </si>
  <si>
    <t>kempjones</t>
  </si>
  <si>
    <t>V96483.1</t>
  </si>
  <si>
    <t>V96482.1</t>
  </si>
  <si>
    <t>V96484.1</t>
  </si>
  <si>
    <t>shourihan2</t>
  </si>
  <si>
    <t>joshthomas</t>
  </si>
  <si>
    <t>V96486.1</t>
  </si>
  <si>
    <t>V96485.1</t>
  </si>
  <si>
    <t>ADM74235</t>
  </si>
  <si>
    <t>V96487.1</t>
  </si>
  <si>
    <t>marissa2</t>
  </si>
  <si>
    <t>US Gas Basis     NNG Demarc              Jun01           USD/MM</t>
  </si>
  <si>
    <t>V96488.1</t>
  </si>
  <si>
    <t>BYASSEEL</t>
  </si>
  <si>
    <t>V96489.1</t>
  </si>
  <si>
    <t>US Gas Daily     NNG Ventura             16-31May01      USD/MM</t>
  </si>
  <si>
    <t>V96490.1</t>
  </si>
  <si>
    <t>V96493.1</t>
  </si>
  <si>
    <t>LONGERLL</t>
  </si>
  <si>
    <t>V96496.1</t>
  </si>
  <si>
    <t>owenwest</t>
  </si>
  <si>
    <t>V96498.1</t>
  </si>
  <si>
    <t>V96499.1</t>
  </si>
  <si>
    <t>SCISORCHAN</t>
  </si>
  <si>
    <t>phank00001</t>
  </si>
  <si>
    <t>V96501.1</t>
  </si>
  <si>
    <t>V96502.1</t>
  </si>
  <si>
    <t>V96503.1</t>
  </si>
  <si>
    <t>Noble Gas Marketing Inc.</t>
  </si>
  <si>
    <t>dealjunkie</t>
  </si>
  <si>
    <t>V96506.1</t>
  </si>
  <si>
    <t>basspro1</t>
  </si>
  <si>
    <t>V96507.1</t>
  </si>
  <si>
    <t>JFieber01</t>
  </si>
  <si>
    <t>V96508.1</t>
  </si>
  <si>
    <t>GREGH002</t>
  </si>
  <si>
    <t>V96510.1</t>
  </si>
  <si>
    <t>Infinite Energy, Inc.</t>
  </si>
  <si>
    <t>ADM63308</t>
  </si>
  <si>
    <t>US Gas Swap      Nymex                   Jun01           USD/MM-L</t>
  </si>
  <si>
    <t>V96512.1</t>
  </si>
  <si>
    <t>US Gas Swap      Nymex                   Jul01           USD/MM-L</t>
  </si>
  <si>
    <t>V96511.1</t>
  </si>
  <si>
    <t>V96513.1</t>
  </si>
  <si>
    <t>NMENEN01</t>
  </si>
  <si>
    <t>V96516.1</t>
  </si>
  <si>
    <t>V96515.1</t>
  </si>
  <si>
    <t>MALINOWSKI</t>
  </si>
  <si>
    <t>RBartlow99</t>
  </si>
  <si>
    <t>jayknobl</t>
  </si>
  <si>
    <t>brentrookp</t>
  </si>
  <si>
    <t>V96535.1</t>
  </si>
  <si>
    <t>US Gas Daily     IF GD/D TexOk E         Jun01           USD/MM</t>
  </si>
  <si>
    <t>V96534.1</t>
  </si>
  <si>
    <t>artleyjim</t>
  </si>
  <si>
    <t>V96536.1</t>
  </si>
  <si>
    <t>TRAVERSE99</t>
  </si>
  <si>
    <t>V96538.1</t>
  </si>
  <si>
    <t>Sprague Energy Corp.</t>
  </si>
  <si>
    <t>HECTORMI</t>
  </si>
  <si>
    <t>DOMESTIC2</t>
  </si>
  <si>
    <t>V96540.1</t>
  </si>
  <si>
    <t>V96541.1</t>
  </si>
  <si>
    <t>MATTGRAVEL</t>
  </si>
  <si>
    <t>V96542.1</t>
  </si>
  <si>
    <t>BRESEE00</t>
  </si>
  <si>
    <t>V96543.1</t>
  </si>
  <si>
    <t>V96544.1</t>
  </si>
  <si>
    <t>Amerex Natural Gas I,gy, L.P.</t>
  </si>
  <si>
    <t>JSCH1234</t>
  </si>
  <si>
    <t>V96547.1</t>
  </si>
  <si>
    <t>V96546.1</t>
  </si>
  <si>
    <t>V96545.1</t>
  </si>
  <si>
    <t>berginpat2</t>
  </si>
  <si>
    <t>V96550.1</t>
  </si>
  <si>
    <t>klambert</t>
  </si>
  <si>
    <t>V96549.1</t>
  </si>
  <si>
    <t>ADM24744</t>
  </si>
  <si>
    <t>V96551.1</t>
  </si>
  <si>
    <t>V96553.1</t>
  </si>
  <si>
    <t>US Pwr Fin Swap  ISO NY Z-G Peak         21-25May01      USD/MWh</t>
  </si>
  <si>
    <t>V96555.1</t>
  </si>
  <si>
    <t>TOMMESANDY</t>
  </si>
  <si>
    <t>V96557.1</t>
  </si>
  <si>
    <t>V96559.1</t>
  </si>
  <si>
    <t>US Gas Basis     EP SanJuan              Sep01           USD/MM</t>
  </si>
  <si>
    <t>V96558.1</t>
  </si>
  <si>
    <t>V96560.1</t>
  </si>
  <si>
    <t>barthjones</t>
  </si>
  <si>
    <t>V96561.1</t>
  </si>
  <si>
    <t>US Pwr Phy Firm  PALVE Peak              Jul01           USD/MWh</t>
  </si>
  <si>
    <t>ttw00001</t>
  </si>
  <si>
    <t>US Pwr Phy Firm  PALVE Peak              Sep01           USD/MWh</t>
  </si>
  <si>
    <t>V96563.1</t>
  </si>
  <si>
    <t>V96566.1</t>
  </si>
  <si>
    <t>CAN Gas Phy Basis Firm East &lt; or = 1Mo</t>
  </si>
  <si>
    <t>CAN Gas PhyBasis Dawn                    Jun01           USD/MM</t>
  </si>
  <si>
    <t>mhenderson</t>
  </si>
  <si>
    <t>V96572.1 / 790038</t>
  </si>
  <si>
    <t>Bank of Montreal</t>
  </si>
  <si>
    <t>ADM28948</t>
  </si>
  <si>
    <t>V96580.1</t>
  </si>
  <si>
    <t>V96579.1</t>
  </si>
  <si>
    <t>V96581.1</t>
  </si>
  <si>
    <t>FMORGAN1</t>
  </si>
  <si>
    <t>V96584.1</t>
  </si>
  <si>
    <t>johnlewis</t>
  </si>
  <si>
    <t>ADM45135</t>
  </si>
  <si>
    <t>US Pwr Phy Firm  TVA Peak                Sep01           USD/MWh</t>
  </si>
  <si>
    <t>LT-SERC</t>
  </si>
  <si>
    <t>Firm Trading Bridgeliorp.</t>
  </si>
  <si>
    <t>gbricker</t>
  </si>
  <si>
    <t>V96590.1</t>
  </si>
  <si>
    <t>London Electricity plc</t>
  </si>
  <si>
    <t>js735105</t>
  </si>
  <si>
    <t>V96593.1</t>
  </si>
  <si>
    <t>MCMULLAN</t>
  </si>
  <si>
    <t>raclark1</t>
  </si>
  <si>
    <t>US Pwr Phy Firm  PJM-W Peak              29-31May01      USD/MWh</t>
  </si>
  <si>
    <t>V96595.1</t>
  </si>
  <si>
    <t>bradking1</t>
  </si>
  <si>
    <t>US WTI Index     Calendar                Jun01           USD/bl/d</t>
  </si>
  <si>
    <t>V96598.1</t>
  </si>
  <si>
    <t>johnwest</t>
  </si>
  <si>
    <t>ksharbert</t>
  </si>
  <si>
    <t>V96600.1</t>
  </si>
  <si>
    <t>egoodner</t>
  </si>
  <si>
    <t>KENNYMAN</t>
  </si>
  <si>
    <t>ANNBURKE</t>
  </si>
  <si>
    <t>US Pwr Phy Unp B ERCOT Peak              Jul-Aug01       USD/MWh</t>
  </si>
  <si>
    <t>aepsvc138</t>
  </si>
  <si>
    <t>V96601.1</t>
  </si>
  <si>
    <t>Koch Midstream Services Company</t>
  </si>
  <si>
    <t>curtisday</t>
  </si>
  <si>
    <t>lesliehyne</t>
  </si>
  <si>
    <t>NUIEBJOP</t>
  </si>
  <si>
    <t>US Pwr Phy Firm  COB N/S Peak            Jul-Sep01       USD/MWh</t>
  </si>
  <si>
    <t>US Gas Basis     HSC                     Jun-Oct01       USD/MM</t>
  </si>
  <si>
    <t>AQUILA1075</t>
  </si>
  <si>
    <t>V96602.1</t>
  </si>
  <si>
    <t>V96605.1</t>
  </si>
  <si>
    <t>US Gas Daily     Malin                   16-31May01      USD/MM</t>
  </si>
  <si>
    <t>West-Perm</t>
  </si>
  <si>
    <t>V96606.1</t>
  </si>
  <si>
    <t>winyahay</t>
  </si>
  <si>
    <t>V96608.1</t>
  </si>
  <si>
    <t>US Gas Basis     Dom APP                 Jun01           USD/MM</t>
  </si>
  <si>
    <t>V96609.1</t>
  </si>
  <si>
    <t>V96611.1</t>
  </si>
  <si>
    <t>V96612.1</t>
  </si>
  <si>
    <t>V96614.1</t>
  </si>
  <si>
    <t>V96615.1</t>
  </si>
  <si>
    <t>V96616.1</t>
  </si>
  <si>
    <t>Petro Carbo Chem GmbH</t>
  </si>
  <si>
    <t>ADM02151</t>
  </si>
  <si>
    <t>US Pwr Phy Firm  Mid-C Peak              Jun01           USD/MWh</t>
  </si>
  <si>
    <t>Lewellyn</t>
  </si>
  <si>
    <t>V96620.1</t>
  </si>
  <si>
    <t>DAVEGRAHAM</t>
  </si>
  <si>
    <t>Reliant Energy HL&amp;P</t>
  </si>
  <si>
    <t>bradjacobs</t>
  </si>
  <si>
    <t>kbennett1</t>
  </si>
  <si>
    <t>V96624.1</t>
  </si>
  <si>
    <t>V96628.1</t>
  </si>
  <si>
    <t>darylbrown</t>
  </si>
  <si>
    <t>V96630.1</t>
  </si>
  <si>
    <t>V96631.1</t>
  </si>
  <si>
    <t>skilpat1</t>
  </si>
  <si>
    <t>AQUILA1033</t>
  </si>
  <si>
    <t>V96634.1</t>
  </si>
  <si>
    <t>Select Energy, Inc.</t>
  </si>
  <si>
    <t>ADM29516</t>
  </si>
  <si>
    <t>V96637.1</t>
  </si>
  <si>
    <t>V96638.1</t>
  </si>
  <si>
    <t>US Gas Basis     GD/M Mich Con           Jun-Oct01       USD/MM</t>
  </si>
  <si>
    <t>PATRICK22</t>
  </si>
  <si>
    <t>V96639.1</t>
  </si>
  <si>
    <t>kendalleas</t>
  </si>
  <si>
    <t>V96640.1</t>
  </si>
  <si>
    <t>V96641.1</t>
  </si>
  <si>
    <t>V96643.1</t>
  </si>
  <si>
    <t>V96644.1</t>
  </si>
  <si>
    <t>V96645.1</t>
  </si>
  <si>
    <t>US Gas Basis     GD/M Mich Con           Nov01-Mar02     USD/MM</t>
  </si>
  <si>
    <t>V96649.1</t>
  </si>
  <si>
    <t>V96652.1</t>
  </si>
  <si>
    <t>ADM26674</t>
  </si>
  <si>
    <t>US Pwr Fin Swap  PJM W IntC HE12-23 EPT  15May01         USD/MWh</t>
  </si>
  <si>
    <t>Euromin SA</t>
  </si>
  <si>
    <t>ADM88806</t>
  </si>
  <si>
    <t>V96654.1</t>
  </si>
  <si>
    <t>V96653.1</t>
  </si>
  <si>
    <t>CARMSTRO</t>
  </si>
  <si>
    <t>US Gas Daily     NNG Demarc              16-31May01      USD/MM</t>
  </si>
  <si>
    <t>V96657.1</t>
  </si>
  <si>
    <t>V96658.1</t>
  </si>
  <si>
    <t>V96660.1</t>
  </si>
  <si>
    <t>V96661.1</t>
  </si>
  <si>
    <t>US Pwr Phy Firm  PALVE Peak              17-31May01      USD/MWh</t>
  </si>
  <si>
    <t>V96665.1</t>
  </si>
  <si>
    <t>V96667.1</t>
  </si>
  <si>
    <t>EPMELPddd</t>
  </si>
  <si>
    <t>US Pwr Phy Firm  PALVE OffPk             17-31May01      USD/MWh</t>
  </si>
  <si>
    <t>V96670.1</t>
  </si>
  <si>
    <t>V96671.1</t>
  </si>
  <si>
    <t>Miami Valley Resources Inc.</t>
  </si>
  <si>
    <t>ADM72305</t>
  </si>
  <si>
    <t>ROBPLATT</t>
  </si>
  <si>
    <t>V96672.1</t>
  </si>
  <si>
    <t>V96673.1</t>
  </si>
  <si>
    <t>diclementi</t>
  </si>
  <si>
    <t>US Gas Basis     NGI Chicago             Jun-Oct01       USD/MM</t>
  </si>
  <si>
    <t>V96674.1</t>
  </si>
  <si>
    <t>ADM88678</t>
  </si>
  <si>
    <t>V96675.1</t>
  </si>
  <si>
    <t>MELISSA1</t>
  </si>
  <si>
    <t>CRAIGDUKE</t>
  </si>
  <si>
    <t>txuetcje</t>
  </si>
  <si>
    <t>V96677.1</t>
  </si>
  <si>
    <t>benninger</t>
  </si>
  <si>
    <t>V96678.1</t>
  </si>
  <si>
    <t>US Gas Phy       COL Onshore             16-31May01      USD/MM</t>
  </si>
  <si>
    <t>V96679.1</t>
  </si>
  <si>
    <t>bperkins1</t>
  </si>
  <si>
    <t>V96680.1</t>
  </si>
  <si>
    <t>dnixon01</t>
  </si>
  <si>
    <t>US Gas Basis     NGI Chicago             Nov01-Mar02     USD/MM</t>
  </si>
  <si>
    <t>V96681.1</t>
  </si>
  <si>
    <t>NUITBOHREN</t>
  </si>
  <si>
    <t>V96682.1</t>
  </si>
  <si>
    <t>V96684.1</t>
  </si>
  <si>
    <t>jeffstone</t>
  </si>
  <si>
    <t>V96683.1</t>
  </si>
  <si>
    <t>V96686.1</t>
  </si>
  <si>
    <t>BRIANKELLY</t>
  </si>
  <si>
    <t>V96688.1</t>
  </si>
  <si>
    <t>V96689.1</t>
  </si>
  <si>
    <t>US Gas Basis     Transco Z6 NY           Oct01           USD/MM</t>
  </si>
  <si>
    <t>V96690.1</t>
  </si>
  <si>
    <t>V96691.1</t>
  </si>
  <si>
    <t>V96692.1</t>
  </si>
  <si>
    <t>V96693.1</t>
  </si>
  <si>
    <t>V96695.1</t>
  </si>
  <si>
    <t>V96694.1</t>
  </si>
  <si>
    <t>V96697.1</t>
  </si>
  <si>
    <t>V96699.1</t>
  </si>
  <si>
    <t>V96701.1</t>
  </si>
  <si>
    <t>V96703.1</t>
  </si>
  <si>
    <t>AUT Pwr Phy FF   AUT WDPK HV             17May01         EUR/MWh</t>
  </si>
  <si>
    <t>Cu LME Reg.      Contract                18Jul01         USD/mt-L</t>
  </si>
  <si>
    <t>US Gas Phy Index GD/D TrnscoZ6NY         Jun01           USD/MM</t>
  </si>
  <si>
    <t>AQUILA1015</t>
  </si>
  <si>
    <t>V96705.1</t>
  </si>
  <si>
    <t>V96707.1</t>
  </si>
  <si>
    <t>V96706.1</t>
  </si>
  <si>
    <t>V96708.1</t>
  </si>
  <si>
    <t>V96709.1</t>
  </si>
  <si>
    <t>UK Dtd Brent vs. IPE Frontline</t>
  </si>
  <si>
    <t>DTD Brent vs.    IPE Frontline           Jul01           USD/bbl</t>
  </si>
  <si>
    <t>pmjacobs</t>
  </si>
  <si>
    <t>CGLAAS</t>
  </si>
  <si>
    <t>UK - ECTRIC - Crude Brent</t>
  </si>
  <si>
    <t>V96710.1</t>
  </si>
  <si>
    <t>V96711.1</t>
  </si>
  <si>
    <t>pces5051</t>
  </si>
  <si>
    <t>V96713.1</t>
  </si>
  <si>
    <t>V96714.1</t>
  </si>
  <si>
    <t>V96717.1</t>
  </si>
  <si>
    <t>V96718.1</t>
  </si>
  <si>
    <t>V96720.1</t>
  </si>
  <si>
    <t>V96721.1</t>
  </si>
  <si>
    <t>V96722.1</t>
  </si>
  <si>
    <t>wenarchukj</t>
  </si>
  <si>
    <t>edgarsmith</t>
  </si>
  <si>
    <t>V96726.1</t>
  </si>
  <si>
    <t>ENRONCAT</t>
  </si>
  <si>
    <t>EPMELPbp</t>
  </si>
  <si>
    <t>Bocimar NV</t>
  </si>
  <si>
    <t>Sea Freight Fin Swap BCI 4</t>
  </si>
  <si>
    <t>Sea Freight Swap BCI 4                   Jan02           USD/mt</t>
  </si>
  <si>
    <t>ADM34123</t>
  </si>
  <si>
    <t>AJAMES</t>
  </si>
  <si>
    <t>UK-ECTRIC-COAL-FRT-EOL</t>
  </si>
  <si>
    <t>V96727.1</t>
  </si>
  <si>
    <t>V96728.1</t>
  </si>
  <si>
    <t>SKAER0501</t>
  </si>
  <si>
    <t>V96729.1</t>
  </si>
  <si>
    <t>V96730.1</t>
  </si>
  <si>
    <t>TONYT003</t>
  </si>
  <si>
    <t>Penn West Petroleum</t>
  </si>
  <si>
    <t>ADM00359</t>
  </si>
  <si>
    <t>V96731.1</t>
  </si>
  <si>
    <t>US Pwr Fin Swap  ISO NY Z-A Peak         17-18May01      USD/MWh</t>
  </si>
  <si>
    <t>V96732.1</t>
  </si>
  <si>
    <t>SHEPPAR1</t>
  </si>
  <si>
    <t>V96733.1</t>
  </si>
  <si>
    <t>timriordan</t>
  </si>
  <si>
    <t>US Pwr Fin Swap  ISO NY Z-G Peak         17-18May01      USD/MWh</t>
  </si>
  <si>
    <t>US Gas Basis     Waha                    Jun01           USD/MM</t>
  </si>
  <si>
    <t>V96734.1</t>
  </si>
  <si>
    <t>V96736.1</t>
  </si>
  <si>
    <t>ADM84566</t>
  </si>
  <si>
    <t>V96738.1</t>
  </si>
  <si>
    <t>V96740.1</t>
  </si>
  <si>
    <t>ZUBEL001</t>
  </si>
  <si>
    <t>sstrick9</t>
  </si>
  <si>
    <t>JEFFAVERY</t>
  </si>
  <si>
    <t>V96743.1</t>
  </si>
  <si>
    <t>V96746.1</t>
  </si>
  <si>
    <t>V96747.1</t>
  </si>
  <si>
    <t>V96748.1</t>
  </si>
  <si>
    <t>Willowbridge Associates Inc</t>
  </si>
  <si>
    <t>ADM52993</t>
  </si>
  <si>
    <t>ZHWF0S01</t>
  </si>
  <si>
    <t>V96749.1</t>
  </si>
  <si>
    <t>DTD Brent vs.    IPE Frontline           Jun01           USD/bbl</t>
  </si>
  <si>
    <t>tukechar</t>
  </si>
  <si>
    <t>V96750.1</t>
  </si>
  <si>
    <t>V96751.1</t>
  </si>
  <si>
    <t>V96752.1</t>
  </si>
  <si>
    <t>V96753.1</t>
  </si>
  <si>
    <t>V96754.1</t>
  </si>
  <si>
    <t>V96757.1</t>
  </si>
  <si>
    <t>EPMELPmw</t>
  </si>
  <si>
    <t>MESPOSITO</t>
  </si>
  <si>
    <t>V96758.1</t>
  </si>
  <si>
    <t>V96760.1</t>
  </si>
  <si>
    <t>US Residual Fuel Oil 1% Fin Swap</t>
  </si>
  <si>
    <t>US ResidOil Swap Platts No 6 NYH 1%      Jul-Sep01       USD/bl/m</t>
  </si>
  <si>
    <t>SMULHOL</t>
  </si>
  <si>
    <t>RESID-FIN-1%</t>
  </si>
  <si>
    <t>V96761.1</t>
  </si>
  <si>
    <t>V96759.1</t>
  </si>
  <si>
    <t>Gerald Metals Inc.</t>
  </si>
  <si>
    <t>GLOVERJOHN</t>
  </si>
  <si>
    <t>US Gas Phy       Trunkline ELA           16-31May01      USD/MM</t>
  </si>
  <si>
    <t>EvanRich</t>
  </si>
  <si>
    <t>V96765.1</t>
  </si>
  <si>
    <t>STEVEWAUGH</t>
  </si>
  <si>
    <t>V96769.1</t>
  </si>
  <si>
    <t>mccallto</t>
  </si>
  <si>
    <t>V96767.1</t>
  </si>
  <si>
    <t>EPMELPgc</t>
  </si>
  <si>
    <t>V96770.1</t>
  </si>
  <si>
    <t>V96771.1</t>
  </si>
  <si>
    <t>ericmooney</t>
  </si>
  <si>
    <t>V96774.1</t>
  </si>
  <si>
    <t>V96775.1</t>
  </si>
  <si>
    <t>V96776.1</t>
  </si>
  <si>
    <t>V96777.1</t>
  </si>
  <si>
    <t>US WTI Cal Swap  Spread NX2              Jun-Jul 01      USD/bbl</t>
  </si>
  <si>
    <t>V96778.1</t>
  </si>
  <si>
    <t>US Pwr Phy Firm  Cinergy Peak            Oct-Dec02       USD/MWh</t>
  </si>
  <si>
    <t>US Pwr Phy Firm  Cinergy Peak            Mar-Apr02       USD/MWh</t>
  </si>
  <si>
    <t>US Pwr Phy Firm  Cinergy Peak            Sep02           USD/MWh</t>
  </si>
  <si>
    <t>US Pwr Phy Firm  Cinergy Peak            May02           USD/MWh</t>
  </si>
  <si>
    <t>V96782.1</t>
  </si>
  <si>
    <t>V96781.1</t>
  </si>
  <si>
    <t>powerfunk</t>
  </si>
  <si>
    <t>AQUILA1037</t>
  </si>
  <si>
    <t>V96783.1</t>
  </si>
  <si>
    <t>V96789.1</t>
  </si>
  <si>
    <t>V96788.1</t>
  </si>
  <si>
    <t>V96785.1</t>
  </si>
  <si>
    <t>aepes220</t>
  </si>
  <si>
    <t>V96790.1</t>
  </si>
  <si>
    <t>Louis Dreyfus Plastics LLC</t>
  </si>
  <si>
    <t xml:space="preserve">US Propane FOB Phy Fwd </t>
  </si>
  <si>
    <t>US Prop FOB Phy  Bushton                 May01           c/Gl-b</t>
  </si>
  <si>
    <t>DEATHERAG1</t>
  </si>
  <si>
    <t>CSTORY</t>
  </si>
  <si>
    <t>EGLI-C3MW</t>
  </si>
  <si>
    <t>Enron Gas Liquids, Inc.</t>
  </si>
  <si>
    <t>V96792.1</t>
  </si>
  <si>
    <t>V96793.1</t>
  </si>
  <si>
    <t>LEEMDRAGE</t>
  </si>
  <si>
    <t>V96795.1</t>
  </si>
  <si>
    <t>V96796.1</t>
  </si>
  <si>
    <t>V96798.1</t>
  </si>
  <si>
    <t>jerryfutch</t>
  </si>
  <si>
    <t>V96799.1</t>
  </si>
  <si>
    <t>delsing01</t>
  </si>
  <si>
    <t>ADM02409</t>
  </si>
  <si>
    <t>V96802.1</t>
  </si>
  <si>
    <t>V96803.1</t>
  </si>
  <si>
    <t>mattdagst</t>
  </si>
  <si>
    <t>Texaco Canada Petroleum  Inc.</t>
  </si>
  <si>
    <t>SANTUCCI1</t>
  </si>
  <si>
    <t>ADM73094</t>
  </si>
  <si>
    <t>V96805.1</t>
  </si>
  <si>
    <t>rsavocch</t>
  </si>
  <si>
    <t>V96806.1</t>
  </si>
  <si>
    <t>V96807.1</t>
  </si>
  <si>
    <t>V96809.1</t>
  </si>
  <si>
    <t>V96810.1</t>
  </si>
  <si>
    <t>Mitchell Gas Services L.P.</t>
  </si>
  <si>
    <t>ADM75252</t>
  </si>
  <si>
    <t>V96811.1</t>
  </si>
  <si>
    <t>V96812.1</t>
  </si>
  <si>
    <t>JHTRAMEL</t>
  </si>
  <si>
    <t>Haut Commodities Inc</t>
  </si>
  <si>
    <t>RAYPRADO</t>
  </si>
  <si>
    <t>V96813.1</t>
  </si>
  <si>
    <t>V96814.1</t>
  </si>
  <si>
    <t>V96815.1</t>
  </si>
  <si>
    <t>V96817.1</t>
  </si>
  <si>
    <t>V96816.1</t>
  </si>
  <si>
    <t>rapini0001</t>
  </si>
  <si>
    <t>V96819.1</t>
  </si>
  <si>
    <t>hillblak</t>
  </si>
  <si>
    <t>V96821.1</t>
  </si>
  <si>
    <t>V96822.1</t>
  </si>
  <si>
    <t>MICHAELO</t>
  </si>
  <si>
    <t>V96823.1</t>
  </si>
  <si>
    <t>NAMHO123</t>
  </si>
  <si>
    <t>ADM34514</t>
  </si>
  <si>
    <t>V96824.1</t>
  </si>
  <si>
    <t>V96825.1</t>
  </si>
  <si>
    <t>Niagara Mohawk Energy Marketing, Inc.</t>
  </si>
  <si>
    <t>LITTLEJOE</t>
  </si>
  <si>
    <t>V96826.1</t>
  </si>
  <si>
    <t>US Gas Daily     Cheyenne Hub            16-31May01      USD/MM</t>
  </si>
  <si>
    <t>ADM00101</t>
  </si>
  <si>
    <t>V96827.1</t>
  </si>
  <si>
    <t>V96829.1</t>
  </si>
  <si>
    <t>V96830.1</t>
  </si>
  <si>
    <t>DANIELCOWL</t>
  </si>
  <si>
    <t>V96832.1</t>
  </si>
  <si>
    <t>V96835.1</t>
  </si>
  <si>
    <t>CAN Gas Fin BasSwap</t>
  </si>
  <si>
    <t>CAN Gas Basis    AECO                    Jul-Oct01       USD/MM</t>
  </si>
  <si>
    <t>JMCKAY</t>
  </si>
  <si>
    <t>FT-CAND-EGSC</t>
  </si>
  <si>
    <t>V96837.1</t>
  </si>
  <si>
    <t>V96843.1</t>
  </si>
  <si>
    <t>V96844.1</t>
  </si>
  <si>
    <t>V96846.1</t>
  </si>
  <si>
    <t>V96847.1</t>
  </si>
  <si>
    <t>knuppway</t>
  </si>
  <si>
    <t>V96848.1</t>
  </si>
  <si>
    <t>US Gas Daily     PEPL                    16-31May01      USD/MM</t>
  </si>
  <si>
    <t>V96849.1</t>
  </si>
  <si>
    <t>V96850.1</t>
  </si>
  <si>
    <t>Genesis Crude Oil, L.P.</t>
  </si>
  <si>
    <t>gcojalbert</t>
  </si>
  <si>
    <t>V96851.1</t>
  </si>
  <si>
    <t>US Pwr Phy CAISO SP15 Peak               17-31May01      USD/MWh</t>
  </si>
  <si>
    <t>US Gas Basis     EP SanJuan              Nov01-Mar02     USD/MM</t>
  </si>
  <si>
    <t>V96853.1</t>
  </si>
  <si>
    <t>V96854.1</t>
  </si>
  <si>
    <t>V96856.1</t>
  </si>
  <si>
    <t>US Gas Basis     Trunk/LA                Apr-Oct02       USD/MM</t>
  </si>
  <si>
    <t>V96857.1</t>
  </si>
  <si>
    <t>VINNYSCALI</t>
  </si>
  <si>
    <t>V96858.1</t>
  </si>
  <si>
    <t>NORTHTRA</t>
  </si>
  <si>
    <t>IPE Gasoil Crack Fin Spd</t>
  </si>
  <si>
    <t>Gasoil Crk SPD   IPE                     Jul-Sep01       USD/bl/m</t>
  </si>
  <si>
    <t>peglerjo</t>
  </si>
  <si>
    <t xml:space="preserve"> V97487</t>
  </si>
  <si>
    <t xml:space="preserve"> V97510</t>
  </si>
  <si>
    <t>V96862.1</t>
  </si>
  <si>
    <t>V97528</t>
  </si>
  <si>
    <t>V96863.1</t>
  </si>
  <si>
    <t>US WTI Index     KOCH P+                 Jul01           USD/bl/d</t>
  </si>
  <si>
    <t>V96864.1</t>
  </si>
  <si>
    <t>V96865.1</t>
  </si>
  <si>
    <t>V96866.1</t>
  </si>
  <si>
    <t>Sherrera</t>
  </si>
  <si>
    <t>V96867.1</t>
  </si>
  <si>
    <t>L1248408</t>
  </si>
  <si>
    <t>V96868.1</t>
  </si>
  <si>
    <t>ANDYMARSH</t>
  </si>
  <si>
    <t>gfischer</t>
  </si>
  <si>
    <t>V96874.1</t>
  </si>
  <si>
    <t>MHUGGINS</t>
  </si>
  <si>
    <t>V96875.1</t>
  </si>
  <si>
    <t>V96878.1</t>
  </si>
  <si>
    <t>V96879.1</t>
  </si>
  <si>
    <t>V96880.1</t>
  </si>
  <si>
    <t>V96882.1</t>
  </si>
  <si>
    <t>V96883.1</t>
  </si>
  <si>
    <t>V96884.1</t>
  </si>
  <si>
    <t>Talisman Energy Inc.</t>
  </si>
  <si>
    <t>ADM84845</t>
  </si>
  <si>
    <t>V96886.1</t>
  </si>
  <si>
    <t>BARHAMCPS</t>
  </si>
  <si>
    <t>US Pwr Phy Firm  PJM-W Peak              Jul-Aug01       USD/MWh</t>
  </si>
  <si>
    <t>blacina1</t>
  </si>
  <si>
    <t>V96887.1</t>
  </si>
  <si>
    <t>V96888.1</t>
  </si>
  <si>
    <t>V96890.1</t>
  </si>
  <si>
    <t>V96889.1</t>
  </si>
  <si>
    <t>V96891.1</t>
  </si>
  <si>
    <t>V96893.1</t>
  </si>
  <si>
    <t>V96892.1</t>
  </si>
  <si>
    <t>V96894.1</t>
  </si>
  <si>
    <t>johnswatek</t>
  </si>
  <si>
    <t>V96896.1</t>
  </si>
  <si>
    <t>V96899.1</t>
  </si>
  <si>
    <t>V96898.1</t>
  </si>
  <si>
    <t>V96903.1</t>
  </si>
  <si>
    <t>rhoughton</t>
  </si>
  <si>
    <t>V96904.1</t>
  </si>
  <si>
    <t>V96908.1</t>
  </si>
  <si>
    <t>V96907.1</t>
  </si>
  <si>
    <t>V96910.1</t>
  </si>
  <si>
    <t>TIMLOHRENZ</t>
  </si>
  <si>
    <t>V96909.1</t>
  </si>
  <si>
    <t>US Pwr Phy Firm  PJM-W Peak              Jan-Feb02       USD/MWh</t>
  </si>
  <si>
    <t>aepsvc128</t>
  </si>
  <si>
    <t>V96911.1</t>
  </si>
  <si>
    <t>V96914.1</t>
  </si>
  <si>
    <t>V96916.1</t>
  </si>
  <si>
    <t>V96920.1</t>
  </si>
  <si>
    <t>POSEJPALI2</t>
  </si>
  <si>
    <t>V96915.1</t>
  </si>
  <si>
    <t>V96918.1</t>
  </si>
  <si>
    <t>V96919.1</t>
  </si>
  <si>
    <t>V96921.1</t>
  </si>
  <si>
    <t>V96922.1</t>
  </si>
  <si>
    <t>V96924.1</t>
  </si>
  <si>
    <t>Cornerstone Propane, L.P.</t>
  </si>
  <si>
    <t>kaadmire</t>
  </si>
  <si>
    <t>V96925.1</t>
  </si>
  <si>
    <t>V96923.1</t>
  </si>
  <si>
    <t>CAN Gas Straddle Option</t>
  </si>
  <si>
    <t>CAN NG Stdle Opt NIT Monthly ES6.3       Jul01           CAD/GJ</t>
  </si>
  <si>
    <t>JDISTUR</t>
  </si>
  <si>
    <t>FT-CAND-EGSC-OP</t>
  </si>
  <si>
    <t>V96926.1</t>
  </si>
  <si>
    <t>V96927.1</t>
  </si>
  <si>
    <t>V96928.1</t>
  </si>
  <si>
    <t>V96929.1</t>
  </si>
  <si>
    <t>V96930.1</t>
  </si>
  <si>
    <t>V96934.1</t>
  </si>
  <si>
    <t>V96931.1</t>
  </si>
  <si>
    <t>V96933.1</t>
  </si>
  <si>
    <t>V96932.1</t>
  </si>
  <si>
    <t>V96936.1</t>
  </si>
  <si>
    <t>V96935.1</t>
  </si>
  <si>
    <t>V96938.1</t>
  </si>
  <si>
    <t>US Pwr Fin Swap  ISO NY Z-A Peak         21-25May01      USD/MWh</t>
  </si>
  <si>
    <t>V96939.1</t>
  </si>
  <si>
    <t>V96941.1</t>
  </si>
  <si>
    <t>US Pwr Fin Swap  ISO NY Z-J Peak         21-31May01      USD/MWh</t>
  </si>
  <si>
    <t>V96942.1</t>
  </si>
  <si>
    <t>V96943.1</t>
  </si>
  <si>
    <t>V96944.1</t>
  </si>
  <si>
    <t>V96945.1</t>
  </si>
  <si>
    <t>V96946.1</t>
  </si>
  <si>
    <t>V96947.1</t>
  </si>
  <si>
    <t>US Pwr Phy Firm  Entergy Peak            17-18May01      USD/MWh</t>
  </si>
  <si>
    <t>V96948.1</t>
  </si>
  <si>
    <t>CRABTREE</t>
  </si>
  <si>
    <t>V96949.1</t>
  </si>
  <si>
    <t>Element Re Capital Products Inc., as agent for XL Trading Partners Ltd.</t>
  </si>
  <si>
    <t>US Weather CDD Swap</t>
  </si>
  <si>
    <t>US Wthr CDD Swap SAC 100/20K             May01           USD/CDD</t>
  </si>
  <si>
    <t>CDANG123</t>
  </si>
  <si>
    <t>CWOOLGAR</t>
  </si>
  <si>
    <t>ECTWEADES</t>
  </si>
  <si>
    <t xml:space="preserve"> V97548</t>
  </si>
  <si>
    <t>V96951.1</t>
  </si>
  <si>
    <t>V96952.1</t>
  </si>
  <si>
    <t>V96953.1</t>
  </si>
  <si>
    <t>V96956.1</t>
  </si>
  <si>
    <t>V96957.1</t>
  </si>
  <si>
    <t>V96958.1</t>
  </si>
  <si>
    <t>V96960.1</t>
  </si>
  <si>
    <t>V96962.1</t>
  </si>
  <si>
    <t>V96965.1</t>
  </si>
  <si>
    <t>V96964.1</t>
  </si>
  <si>
    <t>V96966.1</t>
  </si>
  <si>
    <t>bchrumka</t>
  </si>
  <si>
    <t>V96968.1</t>
  </si>
  <si>
    <t>Trammochem, a Division of Transammonia Inc.</t>
  </si>
  <si>
    <t>US MTBE Fin Swap</t>
  </si>
  <si>
    <t>US MTBE Swap     Platts GC WB            Jun01           USD/Gl-b</t>
  </si>
  <si>
    <t>ADM99482</t>
  </si>
  <si>
    <t>MTBE</t>
  </si>
  <si>
    <t>V96970.1</t>
  </si>
  <si>
    <t>V96969.1</t>
  </si>
  <si>
    <t>US Wthr CDD Swap SAC 100/20K             21-25May01      USD/CDD</t>
  </si>
  <si>
    <t>V96973.1</t>
  </si>
  <si>
    <t>JERVASTI</t>
  </si>
  <si>
    <t>V96974.1</t>
  </si>
  <si>
    <t>V96976.1</t>
  </si>
  <si>
    <t>US Pwr Phy CAISO NP15 Peak               Jul01           USD/MWh</t>
  </si>
  <si>
    <t>V96977.1</t>
  </si>
  <si>
    <t>V96978.1</t>
  </si>
  <si>
    <t>US Wthr CDD Swap IAH 100/20K             Jun01           USD/CDD</t>
  </si>
  <si>
    <t>RSAHA</t>
  </si>
  <si>
    <t>V96981.1</t>
  </si>
  <si>
    <t>V96982.1</t>
  </si>
  <si>
    <t>V96983.1</t>
  </si>
  <si>
    <t>V96986.1</t>
  </si>
  <si>
    <t>V96985.1</t>
  </si>
  <si>
    <t>V96987.1</t>
  </si>
  <si>
    <t>V96988.1</t>
  </si>
  <si>
    <t>V96991.1</t>
  </si>
  <si>
    <t>PATGRIMES</t>
  </si>
  <si>
    <t>V96992.1</t>
  </si>
  <si>
    <t>V96990.1</t>
  </si>
  <si>
    <t>V96994.1</t>
  </si>
  <si>
    <t>V96993.1</t>
  </si>
  <si>
    <t>slattery</t>
  </si>
  <si>
    <t>V96995.1</t>
  </si>
  <si>
    <t>V97000.1</t>
  </si>
  <si>
    <t>V97001.1</t>
  </si>
  <si>
    <t>V97002.1</t>
  </si>
  <si>
    <t>V97003.1</t>
  </si>
  <si>
    <t>V97006.1</t>
  </si>
  <si>
    <t>V97005.1</t>
  </si>
  <si>
    <t>V97008.1</t>
  </si>
  <si>
    <t>V97010.1</t>
  </si>
  <si>
    <t>V97009.1</t>
  </si>
  <si>
    <t>V97015.1</t>
  </si>
  <si>
    <t>US Gas Fin Opt   NYMEX        EC4.65     Jun01           USD/MM-L</t>
  </si>
  <si>
    <t>V97012.1</t>
  </si>
  <si>
    <t>V97016.1</t>
  </si>
  <si>
    <t>V97017.1</t>
  </si>
  <si>
    <t>V97019.1</t>
  </si>
  <si>
    <t>US Pwr Phy Unp B ERCOT Peak              21-31May01      USD/MWh</t>
  </si>
  <si>
    <t>Amlingst</t>
  </si>
  <si>
    <t>US Pwr Fin Swap  PJM W IntC HE13-23 EPT  15May01         USD/MWh</t>
  </si>
  <si>
    <t>V97026.1</t>
  </si>
  <si>
    <t>V97028.1</t>
  </si>
  <si>
    <t>V97030.1</t>
  </si>
  <si>
    <t>V97035.1</t>
  </si>
  <si>
    <t>JOHNM123</t>
  </si>
  <si>
    <t>V97038.1</t>
  </si>
  <si>
    <t>V97040.1</t>
  </si>
  <si>
    <t>V97041.1</t>
  </si>
  <si>
    <t>V97043.1</t>
  </si>
  <si>
    <t>V97045.1</t>
  </si>
  <si>
    <t>CARASPICER</t>
  </si>
  <si>
    <t>V97046.1</t>
  </si>
  <si>
    <t>rickmcconn</t>
  </si>
  <si>
    <t>V97051.1</t>
  </si>
  <si>
    <t>V97050.1</t>
  </si>
  <si>
    <t>V97053.1</t>
  </si>
  <si>
    <t>V97054.1</t>
  </si>
  <si>
    <t>V97059.1</t>
  </si>
  <si>
    <t>V97060.1</t>
  </si>
  <si>
    <t>V97061.1</t>
  </si>
  <si>
    <t>V97062.1</t>
  </si>
  <si>
    <t>V97063.1</t>
  </si>
  <si>
    <t>CALLINAN</t>
  </si>
  <si>
    <t>Kinder Morgan, Inc.</t>
  </si>
  <si>
    <t>hotelmotel</t>
  </si>
  <si>
    <t>V97067.1</t>
  </si>
  <si>
    <t>Bakerrob</t>
  </si>
  <si>
    <t>V97069.1</t>
  </si>
  <si>
    <t>US Gas Fin Opt   NYMEX        EP4.0      Jun01           USD/MM-L</t>
  </si>
  <si>
    <t>V97071.1</t>
  </si>
  <si>
    <t>V97076.1</t>
  </si>
  <si>
    <t>V97074.1</t>
  </si>
  <si>
    <t>V97073.1</t>
  </si>
  <si>
    <t>V97078.1</t>
  </si>
  <si>
    <t>V97081.1</t>
  </si>
  <si>
    <t>V97084.1</t>
  </si>
  <si>
    <t>V97082.1</t>
  </si>
  <si>
    <t>V97086.1</t>
  </si>
  <si>
    <t>Canadian Imperial Bank of Commerce</t>
  </si>
  <si>
    <t>ADM61910</t>
  </si>
  <si>
    <t>V97085.1</t>
  </si>
  <si>
    <t>V97088.1</t>
  </si>
  <si>
    <t>V97089.1</t>
  </si>
  <si>
    <t>V97093.1</t>
  </si>
  <si>
    <t>V97096.1</t>
  </si>
  <si>
    <t>V97097.1</t>
  </si>
  <si>
    <t>V97092.1</t>
  </si>
  <si>
    <t>V97095.1</t>
  </si>
  <si>
    <t>V97098.1</t>
  </si>
  <si>
    <t>V97094.1</t>
  </si>
  <si>
    <t>V97101.1</t>
  </si>
  <si>
    <t>bradhoese2</t>
  </si>
  <si>
    <t>V97100.1</t>
  </si>
  <si>
    <t>V97105.1</t>
  </si>
  <si>
    <t>US Jet Kero Fin Spread</t>
  </si>
  <si>
    <t>US Jet Kero Swap GC vs NYMEX HO          Q3 2001         c/Gl-b</t>
  </si>
  <si>
    <t>DLOOSLEY</t>
  </si>
  <si>
    <t>KERO</t>
  </si>
  <si>
    <t>V97104.1</t>
  </si>
  <si>
    <t>V97106.1</t>
  </si>
  <si>
    <t>ADM26578</t>
  </si>
  <si>
    <t>V97110.1</t>
  </si>
  <si>
    <t>V97109.1</t>
  </si>
  <si>
    <t>V97111.1</t>
  </si>
  <si>
    <t>V97113.1</t>
  </si>
  <si>
    <t>V97112.1</t>
  </si>
  <si>
    <t>V97117.1</t>
  </si>
  <si>
    <t>V97116.1</t>
  </si>
  <si>
    <t>AQUILA1012</t>
  </si>
  <si>
    <t>V97115.1</t>
  </si>
  <si>
    <t>RPREVATT</t>
  </si>
  <si>
    <t>V97119.1</t>
  </si>
  <si>
    <t>V97121.1</t>
  </si>
  <si>
    <t>V97122.1</t>
  </si>
  <si>
    <t>US Gas Phy       TranscoZ6NNY            Jun01           USD/MM</t>
  </si>
  <si>
    <t>V97128.1 / 790714</t>
  </si>
  <si>
    <t>V97126.1</t>
  </si>
  <si>
    <t>V97127.1</t>
  </si>
  <si>
    <t>US Gas Daily     EP SanJuan              16-31May01      USD/MM</t>
  </si>
  <si>
    <t>West-SJ</t>
  </si>
  <si>
    <t>V97129.1</t>
  </si>
  <si>
    <t>May-15-01 18:41 GMT</t>
  </si>
  <si>
    <t>May-15-01 17:58 GMT</t>
  </si>
  <si>
    <t>    NG Fin BS, LD1 for IF - Trunk LA - Jun01-Oct01</t>
  </si>
  <si>
    <t>May-15-01 18:33 GMT</t>
  </si>
  <si>
    <t>    NG Fin BS, LD1 for IF - Trunk LA - Nov01-Mar02</t>
  </si>
  <si>
    <t>May-15-01 17:26 GMT</t>
  </si>
  <si>
    <t>May-15-01 14:09 GMT</t>
  </si>
  <si>
    <t>    NG Fin BS, LD1 for IF - Waha - Q3 01</t>
  </si>
  <si>
    <t>May-15-01 16:59 GMT</t>
  </si>
  <si>
    <t>    NG Fin BS, LD1 for NGI - Chicago - Jun01</t>
  </si>
  <si>
    <t>May-15-01 17:40 GMT</t>
  </si>
  <si>
    <t>May-15-01 17:16 GMT</t>
  </si>
  <si>
    <t>May-15-01 15:34 GMT</t>
  </si>
  <si>
    <t>May-15-01 18:47 GMT</t>
  </si>
  <si>
    <t>May-15-01 19:04 GMT</t>
  </si>
  <si>
    <t>May-15-01 18:40 GMT</t>
  </si>
  <si>
    <t>    NG Fin BS, LD1 for NGI - Socal - Q3 01</t>
  </si>
  <si>
    <t>May-15-01 15:11 GMT</t>
  </si>
  <si>
    <t>May-15-01 18:06 GMT</t>
  </si>
  <si>
    <t>May-15-01 19:14 GMT</t>
  </si>
  <si>
    <t>    NG Fin Sw Swap, FP for GDD - HSC - Bal Month Gas</t>
  </si>
  <si>
    <t>May-15-01 14:37 GMT</t>
  </si>
  <si>
    <t>    NG Fin Sw Swap, FP for GDD - PG&amp;E-Citygate - Bal Month Gas</t>
  </si>
  <si>
    <t>    NG Fin Sw Swap, FP for GDD - Perm - Bal Month Gas</t>
  </si>
  <si>
    <t>May-15-01 15:44 GMT</t>
  </si>
  <si>
    <t>    NG Fin Sw Swap, IF for GDD - Waha - Jul01-Oct01</t>
  </si>
  <si>
    <t>May-15-01 20:21 GMT</t>
  </si>
  <si>
    <t>May-15-01 20:44 GMT</t>
  </si>
  <si>
    <t>May-15-01 19:26 GMT</t>
  </si>
  <si>
    <t>May-15-01 21:36 GMT</t>
  </si>
  <si>
    <t>May-15-01 20:24 GMT</t>
  </si>
  <si>
    <t>    NG Fin, FP for LD1 - Henry - Jan02</t>
  </si>
  <si>
    <t>May-15-01 20:10 GMT</t>
  </si>
  <si>
    <t>May-15-01 16:02 GMT</t>
  </si>
  <si>
    <t> Trade Dates:  May-15-01 thru May-15-01</t>
  </si>
  <si>
    <t>Chicago</t>
  </si>
  <si>
    <t>Aquila Risk Management Corp.</t>
  </si>
  <si>
    <t>Transco Z-6 (NY)</t>
  </si>
  <si>
    <t>Transco Z6 (NY)</t>
  </si>
  <si>
    <t>Mckay, B</t>
  </si>
  <si>
    <t>WTI 1st line swap</t>
  </si>
  <si>
    <t>J. Aron &amp; Company</t>
  </si>
  <si>
    <t>USD / bbl</t>
  </si>
  <si>
    <t>Monthly</t>
  </si>
  <si>
    <t>White , B</t>
  </si>
  <si>
    <t>PGLC</t>
  </si>
  <si>
    <t>Aug-01-01</t>
  </si>
  <si>
    <t>May-15-01  Deals</t>
  </si>
  <si>
    <t>Axia Energy, LP</t>
  </si>
  <si>
    <t>May-17-01</t>
  </si>
  <si>
    <t>Dynegy Power Marketing, Inc.</t>
  </si>
  <si>
    <t>May-31-01</t>
  </si>
  <si>
    <t>Stalford, R</t>
  </si>
  <si>
    <t>Ercot UBU</t>
  </si>
  <si>
    <t>DYNAKIN</t>
  </si>
  <si>
    <t>ng.TETCO M3</t>
  </si>
  <si>
    <t>08:48 A.M.</t>
  </si>
  <si>
    <t>07:31 A.M.</t>
  </si>
  <si>
    <t>08:31 A.M.</t>
  </si>
  <si>
    <t>07:28 A.M.</t>
  </si>
  <si>
    <t>07:38 A.M.</t>
  </si>
  <si>
    <t>09:11 A.M.</t>
  </si>
  <si>
    <t>09:25 A.M.</t>
  </si>
  <si>
    <t>ng.Panhandle (PEPL)</t>
  </si>
  <si>
    <t>DYNRSCHR</t>
  </si>
  <si>
    <t>ng.Inside FERC Northern Natural Demarc</t>
  </si>
  <si>
    <t>ng.Prompt Month</t>
  </si>
  <si>
    <t>11:16 A.M.</t>
  </si>
  <si>
    <t>DYNMSTE</t>
  </si>
  <si>
    <t>pwr.Ercot</t>
  </si>
  <si>
    <t>01:09 P.M.</t>
  </si>
  <si>
    <t>DYNATAY</t>
  </si>
  <si>
    <t>pwr.CE</t>
  </si>
  <si>
    <t>08:44 A.M.</t>
  </si>
  <si>
    <t>pwr.East Coast Next Week Power</t>
  </si>
  <si>
    <t>01:59 P.M.</t>
  </si>
  <si>
    <t>06:53 A.M.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</si>
  <si>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</si>
  <si>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</si>
  <si>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</si>
  <si>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</si>
  <si>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</si>
  <si>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</si>
  <si>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</si>
  <si>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</si>
  <si>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</si>
  <si>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</si>
  <si>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</si>
  <si>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</si>
  <si>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</si>
  <si>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</si>
  <si>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</si>
  <si>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</si>
  <si>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</si>
  <si>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</si>
  <si>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</si>
  <si>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</si>
  <si>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</si>
  <si>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</si>
  <si>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</si>
  <si>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</si>
  <si>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</si>
  <si>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</si>
  <si>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</si>
  <si>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</si>
  <si>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</si>
  <si>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</si>
  <si>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</si>
  <si>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</si>
  <si>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</si>
  <si>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</si>
  <si>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</si>
  <si>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</si>
  <si>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</si>
  <si>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</si>
  <si>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</si>
  <si>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</si>
  <si>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</si>
  <si>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Elkem ASA Energi</t>
  </si>
  <si>
    <t>Nordic Pwr Swap  SYS BASE                GU21 2001       NOK/MWh</t>
  </si>
  <si>
    <t>ADM97213</t>
  </si>
  <si>
    <t>ESEIDEL</t>
  </si>
  <si>
    <t>EnBW Gesellschaft fur Stromhandel mbH</t>
  </si>
  <si>
    <t>GER Power Phy Fwd Ffrm</t>
  </si>
  <si>
    <t>GER Pwr Phy FF   Ger Grd WDPK HV         16May01         EUR/MWh</t>
  </si>
  <si>
    <t>Euro</t>
  </si>
  <si>
    <t>bxbz7372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</si>
  <si>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</si>
  <si>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</si>
  <si>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</si>
  <si>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</si>
  <si>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</si>
  <si>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GER Pwr Phy FF   Ger Grd BASE HV         16May01         EUR/MWh</t>
  </si>
  <si>
    <t>nordicel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</si>
  <si>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</si>
  <si>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</si>
  <si>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</si>
  <si>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</si>
  <si>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</si>
  <si>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ADM63720</t>
  </si>
  <si>
    <t>Kom-Strom AG</t>
  </si>
  <si>
    <t>ADM39033</t>
  </si>
  <si>
    <t>Entrade GmbH</t>
  </si>
  <si>
    <t>ADM73836</t>
  </si>
  <si>
    <t>Osterreichische Elektrizitats Wirtschaft AG</t>
  </si>
  <si>
    <t>knablmanfr</t>
  </si>
  <si>
    <t>MVV Energie AG</t>
  </si>
  <si>
    <t>MVVTRADER7</t>
  </si>
  <si>
    <t>Bewag AG</t>
  </si>
  <si>
    <t>stefbewag</t>
  </si>
  <si>
    <t>BMARCHAN</t>
  </si>
  <si>
    <t>E&amp;T Energie Handelsgesellschaft m.b.H.</t>
  </si>
  <si>
    <t>AUT Power Phy Fwd Firm</t>
  </si>
  <si>
    <t>AUT Pwr Phy FF   AUT WDPK HV             16May01         EUR/MWh</t>
  </si>
  <si>
    <t>braunsdor1</t>
  </si>
  <si>
    <t>GTUHY</t>
  </si>
  <si>
    <t>AUT Pwr Phy FF   AUT BASE HV             16May01         EUR/MWh</t>
  </si>
  <si>
    <t>kleinpat</t>
  </si>
  <si>
    <t>Essent Energy Trading B.V.</t>
  </si>
  <si>
    <t>nielsjen2</t>
  </si>
  <si>
    <t>Electrabel SA</t>
  </si>
  <si>
    <t>CH Power Phy Fwd Firm</t>
  </si>
  <si>
    <t>CH Pwr Phy FF    NAT BASE HV             16May01         EUR/MWh</t>
  </si>
  <si>
    <t>JAMBEEBL</t>
  </si>
  <si>
    <t>EHOKMARK</t>
  </si>
  <si>
    <t>BKW-FMB Energie AG</t>
  </si>
  <si>
    <t>CH Pwr Phy FF    NAT 00-06 HV            16May01         EUR/MWh</t>
  </si>
  <si>
    <t>jurggilgen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</si>
  <si>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</si>
  <si>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</si>
  <si>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</si>
  <si>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</si>
  <si>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</si>
  <si>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</si>
  <si>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</si>
  <si>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paulzhan</t>
  </si>
  <si>
    <t>Interkraft Trading ASA</t>
  </si>
  <si>
    <t>Nordic Pwr Swap  SYS BASE                GB10 2001       NOK/MWh</t>
  </si>
  <si>
    <t>ADM55677</t>
  </si>
  <si>
    <t>Aare-Tessin AG fur Elektrizitat</t>
  </si>
  <si>
    <t>STROPPINI</t>
  </si>
  <si>
    <t>Energie Ouest Suisse</t>
  </si>
  <si>
    <t>Norbert131</t>
  </si>
  <si>
    <t>antebewag</t>
  </si>
  <si>
    <t>Reliant Energy Trading &amp; Marketing B.V.</t>
  </si>
  <si>
    <t>PKETTLER</t>
  </si>
  <si>
    <t>Elektrizitatswerk der Stadt Bern</t>
  </si>
  <si>
    <t>ADM86965</t>
  </si>
  <si>
    <t>Vorarlberger Kraftwerke AG</t>
  </si>
  <si>
    <t>AUT Pwr Phy FF   AUT 00-06 HV            16May01         EUR/MWh</t>
  </si>
  <si>
    <t>vkwhandel</t>
  </si>
  <si>
    <t>GGEW Gruppen Gas und Elektrizitaetswerk Bergstarsse AG</t>
  </si>
  <si>
    <t>ADM20438</t>
  </si>
  <si>
    <t>tjturney</t>
  </si>
  <si>
    <t>Stadtwerke Leipzig GmbH</t>
  </si>
  <si>
    <t>schmerler</t>
  </si>
  <si>
    <t>Schweizerische Bundesbahnen SBB AG</t>
  </si>
  <si>
    <t>CH Pwr Phy FF    NAT WDPK HV             16May01         EUR/MWh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</si>
  <si>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</si>
  <si>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</si>
  <si>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</si>
  <si>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</si>
  <si>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</si>
  <si>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TIWAG - Tiroler Wasserkraftwerke Aktiengesellschaft</t>
  </si>
  <si>
    <t>tiwtrade06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</si>
  <si>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</si>
  <si>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</si>
  <si>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</si>
  <si>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</si>
  <si>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</si>
  <si>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</si>
  <si>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</si>
  <si>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</si>
  <si>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chashastie</t>
  </si>
  <si>
    <t>JGORDON1</t>
  </si>
  <si>
    <t>Sempra Oil Trading Sarl</t>
  </si>
  <si>
    <t>SG HSFO-Dub Crk</t>
  </si>
  <si>
    <t>SG HSFO-Dub Crk  Platts                  Jun01           USD/bbl</t>
  </si>
  <si>
    <t>ADM74935</t>
  </si>
  <si>
    <t>HWONG</t>
  </si>
  <si>
    <t>Singapore - European Resid 3%</t>
  </si>
  <si>
    <t>TAGG/ ERMS</t>
  </si>
  <si>
    <t>Enron Capital &amp; Trade Resources International Corp. Singapore Branch</t>
  </si>
  <si>
    <t>V95799</t>
  </si>
  <si>
    <t>Refco Overseas Ltd</t>
  </si>
  <si>
    <t>jtompkins</t>
  </si>
  <si>
    <t>AIG International Limited</t>
  </si>
  <si>
    <t>ARON1203</t>
  </si>
  <si>
    <t>GER Pwr Phy FF   Ger Grd BASE HV         Oct-Dec01       EUR/MWh</t>
  </si>
  <si>
    <t>ADM07776</t>
  </si>
  <si>
    <t>AMANCEBO</t>
  </si>
  <si>
    <t>gregoire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</si>
  <si>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</si>
  <si>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</si>
  <si>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</si>
  <si>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</si>
  <si>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</si>
  <si>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</si>
  <si>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</si>
  <si>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</si>
  <si>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</si>
  <si>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</si>
  <si>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</si>
  <si>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</si>
  <si>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</si>
  <si>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</si>
  <si>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</si>
  <si>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GER Pwr Phy FF   Ger Grd WDPK HV         21-25May01      EUR/MWh</t>
  </si>
  <si>
    <t>alfsalti</t>
  </si>
  <si>
    <t>V95800</t>
  </si>
  <si>
    <t>GER Pwr Phy FF   Ger Grd WDPK HV         Jul-Sep01       EUR/MWh</t>
  </si>
  <si>
    <t>Nuon Energy Trade &amp; Wholesale NV</t>
  </si>
  <si>
    <t>vincent01</t>
  </si>
  <si>
    <t>HART1201</t>
  </si>
  <si>
    <t>Cinergy Global Trading Limited</t>
  </si>
  <si>
    <t>UK Gas Phy Fwd NBP</t>
  </si>
  <si>
    <t>UK Gas Phy       NBP                     Jan-Mar02       p/th</t>
  </si>
  <si>
    <t>therm</t>
  </si>
  <si>
    <t>Pound Sterling</t>
  </si>
  <si>
    <t>DSTHOMAS1</t>
  </si>
  <si>
    <t>AFAIRLE</t>
  </si>
  <si>
    <t>Non Affiliate Gas Book</t>
  </si>
  <si>
    <t>GasDesk</t>
  </si>
  <si>
    <t>Accord Energy Ltd.</t>
  </si>
  <si>
    <t>UK Gas Phy       NBP                     Apr-Sep02       p/th</t>
  </si>
  <si>
    <t>andygard</t>
  </si>
  <si>
    <t>UK Gas Phy       NBP                     Jun01           p/th</t>
  </si>
  <si>
    <t>cordimoore</t>
  </si>
  <si>
    <t>UK Gas Phy       NBP                     Jul-Sep01       p/th</t>
  </si>
  <si>
    <t>ADM48084</t>
  </si>
  <si>
    <t>UK Gas Phy       NBP                     Oct-Dec03       p/th</t>
  </si>
  <si>
    <t>MORGAN7633</t>
  </si>
  <si>
    <t>UK Gas Phy       NBP                     Jan-Mar04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</si>
  <si>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</si>
  <si>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</si>
  <si>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</si>
  <si>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</si>
  <si>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</si>
  <si>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brotherton</t>
  </si>
  <si>
    <t>UK Gas Phy       NBP                     15May01         p/th</t>
  </si>
  <si>
    <t>psheffield</t>
  </si>
  <si>
    <t>MNICHOLA</t>
  </si>
  <si>
    <t>El Paso Merchant Energy Europe Ltd</t>
  </si>
  <si>
    <t>UK Gas Phy       NBP                     16May01         p/th</t>
  </si>
  <si>
    <t>pxs64040</t>
  </si>
  <si>
    <t>Fortum Gas Ltd.</t>
  </si>
  <si>
    <t>UK Gas Phy       NBP                     16-18May01      p/th</t>
  </si>
  <si>
    <t>ahhavvas</t>
  </si>
  <si>
    <t>Sucden (UK) Ltd.</t>
  </si>
  <si>
    <t>LMEDESK1</t>
  </si>
  <si>
    <t>The Bank of Nova Scotia</t>
  </si>
  <si>
    <t>DIGITDEEP</t>
  </si>
  <si>
    <t>GRANKINE</t>
  </si>
  <si>
    <t>Al LME Reg.      Contract                17May01         USD/mt-L</t>
  </si>
  <si>
    <t>Manro Haydan Trading</t>
  </si>
  <si>
    <t>NATHANDAY</t>
  </si>
  <si>
    <t>GREGORYG</t>
  </si>
  <si>
    <t>Nordic Pwr Swap  SYS BASE                Win1 03         NOK/MWh</t>
  </si>
  <si>
    <t>Sogemin Metals Ltd.</t>
  </si>
  <si>
    <t>TRD01017</t>
  </si>
  <si>
    <t>MLEONARD</t>
  </si>
  <si>
    <t>Al LME Reg.      Contract                20Jun01         USD/mt-L</t>
  </si>
  <si>
    <t>Cargill Investor Services Ltd</t>
  </si>
  <si>
    <t>ADM66058</t>
  </si>
  <si>
    <t>TRD01018</t>
  </si>
  <si>
    <t>PHILLIPSM</t>
  </si>
  <si>
    <t>Aquila Energy Limited</t>
  </si>
  <si>
    <t>GT3366990</t>
  </si>
  <si>
    <t>UK Gas Phy       NBP                     Oct-Dec01       p/th</t>
  </si>
  <si>
    <t>Koch Metals Trading Limited</t>
  </si>
  <si>
    <t>ADM79905</t>
  </si>
  <si>
    <t>GER Pwr Phy FF   Ger Grd WDPK HV         Jun01           EUR/MWh</t>
  </si>
  <si>
    <t>UK Gas Phy       NBP                     19-20May01      p/th</t>
  </si>
  <si>
    <t>CA2244668</t>
  </si>
  <si>
    <t>Alliance Gas Limited</t>
  </si>
  <si>
    <t>RICHARDW</t>
  </si>
  <si>
    <t>UK Gas Phy       NBP                     Apr-Sep03       p/th</t>
  </si>
  <si>
    <t>pornstar</t>
  </si>
  <si>
    <t>Barclays Bank PLC</t>
  </si>
  <si>
    <t>danielgeo</t>
  </si>
  <si>
    <t>SWAINROB</t>
  </si>
  <si>
    <t>PowerGen UK Plc</t>
  </si>
  <si>
    <t>urveshko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</si>
  <si>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</si>
  <si>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</si>
  <si>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</si>
  <si>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</si>
  <si>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</si>
  <si>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</si>
  <si>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</si>
  <si>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Mitsui &amp; Co., Ltd.</t>
  </si>
  <si>
    <t>Aluminum</t>
  </si>
  <si>
    <t>Jpn Alum Phy Index CIF Main</t>
  </si>
  <si>
    <t>Jpn Al Phy Index CIF Main Port           Jul-Sep01       USD/mt-L</t>
  </si>
  <si>
    <t>Jpn Alum Phy 250 mt Lot</t>
  </si>
  <si>
    <t>ADM52358</t>
  </si>
  <si>
    <t>SUPOT</t>
  </si>
  <si>
    <t>Enron Metals &amp; Commodity Limited</t>
  </si>
  <si>
    <t xml:space="preserve"> Physical Metal</t>
  </si>
  <si>
    <t>BP Gas Marketing Limited</t>
  </si>
  <si>
    <t>PHAROAHP</t>
  </si>
  <si>
    <t>Investec Bank (UK) Limited</t>
  </si>
  <si>
    <t>CHADWALLS</t>
  </si>
  <si>
    <t>vanrietst</t>
  </si>
  <si>
    <t>Sempra Energy Europe Ltd</t>
  </si>
  <si>
    <t>UK Gas Phy       NBP                     17-31May01      p/th</t>
  </si>
  <si>
    <t>bengreen</t>
  </si>
  <si>
    <t>Amalgamated Metal Trading Limited</t>
  </si>
  <si>
    <t>dogturds</t>
  </si>
  <si>
    <t>AMANDAMA</t>
  </si>
  <si>
    <t>Chase Manhattan International Limited</t>
  </si>
  <si>
    <t>holcombe</t>
  </si>
  <si>
    <t>aarongiles</t>
  </si>
  <si>
    <t>Innogy PLC</t>
  </si>
  <si>
    <t>UK Power Phy Sch 5 Exc</t>
  </si>
  <si>
    <t>UK Pwr Phy       445 Trans Inc BASE      Win 01          GBP/MWh</t>
  </si>
  <si>
    <t>bowris1x</t>
  </si>
  <si>
    <t>NJACKSON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</si>
  <si>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</si>
  <si>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</si>
  <si>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</si>
  <si>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</si>
  <si>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</si>
  <si>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UK Pwr Phy       445 Trans Inc BASE      Oct01           GBP/MWh</t>
  </si>
  <si>
    <t>amandahol1</t>
  </si>
  <si>
    <t>BEL Gas Phy Fwd Zee HUB</t>
  </si>
  <si>
    <t>BEL Gas Phy      ZEE HUB                 21-25May01      p/th</t>
  </si>
  <si>
    <t>tommacal</t>
  </si>
  <si>
    <t>DFURNER</t>
  </si>
  <si>
    <t>Continental Gas Book</t>
  </si>
  <si>
    <t>IFX Limited</t>
  </si>
  <si>
    <t>mdoconnor</t>
  </si>
  <si>
    <t>RG3366990</t>
  </si>
  <si>
    <t>BNP Paribas</t>
  </si>
  <si>
    <t>DARRENL01</t>
  </si>
  <si>
    <t>Agip (UK) Limited</t>
  </si>
  <si>
    <t>ADM42088</t>
  </si>
  <si>
    <t>farshid2</t>
  </si>
  <si>
    <t>Axia Energy Europe Limited</t>
  </si>
  <si>
    <t>randerson</t>
  </si>
  <si>
    <t>Electrabel Nordic AS</t>
  </si>
  <si>
    <t>Nordic Pwr Swap  SYS BASE                GB11 2001       NOK/MWh</t>
  </si>
  <si>
    <t>oslotrad01</t>
  </si>
  <si>
    <t>ochanini</t>
  </si>
  <si>
    <t>scochrane</t>
  </si>
  <si>
    <t>Credit Lyonnais Rouse Limited</t>
  </si>
  <si>
    <t>johnmanfld</t>
  </si>
  <si>
    <t>GNI Limited</t>
  </si>
  <si>
    <t>ADM59084</t>
  </si>
  <si>
    <t>Nordic Pwr Swap  SYS BASE                Win1 02         NOK/MWh</t>
  </si>
  <si>
    <t>Koch Metals as Agent and on behalf of Koch Hydrocarbons  Co.</t>
  </si>
  <si>
    <t>Propane CIF Fin Swap</t>
  </si>
  <si>
    <t>Propane CIF Swap Argus ARA (lg)          Jun01           USD/mt</t>
  </si>
  <si>
    <t>ADM88717</t>
  </si>
  <si>
    <t>TWALLAC</t>
  </si>
  <si>
    <t>UK - European Propane</t>
  </si>
  <si>
    <t>V95802.1</t>
  </si>
  <si>
    <t>DUNC1206</t>
  </si>
  <si>
    <t>TRD11003</t>
  </si>
  <si>
    <t>ABB Treasury Center (Sweden) AB</t>
  </si>
  <si>
    <t>ADM82741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</si>
  <si>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</si>
  <si>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</si>
  <si>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</si>
  <si>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</si>
  <si>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</si>
  <si>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</si>
  <si>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RICHPUGH</t>
  </si>
  <si>
    <t>kayjason</t>
  </si>
  <si>
    <t>UK Pwr Phy       445 Trans Inc BASE      Jun01           GBP/MWh</t>
  </si>
  <si>
    <t>AZ2244668</t>
  </si>
  <si>
    <t>NJARENTZ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</si>
  <si>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</si>
  <si>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</si>
  <si>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</si>
  <si>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</si>
  <si>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</si>
  <si>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</si>
  <si>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</si>
  <si>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ADM45427</t>
  </si>
  <si>
    <t>RSLOVENS</t>
  </si>
  <si>
    <t>Singapore Dubai</t>
  </si>
  <si>
    <t>V95805.1</t>
  </si>
  <si>
    <t>Engelhard International Limited</t>
  </si>
  <si>
    <t>ADM62411</t>
  </si>
  <si>
    <t>UK Pwr Phy       445 Trans Inc BASE      Jul01           GBP/MWh</t>
  </si>
  <si>
    <t>ROBINLONG</t>
  </si>
  <si>
    <t>GER Pwr Phy FF   Ger Grd BASE HV         Jun01           EUR/MWh</t>
  </si>
  <si>
    <t>EDF Trading Limited</t>
  </si>
  <si>
    <t>EUR Coal Phy Fwd</t>
  </si>
  <si>
    <t>EUR Coal         FOB ARA                 Jul-Sep01       USD/mt</t>
  </si>
  <si>
    <t>SECA Contract - Metric Tonnes</t>
  </si>
  <si>
    <t>DEMZIGPA</t>
  </si>
  <si>
    <t>PBRADLEY</t>
  </si>
  <si>
    <t>UK-ECS-COAL-EOL</t>
  </si>
  <si>
    <t>Enron Coal Services Limited</t>
  </si>
  <si>
    <t>V95806.1</t>
  </si>
  <si>
    <t>GER Pwr Phy FF   Ger Grd WDPK HV         Sep01           EUR/MWh</t>
  </si>
  <si>
    <t>johnrosai</t>
  </si>
  <si>
    <t>Scottish Power UK plc</t>
  </si>
  <si>
    <t>GREGORMCD</t>
  </si>
  <si>
    <t>Vitol S.A.</t>
  </si>
  <si>
    <t>Propane CIF Swap Argus ARA (lg)          Jul01           USD/mt</t>
  </si>
  <si>
    <t>cpurshouse</t>
  </si>
  <si>
    <t>V95807.1</t>
  </si>
  <si>
    <t>ALANZIEPE</t>
  </si>
  <si>
    <t>Dynegy UK Limited</t>
  </si>
  <si>
    <t>UK Pwr Phy       445 Trans Inc BASE      Sum 02          GBP/MWh</t>
  </si>
  <si>
    <t>sammurray</t>
  </si>
  <si>
    <t>GER Pwr Phy FF   Ger Grd WDPK HV         Oct-Dec01       EUR/MWh</t>
  </si>
  <si>
    <t>Hafslund Delta AS</t>
  </si>
  <si>
    <t>Nordic Pwr Swap  SYS BASE                GU24 2001       NOK/MWh</t>
  </si>
  <si>
    <t>ADM92358</t>
  </si>
  <si>
    <t>AUT Pwr Phy FF   AUT WDPK HV             21-25May01      EUR/MWh</t>
  </si>
  <si>
    <t>nordiceyk</t>
  </si>
  <si>
    <t>UK Pwr Phy       445 Trans Inc BASE      Jan02           GBP/MWh</t>
  </si>
  <si>
    <t>stevemason</t>
  </si>
  <si>
    <t>UK Pwr Phy       445 Trans Inc BASE      Feb02           GBP/MWh</t>
  </si>
  <si>
    <t>UK Pwr Phy       445 Trans Inc BASE      Mar02           GBP/MWh</t>
  </si>
  <si>
    <t>AA3366990</t>
  </si>
  <si>
    <t>GER Pwr Phy FF   Ger Grd WDPK HV         Jul01           EUR/MWh</t>
  </si>
  <si>
    <t>MVVTRADER8</t>
  </si>
  <si>
    <t>BEL Gas Phy      ZEE HUB                 Jan-Mar02       p/th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</si>
  <si>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</si>
  <si>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</si>
  <si>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</si>
  <si>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</si>
  <si>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</si>
  <si>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</si>
  <si>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V95831.1</t>
  </si>
  <si>
    <t>UK Pwr Phy       445 Trans Inc BASE      Dec01           GBP/MWh</t>
  </si>
  <si>
    <t>jackmanp</t>
  </si>
  <si>
    <t>Alfa Kraft AB</t>
  </si>
  <si>
    <t>Nordic Pwr Swap  SYS BASE                GU22 2001       NOK/MWh</t>
  </si>
  <si>
    <t>ADM56370</t>
  </si>
  <si>
    <t>Societe Generale</t>
  </si>
  <si>
    <t>ADM74761</t>
  </si>
  <si>
    <t>N M Rothschild &amp; Sons Limited</t>
  </si>
  <si>
    <t>Zinc LME Reg.    Contract                20Jun01         USD/mt-L</t>
  </si>
  <si>
    <t>MATTGILLIE</t>
  </si>
  <si>
    <t>TRD11005</t>
  </si>
  <si>
    <t>ADM61366</t>
  </si>
  <si>
    <t>bungeywj</t>
  </si>
  <si>
    <t>PAULDODGE</t>
  </si>
  <si>
    <t>Anglojam Investments Limited</t>
  </si>
  <si>
    <t>CHARLIE1</t>
  </si>
  <si>
    <t>PPL EnergyPlus, LLC</t>
  </si>
  <si>
    <t>US East Power Fin Swap</t>
  </si>
  <si>
    <t>US Pwr Fin Swap  PJM W IntC HE09-23 EPT  15May01         USD/MWh</t>
  </si>
  <si>
    <t>pplhourly1</t>
  </si>
  <si>
    <t>JSTEPENO</t>
  </si>
  <si>
    <t>EPMI-HRLY-NE</t>
  </si>
  <si>
    <t>Enpower US</t>
  </si>
  <si>
    <t>charlie1</t>
  </si>
  <si>
    <t>stanleyf</t>
  </si>
  <si>
    <t>jimboland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</si>
  <si>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</si>
  <si>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</si>
  <si>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</si>
  <si>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</si>
  <si>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</si>
  <si>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</si>
  <si>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V95835.1</t>
  </si>
  <si>
    <t>LONDON2001</t>
  </si>
  <si>
    <t>Williams Energy Marketing &amp; Trading Company</t>
  </si>
  <si>
    <t>US Pwr Fin Swap  ISO NE HE09-23 EPT      15May01         USD/MWh</t>
  </si>
  <si>
    <t>aforgion</t>
  </si>
  <si>
    <t>flight123</t>
  </si>
  <si>
    <t>BARRYGERSH</t>
  </si>
  <si>
    <t>backhouse</t>
  </si>
  <si>
    <t>msquires</t>
  </si>
  <si>
    <t>Duke Energy Trading and Marketing, L.L.C.</t>
  </si>
  <si>
    <t>KKETTLER</t>
  </si>
  <si>
    <t>V95837.1</t>
  </si>
  <si>
    <t>US East Power Phy Fwd Firm</t>
  </si>
  <si>
    <t>US Pwr Phy Firm  COMED Peak              16May01         USD/MWh</t>
  </si>
  <si>
    <t>WATTS002</t>
  </si>
  <si>
    <t>JKING6</t>
  </si>
  <si>
    <t>ST-Main</t>
  </si>
  <si>
    <t>GEN SYS Energy</t>
  </si>
  <si>
    <t>ADM12552</t>
  </si>
  <si>
    <t>GER Pwr Phy FF   Ger Grd BASE HV         19-20May01      EUR/MWh</t>
  </si>
  <si>
    <t>boulanbr</t>
  </si>
  <si>
    <t>Cinergy Services, Inc.</t>
  </si>
  <si>
    <t>US Pwr Phy Firm  Cinergy Peak            16May01         USD/MWh</t>
  </si>
  <si>
    <t>DaveWilson</t>
  </si>
  <si>
    <t>CDORLAN</t>
  </si>
  <si>
    <t>ST-ECAR</t>
  </si>
  <si>
    <t>Peco Energy Company</t>
  </si>
  <si>
    <t>US Pwr Phy Firm  NEPOOL Peak             16May01         USD/MWh</t>
  </si>
  <si>
    <t>OTCDESK7</t>
  </si>
  <si>
    <t>PBRODER</t>
  </si>
  <si>
    <t>ST-New England</t>
  </si>
  <si>
    <t>Wabash Valley Power Association Inc.</t>
  </si>
  <si>
    <t>chadfaces</t>
  </si>
  <si>
    <t>US Pwr Phy Firm  TVA Peak                16May01         USD/MWh</t>
  </si>
  <si>
    <t>bpollard</t>
  </si>
  <si>
    <t>MCARSON2</t>
  </si>
  <si>
    <t>ST-SERC</t>
  </si>
  <si>
    <t>Tenaska Power Services Co.</t>
  </si>
  <si>
    <t>ADM55282</t>
  </si>
  <si>
    <t>US Pwr Phy Firm  NEPOOL Peak             21-25May01      USD/MWh</t>
  </si>
  <si>
    <t>RGULHATI</t>
  </si>
  <si>
    <t>Constellation Power Source, Inc.</t>
  </si>
  <si>
    <t>US Pwr Phy Firm  Cinergy OffPk           16May01         USD/MWh</t>
  </si>
  <si>
    <t>cortmcmeel</t>
  </si>
  <si>
    <t>MLORENZ</t>
  </si>
  <si>
    <t>EPMI-Midwest</t>
  </si>
  <si>
    <t>WAHFAGGOT</t>
  </si>
  <si>
    <t>Allegheny Energy Supply Company, LLC</t>
  </si>
  <si>
    <t>ekaes123</t>
  </si>
  <si>
    <t>OTCDESK5</t>
  </si>
  <si>
    <t>El Paso Merchant Energy, L.P.</t>
  </si>
  <si>
    <t>epmepJXC</t>
  </si>
  <si>
    <t>US Pwr Phy Firm  PJM-W Peak              16May01         USD/MWh</t>
  </si>
  <si>
    <t>millerbi</t>
  </si>
  <si>
    <t>JQUENET</t>
  </si>
  <si>
    <t>ST-PJM</t>
  </si>
  <si>
    <t>jrobertson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</si>
  <si>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</si>
  <si>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</si>
  <si>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</si>
  <si>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</si>
  <si>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</si>
  <si>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</si>
  <si>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aepsvc133</t>
  </si>
  <si>
    <t>LT-New England</t>
  </si>
  <si>
    <t>gfilomena</t>
  </si>
  <si>
    <t>US Pwr Phy Firm  Cinergy Peak            Jan-Feb02       USD/MWh</t>
  </si>
  <si>
    <t>Cargill-Alliant, LLC</t>
  </si>
  <si>
    <t>briangrant</t>
  </si>
  <si>
    <t>cmcnally</t>
  </si>
  <si>
    <t>ADM12984</t>
  </si>
  <si>
    <t>Cu LME Reg.      Contract                17May01         USD/mt-L</t>
  </si>
  <si>
    <t>mjrembury</t>
  </si>
  <si>
    <t>Aquila Energy Marketing Corporation</t>
  </si>
  <si>
    <t>US Pwr Phy Firm  COMED Off-Peak          16May01         USD/MWh</t>
  </si>
  <si>
    <t>DANMURPHY</t>
  </si>
  <si>
    <t>Coral Power, L.L.C.</t>
  </si>
  <si>
    <t>US Pwr Phy Firm  Cinergy Peak            Sep01           USD/MWh</t>
  </si>
  <si>
    <t>ADM35983</t>
  </si>
  <si>
    <t>Coral Energy Holding L.P.</t>
  </si>
  <si>
    <t>US Pwr Fin Swap  ISO NY Z-A Peak         16May01         USD/MWh</t>
  </si>
  <si>
    <t>jamesgtine</t>
  </si>
  <si>
    <t>GGUPTA</t>
  </si>
  <si>
    <t>US Pwr Fin Swap  PJM W IntC Peak         16May01         USD/MWh</t>
  </si>
  <si>
    <t>PG&amp;E Energy Trading - Power, L.P.</t>
  </si>
  <si>
    <t>mattmanley</t>
  </si>
  <si>
    <t>aepsvc127</t>
  </si>
  <si>
    <t>tbeggans</t>
  </si>
  <si>
    <t>NRG Power Marketing Inc.</t>
  </si>
  <si>
    <t>Mikepavo</t>
  </si>
  <si>
    <t>PSEG Energy Resources &amp; Trade LLC</t>
  </si>
  <si>
    <t>briankrall</t>
  </si>
  <si>
    <t>US Pwr Phy Firm  PJM-W Peak              Sep01           USD/MWh</t>
  </si>
  <si>
    <t>PowerSXD</t>
  </si>
  <si>
    <t>RBENSON</t>
  </si>
  <si>
    <t>LT-PJM</t>
  </si>
  <si>
    <t>REDRAIDER</t>
  </si>
  <si>
    <t>beckettmel</t>
  </si>
  <si>
    <t>Virginia Electric and Power Company</t>
  </si>
  <si>
    <t>VEPCOJOE</t>
  </si>
  <si>
    <t>US Pwr Phy Firm  COMED Peak              Jun01           USD/MWh</t>
  </si>
  <si>
    <t>dougsmith1</t>
  </si>
  <si>
    <t>aepsvc136</t>
  </si>
  <si>
    <t>Ameren Energy, Inc., as agent</t>
  </si>
  <si>
    <t>daveoz1974</t>
  </si>
  <si>
    <t>US Pwr Phy Firm  Entergy Peak            16May01         USD/MWh</t>
  </si>
  <si>
    <t>JFORNEY</t>
  </si>
  <si>
    <t>ST-SPP</t>
  </si>
  <si>
    <t>US Pwr Fin Swap  ISO NY Z-J Peak         Sep01           USD/MWh</t>
  </si>
  <si>
    <t>barmstrong</t>
  </si>
  <si>
    <t>DDAVIS</t>
  </si>
  <si>
    <t>CMS Marketing, Services and Trading Company</t>
  </si>
  <si>
    <t>ERICYAO2</t>
  </si>
  <si>
    <t>jmpepper</t>
  </si>
  <si>
    <t>vfaes123</t>
  </si>
  <si>
    <t>US Pwr Phy Firm  PJM-W Peak              21-31May01      USD/MWh</t>
  </si>
  <si>
    <t>GER Pwr Phy FF   Ger Grd BASE HV         21-27May01      EUR/MWh</t>
  </si>
  <si>
    <t>Marc Rich Investment Ltd</t>
  </si>
  <si>
    <t>ADM44077</t>
  </si>
  <si>
    <t>cgorman1</t>
  </si>
  <si>
    <t>rbordeleau</t>
  </si>
  <si>
    <t>PowerMCP</t>
  </si>
  <si>
    <t>Natsource LLC</t>
  </si>
  <si>
    <t>Broker</t>
  </si>
  <si>
    <t>US Pwr Phy Firm  PJM-W Peak              17-18May01      USD/MWh</t>
  </si>
  <si>
    <t>howardte</t>
  </si>
  <si>
    <t>Newco AG</t>
  </si>
  <si>
    <t>ADM85241</t>
  </si>
  <si>
    <t>Tractebel Energy Marketing, Inc.</t>
  </si>
  <si>
    <t>US Pwr Phy Firm  NEPOOL Peak             Oct-Dec01       USD/MWh</t>
  </si>
  <si>
    <t>HERNDON1</t>
  </si>
  <si>
    <t>US Pwr Phy Firm  PJM-W OffPk             16May01         USD/MWh</t>
  </si>
  <si>
    <t>EPowerJC</t>
  </si>
  <si>
    <t>US Pwr Phy Firm  NEPOOL Peak             Sep01           USD/MWh</t>
  </si>
  <si>
    <t>US East Power Phy Fwd Firm Unplan B</t>
  </si>
  <si>
    <t>US Pwr Phy Unp B ERCOT Peak              16May01         USD/MWh</t>
  </si>
  <si>
    <t>aepsvc129</t>
  </si>
  <si>
    <t>RBALLATO</t>
  </si>
  <si>
    <t>ST-ERCOT</t>
  </si>
  <si>
    <t>taylorcps</t>
  </si>
  <si>
    <t>Navitas Nordic Trading AS</t>
  </si>
  <si>
    <t>ADM70675</t>
  </si>
  <si>
    <t>blicejeff</t>
  </si>
  <si>
    <t>smarland</t>
  </si>
  <si>
    <t>US Pwr Phy Firm  COMED Peak              Sep01           USD/MWh</t>
  </si>
  <si>
    <t>mwestbro</t>
  </si>
  <si>
    <t>US Pwr Fin Swap  ISO NY Z-G Peak         16May01         USD/MWh</t>
  </si>
  <si>
    <t>depillo1</t>
  </si>
  <si>
    <t>jsampler</t>
  </si>
  <si>
    <t>aepsvc121</t>
  </si>
  <si>
    <t>Mirant Americas Energy Marketing, L.P.</t>
  </si>
  <si>
    <t>US Pwr Phy Firm  Cinergy Peak            Jun01           USD/MWh</t>
  </si>
  <si>
    <t>robmoore</t>
  </si>
  <si>
    <t>bf162233</t>
  </si>
  <si>
    <t>OTCDESK4</t>
  </si>
  <si>
    <t>US Pwr Fin Swap  PJM W IntC Peak         17-18May01      USD/MWh</t>
  </si>
  <si>
    <t>TIMMING1</t>
  </si>
  <si>
    <t>US Pwr Phy Firm  Entergy Peak            Sep01           USD/MWh</t>
  </si>
  <si>
    <t>STEVESTE</t>
  </si>
  <si>
    <t>KPRESTO</t>
  </si>
  <si>
    <t>LT-SPP</t>
  </si>
  <si>
    <t>toddbrown</t>
  </si>
  <si>
    <t>Sempra Energy Trading Corp.</t>
  </si>
  <si>
    <t>US Gas Fin Swap</t>
  </si>
  <si>
    <t>US Gas Swap      Nymex                   Jun01           USD/MM</t>
  </si>
  <si>
    <t>shawnmaz</t>
  </si>
  <si>
    <t>NG-Price</t>
  </si>
  <si>
    <t>V95842.1</t>
  </si>
  <si>
    <t>Hunter Douglas NV</t>
  </si>
  <si>
    <t>T8RADER8</t>
  </si>
  <si>
    <t>mtherrell</t>
  </si>
  <si>
    <t>V95846.1</t>
  </si>
  <si>
    <t>OGE Energy Resources, Inc.</t>
  </si>
  <si>
    <t>kdiamond</t>
  </si>
  <si>
    <t>V95849.1</t>
  </si>
  <si>
    <t>aepes213</t>
  </si>
  <si>
    <t>V95850.1</t>
  </si>
  <si>
    <t>Conectiv Energy Supply, Inc.</t>
  </si>
  <si>
    <t>steven12</t>
  </si>
  <si>
    <t>V95855.1</t>
  </si>
  <si>
    <t>det00001</t>
  </si>
  <si>
    <t>V95856.1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</si>
  <si>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</si>
  <si>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</si>
  <si>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</si>
  <si>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</si>
  <si>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</si>
  <si>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V95857.1</t>
  </si>
  <si>
    <t>Calpine Energy Services, L.P.</t>
  </si>
  <si>
    <t>EHENRICK2</t>
  </si>
  <si>
    <t>ANOVOTNY</t>
  </si>
  <si>
    <t xml:space="preserve">US Gas Phy Fwd Firm non-TX &lt; or = 1Mo </t>
  </si>
  <si>
    <t>US Gas Phy       NGPL NICOR              16May01         USD/MM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</si>
  <si>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</si>
  <si>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</si>
  <si>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</si>
  <si>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</si>
  <si>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</si>
  <si>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</si>
  <si>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</si>
  <si>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ADM13739</t>
  </si>
  <si>
    <t>V95859.1</t>
  </si>
  <si>
    <t>V95860.1</t>
  </si>
  <si>
    <t>Aquila Risk Management Corporation</t>
  </si>
  <si>
    <t>AQUILA1004</t>
  </si>
  <si>
    <t>V95861.1</t>
  </si>
  <si>
    <t>FirstEnergy Services Corp.</t>
  </si>
  <si>
    <t>ROBEROSE</t>
  </si>
  <si>
    <t>V95862.1</t>
  </si>
  <si>
    <t>V95863.1</t>
  </si>
  <si>
    <t>JAYMUNSIE</t>
  </si>
  <si>
    <t>V95877.1</t>
  </si>
  <si>
    <t>V95876.1</t>
  </si>
  <si>
    <t>V95875.1</t>
  </si>
  <si>
    <t>US Pwr Phy Firm  PJM-W Peak              Jun01           USD/MWh</t>
  </si>
  <si>
    <t>cingersoll</t>
  </si>
  <si>
    <t>US Gas Swap      Nymex                   Jul01           USD/MM</t>
  </si>
  <si>
    <t>V95881.1</t>
  </si>
  <si>
    <t>V95882.1</t>
  </si>
  <si>
    <t>US Gas Fin BasisSwap</t>
  </si>
  <si>
    <t>US Gas Basis     Transco Z6 NY           Nov01-Mar02     USD/MM</t>
  </si>
  <si>
    <t>mckennas</t>
  </si>
  <si>
    <t>BMCKAY</t>
  </si>
  <si>
    <t>FT-NY</t>
  </si>
  <si>
    <t>V95884.1</t>
  </si>
  <si>
    <t>jthommen</t>
  </si>
  <si>
    <t>Dynegy Canada Inc.</t>
  </si>
  <si>
    <t>DYNLIQUIDS</t>
  </si>
  <si>
    <t>V95885.1</t>
  </si>
  <si>
    <t>Deutsche Bank AG</t>
  </si>
  <si>
    <t>AndyMurr</t>
  </si>
  <si>
    <t>mwhitfield</t>
  </si>
  <si>
    <t>AQUILA1000</t>
  </si>
  <si>
    <t>V95886.1</t>
  </si>
  <si>
    <t>BP Amoco Corporation</t>
  </si>
  <si>
    <t>Lamoreal</t>
  </si>
  <si>
    <t>V95888.1</t>
  </si>
  <si>
    <t>US Pwr Phy Firm  COMED Peak              Jan-Feb02       USD/MWh</t>
  </si>
  <si>
    <t>RICKERSB</t>
  </si>
  <si>
    <t>V95889.1</t>
  </si>
  <si>
    <t>Dynegy Marketing and Trade</t>
  </si>
  <si>
    <t>JORDAN01</t>
  </si>
  <si>
    <t>V95891.1</t>
  </si>
  <si>
    <t>US Gas Phy       NGPL Midcont            16May01         USD/MM</t>
  </si>
  <si>
    <t>KSTEVEN</t>
  </si>
  <si>
    <t>ENA-IM Mid Central South</t>
  </si>
  <si>
    <t>JPASTORE</t>
  </si>
  <si>
    <t>V95893.1</t>
  </si>
  <si>
    <t>MAXFIELD</t>
  </si>
  <si>
    <t>seanoneal</t>
  </si>
  <si>
    <t>Cook Inlet Energy Supply L.L.C.</t>
  </si>
  <si>
    <t>MIDCONT4</t>
  </si>
  <si>
    <t>TransCanada Energy Marketing USA, Inc.</t>
  </si>
  <si>
    <t>US Gas Phy       ANR SW Pool             16May01         USD/MM</t>
  </si>
  <si>
    <t>cscharton</t>
  </si>
  <si>
    <t>US Gas Phy       NNG Demarc              16May01         USD/MM</t>
  </si>
  <si>
    <t>US Gas Phy       PEPL Pool               16May01         USD/MM</t>
  </si>
  <si>
    <t>rkc00001</t>
  </si>
  <si>
    <t>V95896.1</t>
  </si>
  <si>
    <t>dkt00001</t>
  </si>
  <si>
    <t>benharner</t>
  </si>
  <si>
    <t>ONEOK Energy Marketing and Trading Company, L.P.</t>
  </si>
  <si>
    <t>US Gas Swap      Nymex                   Nov01-Mar02     USD/MM</t>
  </si>
  <si>
    <t>ADM49438</t>
  </si>
  <si>
    <t>V95898.1</t>
  </si>
  <si>
    <t>US Pwr Phy Firm  Entergy OffPk           16May01         USD/MWh</t>
  </si>
  <si>
    <t>callahan</t>
  </si>
  <si>
    <t>EPMI-Southeast</t>
  </si>
  <si>
    <t>CAN Gas Phy Fwd Firm East &lt; or = 1Mo</t>
  </si>
  <si>
    <t>CAN Gas Phy      Dawn                    16May01         USD/MM</t>
  </si>
  <si>
    <t>DAROOKIE</t>
  </si>
  <si>
    <t>MCUILLA</t>
  </si>
  <si>
    <t>ENA - IM Ontario</t>
  </si>
  <si>
    <t>aepes206</t>
  </si>
  <si>
    <t>kwgeiger</t>
  </si>
  <si>
    <t>V95900.1</t>
  </si>
  <si>
    <t>TOMSAX01</t>
  </si>
  <si>
    <t>US Gas Phy       NGPL LA Pool            16May01         USD/MM</t>
  </si>
  <si>
    <t>KREMERTODD</t>
  </si>
  <si>
    <t>TDONOHO</t>
  </si>
  <si>
    <t>ENA - IM Central Gulf</t>
  </si>
  <si>
    <t>V95901.1</t>
  </si>
  <si>
    <t>US Pwr Phy Unp B ERCOT Peak              Sep01           USD/MWh</t>
  </si>
  <si>
    <t>PowerBCK</t>
  </si>
  <si>
    <t>DSMITH3</t>
  </si>
  <si>
    <t>LT-ERCOT</t>
  </si>
  <si>
    <t>AQUILA1002</t>
  </si>
  <si>
    <t>V95902.1</t>
  </si>
  <si>
    <t>US Pwr Phy Unp B ERCOT Peak              Jan-Feb02       USD/MWh</t>
  </si>
  <si>
    <t>US Gas Phy       ANR SE Trans            16May01         USD/MM</t>
  </si>
  <si>
    <t>NUI Energy Brokers, Inc.</t>
  </si>
  <si>
    <t>NUIMCCABE</t>
  </si>
  <si>
    <t>V95903.1</t>
  </si>
  <si>
    <t>SCOTTWIR</t>
  </si>
  <si>
    <t>stsingas</t>
  </si>
  <si>
    <t>tracyschwa</t>
  </si>
  <si>
    <t>V95906.1</t>
  </si>
  <si>
    <t>ctm00001</t>
  </si>
  <si>
    <t>V95908.1</t>
  </si>
  <si>
    <t>MICGUIDO</t>
  </si>
  <si>
    <t>V95907.1</t>
  </si>
  <si>
    <t>V95909.1</t>
  </si>
  <si>
    <t>Cinergy Marketing &amp; Trading, LLC</t>
  </si>
  <si>
    <t>BANKYBRAD</t>
  </si>
  <si>
    <t>V95910.1</t>
  </si>
  <si>
    <t>Engage Energy Canada L.P.</t>
  </si>
  <si>
    <t>ADM98493</t>
  </si>
  <si>
    <t>V95913.1</t>
  </si>
  <si>
    <t>US Gas Phy       NNG Ventura             16May01         USD/MM</t>
  </si>
  <si>
    <t>coopertr</t>
  </si>
  <si>
    <t>SCHRIMSHER</t>
  </si>
  <si>
    <t>V95914.1</t>
  </si>
  <si>
    <t>PG&amp;E Energy Trading-Gas Corporation</t>
  </si>
  <si>
    <t>US Gas Basis     Transco Z6 NY           Jun01           USD/MM</t>
  </si>
  <si>
    <t>NedCosman</t>
  </si>
  <si>
    <t>V95915.1</t>
  </si>
  <si>
    <t>bcollins</t>
  </si>
  <si>
    <t>US Gas Basis     Transco Z6 NY           Jul01           USD/MM</t>
  </si>
  <si>
    <t>cschaffer</t>
  </si>
  <si>
    <t>V95916.1</t>
  </si>
  <si>
    <t>US Gas Basis     Transco Z6 NY           Jul-Sep01       USD/MM</t>
  </si>
  <si>
    <t>ADM08578</t>
  </si>
  <si>
    <t>V95917.1</t>
  </si>
  <si>
    <t>US Gas Phy       Mich Con                16May01         USD/MM</t>
  </si>
  <si>
    <t>JWILLI13</t>
  </si>
  <si>
    <t>ENA - IM Mkt Central MICH</t>
  </si>
  <si>
    <t>kimnorman</t>
  </si>
  <si>
    <t>V95918.1</t>
  </si>
  <si>
    <t>HQ Energy Services (U.S.) Inc.</t>
  </si>
  <si>
    <t>US Pwr Fin Swap  PJM W IntC HE10-23 EPT  15May01         USD/MWh</t>
  </si>
  <si>
    <t>hydro2001</t>
  </si>
  <si>
    <t>Power Merchants Groupting &amp; Trading Company</t>
  </si>
  <si>
    <t>fzerilli</t>
  </si>
  <si>
    <t>V95920.1</t>
  </si>
  <si>
    <t>US Gas Swap      Nymex                   Jan-Dec02       USD/MM</t>
  </si>
  <si>
    <t>V95922.1</t>
  </si>
  <si>
    <t>US Pwr Phy Unp B ERCOT Peak              17-18May01      USD/MWh</t>
  </si>
  <si>
    <t>ROBWALKER</t>
  </si>
  <si>
    <t>US Gas Daily     HHub                    16-31May01      USD/MM</t>
  </si>
  <si>
    <t>aepes222</t>
  </si>
  <si>
    <t>PKEAVEY</t>
  </si>
  <si>
    <t>G-DAILY-EST</t>
  </si>
  <si>
    <t>V95923.1</t>
  </si>
  <si>
    <t>Nexen Marketing</t>
  </si>
  <si>
    <t>DILLABOUGH</t>
  </si>
  <si>
    <t>Glencore Ltd.</t>
  </si>
  <si>
    <t>US Gas Swap      Nymex                   Jun-Oct01       USD/MM</t>
  </si>
  <si>
    <t>ADM48210</t>
  </si>
  <si>
    <t>V95925.1</t>
  </si>
  <si>
    <t>tocoletti</t>
  </si>
  <si>
    <t>phillips</t>
  </si>
  <si>
    <t>aepsvc130</t>
  </si>
  <si>
    <t>V95926.1</t>
  </si>
  <si>
    <t>US Gas Phy       APC/ANR WillCo          16May01         USD/MM</t>
  </si>
  <si>
    <t>US Gas Phy       Consumers Pwr           16May01         USD/MM</t>
  </si>
  <si>
    <t>Tenaska Marketing Ventures</t>
  </si>
  <si>
    <t>TMVTMD02</t>
  </si>
  <si>
    <t>V95927.1</t>
  </si>
  <si>
    <t>US Gas Phy       NGPL NIPSCO             16May01         USD/MM</t>
  </si>
  <si>
    <t>perryperg</t>
  </si>
  <si>
    <t>US Pwr Fin Swap  ISO NE HE10-23 EPT      15May01         USD/MWh</t>
  </si>
  <si>
    <t>24hrdesk2</t>
  </si>
  <si>
    <t>rdl00001</t>
  </si>
  <si>
    <t>Anadarko Energy Services Company</t>
  </si>
  <si>
    <t>ADM36334</t>
  </si>
  <si>
    <t>AQUILA1005</t>
  </si>
  <si>
    <t>V95928.1</t>
  </si>
  <si>
    <t>US Gas Basis     TCO Pool                Jun01           USD/MM</t>
  </si>
  <si>
    <t>EPMELPmwf</t>
  </si>
  <si>
    <t>V95929.1</t>
  </si>
  <si>
    <t>V95930.1</t>
  </si>
  <si>
    <t>aepes218</t>
  </si>
  <si>
    <t>V95931.1</t>
  </si>
  <si>
    <t>US Gas Phy       HeHub                   16May01         USD/MM</t>
  </si>
  <si>
    <t>jaelee14</t>
  </si>
  <si>
    <t>ARING</t>
  </si>
  <si>
    <t>ENA-IM NE GULF1</t>
  </si>
  <si>
    <t>US Gas Phy       Harper                  16May01         USD/MM</t>
  </si>
  <si>
    <t>ENA-IM Mid Central North</t>
  </si>
  <si>
    <t>MIDCONT1</t>
  </si>
  <si>
    <t>BRETJONES</t>
  </si>
  <si>
    <t>V95933.1</t>
  </si>
  <si>
    <t>Jnesser1</t>
  </si>
  <si>
    <t>V95934.1</t>
  </si>
  <si>
    <t>CoEnergy Trading Company</t>
  </si>
  <si>
    <t>PANNONE12</t>
  </si>
  <si>
    <t>US Gas Phy       COL Onshore             16May01         USD/MM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</si>
  <si>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</si>
  <si>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</si>
  <si>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</si>
  <si>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</si>
  <si>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</si>
  <si>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</si>
  <si>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Power Merchants GroupInc.</t>
  </si>
  <si>
    <t>V95936.1</t>
  </si>
  <si>
    <t>Occidental Energy Marketing, Inc.</t>
  </si>
  <si>
    <t>smallfitz</t>
  </si>
  <si>
    <t>jheinecke1</t>
  </si>
  <si>
    <t>JEFFFOX1</t>
  </si>
  <si>
    <t>V95939.1</t>
  </si>
  <si>
    <t>JBIERMAN</t>
  </si>
  <si>
    <t>V95940.1</t>
  </si>
  <si>
    <t>US Pwr Phy Firm  PJM-W Peak              17-31May01      USD/MWh</t>
  </si>
  <si>
    <t>TMVDEC02</t>
  </si>
  <si>
    <t>Dominion Field Services, Inc.</t>
  </si>
  <si>
    <t>US Gas Phy       TCO Pool                16-31May01      USD/MM</t>
  </si>
  <si>
    <t>ADM31465</t>
  </si>
  <si>
    <t>JHODGE2</t>
  </si>
  <si>
    <t>ENA-IM ME TCO</t>
  </si>
  <si>
    <t>TROYKELLY</t>
  </si>
  <si>
    <t>US WTI Swap      Nymex LD                Jun01           USD/bl/m</t>
  </si>
  <si>
    <t>bernbroph</t>
  </si>
  <si>
    <t>WTI-GW-NXC1</t>
  </si>
  <si>
    <t>V95942.1</t>
  </si>
  <si>
    <t>MCCARTHY</t>
  </si>
  <si>
    <t>schwalbach</t>
  </si>
  <si>
    <t>fdimaria1</t>
  </si>
  <si>
    <t>V95943.1</t>
  </si>
  <si>
    <t>DMCPHERSON</t>
  </si>
  <si>
    <t>garrison</t>
  </si>
  <si>
    <t>GER Pwr Phy FF   Ger Grd BASE HV         17May01         EUR/MWh</t>
  </si>
  <si>
    <t>CLECO Marketing and Trading, LLC</t>
  </si>
  <si>
    <t>US Pwr Phy Firm  Entergy Peak            Jun01           USD/MWh</t>
  </si>
  <si>
    <t>esansing</t>
  </si>
  <si>
    <t>dengmann</t>
  </si>
  <si>
    <t>US Pwr Phy Firm  Cinergy Peak            17-18May01      USD/MWh</t>
  </si>
  <si>
    <t>ConAgra Energy Services, Inc.</t>
  </si>
  <si>
    <t>KEVINGRADY</t>
  </si>
  <si>
    <t>V95945.1</t>
  </si>
  <si>
    <t>TMVTML01</t>
  </si>
  <si>
    <t>EPMELPjrc</t>
  </si>
  <si>
    <t>V95946.1</t>
  </si>
  <si>
    <t>US Gas Phy       Dom SP TT               16May01         USD/MM</t>
  </si>
  <si>
    <t>jtaylor1</t>
  </si>
  <si>
    <t>SHENDRI</t>
  </si>
  <si>
    <t>ENA-IM ME CNG</t>
  </si>
  <si>
    <t>Marathon Oil Company</t>
  </si>
  <si>
    <t>rdyoung1</t>
  </si>
  <si>
    <t>V95948.1</t>
  </si>
  <si>
    <t>V95949.1</t>
  </si>
  <si>
    <t>Bank of America, National Association</t>
  </si>
  <si>
    <t>MMETTERS</t>
  </si>
  <si>
    <t>V95950.1</t>
  </si>
  <si>
    <t>GER Pwr Phy FF   Ger Grd WDPK HV         17May01         EUR/MWh</t>
  </si>
  <si>
    <t>bekkering</t>
  </si>
  <si>
    <t>Statkraft Energy Deutschland GmbH</t>
  </si>
  <si>
    <t>miwilges</t>
  </si>
  <si>
    <t>shduster</t>
  </si>
  <si>
    <t>V95951.1</t>
  </si>
  <si>
    <t>JRTHOMAS</t>
  </si>
  <si>
    <t>V95952.1</t>
  </si>
  <si>
    <t>US Gas Phy       TGT Z-SL                16May01         USD/MM</t>
  </si>
  <si>
    <t>EPMELPwlh</t>
  </si>
  <si>
    <t>US Gas Phy       TranscoZ6NNY            16May01         USD/MM</t>
  </si>
  <si>
    <t>aepes224</t>
  </si>
  <si>
    <t>VPIMENOV</t>
  </si>
  <si>
    <t>ENA-IM ME NEW YORK</t>
  </si>
  <si>
    <t>V95954.1</t>
  </si>
  <si>
    <t>US Pwr Phy Firm  NEPOOL Peak             Jul-Aug01       USD/MWh</t>
  </si>
  <si>
    <t>V95955.1</t>
  </si>
  <si>
    <t>AUT Pwr Phy FF   AUT BASE HV             21-27May01      EUR/MWh</t>
  </si>
  <si>
    <t>PALLANCY</t>
  </si>
  <si>
    <t>aepes214</t>
  </si>
  <si>
    <t>V95956.1</t>
  </si>
  <si>
    <t>US Gas Phy       NBPL/Nicor              16May01         USD/MM</t>
  </si>
  <si>
    <t>V95958.1</t>
  </si>
  <si>
    <t>US Gas Phy       NGPL TxOkGCPool         16May01         USD/MM</t>
  </si>
  <si>
    <t>WPS Energy Services, Inc.</t>
  </si>
  <si>
    <t>BISHOP00</t>
  </si>
  <si>
    <t>V95959.1</t>
  </si>
  <si>
    <t>V95961.1</t>
  </si>
  <si>
    <t>US Gas Phy       TETCO M3                16May01         USD/MM</t>
  </si>
  <si>
    <t>SANDBERG</t>
  </si>
  <si>
    <t>V95962.1</t>
  </si>
  <si>
    <t>talderfer</t>
  </si>
  <si>
    <t>US Gas Daily     HHub                    Jun01           USD/MM</t>
  </si>
  <si>
    <t>V95963.1</t>
  </si>
  <si>
    <t>JMAUMONT</t>
  </si>
  <si>
    <t>Azienda Elettrica Ticinese</t>
  </si>
  <si>
    <t>CH Pwr Phy FF    NAT BASE HV             21-27May01      EUR/MWh</t>
  </si>
  <si>
    <t>PIMARINA</t>
  </si>
  <si>
    <t>Texaco Natural Gas Inc.</t>
  </si>
  <si>
    <t>STEPHENSJE</t>
  </si>
  <si>
    <t>V95964.1</t>
  </si>
  <si>
    <t>TXU Energy Trading Company</t>
  </si>
  <si>
    <t>US Gas Phy       Transco Z6 NY           16May01         USD/MM</t>
  </si>
  <si>
    <t>txuetclj</t>
  </si>
  <si>
    <t>jkippels01</t>
  </si>
  <si>
    <t>V95966.1</t>
  </si>
  <si>
    <t>US Pwr Phy Firm  Entergy Peak            Oct-Dec01       USD/MWh</t>
  </si>
  <si>
    <t>ADM44050</t>
  </si>
  <si>
    <t>N587JK00</t>
  </si>
  <si>
    <t>V95967.1</t>
  </si>
  <si>
    <t>US Gas Phy       PGT Malin               16May01         USD/MM</t>
  </si>
  <si>
    <t>mattreed</t>
  </si>
  <si>
    <t>MLENHAR</t>
  </si>
  <si>
    <t>ENA - IM West</t>
  </si>
  <si>
    <t>V95968.1</t>
  </si>
  <si>
    <t>New Jersey Natural Gas Company</t>
  </si>
  <si>
    <t>ADM78685</t>
  </si>
  <si>
    <t>US Gas Phy       TENN 500                16May01         USD/MM</t>
  </si>
  <si>
    <t>aepes202</t>
  </si>
  <si>
    <t>SNEAL</t>
  </si>
  <si>
    <t>ENA-IM NE GULF3</t>
  </si>
  <si>
    <t>US Gas Phy       TENN 800                16May01         USD/MM</t>
  </si>
  <si>
    <t>Energieunion Aktiengesellschaft</t>
  </si>
  <si>
    <t>EUTrading2</t>
  </si>
  <si>
    <t>Texex Energy Partners Ltd.</t>
  </si>
  <si>
    <t>texexener</t>
  </si>
  <si>
    <t>US Gas Phy       PG&amp;E CtyGte             16May01         USD/MM</t>
  </si>
  <si>
    <t>NOVERO777</t>
  </si>
  <si>
    <t>rrm00001</t>
  </si>
  <si>
    <t>Enron Energy Services, Inc.</t>
  </si>
  <si>
    <t>SHIREMAN</t>
  </si>
  <si>
    <t>Interstate Power Company</t>
  </si>
  <si>
    <t>ipca08239</t>
  </si>
  <si>
    <t>US Gas Phy       TETCO ELA               16May01         USD/MM</t>
  </si>
  <si>
    <t>US Gas Phy       TETCO WLA               16May01         USD/MM</t>
  </si>
  <si>
    <t>US Gas Daily     Chicago                 16-31May01      USD/MM</t>
  </si>
  <si>
    <t>AQUILA1060</t>
  </si>
  <si>
    <t>GSTOREY</t>
  </si>
  <si>
    <t>FT-ONTARIO</t>
  </si>
  <si>
    <t>V95969.1</t>
  </si>
  <si>
    <t>US Gas Phy       EPNG Keystone           16May01         USD/MM</t>
  </si>
  <si>
    <t>REYNOLDS</t>
  </si>
  <si>
    <t>RGAY</t>
  </si>
  <si>
    <t>V95971.1</t>
  </si>
  <si>
    <t>FUELSDESK6</t>
  </si>
  <si>
    <t>txuetcpat</t>
  </si>
  <si>
    <t>EPMELPrdm</t>
  </si>
  <si>
    <t>USGT/Aquila, L.P.</t>
  </si>
  <si>
    <t>cindybisho</t>
  </si>
  <si>
    <t>SCOTTBISK</t>
  </si>
  <si>
    <t>brianagre</t>
  </si>
  <si>
    <t>US Gas Phy       PG&amp;E Topock             16May01         USD/MM</t>
  </si>
  <si>
    <t>jfh00001</t>
  </si>
  <si>
    <t>canadanw1</t>
  </si>
  <si>
    <t>Sierra Pacific Power Company</t>
  </si>
  <si>
    <t>AUSTIN4874</t>
  </si>
  <si>
    <t>CAN Gas Phy Fwd Firm West &lt; or = 1Mo</t>
  </si>
  <si>
    <t>CAN Gas Phy      NIT                     15May01         CAD/GJ</t>
  </si>
  <si>
    <t>Canadian Dollars</t>
  </si>
  <si>
    <t>craigwest</t>
  </si>
  <si>
    <t>RWATT</t>
  </si>
  <si>
    <t>EC-IM Canada West</t>
  </si>
  <si>
    <t>KEVMASEK</t>
  </si>
  <si>
    <t>KEVINLEGG</t>
  </si>
  <si>
    <t>Cross Timbers Energy Services, Inc.</t>
  </si>
  <si>
    <t>redwood1</t>
  </si>
  <si>
    <t>BG International Limited</t>
  </si>
  <si>
    <t>GILLHGILL</t>
  </si>
  <si>
    <t>US Gas Phy       Opal                    16May01         USD/MM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</si>
  <si>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</si>
  <si>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</si>
  <si>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</si>
  <si>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</si>
  <si>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</si>
  <si>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</si>
  <si>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</si>
  <si>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V95972.1</t>
  </si>
  <si>
    <t>Public Service Company Of New Mexico</t>
  </si>
  <si>
    <t>US West Power Phy Fwd Firm</t>
  </si>
  <si>
    <t>US Pwr Phy Firm  PALVE OffPk             16May01         USD/MWh</t>
  </si>
  <si>
    <t>JAMESTOMO</t>
  </si>
  <si>
    <t>TALONSO</t>
  </si>
  <si>
    <t>ST-SW</t>
  </si>
  <si>
    <t>US West Power Phy Fwd CAISO</t>
  </si>
  <si>
    <t>US Pwr Phy CAISO NP15 OffPk              16May01         USD/MWh</t>
  </si>
  <si>
    <t>WESTPOWER</t>
  </si>
  <si>
    <t>PPLATTE</t>
  </si>
  <si>
    <t>ST-CA</t>
  </si>
  <si>
    <t>US Gas Phy       EP Blanco Avg           16May01         USD/MM</t>
  </si>
  <si>
    <t>TKUYKEN</t>
  </si>
  <si>
    <t>US Pwr Phy Firm  PALVE Peak              16May01         USD/MWh</t>
  </si>
  <si>
    <t>mdehaven</t>
  </si>
  <si>
    <t>MFISCHE2</t>
  </si>
  <si>
    <t>powermax</t>
  </si>
  <si>
    <t>aepsvc134</t>
  </si>
  <si>
    <t>benpratt1</t>
  </si>
  <si>
    <t>Avista Corporation - Washington Water Power Division</t>
  </si>
  <si>
    <t>US Pwr Phy Firm  Mid-C OffPk             16May01         USD/MWh</t>
  </si>
  <si>
    <t>mattern1</t>
  </si>
  <si>
    <t>DSCHOLT</t>
  </si>
  <si>
    <t>City of Santa Clara California, Silicon Valley Power</t>
  </si>
  <si>
    <t>STEVEHANCE</t>
  </si>
  <si>
    <t>AES NewEnergy, Inc.</t>
  </si>
  <si>
    <t>US Pwr Phy CAISO SP15 Peak               16May01         USD/MWh</t>
  </si>
  <si>
    <t>ADM07644</t>
  </si>
  <si>
    <t>CMALLOR</t>
  </si>
  <si>
    <t>US Pwr Phy CAISO NP15 Peak               16May01         USD/MWh</t>
  </si>
  <si>
    <t>PanCanadian Energy Services Inc.</t>
  </si>
  <si>
    <t>pces5126</t>
  </si>
  <si>
    <t>US Gas Basis     NWPL RkyMtn             Jul01           USD/MM</t>
  </si>
  <si>
    <t>damian41</t>
  </si>
  <si>
    <t>V95975.1</t>
  </si>
  <si>
    <t>JOHNBOYLE</t>
  </si>
  <si>
    <t>Alliant Energy Corporate Services, Inc., as authorized agent</t>
  </si>
  <si>
    <t>ADM32054</t>
  </si>
  <si>
    <t>WESTDESK1</t>
  </si>
  <si>
    <t>US Gas Basis     NGPL LA                 Jun01           USD/MM</t>
  </si>
  <si>
    <t>AQUILA1003</t>
  </si>
  <si>
    <t>KRUSCIT</t>
  </si>
  <si>
    <t>Firm Trading Central</t>
  </si>
  <si>
    <t>V95977.1</t>
  </si>
  <si>
    <t>US Gas Basis     NGPL LA                 Jun-Oct01       USD/MM</t>
  </si>
  <si>
    <t>V95979.1</t>
  </si>
  <si>
    <t>kevinmil</t>
  </si>
  <si>
    <t>TC1RSTEED</t>
  </si>
  <si>
    <t>Coral Energy Resources, L.P.</t>
  </si>
  <si>
    <t>US Gas Phy       EPNG SoCal Topk         16May01         USD/MM</t>
  </si>
  <si>
    <t>ccubbison</t>
  </si>
  <si>
    <t>JTHOLT</t>
  </si>
  <si>
    <t>US Gas Phy       SoCal EHR               16May01         USD/MM</t>
  </si>
  <si>
    <t>Puget Sound Energy, Inc.</t>
  </si>
  <si>
    <t>DWILKINS</t>
  </si>
  <si>
    <t>brianhurst</t>
  </si>
  <si>
    <t>KENSIMMS</t>
  </si>
  <si>
    <t>WAYNEPIVEC</t>
  </si>
  <si>
    <t>US Gas Phy       CIG Mainline            16May01         USD/MM</t>
  </si>
  <si>
    <t>EPMELPrj</t>
  </si>
  <si>
    <t>SSCOTT5</t>
  </si>
  <si>
    <t>ENA - IM Denver</t>
  </si>
  <si>
    <t>ramcharger</t>
  </si>
  <si>
    <t>US Gas Phy       WIC                     16May01         USD/MM</t>
  </si>
  <si>
    <t>jromita73</t>
  </si>
  <si>
    <t>US Gas Phy       Cheyenne Hub            16May01         USD/MM</t>
  </si>
  <si>
    <t>MICKELSON1</t>
  </si>
  <si>
    <t>aepes204</t>
  </si>
  <si>
    <t>RCAUTHEN1</t>
  </si>
  <si>
    <t>Idaho Power Company, dba IDACORP Energy</t>
  </si>
  <si>
    <t>DWS19640</t>
  </si>
  <si>
    <t>TransAlta Energy Marketing (US) Inc.</t>
  </si>
  <si>
    <t>billbryce</t>
  </si>
  <si>
    <t>KMZIOBER</t>
  </si>
  <si>
    <t xml:space="preserve">US Gas Phy Fwd Firm TX &lt; or = 1Mo </t>
  </si>
  <si>
    <t>US Gas Phy       Waha                    16May01         USD/MM</t>
  </si>
  <si>
    <t>TIMMYSMALL</t>
  </si>
  <si>
    <t>EVILLAR</t>
  </si>
  <si>
    <t>HPLC - IM HPLC</t>
  </si>
  <si>
    <t>Houston Pipe Line Company</t>
  </si>
  <si>
    <t>KFINICLE</t>
  </si>
  <si>
    <t>aepes216</t>
  </si>
  <si>
    <t>georgerada</t>
  </si>
  <si>
    <t>US Pwr Phy Firm  COB N/S Peak            16May01         USD/MWh</t>
  </si>
  <si>
    <t>daveyell</t>
  </si>
  <si>
    <t>SCRANDA</t>
  </si>
  <si>
    <t>ST-NW</t>
  </si>
  <si>
    <t>V95990.1</t>
  </si>
  <si>
    <t>US Gas Daily     Transco Z6 NY           Jun01           USD/MM</t>
  </si>
  <si>
    <t>EAST-NEW YORK</t>
  </si>
  <si>
    <t>V95991.1</t>
  </si>
  <si>
    <t>bobsteele</t>
  </si>
  <si>
    <t>aepes201</t>
  </si>
  <si>
    <t>V95994.1</t>
  </si>
  <si>
    <t>V95995.1</t>
  </si>
  <si>
    <t>Public Service Company Of Colorado</t>
  </si>
  <si>
    <t>ADM68727</t>
  </si>
  <si>
    <t>JSJ14000</t>
  </si>
  <si>
    <t>MARYROSE</t>
  </si>
  <si>
    <t>US Gas Basis     NWPL RkyMtn             Sep01           USD/MM</t>
  </si>
  <si>
    <t>V95999.1</t>
  </si>
  <si>
    <t>V96001.1</t>
  </si>
  <si>
    <t>CCHAMBER</t>
  </si>
  <si>
    <t>pces5155</t>
  </si>
  <si>
    <t>US Gas Basis     NNG Ventura             Jun01           USD/MM</t>
  </si>
  <si>
    <t>ADM90884</t>
  </si>
  <si>
    <t>ALEWIS</t>
  </si>
  <si>
    <t>GD-CENTRAL</t>
  </si>
  <si>
    <t>V96003.1</t>
  </si>
  <si>
    <t>RICKNEITZ</t>
  </si>
  <si>
    <t>TMVCKF01</t>
  </si>
  <si>
    <t>Powerex Corp.</t>
  </si>
  <si>
    <t>POWEREX5</t>
  </si>
  <si>
    <t>wbaes123</t>
  </si>
  <si>
    <t>BGML - IM Bridgeline</t>
  </si>
  <si>
    <t>dmccairns</t>
  </si>
  <si>
    <t>CECILPARK</t>
  </si>
  <si>
    <t>ADM67446</t>
  </si>
  <si>
    <t>ROALVAREZ</t>
  </si>
  <si>
    <t>csaponaro</t>
  </si>
  <si>
    <t>jhughesjr</t>
  </si>
  <si>
    <t>aepes215</t>
  </si>
  <si>
    <t>PacifiCorp Power Marketing, Inc.</t>
  </si>
  <si>
    <t>    NG Fin BS, LD1 for GDM - Mich - Oct01</t>
  </si>
  <si>
    <t>    NG Fin BS, LD1 for IF - CG-ONSH - Jun01</t>
  </si>
  <si>
    <t>    NG Fin BS, LD1 for IF - CNG-SP - Nov01-Mar02</t>
  </si>
  <si>
    <t>    NG Fin BS, LD1 for IF - SJ - Q3 01</t>
  </si>
  <si>
    <t>    NG Fin BS, LD1 for IF - TET ELA - Jun01</t>
  </si>
  <si>
    <t>    NG Fin BS, LD1 for IF - Tran 65 - Jun01-Oct01</t>
  </si>
  <si>
    <t>    NG Fin BS, LD1 for IF - Trunk LA - Jun01</t>
  </si>
  <si>
    <t>    NG Fin BS, LD1 for NGI - Socal - Jun01</t>
  </si>
  <si>
    <t>    NG Fin BS, LD1 for NGI - Socal - Jul01</t>
  </si>
  <si>
    <t>    NG Fin BS, LD1 for NGI - Socal - Aug01</t>
  </si>
  <si>
    <t>    NG Fin BS, LD1 for NGI - Socal - Nov01-Mar02</t>
  </si>
  <si>
    <t>    NG Fin Sw Swap, FP for GDD - Chicago - Bal Month Gas</t>
  </si>
  <si>
    <t>NG Fin Sw Swap, IF for GDD</t>
  </si>
  <si>
    <t>Nov-01-01</t>
  </si>
  <si>
    <t>Mar-31-02</t>
  </si>
  <si>
    <t>Mich</t>
  </si>
  <si>
    <t>Storey, G</t>
  </si>
  <si>
    <t>Palo</t>
  </si>
  <si>
    <t>Morgan Stanley Capital Group, Inc.</t>
  </si>
  <si>
    <t>Fischer, M</t>
  </si>
  <si>
    <t>Comed</t>
  </si>
  <si>
    <t>Herndon, R</t>
  </si>
  <si>
    <t>May-16-01</t>
  </si>
  <si>
    <t>ng.ANR Southwest</t>
  </si>
  <si>
    <t>09:15 A.M.</t>
  </si>
  <si>
    <t>pwr.East Coast Balance of Week Power</t>
  </si>
  <si>
    <t>(blank) Total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</si>
  <si>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</si>
  <si>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</si>
  <si>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</si>
  <si>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</si>
  <si>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</si>
  <si>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</si>
  <si>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</si>
  <si>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</si>
  <si>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</si>
  <si>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</si>
  <si>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Sea Freight</t>
  </si>
  <si>
    <t>Sea Freight Lots</t>
  </si>
  <si>
    <t>Gas Pipeline Capacity</t>
  </si>
  <si>
    <t>Gallon</t>
  </si>
  <si>
    <t>Lumber</t>
  </si>
  <si>
    <t>Thousand Board Feet</t>
  </si>
  <si>
    <t>Paper</t>
  </si>
  <si>
    <t>Weather</t>
  </si>
  <si>
    <t>Cooling Degree Day</t>
  </si>
  <si>
    <t>EOL US Volume (approx)</t>
  </si>
  <si>
    <t>ICE Volume</t>
  </si>
  <si>
    <t>Pimenov, V</t>
  </si>
  <si>
    <t>Oct-31-01</t>
  </si>
  <si>
    <t>Henry</t>
  </si>
  <si>
    <t>Jan-01-03</t>
  </si>
  <si>
    <t>Dec-31-03</t>
  </si>
  <si>
    <t>Arnold, J</t>
  </si>
  <si>
    <t>Aug-31-01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</si>
  <si>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</si>
  <si>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</si>
  <si>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</si>
  <si>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</si>
  <si>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</si>
  <si>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May-18-01</t>
  </si>
  <si>
    <t>Jul-01-01</t>
  </si>
  <si>
    <t>PJM-W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</si>
  <si>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</si>
  <si>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</si>
  <si>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</si>
  <si>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</si>
  <si>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</si>
  <si>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</si>
  <si>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</si>
  <si>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</si>
  <si>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</si>
  <si>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</si>
  <si>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</si>
  <si>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</si>
  <si>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</si>
  <si>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</si>
  <si>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</si>
  <si>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</si>
  <si>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</si>
  <si>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</si>
  <si>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</si>
  <si>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</si>
  <si>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</si>
  <si>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</si>
  <si>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</si>
  <si>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</si>
  <si>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</si>
  <si>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</si>
  <si>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</si>
  <si>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</si>
  <si>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</si>
  <si>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</si>
  <si>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</si>
  <si>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</si>
  <si>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</si>
  <si>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</si>
  <si>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</si>
  <si>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</si>
  <si>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</si>
  <si>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</si>
  <si>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</si>
  <si>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</si>
  <si>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</si>
  <si>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</si>
  <si>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</si>
  <si>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</si>
  <si>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</si>
  <si>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</si>
  <si>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</si>
  <si>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</si>
  <si>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</si>
  <si>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</si>
  <si>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</si>
  <si>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</si>
  <si>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</si>
  <si>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</si>
  <si>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</si>
  <si>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</si>
  <si>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</si>
  <si>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</si>
  <si>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</si>
  <si>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</si>
  <si>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</si>
  <si>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</si>
  <si>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</si>
  <si>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</si>
  <si>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</si>
  <si>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</si>
  <si>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</si>
  <si>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</si>
  <si>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</si>
  <si>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</si>
  <si>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</si>
  <si>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</si>
  <si>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</si>
  <si>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</si>
  <si>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</si>
  <si>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</si>
  <si>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</si>
  <si>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</si>
  <si>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</si>
  <si>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</si>
  <si>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</si>
  <si>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</si>
  <si>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</si>
  <si>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</si>
  <si>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</si>
  <si>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</si>
  <si>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</si>
  <si>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</si>
  <si>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</si>
  <si>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</si>
  <si>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</si>
  <si>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</si>
  <si>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</si>
  <si>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</si>
  <si>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</si>
  <si>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</si>
  <si>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</si>
  <si>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</si>
  <si>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</si>
  <si>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</si>
  <si>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</si>
  <si>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</si>
  <si>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</si>
  <si>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</si>
  <si>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</si>
  <si>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</si>
  <si>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</si>
  <si>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</si>
  <si>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</si>
  <si>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</si>
  <si>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</si>
  <si>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</si>
  <si>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</si>
  <si>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</si>
  <si>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</si>
  <si>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</si>
  <si>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</si>
  <si>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</si>
  <si>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</si>
  <si>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</si>
  <si>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</si>
  <si>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</si>
  <si>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</si>
  <si>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</si>
  <si>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</si>
  <si>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</si>
  <si>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</si>
  <si>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</si>
  <si>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</si>
  <si>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</si>
  <si>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</si>
  <si>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</si>
  <si>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</si>
  <si>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</si>
  <si>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</si>
  <si>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</si>
  <si>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</si>
  <si>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</si>
  <si>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</si>
  <si>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</si>
  <si>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</si>
  <si>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</si>
  <si>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</si>
  <si>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</si>
  <si>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</si>
  <si>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</si>
  <si>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</si>
  <si>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</si>
  <si>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</si>
  <si>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</si>
  <si>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</si>
  <si>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</si>
  <si>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</si>
  <si>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</si>
  <si>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</si>
  <si>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</si>
  <si>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</si>
  <si>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</si>
  <si>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</si>
  <si>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</si>
  <si>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</si>
  <si>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</si>
  <si>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</si>
  <si>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</si>
  <si>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</si>
  <si>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</si>
  <si>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</si>
  <si>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</si>
  <si>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</si>
  <si>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</si>
  <si>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</si>
  <si>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</si>
  <si>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</si>
  <si>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</si>
  <si>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</si>
  <si>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</si>
  <si>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</si>
  <si>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</si>
  <si>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</si>
  <si>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</si>
  <si>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</si>
  <si>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</si>
  <si>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</si>
  <si>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</si>
  <si>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</si>
  <si>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</si>
  <si>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</si>
  <si>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</si>
  <si>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</si>
  <si>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</si>
  <si>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</si>
  <si>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</si>
  <si>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</si>
  <si>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</si>
  <si>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</si>
  <si>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</si>
  <si>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</si>
  <si>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</si>
  <si>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</si>
  <si>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</si>
  <si>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</si>
  <si>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</si>
  <si>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</si>
  <si>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</si>
  <si>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</si>
  <si>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</si>
  <si>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</si>
  <si>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</si>
  <si>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</si>
  <si>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</si>
  <si>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</si>
  <si>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</si>
  <si>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</si>
  <si>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</si>
  <si>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</si>
  <si>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</si>
  <si>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</si>
  <si>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</si>
  <si>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</si>
  <si>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</si>
  <si>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</si>
  <si>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</si>
  <si>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</si>
  <si>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</si>
  <si>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</si>
  <si>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</si>
  <si>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</si>
  <si>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</si>
  <si>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</si>
  <si>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</si>
  <si>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</si>
  <si>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</si>
  <si>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</si>
  <si>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</si>
  <si>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</si>
  <si>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</si>
  <si>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</si>
  <si>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</si>
  <si>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</si>
  <si>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</si>
  <si>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</si>
  <si>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</si>
  <si>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</si>
  <si>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</si>
  <si>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</si>
  <si>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</si>
  <si>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</si>
  <si>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</si>
  <si>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</si>
  <si>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</si>
  <si>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</si>
  <si>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</si>
  <si>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</si>
  <si>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</si>
  <si>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</si>
  <si>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</si>
  <si>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</si>
  <si>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</si>
  <si>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</si>
  <si>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</si>
  <si>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</si>
  <si>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</si>
  <si>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</si>
  <si>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</si>
  <si>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</si>
  <si>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</si>
  <si>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</si>
  <si>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</si>
  <si>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</si>
  <si>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</si>
  <si>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</si>
  <si>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</si>
  <si>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</si>
  <si>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</si>
  <si>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</si>
  <si>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</si>
  <si>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</si>
  <si>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</si>
  <si>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</si>
  <si>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</si>
  <si>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</si>
  <si>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</si>
  <si>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</si>
  <si>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</si>
  <si>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</si>
  <si>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</si>
  <si>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</si>
  <si>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</si>
  <si>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</si>
  <si>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</si>
  <si>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</si>
  <si>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</si>
  <si>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</si>
  <si>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</si>
  <si>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</si>
  <si>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</si>
  <si>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</si>
  <si>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</si>
  <si>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</si>
  <si>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</si>
  <si>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</si>
  <si>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</si>
  <si>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</si>
  <si>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</si>
  <si>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</si>
  <si>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</si>
  <si>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</si>
  <si>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</si>
  <si>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</si>
  <si>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</si>
  <si>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</si>
  <si>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</si>
  <si>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</si>
  <si>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</si>
  <si>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</si>
  <si>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</si>
  <si>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</si>
  <si>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</si>
  <si>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</si>
  <si>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</si>
  <si>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</si>
  <si>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</si>
  <si>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</si>
  <si>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</si>
  <si>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</si>
  <si>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</si>
  <si>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</si>
  <si>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</si>
  <si>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</si>
  <si>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    NG Firm Phys, ID, GDD - Panhandle - Next Day Gas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</si>
  <si>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</si>
  <si>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</si>
  <si>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</si>
  <si>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</si>
  <si>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</si>
  <si>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</si>
  <si>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</si>
  <si>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</si>
  <si>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</si>
  <si>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</si>
  <si>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</si>
  <si>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</si>
  <si>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</si>
  <si>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</si>
  <si>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</si>
  <si>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</si>
  <si>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</si>
  <si>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</si>
  <si>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</si>
  <si>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</si>
  <si>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</si>
  <si>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</si>
  <si>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</si>
  <si>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</si>
  <si>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</si>
  <si>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</si>
  <si>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</si>
  <si>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</si>
  <si>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</si>
  <si>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</si>
  <si>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</si>
  <si>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</si>
  <si>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</si>
  <si>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</si>
  <si>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</si>
  <si>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</si>
  <si>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</si>
  <si>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</si>
  <si>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</si>
  <si>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ng.Natural Gas Pipeline, Mid-Continent</t>
  </si>
  <si>
    <t>Cal 02</t>
  </si>
  <si>
    <t>Firm-LD Off-Peak</t>
  </si>
  <si>
    <t>    Firm-LD Peak - Ent - Jun01</t>
  </si>
  <si>
    <t>    Firm-LD Peak - Palo - Next Day</t>
  </si>
  <si>
    <t>    NG Firm Phys, FP - CG-ML - Next Day Gas</t>
  </si>
  <si>
    <t>    NG Firm Phys, FP - NGPL-Mid - Next Day Gas</t>
  </si>
  <si>
    <t>    NG Firm Phys, FP - NGPL-TxOk East-GC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</si>
  <si>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</si>
  <si>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</si>
  <si>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</si>
  <si>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</si>
  <si>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</si>
  <si>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</si>
  <si>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</si>
  <si>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</si>
  <si>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Dorland , C</t>
  </si>
  <si>
    <t>Crude</t>
  </si>
  <si>
    <t>    NG Fin BS, LD1 for IF - NW-Rockies - Jun01</t>
  </si>
  <si>
    <t>    NG Fin BS, LD1 for IF - Perm - Jun01</t>
  </si>
  <si>
    <t>    NG Fin BS, LD1 for IF - SJ - Jun01</t>
  </si>
  <si>
    <t>DYNLMCD</t>
  </si>
  <si>
    <t>Bal Week</t>
  </si>
  <si>
    <t>    Firm-LD Peak - PJM-W - Custom</t>
  </si>
  <si>
    <t>    Firm-LD Peak - PJM-W - Bal Month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</si>
  <si>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</si>
  <si>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</si>
  <si>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</si>
  <si>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</si>
  <si>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</si>
  <si>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</si>
  <si>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</si>
  <si>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Cons Pwr - Next Day Gas</t>
  </si>
  <si>
    <t>    NG Firm Phys, FP - NNG-Demarc - Next Day Gas</t>
  </si>
  <si>
    <t>Jul01-Oct01</t>
  </si>
  <si>
    <t>    NG Fin BS, LD1 for IF - SJ - Nov01-Mar02</t>
  </si>
  <si>
    <t>    NG Fin, FP for LD1 - Henry - Jul01</t>
  </si>
  <si>
    <t>El Paso Merchant Energy L.P.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</si>
  <si>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</si>
  <si>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</si>
  <si>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</si>
  <si>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</si>
  <si>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</si>
  <si>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</si>
  <si>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</si>
  <si>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</si>
  <si>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</si>
  <si>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</si>
  <si>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</si>
  <si>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</si>
  <si>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</si>
  <si>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</si>
  <si>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IF - Waha - Jun01</t>
  </si>
  <si>
    <t>    NG Fin BS, LD1 for NGI - Chicago - Jun01-Oct01</t>
  </si>
  <si>
    <t>    NG Fin, FP for LD1 - Henry - Cal 03</t>
  </si>
  <si>
    <t>    Gasoil Diff - EN590 NWE CIF/GO 1st line swap - Jun01</t>
  </si>
  <si>
    <t>Jet Fuel Diff</t>
  </si>
  <si>
    <t>    Firm-LD Peak - Cin - Jul02-Aug02</t>
  </si>
  <si>
    <t>    NG Firm Phys, ID, GDD - Mich - Next Day Gas</t>
  </si>
  <si>
    <t>    Crude - WTI 1st line swap - Cal 02</t>
  </si>
  <si>
    <t>Q4 02</t>
  </si>
  <si>
    <t>    Firm-LD Peak - PJM-W - Jul02-Aug02</t>
  </si>
  <si>
    <t>    Firm-LD Peak - TVA - Next Day</t>
  </si>
  <si>
    <t>    NG Firm Phys, FP - APC/ANR - Next Day Gas</t>
  </si>
  <si>
    <t>    NG Firm Phys, FP - Transco Z-6 (non-NY) - Next Day Gas</t>
  </si>
  <si>
    <t>    NG Firm Phys, ID, GDD - Cons Pwr - Next Day Gas</t>
  </si>
  <si>
    <t>    NG Fin BS, LD1 for IF - TCO - Nov01-Mar02</t>
  </si>
  <si>
    <t>    Jet Fuel Diff - NWE CIF Cargo/GO 1st line swap - Jun01</t>
  </si>
  <si>
    <t>    Firm-LD Peak - Cin - Bal Week</t>
  </si>
  <si>
    <t>    Firm-LD Peak - Ent - Bal Week</t>
  </si>
  <si>
    <t>    Firm-LD Peak - Ent - Sep01</t>
  </si>
  <si>
    <t>    Firm-LD Peak - Nepool - Jun01</t>
  </si>
  <si>
    <t>    Firm-LD Peak - PJM-W - Bal Week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</si>
  <si>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</si>
  <si>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</si>
  <si>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</si>
  <si>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</si>
  <si>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    NG Firm Phys, ID, GDD - NGPL-Nicor - Next Day Gas</t>
  </si>
  <si>
    <t>    NG Fin BS, LD1 for IF - TET ELA - Jun01-Oct01</t>
  </si>
  <si>
    <t>    NG Fin, FP for LD1 - Henry - Aug01</t>
  </si>
  <si>
    <t>TET M3</t>
  </si>
  <si>
    <t>Jan-01-02</t>
  </si>
  <si>
    <t>Dec-31-02</t>
  </si>
  <si>
    <t>May-15-01</t>
  </si>
  <si>
    <t>Carson , M</t>
  </si>
  <si>
    <t>Ent</t>
  </si>
  <si>
    <t>ng.Northern Natural Demarc</t>
  </si>
  <si>
    <t>OIL</t>
  </si>
  <si>
    <t>    NG Firm Phys, ID, IF - Tenn-5L - Jun01-Oct01</t>
  </si>
  <si>
    <t>DATE</t>
  </si>
  <si>
    <t>PHY GAS</t>
  </si>
  <si>
    <t>FIN GAS</t>
  </si>
  <si>
    <t>RESTATED</t>
  </si>
  <si>
    <t>3 Week Historical Volumes</t>
  </si>
  <si>
    <t>Originally Reported</t>
  </si>
  <si>
    <t>    Crude Diff - Dated/Brent 1st line swap - Jun01</t>
  </si>
  <si>
    <t>    Crude Diff - Dated/Brent 1st line swap - Sep01</t>
  </si>
  <si>
    <t>    Crude Diff - Dated/Brent 1st line swap - Q3 01</t>
  </si>
  <si>
    <t>    Crude Diff - WTI 1st line swap/Brent 1st line swap - Cal 02</t>
  </si>
  <si>
    <t>Gasoil</t>
  </si>
  <si>
    <t>    Gasoil - 0.5% Sing swap - Jun01</t>
  </si>
  <si>
    <t>Gasoil Crack</t>
  </si>
  <si>
    <t>    Gasoil Crack - GO 1st line/Brent 1st line swap - Q4 01</t>
  </si>
  <si>
    <t>Gasoline Crack</t>
  </si>
  <si>
    <t>    Gasoline Crack - Rdam Barges Eurograde/Brent 1st line swap - Jun01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</si>
  <si>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</si>
  <si>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Cin - Next Week</t>
  </si>
  <si>
    <t>    Firm-LD Peak - Cin - Jan02-Feb02</t>
  </si>
  <si>
    <t>Jan02-Feb02</t>
  </si>
  <si>
    <t>    Firm-LD Peak - Comed - Sep01</t>
  </si>
  <si>
    <t>    Firm-LD Peak - Comed - Q4 01</t>
  </si>
  <si>
    <t>    Firm-LD Peak - Ent - Jul01-Aug01</t>
  </si>
  <si>
    <t>    Firm-LD Peak - Nepool - Bal Week</t>
  </si>
  <si>
    <t>    Firm-LD Peak - Nepool - Next Week</t>
  </si>
  <si>
    <t>    Firm-LD Peak - PJM-W - Sep01</t>
  </si>
  <si>
    <t>    Firm-LD Peak - PJM-W - Jan02-Feb02</t>
  </si>
  <si>
    <t>    Firm-LD Peak - PJM-W - Sep02</t>
  </si>
  <si>
    <t>    Firm-LD Peak - PJM-W - Q4 02</t>
  </si>
  <si>
    <t>CAN NG Firm Phys, FP</t>
  </si>
  <si>
    <t>    CAN NG Firm Phys, FP - AB-NIT - Same Day</t>
  </si>
  <si>
    <t>Same Day</t>
  </si>
  <si>
    <t>GJ</t>
  </si>
  <si>
    <t>    NG Firm Phys, FP - ANR-SW - Next Day Gas</t>
  </si>
  <si>
    <t>    NG Firm Phys, FP - FGT-Z2 - Next Day Gas</t>
  </si>
  <si>
    <t>    NG Firm Phys, FP - PG&amp;E-Topock - Next Day Gas</t>
  </si>
  <si>
    <t>    NG Firm Phys, FP - PGLC - Next Day Gas</t>
  </si>
  <si>
    <t>    NG Firm Phys, ID, GDD - CG-ML - Next Day Gas</t>
  </si>
  <si>
    <t>    NG Firm Phys, ID, GDD - EP-Keystone - Next Day Gas</t>
  </si>
  <si>
    <t>    NG Firm Phys, ID, GDD - NGPL-TxOk East-GC - Next Day Gas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</si>
  <si>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</si>
  <si>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May-15-01 thru May-15-01</t>
    </r>
  </si>
  <si>
    <t>    Crude - Dubai 1st line swap - Jul01</t>
  </si>
  <si>
    <t>May-15-01 06:22 GMT</t>
  </si>
  <si>
    <t>May-15-01 18:04 GMT</t>
  </si>
  <si>
    <t>    Crude - WTI 1st line swap - Cal 03</t>
  </si>
  <si>
    <t>    Crude Diff - Brent 1st line swap/Dubai 1st line swap - Cal 02</t>
  </si>
  <si>
    <t>May-15-01 09:16 GMT</t>
  </si>
  <si>
    <t>May-15-01 16:31 GMT</t>
  </si>
  <si>
    <t>    Crude Diff - Dated/Brent 1st line swap - Jul01</t>
  </si>
  <si>
    <t>May-15-01 10:07 GMT</t>
  </si>
  <si>
    <t>May-15-01 14:23 GMT</t>
  </si>
  <si>
    <t>    Crude Diff - WTI 1st line swap/Brent 1st line swap - Q3 01</t>
  </si>
  <si>
    <t>May-15-01 14:05 GMT</t>
  </si>
  <si>
    <t>    Crude Diff - WTI 1st line swap/Brent 1st line swap - Q4 01</t>
  </si>
  <si>
    <t>May-15-01 13:48 GMT</t>
  </si>
  <si>
    <t>    Crude Diff - WTI 1st line swap/Brent 1st line swap - Q1 02</t>
  </si>
  <si>
    <t>May-15-01 15:08 GMT</t>
  </si>
  <si>
    <t>May-15-01 15:13 GMT</t>
  </si>
  <si>
    <t>May-15-01 07:18 GMT</t>
  </si>
  <si>
    <t>    Fuel Oil - 3.5% Rdam Barges swap - Jun01</t>
  </si>
  <si>
    <t>May-15-01 15:50 GMT</t>
  </si>
  <si>
    <t>    Fuel Oil - 1% NWE FOB Cargo swap - Jun01</t>
  </si>
  <si>
    <t>May-15-01 16:04 GMT</t>
  </si>
  <si>
    <t>May-15-01 11:52 GMT</t>
  </si>
  <si>
    <t>Gasoil Arb</t>
  </si>
  <si>
    <t>    Gasoil Arb - 0.5% Sing/GO 1st line swap - Q4 01</t>
  </si>
  <si>
    <t>May-15-01 10:52 GMT</t>
  </si>
  <si>
    <t>    Gasoil Crack - GO 1st line/Brent 1st line swap - Q3 01</t>
  </si>
  <si>
    <t>May-15-01 16:30 GMT</t>
  </si>
  <si>
    <t>May-15-01 14:29 GMT</t>
  </si>
  <si>
    <t>    Gasoil Crack - GO 1st line/Brent 1st line swap - Q1 02</t>
  </si>
  <si>
    <t>May-15-01 13:16 GMT</t>
  </si>
  <si>
    <t>    Gasoil Diff - EN590 MED CIF/GO 1st line swap - Jun01</t>
  </si>
  <si>
    <t>May-15-01 13:44 GMT</t>
  </si>
  <si>
    <t>    Gasoil Diff - EN590 NWE CIF/GO 1st line swap - Bal Month</t>
  </si>
  <si>
    <t>May-15-01 14:48 GMT</t>
  </si>
  <si>
    <t>May-15-01 14:49 GMT</t>
  </si>
  <si>
    <t>    Gasoil Diff - EN590 NWE CIF/GO 1st line swap - Jul01</t>
  </si>
  <si>
    <t>May-15-01 14:22 GMT</t>
  </si>
  <si>
    <t>    Gasoil Diff - EN590 NWE CIF/GO 1st line swap - Q3 01</t>
  </si>
  <si>
    <t>May-15-01 14:54 GMT</t>
  </si>
  <si>
    <t>    Gasoil Diff - EN590 NWE CIF/GO 1st line swap - Q4 01</t>
  </si>
  <si>
    <t>May-15-01 14:33 GMT</t>
  </si>
  <si>
    <t>    Gasoil Diff - EN590 NWE CIF/GO 1st line swap - Q1 02</t>
  </si>
  <si>
    <t>May-15-01 10:20 GMT</t>
  </si>
  <si>
    <t>May-15-01 15:07 GMT</t>
  </si>
  <si>
    <t>    Gasoline Crack - Rdam Barges Eurograde/Brent 1st line swap - Sep01</t>
  </si>
  <si>
    <t>May-15-01 14:50 GMT</t>
  </si>
  <si>
    <t>    Gasoline Crack - Rdam Barges Eurograde/Brent 1st line swap - Q4 01</t>
  </si>
  <si>
    <t>May-15-01 15:53 GMT</t>
  </si>
  <si>
    <t>May-15-01 14:28 GMT</t>
  </si>
  <si>
    <t>    Jet Fuel Diff - NWE CIF Cargo/GO 1st line swap - Jul01</t>
  </si>
  <si>
    <t>May-15-01 09:47 GMT</t>
  </si>
  <si>
    <t>    Jet Fuel Diff - NWE CIF Cargo/GO 1st line swap - Aug01</t>
  </si>
  <si>
    <t>May-15-01 09:45 GMT</t>
  </si>
  <si>
    <t>    Jet Fuel Diff - NWE CIF Cargo/GO 1st line swap - Sep01</t>
  </si>
  <si>
    <t>May-15-01 09:55 GMT</t>
  </si>
  <si>
    <t>    Jet Fuel Diff - NWE CIF Cargo/GO 1st line swap - Q3 01</t>
  </si>
  <si>
    <t>May-15-01 14:24 GMT</t>
  </si>
  <si>
    <t>    Jet Fuel Diff - NWE CIF Cargo/GO 1st line swap - Q4 01</t>
  </si>
  <si>
    <t>May-15-01 10:17 GMT</t>
  </si>
  <si>
    <t>    Jet Fuel Diff - NWE CIF Cargo/GO 1st line swap - Q1 02</t>
  </si>
  <si>
    <t>May-15-01 09:31 GMT</t>
  </si>
  <si>
    <t>Naphtha</t>
  </si>
  <si>
    <t>    Naphtha - Naphtha NWE CIF Cargo swap - Jul01</t>
  </si>
  <si>
    <t>May-15-01 09:48 GMT</t>
  </si>
  <si>
    <t>Naphtha Crack</t>
  </si>
  <si>
    <t>    Naphtha Crack - Naphtha NWE CIF Cargo/Brent 1st line swap - Jun01</t>
  </si>
  <si>
    <t>May-15-01 10:48 GMT</t>
  </si>
  <si>
    <t>    Naphtha Crack - Naphtha NWE CIF Cargo/Brent 1st line swap - Jul01</t>
  </si>
  <si>
    <t>May-15-01 11:36 GMT</t>
  </si>
  <si>
    <t>    Naphtha Crack - Naphtha NWE CIF Cargo/Brent 1st line swap - Aug01</t>
  </si>
  <si>
    <t>May-15-01 11:37 GMT</t>
  </si>
  <si>
    <t>    Fin Swap-Peak - NYPOOL A - Next Week</t>
  </si>
  <si>
    <t>May-15-01 15:21 GMT</t>
  </si>
  <si>
    <t>    Fin Swap-Peak - NYPOOL G - Custom</t>
  </si>
  <si>
    <t>May-15-01 14:40 GMT</t>
  </si>
  <si>
    <t>    Fin Swap-Peak - NYPOOL G - Sep01</t>
  </si>
  <si>
    <t>    Firm-LD Off-Peak - Nepool Off-Peak - Jul01-Aug01</t>
  </si>
  <si>
    <t>May-15-01 16:22 GMT</t>
  </si>
  <si>
    <t>    Firm-LD Off-Peak - PJM-W Off-Peak - Weekend 2x16</t>
  </si>
  <si>
    <t>Weekend 2x16</t>
  </si>
  <si>
    <t>May-15-01 11:54 GMT</t>
  </si>
  <si>
    <t>May-15-01 15:04 GMT</t>
  </si>
  <si>
    <t>May-15-01 19:07 GMT</t>
  </si>
  <si>
    <t>May-15-01 19:56 GMT</t>
  </si>
  <si>
    <t>May-15-01 21:02 GMT</t>
  </si>
  <si>
    <t>May-15-01 20:18 GMT</t>
  </si>
  <si>
    <t>May-15-01 20:30 GMT</t>
  </si>
  <si>
    <t>    Firm-LD Peak - Cin - Oct01</t>
  </si>
  <si>
    <t>May-15-01 17:59 GMT</t>
  </si>
  <si>
    <t>May-15-01 20:28 GMT</t>
  </si>
  <si>
    <t>May-15-01 15:41 GMT</t>
  </si>
  <si>
    <t>    Firm-LD Peak - Cin - Jun02</t>
  </si>
  <si>
    <t>May-15-01 19:51 GMT</t>
  </si>
  <si>
    <t>May-15-01 16:32 GMT</t>
  </si>
  <si>
    <t>    Firm-LD Peak - Cin - Q4 02</t>
  </si>
  <si>
    <t>May-15-01 17:35 GMT</t>
  </si>
  <si>
    <t>    Firm-LD Peak - Cin - Cal 02</t>
  </si>
  <si>
    <t>May-15-01 20:19 GMT</t>
  </si>
  <si>
    <t>May-15-01 14:25 GMT</t>
  </si>
  <si>
    <t>    Firm-LD Peak - Comed - Jun01</t>
  </si>
  <si>
    <t>May-15-01 18:12 GMT</t>
  </si>
  <si>
    <t>    Firm-LD Peak - Comed - Jul01-Aug01</t>
  </si>
  <si>
    <t>May-15-01 13:04 GMT</t>
  </si>
  <si>
    <t>May-15-01 11:56 GMT</t>
  </si>
  <si>
    <t>    Firm-LD Peak - Comed - Dec01</t>
  </si>
  <si>
    <t>May-15-01 12:09 GMT</t>
  </si>
  <si>
    <t>    Firm-LD Peak - Comed - Jul03-Aug03</t>
  </si>
  <si>
    <t>Jul03-Aug03</t>
  </si>
  <si>
    <t>May-15-01 18:01 GMT</t>
  </si>
  <si>
    <t>May-15-01 12:58 GMT</t>
  </si>
  <si>
    <t>May-15-01 19:32 GMT</t>
  </si>
  <si>
    <t>May-15-01 12:29 GMT</t>
  </si>
  <si>
    <t>May-15-01 20:16 GMT</t>
  </si>
  <si>
    <t>    Firm-LD Peak - Ent - Jan02-Feb02</t>
  </si>
  <si>
    <t>May-15-01 15:18 GMT</t>
  </si>
  <si>
    <t>    Firm-LD Peak - Ent - Cal 03</t>
  </si>
  <si>
    <t>May-15-01 13:13 GMT</t>
  </si>
  <si>
    <t>May-15-01 14:26 GMT</t>
  </si>
  <si>
    <t>May-15-01 11:26 GMT</t>
  </si>
  <si>
    <t>May-15-01 13:49 GMT</t>
  </si>
  <si>
    <t>May-15-01 17:24 GMT</t>
  </si>
  <si>
    <t>May-15-01 20:04 GMT</t>
  </si>
  <si>
    <t>May-15-01 19:24 GMT</t>
  </si>
  <si>
    <t>May-15-01 19:48 GMT</t>
  </si>
  <si>
    <t>May-15-01 16:18 GMT</t>
  </si>
  <si>
    <t>    Firm-LD Peak - PJM-W - Q4 01</t>
  </si>
  <si>
    <t>May-15-01 18:59 GMT</t>
  </si>
  <si>
    <t>    Firm-LD Peak - PJM-W - May02</t>
  </si>
  <si>
    <t>May-15-01 17:48 GMT</t>
  </si>
  <si>
    <t>May-15-01 12:43 GMT</t>
  </si>
  <si>
    <t>May-15-01 12:47 GMT</t>
  </si>
  <si>
    <t>May-15-01 12:31 GMT</t>
  </si>
  <si>
    <t>    Firm-LD Peak - PJM-W - Cal 02</t>
  </si>
  <si>
    <t>May-15-01 12:24 GMT</t>
  </si>
  <si>
    <t>    Firm-LD Peak - PJM-W - Cal 05</t>
  </si>
  <si>
    <t>Cal 05</t>
  </si>
  <si>
    <t>May-15-01 17:25 GMT</t>
  </si>
  <si>
    <t>May-15-01 18:56 GMT</t>
  </si>
  <si>
    <t>    Firm-LD Peak - Palo - Bal Month</t>
  </si>
  <si>
    <t>May-15-01 13:19 GMT</t>
  </si>
  <si>
    <t>    Firm-LD Peak - SP-15 - Bal Month</t>
  </si>
  <si>
    <t>May-15-01 18:58 GMT</t>
  </si>
  <si>
    <t>    Firm-LD Peak - SP-15 - Jul01</t>
  </si>
  <si>
    <t>May-15-01 13:15 GMT</t>
  </si>
  <si>
    <t>May-15-01 11:55 GMT</t>
  </si>
  <si>
    <t>    Firm-LD Peak - TVA - Jun01</t>
  </si>
  <si>
    <t>May-15-01 17:46 GMT</t>
  </si>
  <si>
    <t>    Firm-LD Peak - TVA - Sep01</t>
  </si>
  <si>
    <t>    Firm-LD Peak - TVA - Jun02</t>
  </si>
  <si>
    <t>    Firm-LD Peak - Ercot UBU - Bal Week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</si>
  <si>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</si>
  <si>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May-15-01 14:14 GMT</t>
  </si>
  <si>
    <t>NG Firm Phys, BS, LD1</t>
  </si>
  <si>
    <t>    NG Firm Phys, BS, LD1 - Waha - Jul01-Oct01</t>
  </si>
  <si>
    <t>May-15-01 13:20 GMT</t>
  </si>
  <si>
    <t>May-15-01 15:42 GMT</t>
  </si>
  <si>
    <t>    NG Firm Phys, FP - Carthage - Next Day Gas</t>
  </si>
  <si>
    <t>May-15-01 15:10 GMT</t>
  </si>
  <si>
    <t>May-15-01 15:20 GMT</t>
  </si>
  <si>
    <t>May-15-01 14:39 GMT</t>
  </si>
  <si>
    <t>May-15-01 14:07 GMT</t>
  </si>
  <si>
    <t>May-15-01 13:51 GMT</t>
  </si>
  <si>
    <t>May-15-01 19:36 GMT</t>
  </si>
  <si>
    <t>May-15-01 15:35 GMT</t>
  </si>
  <si>
    <t>    NG Firm Phys, FP - Henry - Bal Month Gas</t>
  </si>
  <si>
    <t>May-15-01 14:52 GMT</t>
  </si>
  <si>
    <t>May-15-01 13:33 GMT</t>
  </si>
  <si>
    <t>May-15-01 15:05 GMT</t>
  </si>
  <si>
    <t>May-15-01 14:44 GMT</t>
  </si>
  <si>
    <t>May-15-01 14:17 GMT</t>
  </si>
  <si>
    <t>May-15-01 15:16 GMT</t>
  </si>
  <si>
    <t>May-15-01 13:40 GMT</t>
  </si>
  <si>
    <t>May-15-01 14:13 GMT</t>
  </si>
  <si>
    <t>May-15-01 14:19 GMT</t>
  </si>
  <si>
    <t>May-15-01 13:57 GMT</t>
  </si>
  <si>
    <t>May-15-01 14:35 GMT</t>
  </si>
  <si>
    <t>May-15-01 14:10 GMT</t>
  </si>
  <si>
    <t>    NG Firm Phys, FP - Socal-Topock - Next Day Gas</t>
  </si>
  <si>
    <t>May-15-01 13:54 GMT</t>
  </si>
  <si>
    <t>May-15-01 13:46 GMT</t>
  </si>
  <si>
    <t>May-15-01 14:34 GMT</t>
  </si>
  <si>
    <t>May-15-01 15:24 GMT</t>
  </si>
  <si>
    <t>May-15-01 14:47 GMT</t>
  </si>
  <si>
    <t>    NG Firm Phys, FP - Tran 85 - Next Day Gas</t>
  </si>
  <si>
    <t>May-15-01 15:14 GMT</t>
  </si>
  <si>
    <t>May-15-01 14:56 GMT</t>
  </si>
  <si>
    <t>May-15-01 14:12 GMT</t>
  </si>
  <si>
    <t>May-15-01 14:30 GMT</t>
  </si>
  <si>
    <t>    NG Firm Phys, ID, GDD - ANR-SW - Next Day Gas</t>
  </si>
  <si>
    <t>May-15-01 12:41 GMT</t>
  </si>
  <si>
    <t>    NG Firm Phys, ID, GDD - ANR-SW - Jun01</t>
  </si>
  <si>
    <t>May-15-01 17:51 GMT</t>
  </si>
  <si>
    <t>May-15-01 13:23 GMT</t>
  </si>
  <si>
    <t>May-15-01 14:03 GMT</t>
  </si>
  <si>
    <t>    NG Firm Phys, ID, GDD - TCO - Bal Month Gas</t>
  </si>
  <si>
    <t>May-15-01 14:43 GMT</t>
  </si>
  <si>
    <t>May-15-01 13:05 GMT</t>
  </si>
  <si>
    <t>    NG Firm Phys, ID, GDD - Henry - Jun01</t>
  </si>
  <si>
    <t>    NG Firm Phys, ID, GDD - Mich - Jun01</t>
  </si>
  <si>
    <t>May-15-01 12:34 GMT</t>
  </si>
  <si>
    <t>    NG Firm Phys, ID, GDD - Mich - Jul01-Oct01</t>
  </si>
  <si>
    <t>    NG Firm Phys, ID, GDD - Mich - Jun01-Oct01</t>
  </si>
  <si>
    <t>May-15-01 13:50 GMT</t>
  </si>
  <si>
    <t>    NG Firm Phys, ID, GDD - NGPL-LA - Next Day Gas</t>
  </si>
  <si>
    <t>    NG Firm Phys, ID, GDD - NGPL-Mid - Next Day Gas</t>
  </si>
  <si>
    <t>    NG Firm Phys, ID, GDD - NGPL-Nicor - Bal Month Gas</t>
  </si>
  <si>
    <t>May-15-01 17:45 GMT</t>
  </si>
  <si>
    <t>    NG Firm Phys, ID, GDD - NGPL-Nicor - Jun01-Oct01</t>
  </si>
  <si>
    <t>May-15-01 12:40 GMT</t>
  </si>
  <si>
    <t>May-15-01 12:23 GMT</t>
  </si>
  <si>
    <t>    NG Firm Phys, ID, GDD - PGLC - Bal Month Gas</t>
  </si>
  <si>
    <t>    NG Firm Phys, ID, GDD - PGLC - Jun01</t>
  </si>
  <si>
    <t>May-15-01 18:16 GMT</t>
  </si>
  <si>
    <t>    NG Firm Phys, ID, GDD - PGLC - Jul01-Oct01</t>
  </si>
  <si>
    <t>    NG Firm Phys, ID, GDD - PGLC - Jun01-Oct01</t>
  </si>
  <si>
    <t>    NG Firm Phys, ID, GDD - TET ELA - Next Day Gas</t>
  </si>
  <si>
    <t>    NG Firm Phys, ID, GDD - TGT-SL - Jun01</t>
  </si>
  <si>
    <t>May-15-01 19:42 GMT</t>
  </si>
  <si>
    <t>    NG Firm Phys, ID, IF - Cheyenne - Nov01-Mar02</t>
  </si>
  <si>
    <t>    NG Firm Phys, ID, IF - Tenn-5L - Jun01</t>
  </si>
  <si>
    <t>May-15-01 19:19 GMT</t>
  </si>
  <si>
    <t>May-15-01 12:57 GMT</t>
  </si>
  <si>
    <t>    NG Firm Phys, ID, IF - Waha - Jun01</t>
  </si>
  <si>
    <t>May-15-01 17:53 GMT</t>
  </si>
  <si>
    <t>NG Firm Phys, ID, NGI</t>
  </si>
  <si>
    <t>    NG Firm Phys, ID, NGI - NGPL-Nicor - Jun01</t>
  </si>
  <si>
    <t>May-15-01 15:22 GMT</t>
  </si>
  <si>
    <t>    NG Firm Phys, ID, NGI - NGPL-Nicor - Nov01-Mar02</t>
  </si>
  <si>
    <t>May-15-01 18:50 GMT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</si>
  <si>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</si>
  <si>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NG Fin BS, LD1 for CGPR</t>
  </si>
  <si>
    <t>    NG Fin BS, LD1 for CGPR - AB-NIT - Nov01-Mar02</t>
  </si>
  <si>
    <t>May-15-01 18:17 GMT</t>
  </si>
  <si>
    <t>May-15-01 18:11 GMT</t>
  </si>
  <si>
    <t>May-15-01 18:18 GMT</t>
  </si>
  <si>
    <t>May-15-01 14:57 GMT</t>
  </si>
  <si>
    <t>    NG Fin BS, LD1 for IF - CG-ONSH - Nov01-Mar02</t>
  </si>
  <si>
    <t>May-15-01 19:31 GMT</t>
  </si>
  <si>
    <t>May-15-01 13:06 GMT</t>
  </si>
  <si>
    <t>    NG Fin BS, LD1 for IF - Henry - Jun01</t>
  </si>
  <si>
    <t>May-15-01 15:27 GMT</t>
  </si>
  <si>
    <t>    NG Fin BS, LD1 for IF - Henry - Jun01-Oct01</t>
  </si>
  <si>
    <t>May-15-01 19:54 GMT</t>
  </si>
  <si>
    <t>    NG Fin BS, LD1 for IF - NGPL-TxOk - Jun01</t>
  </si>
  <si>
    <t>May-15-01 20:45 GMT</t>
  </si>
  <si>
    <t>    NG Fin BS, LD1 for IF - NNG-Demarc - Jun01</t>
  </si>
  <si>
    <t>May-15-01 14:01 GMT</t>
  </si>
  <si>
    <t>May-15-01 16:23 GMT</t>
  </si>
  <si>
    <t>    NG Fin BS, LD1 for IF - NW-Rockies - Jun01-Oct01</t>
  </si>
  <si>
    <t>May-15-01 16:13 GMT</t>
  </si>
  <si>
    <t>    NG Fin BS, LD1 for IF - NW-Rockies - Nov01-Mar02</t>
  </si>
  <si>
    <t>    NG Fin BS, LD1 for IF - Panhandle - Jun01</t>
  </si>
  <si>
    <t>    NG Fin BS, LD1 for IF - Panhandle - Jun01-Oct01</t>
  </si>
  <si>
    <t>May-15-01 18:38 GMT</t>
  </si>
  <si>
    <t>May-15-01 16:12 GMT</t>
  </si>
  <si>
    <t>May-15-01 18:52 GMT</t>
  </si>
  <si>
    <t>May-15-01 13:42 GMT</t>
  </si>
  <si>
    <t>May-15-01 12:37 GMT</t>
  </si>
  <si>
    <t>May-15-01 18:25 GMT</t>
  </si>
  <si>
    <t>    NG Fin BS, LD1 for IF - TET-STX - Jun01-Oct01</t>
  </si>
  <si>
    <t>    NG Fin BS, LD1 for IF - TGT-SL - Jun01</t>
  </si>
  <si>
    <t>May-15-01 14:02 GMT</t>
  </si>
  <si>
    <t>    NG Fin BS, LD1 for IF - Tran 65 - Jun01</t>
  </si>
  <si>
    <t>May-15-01 19:57 GMT</t>
  </si>
  <si>
    <t>May-15-01 19:47 GMT</t>
  </si>
  <si>
    <t>    NG Fin BS, LD1 for IF - Transco Z6 (NY) - Jul01</t>
  </si>
  <si>
    <t>May-15-01 13:59 GMT</t>
  </si>
  <si>
    <t>    NG Fin BS, LD1 for IF - Transco Z6 (NY) - Aug01</t>
  </si>
  <si>
    <t>    NG Fin BS, LD1 for IF - Transco Z6 (NY) - Nov01-Mar02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</si>
</sst>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/>
      <right style="mediumDashed">
        <color indexed="10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55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7" fillId="0" borderId="0" xfId="0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2" borderId="2" xfId="0" applyFont="1" applyFill="1" applyBorder="1" applyAlignment="1">
      <alignment horizontal="left" vertical="center"/>
    </xf>
    <xf numFmtId="165" fontId="3" fillId="0" borderId="3" xfId="1" applyNumberFormat="1" applyFont="1" applyBorder="1" applyAlignment="1">
      <alignment horizontal="center"/>
    </xf>
    <xf numFmtId="0" fontId="4" fillId="12" borderId="38" xfId="0" applyFont="1" applyFill="1" applyBorder="1" applyAlignment="1">
      <alignment horizontal="left" vertical="center"/>
    </xf>
    <xf numFmtId="165" fontId="3" fillId="0" borderId="38" xfId="1" applyNumberFormat="1" applyFont="1" applyBorder="1" applyAlignment="1">
      <alignment horizontal="center"/>
    </xf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0" fontId="0" fillId="0" borderId="36" xfId="0" applyNumberFormat="1" applyBorder="1"/>
    <xf numFmtId="0" fontId="35" fillId="0" borderId="47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58" xfId="0" applyBorder="1"/>
    <xf numFmtId="165" fontId="0" fillId="7" borderId="58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3" fillId="12" borderId="49" xfId="0" applyFont="1" applyFill="1" applyBorder="1" applyAlignment="1">
      <alignment horizontal="center" vertic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5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5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26.382011689813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Natural Gas Liquids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27.320274305559" createdVersion="1" recordCount="18" upgradeOnRefresh="1">
  <cacheSource type="worksheet">
    <worksheetSource ref="A15:T33" sheet="ICE-ENA"/>
  </cacheSource>
  <cacheFields count="20">
    <cacheField name="Trade Date" numFmtId="0">
      <sharedItems count="1">
        <s v="May-15-01"/>
      </sharedItems>
    </cacheField>
    <cacheField name="Deal ID" numFmtId="0">
      <sharedItems containsSemiMixedTypes="0" containsString="0" containsNumber="1" containsInteger="1" minValue="110049020" maxValue="9945241873" count="18">
        <n v="198605859"/>
        <n v="110049020"/>
        <n v="135728181"/>
        <n v="154312447"/>
        <n v="452588212"/>
        <n v="189761964"/>
        <n v="192413070"/>
        <n v="716744244"/>
        <n v="126174818"/>
        <n v="122404815"/>
        <n v="290034392"/>
        <n v="180917740"/>
        <n v="177311126"/>
        <n v="179103157"/>
        <n v="750020346"/>
        <n v="9945241873"/>
        <n v="172798378"/>
        <n v="826637625"/>
      </sharedItems>
    </cacheField>
    <cacheField name="Leg ID" numFmtId="0">
      <sharedItems containsString="0" containsBlank="1" containsNumber="1" containsInteger="1" minValue="184663139" maxValue="184663139" count="2">
        <m/>
        <n v="184663139"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2">
        <s v="NG Fin BS, LD1 for NGI"/>
        <s v="NG Firm Phys, FP"/>
        <s v="NG Fin BS, LD1 for GDM"/>
        <s v="NG Fin, FP for LD1"/>
        <s v="NG Fin BS, LD1 for IF"/>
        <s v="Crude"/>
        <s v="NG Firm Phys, ID, GDD"/>
        <s v="Firm-LD Peak" u="1"/>
        <m u="1"/>
        <s v="NG Fin Sw Swap, IF for GDD" u="1"/>
        <s v="Gasoline Crack" u="1"/>
        <s v="Crude Diff" u="1"/>
      </sharedItems>
    </cacheField>
    <cacheField name="Hub" numFmtId="0">
      <sharedItems count="8">
        <s v="Chicago"/>
        <s v="TET M3"/>
        <s v="Mich"/>
        <s v="Transco Z-6 (NY)"/>
        <s v="Henry"/>
        <s v="Transco Z6 (NY)"/>
        <s v="WTI 1st line swap"/>
        <s v="PGLC"/>
      </sharedItems>
    </cacheField>
    <cacheField name="Strip" numFmtId="0">
      <sharedItems containsDate="1" containsMixedTypes="1" minDate="2001-06-01T00:00:00" maxDate="2001-08-02T00:00:00" count="8">
        <s v="Jun01-Oct01"/>
        <s v="Next Day Gas"/>
        <d v="2001-06-01T00:00:00"/>
        <s v="Cal 03"/>
        <s v="Nov01-Mar02"/>
        <s v="Jul01-Oct01"/>
        <s v="Cal 02"/>
        <d v="2001-08-01T00:00:00"/>
      </sharedItems>
    </cacheField>
    <cacheField name="START" numFmtId="0">
      <sharedItems count="7">
        <s v="Jun-01-01"/>
        <s v="May-16-01"/>
        <s v="Jan-01-03"/>
        <s v="Nov-01-01"/>
        <s v="Jul-01-01"/>
        <s v="Jan-01-02"/>
        <s v="Aug-01-01"/>
      </sharedItems>
    </cacheField>
    <cacheField name="END" numFmtId="0">
      <sharedItems count="7">
        <s v="Oct-31-01"/>
        <s v="May-16-01"/>
        <s v="Jun-30-01"/>
        <s v="Dec-31-03"/>
        <s v="Mar-31-02"/>
        <s v="Dec-31-02"/>
        <s v="Aug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quila Risk Management Corp."/>
        <s v="Mirant Americas Energy Marketing, LP"/>
        <s v="Duke Energy Trading and Marketing LLC"/>
        <s v="El Paso Merchant Energy L.P."/>
        <s v="AEP Energy Services, Inc."/>
        <s v="J. Aron &amp; Company"/>
        <s v="Reliant Energy Services, Inc."/>
      </sharedItems>
    </cacheField>
    <cacheField name="Price" numFmtId="0">
      <sharedItems containsSemiMixedTypes="0" containsString="0" containsNumber="1" minValue="-7.4999999999999997E-3" maxValue="23.33" count="15">
        <n v="0.1"/>
        <n v="4.83"/>
        <n v="0.17749999999999999"/>
        <n v="4.87"/>
        <n v="4.53"/>
        <n v="4.22"/>
        <n v="4.2249999999999996"/>
        <n v="4.2450000000000001"/>
        <n v="1.64"/>
        <n v="1.635"/>
        <n v="23.33"/>
        <n v="-7.4999999999999997E-3"/>
        <n v="4.6050000000000004"/>
        <n v="4.6100000000000003"/>
        <n v="4.8099999999999996"/>
      </sharedItems>
    </cacheField>
    <cacheField name="Price Units" numFmtId="0">
      <sharedItems count="2">
        <s v="USD / MMBtu"/>
        <s v="USD / bbl"/>
      </sharedItems>
    </cacheField>
    <cacheField name="Qty Per Period" numFmtId="0">
      <sharedItems containsSemiMixedTypes="0" containsString="0" containsNumber="1" containsInteger="1" minValue="2500" maxValue="50000" count="5">
        <n v="10000"/>
        <n v="5000"/>
        <n v="2500"/>
        <n v="50000"/>
        <n v="25000"/>
      </sharedItems>
    </cacheField>
    <cacheField name="Periods" numFmtId="0">
      <sharedItems count="2">
        <s v="Daily"/>
        <s v="Monthly"/>
      </sharedItems>
    </cacheField>
    <cacheField name="Total Quantity" numFmtId="0">
      <sharedItems containsSemiMixedTypes="0" containsString="0" containsNumber="1" containsInteger="1" minValue="5000" maxValue="18250000" count="14">
        <n v="1530000"/>
        <n v="10000"/>
        <n v="765000"/>
        <n v="5000"/>
        <n v="150000"/>
        <n v="912500"/>
        <n v="1825000"/>
        <n v="755000"/>
        <n v="18250000"/>
        <n v="120000"/>
        <n v="3075000"/>
        <n v="3825000"/>
        <n v="750000"/>
        <n v="155000"/>
      </sharedItems>
    </cacheField>
    <cacheField name="Qty Units" numFmtId="0">
      <sharedItems containsBlank="1" count="4">
        <s v="MMBtus"/>
        <s v="bbl"/>
        <s v="MWhs" u="1"/>
        <m u="1"/>
      </sharedItems>
    </cacheField>
    <cacheField name="Trader" numFmtId="0">
      <sharedItems containsBlank="1" count="15">
        <s v="Storey, G"/>
        <s v="Pimenov, V"/>
        <s v="Arnold, J"/>
        <s v="Mckay, B"/>
        <s v="White , B"/>
        <s v="Carson , M" u="1"/>
        <s v="Dorland , C" u="1"/>
        <s v="Fischer, M" u="1"/>
        <s v="Herndon, R" u="1"/>
        <s v="Motley, M" u="1"/>
        <m u="1"/>
        <s v="Crandall, S" u="1"/>
        <s v="Quigley, D" u="1"/>
        <s v="Gagliardi, L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27.320370023146" createdVersion="1" recordCount="12" upgradeOnRefresh="1">
  <cacheSource type="worksheet">
    <worksheetSource ref="A15:T27" sheet="ICE-EPM"/>
  </cacheSource>
  <cacheFields count="20">
    <cacheField name="Trade Date" numFmtId="0">
      <sharedItems count="1">
        <s v="May-15-01"/>
      </sharedItems>
    </cacheField>
    <cacheField name="Deal ID" numFmtId="0">
      <sharedItems containsSemiMixedTypes="0" containsString="0" containsNumber="1" containsInteger="1" minValue="103731168" maxValue="884788790" count="12">
        <n v="884788790"/>
        <n v="462954282"/>
        <n v="518912043"/>
        <n v="137367298"/>
        <n v="486077686"/>
        <n v="271650720"/>
        <n v="109383040"/>
        <n v="103731168"/>
        <n v="659940840"/>
        <n v="126535526"/>
        <n v="825613456"/>
        <n v="211880024"/>
      </sharedItems>
    </cacheField>
    <cacheField name="Leg ID" numFmtId="0">
      <sharedItems containsString="0" containsBlank="1" containsNumber="1" containsInteger="1" minValue="7400573534" maxValue="9393652148" count="3">
        <m/>
        <n v="7400573534"/>
        <n v="9393652148"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6">
        <s v="Cin"/>
        <s v="Ent"/>
        <s v="Palo"/>
        <s v="PJM-W"/>
        <s v="Ercot UBU"/>
        <s v="Comed"/>
      </sharedItems>
    </cacheField>
    <cacheField name="Strip" numFmtId="0">
      <sharedItems containsDate="1" containsMixedTypes="1" minDate="2001-06-01T00:00:00" maxDate="2001-06-02T00:00:00" count="5">
        <d v="2001-06-01T00:00:00"/>
        <s v="Next Day"/>
        <s v="Bal Week"/>
        <s v="Jul01-Aug01"/>
        <s v="Bal Month"/>
      </sharedItems>
    </cacheField>
    <cacheField name="START" numFmtId="0">
      <sharedItems count="4">
        <s v="Jun-01-01"/>
        <s v="May-16-01"/>
        <s v="May-17-01"/>
        <s v="Jul-01-01"/>
      </sharedItems>
    </cacheField>
    <cacheField name="END" numFmtId="0">
      <sharedItems count="5">
        <s v="Jun-30-01"/>
        <s v="May-16-01"/>
        <s v="May-18-01"/>
        <s v="Aug-31-01"/>
        <s v="May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8">
        <s v="Duke Energy Trading and Marketing LLC"/>
        <s v="Axia Energy, LP"/>
        <s v="American Electric Power Service Corp."/>
        <s v="Dynegy Power Marketing, Inc."/>
        <s v="Mirant Americas Energy Marketing, LP"/>
        <s v="Reliant Energy Services, Inc."/>
        <s v="Morgan Stanley Capital Group, Inc."/>
        <s v="Aquila Energy Marketing Corp"/>
      </sharedItems>
    </cacheField>
    <cacheField name="Price" numFmtId="0">
      <sharedItems containsSemiMixedTypes="0" containsString="0" containsNumber="1" minValue="38" maxValue="235" count="12">
        <n v="66.5"/>
        <n v="74.75"/>
        <n v="45.5"/>
        <n v="48"/>
        <n v="65.7"/>
        <n v="38"/>
        <n v="99"/>
        <n v="235"/>
        <n v="38.75"/>
        <n v="59"/>
        <n v="61.9"/>
        <n v="66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35200" count="5">
        <n v="16800"/>
        <n v="800"/>
        <n v="1600"/>
        <n v="35200"/>
        <n v="48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9">
        <s v="Dorland , C"/>
        <s v="Carson , M"/>
        <s v="Herndon, R"/>
        <s v="Fischer, M"/>
        <s v="Stalford, R"/>
        <s v="Motley, M" u="1"/>
        <m u="1"/>
        <s v="Crandall, S" u="1"/>
        <s v="Richter, J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27.320878587961" createdVersion="1" recordCount="14" upgradeOnRefresh="1">
  <cacheSource type="worksheet">
    <worksheetSource ref="A10:Y24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5000" maxValue="150000" count="2">
        <n v="5000"/>
        <n v="15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AKIN"/>
        <s v="DYNLMCD"/>
        <s v="DYNRSCH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M3"/>
        <s v="ng.ANR Southwest"/>
        <s v="ng.Natural Gas Pipeline, Mid-Continent"/>
        <s v="ng.Panhandle (PEPL)"/>
        <s v="ng.Northern Natural Demarc"/>
      </sharedItems>
    </cacheField>
    <cacheField name="Pricing Mechanism " numFmtId="0">
      <sharedItems count="2">
        <s v="ng-pwr.Fixed Price"/>
        <s v="ng.Inside FERC Northern Natural Demarc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ng.Next Day"/>
        <s v="ng.Prompt Month"/>
      </sharedItems>
    </cacheField>
    <cacheField name="Term Start Date " numFmtId="0">
      <sharedItems containsSemiMixedTypes="0" containsNonDate="0" containsDate="1" containsString="0" minDate="2001-05-16T00:00:00" maxDate="2001-06-02T00:00:00" count="2">
        <d v="2001-05-16T00:00:00"/>
        <d v="2001-06-01T00:00:00"/>
      </sharedItems>
    </cacheField>
    <cacheField name="Term End Date " numFmtId="0">
      <sharedItems containsSemiMixedTypes="0" containsNonDate="0" containsDate="1" containsString="0" minDate="2001-05-16T00:00:00" maxDate="2001-07-01T00:00:00" count="2">
        <d v="2001-05-16T00:00:00"/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5T00:00:00" maxDate="2001-05-16T00:00:00" count="1">
        <d v="2001-05-15T00:00:00"/>
      </sharedItems>
    </cacheField>
    <cacheField name="Transaction Time " numFmtId="0">
      <sharedItems count="9">
        <s v="08:48 A.M."/>
        <s v="07:31 A.M."/>
        <s v="08:31 A.M."/>
        <s v="09:15 A.M."/>
        <s v="07:28 A.M."/>
        <s v="07:38 A.M."/>
        <s v="09:11 A.M."/>
        <s v="09:25 A.M."/>
        <s v="11:16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-0.02" maxValue="4.84" count="8">
        <n v="4.84"/>
        <n v="4.335"/>
        <n v="4.3449999999999998"/>
        <n v="4.3150000000000004"/>
        <n v="4.33"/>
        <n v="4.3250000000000002"/>
        <n v="4.34"/>
        <n v="-0.02"/>
      </sharedItems>
    </cacheField>
    <cacheField name="Deal Number " numFmtId="0">
      <sharedItems containsSemiMixedTypes="0" containsString="0" containsNumber="1" containsInteger="1" minValue="30223" maxValue="30517" count="14">
        <n v="30326"/>
        <n v="30226"/>
        <n v="30294"/>
        <n v="30412"/>
        <n v="30223"/>
        <n v="30233"/>
        <n v="30402"/>
        <n v="30413"/>
        <n v="30425"/>
        <n v="30225"/>
        <n v="30292"/>
        <n v="30411"/>
        <n v="30516"/>
        <n v="305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27.320971643516" createdVersion="1" recordCount="4" upgradeOnRefresh="1">
  <cacheSource type="worksheet">
    <worksheetSource ref="A9:AA13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5" count="3">
        <n v="2"/>
        <n v="5"/>
        <n v="1"/>
      </sharedItems>
    </cacheField>
    <cacheField name="Total Volume" numFmtId="0">
      <sharedItems containsSemiMixedTypes="0" containsString="0" containsNumber="1" containsInteger="1" minValue="800" maxValue="4000" count="3">
        <n v="1600"/>
        <n v="4000"/>
        <n v="800"/>
      </sharedItems>
    </cacheField>
    <cacheField name="Notional Value" numFmtId="0">
      <sharedItems containsSemiMixedTypes="0" containsString="0" containsNumber="1" containsInteger="1" minValue="33600" maxValue="178000" count="4">
        <n v="93600"/>
        <n v="67200"/>
        <n v="178000"/>
        <n v="33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2">
        <s v="DYNMST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3">
        <s v="pwr.East Coast Balance of Week Power"/>
        <s v="pwr.East Coast Next Week Power"/>
        <s v="pwr.East Coast Spot Power"/>
      </sharedItems>
    </cacheField>
    <cacheField name="Term Start Date " numFmtId="0">
      <sharedItems containsSemiMixedTypes="0" containsNonDate="0" containsDate="1" containsString="0" minDate="2001-05-16T00:00:00" maxDate="2001-05-22T00:00:00" count="3">
        <d v="2001-05-17T00:00:00"/>
        <d v="2001-05-21T00:00:00"/>
        <d v="2001-05-16T00:00:00"/>
      </sharedItems>
    </cacheField>
    <cacheField name="Term End Date " numFmtId="0">
      <sharedItems containsSemiMixedTypes="0" containsNonDate="0" containsDate="1" containsString="0" minDate="2001-05-16T00:00:00" maxDate="2001-05-26T00:00:00" count="3">
        <d v="2001-05-18T00:00:00"/>
        <d v="2001-05-25T00:00:00"/>
        <d v="2001-05-16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5T00:00:00" maxDate="2001-05-16T00:00:00" count="1">
        <d v="2001-05-15T00:00:00"/>
      </sharedItems>
    </cacheField>
    <cacheField name="Transaction Time " numFmtId="0">
      <sharedItems count="4">
        <s v="01:09 P.M."/>
        <s v="08:44 A.M."/>
        <s v="01:59 P.M."/>
        <s v="06:53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42" maxValue="58.5" count="3">
        <n v="58.5"/>
        <n v="42"/>
        <n v="44.5"/>
      </sharedItems>
    </cacheField>
    <cacheField name="Deal Number " numFmtId="0">
      <sharedItems containsSemiMixedTypes="0" containsString="0" containsNumber="1" containsInteger="1" minValue="30216" maxValue="30557" count="4">
        <n v="30535"/>
        <n v="30315"/>
        <n v="30557"/>
        <n v="302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27.417149884262" createdVersion="1" recordCount="9995" upgradeOnRefresh="1">
  <cacheSource type="worksheet">
    <worksheetSource ref="B9:AB10004" sheet="TRANSACTIONSUMMARYREPORT -1"/>
  </cacheSource>
  <cacheFields count="26">
    <cacheField name="Country" numFmtId="0">
      <sharedItems containsBlank="1" count="3">
        <s v=""/>
        <s v="US"/>
        <m/>
      </sharedItems>
    </cacheField>
    <cacheField name="Comm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FINvsPHY" numFmtId="0">
      <sharedItems containsBlank="1" count="3">
        <s v="Financial"/>
        <s v="Physical"/>
        <m/>
      </sharedItems>
    </cacheField>
    <cacheField name="Volume" numFmtId="0">
      <sharedItems containsString="0" containsBlank="1" count="1">
        <m/>
      </sharedItems>
    </cacheField>
    <cacheField name="Transaction ID" numFmtId="0">
      <sharedItems containsString="0" containsBlank="1" containsNumber="1" containsInteger="1" minValue="1244335" maxValue="1250500"/>
    </cacheField>
    <cacheField name="Transaction Time" numFmtId="0">
      <sharedItems containsDate="1" containsString="0" containsBlank="1" minDate="2001-05-14T20:19:27" maxDate="2001-05-15T18:46:09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Power Merchants Groupting &amp; Trading Company"/>
        <s v="Power Merchants GroupInc."/>
        <s v="APB Energy, Inc."/>
        <s v="Amerex Natural Gas I,gy, L.P."/>
        <s v="Firm Trading Bridgeliorp."/>
        <s v="ClickPaper.com, L.L.Cr Company of Houston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66" maxValue="167" count="3">
        <m/>
        <n v="166"/>
        <n v="167"/>
      </sharedItems>
    </cacheField>
    <cacheField name="Commodity Group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23">
        <s v="LME Registered 25 mt Lot"/>
        <s v="MWh"/>
        <s v="LME Registered 20 mt LOT"/>
        <s v="Barrel"/>
        <s v="LME Registered 6 mt Lot"/>
        <s v="therm"/>
        <s v="LME Registered 5 mt LOT"/>
        <s v="Jpn Alum Phy 250 mt Lot"/>
        <s v="mt"/>
        <s v="SECA Contract - Metric Tonnes"/>
        <s v="Barrel per month"/>
        <s v="IPE mt"/>
        <s v="MMBtu"/>
        <s v="GJ"/>
        <s v="MMBtu/Lots (Options)"/>
        <s v="MWh (Canada)"/>
        <s v="Barrel per day"/>
        <s v="Gallon"/>
        <s v="Sea Freight Lots"/>
        <s v="Cooling Degree Day"/>
        <s v="Thousand Board Feet"/>
        <s v="Short Tons (+/- 5%)"/>
        <m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3.9" maxValue="73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Powerdesk Nordic"/>
        <s v="Enpower UK"/>
        <s v="TAGG/ ERMS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5">
        <s v="Enron Metals Limited"/>
        <s v="Enron Nordic Energy"/>
        <s v="Enron Capital &amp; Trade Resources Limited"/>
        <s v="Enron Capital &amp; Trade Resources International Corp. Singapore Branch"/>
        <s v="Enron Metals &amp; Commodity Limited"/>
        <s v="Enron Capital &amp; Trade Resources International Corp."/>
        <s v="Enron Coal Services Limited"/>
        <s v="Enron North America Corp."/>
        <s v="Enron Power Marketing, Inc."/>
        <s v="Enron Canada Corp."/>
        <s v="Houston Pipe Line Company"/>
        <s v="EOL NNG"/>
        <s v="Enron Reserve Acquisition Corp."/>
        <s v="Enron Gas Liquids, Inc."/>
        <m/>
      </sharedItems>
    </cacheField>
    <cacheField name="Deal ID" numFmtId="0">
      <sharedItems containsBlank="1" containsMixedTypes="1" containsNumber="1" minValue="40958" maxValue="2130951"/>
    </cacheField>
    <cacheField name="Begin Date" numFmtId="0">
      <sharedItems containsDate="1" containsString="0" containsBlank="1" minDate="2001-05-01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0"/>
    <x v="0"/>
    <x v="1"/>
    <x v="0"/>
    <x v="1"/>
  </r>
  <r>
    <x v="0"/>
    <x v="2"/>
    <x v="0"/>
    <x v="1"/>
    <x v="2"/>
    <x v="2"/>
    <x v="0"/>
    <x v="0"/>
    <x v="0"/>
    <x v="0"/>
    <x v="0"/>
    <x v="0"/>
    <x v="2"/>
    <x v="2"/>
    <x v="0"/>
    <x v="1"/>
    <x v="0"/>
    <x v="2"/>
    <x v="0"/>
    <x v="0"/>
  </r>
  <r>
    <x v="0"/>
    <x v="3"/>
    <x v="0"/>
    <x v="0"/>
    <x v="1"/>
    <x v="3"/>
    <x v="1"/>
    <x v="1"/>
    <x v="1"/>
    <x v="0"/>
    <x v="0"/>
    <x v="0"/>
    <x v="3"/>
    <x v="3"/>
    <x v="0"/>
    <x v="1"/>
    <x v="0"/>
    <x v="3"/>
    <x v="0"/>
    <x v="1"/>
  </r>
  <r>
    <x v="0"/>
    <x v="4"/>
    <x v="0"/>
    <x v="0"/>
    <x v="3"/>
    <x v="4"/>
    <x v="2"/>
    <x v="0"/>
    <x v="2"/>
    <x v="0"/>
    <x v="0"/>
    <x v="0"/>
    <x v="4"/>
    <x v="4"/>
    <x v="0"/>
    <x v="1"/>
    <x v="0"/>
    <x v="4"/>
    <x v="0"/>
    <x v="2"/>
  </r>
  <r>
    <x v="0"/>
    <x v="5"/>
    <x v="0"/>
    <x v="0"/>
    <x v="3"/>
    <x v="4"/>
    <x v="3"/>
    <x v="2"/>
    <x v="3"/>
    <x v="0"/>
    <x v="0"/>
    <x v="0"/>
    <x v="3"/>
    <x v="5"/>
    <x v="0"/>
    <x v="2"/>
    <x v="0"/>
    <x v="5"/>
    <x v="0"/>
    <x v="2"/>
  </r>
  <r>
    <x v="0"/>
    <x v="6"/>
    <x v="0"/>
    <x v="0"/>
    <x v="3"/>
    <x v="4"/>
    <x v="3"/>
    <x v="2"/>
    <x v="3"/>
    <x v="0"/>
    <x v="0"/>
    <x v="0"/>
    <x v="3"/>
    <x v="6"/>
    <x v="0"/>
    <x v="2"/>
    <x v="0"/>
    <x v="5"/>
    <x v="0"/>
    <x v="2"/>
  </r>
  <r>
    <x v="0"/>
    <x v="7"/>
    <x v="0"/>
    <x v="1"/>
    <x v="3"/>
    <x v="4"/>
    <x v="3"/>
    <x v="2"/>
    <x v="3"/>
    <x v="0"/>
    <x v="0"/>
    <x v="0"/>
    <x v="4"/>
    <x v="7"/>
    <x v="0"/>
    <x v="1"/>
    <x v="0"/>
    <x v="6"/>
    <x v="0"/>
    <x v="2"/>
  </r>
  <r>
    <x v="0"/>
    <x v="8"/>
    <x v="0"/>
    <x v="0"/>
    <x v="4"/>
    <x v="5"/>
    <x v="4"/>
    <x v="3"/>
    <x v="4"/>
    <x v="0"/>
    <x v="0"/>
    <x v="0"/>
    <x v="4"/>
    <x v="8"/>
    <x v="0"/>
    <x v="1"/>
    <x v="0"/>
    <x v="7"/>
    <x v="0"/>
    <x v="3"/>
  </r>
  <r>
    <x v="0"/>
    <x v="9"/>
    <x v="0"/>
    <x v="0"/>
    <x v="4"/>
    <x v="5"/>
    <x v="4"/>
    <x v="3"/>
    <x v="4"/>
    <x v="0"/>
    <x v="0"/>
    <x v="0"/>
    <x v="1"/>
    <x v="9"/>
    <x v="0"/>
    <x v="1"/>
    <x v="0"/>
    <x v="7"/>
    <x v="0"/>
    <x v="3"/>
  </r>
  <r>
    <x v="0"/>
    <x v="10"/>
    <x v="0"/>
    <x v="0"/>
    <x v="3"/>
    <x v="4"/>
    <x v="3"/>
    <x v="2"/>
    <x v="3"/>
    <x v="0"/>
    <x v="0"/>
    <x v="0"/>
    <x v="3"/>
    <x v="7"/>
    <x v="0"/>
    <x v="3"/>
    <x v="0"/>
    <x v="8"/>
    <x v="0"/>
    <x v="2"/>
  </r>
  <r>
    <x v="0"/>
    <x v="11"/>
    <x v="1"/>
    <x v="1"/>
    <x v="5"/>
    <x v="6"/>
    <x v="3"/>
    <x v="2"/>
    <x v="3"/>
    <x v="0"/>
    <x v="0"/>
    <x v="0"/>
    <x v="5"/>
    <x v="10"/>
    <x v="1"/>
    <x v="0"/>
    <x v="1"/>
    <x v="9"/>
    <x v="1"/>
    <x v="4"/>
  </r>
  <r>
    <x v="0"/>
    <x v="12"/>
    <x v="0"/>
    <x v="1"/>
    <x v="6"/>
    <x v="7"/>
    <x v="5"/>
    <x v="4"/>
    <x v="0"/>
    <x v="0"/>
    <x v="0"/>
    <x v="0"/>
    <x v="4"/>
    <x v="11"/>
    <x v="0"/>
    <x v="4"/>
    <x v="0"/>
    <x v="10"/>
    <x v="0"/>
    <x v="0"/>
  </r>
  <r>
    <x v="0"/>
    <x v="13"/>
    <x v="0"/>
    <x v="1"/>
    <x v="6"/>
    <x v="7"/>
    <x v="0"/>
    <x v="0"/>
    <x v="0"/>
    <x v="0"/>
    <x v="0"/>
    <x v="0"/>
    <x v="4"/>
    <x v="11"/>
    <x v="0"/>
    <x v="4"/>
    <x v="0"/>
    <x v="11"/>
    <x v="0"/>
    <x v="0"/>
  </r>
  <r>
    <x v="0"/>
    <x v="14"/>
    <x v="0"/>
    <x v="1"/>
    <x v="6"/>
    <x v="7"/>
    <x v="2"/>
    <x v="0"/>
    <x v="2"/>
    <x v="0"/>
    <x v="0"/>
    <x v="0"/>
    <x v="4"/>
    <x v="11"/>
    <x v="0"/>
    <x v="4"/>
    <x v="0"/>
    <x v="12"/>
    <x v="0"/>
    <x v="0"/>
  </r>
  <r>
    <x v="0"/>
    <x v="15"/>
    <x v="0"/>
    <x v="0"/>
    <x v="3"/>
    <x v="4"/>
    <x v="6"/>
    <x v="5"/>
    <x v="5"/>
    <x v="0"/>
    <x v="0"/>
    <x v="0"/>
    <x v="3"/>
    <x v="12"/>
    <x v="0"/>
    <x v="2"/>
    <x v="0"/>
    <x v="5"/>
    <x v="0"/>
    <x v="2"/>
  </r>
  <r>
    <x v="0"/>
    <x v="16"/>
    <x v="0"/>
    <x v="0"/>
    <x v="3"/>
    <x v="4"/>
    <x v="6"/>
    <x v="5"/>
    <x v="5"/>
    <x v="0"/>
    <x v="0"/>
    <x v="0"/>
    <x v="4"/>
    <x v="13"/>
    <x v="0"/>
    <x v="1"/>
    <x v="0"/>
    <x v="6"/>
    <x v="0"/>
    <x v="2"/>
  </r>
  <r>
    <x v="0"/>
    <x v="17"/>
    <x v="0"/>
    <x v="1"/>
    <x v="3"/>
    <x v="4"/>
    <x v="7"/>
    <x v="6"/>
    <x v="6"/>
    <x v="0"/>
    <x v="0"/>
    <x v="0"/>
    <x v="6"/>
    <x v="14"/>
    <x v="0"/>
    <x v="1"/>
    <x v="0"/>
    <x v="13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1"/>
    <x v="0"/>
    <x v="0"/>
    <x v="0"/>
    <x v="0"/>
    <x v="0"/>
    <x v="0"/>
    <x v="1"/>
    <x v="1"/>
    <x v="0"/>
    <x v="0"/>
    <x v="0"/>
    <x v="0"/>
    <x v="0"/>
    <x v="1"/>
  </r>
  <r>
    <x v="0"/>
    <x v="2"/>
    <x v="0"/>
    <x v="1"/>
    <x v="0"/>
    <x v="1"/>
    <x v="1"/>
    <x v="1"/>
    <x v="1"/>
    <x v="0"/>
    <x v="0"/>
    <x v="0"/>
    <x v="2"/>
    <x v="2"/>
    <x v="0"/>
    <x v="0"/>
    <x v="0"/>
    <x v="1"/>
    <x v="0"/>
    <x v="1"/>
  </r>
  <r>
    <x v="0"/>
    <x v="3"/>
    <x v="0"/>
    <x v="1"/>
    <x v="0"/>
    <x v="1"/>
    <x v="2"/>
    <x v="2"/>
    <x v="2"/>
    <x v="0"/>
    <x v="0"/>
    <x v="0"/>
    <x v="3"/>
    <x v="3"/>
    <x v="0"/>
    <x v="0"/>
    <x v="0"/>
    <x v="2"/>
    <x v="0"/>
    <x v="1"/>
  </r>
  <r>
    <x v="0"/>
    <x v="4"/>
    <x v="0"/>
    <x v="1"/>
    <x v="0"/>
    <x v="0"/>
    <x v="0"/>
    <x v="0"/>
    <x v="0"/>
    <x v="0"/>
    <x v="0"/>
    <x v="0"/>
    <x v="2"/>
    <x v="4"/>
    <x v="0"/>
    <x v="0"/>
    <x v="0"/>
    <x v="0"/>
    <x v="0"/>
    <x v="0"/>
  </r>
  <r>
    <x v="0"/>
    <x v="5"/>
    <x v="0"/>
    <x v="1"/>
    <x v="0"/>
    <x v="0"/>
    <x v="1"/>
    <x v="1"/>
    <x v="1"/>
    <x v="0"/>
    <x v="0"/>
    <x v="0"/>
    <x v="2"/>
    <x v="5"/>
    <x v="0"/>
    <x v="0"/>
    <x v="0"/>
    <x v="1"/>
    <x v="0"/>
    <x v="0"/>
  </r>
  <r>
    <x v="0"/>
    <x v="6"/>
    <x v="0"/>
    <x v="0"/>
    <x v="0"/>
    <x v="0"/>
    <x v="3"/>
    <x v="3"/>
    <x v="3"/>
    <x v="0"/>
    <x v="0"/>
    <x v="0"/>
    <x v="2"/>
    <x v="6"/>
    <x v="0"/>
    <x v="0"/>
    <x v="0"/>
    <x v="3"/>
    <x v="0"/>
    <x v="2"/>
  </r>
  <r>
    <x v="0"/>
    <x v="7"/>
    <x v="0"/>
    <x v="0"/>
    <x v="0"/>
    <x v="2"/>
    <x v="4"/>
    <x v="2"/>
    <x v="4"/>
    <x v="0"/>
    <x v="0"/>
    <x v="0"/>
    <x v="4"/>
    <x v="7"/>
    <x v="0"/>
    <x v="1"/>
    <x v="0"/>
    <x v="4"/>
    <x v="0"/>
    <x v="3"/>
  </r>
  <r>
    <x v="0"/>
    <x v="8"/>
    <x v="0"/>
    <x v="1"/>
    <x v="0"/>
    <x v="3"/>
    <x v="2"/>
    <x v="2"/>
    <x v="2"/>
    <x v="0"/>
    <x v="0"/>
    <x v="0"/>
    <x v="5"/>
    <x v="8"/>
    <x v="0"/>
    <x v="0"/>
    <x v="0"/>
    <x v="2"/>
    <x v="0"/>
    <x v="4"/>
  </r>
  <r>
    <x v="0"/>
    <x v="9"/>
    <x v="0"/>
    <x v="1"/>
    <x v="0"/>
    <x v="4"/>
    <x v="2"/>
    <x v="2"/>
    <x v="2"/>
    <x v="0"/>
    <x v="0"/>
    <x v="0"/>
    <x v="4"/>
    <x v="9"/>
    <x v="0"/>
    <x v="0"/>
    <x v="0"/>
    <x v="2"/>
    <x v="0"/>
    <x v="2"/>
  </r>
  <r>
    <x v="0"/>
    <x v="10"/>
    <x v="2"/>
    <x v="0"/>
    <x v="0"/>
    <x v="5"/>
    <x v="0"/>
    <x v="0"/>
    <x v="0"/>
    <x v="0"/>
    <x v="0"/>
    <x v="0"/>
    <x v="6"/>
    <x v="10"/>
    <x v="0"/>
    <x v="0"/>
    <x v="0"/>
    <x v="0"/>
    <x v="0"/>
    <x v="0"/>
  </r>
  <r>
    <x v="0"/>
    <x v="11"/>
    <x v="0"/>
    <x v="1"/>
    <x v="0"/>
    <x v="0"/>
    <x v="0"/>
    <x v="0"/>
    <x v="0"/>
    <x v="0"/>
    <x v="0"/>
    <x v="0"/>
    <x v="7"/>
    <x v="11"/>
    <x v="0"/>
    <x v="0"/>
    <x v="0"/>
    <x v="0"/>
    <x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0"/>
    <x v="0"/>
    <x v="1"/>
    <x v="2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0"/>
    <x v="0"/>
    <x v="2"/>
    <x v="3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0"/>
    <x v="0"/>
    <x v="3"/>
    <x v="4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5"/>
    <x v="0"/>
    <x v="0"/>
    <x v="4"/>
    <x v="5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6"/>
    <x v="0"/>
    <x v="0"/>
    <x v="5"/>
    <x v="6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0"/>
    <x v="0"/>
    <x v="1"/>
    <x v="7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7"/>
    <x v="0"/>
    <x v="0"/>
    <x v="4"/>
    <x v="8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1"/>
    <x v="0"/>
    <x v="0"/>
    <x v="1"/>
    <x v="9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2"/>
    <x v="0"/>
    <x v="0"/>
    <x v="1"/>
    <x v="10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3"/>
    <x v="0"/>
    <x v="0"/>
    <x v="6"/>
    <x v="11"/>
  </r>
  <r>
    <x v="1"/>
    <x v="1"/>
    <x v="1"/>
    <x v="0"/>
    <x v="0"/>
    <x v="0"/>
    <x v="1"/>
    <x v="2"/>
    <x v="0"/>
    <x v="0"/>
    <x v="0"/>
    <x v="4"/>
    <x v="1"/>
    <x v="0"/>
    <x v="1"/>
    <x v="1"/>
    <x v="1"/>
    <x v="0"/>
    <x v="0"/>
    <x v="0"/>
    <x v="8"/>
    <x v="1"/>
    <x v="0"/>
    <x v="7"/>
    <x v="12"/>
  </r>
  <r>
    <x v="1"/>
    <x v="1"/>
    <x v="1"/>
    <x v="0"/>
    <x v="0"/>
    <x v="0"/>
    <x v="1"/>
    <x v="2"/>
    <x v="0"/>
    <x v="0"/>
    <x v="0"/>
    <x v="4"/>
    <x v="1"/>
    <x v="0"/>
    <x v="1"/>
    <x v="1"/>
    <x v="1"/>
    <x v="0"/>
    <x v="0"/>
    <x v="0"/>
    <x v="8"/>
    <x v="1"/>
    <x v="0"/>
    <x v="7"/>
    <x v="1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0"/>
    <x v="1"/>
    <x v="1"/>
  </r>
  <r>
    <x v="1"/>
    <x v="0"/>
    <x v="1"/>
    <x v="1"/>
    <x v="2"/>
    <x v="0"/>
    <x v="0"/>
    <x v="0"/>
    <x v="1"/>
    <x v="1"/>
    <x v="0"/>
    <x v="0"/>
    <x v="0"/>
    <x v="1"/>
    <x v="0"/>
    <x v="0"/>
    <x v="1"/>
    <x v="1"/>
    <x v="1"/>
    <x v="0"/>
    <x v="0"/>
    <x v="0"/>
    <x v="2"/>
    <x v="0"/>
    <x v="0"/>
    <x v="2"/>
    <x v="2"/>
  </r>
  <r>
    <x v="1"/>
    <x v="0"/>
    <x v="2"/>
    <x v="2"/>
    <x v="3"/>
    <x v="0"/>
    <x v="0"/>
    <x v="0"/>
    <x v="1"/>
    <x v="1"/>
    <x v="0"/>
    <x v="0"/>
    <x v="0"/>
    <x v="1"/>
    <x v="0"/>
    <x v="0"/>
    <x v="2"/>
    <x v="2"/>
    <x v="2"/>
    <x v="0"/>
    <x v="0"/>
    <x v="0"/>
    <x v="3"/>
    <x v="1"/>
    <x v="0"/>
    <x v="1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995">
  <r>
    <x v="0"/>
    <x v="0"/>
    <x v="0"/>
    <x v="0"/>
    <n v="1244335"/>
    <d v="2001-05-14T20:19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01803"/>
    <s v="TCHENG"/>
    <s v="Enron Metals Trading System"/>
    <x v="0"/>
    <x v="0"/>
    <n v="2128328"/>
    <m/>
  </r>
  <r>
    <x v="0"/>
    <x v="0"/>
    <x v="0"/>
    <x v="0"/>
    <n v="1244336"/>
    <d v="2001-05-14T20:20:4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.5"/>
    <s v="ADM01803"/>
    <s v="TCHENG"/>
    <s v="Enron Metals Trading System"/>
    <x v="0"/>
    <x v="0"/>
    <n v="2128326"/>
    <m/>
  </r>
  <r>
    <x v="0"/>
    <x v="1"/>
    <x v="0"/>
    <x v="0"/>
    <n v="1244337"/>
    <d v="2001-05-15T00:26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7"/>
    <s v="ADM98993"/>
    <s v="FFROSE"/>
    <s v="ENE- Nordic Power Book"/>
    <x v="1"/>
    <x v="1"/>
    <n v="1244337"/>
    <d v="2001-10-01T00:00:00"/>
  </r>
  <r>
    <x v="0"/>
    <x v="1"/>
    <x v="0"/>
    <x v="0"/>
    <n v="1244338"/>
    <d v="2001-05-15T00:42:04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.5"/>
    <s v="ADM98993"/>
    <s v="FFROSE"/>
    <s v="ENE- Nordic Power Book"/>
    <x v="1"/>
    <x v="1"/>
    <n v="1244338"/>
    <d v="2001-10-01T00:00:00"/>
  </r>
  <r>
    <x v="0"/>
    <x v="1"/>
    <x v="0"/>
    <x v="0"/>
    <n v="1244339"/>
    <d v="2001-05-15T00:48:32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"/>
    <s v="ADM98993"/>
    <s v="FFROSE"/>
    <s v="ENE- Nordic Power Book"/>
    <x v="1"/>
    <x v="1"/>
    <n v="1244339"/>
    <d v="2001-10-01T00:00:00"/>
  </r>
  <r>
    <x v="0"/>
    <x v="1"/>
    <x v="0"/>
    <x v="0"/>
    <n v="1244340"/>
    <d v="2001-05-15T00:57:04"/>
    <s v="Elkem ASA Energi"/>
    <x v="0"/>
    <x v="0"/>
    <x v="0"/>
    <x v="1"/>
    <s v="Nordic Power Financial Swap"/>
    <s v="Nordic Pwr Swap  SYS BASE                GU21 2001       NOK/MWh"/>
    <n v="50"/>
    <m/>
    <x v="0"/>
    <x v="1"/>
    <x v="1"/>
    <n v="189"/>
    <s v="ADM97213"/>
    <s v="ESEIDEL"/>
    <s v="ENE- Nordic Power Book"/>
    <x v="1"/>
    <x v="1"/>
    <n v="1244340"/>
    <d v="2001-05-21T00:00:00"/>
  </r>
  <r>
    <x v="0"/>
    <x v="1"/>
    <x v="1"/>
    <x v="0"/>
    <n v="1244341"/>
    <d v="2001-05-15T01:01:08"/>
    <s v="EnBW Gesellschaft fur Stromhandel mbH"/>
    <x v="0"/>
    <x v="0"/>
    <x v="0"/>
    <x v="1"/>
    <s v="GER Power Phy Fwd Ffrm"/>
    <s v="GER Pwr Phy FF   Ger Grd WDPK HV         16May01         EUR/MWh"/>
    <m/>
    <n v="25"/>
    <x v="0"/>
    <x v="1"/>
    <x v="2"/>
    <n v="27.5"/>
    <s v="bxbz7372"/>
    <s v="MHELLERM"/>
    <s v="UK - ECTRL - Continental Power Book"/>
    <x v="2"/>
    <x v="2"/>
    <n v="101992.1"/>
    <d v="2001-05-16T21:00:00"/>
  </r>
  <r>
    <x v="0"/>
    <x v="1"/>
    <x v="1"/>
    <x v="0"/>
    <n v="1244342"/>
    <d v="2001-05-15T01:01:43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2.5"/>
    <s v="nordicel"/>
    <s v="MHELLERM"/>
    <s v="UK - ECTRL - Continental Power Book"/>
    <x v="2"/>
    <x v="2"/>
    <n v="101993.1"/>
    <d v="2001-05-16T21:00:00"/>
  </r>
  <r>
    <x v="0"/>
    <x v="1"/>
    <x v="1"/>
    <x v="0"/>
    <n v="1244343"/>
    <d v="2001-05-15T01:01:54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7.3"/>
    <s v="sdunnski"/>
    <s v="MHELLERM"/>
    <s v="UK - ECTRL - Continental Power Book"/>
    <x v="2"/>
    <x v="2"/>
    <n v="101994.1"/>
    <d v="2001-05-16T21:00:00"/>
  </r>
  <r>
    <x v="0"/>
    <x v="1"/>
    <x v="1"/>
    <x v="0"/>
    <n v="1244344"/>
    <d v="2001-05-15T01:03:2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7"/>
    <s v="heneriks"/>
    <s v="MHELLERM"/>
    <s v="UK - ECTRL - Continental Power Book"/>
    <x v="2"/>
    <x v="2"/>
    <n v="101995.1"/>
    <d v="2001-05-16T21:00:00"/>
  </r>
  <r>
    <x v="0"/>
    <x v="1"/>
    <x v="1"/>
    <x v="0"/>
    <n v="1244345"/>
    <d v="2001-05-15T01:03:22"/>
    <s v="Kraftuebertragungswerke Rheinfelden AG"/>
    <x v="0"/>
    <x v="0"/>
    <x v="0"/>
    <x v="1"/>
    <s v="GER Power Phy Fwd Ffrm"/>
    <s v="GER Pwr Phy FF   Ger Grd WDPK HV         16May01         EUR/MWh"/>
    <m/>
    <n v="25"/>
    <x v="0"/>
    <x v="1"/>
    <x v="2"/>
    <n v="27.5"/>
    <s v="ADM63720"/>
    <s v="MHELLERM"/>
    <s v="UK - ECTRL - Continental Power Book"/>
    <x v="2"/>
    <x v="2"/>
    <n v="101996.1"/>
    <d v="2001-05-16T21:00:00"/>
  </r>
  <r>
    <x v="0"/>
    <x v="1"/>
    <x v="1"/>
    <x v="0"/>
    <n v="1244346"/>
    <d v="2001-05-15T01:06:36"/>
    <s v="Kom-Strom AG"/>
    <x v="0"/>
    <x v="0"/>
    <x v="0"/>
    <x v="1"/>
    <s v="GER Power Phy Fwd Ffrm"/>
    <s v="GER Pwr Phy FF   Ger Grd BASE HV         16May01         EUR/MWh"/>
    <m/>
    <n v="25"/>
    <x v="0"/>
    <x v="1"/>
    <x v="2"/>
    <n v="22.4"/>
    <s v="ADM39033"/>
    <s v="MHELLERM"/>
    <s v="UK - ECTRL - Continental Power Book"/>
    <x v="2"/>
    <x v="2"/>
    <n v="101997.1"/>
    <d v="2001-05-16T21:00:00"/>
  </r>
  <r>
    <x v="0"/>
    <x v="1"/>
    <x v="1"/>
    <x v="0"/>
    <n v="1244347"/>
    <d v="2001-05-15T01:06:40"/>
    <s v="Entrade GmbH"/>
    <x v="0"/>
    <x v="0"/>
    <x v="0"/>
    <x v="1"/>
    <s v="GER Power Phy Fwd Ffrm"/>
    <s v="GER Pwr Phy FF   Ger Grd WDPK HV         16May01         EUR/MWh"/>
    <m/>
    <n v="25"/>
    <x v="0"/>
    <x v="1"/>
    <x v="2"/>
    <n v="27.5"/>
    <s v="ADM73836"/>
    <s v="MHELLERM"/>
    <s v="UK - ECTRL - Continental Power Book"/>
    <x v="2"/>
    <x v="2"/>
    <n v="101998.1"/>
    <d v="2001-05-16T21:00:00"/>
  </r>
  <r>
    <x v="0"/>
    <x v="1"/>
    <x v="1"/>
    <x v="0"/>
    <n v="1244348"/>
    <d v="2001-05-15T01:07:03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5"/>
    <s v="knablmanfr"/>
    <s v="MHELLERM"/>
    <s v="UK - ECTRL - Continental Power Book"/>
    <x v="2"/>
    <x v="2"/>
    <n v="101999.1"/>
    <d v="2001-05-16T21:00:00"/>
  </r>
  <r>
    <x v="0"/>
    <x v="1"/>
    <x v="1"/>
    <x v="0"/>
    <n v="1244349"/>
    <d v="2001-05-15T01:08:01"/>
    <s v="MVV Energie AG"/>
    <x v="0"/>
    <x v="0"/>
    <x v="0"/>
    <x v="1"/>
    <s v="GER Power Phy Fwd Ffrm"/>
    <s v="GER Pwr Phy FF   Ger Grd WDPK HV         16May01         EUR/MWh"/>
    <m/>
    <n v="25"/>
    <x v="0"/>
    <x v="1"/>
    <x v="2"/>
    <n v="27.6"/>
    <s v="MVVTRADER7"/>
    <s v="MHELLERM"/>
    <s v="UK - ECTRL - Continental Power Book"/>
    <x v="2"/>
    <x v="2"/>
    <n v="102000.1"/>
    <d v="2001-05-16T21:00:00"/>
  </r>
  <r>
    <x v="0"/>
    <x v="1"/>
    <x v="1"/>
    <x v="0"/>
    <n v="1244350"/>
    <d v="2001-05-15T01:08:37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7.8"/>
    <s v="stefbewag"/>
    <s v="MHELLERM"/>
    <s v="UK - ECTRL - Continental Power Book"/>
    <x v="2"/>
    <x v="2"/>
    <n v="102001.1"/>
    <d v="2001-05-16T21:00:00"/>
  </r>
  <r>
    <x v="0"/>
    <x v="0"/>
    <x v="0"/>
    <x v="0"/>
    <n v="1244351"/>
    <d v="2001-05-15T01:08:40"/>
    <s v="Macquarie Bank Ltd"/>
    <x v="0"/>
    <x v="0"/>
    <x v="0"/>
    <x v="0"/>
    <s v="Copper LME Registered Contract"/>
    <s v="Cu LME Reg.      Contract                3 Month         USD/mt-L"/>
    <n v="2"/>
    <m/>
    <x v="0"/>
    <x v="0"/>
    <x v="0"/>
    <n v="1666"/>
    <s v="ADM01803"/>
    <s v="BMARCHAN"/>
    <s v="Enron Metals Trading System"/>
    <x v="0"/>
    <x v="0"/>
    <n v="2128324"/>
    <m/>
  </r>
  <r>
    <x v="0"/>
    <x v="1"/>
    <x v="1"/>
    <x v="0"/>
    <n v="1244352"/>
    <d v="2001-05-15T01:08:56"/>
    <s v="EnBW Gesellschaft fur Stromhandel mbH"/>
    <x v="0"/>
    <x v="0"/>
    <x v="0"/>
    <x v="1"/>
    <s v="GER Power Phy Fwd Ffrm"/>
    <s v="GER Pwr Phy FF   Ger Grd BASE HV         16May01         EUR/MWh"/>
    <m/>
    <n v="25"/>
    <x v="0"/>
    <x v="1"/>
    <x v="2"/>
    <n v="22.7"/>
    <s v="bxbz7372"/>
    <s v="MHELLERM"/>
    <s v="UK - ECTRL - Continental Power Book"/>
    <x v="2"/>
    <x v="2"/>
    <n v="102002.1"/>
    <d v="2001-05-16T21:00:00"/>
  </r>
  <r>
    <x v="0"/>
    <x v="1"/>
    <x v="1"/>
    <x v="0"/>
    <n v="1244353"/>
    <d v="2001-05-15T01:09:02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7.55"/>
    <s v="braunsdor1"/>
    <s v="GTUHY"/>
    <s v="UK - ECTRL - Continental Power Book"/>
    <x v="2"/>
    <x v="2"/>
    <n v="102003.1"/>
    <d v="2001-05-16T21:00:00"/>
  </r>
  <r>
    <x v="0"/>
    <x v="1"/>
    <x v="1"/>
    <x v="0"/>
    <n v="1244354"/>
    <d v="2001-05-15T01:09:15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2.6"/>
    <s v="kleinpat"/>
    <s v="GTUHY"/>
    <s v="UK - ECTRL - Continental Power Book"/>
    <x v="2"/>
    <x v="2"/>
    <n v="102004.1"/>
    <d v="2001-05-16T21:00:00"/>
  </r>
  <r>
    <x v="0"/>
    <x v="1"/>
    <x v="1"/>
    <x v="0"/>
    <n v="1244355"/>
    <d v="2001-05-15T01:09:21"/>
    <s v="Kom-Strom AG"/>
    <x v="0"/>
    <x v="0"/>
    <x v="0"/>
    <x v="1"/>
    <s v="GER Power Phy Fwd Ffrm"/>
    <s v="GER Pwr Phy FF   Ger Grd WDPK HV         16May01         EUR/MWh"/>
    <m/>
    <n v="25"/>
    <x v="0"/>
    <x v="1"/>
    <x v="2"/>
    <n v="28.2"/>
    <s v="ADM39033"/>
    <s v="MHELLERM"/>
    <s v="UK - ECTRL - Continental Power Book"/>
    <x v="2"/>
    <x v="2"/>
    <n v="102005.1"/>
    <d v="2001-05-16T21:00:00"/>
  </r>
  <r>
    <x v="0"/>
    <x v="1"/>
    <x v="1"/>
    <x v="0"/>
    <n v="1244356"/>
    <d v="2001-05-15T01:11:11"/>
    <s v="Essent Energy Trading B.V."/>
    <x v="0"/>
    <x v="0"/>
    <x v="0"/>
    <x v="1"/>
    <s v="GER Power Phy Fwd Ffrm"/>
    <s v="GER Pwr Phy FF   Ger Grd WDPK HV         16May01         EUR/MWh"/>
    <m/>
    <n v="25"/>
    <x v="0"/>
    <x v="1"/>
    <x v="2"/>
    <n v="28.6"/>
    <s v="nielsjen2"/>
    <s v="MHELLERM"/>
    <s v="UK - ECTRL - Continental Power Book"/>
    <x v="2"/>
    <x v="2"/>
    <n v="102006.1"/>
    <d v="2001-05-16T21:00:00"/>
  </r>
  <r>
    <x v="0"/>
    <x v="1"/>
    <x v="1"/>
    <x v="0"/>
    <n v="1244357"/>
    <d v="2001-05-15T01:11:41"/>
    <s v="Electrabel SA"/>
    <x v="0"/>
    <x v="0"/>
    <x v="0"/>
    <x v="1"/>
    <s v="CH Power Phy Fwd Firm"/>
    <s v="CH Pwr Phy FF    NAT BASE HV             16May01         EUR/MWh"/>
    <m/>
    <n v="25"/>
    <x v="0"/>
    <x v="1"/>
    <x v="2"/>
    <n v="23.45"/>
    <s v="JAMBEEBL"/>
    <s v="EHOKMARK"/>
    <s v="UK - ECTRL - Continental Power Book"/>
    <x v="2"/>
    <x v="2"/>
    <n v="102007.1"/>
    <d v="2001-05-16T21:00:00"/>
  </r>
  <r>
    <x v="0"/>
    <x v="1"/>
    <x v="1"/>
    <x v="0"/>
    <n v="1244358"/>
    <d v="2001-05-15T01:12:01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3.1"/>
    <s v="nordicel"/>
    <s v="MHELLERM"/>
    <s v="UK - ECTRL - Continental Power Book"/>
    <x v="2"/>
    <x v="2"/>
    <n v="102008.1"/>
    <d v="2001-05-16T21:00:00"/>
  </r>
  <r>
    <x v="0"/>
    <x v="1"/>
    <x v="1"/>
    <x v="0"/>
    <n v="1244359"/>
    <d v="2001-05-15T01:12:54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3.25"/>
    <s v="kleinpat"/>
    <s v="GTUHY"/>
    <s v="UK - ECTRL - Continental Power Book"/>
    <x v="2"/>
    <x v="2"/>
    <n v="102009.1"/>
    <d v="2001-05-16T21:00:00"/>
  </r>
  <r>
    <x v="0"/>
    <x v="1"/>
    <x v="1"/>
    <x v="0"/>
    <n v="1244360"/>
    <d v="2001-05-15T01:13:07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1"/>
    <s v="jurggilgen"/>
    <s v="EHOKMARK"/>
    <s v="UK - ECTRL - Continental Power Book"/>
    <x v="2"/>
    <x v="2"/>
    <n v="102010.1"/>
    <d v="2001-05-16T21:00:00"/>
  </r>
  <r>
    <x v="0"/>
    <x v="1"/>
    <x v="1"/>
    <x v="0"/>
    <n v="1244361"/>
    <d v="2001-05-15T01:13:10"/>
    <s v="E&amp;T Energie Handelsgesellschaft m.b.H."/>
    <x v="0"/>
    <x v="0"/>
    <x v="0"/>
    <x v="1"/>
    <s v="GER Power Phy Fwd Ffrm"/>
    <s v="GER Pwr Phy FF   Ger Grd WDPK HV         16May01         EUR/MWh"/>
    <m/>
    <n v="25"/>
    <x v="0"/>
    <x v="1"/>
    <x v="2"/>
    <n v="29"/>
    <s v="braunsdor1"/>
    <s v="MHELLERM"/>
    <s v="UK - ECTRL - Continental Power Book"/>
    <x v="2"/>
    <x v="2"/>
    <n v="102011.1"/>
    <d v="2001-05-16T21:00:00"/>
  </r>
  <r>
    <x v="0"/>
    <x v="1"/>
    <x v="1"/>
    <x v="0"/>
    <n v="1244362"/>
    <d v="2001-05-15T01:14:4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5"/>
    <s v="jamieclark"/>
    <s v="MHELLERM"/>
    <s v="UK - ECTRL - Continental Power Book"/>
    <x v="2"/>
    <x v="2"/>
    <n v="102012.1"/>
    <d v="2001-05-16T21:00:00"/>
  </r>
  <r>
    <x v="0"/>
    <x v="1"/>
    <x v="1"/>
    <x v="0"/>
    <n v="1244363"/>
    <d v="2001-05-15T01:14:4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9"/>
    <s v="heneriks"/>
    <s v="MHELLERM"/>
    <s v="UK - ECTRL - Continental Power Book"/>
    <x v="2"/>
    <x v="2"/>
    <n v="102013.1"/>
    <d v="2001-05-16T21:00:00"/>
  </r>
  <r>
    <x v="0"/>
    <x v="1"/>
    <x v="1"/>
    <x v="0"/>
    <n v="1244364"/>
    <d v="2001-05-15T01:15:24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5"/>
    <s v="eontrdneu"/>
    <s v="MHELLERM"/>
    <s v="UK - ECTRL - Continental Power Book"/>
    <x v="2"/>
    <x v="2"/>
    <n v="102014.1"/>
    <d v="2001-05-16T21:00:00"/>
  </r>
  <r>
    <x v="0"/>
    <x v="1"/>
    <x v="1"/>
    <x v="0"/>
    <n v="1244365"/>
    <d v="2001-05-15T01:15:49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4"/>
    <s v="jurggilgen"/>
    <s v="EHOKMARK"/>
    <s v="UK - ECTRL - Continental Power Book"/>
    <x v="2"/>
    <x v="2"/>
    <n v="102015.1"/>
    <d v="2001-05-16T21:00:00"/>
  </r>
  <r>
    <x v="0"/>
    <x v="1"/>
    <x v="1"/>
    <x v="0"/>
    <n v="1244366"/>
    <d v="2001-05-15T01:16:48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9.3"/>
    <s v="sdunnski"/>
    <s v="MHELLERM"/>
    <s v="UK - ECTRL - Continental Power Book"/>
    <x v="2"/>
    <x v="2"/>
    <n v="102016.1"/>
    <d v="2001-05-16T21:00:00"/>
  </r>
  <r>
    <x v="0"/>
    <x v="1"/>
    <x v="1"/>
    <x v="0"/>
    <n v="1244367"/>
    <d v="2001-05-15T01:17:17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17.1"/>
    <d v="2001-05-16T21:00:00"/>
  </r>
  <r>
    <x v="0"/>
    <x v="1"/>
    <x v="1"/>
    <x v="0"/>
    <n v="1244368"/>
    <d v="2001-05-15T01:17:20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5"/>
    <s v="paulzhan"/>
    <s v="MHELLERM"/>
    <s v="UK - ECTRL - Continental Power Book"/>
    <x v="2"/>
    <x v="2"/>
    <n v="102018.1"/>
    <d v="2001-05-16T21:00:00"/>
  </r>
  <r>
    <x v="0"/>
    <x v="1"/>
    <x v="1"/>
    <x v="0"/>
    <n v="1244370"/>
    <d v="2001-05-15T01:18:23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19.1"/>
    <d v="2001-05-16T21:00:00"/>
  </r>
  <r>
    <x v="0"/>
    <x v="1"/>
    <x v="1"/>
    <x v="0"/>
    <n v="1244371"/>
    <d v="2001-05-15T01:18:42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20.1"/>
    <d v="2001-05-16T21:00:00"/>
  </r>
  <r>
    <x v="0"/>
    <x v="1"/>
    <x v="1"/>
    <x v="0"/>
    <n v="1244372"/>
    <d v="2001-05-15T01:20:06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.1"/>
    <s v="knablmanfr"/>
    <s v="GTUHY"/>
    <s v="UK - ECTRL - Continental Power Book"/>
    <x v="2"/>
    <x v="2"/>
    <n v="102021.1"/>
    <d v="2001-05-16T21:00:00"/>
  </r>
  <r>
    <x v="0"/>
    <x v="1"/>
    <x v="1"/>
    <x v="0"/>
    <n v="1244373"/>
    <d v="2001-05-15T01:20:28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22.1"/>
    <d v="2001-05-16T21:00:00"/>
  </r>
  <r>
    <x v="0"/>
    <x v="1"/>
    <x v="1"/>
    <x v="0"/>
    <n v="1244374"/>
    <d v="2001-05-15T01:20:34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23.1"/>
    <d v="2001-05-16T21:00:00"/>
  </r>
  <r>
    <x v="0"/>
    <x v="1"/>
    <x v="1"/>
    <x v="0"/>
    <n v="1244375"/>
    <d v="2001-05-15T01:20:56"/>
    <s v="Entrade GmbH"/>
    <x v="0"/>
    <x v="0"/>
    <x v="0"/>
    <x v="1"/>
    <s v="GER Power Phy Fwd Ffrm"/>
    <s v="GER Pwr Phy FF   Ger Grd WDPK HV         16May01         EUR/MWh"/>
    <n v="25"/>
    <m/>
    <x v="0"/>
    <x v="1"/>
    <x v="2"/>
    <n v="29.1"/>
    <s v="ADM73836"/>
    <s v="MHELLERM"/>
    <s v="UK - ECTRL - Continental Power Book"/>
    <x v="2"/>
    <x v="2"/>
    <n v="102024.1"/>
    <d v="2001-05-16T21:00:00"/>
  </r>
  <r>
    <x v="0"/>
    <x v="1"/>
    <x v="0"/>
    <x v="0"/>
    <n v="1244376"/>
    <d v="2001-05-15T01:20:59"/>
    <s v="Interkraft Trading ASA"/>
    <x v="0"/>
    <x v="0"/>
    <x v="0"/>
    <x v="1"/>
    <s v="Nordic Power Financial Swap"/>
    <s v="Nordic Pwr Swap  SYS BASE                GB10 2001       NOK/MWh"/>
    <n v="25"/>
    <m/>
    <x v="0"/>
    <x v="1"/>
    <x v="1"/>
    <n v="209.5"/>
    <s v="ADM55677"/>
    <s v="ESEIDEL"/>
    <s v="ENE- Nordic Power Book"/>
    <x v="1"/>
    <x v="1"/>
    <n v="1244376"/>
    <d v="2001-09-10T00:00:00"/>
  </r>
  <r>
    <x v="0"/>
    <x v="1"/>
    <x v="1"/>
    <x v="0"/>
    <n v="1244377"/>
    <d v="2001-05-15T01:21:37"/>
    <s v="Aare-Tessin AG fur Elektrizitat"/>
    <x v="0"/>
    <x v="0"/>
    <x v="0"/>
    <x v="1"/>
    <s v="GER Power Phy Fwd Ffrm"/>
    <s v="GER Pwr Phy FF   Ger Grd WDPK HV         16May01         EUR/MWh"/>
    <n v="25"/>
    <m/>
    <x v="0"/>
    <x v="1"/>
    <x v="2"/>
    <n v="28.9"/>
    <s v="STROPPINI"/>
    <s v="MHELLERM"/>
    <s v="UK - ECTRL - Continental Power Book"/>
    <x v="2"/>
    <x v="2"/>
    <n v="102025.1"/>
    <d v="2001-05-16T21:00:00"/>
  </r>
  <r>
    <x v="0"/>
    <x v="1"/>
    <x v="1"/>
    <x v="0"/>
    <n v="1244378"/>
    <d v="2001-05-15T01:21:39"/>
    <s v="Energie Ouest Suisse"/>
    <x v="0"/>
    <x v="0"/>
    <x v="0"/>
    <x v="1"/>
    <s v="CH Power Phy Fwd Firm"/>
    <s v="CH Pwr Phy FF    NAT BASE HV             16May01         EUR/MWh"/>
    <n v="25"/>
    <m/>
    <x v="0"/>
    <x v="1"/>
    <x v="2"/>
    <n v="22.95"/>
    <s v="Norbert131"/>
    <s v="EHOKMARK"/>
    <s v="UK - ECTRL - Continental Power Book"/>
    <x v="2"/>
    <x v="2"/>
    <n v="102026.1"/>
    <d v="2001-05-16T21:00:00"/>
  </r>
  <r>
    <x v="0"/>
    <x v="1"/>
    <x v="1"/>
    <x v="0"/>
    <n v="1244379"/>
    <d v="2001-05-15T01:22:01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9"/>
    <s v="antebewag"/>
    <s v="MHELLERM"/>
    <s v="UK - ECTRL - Continental Power Book"/>
    <x v="2"/>
    <x v="2"/>
    <n v="102027.1"/>
    <d v="2001-05-16T21:00:00"/>
  </r>
  <r>
    <x v="0"/>
    <x v="1"/>
    <x v="1"/>
    <x v="0"/>
    <n v="1244380"/>
    <d v="2001-05-15T01:22:05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"/>
    <s v="knablmanfr"/>
    <s v="GTUHY"/>
    <s v="UK - ECTRL - Continental Power Book"/>
    <x v="2"/>
    <x v="2"/>
    <n v="102028.1"/>
    <d v="2001-05-16T21:00:00"/>
  </r>
  <r>
    <x v="0"/>
    <x v="1"/>
    <x v="1"/>
    <x v="0"/>
    <n v="1244381"/>
    <d v="2001-05-15T01:22:28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2"/>
    <s v="paulzhan"/>
    <s v="MHELLERM"/>
    <s v="UK - ECTRL - Continental Power Book"/>
    <x v="2"/>
    <x v="2"/>
    <n v="102029.1"/>
    <d v="2001-05-16T21:00:00"/>
  </r>
  <r>
    <x v="0"/>
    <x v="1"/>
    <x v="1"/>
    <x v="0"/>
    <n v="1244382"/>
    <d v="2001-05-15T01:22:34"/>
    <s v="Reliant Energy Trading &amp; Marketing B.V."/>
    <x v="0"/>
    <x v="0"/>
    <x v="0"/>
    <x v="1"/>
    <s v="GER Power Phy Fwd Ffrm"/>
    <s v="GER Pwr Phy FF   Ger Grd BASE HV         16May01         EUR/MWh"/>
    <m/>
    <n v="25"/>
    <x v="0"/>
    <x v="1"/>
    <x v="2"/>
    <n v="23"/>
    <s v="PKETTLER"/>
    <s v="MHELLERM"/>
    <s v="UK - ECTRL - Continental Power Book"/>
    <x v="2"/>
    <x v="2"/>
    <n v="102030.1"/>
    <d v="2001-05-16T21:00:00"/>
  </r>
  <r>
    <x v="0"/>
    <x v="1"/>
    <x v="1"/>
    <x v="0"/>
    <n v="1244383"/>
    <d v="2001-05-15T01:23:07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31.1"/>
    <d v="2001-05-16T21:00:00"/>
  </r>
  <r>
    <x v="0"/>
    <x v="1"/>
    <x v="1"/>
    <x v="0"/>
    <n v="1244384"/>
    <d v="2001-05-15T01:23:20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9.05"/>
    <s v="braunsdor1"/>
    <s v="GTUHY"/>
    <s v="UK - ECTRL - Continental Power Book"/>
    <x v="2"/>
    <x v="2"/>
    <n v="102032.1"/>
    <d v="2001-05-16T21:00:00"/>
  </r>
  <r>
    <x v="0"/>
    <x v="1"/>
    <x v="1"/>
    <x v="0"/>
    <n v="1244385"/>
    <d v="2001-05-15T01:24:46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75"/>
    <s v="Koestenb"/>
    <s v="GTUHY"/>
    <s v="UK - ECTRL - Continental Power Book"/>
    <x v="2"/>
    <x v="2"/>
    <n v="102033.1"/>
    <d v="2001-05-16T21:00:00"/>
  </r>
  <r>
    <x v="0"/>
    <x v="1"/>
    <x v="1"/>
    <x v="0"/>
    <n v="1244388"/>
    <d v="2001-05-15T01:27:13"/>
    <s v="Elektrizitatswerk der Stadt Bern"/>
    <x v="0"/>
    <x v="0"/>
    <x v="0"/>
    <x v="1"/>
    <s v="CH Power Phy Fwd Firm"/>
    <s v="CH Pwr Phy FF    NAT BASE HV             16May01         EUR/MWh"/>
    <n v="10"/>
    <m/>
    <x v="0"/>
    <x v="1"/>
    <x v="2"/>
    <n v="22.5"/>
    <s v="ADM86965"/>
    <s v="EHOKMARK"/>
    <s v="UK - ECTRL - Continental Power Book"/>
    <x v="2"/>
    <x v="2"/>
    <n v="102035.1"/>
    <d v="2001-05-16T21:00:00"/>
  </r>
  <r>
    <x v="0"/>
    <x v="1"/>
    <x v="1"/>
    <x v="0"/>
    <n v="1244389"/>
    <d v="2001-05-15T01:27:39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"/>
    <s v="antebewag"/>
    <s v="MHELLERM"/>
    <s v="UK - ECTRL - Continental Power Book"/>
    <x v="2"/>
    <x v="2"/>
    <n v="102038.1"/>
    <d v="2001-05-16T21:00:00"/>
  </r>
  <r>
    <x v="0"/>
    <x v="1"/>
    <x v="1"/>
    <x v="0"/>
    <n v="1244390"/>
    <d v="2001-05-15T01:29:02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5"/>
    <s v="antebewag"/>
    <s v="MHELLERM"/>
    <s v="UK - ECTRL - Continental Power Book"/>
    <x v="2"/>
    <x v="2"/>
    <n v="102039.1"/>
    <d v="2001-05-16T21:00:00"/>
  </r>
  <r>
    <x v="0"/>
    <x v="1"/>
    <x v="1"/>
    <x v="0"/>
    <n v="1244392"/>
    <d v="2001-05-15T01:31:08"/>
    <s v="Elektrizitats-Gesellschaft Laufenburg AG"/>
    <x v="0"/>
    <x v="0"/>
    <x v="0"/>
    <x v="1"/>
    <s v="CH Power Phy Fwd Firm"/>
    <s v="CH Pwr Phy FF    NAT 00-06 HV            16May01         EUR/MWh"/>
    <n v="25"/>
    <m/>
    <x v="0"/>
    <x v="1"/>
    <x v="2"/>
    <n v="14"/>
    <s v="sdunnski"/>
    <s v="EHOKMARK"/>
    <s v="UK - ECTRL - Continental Power Book"/>
    <x v="2"/>
    <x v="2"/>
    <n v="102040.1"/>
    <d v="2001-05-16T21:00:00"/>
  </r>
  <r>
    <x v="0"/>
    <x v="1"/>
    <x v="1"/>
    <x v="0"/>
    <n v="1244393"/>
    <d v="2001-05-15T01:31:24"/>
    <s v="Vorarlberger Kraftwerke AG"/>
    <x v="0"/>
    <x v="0"/>
    <x v="0"/>
    <x v="1"/>
    <s v="AUT Power Phy Fwd Firm"/>
    <s v="AUT Pwr Phy FF   AUT 00-06 HV            16May01         EUR/MWh"/>
    <m/>
    <n v="25"/>
    <x v="0"/>
    <x v="1"/>
    <x v="2"/>
    <n v="14.3"/>
    <s v="vkwhandel"/>
    <s v="GTUHY"/>
    <s v="UK - ECTRL - Continental Power Book"/>
    <x v="2"/>
    <x v="2"/>
    <n v="102041.1"/>
    <d v="2001-05-16T21:00:00"/>
  </r>
  <r>
    <x v="0"/>
    <x v="1"/>
    <x v="1"/>
    <x v="0"/>
    <n v="1244394"/>
    <d v="2001-05-15T01:32:23"/>
    <s v="MVV Energie AG"/>
    <x v="0"/>
    <x v="0"/>
    <x v="0"/>
    <x v="1"/>
    <s v="GER Power Phy Fwd Ffrm"/>
    <s v="GER Pwr Phy FF   Ger Grd BASE HV         16May01         EUR/MWh"/>
    <m/>
    <n v="25"/>
    <x v="0"/>
    <x v="1"/>
    <x v="2"/>
    <n v="22.8"/>
    <s v="MVVTRADER7"/>
    <s v="MHELLERM"/>
    <s v="UK - ECTRL - Continental Power Book"/>
    <x v="2"/>
    <x v="2"/>
    <n v="102042.1"/>
    <d v="2001-05-16T21:00:00"/>
  </r>
  <r>
    <x v="0"/>
    <x v="1"/>
    <x v="1"/>
    <x v="0"/>
    <n v="1244395"/>
    <d v="2001-05-15T01:32:50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9"/>
    <s v="knablmanfr"/>
    <s v="MHELLERM"/>
    <s v="UK - ECTRL - Continental Power Book"/>
    <x v="2"/>
    <x v="2"/>
    <n v="102043.1"/>
    <d v="2001-05-16T21:00:00"/>
  </r>
  <r>
    <x v="0"/>
    <x v="1"/>
    <x v="1"/>
    <x v="0"/>
    <n v="1244396"/>
    <d v="2001-05-15T01:33:08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2"/>
    <s v="jamieclark"/>
    <s v="MHELLERM"/>
    <s v="UK - ECTRL - Continental Power Book"/>
    <x v="2"/>
    <x v="2"/>
    <n v="102047.1"/>
    <d v="2001-05-16T21:00:00"/>
  </r>
  <r>
    <x v="0"/>
    <x v="1"/>
    <x v="1"/>
    <x v="0"/>
    <n v="1244397"/>
    <d v="2001-05-15T01:33:26"/>
    <s v="GGEW Gruppen Gas und Elektrizitaetswerk Bergstarsse AG"/>
    <x v="0"/>
    <x v="0"/>
    <x v="0"/>
    <x v="1"/>
    <s v="GER Power Phy Fwd Ffrm"/>
    <s v="GER Pwr Phy FF   Ger Grd BASE HV         16May01         EUR/MWh"/>
    <n v="5"/>
    <m/>
    <x v="0"/>
    <x v="1"/>
    <x v="2"/>
    <n v="22.8"/>
    <s v="ADM20438"/>
    <s v="MHELLERM"/>
    <s v="UK - ECTRL - Continental Power Book"/>
    <x v="2"/>
    <x v="2"/>
    <n v="102048.1"/>
    <d v="2001-05-16T21:00:00"/>
  </r>
  <r>
    <x v="0"/>
    <x v="1"/>
    <x v="1"/>
    <x v="0"/>
    <n v="1244398"/>
    <d v="2001-05-15T01:34:0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4"/>
    <s v="jamieclark"/>
    <s v="MHELLERM"/>
    <s v="UK - ECTRL - Continental Power Book"/>
    <x v="2"/>
    <x v="2"/>
    <n v="102049.1"/>
    <d v="2001-05-16T21:00:00"/>
  </r>
  <r>
    <x v="0"/>
    <x v="1"/>
    <x v="1"/>
    <x v="0"/>
    <n v="1244399"/>
    <d v="2001-05-15T01:39:28"/>
    <s v="Cargill International S.A."/>
    <x v="0"/>
    <x v="0"/>
    <x v="0"/>
    <x v="1"/>
    <s v="GER Power Phy Fwd Ffrm"/>
    <s v="GER Pwr Phy FF   Ger Grd WDPK HV         16May01         EUR/MWh"/>
    <m/>
    <n v="25"/>
    <x v="0"/>
    <x v="1"/>
    <x v="2"/>
    <n v="30.25"/>
    <s v="tjturney"/>
    <s v="MHELLERM"/>
    <s v="UK - ECTRL - Continental Power Book"/>
    <x v="2"/>
    <x v="2"/>
    <n v="102050.1"/>
    <d v="2001-05-16T21:00:00"/>
  </r>
  <r>
    <x v="0"/>
    <x v="1"/>
    <x v="1"/>
    <x v="0"/>
    <n v="1244400"/>
    <d v="2001-05-15T01:41:09"/>
    <s v="Stadtwerke Leipzig GmbH"/>
    <x v="0"/>
    <x v="0"/>
    <x v="0"/>
    <x v="1"/>
    <s v="GER Power Phy Fwd Ffrm"/>
    <s v="GER Pwr Phy FF   Ger Grd WDPK HV         16May01         EUR/MWh"/>
    <n v="10"/>
    <m/>
    <x v="0"/>
    <x v="1"/>
    <x v="2"/>
    <n v="30"/>
    <s v="schmerler"/>
    <s v="MHELLERM"/>
    <s v="UK - ECTRL - Continental Power Book"/>
    <x v="2"/>
    <x v="2"/>
    <n v="102051.1"/>
    <d v="2001-05-16T21:00:00"/>
  </r>
  <r>
    <x v="0"/>
    <x v="1"/>
    <x v="1"/>
    <x v="0"/>
    <n v="1244401"/>
    <d v="2001-05-15T01:41:11"/>
    <s v="Schweizerische Bundesbahnen SBB AG"/>
    <x v="0"/>
    <x v="0"/>
    <x v="0"/>
    <x v="1"/>
    <s v="CH Power Phy Fwd Firm"/>
    <s v="CH Pwr Phy FF    NAT WDPK HV             16May01         EUR/MWh"/>
    <n v="25"/>
    <m/>
    <x v="0"/>
    <x v="1"/>
    <x v="2"/>
    <n v="29.75"/>
    <s v="149594kb"/>
    <s v="EHOKMARK"/>
    <s v="UK - ECTRL - Continental Power Book"/>
    <x v="2"/>
    <x v="2"/>
    <n v="102052.1"/>
    <d v="2001-05-16T21:00:00"/>
  </r>
  <r>
    <x v="0"/>
    <x v="0"/>
    <x v="0"/>
    <x v="0"/>
    <n v="1244402"/>
    <d v="2001-05-15T01:42:30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28318"/>
    <m/>
  </r>
  <r>
    <x v="0"/>
    <x v="1"/>
    <x v="1"/>
    <x v="0"/>
    <n v="1244403"/>
    <d v="2001-05-15T01:45:25"/>
    <s v="Reliant Energy Trading &amp; Marketing B.V."/>
    <x v="0"/>
    <x v="0"/>
    <x v="0"/>
    <x v="1"/>
    <s v="GER Power Phy Fwd Ffrm"/>
    <s v="GER Pwr Phy FF   Ger Grd WDPK HV         16May01         EUR/MWh"/>
    <n v="25"/>
    <m/>
    <x v="0"/>
    <x v="1"/>
    <x v="2"/>
    <n v="29.75"/>
    <s v="PKETTLER"/>
    <s v="MHELLERM"/>
    <s v="UK - ECTRL - Continental Power Book"/>
    <x v="2"/>
    <x v="2"/>
    <n v="102054.1"/>
    <d v="2001-05-16T21:00:00"/>
  </r>
  <r>
    <x v="0"/>
    <x v="1"/>
    <x v="1"/>
    <x v="0"/>
    <n v="1244404"/>
    <d v="2001-05-15T01:47:10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6"/>
    <s v="jurggilgen"/>
    <s v="EHOKMARK"/>
    <s v="UK - ECTRL - Continental Power Book"/>
    <x v="2"/>
    <x v="2"/>
    <n v="102055.1"/>
    <d v="2001-05-16T21:00:00"/>
  </r>
  <r>
    <x v="0"/>
    <x v="1"/>
    <x v="1"/>
    <x v="0"/>
    <n v="1244405"/>
    <d v="2001-05-15T01:48:18"/>
    <s v="TIWAG - Tiroler Wasserkraftwerke Aktiengesellschaft"/>
    <x v="0"/>
    <x v="0"/>
    <x v="0"/>
    <x v="1"/>
    <s v="AUT Power Phy Fwd Firm"/>
    <s v="AUT Pwr Phy FF   AUT 00-06 HV            16May01         EUR/MWh"/>
    <n v="20"/>
    <m/>
    <x v="0"/>
    <x v="1"/>
    <x v="2"/>
    <n v="14.4"/>
    <s v="tiwtrade06"/>
    <s v="GTUHY"/>
    <s v="UK - ECTRL - Continental Power Book"/>
    <x v="2"/>
    <x v="2"/>
    <n v="102056.1"/>
    <d v="2001-05-16T21:00:00"/>
  </r>
  <r>
    <x v="0"/>
    <x v="1"/>
    <x v="1"/>
    <x v="0"/>
    <n v="1244406"/>
    <d v="2001-05-15T01:49:0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57.1"/>
    <d v="2001-05-16T21:00:00"/>
  </r>
  <r>
    <x v="0"/>
    <x v="0"/>
    <x v="0"/>
    <x v="0"/>
    <n v="1244407"/>
    <d v="2001-05-15T01:49:09"/>
    <s v="J. Aron &amp; Company"/>
    <x v="0"/>
    <x v="0"/>
    <x v="0"/>
    <x v="0"/>
    <s v="Copper LME Registered Contract"/>
    <s v="Cu LME Reg.      Contract                3 Month         USD/mt-L"/>
    <n v="18"/>
    <m/>
    <x v="0"/>
    <x v="0"/>
    <x v="0"/>
    <n v="1666"/>
    <s v="ADM08839"/>
    <s v="BMARCHAN"/>
    <s v="Enron Metals Trading System"/>
    <x v="0"/>
    <x v="0"/>
    <n v="2128410"/>
    <m/>
  </r>
  <r>
    <x v="0"/>
    <x v="1"/>
    <x v="1"/>
    <x v="0"/>
    <n v="1244409"/>
    <d v="2001-05-15T01:52:05"/>
    <s v="Hamburgische Electricitats-Werke AG"/>
    <x v="0"/>
    <x v="0"/>
    <x v="0"/>
    <x v="1"/>
    <s v="GER Power Phy Fwd Ffrm"/>
    <s v="GER Pwr Phy FF   Ger Grd WDPK HV         16May01         EUR/MWh"/>
    <m/>
    <n v="25"/>
    <x v="0"/>
    <x v="1"/>
    <x v="2"/>
    <n v="30.25"/>
    <s v="nordicel"/>
    <s v="MHELLERM"/>
    <s v="UK - ECTRL - Continental Power Book"/>
    <x v="2"/>
    <x v="2"/>
    <n v="102058.1"/>
    <d v="2001-05-16T21:00:00"/>
  </r>
  <r>
    <x v="0"/>
    <x v="0"/>
    <x v="0"/>
    <x v="0"/>
    <n v="1244411"/>
    <d v="2001-05-15T01:56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406"/>
    <m/>
  </r>
  <r>
    <x v="0"/>
    <x v="1"/>
    <x v="1"/>
    <x v="0"/>
    <n v="1244412"/>
    <d v="2001-05-15T01:57:33"/>
    <s v="Raetia Energie AG"/>
    <x v="0"/>
    <x v="0"/>
    <x v="0"/>
    <x v="1"/>
    <s v="CH Power Phy Fwd Firm"/>
    <s v="CH Pwr Phy FF    NAT WDPK HV             16May01         EUR/MWh"/>
    <n v="20"/>
    <m/>
    <x v="0"/>
    <x v="1"/>
    <x v="2"/>
    <n v="28.9"/>
    <s v="ADM39110"/>
    <s v="EHOKMARK"/>
    <s v="UK - ECTRL - Continental Power Book"/>
    <x v="2"/>
    <x v="2"/>
    <n v="102064.1"/>
    <d v="2001-05-16T21:00:00"/>
  </r>
  <r>
    <x v="0"/>
    <x v="0"/>
    <x v="0"/>
    <x v="0"/>
    <n v="1244413"/>
    <d v="2001-05-15T01:58:47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2"/>
    <x v="0"/>
    <n v="1263"/>
    <s v="chashastie"/>
    <s v="JGORDON1"/>
    <s v="Enron Metals Trading System"/>
    <x v="0"/>
    <x v="0"/>
    <n v="2128404"/>
    <m/>
  </r>
  <r>
    <x v="0"/>
    <x v="2"/>
    <x v="0"/>
    <x v="0"/>
    <n v="1244414"/>
    <d v="2001-05-15T02:02:36"/>
    <s v="Sempra Oil Trading Sarl"/>
    <x v="0"/>
    <x v="0"/>
    <x v="0"/>
    <x v="2"/>
    <s v="SG HSFO-Dub Crk"/>
    <s v="SG HSFO-Dub Crk  Platts                  Jun01           USD/bbl"/>
    <m/>
    <n v="33000"/>
    <x v="0"/>
    <x v="3"/>
    <x v="0"/>
    <n v="-2.4500000000000002"/>
    <s v="ADM74935"/>
    <s v="HWONG"/>
    <s v="Singapore - European Resid 3%"/>
    <x v="3"/>
    <x v="3"/>
    <s v="V95799"/>
    <d v="2001-06-01T21:00:00"/>
  </r>
  <r>
    <x v="0"/>
    <x v="0"/>
    <x v="0"/>
    <x v="0"/>
    <n v="1244415"/>
    <d v="2001-05-15T02:03:0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56"/>
    <m/>
  </r>
  <r>
    <x v="0"/>
    <x v="0"/>
    <x v="0"/>
    <x v="0"/>
    <n v="1244416"/>
    <d v="2001-05-15T02:03:1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jtompkins"/>
    <s v="BMARCHAN"/>
    <s v="Enron Metals Trading System"/>
    <x v="0"/>
    <x v="0"/>
    <n v="2128361"/>
    <m/>
  </r>
  <r>
    <x v="0"/>
    <x v="0"/>
    <x v="0"/>
    <x v="0"/>
    <n v="1244417"/>
    <d v="2001-05-15T02:03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376"/>
    <m/>
  </r>
  <r>
    <x v="0"/>
    <x v="0"/>
    <x v="0"/>
    <x v="0"/>
    <n v="1244418"/>
    <d v="2001-05-15T02:04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378"/>
    <m/>
  </r>
  <r>
    <x v="0"/>
    <x v="0"/>
    <x v="0"/>
    <x v="0"/>
    <n v="1244419"/>
    <d v="2001-05-15T02:04:3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80"/>
    <m/>
  </r>
  <r>
    <x v="0"/>
    <x v="1"/>
    <x v="1"/>
    <x v="0"/>
    <n v="1244420"/>
    <d v="2001-05-15T02:04:45"/>
    <s v="Reliant Energy Trading &amp; Marketing B.V."/>
    <x v="0"/>
    <x v="0"/>
    <x v="0"/>
    <x v="1"/>
    <s v="GER Power Phy Fwd Ffrm"/>
    <s v="GER Pwr Phy FF   Ger Grd BASE HV         Oct-Dec01       EUR/MWh"/>
    <m/>
    <n v="25"/>
    <x v="0"/>
    <x v="1"/>
    <x v="2"/>
    <n v="24.85"/>
    <s v="ADM07776"/>
    <s v="AMANCEBO"/>
    <s v="UK - ECTRL - Continental Power Book"/>
    <x v="2"/>
    <x v="2"/>
    <n v="102066.1"/>
    <d v="2001-10-01T00:00:00"/>
  </r>
  <r>
    <x v="0"/>
    <x v="0"/>
    <x v="0"/>
    <x v="0"/>
    <n v="1244421"/>
    <d v="2001-05-15T02:06:29"/>
    <s v="Triland Metals Limited"/>
    <x v="0"/>
    <x v="0"/>
    <x v="0"/>
    <x v="0"/>
    <s v="Aluminum LME Registered Contract"/>
    <s v="Al LME Reg.      Contract                3 Month         USD/mt-L"/>
    <m/>
    <n v="9"/>
    <x v="0"/>
    <x v="0"/>
    <x v="0"/>
    <n v="1516"/>
    <s v="ADM06610"/>
    <s v="BMARCHAN"/>
    <s v="Enron Metals Trading System"/>
    <x v="0"/>
    <x v="0"/>
    <n v="2128382"/>
    <m/>
  </r>
  <r>
    <x v="0"/>
    <x v="0"/>
    <x v="0"/>
    <x v="0"/>
    <n v="1244422"/>
    <d v="2001-05-15T02:06:34"/>
    <s v="J. Aron &amp; Company"/>
    <x v="0"/>
    <x v="0"/>
    <x v="0"/>
    <x v="0"/>
    <s v="Aluminum LME Registered Contract"/>
    <s v="Al LME Reg.      Contract                3 Month         USD/mt-L"/>
    <m/>
    <n v="11"/>
    <x v="0"/>
    <x v="0"/>
    <x v="0"/>
    <n v="1516"/>
    <s v="VANDESBO"/>
    <s v="BMARCHAN"/>
    <s v="Enron Metals Trading System"/>
    <x v="0"/>
    <x v="0"/>
    <n v="2128384"/>
    <m/>
  </r>
  <r>
    <x v="0"/>
    <x v="1"/>
    <x v="1"/>
    <x v="0"/>
    <n v="1244423"/>
    <d v="2001-05-15T02:07:02"/>
    <s v="Vorarlberger Kraftwerke AG"/>
    <x v="0"/>
    <x v="0"/>
    <x v="0"/>
    <x v="1"/>
    <s v="AUT Power Phy Fwd Firm"/>
    <s v="AUT Pwr Phy FF   AUT 00-06 HV            16May01         EUR/MWh"/>
    <m/>
    <n v="10"/>
    <x v="0"/>
    <x v="1"/>
    <x v="2"/>
    <n v="14.75"/>
    <s v="vkwhandel"/>
    <s v="GTUHY"/>
    <s v="UK - ECTRL - Continental Power Book"/>
    <x v="2"/>
    <x v="2"/>
    <n v="102068.1"/>
    <d v="2001-05-16T21:00:00"/>
  </r>
  <r>
    <x v="0"/>
    <x v="1"/>
    <x v="1"/>
    <x v="0"/>
    <n v="1244424"/>
    <d v="2001-05-15T02:09:38"/>
    <s v="Energie Ouest Suisse"/>
    <x v="0"/>
    <x v="0"/>
    <x v="0"/>
    <x v="1"/>
    <s v="CH Power Phy Fwd Firm"/>
    <s v="CH Pwr Phy FF    NAT WDPK HV             16May01         EUR/MWh"/>
    <n v="25"/>
    <m/>
    <x v="0"/>
    <x v="1"/>
    <x v="2"/>
    <n v="29.5"/>
    <s v="gregoire"/>
    <s v="EHOKMARK"/>
    <s v="UK - ECTRL - Continental Power Book"/>
    <x v="2"/>
    <x v="2"/>
    <n v="102071.1"/>
    <d v="2001-05-16T21:00:00"/>
  </r>
  <r>
    <x v="0"/>
    <x v="1"/>
    <x v="1"/>
    <x v="0"/>
    <n v="1244425"/>
    <d v="2001-05-15T02:11:08"/>
    <s v="Essent Energy Trading B.V."/>
    <x v="0"/>
    <x v="0"/>
    <x v="0"/>
    <x v="1"/>
    <s v="GER Power Phy Fwd Ffrm"/>
    <s v="GER Pwr Phy FF   Ger Grd BASE HV         Jan-Dec02       EUR/MWh"/>
    <n v="25"/>
    <m/>
    <x v="0"/>
    <x v="1"/>
    <x v="2"/>
    <n v="22.85"/>
    <s v="nielsjen2"/>
    <s v="AMANCEBO"/>
    <s v="UK - ECTRL - Continental Power Book"/>
    <x v="2"/>
    <x v="2"/>
    <n v="102072.1"/>
    <d v="2002-01-01T00:00:00"/>
  </r>
  <r>
    <x v="0"/>
    <x v="0"/>
    <x v="0"/>
    <x v="0"/>
    <n v="1244427"/>
    <d v="2001-05-15T02:11:55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35"/>
    <s v="MACDONAJ"/>
    <s v="ATURNER"/>
    <s v="Enron Metals Trading System"/>
    <x v="0"/>
    <x v="0"/>
    <n v="2128388"/>
    <m/>
  </r>
  <r>
    <x v="0"/>
    <x v="0"/>
    <x v="0"/>
    <x v="0"/>
    <n v="1244428"/>
    <d v="2001-05-15T02:12:10"/>
    <s v="Toyota Tsusho Metals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ADM90670"/>
    <s v="JGORDON1"/>
    <s v="Enron Metals Trading System"/>
    <x v="0"/>
    <x v="0"/>
    <n v="2128390"/>
    <m/>
  </r>
  <r>
    <x v="0"/>
    <x v="0"/>
    <x v="0"/>
    <x v="0"/>
    <n v="1244429"/>
    <d v="2001-05-15T02:12:1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15"/>
    <s v="MACDONAJ"/>
    <s v="ATURNER"/>
    <s v="Enron Metals Trading System"/>
    <x v="0"/>
    <x v="0"/>
    <n v="2128392"/>
    <m/>
  </r>
  <r>
    <x v="0"/>
    <x v="0"/>
    <x v="0"/>
    <x v="0"/>
    <n v="1244430"/>
    <d v="2001-05-15T02:12:1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chashastie"/>
    <s v="ATURNER"/>
    <s v="Enron Metals Trading System"/>
    <x v="0"/>
    <x v="0"/>
    <n v="2128394"/>
    <m/>
  </r>
  <r>
    <x v="0"/>
    <x v="0"/>
    <x v="0"/>
    <x v="0"/>
    <n v="1244431"/>
    <d v="2001-05-15T02:13:35"/>
    <s v="ABN AMRO Futures Limited"/>
    <x v="0"/>
    <x v="0"/>
    <x v="0"/>
    <x v="0"/>
    <s v="Nickel LME Registered Contract"/>
    <s v="Ni LME Reg.      Contract                3 Month         USD/mt-L"/>
    <m/>
    <n v="1"/>
    <x v="0"/>
    <x v="4"/>
    <x v="0"/>
    <n v="7140"/>
    <s v="JWALSH02"/>
    <s v="ATURNER"/>
    <s v="Enron Metals Trading System"/>
    <x v="0"/>
    <x v="0"/>
    <n v="2128396"/>
    <m/>
  </r>
  <r>
    <x v="0"/>
    <x v="0"/>
    <x v="0"/>
    <x v="0"/>
    <n v="1244432"/>
    <d v="2001-05-15T02:14:00"/>
    <s v="ADM Investor Services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DANNAYLOR"/>
    <s v="JGORDON1"/>
    <s v="Enron Metals Trading System"/>
    <x v="0"/>
    <x v="0"/>
    <n v="2128398"/>
    <m/>
  </r>
  <r>
    <x v="0"/>
    <x v="1"/>
    <x v="1"/>
    <x v="0"/>
    <n v="1244433"/>
    <d v="2001-05-15T02:17:46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.3"/>
    <s v="MVVTRADER7"/>
    <s v="MHELLERM"/>
    <s v="UK - ECTRL - Continental Power Book"/>
    <x v="2"/>
    <x v="2"/>
    <n v="102075.1"/>
    <d v="2001-05-21T21:00:00"/>
  </r>
  <r>
    <x v="0"/>
    <x v="2"/>
    <x v="0"/>
    <x v="0"/>
    <n v="1244434"/>
    <d v="2001-05-15T02:18:47"/>
    <s v="Morgan Stanley Capital Group, Inc."/>
    <x v="0"/>
    <x v="0"/>
    <x v="0"/>
    <x v="2"/>
    <s v="SG HSFO-Dub Crk"/>
    <s v="SG HSFO-Dub Crk  Platts                  Jun01           USD/bbl"/>
    <m/>
    <n v="33000"/>
    <x v="0"/>
    <x v="3"/>
    <x v="0"/>
    <n v="-2.4"/>
    <s v="alfsalti"/>
    <s v="HWONG"/>
    <s v="Singapore - European Resid 3%"/>
    <x v="3"/>
    <x v="3"/>
    <s v="V95800"/>
    <d v="2001-06-01T21:00:00"/>
  </r>
  <r>
    <x v="0"/>
    <x v="1"/>
    <x v="1"/>
    <x v="0"/>
    <n v="1244435"/>
    <d v="2001-05-15T02:19:1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78.1"/>
    <d v="2001-05-16T21:00:00"/>
  </r>
  <r>
    <x v="0"/>
    <x v="1"/>
    <x v="1"/>
    <x v="0"/>
    <n v="1244436"/>
    <d v="2001-05-15T02:19:27"/>
    <s v="Reliant Energy Trading &amp; Marketing B.V."/>
    <x v="0"/>
    <x v="0"/>
    <x v="0"/>
    <x v="1"/>
    <s v="GER Power Phy Fwd Ffrm"/>
    <s v="GER Pwr Phy FF   Ger Grd WDPK HV         Jul-Sep01       EUR/MWh"/>
    <m/>
    <n v="25"/>
    <x v="0"/>
    <x v="1"/>
    <x v="2"/>
    <n v="26"/>
    <s v="ADM07776"/>
    <s v="AMANCEBO"/>
    <s v="UK - ECTRL - Continental Power Book"/>
    <x v="2"/>
    <x v="2"/>
    <n v="102079.1"/>
    <d v="2001-07-01T00:00:00"/>
  </r>
  <r>
    <x v="0"/>
    <x v="1"/>
    <x v="1"/>
    <x v="0"/>
    <n v="1244437"/>
    <d v="2001-05-15T02:20:49"/>
    <s v="Nuon Energy Trade &amp; Wholesale NV"/>
    <x v="0"/>
    <x v="0"/>
    <x v="0"/>
    <x v="1"/>
    <s v="GER Power Phy Fwd Ffrm"/>
    <s v="GER Pwr Phy FF   Ger Grd BASE HV         16May01         EUR/MWh"/>
    <n v="25"/>
    <m/>
    <x v="0"/>
    <x v="1"/>
    <x v="2"/>
    <n v="23.5"/>
    <s v="vincent01"/>
    <s v="MHELLERM"/>
    <s v="UK - ECTRL - Continental Power Book"/>
    <x v="2"/>
    <x v="2"/>
    <n v="102087.1"/>
    <d v="2001-05-16T21:00:00"/>
  </r>
  <r>
    <x v="0"/>
    <x v="1"/>
    <x v="1"/>
    <x v="0"/>
    <n v="1244438"/>
    <d v="2001-05-15T02:21:42"/>
    <s v="Energie Ouest Suisse"/>
    <x v="0"/>
    <x v="0"/>
    <x v="0"/>
    <x v="1"/>
    <s v="CH Power Phy Fwd Firm"/>
    <s v="CH Pwr Phy FF    NAT 00-06 HV            16May01         EUR/MWh"/>
    <m/>
    <n v="25"/>
    <x v="0"/>
    <x v="1"/>
    <x v="2"/>
    <n v="14.7"/>
    <s v="gregoire"/>
    <s v="EHOKMARK"/>
    <s v="UK - ECTRL - Continental Power Book"/>
    <x v="2"/>
    <x v="2"/>
    <n v="102088.1"/>
    <d v="2001-05-16T21:00:00"/>
  </r>
  <r>
    <x v="0"/>
    <x v="0"/>
    <x v="0"/>
    <x v="0"/>
    <n v="1244439"/>
    <d v="2001-05-15T02:22:2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HART1201"/>
    <s v="BMARCHAN"/>
    <s v="Enron Metals Trading System"/>
    <x v="0"/>
    <x v="0"/>
    <n v="2128400"/>
    <m/>
  </r>
  <r>
    <x v="0"/>
    <x v="0"/>
    <x v="0"/>
    <x v="0"/>
    <n v="1244440"/>
    <d v="2001-05-15T02:23:5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402"/>
    <m/>
  </r>
  <r>
    <x v="0"/>
    <x v="3"/>
    <x v="1"/>
    <x v="0"/>
    <n v="1244441"/>
    <d v="2001-05-15T02:33:01"/>
    <s v="Cinergy Global Trading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DSTHOMAS1"/>
    <s v="AFAIRLE"/>
    <s v="Non Affiliate Gas Book"/>
    <x v="4"/>
    <x v="2"/>
    <n v="102722"/>
    <d v="2002-01-01T00:00:00"/>
  </r>
  <r>
    <x v="0"/>
    <x v="3"/>
    <x v="1"/>
    <x v="0"/>
    <n v="1244442"/>
    <d v="2001-05-15T02:33:0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35"/>
    <s v="andygard"/>
    <s v="AFAIRLE"/>
    <s v="Non Affiliate Gas Book"/>
    <x v="4"/>
    <x v="2"/>
    <n v="102723"/>
    <d v="2002-04-01T00:00:00"/>
  </r>
  <r>
    <x v="0"/>
    <x v="3"/>
    <x v="1"/>
    <x v="0"/>
    <n v="1244443"/>
    <d v="2001-05-15T02:33:24"/>
    <s v="Accord Energy Ltd."/>
    <x v="0"/>
    <x v="0"/>
    <x v="0"/>
    <x v="3"/>
    <s v="UK Gas Phy Fwd NBP"/>
    <s v="UK Gas Phy       NBP                     Jun01           p/th"/>
    <n v="25000"/>
    <m/>
    <x v="0"/>
    <x v="5"/>
    <x v="3"/>
    <n v="21.6"/>
    <s v="andygard"/>
    <s v="AFAIRLE"/>
    <s v="Non Affiliate Gas Book"/>
    <x v="4"/>
    <x v="2"/>
    <n v="102724"/>
    <d v="2001-06-01T21:00:00"/>
  </r>
  <r>
    <x v="0"/>
    <x v="3"/>
    <x v="1"/>
    <x v="0"/>
    <n v="1244444"/>
    <d v="2001-05-15T02:33:35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4"/>
    <s v="cordimoore"/>
    <s v="AFAIRLE"/>
    <s v="Non Affiliate Gas Book"/>
    <x v="4"/>
    <x v="2"/>
    <n v="102725"/>
    <d v="2002-01-01T00:00:00"/>
  </r>
  <r>
    <x v="0"/>
    <x v="3"/>
    <x v="1"/>
    <x v="0"/>
    <n v="1244445"/>
    <d v="2001-05-15T02:33:36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"/>
    <s v="ADM48084"/>
    <s v="AFAIRLE"/>
    <s v="Non Affiliate Gas Book"/>
    <x v="4"/>
    <x v="2"/>
    <n v="102726"/>
    <d v="2001-07-01T00:00:00"/>
  </r>
  <r>
    <x v="0"/>
    <x v="3"/>
    <x v="1"/>
    <x v="0"/>
    <n v="1244446"/>
    <d v="2001-05-15T02:33:41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5"/>
    <s v="ADM48084"/>
    <s v="AFAIRLE"/>
    <s v="Non Affiliate Gas Book"/>
    <x v="4"/>
    <x v="2"/>
    <n v="102727"/>
    <d v="2001-07-01T00:00:00"/>
  </r>
  <r>
    <x v="0"/>
    <x v="3"/>
    <x v="1"/>
    <x v="0"/>
    <n v="1244447"/>
    <d v="2001-05-15T02:33:43"/>
    <s v="Morgan Stanley Capital Group, Inc."/>
    <x v="0"/>
    <x v="0"/>
    <x v="0"/>
    <x v="3"/>
    <s v="UK Gas Phy Fwd NBP"/>
    <s v="UK Gas Phy       NBP                     Oct-Dec03       p/th"/>
    <m/>
    <n v="25000"/>
    <x v="0"/>
    <x v="5"/>
    <x v="3"/>
    <n v="22.1"/>
    <s v="MORGAN7633"/>
    <s v="AFAIRLE"/>
    <s v="Non Affiliate Gas Book"/>
    <x v="4"/>
    <x v="2"/>
    <n v="102728"/>
    <d v="2003-10-01T00:00:00"/>
  </r>
  <r>
    <x v="0"/>
    <x v="3"/>
    <x v="1"/>
    <x v="0"/>
    <n v="1244448"/>
    <d v="2001-05-15T02:34:00"/>
    <s v="Morgan Stanley Capital Group, Inc."/>
    <x v="0"/>
    <x v="0"/>
    <x v="0"/>
    <x v="3"/>
    <s v="UK Gas Phy Fwd NBP"/>
    <s v="UK Gas Phy       NBP                     Jan-Mar04       p/th"/>
    <m/>
    <n v="25000"/>
    <x v="0"/>
    <x v="5"/>
    <x v="3"/>
    <n v="23.15"/>
    <s v="MORGAN7633"/>
    <s v="AFAIRLE"/>
    <s v="Non Affiliate Gas Book"/>
    <x v="4"/>
    <x v="2"/>
    <n v="102729"/>
    <d v="2004-01-01T00:00:00"/>
  </r>
  <r>
    <x v="0"/>
    <x v="3"/>
    <x v="1"/>
    <x v="0"/>
    <n v="1244449"/>
    <d v="2001-05-15T02:34:05"/>
    <s v="Cinergy Global Trading Limited"/>
    <x v="0"/>
    <x v="0"/>
    <x v="0"/>
    <x v="3"/>
    <s v="UK Gas Phy Fwd NBP"/>
    <s v="UK Gas Phy       NBP                     Oct-Dec02       p/th"/>
    <m/>
    <n v="25000"/>
    <x v="0"/>
    <x v="5"/>
    <x v="3"/>
    <n v="24.15"/>
    <s v="ADM48084"/>
    <s v="AFAIRLE"/>
    <s v="Non Affiliate Gas Book"/>
    <x v="4"/>
    <x v="2"/>
    <n v="102730"/>
    <d v="2002-10-01T00:00:00"/>
  </r>
  <r>
    <x v="0"/>
    <x v="3"/>
    <x v="1"/>
    <x v="0"/>
    <n v="1244450"/>
    <d v="2001-05-15T02:34:11"/>
    <s v="Cinergy Global Trading Limited"/>
    <x v="0"/>
    <x v="0"/>
    <x v="0"/>
    <x v="3"/>
    <s v="UK Gas Phy Fwd NBP"/>
    <s v="UK Gas Phy       NBP                     Jan-Mar03       p/th"/>
    <m/>
    <n v="25000"/>
    <x v="0"/>
    <x v="5"/>
    <x v="3"/>
    <n v="25.25"/>
    <s v="ADM48084"/>
    <s v="AFAIRLE"/>
    <s v="Non Affiliate Gas Book"/>
    <x v="4"/>
    <x v="2"/>
    <n v="102731"/>
    <d v="2003-01-01T00:00:00"/>
  </r>
  <r>
    <x v="0"/>
    <x v="0"/>
    <x v="0"/>
    <x v="0"/>
    <n v="1244451"/>
    <d v="2001-05-15T02:34:19"/>
    <s v="Refco Overseas Ltd"/>
    <x v="0"/>
    <x v="0"/>
    <x v="0"/>
    <x v="0"/>
    <s v="Tin LME Registered Contract"/>
    <s v="Tin LME Reg.     Contract                3 Month         USD/mt-L"/>
    <n v="10"/>
    <m/>
    <x v="0"/>
    <x v="6"/>
    <x v="0"/>
    <n v="5035"/>
    <s v="brotherton"/>
    <s v="JGORDON1"/>
    <s v="Enron Metals Trading System"/>
    <x v="0"/>
    <x v="0"/>
    <n v="2128414"/>
    <m/>
  </r>
  <r>
    <x v="0"/>
    <x v="3"/>
    <x v="1"/>
    <x v="0"/>
    <n v="1244452"/>
    <d v="2001-05-15T02:34:35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andygard"/>
    <s v="AFAIRLE"/>
    <s v="Non Affiliate Gas Book"/>
    <x v="4"/>
    <x v="2"/>
    <n v="102732"/>
    <d v="2001-07-01T00:00:00"/>
  </r>
  <r>
    <x v="0"/>
    <x v="3"/>
    <x v="1"/>
    <x v="0"/>
    <n v="1244453"/>
    <d v="2001-05-15T02:34:4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4"/>
    <s v="cordimoore"/>
    <s v="AFAIRLE"/>
    <s v="Non Affiliate Gas Book"/>
    <x v="4"/>
    <x v="2"/>
    <n v="102733"/>
    <d v="2002-04-01T00:00:00"/>
  </r>
  <r>
    <x v="0"/>
    <x v="3"/>
    <x v="1"/>
    <x v="0"/>
    <n v="1244454"/>
    <d v="2001-05-15T02:35:13"/>
    <s v="Accord Energy Ltd."/>
    <x v="0"/>
    <x v="0"/>
    <x v="0"/>
    <x v="3"/>
    <s v="UK Gas Phy Fwd NBP"/>
    <s v="UK Gas Phy       NBP                     Jan-Mar03       p/th"/>
    <n v="25000"/>
    <m/>
    <x v="0"/>
    <x v="5"/>
    <x v="3"/>
    <n v="25.2"/>
    <s v="cordimoore"/>
    <s v="AFAIRLE"/>
    <s v="Non Affiliate Gas Book"/>
    <x v="4"/>
    <x v="2"/>
    <n v="102734"/>
    <d v="2003-01-01T00:00:00"/>
  </r>
  <r>
    <x v="0"/>
    <x v="3"/>
    <x v="1"/>
    <x v="0"/>
    <n v="1244455"/>
    <d v="2001-05-15T02:35:21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1"/>
    <s v="psheffield"/>
    <s v="MNICHOLA"/>
    <s v="Non Affiliate Gas Book"/>
    <x v="4"/>
    <x v="2"/>
    <n v="102735"/>
    <d v="2001-05-15T21:00:00"/>
  </r>
  <r>
    <x v="0"/>
    <x v="3"/>
    <x v="1"/>
    <x v="0"/>
    <n v="1244456"/>
    <d v="2001-05-15T02:35:41"/>
    <s v="El Paso Merchant Energy Europe Ltd"/>
    <x v="0"/>
    <x v="0"/>
    <x v="0"/>
    <x v="3"/>
    <s v="UK Gas Phy Fwd NBP"/>
    <s v="UK Gas Phy       NBP                     16May01         p/th"/>
    <m/>
    <n v="50000"/>
    <x v="0"/>
    <x v="5"/>
    <x v="3"/>
    <n v="20.75"/>
    <s v="pxs64040"/>
    <s v="MNICHOLA"/>
    <s v="Non Affiliate Gas Book"/>
    <x v="4"/>
    <x v="2"/>
    <n v="102736"/>
    <d v="2001-05-16T21:00:00"/>
  </r>
  <r>
    <x v="0"/>
    <x v="3"/>
    <x v="1"/>
    <x v="0"/>
    <n v="1244457"/>
    <d v="2001-05-15T02:35:45"/>
    <s v="Fortum Gas Ltd."/>
    <x v="0"/>
    <x v="0"/>
    <x v="0"/>
    <x v="3"/>
    <s v="UK Gas Phy Fwd NBP"/>
    <s v="UK Gas Phy       NBP                     16-18May01      p/th"/>
    <m/>
    <n v="50000"/>
    <x v="0"/>
    <x v="5"/>
    <x v="3"/>
    <n v="20.75"/>
    <s v="ahhavvas"/>
    <s v="MNICHOLA"/>
    <s v="Non Affiliate Gas Book"/>
    <x v="4"/>
    <x v="2"/>
    <n v="102737"/>
    <d v="2001-05-16T21:00:00"/>
  </r>
  <r>
    <x v="0"/>
    <x v="0"/>
    <x v="0"/>
    <x v="0"/>
    <n v="1244458"/>
    <d v="2001-05-15T02:36:01"/>
    <s v="Sucden (UK) Ltd.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LMEDESK1"/>
    <s v="BMARCHAN"/>
    <s v="Enron Metals Trading System"/>
    <x v="0"/>
    <x v="0"/>
    <n v="2128416"/>
    <m/>
  </r>
  <r>
    <x v="0"/>
    <x v="0"/>
    <x v="0"/>
    <x v="0"/>
    <n v="1244461"/>
    <d v="2001-05-15T02:36:38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16"/>
    <s v="DIGITDEEP"/>
    <s v="GRANKINE"/>
    <s v="Enron Metals Trading System"/>
    <x v="0"/>
    <x v="0"/>
    <n v="2128420"/>
    <m/>
  </r>
  <r>
    <x v="0"/>
    <x v="0"/>
    <x v="0"/>
    <x v="0"/>
    <n v="1244460"/>
    <d v="2001-05-15T02:36:38"/>
    <s v="The Bank of Nova Scotia"/>
    <x v="0"/>
    <x v="0"/>
    <x v="0"/>
    <x v="0"/>
    <s v="Aluminum LME Registered Contract"/>
    <s v="Al LME Reg.      Contract                17May01         USD/mt-L"/>
    <n v="50"/>
    <m/>
    <x v="0"/>
    <x v="0"/>
    <x v="0"/>
    <n v="1531"/>
    <s v="DIGITDEEP"/>
    <s v="GRANKINE"/>
    <s v="Enron Metals Trading System"/>
    <x v="0"/>
    <x v="0"/>
    <n v="2128418"/>
    <d v="2001-05-17T21:00:00"/>
  </r>
  <r>
    <x v="0"/>
    <x v="0"/>
    <x v="0"/>
    <x v="0"/>
    <n v="1244462"/>
    <d v="2001-05-15T02:36:45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110"/>
    <s v="NATHANDAY"/>
    <s v="ATURNER"/>
    <s v="Enron Metals Trading System"/>
    <x v="0"/>
    <x v="0"/>
    <n v="2128422"/>
    <m/>
  </r>
  <r>
    <x v="0"/>
    <x v="3"/>
    <x v="1"/>
    <x v="0"/>
    <n v="1244463"/>
    <d v="2001-05-15T02:36:58"/>
    <s v="Electrabel SA"/>
    <x v="0"/>
    <x v="0"/>
    <x v="0"/>
    <x v="3"/>
    <s v="UK Gas Phy Fwd NBP"/>
    <s v="UK Gas Phy       NBP                     Jul-Sep01       p/th"/>
    <m/>
    <n v="25000"/>
    <x v="0"/>
    <x v="5"/>
    <x v="3"/>
    <n v="21.65"/>
    <s v="GREGORYG"/>
    <s v="AFAIRLE"/>
    <s v="Non Affiliate Gas Book"/>
    <x v="4"/>
    <x v="2"/>
    <n v="102738"/>
    <d v="2001-07-01T00:00:00"/>
  </r>
  <r>
    <x v="0"/>
    <x v="0"/>
    <x v="0"/>
    <x v="0"/>
    <n v="1244464"/>
    <d v="2001-05-15T02:37:4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ADM08839"/>
    <s v="BMARCHAN"/>
    <s v="Enron Metals Trading System"/>
    <x v="0"/>
    <x v="0"/>
    <n v="2128426"/>
    <m/>
  </r>
  <r>
    <x v="0"/>
    <x v="1"/>
    <x v="0"/>
    <x v="0"/>
    <n v="1244465"/>
    <d v="2001-05-15T02:38:13"/>
    <s v="CBF Energimegling AS"/>
    <x v="0"/>
    <x v="0"/>
    <x v="0"/>
    <x v="1"/>
    <s v="Nordic Power Financial Swap"/>
    <s v="Nordic Pwr Swap  SYS BASE                Win1 03         NOK/MWh"/>
    <n v="5"/>
    <m/>
    <x v="0"/>
    <x v="1"/>
    <x v="1"/>
    <n v="189.75"/>
    <s v="ADM98993"/>
    <s v="FFROSE"/>
    <s v="ENE- Nordic Power Book"/>
    <x v="1"/>
    <x v="1"/>
    <n v="1244465"/>
    <d v="2003-01-01T00:00:00"/>
  </r>
  <r>
    <x v="0"/>
    <x v="0"/>
    <x v="0"/>
    <x v="0"/>
    <n v="1244466"/>
    <d v="2001-05-15T02:38:32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2"/>
    <s v="chashastie"/>
    <s v="BMARCHAN"/>
    <s v="Enron Metals Trading System"/>
    <x v="0"/>
    <x v="0"/>
    <n v="2128428"/>
    <m/>
  </r>
  <r>
    <x v="0"/>
    <x v="0"/>
    <x v="0"/>
    <x v="0"/>
    <n v="1244467"/>
    <d v="2001-05-15T02:38:40"/>
    <s v="AIG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12"/>
    <s v="ARON1203"/>
    <s v="BMARCHAN"/>
    <s v="Enron Metals Trading System"/>
    <x v="0"/>
    <x v="0"/>
    <n v="2128430"/>
    <m/>
  </r>
  <r>
    <x v="0"/>
    <x v="0"/>
    <x v="0"/>
    <x v="0"/>
    <n v="1244468"/>
    <d v="2001-05-15T02:39:1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TRD01017"/>
    <s v="BMARCHAN"/>
    <s v="Enron Metals Trading System"/>
    <x v="0"/>
    <x v="0"/>
    <n v="2128432"/>
    <m/>
  </r>
  <r>
    <x v="0"/>
    <x v="0"/>
    <x v="0"/>
    <x v="0"/>
    <n v="1244470"/>
    <d v="2001-05-15T02:39:3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MLEONARD"/>
    <s v="BMARCHAN"/>
    <s v="Enron Metals Trading System"/>
    <x v="0"/>
    <x v="0"/>
    <n v="2128440"/>
    <m/>
  </r>
  <r>
    <x v="0"/>
    <x v="0"/>
    <x v="0"/>
    <x v="0"/>
    <n v="1244469"/>
    <d v="2001-05-15T02:39:3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VANDESBO"/>
    <s v="BMARCHAN"/>
    <s v="Enron Metals Trading System"/>
    <x v="0"/>
    <x v="0"/>
    <n v="2128436"/>
    <m/>
  </r>
  <r>
    <x v="0"/>
    <x v="0"/>
    <x v="0"/>
    <x v="0"/>
    <n v="1244471"/>
    <d v="2001-05-15T02:39:35"/>
    <s v="Refco Overseas Ltd"/>
    <x v="0"/>
    <x v="0"/>
    <x v="0"/>
    <x v="0"/>
    <s v="Alum Alloy LME Registered Contract"/>
    <s v="Al Alloy LME Reg Contract                3 Month         USD/mt-L"/>
    <n v="10"/>
    <m/>
    <x v="0"/>
    <x v="2"/>
    <x v="0"/>
    <n v="1257"/>
    <s v="brotherton"/>
    <s v="JGORDON1"/>
    <s v="Enron Metals Trading System"/>
    <x v="0"/>
    <x v="0"/>
    <n v="2128442"/>
    <m/>
  </r>
  <r>
    <x v="0"/>
    <x v="0"/>
    <x v="0"/>
    <x v="0"/>
    <n v="1244473"/>
    <d v="2001-05-15T02:39:43"/>
    <s v="The Bank of Nova Scotia"/>
    <x v="0"/>
    <x v="0"/>
    <x v="0"/>
    <x v="0"/>
    <s v="Aluminum LME Registered Contract"/>
    <s v="Al LME Reg.      Contract                17May01         USD/mt-L"/>
    <n v="20"/>
    <m/>
    <x v="0"/>
    <x v="0"/>
    <x v="0"/>
    <n v="1528"/>
    <s v="DIGITDEEP"/>
    <s v="GRANKINE"/>
    <s v="Enron Metals Trading System"/>
    <x v="0"/>
    <x v="0"/>
    <n v="2128444"/>
    <d v="2001-05-17T21:00:00"/>
  </r>
  <r>
    <x v="0"/>
    <x v="0"/>
    <x v="0"/>
    <x v="0"/>
    <n v="1244474"/>
    <d v="2001-05-15T02:39:44"/>
    <s v="The Bank of Nova Scotia"/>
    <x v="0"/>
    <x v="0"/>
    <x v="0"/>
    <x v="0"/>
    <s v="Aluminum LME Registered Contract"/>
    <s v="Al LME Reg.      Contract                20Jun01         USD/mt-L"/>
    <m/>
    <n v="20"/>
    <x v="0"/>
    <x v="0"/>
    <x v="0"/>
    <n v="1513"/>
    <s v="DIGITDEEP"/>
    <s v="GRANKINE"/>
    <s v="Enron Metals Trading System"/>
    <x v="0"/>
    <x v="0"/>
    <n v="2128446"/>
    <d v="2001-06-20T00:00:00"/>
  </r>
  <r>
    <x v="0"/>
    <x v="0"/>
    <x v="0"/>
    <x v="0"/>
    <n v="1244475"/>
    <d v="2001-05-15T02:39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66058"/>
    <s v="BMARCHAN"/>
    <s v="Enron Metals Trading System"/>
    <x v="0"/>
    <x v="0"/>
    <n v="2128448"/>
    <m/>
  </r>
  <r>
    <x v="0"/>
    <x v="0"/>
    <x v="0"/>
    <x v="0"/>
    <n v="1244476"/>
    <d v="2001-05-15T02:39:5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5"/>
    <s v="TRD01018"/>
    <s v="JGORDON1"/>
    <s v="Enron Metals Trading System"/>
    <x v="0"/>
    <x v="0"/>
    <n v="2128452"/>
    <m/>
  </r>
  <r>
    <x v="0"/>
    <x v="3"/>
    <x v="1"/>
    <x v="0"/>
    <n v="1244477"/>
    <d v="2001-05-15T02:40:01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cordimoore"/>
    <s v="AFAIRLE"/>
    <s v="Non Affiliate Gas Book"/>
    <x v="4"/>
    <x v="2"/>
    <n v="102746"/>
    <d v="2001-07-01T00:00:00"/>
  </r>
  <r>
    <x v="0"/>
    <x v="0"/>
    <x v="0"/>
    <x v="0"/>
    <n v="1244478"/>
    <d v="2001-05-15T02:40:1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PHILLIPSM"/>
    <s v="BMARCHAN"/>
    <s v="Enron Metals Trading System"/>
    <x v="0"/>
    <x v="0"/>
    <n v="2128454"/>
    <m/>
  </r>
  <r>
    <x v="0"/>
    <x v="0"/>
    <x v="0"/>
    <x v="0"/>
    <n v="1244479"/>
    <d v="2001-05-15T02:40:42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64"/>
    <s v="ADM01803"/>
    <s v="BMARCHAN"/>
    <s v="Enron Metals Trading System"/>
    <x v="0"/>
    <x v="0"/>
    <n v="2128456"/>
    <m/>
  </r>
  <r>
    <x v="0"/>
    <x v="3"/>
    <x v="1"/>
    <x v="0"/>
    <n v="1244480"/>
    <d v="2001-05-15T02:40:46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55"/>
    <s v="andygard"/>
    <s v="AFAIRLE"/>
    <s v="Non Affiliate Gas Book"/>
    <x v="4"/>
    <x v="2"/>
    <n v="102752"/>
    <d v="2001-07-01T00:00:00"/>
  </r>
  <r>
    <x v="0"/>
    <x v="3"/>
    <x v="1"/>
    <x v="0"/>
    <n v="1244481"/>
    <d v="2001-05-15T02:41:37"/>
    <s v="Aquila Energy Limited"/>
    <x v="0"/>
    <x v="0"/>
    <x v="0"/>
    <x v="3"/>
    <s v="UK Gas Phy Fwd NBP"/>
    <s v="UK Gas Phy       NBP                     Jan-Mar02       p/th"/>
    <n v="25000"/>
    <m/>
    <x v="0"/>
    <x v="5"/>
    <x v="3"/>
    <n v="26.35"/>
    <s v="GT3366990"/>
    <s v="AFAIRLE"/>
    <s v="Non Affiliate Gas Book"/>
    <x v="4"/>
    <x v="2"/>
    <n v="102753"/>
    <d v="2002-01-01T00:00:00"/>
  </r>
  <r>
    <x v="0"/>
    <x v="3"/>
    <x v="1"/>
    <x v="0"/>
    <n v="1244482"/>
    <d v="2001-05-15T02:41:52"/>
    <s v="Aquila Energy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GT3366990"/>
    <s v="AFAIRLE"/>
    <s v="Non Affiliate Gas Book"/>
    <x v="4"/>
    <x v="2"/>
    <n v="102754"/>
    <d v="2001-10-01T00:00:00"/>
  </r>
  <r>
    <x v="0"/>
    <x v="0"/>
    <x v="0"/>
    <x v="0"/>
    <n v="1244483"/>
    <d v="2001-05-15T02:41:59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64"/>
    <s v="PHILLIPSM"/>
    <s v="BMARCHAN"/>
    <s v="Enron Metals Trading System"/>
    <x v="0"/>
    <x v="0"/>
    <n v="2128458"/>
    <m/>
  </r>
  <r>
    <x v="0"/>
    <x v="0"/>
    <x v="0"/>
    <x v="0"/>
    <n v="1244484"/>
    <d v="2001-05-15T02:42:0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8460"/>
    <m/>
  </r>
  <r>
    <x v="0"/>
    <x v="0"/>
    <x v="0"/>
    <x v="0"/>
    <n v="1244486"/>
    <d v="2001-05-15T02:42:46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464"/>
    <m/>
  </r>
  <r>
    <x v="0"/>
    <x v="1"/>
    <x v="1"/>
    <x v="0"/>
    <n v="1244487"/>
    <d v="2001-05-15T02:43:11"/>
    <s v="EnBW Gesellschaft fur Stromhandel mbH"/>
    <x v="0"/>
    <x v="0"/>
    <x v="0"/>
    <x v="1"/>
    <s v="GER Power Phy Fwd Ffrm"/>
    <s v="GER Pwr Phy FF   Ger Grd WDPK HV         Jun01           EUR/MWh"/>
    <m/>
    <n v="25"/>
    <x v="0"/>
    <x v="1"/>
    <x v="2"/>
    <n v="24.9"/>
    <s v="bxbz7372"/>
    <s v="MHELLERM"/>
    <s v="UK - ECTRL - Continental Power Book"/>
    <x v="2"/>
    <x v="2"/>
    <n v="102106.1"/>
    <d v="2001-06-01T00:00:00"/>
  </r>
  <r>
    <x v="0"/>
    <x v="0"/>
    <x v="0"/>
    <x v="0"/>
    <n v="1244488"/>
    <d v="2001-05-15T02:43:17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66"/>
    <m/>
  </r>
  <r>
    <x v="0"/>
    <x v="3"/>
    <x v="1"/>
    <x v="0"/>
    <n v="1244489"/>
    <d v="2001-05-15T02:43:41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5"/>
    <s v="CA2244668"/>
    <s v="MNICHOLA"/>
    <s v="Non Affiliate Gas Book"/>
    <x v="4"/>
    <x v="2"/>
    <n v="102747"/>
    <d v="2001-05-19T21:00:00"/>
  </r>
  <r>
    <x v="0"/>
    <x v="3"/>
    <x v="1"/>
    <x v="0"/>
    <n v="1244491"/>
    <d v="2001-05-15T02:44:00"/>
    <s v="Cinergy Global Trading Limited"/>
    <x v="0"/>
    <x v="0"/>
    <x v="0"/>
    <x v="3"/>
    <s v="UK Gas Phy Fwd NBP"/>
    <s v="UK Gas Phy       NBP                     Jul-Sep01       p/th"/>
    <n v="25000"/>
    <m/>
    <x v="0"/>
    <x v="5"/>
    <x v="3"/>
    <n v="21.45"/>
    <s v="ADM48084"/>
    <s v="AFAIRLE"/>
    <s v="Non Affiliate Gas Book"/>
    <x v="4"/>
    <x v="2"/>
    <n v="102748"/>
    <d v="2001-07-01T00:00:00"/>
  </r>
  <r>
    <x v="0"/>
    <x v="0"/>
    <x v="0"/>
    <x v="0"/>
    <n v="1244492"/>
    <d v="2001-05-15T02:44:0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0"/>
    <m/>
  </r>
  <r>
    <x v="0"/>
    <x v="3"/>
    <x v="1"/>
    <x v="0"/>
    <n v="1244493"/>
    <d v="2001-05-15T02:44:15"/>
    <s v="Alliance Gas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RICHARDW"/>
    <s v="AFAIRLE"/>
    <s v="Non Affiliate Gas Book"/>
    <x v="4"/>
    <x v="2"/>
    <n v="102749"/>
    <d v="2002-01-01T00:00:00"/>
  </r>
  <r>
    <x v="0"/>
    <x v="3"/>
    <x v="1"/>
    <x v="0"/>
    <n v="1244494"/>
    <d v="2001-05-15T02:44:19"/>
    <s v="Accord Energy Ltd."/>
    <x v="0"/>
    <x v="0"/>
    <x v="0"/>
    <x v="3"/>
    <s v="UK Gas Phy Fwd NBP"/>
    <s v="UK Gas Phy       NBP                     Jul-Sep01       p/th"/>
    <m/>
    <n v="25000"/>
    <x v="0"/>
    <x v="5"/>
    <x v="3"/>
    <n v="21.45"/>
    <s v="cordimoore"/>
    <s v="AFAIRLE"/>
    <s v="Non Affiliate Gas Book"/>
    <x v="4"/>
    <x v="2"/>
    <n v="102750"/>
    <d v="2001-07-01T00:00:00"/>
  </r>
  <r>
    <x v="0"/>
    <x v="3"/>
    <x v="1"/>
    <x v="0"/>
    <n v="1244495"/>
    <d v="2001-05-15T02:45:10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25"/>
    <s v="cordimoore"/>
    <s v="AFAIRLE"/>
    <s v="Non Affiliate Gas Book"/>
    <x v="4"/>
    <x v="2"/>
    <n v="102751"/>
    <d v="2002-01-01T00:00:00"/>
  </r>
  <r>
    <x v="0"/>
    <x v="3"/>
    <x v="1"/>
    <x v="0"/>
    <n v="1244497"/>
    <d v="2001-05-15T02:47:22"/>
    <s v="Morgan Stanley Capital Group, Inc."/>
    <x v="0"/>
    <x v="0"/>
    <x v="0"/>
    <x v="3"/>
    <s v="UK Gas Phy Fwd NBP"/>
    <s v="UK Gas Phy       NBP                     Apr-Sep03       p/th"/>
    <m/>
    <n v="25000"/>
    <x v="0"/>
    <x v="5"/>
    <x v="3"/>
    <n v="20.25"/>
    <s v="MORGAN7633"/>
    <s v="AFAIRLE"/>
    <s v="Non Affiliate Gas Book"/>
    <x v="4"/>
    <x v="2"/>
    <n v="102755"/>
    <d v="2003-04-01T00:00:00"/>
  </r>
  <r>
    <x v="0"/>
    <x v="1"/>
    <x v="1"/>
    <x v="0"/>
    <n v="1244498"/>
    <d v="2001-05-15T02:47:43"/>
    <s v="E.ON Trading GmbH (Munich)"/>
    <x v="0"/>
    <x v="0"/>
    <x v="0"/>
    <x v="1"/>
    <s v="GER Power Phy Fwd Ffrm"/>
    <s v="GER Pwr Phy FF   Ger Grd WDPK HV         21-25May01      EUR/MWh"/>
    <n v="25"/>
    <m/>
    <x v="0"/>
    <x v="1"/>
    <x v="2"/>
    <n v="25.7"/>
    <s v="eontrdneu"/>
    <s v="MHELLERM"/>
    <s v="UK - ECTRL - Continental Power Book"/>
    <x v="2"/>
    <x v="2"/>
    <n v="102108.1"/>
    <d v="2001-05-21T21:00:00"/>
  </r>
  <r>
    <x v="0"/>
    <x v="0"/>
    <x v="0"/>
    <x v="0"/>
    <n v="1244499"/>
    <d v="2001-05-15T02:48:0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pornstar"/>
    <s v="BMARCHAN"/>
    <s v="Enron Metals Trading System"/>
    <x v="0"/>
    <x v="0"/>
    <n v="2128474"/>
    <m/>
  </r>
  <r>
    <x v="0"/>
    <x v="0"/>
    <x v="0"/>
    <x v="0"/>
    <n v="1244501"/>
    <d v="2001-05-15T02:48:2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8"/>
    <m/>
  </r>
  <r>
    <x v="0"/>
    <x v="0"/>
    <x v="0"/>
    <x v="0"/>
    <n v="1244502"/>
    <d v="2001-05-15T02:52:58"/>
    <s v="ED &amp; F M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2"/>
    <s v="chashastie"/>
    <s v="BMARCHAN"/>
    <s v="Enron Metals Trading System"/>
    <x v="0"/>
    <x v="0"/>
    <n v="2128480"/>
    <m/>
  </r>
  <r>
    <x v="0"/>
    <x v="1"/>
    <x v="1"/>
    <x v="0"/>
    <n v="1244504"/>
    <d v="2001-05-15T02:53:55"/>
    <s v="E&amp;T Energie Handelsgesellschaft m.b.H."/>
    <x v="0"/>
    <x v="0"/>
    <x v="0"/>
    <x v="1"/>
    <s v="GER Power Phy Fwd Ffrm"/>
    <s v="GER Pwr Phy FF   Ger Grd WDPK HV         21-25May01      EUR/MWh"/>
    <n v="25"/>
    <m/>
    <x v="0"/>
    <x v="1"/>
    <x v="2"/>
    <n v="25.2"/>
    <s v="kleinpat"/>
    <s v="MHELLERM"/>
    <s v="UK - ECTRL - Continental Power Book"/>
    <x v="2"/>
    <x v="2"/>
    <n v="102114.1"/>
    <d v="2001-05-21T21:00:00"/>
  </r>
  <r>
    <x v="0"/>
    <x v="0"/>
    <x v="0"/>
    <x v="0"/>
    <n v="1244506"/>
    <d v="2001-05-15T02:55:0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488"/>
    <m/>
  </r>
  <r>
    <x v="0"/>
    <x v="3"/>
    <x v="1"/>
    <x v="0"/>
    <n v="1244507"/>
    <d v="2001-05-15T02:55:04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95"/>
    <s v="CA2244668"/>
    <s v="MNICHOLA"/>
    <s v="Non Affiliate Gas Book"/>
    <x v="4"/>
    <x v="2"/>
    <n v="102763"/>
    <d v="2001-05-19T21:00:00"/>
  </r>
  <r>
    <x v="0"/>
    <x v="0"/>
    <x v="0"/>
    <x v="0"/>
    <n v="1244508"/>
    <d v="2001-05-15T02:56:12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WAINROB"/>
    <s v="BMARCHAN"/>
    <s v="Enron Metals Trading System"/>
    <x v="0"/>
    <x v="0"/>
    <n v="2128496"/>
    <m/>
  </r>
  <r>
    <x v="0"/>
    <x v="3"/>
    <x v="1"/>
    <x v="0"/>
    <n v="1244509"/>
    <d v="2001-05-15T02:56:37"/>
    <s v="PowerGen UK Plc"/>
    <x v="0"/>
    <x v="0"/>
    <x v="0"/>
    <x v="3"/>
    <s v="UK Gas Phy Fwd NBP"/>
    <s v="UK Gas Phy       NBP                     Jan-Mar02       p/th"/>
    <m/>
    <n v="25000"/>
    <x v="0"/>
    <x v="5"/>
    <x v="3"/>
    <n v="26.3"/>
    <s v="urveshko"/>
    <s v="AFAIRLE"/>
    <s v="Non Affiliate Gas Book"/>
    <x v="4"/>
    <x v="2"/>
    <n v="102762"/>
    <d v="2002-01-01T00:00:00"/>
  </r>
  <r>
    <x v="0"/>
    <x v="3"/>
    <x v="1"/>
    <x v="0"/>
    <n v="1244510"/>
    <d v="2001-05-15T02:56:37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1"/>
    <d v="2002-04-01T00:00:00"/>
  </r>
  <r>
    <x v="0"/>
    <x v="3"/>
    <x v="1"/>
    <x v="0"/>
    <n v="1244511"/>
    <d v="2001-05-15T02:56:43"/>
    <s v="PowerGen UK Plc"/>
    <x v="0"/>
    <x v="0"/>
    <x v="0"/>
    <x v="3"/>
    <s v="UK Gas Phy Fwd NBP"/>
    <s v="UK Gas Phy       NBP                     Jul-Sep01       p/th"/>
    <m/>
    <n v="25000"/>
    <x v="0"/>
    <x v="5"/>
    <x v="3"/>
    <n v="21.5"/>
    <s v="urveshko"/>
    <s v="AFAIRLE"/>
    <s v="Non Affiliate Gas Book"/>
    <x v="4"/>
    <x v="2"/>
    <n v="102766"/>
    <d v="2001-07-01T00:00:00"/>
  </r>
  <r>
    <x v="0"/>
    <x v="0"/>
    <x v="0"/>
    <x v="0"/>
    <n v="1244512"/>
    <d v="2001-05-15T02:58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28510"/>
    <m/>
  </r>
  <r>
    <x v="0"/>
    <x v="0"/>
    <x v="0"/>
    <x v="0"/>
    <n v="1244515"/>
    <d v="2001-05-15T03:00:0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518"/>
    <m/>
  </r>
  <r>
    <x v="0"/>
    <x v="0"/>
    <x v="0"/>
    <x v="0"/>
    <n v="1244516"/>
    <d v="2001-05-15T03:00:10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TRD01017"/>
    <s v="BMARCHAN"/>
    <s v="Enron Metals Trading System"/>
    <x v="0"/>
    <x v="0"/>
    <n v="2128520"/>
    <m/>
  </r>
  <r>
    <x v="0"/>
    <x v="0"/>
    <x v="0"/>
    <x v="0"/>
    <n v="1244517"/>
    <d v="2001-05-15T03:00:1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marknunn1"/>
    <s v="BMARCHAN"/>
    <s v="Enron Metals Trading System"/>
    <x v="0"/>
    <x v="0"/>
    <n v="2128524"/>
    <m/>
  </r>
  <r>
    <x v="0"/>
    <x v="0"/>
    <x v="0"/>
    <x v="0"/>
    <n v="1244520"/>
    <d v="2001-05-15T03:00:2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8530"/>
    <m/>
  </r>
  <r>
    <x v="0"/>
    <x v="0"/>
    <x v="0"/>
    <x v="0"/>
    <n v="1244521"/>
    <d v="2001-05-15T03:00:3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532"/>
    <m/>
  </r>
  <r>
    <x v="0"/>
    <x v="0"/>
    <x v="0"/>
    <x v="0"/>
    <n v="1244522"/>
    <d v="2001-05-15T03:00:4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danielgeo"/>
    <s v="BMARCHAN"/>
    <s v="Enron Metals Trading System"/>
    <x v="0"/>
    <x v="0"/>
    <n v="2128534"/>
    <m/>
  </r>
  <r>
    <x v="0"/>
    <x v="0"/>
    <x v="0"/>
    <x v="0"/>
    <n v="1244524"/>
    <d v="2001-05-15T03:01:08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6.5"/>
    <s v="TRD01018"/>
    <s v="ATURNER"/>
    <s v="Enron Metals Trading System"/>
    <x v="0"/>
    <x v="0"/>
    <n v="2128536"/>
    <m/>
  </r>
  <r>
    <x v="0"/>
    <x v="3"/>
    <x v="1"/>
    <x v="0"/>
    <n v="1244523"/>
    <d v="2001-05-15T03:01:08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4"/>
    <d v="2002-04-01T00:00:00"/>
  </r>
  <r>
    <x v="0"/>
    <x v="0"/>
    <x v="0"/>
    <x v="0"/>
    <n v="1244526"/>
    <d v="2001-05-15T03:01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AVEMORGAN"/>
    <s v="BMARCHAN"/>
    <s v="Enron Metals Trading System"/>
    <x v="0"/>
    <x v="0"/>
    <n v="2128540"/>
    <m/>
  </r>
  <r>
    <x v="0"/>
    <x v="0"/>
    <x v="0"/>
    <x v="0"/>
    <n v="1244529"/>
    <d v="2001-05-15T03:02:1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51397"/>
    <s v="BMARCHAN"/>
    <s v="Enron Metals Trading System"/>
    <x v="0"/>
    <x v="0"/>
    <n v="2128546"/>
    <m/>
  </r>
  <r>
    <x v="0"/>
    <x v="0"/>
    <x v="0"/>
    <x v="0"/>
    <n v="1244530"/>
    <d v="2001-05-15T03:02:3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MLEONARD"/>
    <s v="BMARCHAN"/>
    <s v="Enron Metals Trading System"/>
    <x v="0"/>
    <x v="0"/>
    <n v="2128550"/>
    <m/>
  </r>
  <r>
    <x v="0"/>
    <x v="0"/>
    <x v="0"/>
    <x v="0"/>
    <n v="1244531"/>
    <d v="2001-05-15T03:02:34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66058"/>
    <s v="BMARCHAN"/>
    <s v="Enron Metals Trading System"/>
    <x v="0"/>
    <x v="0"/>
    <n v="2128556"/>
    <m/>
  </r>
  <r>
    <x v="0"/>
    <x v="0"/>
    <x v="0"/>
    <x v="0"/>
    <n v="1244532"/>
    <d v="2001-05-15T03:02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glawrence"/>
    <s v="BMARCHAN"/>
    <s v="Enron Metals Trading System"/>
    <x v="0"/>
    <x v="0"/>
    <n v="2128558"/>
    <m/>
  </r>
  <r>
    <x v="0"/>
    <x v="3"/>
    <x v="1"/>
    <x v="0"/>
    <n v="1244533"/>
    <d v="2001-05-15T03:02:57"/>
    <s v="Aquila Energy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GT3366990"/>
    <s v="AFAIRLE"/>
    <s v="Non Affiliate Gas Book"/>
    <x v="4"/>
    <x v="2"/>
    <n v="102765"/>
    <d v="2002-01-01T00:00:00"/>
  </r>
  <r>
    <x v="0"/>
    <x v="4"/>
    <x v="1"/>
    <x v="0"/>
    <n v="1244535"/>
    <d v="2001-05-15T03:03:28"/>
    <s v="Mitsui &amp; Co., Ltd."/>
    <x v="0"/>
    <x v="0"/>
    <x v="0"/>
    <x v="4"/>
    <s v="Jpn Alum Phy Index CIF Main"/>
    <s v="Jpn Al Phy Index CIF Main Port           Jul-Sep01       USD/mt-L"/>
    <n v="2"/>
    <m/>
    <x v="0"/>
    <x v="7"/>
    <x v="0"/>
    <n v="51"/>
    <s v="ADM52358"/>
    <s v="SUPOT"/>
    <s v="Enron Metals Trading System"/>
    <x v="0"/>
    <x v="4"/>
    <s v=" Physical Metal"/>
    <d v="2001-07-01T00:00:00"/>
  </r>
  <r>
    <x v="0"/>
    <x v="3"/>
    <x v="1"/>
    <x v="0"/>
    <n v="1244536"/>
    <d v="2001-05-15T03:04:07"/>
    <s v="BP Gas Marketing Limited"/>
    <x v="0"/>
    <x v="0"/>
    <x v="0"/>
    <x v="3"/>
    <s v="UK Gas Phy Fwd NBP"/>
    <s v="UK Gas Phy       NBP                     15May01         p/th"/>
    <m/>
    <n v="50000"/>
    <x v="0"/>
    <x v="5"/>
    <x v="3"/>
    <n v="22.5"/>
    <s v="PHAROAHP"/>
    <s v="MNICHOLA"/>
    <s v="Non Affiliate Gas Book"/>
    <x v="4"/>
    <x v="2"/>
    <n v="102767"/>
    <d v="2001-05-15T21:00:00"/>
  </r>
  <r>
    <x v="0"/>
    <x v="0"/>
    <x v="0"/>
    <x v="0"/>
    <n v="1244537"/>
    <d v="2001-05-15T03:04:2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CHADWALLS"/>
    <s v="BMARCHAN"/>
    <s v="Enron Metals Trading System"/>
    <x v="0"/>
    <x v="0"/>
    <n v="2128562"/>
    <m/>
  </r>
  <r>
    <x v="0"/>
    <x v="0"/>
    <x v="0"/>
    <x v="0"/>
    <n v="1244538"/>
    <d v="2001-05-15T03:04:35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0"/>
    <s v="marknunn1"/>
    <s v="BMARCHAN"/>
    <s v="Enron Metals Trading System"/>
    <x v="0"/>
    <x v="0"/>
    <n v="2128572"/>
    <m/>
  </r>
  <r>
    <x v="0"/>
    <x v="0"/>
    <x v="0"/>
    <x v="0"/>
    <n v="1244539"/>
    <d v="2001-05-15T03:05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0"/>
    <s v="glawrence"/>
    <s v="BMARCHAN"/>
    <s v="Enron Metals Trading System"/>
    <x v="0"/>
    <x v="0"/>
    <n v="2128574"/>
    <m/>
  </r>
  <r>
    <x v="0"/>
    <x v="0"/>
    <x v="0"/>
    <x v="0"/>
    <n v="1244540"/>
    <d v="2001-05-15T03:05:20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danielgeo"/>
    <s v="ATURNER"/>
    <s v="Enron Metals Trading System"/>
    <x v="0"/>
    <x v="0"/>
    <n v="2128576"/>
    <m/>
  </r>
  <r>
    <x v="0"/>
    <x v="0"/>
    <x v="0"/>
    <x v="0"/>
    <n v="1244542"/>
    <d v="2001-05-15T03:07:12"/>
    <s v="The Bank of Nova Scotia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DIGITDEEP"/>
    <s v="BMARCHAN"/>
    <s v="Enron Metals Trading System"/>
    <x v="0"/>
    <x v="0"/>
    <n v="2128584"/>
    <m/>
  </r>
  <r>
    <x v="0"/>
    <x v="0"/>
    <x v="0"/>
    <x v="0"/>
    <n v="1244543"/>
    <d v="2001-05-15T03:07:2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8586"/>
    <m/>
  </r>
  <r>
    <x v="0"/>
    <x v="3"/>
    <x v="1"/>
    <x v="0"/>
    <n v="1244544"/>
    <d v="2001-05-15T03:07:39"/>
    <s v="El Paso Merchant Energy Europe Ltd"/>
    <x v="0"/>
    <x v="0"/>
    <x v="0"/>
    <x v="3"/>
    <s v="UK Gas Phy Fwd NBP"/>
    <s v="UK Gas Phy       NBP                     Oct-Dec01       p/th"/>
    <m/>
    <n v="25000"/>
    <x v="0"/>
    <x v="5"/>
    <x v="3"/>
    <n v="24.75"/>
    <s v="pxs64040"/>
    <s v="AFAIRLE"/>
    <s v="Non Affiliate Gas Book"/>
    <x v="4"/>
    <x v="2"/>
    <n v="102770"/>
    <d v="2001-10-01T00:00:00"/>
  </r>
  <r>
    <x v="0"/>
    <x v="3"/>
    <x v="1"/>
    <x v="0"/>
    <n v="1244545"/>
    <d v="2001-05-15T03:08:07"/>
    <s v="Fortum Gas Ltd."/>
    <x v="0"/>
    <x v="0"/>
    <x v="0"/>
    <x v="3"/>
    <s v="UK Gas Phy Fwd NBP"/>
    <s v="UK Gas Phy       NBP                     15May01         p/th"/>
    <m/>
    <n v="50000"/>
    <x v="0"/>
    <x v="5"/>
    <x v="3"/>
    <n v="22.7"/>
    <s v="ahhavvas"/>
    <s v="MNICHOLA"/>
    <s v="Non Affiliate Gas Book"/>
    <x v="4"/>
    <x v="2"/>
    <n v="102771"/>
    <d v="2001-05-15T21:00:00"/>
  </r>
  <r>
    <x v="0"/>
    <x v="0"/>
    <x v="0"/>
    <x v="0"/>
    <n v="1244546"/>
    <d v="2001-05-15T03:08:19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danielgeo"/>
    <s v="ATURNER"/>
    <s v="Enron Metals Trading System"/>
    <x v="0"/>
    <x v="0"/>
    <n v="2128596"/>
    <m/>
  </r>
  <r>
    <x v="0"/>
    <x v="3"/>
    <x v="1"/>
    <x v="0"/>
    <n v="1244547"/>
    <d v="2001-05-15T03:08:37"/>
    <s v="J. Aron &amp; Company"/>
    <x v="0"/>
    <x v="0"/>
    <x v="0"/>
    <x v="3"/>
    <s v="UK Gas Phy Fwd NBP"/>
    <s v="UK Gas Phy       NBP                     Jul-Sep01       p/th"/>
    <m/>
    <n v="25000"/>
    <x v="0"/>
    <x v="5"/>
    <x v="3"/>
    <n v="21.55"/>
    <s v="vanrietst"/>
    <s v="AFAIRLE"/>
    <s v="Non Affiliate Gas Book"/>
    <x v="4"/>
    <x v="2"/>
    <n v="102773"/>
    <d v="2001-07-01T00:00:00"/>
  </r>
  <r>
    <x v="0"/>
    <x v="3"/>
    <x v="1"/>
    <x v="0"/>
    <n v="1244548"/>
    <d v="2001-05-15T03:09:34"/>
    <s v="Sempra Energy Europe Ltd"/>
    <x v="0"/>
    <x v="0"/>
    <x v="0"/>
    <x v="3"/>
    <s v="UK Gas Phy Fwd NBP"/>
    <s v="UK Gas Phy       NBP                     17-31May01      p/th"/>
    <n v="50000"/>
    <m/>
    <x v="0"/>
    <x v="5"/>
    <x v="3"/>
    <n v="22.1"/>
    <s v="bengreen"/>
    <s v="MNICHOLA"/>
    <s v="Non Affiliate Gas Book"/>
    <x v="4"/>
    <x v="2"/>
    <n v="102774"/>
    <d v="2001-05-17T21:00:00"/>
  </r>
  <r>
    <x v="0"/>
    <x v="0"/>
    <x v="0"/>
    <x v="0"/>
    <n v="1244549"/>
    <d v="2001-05-15T03:09:47"/>
    <s v="Amalgamated Metal Trading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dogturds"/>
    <s v="BMARCHAN"/>
    <s v="Enron Metals Trading System"/>
    <x v="0"/>
    <x v="0"/>
    <n v="2128598"/>
    <m/>
  </r>
  <r>
    <x v="0"/>
    <x v="3"/>
    <x v="1"/>
    <x v="0"/>
    <n v="1244551"/>
    <d v="2001-05-15T03:13:14"/>
    <s v="AEP Energy Services Ltd"/>
    <x v="0"/>
    <x v="0"/>
    <x v="0"/>
    <x v="3"/>
    <s v="UK Gas Phy Fwd NBP"/>
    <s v="UK Gas Phy       NBP                     17-31May01      p/th"/>
    <n v="50000"/>
    <m/>
    <x v="0"/>
    <x v="5"/>
    <x v="3"/>
    <n v="22.1"/>
    <s v="psheffield"/>
    <s v="MNICHOLA"/>
    <s v="Non Affiliate Gas Book"/>
    <x v="4"/>
    <x v="2"/>
    <n v="102779"/>
    <d v="2001-05-17T21:00:00"/>
  </r>
  <r>
    <x v="0"/>
    <x v="0"/>
    <x v="0"/>
    <x v="0"/>
    <n v="1244552"/>
    <d v="2001-05-15T03:13:2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613"/>
    <m/>
  </r>
  <r>
    <x v="0"/>
    <x v="3"/>
    <x v="1"/>
    <x v="0"/>
    <n v="1244553"/>
    <d v="2001-05-15T03:15:53"/>
    <s v="El Paso Merchant Energy Europe Ltd"/>
    <x v="0"/>
    <x v="0"/>
    <x v="0"/>
    <x v="3"/>
    <s v="UK Gas Phy Fwd NBP"/>
    <s v="UK Gas Phy       NBP                     15May01         p/th"/>
    <n v="50000"/>
    <m/>
    <x v="0"/>
    <x v="5"/>
    <x v="3"/>
    <n v="22.5"/>
    <s v="pxs64040"/>
    <s v="MNICHOLA"/>
    <s v="Non Affiliate Gas Book"/>
    <x v="4"/>
    <x v="2"/>
    <n v="102782"/>
    <d v="2001-05-15T21:00:00"/>
  </r>
  <r>
    <x v="0"/>
    <x v="3"/>
    <x v="1"/>
    <x v="0"/>
    <n v="1244554"/>
    <d v="2001-05-15T03:17:06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20.05"/>
    <s v="psheffield"/>
    <s v="MNICHOLA"/>
    <s v="Non Affiliate Gas Book"/>
    <x v="4"/>
    <x v="2"/>
    <n v="102783"/>
    <d v="2001-05-19T21:00:00"/>
  </r>
  <r>
    <x v="0"/>
    <x v="3"/>
    <x v="1"/>
    <x v="0"/>
    <n v="1244555"/>
    <d v="2001-05-15T03:17:08"/>
    <s v="Alliance Gas Limited"/>
    <x v="0"/>
    <x v="0"/>
    <x v="0"/>
    <x v="3"/>
    <s v="UK Gas Phy Fwd NBP"/>
    <s v="UK Gas Phy       NBP                     15May01         p/th"/>
    <n v="50000"/>
    <m/>
    <x v="0"/>
    <x v="5"/>
    <x v="3"/>
    <n v="22.2"/>
    <s v="AMANDAMA"/>
    <s v="MNICHOLA"/>
    <s v="Non Affiliate Gas Book"/>
    <x v="4"/>
    <x v="2"/>
    <n v="102784"/>
    <d v="2001-05-15T21:00:00"/>
  </r>
  <r>
    <x v="0"/>
    <x v="3"/>
    <x v="1"/>
    <x v="0"/>
    <n v="1244557"/>
    <d v="2001-05-15T03:17:34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.1"/>
    <s v="ahhavvas"/>
    <s v="MNICHOLA"/>
    <s v="Non Affiliate Gas Book"/>
    <x v="4"/>
    <x v="2"/>
    <n v="102786"/>
    <d v="2001-05-17T21:00:00"/>
  </r>
  <r>
    <x v="0"/>
    <x v="3"/>
    <x v="1"/>
    <x v="0"/>
    <n v="1244558"/>
    <d v="2001-05-15T03:17:38"/>
    <s v="Fortum Gas Ltd."/>
    <x v="0"/>
    <x v="0"/>
    <x v="0"/>
    <x v="3"/>
    <s v="UK Gas Phy Fwd NBP"/>
    <s v="UK Gas Phy       NBP                     16-18May01      p/th"/>
    <n v="50000"/>
    <m/>
    <x v="0"/>
    <x v="5"/>
    <x v="3"/>
    <n v="22"/>
    <s v="ahhavvas"/>
    <s v="MNICHOLA"/>
    <s v="Non Affiliate Gas Book"/>
    <x v="4"/>
    <x v="2"/>
    <n v="102787"/>
    <d v="2001-05-16T21:00:00"/>
  </r>
  <r>
    <x v="0"/>
    <x v="0"/>
    <x v="0"/>
    <x v="0"/>
    <n v="1244559"/>
    <d v="2001-05-15T03:17:46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IGITDEEP"/>
    <s v="BMARCHAN"/>
    <s v="Enron Metals Trading System"/>
    <x v="0"/>
    <x v="0"/>
    <n v="2128633"/>
    <m/>
  </r>
  <r>
    <x v="0"/>
    <x v="0"/>
    <x v="0"/>
    <x v="0"/>
    <n v="1244560"/>
    <d v="2001-05-15T03:18:30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jtompkins"/>
    <s v="BMARCHAN"/>
    <s v="Enron Metals Trading System"/>
    <x v="0"/>
    <x v="0"/>
    <n v="2128635"/>
    <m/>
  </r>
  <r>
    <x v="0"/>
    <x v="0"/>
    <x v="0"/>
    <x v="0"/>
    <n v="1244561"/>
    <d v="2001-05-15T03:18:35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danielgeo"/>
    <s v="BMARCHAN"/>
    <s v="Enron Metals Trading System"/>
    <x v="0"/>
    <x v="0"/>
    <n v="2128637"/>
    <m/>
  </r>
  <r>
    <x v="0"/>
    <x v="3"/>
    <x v="1"/>
    <x v="0"/>
    <n v="1244564"/>
    <d v="2001-05-15T03:21:31"/>
    <s v="El Paso Merchant Energy Europe Ltd"/>
    <x v="0"/>
    <x v="0"/>
    <x v="0"/>
    <x v="3"/>
    <s v="UK Gas Phy Fwd NBP"/>
    <s v="UK Gas Phy       NBP                     16May01         p/th"/>
    <n v="50000"/>
    <m/>
    <x v="0"/>
    <x v="5"/>
    <x v="3"/>
    <n v="21.75"/>
    <s v="pxs64040"/>
    <s v="MNICHOLA"/>
    <s v="Non Affiliate Gas Book"/>
    <x v="4"/>
    <x v="2"/>
    <n v="102791"/>
    <d v="2001-05-16T21:00:00"/>
  </r>
  <r>
    <x v="0"/>
    <x v="3"/>
    <x v="1"/>
    <x v="0"/>
    <n v="1244565"/>
    <d v="2001-05-15T03:21:51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2"/>
    <s v="CA2244668"/>
    <s v="MNICHOLA"/>
    <s v="Non Affiliate Gas Book"/>
    <x v="4"/>
    <x v="2"/>
    <n v="102793"/>
    <d v="2001-05-15T21:00:00"/>
  </r>
  <r>
    <x v="0"/>
    <x v="3"/>
    <x v="1"/>
    <x v="0"/>
    <n v="1244566"/>
    <d v="2001-05-15T03:22:19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"/>
    <s v="ahhavvas"/>
    <s v="MNICHOLA"/>
    <s v="Non Affiliate Gas Book"/>
    <x v="4"/>
    <x v="2"/>
    <n v="102794"/>
    <d v="2001-05-17T21:00:00"/>
  </r>
  <r>
    <x v="0"/>
    <x v="3"/>
    <x v="1"/>
    <x v="0"/>
    <n v="1244567"/>
    <d v="2001-05-15T03:24:11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75"/>
    <s v="CA2244668"/>
    <s v="MNICHOLA"/>
    <s v="Non Affiliate Gas Book"/>
    <x v="4"/>
    <x v="2"/>
    <n v="102796"/>
    <d v="2001-05-16T21:00:00"/>
  </r>
  <r>
    <x v="0"/>
    <x v="0"/>
    <x v="0"/>
    <x v="0"/>
    <n v="1244568"/>
    <d v="2001-05-15T03:24:23"/>
    <s v="Chase Manhattan International Limited"/>
    <x v="0"/>
    <x v="0"/>
    <x v="0"/>
    <x v="0"/>
    <s v="Nickel LME Registered Contract"/>
    <s v="Ni LME Reg.      Contract                3 Month         USD/mt-L"/>
    <m/>
    <n v="9"/>
    <x v="0"/>
    <x v="4"/>
    <x v="0"/>
    <n v="7120"/>
    <s v="holcombe"/>
    <s v="ATURNER"/>
    <s v="Enron Metals Trading System"/>
    <x v="0"/>
    <x v="0"/>
    <n v="2128665"/>
    <m/>
  </r>
  <r>
    <x v="0"/>
    <x v="0"/>
    <x v="0"/>
    <x v="0"/>
    <n v="1244569"/>
    <d v="2001-05-15T03:26:22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63"/>
    <s v="aarongiles"/>
    <s v="BMARCHAN"/>
    <s v="Enron Metals Trading System"/>
    <x v="0"/>
    <x v="0"/>
    <n v="2128675"/>
    <m/>
  </r>
  <r>
    <x v="0"/>
    <x v="1"/>
    <x v="1"/>
    <x v="0"/>
    <n v="1244570"/>
    <d v="2001-05-15T03:26:32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5"/>
    <x v="5"/>
    <n v="102128.1"/>
    <d v="2001-10-01T00:00:00"/>
  </r>
  <r>
    <x v="0"/>
    <x v="0"/>
    <x v="0"/>
    <x v="0"/>
    <n v="1244571"/>
    <d v="2001-05-15T03:27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refmetal"/>
    <s v="BMARCHAN"/>
    <s v="Enron Metals Trading System"/>
    <x v="0"/>
    <x v="0"/>
    <n v="2128685"/>
    <m/>
  </r>
  <r>
    <x v="0"/>
    <x v="1"/>
    <x v="1"/>
    <x v="0"/>
    <n v="1244572"/>
    <d v="2001-05-15T03:28:34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350000000000001"/>
    <s v="amandahol1"/>
    <s v="NJACKSON"/>
    <s v="UK-Power-Phy-Term-ECTRL-Production"/>
    <x v="5"/>
    <x v="5"/>
    <n v="102132.1"/>
    <d v="2001-10-01T00:00:00"/>
  </r>
  <r>
    <x v="0"/>
    <x v="3"/>
    <x v="1"/>
    <x v="0"/>
    <n v="1244573"/>
    <d v="2001-05-15T03:28:45"/>
    <s v="Accord Energy Ltd."/>
    <x v="0"/>
    <x v="0"/>
    <x v="0"/>
    <x v="3"/>
    <s v="BEL Gas Phy Fwd Zee HUB"/>
    <s v="BEL Gas Phy      ZEE HUB                 21-25May01      p/th"/>
    <n v="50000"/>
    <m/>
    <x v="0"/>
    <x v="5"/>
    <x v="3"/>
    <n v="22.9"/>
    <s v="tommacal"/>
    <s v="DFURNER"/>
    <s v="Continental Gas Book"/>
    <x v="4"/>
    <x v="2"/>
    <n v="102802"/>
    <d v="2001-05-21T21:00:00"/>
  </r>
  <r>
    <x v="0"/>
    <x v="0"/>
    <x v="0"/>
    <x v="0"/>
    <n v="1244574"/>
    <d v="2001-05-15T03:29:04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63"/>
    <s v="mdoconnor"/>
    <s v="BMARCHAN"/>
    <s v="Enron Metals Trading System"/>
    <x v="0"/>
    <x v="0"/>
    <n v="2128694"/>
    <m/>
  </r>
  <r>
    <x v="0"/>
    <x v="3"/>
    <x v="1"/>
    <x v="0"/>
    <n v="1244576"/>
    <d v="2001-05-15T03:29:56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1.5"/>
    <s v="RG3366990"/>
    <s v="MNICHOLA"/>
    <s v="Non Affiliate Gas Book"/>
    <x v="4"/>
    <x v="2"/>
    <n v="102806"/>
    <d v="2001-05-15T21:00:00"/>
  </r>
  <r>
    <x v="0"/>
    <x v="3"/>
    <x v="1"/>
    <x v="0"/>
    <n v="1244575"/>
    <d v="2001-05-15T03:29:56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3"/>
    <s v="CA2244668"/>
    <s v="MNICHOLA"/>
    <s v="Non Affiliate Gas Book"/>
    <x v="4"/>
    <x v="2"/>
    <n v="102805"/>
    <d v="2001-05-16T21:00:00"/>
  </r>
  <r>
    <x v="0"/>
    <x v="3"/>
    <x v="1"/>
    <x v="0"/>
    <n v="1244578"/>
    <d v="2001-05-15T03:30:53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10"/>
    <d v="2001-07-01T00:00:00"/>
  </r>
  <r>
    <x v="0"/>
    <x v="3"/>
    <x v="1"/>
    <x v="0"/>
    <n v="1244579"/>
    <d v="2001-05-15T03:31:02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19.8"/>
    <s v="psheffield"/>
    <s v="MNICHOLA"/>
    <s v="Non Affiliate Gas Book"/>
    <x v="4"/>
    <x v="2"/>
    <n v="102811"/>
    <d v="2001-05-19T21:00:00"/>
  </r>
  <r>
    <x v="0"/>
    <x v="0"/>
    <x v="0"/>
    <x v="0"/>
    <n v="1244580"/>
    <d v="2001-05-15T03:31:16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DIGITDEEP"/>
    <s v="BMARCHAN"/>
    <s v="Enron Metals Trading System"/>
    <x v="0"/>
    <x v="0"/>
    <n v="2128708"/>
    <m/>
  </r>
  <r>
    <x v="0"/>
    <x v="3"/>
    <x v="1"/>
    <x v="0"/>
    <n v="1244581"/>
    <d v="2001-05-15T03:33:14"/>
    <s v="Sempra Energy Europe Ltd"/>
    <x v="0"/>
    <x v="0"/>
    <x v="0"/>
    <x v="3"/>
    <s v="UK Gas Phy Fwd NBP"/>
    <s v="UK Gas Phy       NBP                     19-20May01      p/th"/>
    <n v="50000"/>
    <m/>
    <x v="0"/>
    <x v="5"/>
    <x v="3"/>
    <n v="19.649999999999999"/>
    <s v="bengreen"/>
    <s v="MNICHOLA"/>
    <s v="Non Affiliate Gas Book"/>
    <x v="4"/>
    <x v="2"/>
    <n v="102812"/>
    <d v="2001-05-19T21:00:00"/>
  </r>
  <r>
    <x v="0"/>
    <x v="3"/>
    <x v="1"/>
    <x v="0"/>
    <n v="1244582"/>
    <d v="2001-05-15T03:33:25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13"/>
    <d v="2001-10-01T00:00:00"/>
  </r>
  <r>
    <x v="0"/>
    <x v="3"/>
    <x v="1"/>
    <x v="0"/>
    <n v="1244583"/>
    <d v="2001-05-15T03:34:42"/>
    <s v="Agip (UK) Limited"/>
    <x v="0"/>
    <x v="0"/>
    <x v="0"/>
    <x v="3"/>
    <s v="UK Gas Phy Fwd NBP"/>
    <s v="UK Gas Phy       NBP                     19-20May01      p/th"/>
    <n v="50000"/>
    <m/>
    <x v="0"/>
    <x v="5"/>
    <x v="3"/>
    <n v="19.5"/>
    <s v="farshid2"/>
    <s v="MNICHOLA"/>
    <s v="Non Affiliate Gas Book"/>
    <x v="4"/>
    <x v="2"/>
    <n v="102814"/>
    <d v="2001-05-19T21:00:00"/>
  </r>
  <r>
    <x v="0"/>
    <x v="3"/>
    <x v="1"/>
    <x v="0"/>
    <n v="1244585"/>
    <d v="2001-05-15T03:37:08"/>
    <s v="Axia Energy Europe Limited"/>
    <x v="0"/>
    <x v="0"/>
    <x v="0"/>
    <x v="3"/>
    <s v="UK Gas Phy Fwd NBP"/>
    <s v="UK Gas Phy       NBP                     19-20May01      p/th"/>
    <n v="50000"/>
    <m/>
    <x v="0"/>
    <x v="5"/>
    <x v="3"/>
    <n v="19.350000000000001"/>
    <s v="randerson"/>
    <s v="MNICHOLA"/>
    <s v="Non Affiliate Gas Book"/>
    <x v="4"/>
    <x v="2"/>
    <n v="102817"/>
    <d v="2001-05-19T21:00:00"/>
  </r>
  <r>
    <x v="0"/>
    <x v="1"/>
    <x v="0"/>
    <x v="0"/>
    <n v="1244586"/>
    <d v="2001-05-15T03:37:31"/>
    <s v="Electrabel Nordic AS"/>
    <x v="0"/>
    <x v="0"/>
    <x v="0"/>
    <x v="1"/>
    <s v="Nordic Power Financial Swap"/>
    <s v="Nordic Pwr Swap  SYS BASE                GB11 2001       NOK/MWh"/>
    <n v="25"/>
    <m/>
    <x v="0"/>
    <x v="1"/>
    <x v="1"/>
    <n v="210.5"/>
    <s v="oslotrad01"/>
    <s v="ESEIDEL"/>
    <s v="ENE- Nordic Power Book"/>
    <x v="1"/>
    <x v="1"/>
    <n v="1244586"/>
    <d v="2001-10-08T00:00:00"/>
  </r>
  <r>
    <x v="0"/>
    <x v="0"/>
    <x v="0"/>
    <x v="0"/>
    <n v="1244587"/>
    <d v="2001-05-15T03:37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34"/>
    <m/>
  </r>
  <r>
    <x v="0"/>
    <x v="1"/>
    <x v="1"/>
    <x v="0"/>
    <n v="1244589"/>
    <d v="2001-05-15T03:38:25"/>
    <s v="Sempra Energy Europe Ltd"/>
    <x v="0"/>
    <x v="0"/>
    <x v="0"/>
    <x v="1"/>
    <s v="GER Power Phy Fwd Ffrm"/>
    <s v="GER Pwr Phy FF   Ger Grd WDPK HV         21-25May01      EUR/MWh"/>
    <m/>
    <n v="25"/>
    <x v="0"/>
    <x v="1"/>
    <x v="2"/>
    <n v="25.3"/>
    <s v="ochanini"/>
    <s v="MHELLERM"/>
    <s v="UK - ECTRL - Continental Power Book"/>
    <x v="2"/>
    <x v="2"/>
    <n v="102143.1"/>
    <d v="2001-05-21T21:00:00"/>
  </r>
  <r>
    <x v="0"/>
    <x v="0"/>
    <x v="0"/>
    <x v="0"/>
    <n v="1244590"/>
    <d v="2001-05-15T03:38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cochrane"/>
    <s v="BMARCHAN"/>
    <s v="Enron Metals Trading System"/>
    <x v="0"/>
    <x v="0"/>
    <n v="2128739"/>
    <m/>
  </r>
  <r>
    <x v="0"/>
    <x v="0"/>
    <x v="0"/>
    <x v="0"/>
    <n v="1244591"/>
    <d v="2001-05-15T03:38:5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741"/>
    <m/>
  </r>
  <r>
    <x v="0"/>
    <x v="0"/>
    <x v="0"/>
    <x v="0"/>
    <n v="1244592"/>
    <d v="2001-05-15T03:39:12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06610"/>
    <s v="BMARCHAN"/>
    <s v="Enron Metals Trading System"/>
    <x v="0"/>
    <x v="0"/>
    <n v="2128744"/>
    <m/>
  </r>
  <r>
    <x v="0"/>
    <x v="0"/>
    <x v="0"/>
    <x v="0"/>
    <n v="1244593"/>
    <d v="2001-05-15T03:39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johnmanfld"/>
    <s v="BMARCHAN"/>
    <s v="Enron Metals Trading System"/>
    <x v="0"/>
    <x v="0"/>
    <n v="2128747"/>
    <m/>
  </r>
  <r>
    <x v="0"/>
    <x v="0"/>
    <x v="0"/>
    <x v="0"/>
    <n v="1244594"/>
    <d v="2001-05-15T03:40:1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scochrane"/>
    <s v="BMARCHAN"/>
    <s v="Enron Metals Trading System"/>
    <x v="0"/>
    <x v="0"/>
    <n v="2128751"/>
    <m/>
  </r>
  <r>
    <x v="0"/>
    <x v="0"/>
    <x v="0"/>
    <x v="0"/>
    <n v="1244595"/>
    <d v="2001-05-15T03:40:3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SWAINROB"/>
    <s v="BMARCHAN"/>
    <s v="Enron Metals Trading System"/>
    <x v="0"/>
    <x v="0"/>
    <n v="2128754"/>
    <m/>
  </r>
  <r>
    <x v="0"/>
    <x v="0"/>
    <x v="0"/>
    <x v="0"/>
    <n v="1244596"/>
    <d v="2001-05-15T03:40:4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56"/>
    <m/>
  </r>
  <r>
    <x v="0"/>
    <x v="0"/>
    <x v="0"/>
    <x v="0"/>
    <n v="1244597"/>
    <d v="2001-05-15T03:41:04"/>
    <s v="GNI Limited"/>
    <x v="0"/>
    <x v="0"/>
    <x v="0"/>
    <x v="0"/>
    <s v="Nickel LME Registered Contract"/>
    <s v="Ni LME Reg.      Contract                3 Month         USD/mt-L"/>
    <n v="9"/>
    <m/>
    <x v="0"/>
    <x v="4"/>
    <x v="0"/>
    <n v="7110"/>
    <s v="ADM59084"/>
    <s v="ATURNER"/>
    <s v="Enron Metals Trading System"/>
    <x v="0"/>
    <x v="0"/>
    <n v="2128758"/>
    <m/>
  </r>
  <r>
    <x v="0"/>
    <x v="3"/>
    <x v="1"/>
    <x v="0"/>
    <n v="1244598"/>
    <d v="2001-05-15T03:41:37"/>
    <s v="Alliance Gas Limited"/>
    <x v="0"/>
    <x v="0"/>
    <x v="0"/>
    <x v="3"/>
    <s v="UK Gas Phy Fwd NBP"/>
    <s v="UK Gas Phy       NBP                     16May01         p/th"/>
    <n v="50000"/>
    <m/>
    <x v="0"/>
    <x v="5"/>
    <x v="3"/>
    <n v="21.15"/>
    <s v="AMANDAMA"/>
    <s v="MNICHOLA"/>
    <s v="Non Affiliate Gas Book"/>
    <x v="4"/>
    <x v="2"/>
    <n v="102825"/>
    <d v="2001-05-16T21:00:00"/>
  </r>
  <r>
    <x v="0"/>
    <x v="1"/>
    <x v="0"/>
    <x v="0"/>
    <n v="1244599"/>
    <d v="2001-05-15T03:43:05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6.5"/>
    <s v="ADM98993"/>
    <s v="FFROSE"/>
    <s v="ENE- Nordic Power Book"/>
    <x v="1"/>
    <x v="1"/>
    <n v="1244599"/>
    <d v="2002-01-01T00:00:00"/>
  </r>
  <r>
    <x v="0"/>
    <x v="0"/>
    <x v="0"/>
    <x v="0"/>
    <n v="1244600"/>
    <d v="2001-05-15T03:43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SWAINROB"/>
    <s v="BMARCHAN"/>
    <s v="Enron Metals Trading System"/>
    <x v="0"/>
    <x v="0"/>
    <n v="2128768"/>
    <m/>
  </r>
  <r>
    <x v="0"/>
    <x v="0"/>
    <x v="0"/>
    <x v="0"/>
    <n v="1244601"/>
    <d v="2001-05-15T03:44:3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glawrence"/>
    <s v="BMARCHAN"/>
    <s v="Enron Metals Trading System"/>
    <x v="0"/>
    <x v="0"/>
    <n v="2128770"/>
    <m/>
  </r>
  <r>
    <x v="0"/>
    <x v="0"/>
    <x v="0"/>
    <x v="0"/>
    <n v="1244602"/>
    <d v="2001-05-15T03:45:0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66058"/>
    <s v="BMARCHAN"/>
    <s v="Enron Metals Trading System"/>
    <x v="0"/>
    <x v="0"/>
    <n v="2128772"/>
    <m/>
  </r>
  <r>
    <x v="0"/>
    <x v="0"/>
    <x v="0"/>
    <x v="0"/>
    <n v="1244603"/>
    <d v="2001-05-15T03:45:4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jtompkins"/>
    <s v="BMARCHAN"/>
    <s v="Enron Metals Trading System"/>
    <x v="0"/>
    <x v="0"/>
    <n v="2128780"/>
    <m/>
  </r>
  <r>
    <x v="0"/>
    <x v="5"/>
    <x v="0"/>
    <x v="0"/>
    <n v="1244604"/>
    <d v="2001-05-15T03:46:30"/>
    <s v="Koch Metals as Agent and on behalf of Koch Hydrocarbons  Co."/>
    <x v="0"/>
    <x v="0"/>
    <x v="0"/>
    <x v="5"/>
    <s v="Propane CIF Fin Swap"/>
    <s v="Propane CIF Swap Argus ARA (lg)          Jun01           USD/mt"/>
    <m/>
    <n v="2000"/>
    <x v="0"/>
    <x v="8"/>
    <x v="0"/>
    <n v="266"/>
    <s v="ADM88717"/>
    <s v="TWALLAC"/>
    <s v="UK - European Propane"/>
    <x v="3"/>
    <x v="5"/>
    <s v="V95802.1"/>
    <d v="2001-06-01T21:00:00"/>
  </r>
  <r>
    <x v="0"/>
    <x v="0"/>
    <x v="0"/>
    <x v="0"/>
    <n v="1244605"/>
    <d v="2001-05-15T03:47:33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LMEDESK1"/>
    <s v="BMARCHAN"/>
    <s v="Enron Metals Trading System"/>
    <x v="0"/>
    <x v="0"/>
    <n v="2128782"/>
    <m/>
  </r>
  <r>
    <x v="0"/>
    <x v="0"/>
    <x v="0"/>
    <x v="0"/>
    <n v="1244606"/>
    <d v="2001-05-15T03:47:38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chashastie"/>
    <s v="BMARCHAN"/>
    <s v="Enron Metals Trading System"/>
    <x v="0"/>
    <x v="0"/>
    <n v="2128784"/>
    <m/>
  </r>
  <r>
    <x v="0"/>
    <x v="3"/>
    <x v="1"/>
    <x v="0"/>
    <n v="1244607"/>
    <d v="2001-05-15T03:47:44"/>
    <s v="Alliance Gas Limited"/>
    <x v="0"/>
    <x v="0"/>
    <x v="0"/>
    <x v="3"/>
    <s v="UK Gas Phy Fwd NBP"/>
    <s v="UK Gas Phy       NBP                     15May01         p/th"/>
    <m/>
    <n v="50000"/>
    <x v="0"/>
    <x v="5"/>
    <x v="3"/>
    <n v="22"/>
    <s v="AMANDAMA"/>
    <s v="MNICHOLA"/>
    <s v="Non Affiliate Gas Book"/>
    <x v="4"/>
    <x v="2"/>
    <n v="102828"/>
    <d v="2001-05-15T21:00:00"/>
  </r>
  <r>
    <x v="0"/>
    <x v="0"/>
    <x v="0"/>
    <x v="0"/>
    <n v="1244609"/>
    <d v="2001-05-15T03:47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DAVEMORGAN"/>
    <s v="BMARCHAN"/>
    <s v="Enron Metals Trading System"/>
    <x v="0"/>
    <x v="0"/>
    <n v="2128788"/>
    <m/>
  </r>
  <r>
    <x v="0"/>
    <x v="0"/>
    <x v="0"/>
    <x v="0"/>
    <n v="1244610"/>
    <d v="2001-05-15T03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792"/>
    <m/>
  </r>
  <r>
    <x v="0"/>
    <x v="3"/>
    <x v="1"/>
    <x v="0"/>
    <n v="1244612"/>
    <d v="2001-05-15T03:48:06"/>
    <s v="Aquila Energy Limited"/>
    <x v="0"/>
    <x v="0"/>
    <x v="0"/>
    <x v="3"/>
    <s v="UK Gas Phy Fwd NBP"/>
    <s v="UK Gas Phy       NBP                     16-18May01      p/th"/>
    <m/>
    <n v="50000"/>
    <x v="0"/>
    <x v="5"/>
    <x v="3"/>
    <n v="21.4"/>
    <s v="CA2244668"/>
    <s v="MNICHOLA"/>
    <s v="Non Affiliate Gas Book"/>
    <x v="4"/>
    <x v="2"/>
    <n v="102829"/>
    <d v="2001-05-16T21:00:00"/>
  </r>
  <r>
    <x v="0"/>
    <x v="0"/>
    <x v="0"/>
    <x v="0"/>
    <n v="1244613"/>
    <d v="2001-05-15T03:48:1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ADM08839"/>
    <s v="BMARCHAN"/>
    <s v="Enron Metals Trading System"/>
    <x v="0"/>
    <x v="0"/>
    <n v="2128796"/>
    <m/>
  </r>
  <r>
    <x v="0"/>
    <x v="0"/>
    <x v="0"/>
    <x v="0"/>
    <n v="1244614"/>
    <d v="2001-05-15T03:48:36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4"/>
    <s v="TRD01017"/>
    <s v="JGORDON1"/>
    <s v="Enron Metals Trading System"/>
    <x v="0"/>
    <x v="0"/>
    <n v="2128798"/>
    <m/>
  </r>
  <r>
    <x v="0"/>
    <x v="0"/>
    <x v="0"/>
    <x v="0"/>
    <n v="1244615"/>
    <d v="2001-05-15T03:48:37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59"/>
    <s v="mdoconnor"/>
    <s v="BMARCHAN"/>
    <s v="Enron Metals Trading System"/>
    <x v="0"/>
    <x v="0"/>
    <n v="2128802"/>
    <m/>
  </r>
  <r>
    <x v="0"/>
    <x v="0"/>
    <x v="0"/>
    <x v="0"/>
    <n v="1244616"/>
    <d v="2001-05-15T03:48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04"/>
    <m/>
  </r>
  <r>
    <x v="0"/>
    <x v="0"/>
    <x v="0"/>
    <x v="0"/>
    <n v="1244617"/>
    <d v="2001-05-15T03:48:4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CHADWALLS"/>
    <s v="BMARCHAN"/>
    <s v="Enron Metals Trading System"/>
    <x v="0"/>
    <x v="0"/>
    <n v="2128806"/>
    <m/>
  </r>
  <r>
    <x v="0"/>
    <x v="0"/>
    <x v="0"/>
    <x v="0"/>
    <n v="1244618"/>
    <d v="2001-05-15T03:49:00"/>
    <s v="AIG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59"/>
    <s v="DUNC1206"/>
    <s v="BMARCHAN"/>
    <s v="Enron Metals Trading System"/>
    <x v="0"/>
    <x v="0"/>
    <n v="2128808"/>
    <m/>
  </r>
  <r>
    <x v="0"/>
    <x v="0"/>
    <x v="0"/>
    <x v="0"/>
    <n v="1244619"/>
    <d v="2001-05-15T03:49:04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04"/>
    <s v="mdoconnor"/>
    <s v="BMARCHAN"/>
    <s v="Enron Metals Trading System"/>
    <x v="0"/>
    <x v="0"/>
    <n v="2128810"/>
    <m/>
  </r>
  <r>
    <x v="0"/>
    <x v="0"/>
    <x v="0"/>
    <x v="0"/>
    <n v="1244620"/>
    <d v="2001-05-15T03:49:1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TRD11003"/>
    <s v="BMARCHAN"/>
    <s v="Enron Metals Trading System"/>
    <x v="0"/>
    <x v="0"/>
    <n v="2128812"/>
    <m/>
  </r>
  <r>
    <x v="0"/>
    <x v="0"/>
    <x v="0"/>
    <x v="0"/>
    <n v="1244621"/>
    <d v="2001-05-15T03:49:2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28814"/>
    <m/>
  </r>
  <r>
    <x v="0"/>
    <x v="0"/>
    <x v="0"/>
    <x v="0"/>
    <n v="1244622"/>
    <d v="2001-05-15T03:49:33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glawrence"/>
    <s v="BMARCHAN"/>
    <s v="Enron Metals Trading System"/>
    <x v="0"/>
    <x v="0"/>
    <n v="2128816"/>
    <m/>
  </r>
  <r>
    <x v="0"/>
    <x v="0"/>
    <x v="0"/>
    <x v="0"/>
    <n v="1244623"/>
    <d v="2001-05-15T03:50:08"/>
    <s v="ABB Treasury Center (Sweden) AB"/>
    <x v="0"/>
    <x v="0"/>
    <x v="0"/>
    <x v="0"/>
    <s v="Aluminum LME Registered Contract"/>
    <s v="Al LME Reg.      Contract                3 Month         USD/mt-L"/>
    <m/>
    <n v="15"/>
    <x v="0"/>
    <x v="0"/>
    <x v="0"/>
    <n v="1503"/>
    <s v="ADM82741"/>
    <s v="BMARCHAN"/>
    <s v="Enron Metals Trading System"/>
    <x v="0"/>
    <x v="0"/>
    <n v="2128818"/>
    <m/>
  </r>
  <r>
    <x v="0"/>
    <x v="0"/>
    <x v="0"/>
    <x v="0"/>
    <n v="1244624"/>
    <d v="2001-05-15T03:50:3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51397"/>
    <s v="BMARCHAN"/>
    <s v="Enron Metals Trading System"/>
    <x v="0"/>
    <x v="0"/>
    <n v="2128820"/>
    <m/>
  </r>
  <r>
    <x v="0"/>
    <x v="0"/>
    <x v="0"/>
    <x v="0"/>
    <n v="1244625"/>
    <d v="2001-05-15T03:50:3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822"/>
    <m/>
  </r>
  <r>
    <x v="0"/>
    <x v="0"/>
    <x v="0"/>
    <x v="0"/>
    <n v="1244626"/>
    <d v="2001-05-15T03:51:0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24"/>
    <m/>
  </r>
  <r>
    <x v="0"/>
    <x v="0"/>
    <x v="0"/>
    <x v="0"/>
    <n v="1244627"/>
    <d v="2001-05-15T03:51:09"/>
    <s v="ABB Treasury Center (Sweden) AB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ADM82741"/>
    <s v="BMARCHAN"/>
    <s v="Enron Metals Trading System"/>
    <x v="0"/>
    <x v="0"/>
    <n v="2128826"/>
    <m/>
  </r>
  <r>
    <x v="0"/>
    <x v="0"/>
    <x v="0"/>
    <x v="0"/>
    <n v="1244628"/>
    <d v="2001-05-15T03:51:25"/>
    <s v="Investec Bank (UK) Limited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CHADWALLS"/>
    <s v="BMARCHAN"/>
    <s v="Enron Metals Trading System"/>
    <x v="0"/>
    <x v="0"/>
    <n v="2128828"/>
    <m/>
  </r>
  <r>
    <x v="0"/>
    <x v="0"/>
    <x v="0"/>
    <x v="0"/>
    <n v="1244629"/>
    <d v="2001-05-15T03:51:43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billtaylor"/>
    <s v="BMARCHAN"/>
    <s v="Enron Metals Trading System"/>
    <x v="0"/>
    <x v="0"/>
    <n v="2128832"/>
    <m/>
  </r>
  <r>
    <x v="0"/>
    <x v="0"/>
    <x v="0"/>
    <x v="0"/>
    <n v="1244630"/>
    <d v="2001-05-15T03:51:59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DM94436"/>
    <s v="BMARCHAN"/>
    <s v="Enron Metals Trading System"/>
    <x v="0"/>
    <x v="0"/>
    <n v="2128834"/>
    <m/>
  </r>
  <r>
    <x v="0"/>
    <x v="0"/>
    <x v="0"/>
    <x v="0"/>
    <n v="1244631"/>
    <d v="2001-05-15T03:52:1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NATHANDAY"/>
    <s v="BMARCHAN"/>
    <s v="Enron Metals Trading System"/>
    <x v="0"/>
    <x v="0"/>
    <n v="2128839"/>
    <m/>
  </r>
  <r>
    <x v="0"/>
    <x v="0"/>
    <x v="0"/>
    <x v="0"/>
    <n v="1244632"/>
    <d v="2001-05-15T03:52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kevintuohy"/>
    <s v="BMARCHAN"/>
    <s v="Enron Metals Trading System"/>
    <x v="0"/>
    <x v="0"/>
    <n v="2128842"/>
    <m/>
  </r>
  <r>
    <x v="0"/>
    <x v="0"/>
    <x v="0"/>
    <x v="0"/>
    <n v="1244633"/>
    <d v="2001-05-15T03:52:28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846"/>
    <m/>
  </r>
  <r>
    <x v="0"/>
    <x v="3"/>
    <x v="1"/>
    <x v="0"/>
    <n v="1244634"/>
    <d v="2001-05-15T03:52:5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55"/>
    <s v="RICHPUGH"/>
    <s v="AFAIRLE"/>
    <s v="Non Affiliate Gas Book"/>
    <x v="4"/>
    <x v="2"/>
    <n v="102834"/>
    <d v="2001-06-01T21:00:00"/>
  </r>
  <r>
    <x v="0"/>
    <x v="0"/>
    <x v="0"/>
    <x v="0"/>
    <n v="1244635"/>
    <d v="2001-05-15T03:53:0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2"/>
    <s v="marknunn1"/>
    <s v="BMARCHAN"/>
    <s v="Enron Metals Trading System"/>
    <x v="0"/>
    <x v="0"/>
    <n v="2128851"/>
    <m/>
  </r>
  <r>
    <x v="0"/>
    <x v="0"/>
    <x v="0"/>
    <x v="0"/>
    <n v="1244636"/>
    <d v="2001-05-15T03:53:4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28855"/>
    <m/>
  </r>
  <r>
    <x v="0"/>
    <x v="0"/>
    <x v="0"/>
    <x v="0"/>
    <n v="1244638"/>
    <d v="2001-05-15T03:54:55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5"/>
    <s v="chashastie"/>
    <s v="GRANKINE"/>
    <s v="Enron Metals Trading System"/>
    <x v="0"/>
    <x v="0"/>
    <n v="2128863"/>
    <d v="2001-06-20T00:00:00"/>
  </r>
  <r>
    <x v="0"/>
    <x v="0"/>
    <x v="0"/>
    <x v="0"/>
    <n v="1244639"/>
    <d v="2001-05-15T03:54:55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"/>
    <s v="chashastie"/>
    <s v="GRANKINE"/>
    <s v="Enron Metals Trading System"/>
    <x v="0"/>
    <x v="0"/>
    <n v="2128869"/>
    <m/>
  </r>
  <r>
    <x v="0"/>
    <x v="0"/>
    <x v="0"/>
    <x v="0"/>
    <n v="1244640"/>
    <d v="2001-05-15T03:54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VANDESBO"/>
    <s v="BMARCHAN"/>
    <s v="Enron Metals Trading System"/>
    <x v="0"/>
    <x v="0"/>
    <n v="2128873"/>
    <m/>
  </r>
  <r>
    <x v="0"/>
    <x v="0"/>
    <x v="0"/>
    <x v="0"/>
    <n v="1244641"/>
    <d v="2001-05-15T03:55:03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2"/>
    <s v="kayjason"/>
    <s v="BMARCHAN"/>
    <s v="Enron Metals Trading System"/>
    <x v="0"/>
    <x v="0"/>
    <n v="2128877"/>
    <m/>
  </r>
  <r>
    <x v="0"/>
    <x v="0"/>
    <x v="0"/>
    <x v="0"/>
    <n v="1244642"/>
    <d v="2001-05-15T03:56:25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15"/>
    <s v="MACDONAJ"/>
    <s v="ATURNER"/>
    <s v="Enron Metals Trading System"/>
    <x v="0"/>
    <x v="0"/>
    <n v="2128885"/>
    <m/>
  </r>
  <r>
    <x v="0"/>
    <x v="0"/>
    <x v="0"/>
    <x v="0"/>
    <n v="1244643"/>
    <d v="2001-05-15T03:57:03"/>
    <s v="Refco Overseas Ltd"/>
    <x v="0"/>
    <x v="0"/>
    <x v="0"/>
    <x v="0"/>
    <s v="Aluminum LME Registered Contract"/>
    <s v="Al LME Reg.      Contract                3 Month         USD/mt-L"/>
    <n v="15"/>
    <m/>
    <x v="0"/>
    <x v="0"/>
    <x v="0"/>
    <n v="1505"/>
    <s v="jtompkins"/>
    <s v="BMARCHAN"/>
    <s v="Enron Metals Trading System"/>
    <x v="0"/>
    <x v="0"/>
    <n v="2128903"/>
    <m/>
  </r>
  <r>
    <x v="0"/>
    <x v="0"/>
    <x v="0"/>
    <x v="0"/>
    <n v="1244644"/>
    <d v="2001-05-15T03:57:16"/>
    <s v="Triland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06610"/>
    <s v="BMARCHAN"/>
    <s v="Enron Metals Trading System"/>
    <x v="0"/>
    <x v="0"/>
    <n v="2128905"/>
    <m/>
  </r>
  <r>
    <x v="0"/>
    <x v="1"/>
    <x v="1"/>
    <x v="0"/>
    <n v="1244645"/>
    <d v="2001-05-15T03:57:39"/>
    <s v="Aquila Energy Limited"/>
    <x v="0"/>
    <x v="0"/>
    <x v="0"/>
    <x v="1"/>
    <s v="UK Power Phy Sch 5 Exc"/>
    <s v="UK Pwr Phy       445 Trans Inc BASE      Jun01           GBP/MWh"/>
    <m/>
    <n v="20"/>
    <x v="0"/>
    <x v="1"/>
    <x v="3"/>
    <n v="18.55"/>
    <s v="AZ2244668"/>
    <s v="NJACKSON"/>
    <s v="UK-Power-Phy-Term-ECTRL-Production"/>
    <x v="5"/>
    <x v="5"/>
    <n v="102150.1"/>
    <d v="2001-05-28T00:00:00"/>
  </r>
  <r>
    <x v="0"/>
    <x v="3"/>
    <x v="1"/>
    <x v="0"/>
    <n v="1244646"/>
    <d v="2001-05-15T03:58:32"/>
    <s v="Sempra Energy Europe Ltd"/>
    <x v="0"/>
    <x v="0"/>
    <x v="0"/>
    <x v="3"/>
    <s v="UK Gas Phy Fwd NBP"/>
    <s v="UK Gas Phy       NBP                     Jul-Sep01       p/th"/>
    <m/>
    <n v="25000"/>
    <x v="0"/>
    <x v="5"/>
    <x v="3"/>
    <n v="21.55"/>
    <s v="NJARENTZ"/>
    <s v="AFAIRLE"/>
    <s v="Non Affiliate Gas Book"/>
    <x v="4"/>
    <x v="2"/>
    <n v="102835"/>
    <d v="2001-07-01T00:00:00"/>
  </r>
  <r>
    <x v="0"/>
    <x v="0"/>
    <x v="0"/>
    <x v="0"/>
    <n v="1244647"/>
    <d v="2001-05-15T03:58:47"/>
    <s v="Hydro Aluminium AS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HELLENEK"/>
    <s v="BMARCHAN"/>
    <s v="Enron Metals Trading System"/>
    <x v="0"/>
    <x v="0"/>
    <n v="2128913"/>
    <m/>
  </r>
  <r>
    <x v="0"/>
    <x v="3"/>
    <x v="1"/>
    <x v="0"/>
    <n v="1244648"/>
    <d v="2001-05-15T04:01:29"/>
    <s v="Agip (UK)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ADM42088"/>
    <s v="AFAIRLE"/>
    <s v="Non Affiliate Gas Book"/>
    <x v="4"/>
    <x v="2"/>
    <n v="102836"/>
    <d v="2002-01-01T00:00:00"/>
  </r>
  <r>
    <x v="0"/>
    <x v="3"/>
    <x v="1"/>
    <x v="0"/>
    <n v="1244649"/>
    <d v="2001-05-15T04:02:26"/>
    <s v="Cinergy Global Trading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DM48084"/>
    <s v="AFAIRLE"/>
    <s v="Non Affiliate Gas Book"/>
    <x v="4"/>
    <x v="2"/>
    <n v="102837"/>
    <d v="2001-10-01T00:00:00"/>
  </r>
  <r>
    <x v="0"/>
    <x v="0"/>
    <x v="0"/>
    <x v="0"/>
    <n v="1244653"/>
    <d v="2001-05-15T04:02:3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holcombe"/>
    <s v="BMARCHAN"/>
    <s v="Enron Metals Trading System"/>
    <x v="0"/>
    <x v="0"/>
    <n v="2128937"/>
    <m/>
  </r>
  <r>
    <x v="0"/>
    <x v="0"/>
    <x v="0"/>
    <x v="0"/>
    <n v="1244651"/>
    <d v="2001-05-15T04:02:38"/>
    <s v="ED &amp; F Man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502.75"/>
    <s v="chashastie"/>
    <s v="GRANKINE"/>
    <s v="Enron Metals Trading System"/>
    <x v="0"/>
    <x v="0"/>
    <n v="2128933"/>
    <d v="2001-07-18T00:00:00"/>
  </r>
  <r>
    <x v="0"/>
    <x v="0"/>
    <x v="0"/>
    <x v="0"/>
    <n v="1244652"/>
    <d v="2001-05-15T04:02:38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.25"/>
    <s v="chashastie"/>
    <s v="GRANKINE"/>
    <s v="Enron Metals Trading System"/>
    <x v="0"/>
    <x v="0"/>
    <n v="2128935"/>
    <m/>
  </r>
  <r>
    <x v="0"/>
    <x v="3"/>
    <x v="1"/>
    <x v="0"/>
    <n v="1244654"/>
    <d v="2001-05-15T04:02:48"/>
    <s v="Sempra Energy Europe Ltd"/>
    <x v="0"/>
    <x v="0"/>
    <x v="0"/>
    <x v="3"/>
    <s v="UK Gas Phy Fwd NBP"/>
    <s v="UK Gas Phy       NBP                     Apr-Sep02       p/th"/>
    <m/>
    <n v="25000"/>
    <x v="0"/>
    <x v="5"/>
    <x v="3"/>
    <n v="22.2"/>
    <s v="NJARENTZ"/>
    <s v="AFAIRLE"/>
    <s v="Non Affiliate Gas Book"/>
    <x v="4"/>
    <x v="2"/>
    <n v="102838"/>
    <d v="2002-04-01T00:00:00"/>
  </r>
  <r>
    <x v="0"/>
    <x v="0"/>
    <x v="0"/>
    <x v="0"/>
    <n v="1244656"/>
    <d v="2001-05-15T04:02:53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6"/>
    <s v="chashastie"/>
    <s v="GRANKINE"/>
    <s v="Enron Metals Trading System"/>
    <x v="0"/>
    <x v="0"/>
    <n v="2128939"/>
    <d v="2001-06-20T00:00:00"/>
  </r>
  <r>
    <x v="0"/>
    <x v="0"/>
    <x v="0"/>
    <x v="0"/>
    <n v="1244657"/>
    <d v="2001-05-15T04:02:53"/>
    <s v="ED &amp; F Man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504"/>
    <s v="chashastie"/>
    <s v="GRANKINE"/>
    <s v="Enron Metals Trading System"/>
    <x v="0"/>
    <x v="0"/>
    <n v="2128941"/>
    <d v="2001-07-18T00:00:00"/>
  </r>
  <r>
    <x v="0"/>
    <x v="0"/>
    <x v="0"/>
    <x v="0"/>
    <n v="1244659"/>
    <d v="2001-05-15T04:03:3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HART1201"/>
    <s v="BMARCHAN"/>
    <s v="Enron Metals Trading System"/>
    <x v="0"/>
    <x v="0"/>
    <n v="2128943"/>
    <m/>
  </r>
  <r>
    <x v="0"/>
    <x v="0"/>
    <x v="0"/>
    <x v="0"/>
    <n v="1244661"/>
    <d v="2001-05-15T04:04:35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947"/>
    <m/>
  </r>
  <r>
    <x v="0"/>
    <x v="0"/>
    <x v="0"/>
    <x v="0"/>
    <n v="1244662"/>
    <d v="2001-05-15T04:08:21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glawrence"/>
    <s v="BMARCHAN"/>
    <s v="Enron Metals Trading System"/>
    <x v="0"/>
    <x v="0"/>
    <n v="2128949"/>
    <m/>
  </r>
  <r>
    <x v="0"/>
    <x v="0"/>
    <x v="0"/>
    <x v="0"/>
    <n v="1244663"/>
    <d v="2001-05-15T04:09:47"/>
    <s v="ED &amp; F Man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508"/>
    <s v="kevintuohy"/>
    <s v="BMARCHAN"/>
    <s v="Enron Metals Trading System"/>
    <x v="0"/>
    <x v="0"/>
    <n v="2128951"/>
    <m/>
  </r>
  <r>
    <x v="0"/>
    <x v="0"/>
    <x v="0"/>
    <x v="0"/>
    <n v="1244664"/>
    <d v="2001-05-15T04:10:0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MACDONAJ"/>
    <s v="ATURNER"/>
    <s v="Enron Metals Trading System"/>
    <x v="0"/>
    <x v="0"/>
    <n v="2128953"/>
    <m/>
  </r>
  <r>
    <x v="0"/>
    <x v="0"/>
    <x v="0"/>
    <x v="0"/>
    <n v="1244665"/>
    <d v="2001-05-15T04:10:2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glawrence"/>
    <s v="BMARCHAN"/>
    <s v="Enron Metals Trading System"/>
    <x v="0"/>
    <x v="0"/>
    <n v="2128955"/>
    <m/>
  </r>
  <r>
    <x v="0"/>
    <x v="0"/>
    <x v="0"/>
    <x v="0"/>
    <n v="1244667"/>
    <d v="2001-05-15T04:10:57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20"/>
    <s v="aarongiles"/>
    <s v="ATURNER"/>
    <s v="Enron Metals Trading System"/>
    <x v="0"/>
    <x v="0"/>
    <n v="2128957"/>
    <m/>
  </r>
  <r>
    <x v="0"/>
    <x v="0"/>
    <x v="0"/>
    <x v="0"/>
    <n v="1244668"/>
    <d v="2001-05-15T04:12:52"/>
    <s v="J. Aron &amp; Company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VANDESBO"/>
    <s v="BMARCHAN"/>
    <s v="Enron Metals Trading System"/>
    <x v="0"/>
    <x v="0"/>
    <n v="2128961"/>
    <m/>
  </r>
  <r>
    <x v="0"/>
    <x v="0"/>
    <x v="0"/>
    <x v="0"/>
    <n v="1244669"/>
    <d v="2001-05-15T04:14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60"/>
    <s v="ADM79905"/>
    <s v="JGORDON1"/>
    <s v="Enron Metals Trading System"/>
    <x v="0"/>
    <x v="0"/>
    <n v="2128964"/>
    <m/>
  </r>
  <r>
    <x v="0"/>
    <x v="0"/>
    <x v="0"/>
    <x v="0"/>
    <n v="1244670"/>
    <d v="2001-05-15T04:15:1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SUMFAKAS"/>
    <s v="BMARCHAN"/>
    <s v="Enron Metals Trading System"/>
    <x v="0"/>
    <x v="0"/>
    <n v="2128968"/>
    <m/>
  </r>
  <r>
    <x v="0"/>
    <x v="0"/>
    <x v="0"/>
    <x v="0"/>
    <n v="1244671"/>
    <d v="2001-05-15T04:16:57"/>
    <s v="Triland Metals Limited"/>
    <x v="0"/>
    <x v="0"/>
    <x v="0"/>
    <x v="0"/>
    <s v="Aluminum LME Registered Contract"/>
    <s v="Al LME Reg.      Contract                3 Month         USD/mt-L"/>
    <n v="11"/>
    <m/>
    <x v="0"/>
    <x v="0"/>
    <x v="0"/>
    <n v="1507"/>
    <s v="ADM06610"/>
    <s v="BMARCHAN"/>
    <s v="Enron Metals Trading System"/>
    <x v="0"/>
    <x v="0"/>
    <n v="2128975"/>
    <m/>
  </r>
  <r>
    <x v="0"/>
    <x v="0"/>
    <x v="0"/>
    <x v="0"/>
    <n v="1244672"/>
    <d v="2001-05-15T04:17:05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78"/>
    <m/>
  </r>
  <r>
    <x v="0"/>
    <x v="6"/>
    <x v="0"/>
    <x v="0"/>
    <n v="1244673"/>
    <d v="2001-05-15T04:17:21"/>
    <s v="Sempra Oil Trading Sarl"/>
    <x v="0"/>
    <x v="0"/>
    <x v="0"/>
    <x v="6"/>
    <s v="SG Dubai Swap"/>
    <s v="SG Dubai Swap    Platts                  Jul01           USD/bbl"/>
    <m/>
    <n v="50000"/>
    <x v="0"/>
    <x v="3"/>
    <x v="0"/>
    <n v="24.85"/>
    <s v="ADM45427"/>
    <s v="RSLOVENS"/>
    <s v="Singapore Dubai"/>
    <x v="3"/>
    <x v="3"/>
    <s v="V95805.1"/>
    <d v="2001-07-01T00:00:00"/>
  </r>
  <r>
    <x v="0"/>
    <x v="0"/>
    <x v="0"/>
    <x v="0"/>
    <n v="1244674"/>
    <d v="2001-05-15T04:20:5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NATHANDAY"/>
    <s v="BMARCHAN"/>
    <s v="Enron Metals Trading System"/>
    <x v="0"/>
    <x v="0"/>
    <n v="2128985"/>
    <m/>
  </r>
  <r>
    <x v="0"/>
    <x v="0"/>
    <x v="0"/>
    <x v="0"/>
    <n v="1244675"/>
    <d v="2001-05-15T04:21:19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87"/>
    <m/>
  </r>
  <r>
    <x v="0"/>
    <x v="0"/>
    <x v="0"/>
    <x v="0"/>
    <n v="1244676"/>
    <d v="2001-05-15T04:22:41"/>
    <s v="Engelhard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08"/>
    <s v="ADM62411"/>
    <s v="BMARCHAN"/>
    <s v="Enron Metals Trading System"/>
    <x v="0"/>
    <x v="0"/>
    <n v="2128993"/>
    <m/>
  </r>
  <r>
    <x v="0"/>
    <x v="0"/>
    <x v="0"/>
    <x v="0"/>
    <n v="1244677"/>
    <d v="2001-05-15T04:23:1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66058"/>
    <s v="BMARCHAN"/>
    <s v="Enron Metals Trading System"/>
    <x v="0"/>
    <x v="0"/>
    <n v="2128996"/>
    <m/>
  </r>
  <r>
    <x v="0"/>
    <x v="0"/>
    <x v="0"/>
    <x v="0"/>
    <n v="1244679"/>
    <d v="2001-05-15T04:24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scochrane"/>
    <s v="BMARCHAN"/>
    <s v="Enron Metals Trading System"/>
    <x v="0"/>
    <x v="0"/>
    <n v="2129002"/>
    <m/>
  </r>
  <r>
    <x v="0"/>
    <x v="0"/>
    <x v="0"/>
    <x v="0"/>
    <n v="1244680"/>
    <d v="2001-05-15T04:25:15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08"/>
    <s v="chashastie"/>
    <s v="BMARCHAN"/>
    <s v="Enron Metals Trading System"/>
    <x v="0"/>
    <x v="0"/>
    <n v="2129005"/>
    <m/>
  </r>
  <r>
    <x v="0"/>
    <x v="1"/>
    <x v="1"/>
    <x v="0"/>
    <n v="1244681"/>
    <d v="2001-05-15T04:25:43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47"/>
    <s v="amandahol1"/>
    <s v="NJACKSON"/>
    <s v="UK-Power-Phy-Term-ECTRL-Production"/>
    <x v="5"/>
    <x v="5"/>
    <n v="102190.1"/>
    <d v="2001-10-01T00:00:00"/>
  </r>
  <r>
    <x v="0"/>
    <x v="0"/>
    <x v="0"/>
    <x v="0"/>
    <n v="1244682"/>
    <d v="2001-05-15T04:26:49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9"/>
    <s v="TRD01017"/>
    <s v="JGORDON1"/>
    <s v="Enron Metals Trading System"/>
    <x v="0"/>
    <x v="0"/>
    <n v="2129007"/>
    <m/>
  </r>
  <r>
    <x v="0"/>
    <x v="0"/>
    <x v="0"/>
    <x v="0"/>
    <n v="1244683"/>
    <d v="2001-05-15T04:27:41"/>
    <s v="Sogemin Metals Ltd."/>
    <x v="0"/>
    <x v="0"/>
    <x v="0"/>
    <x v="0"/>
    <s v="Nickel LME Registered Contract"/>
    <s v="Ni LME Reg.      Contract                3 Month         USD/mt-L"/>
    <m/>
    <n v="10"/>
    <x v="0"/>
    <x v="4"/>
    <x v="0"/>
    <n v="7145"/>
    <s v="TRD01018"/>
    <s v="ATURNER"/>
    <s v="Enron Metals Trading System"/>
    <x v="0"/>
    <x v="0"/>
    <n v="2129009"/>
    <m/>
  </r>
  <r>
    <x v="0"/>
    <x v="1"/>
    <x v="1"/>
    <x v="0"/>
    <n v="1244685"/>
    <d v="2001-05-15T04:27:44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8.5"/>
    <s v="ROBINLONG"/>
    <s v="NJACKSON"/>
    <s v="UK-Power-Phy-Term-ECTRL-Production"/>
    <x v="5"/>
    <x v="5"/>
    <n v="102192.1"/>
    <d v="2001-07-02T00:00:00"/>
  </r>
  <r>
    <x v="0"/>
    <x v="1"/>
    <x v="1"/>
    <x v="0"/>
    <n v="1244684"/>
    <d v="2001-05-15T04:27:44"/>
    <s v="Cargill International S.A."/>
    <x v="0"/>
    <x v="0"/>
    <x v="0"/>
    <x v="1"/>
    <s v="GER Power Phy Fwd Ffrm"/>
    <s v="GER Pwr Phy FF   Ger Grd BASE HV         Jun01           EUR/MWh"/>
    <m/>
    <n v="25"/>
    <x v="0"/>
    <x v="1"/>
    <x v="2"/>
    <n v="18.8"/>
    <s v="tjturney"/>
    <s v="MHELLERM"/>
    <s v="UK - ECTRL - Continental Power Book"/>
    <x v="2"/>
    <x v="2"/>
    <n v="102193.1"/>
    <d v="2001-06-01T00:00:00"/>
  </r>
  <r>
    <x v="0"/>
    <x v="7"/>
    <x v="1"/>
    <x v="0"/>
    <n v="1244686"/>
    <d v="2001-05-15T04:29:10"/>
    <s v="EDF Trading Limited"/>
    <x v="0"/>
    <x v="0"/>
    <x v="0"/>
    <x v="7"/>
    <s v="EUR Coal Phy Fwd"/>
    <s v="EUR Coal         FOB ARA                 Jul-Sep01       USD/mt"/>
    <n v="3"/>
    <m/>
    <x v="0"/>
    <x v="9"/>
    <x v="0"/>
    <n v="41.2"/>
    <s v="DEMZIGPA"/>
    <s v="PBRADLEY"/>
    <s v="UK-ECS-COAL-EOL"/>
    <x v="3"/>
    <x v="6"/>
    <s v="V95806.1"/>
    <d v="2001-07-01T00:00:00"/>
  </r>
  <r>
    <x v="0"/>
    <x v="0"/>
    <x v="0"/>
    <x v="0"/>
    <n v="1244687"/>
    <d v="2001-05-15T04:30:54"/>
    <s v="AIG International Limited"/>
    <x v="0"/>
    <x v="0"/>
    <x v="0"/>
    <x v="0"/>
    <s v="Aluminum LME Registered Contract"/>
    <s v="Al LME Reg.      Contract                3 Month         USD/mt-L"/>
    <n v="13"/>
    <m/>
    <x v="0"/>
    <x v="0"/>
    <x v="0"/>
    <n v="1508"/>
    <s v="HART1201"/>
    <s v="BMARCHAN"/>
    <s v="Enron Metals Trading System"/>
    <x v="0"/>
    <x v="0"/>
    <n v="2129011"/>
    <m/>
  </r>
  <r>
    <x v="0"/>
    <x v="1"/>
    <x v="1"/>
    <x v="0"/>
    <n v="1244688"/>
    <d v="2001-05-15T04:32:56"/>
    <s v="AEP Energy Services Ltd"/>
    <x v="0"/>
    <x v="0"/>
    <x v="0"/>
    <x v="1"/>
    <s v="GER Power Phy Fwd Ffrm"/>
    <s v="GER Pwr Phy FF   Ger Grd WDPK HV         Sep01           EUR/MWh"/>
    <m/>
    <n v="25"/>
    <x v="0"/>
    <x v="1"/>
    <x v="2"/>
    <n v="28.15"/>
    <s v="johnrosai"/>
    <s v="AMANCEBO"/>
    <s v="UK - ECTRL - Continental Power Book"/>
    <x v="2"/>
    <x v="2"/>
    <n v="102200.1"/>
    <d v="2001-09-01T00:00:00"/>
  </r>
  <r>
    <x v="0"/>
    <x v="0"/>
    <x v="0"/>
    <x v="0"/>
    <n v="1244689"/>
    <d v="2001-05-15T04:36:20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7140"/>
    <s v="VANDESBO"/>
    <s v="ATURNER"/>
    <s v="Enron Metals Trading System"/>
    <x v="0"/>
    <x v="0"/>
    <n v="2129035"/>
    <m/>
  </r>
  <r>
    <x v="0"/>
    <x v="0"/>
    <x v="0"/>
    <x v="0"/>
    <n v="1244690"/>
    <d v="2001-05-15T04:36:3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chashastie"/>
    <s v="BMARCHAN"/>
    <s v="Enron Metals Trading System"/>
    <x v="0"/>
    <x v="0"/>
    <n v="2129037"/>
    <m/>
  </r>
  <r>
    <x v="0"/>
    <x v="3"/>
    <x v="1"/>
    <x v="0"/>
    <n v="1244691"/>
    <d v="2001-05-15T04:38:23"/>
    <s v="Scottish Power UK plc"/>
    <x v="0"/>
    <x v="0"/>
    <x v="0"/>
    <x v="3"/>
    <s v="UK Gas Phy Fwd NBP"/>
    <s v="UK Gas Phy       NBP                     15May01         p/th"/>
    <n v="50000"/>
    <m/>
    <x v="0"/>
    <x v="5"/>
    <x v="3"/>
    <n v="22.2"/>
    <s v="GREGORMCD"/>
    <s v="MNICHOLA"/>
    <s v="Non Affiliate Gas Book"/>
    <x v="4"/>
    <x v="2"/>
    <n v="102852"/>
    <d v="2001-05-15T21:00:00"/>
  </r>
  <r>
    <x v="0"/>
    <x v="0"/>
    <x v="0"/>
    <x v="0"/>
    <n v="1244692"/>
    <d v="2001-05-15T04:38:5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jtompkins"/>
    <s v="BMARCHAN"/>
    <s v="Enron Metals Trading System"/>
    <x v="0"/>
    <x v="0"/>
    <n v="2129045"/>
    <m/>
  </r>
  <r>
    <x v="0"/>
    <x v="5"/>
    <x v="0"/>
    <x v="0"/>
    <n v="1244693"/>
    <d v="2001-05-15T04:38:56"/>
    <s v="Vitol S.A."/>
    <x v="0"/>
    <x v="0"/>
    <x v="0"/>
    <x v="5"/>
    <s v="Propane CIF Fin Swap"/>
    <s v="Propane CIF Swap Argus ARA (lg)          Jul01           USD/mt"/>
    <n v="1000"/>
    <m/>
    <x v="0"/>
    <x v="8"/>
    <x v="0"/>
    <n v="267"/>
    <s v="cpurshouse"/>
    <s v="TWALLAC"/>
    <s v="UK - European Propane"/>
    <x v="3"/>
    <x v="5"/>
    <s v="V95807.1"/>
    <d v="2001-07-01T21:00:00"/>
  </r>
  <r>
    <x v="0"/>
    <x v="0"/>
    <x v="0"/>
    <x v="0"/>
    <n v="1244695"/>
    <d v="2001-05-15T04:38:56"/>
    <s v="Refco Overseas Ltd"/>
    <x v="0"/>
    <x v="0"/>
    <x v="0"/>
    <x v="0"/>
    <s v="Alum Alloy LME Registered Contract"/>
    <s v="Al Alloy LME Reg Contract                3 Month         USD/mt-L"/>
    <m/>
    <n v="10"/>
    <x v="0"/>
    <x v="2"/>
    <x v="0"/>
    <n v="1261"/>
    <s v="brotherton"/>
    <s v="JGORDON1"/>
    <s v="Enron Metals Trading System"/>
    <x v="0"/>
    <x v="0"/>
    <n v="2129049"/>
    <m/>
  </r>
  <r>
    <x v="0"/>
    <x v="0"/>
    <x v="0"/>
    <x v="0"/>
    <n v="1244696"/>
    <d v="2001-05-15T04:40:23"/>
    <s v="Refco Overseas Ltd"/>
    <x v="0"/>
    <x v="0"/>
    <x v="0"/>
    <x v="0"/>
    <s v="Nickel LME Registered Contract"/>
    <s v="Ni LME Reg.      Contract                3 Month         USD/mt-L"/>
    <m/>
    <n v="2"/>
    <x v="0"/>
    <x v="4"/>
    <x v="0"/>
    <n v="7155"/>
    <s v="marknunn1"/>
    <s v="ATURNER"/>
    <s v="Enron Metals Trading System"/>
    <x v="0"/>
    <x v="0"/>
    <n v="2129052"/>
    <m/>
  </r>
  <r>
    <x v="0"/>
    <x v="0"/>
    <x v="0"/>
    <x v="0"/>
    <n v="1244697"/>
    <d v="2001-05-15T04:40:32"/>
    <s v="Triland Metals Limited"/>
    <x v="0"/>
    <x v="0"/>
    <x v="0"/>
    <x v="0"/>
    <s v="Nickel LME Registered Contract"/>
    <s v="Ni LME Reg.      Contract                3 Month         USD/mt-L"/>
    <m/>
    <n v="8"/>
    <x v="0"/>
    <x v="4"/>
    <x v="0"/>
    <n v="7155"/>
    <s v="ADM06610"/>
    <s v="ATURNER"/>
    <s v="Enron Metals Trading System"/>
    <x v="0"/>
    <x v="0"/>
    <n v="2129054"/>
    <m/>
  </r>
  <r>
    <x v="0"/>
    <x v="0"/>
    <x v="0"/>
    <x v="0"/>
    <n v="1244699"/>
    <d v="2001-05-15T04:41:3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62"/>
    <m/>
  </r>
  <r>
    <x v="0"/>
    <x v="0"/>
    <x v="0"/>
    <x v="0"/>
    <n v="1244700"/>
    <d v="2001-05-15T04:45:28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TRD01017"/>
    <s v="BMARCHAN"/>
    <s v="Enron Metals Trading System"/>
    <x v="0"/>
    <x v="0"/>
    <n v="2129064"/>
    <m/>
  </r>
  <r>
    <x v="0"/>
    <x v="0"/>
    <x v="0"/>
    <x v="0"/>
    <n v="1244701"/>
    <d v="2001-05-15T04:45:3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glawrence"/>
    <s v="BMARCHAN"/>
    <s v="Enron Metals Trading System"/>
    <x v="0"/>
    <x v="0"/>
    <n v="2129066"/>
    <m/>
  </r>
  <r>
    <x v="0"/>
    <x v="0"/>
    <x v="0"/>
    <x v="0"/>
    <n v="1244702"/>
    <d v="2001-05-15T04:45:4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TRD01017"/>
    <s v="BMARCHAN"/>
    <s v="Enron Metals Trading System"/>
    <x v="0"/>
    <x v="0"/>
    <n v="2129068"/>
    <m/>
  </r>
  <r>
    <x v="0"/>
    <x v="0"/>
    <x v="0"/>
    <x v="0"/>
    <n v="1244703"/>
    <d v="2001-05-15T04:45:4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0"/>
    <m/>
  </r>
  <r>
    <x v="0"/>
    <x v="0"/>
    <x v="0"/>
    <x v="0"/>
    <n v="1244706"/>
    <d v="2001-05-15T04:46:1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4"/>
    <m/>
  </r>
  <r>
    <x v="0"/>
    <x v="0"/>
    <x v="0"/>
    <x v="0"/>
    <n v="1244707"/>
    <d v="2001-05-15T04:47:18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ALANZIEPE"/>
    <s v="BMARCHAN"/>
    <s v="Enron Metals Trading System"/>
    <x v="0"/>
    <x v="0"/>
    <n v="2129076"/>
    <m/>
  </r>
  <r>
    <x v="0"/>
    <x v="1"/>
    <x v="1"/>
    <x v="0"/>
    <n v="1244708"/>
    <d v="2001-05-15T04:47:31"/>
    <s v="Dynegy UK Limited"/>
    <x v="0"/>
    <x v="0"/>
    <x v="0"/>
    <x v="1"/>
    <s v="UK Power Phy Sch 5 Exc"/>
    <s v="UK Pwr Phy       445 Trans Inc BASE      Sum 02          GBP/MWh"/>
    <n v="20"/>
    <m/>
    <x v="0"/>
    <x v="1"/>
    <x v="3"/>
    <n v="18.350000000000001"/>
    <s v="sammurray"/>
    <s v="NJACKSON"/>
    <s v="UK-Power-Phy-Term-ECTRL-Production"/>
    <x v="5"/>
    <x v="5"/>
    <n v="102218.1"/>
    <d v="2002-04-01T00:00:00"/>
  </r>
  <r>
    <x v="0"/>
    <x v="1"/>
    <x v="1"/>
    <x v="0"/>
    <n v="1244709"/>
    <d v="2001-05-15T04:49:27"/>
    <s v="Osterreichische Elektrizitats Wirtschaft AG"/>
    <x v="0"/>
    <x v="0"/>
    <x v="0"/>
    <x v="1"/>
    <s v="GER Power Phy Fwd Ffrm"/>
    <s v="GER Pwr Phy FF   Ger Grd WDPK HV         Oct-Dec01       EUR/MWh"/>
    <n v="25"/>
    <m/>
    <x v="0"/>
    <x v="1"/>
    <x v="2"/>
    <n v="32.549999999999997"/>
    <s v="knablmanfr"/>
    <s v="AMANCEBO"/>
    <s v="UK - ECTRL - Continental Power Book"/>
    <x v="2"/>
    <x v="2"/>
    <n v="102221.1"/>
    <d v="2001-10-01T00:00:00"/>
  </r>
  <r>
    <x v="0"/>
    <x v="1"/>
    <x v="0"/>
    <x v="0"/>
    <n v="1244710"/>
    <d v="2001-05-15T04:49:48"/>
    <s v="Hafslund Delta AS"/>
    <x v="0"/>
    <x v="0"/>
    <x v="0"/>
    <x v="1"/>
    <s v="Nordic Power Financial Swap"/>
    <s v="Nordic Pwr Swap  SYS BASE                GU24 2001       NOK/MWh"/>
    <n v="50"/>
    <m/>
    <x v="0"/>
    <x v="1"/>
    <x v="1"/>
    <n v="200"/>
    <s v="ADM92358"/>
    <s v="ESEIDEL"/>
    <s v="ENE- Nordic Power Book"/>
    <x v="1"/>
    <x v="1"/>
    <n v="1244710"/>
    <d v="2001-06-11T00:00:00"/>
  </r>
  <r>
    <x v="0"/>
    <x v="3"/>
    <x v="1"/>
    <x v="0"/>
    <n v="1244711"/>
    <d v="2001-05-15T04:51:18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54"/>
    <d v="2001-07-01T00:00:00"/>
  </r>
  <r>
    <x v="0"/>
    <x v="1"/>
    <x v="1"/>
    <x v="0"/>
    <n v="1244712"/>
    <d v="2001-05-15T04:59:09"/>
    <s v="Hamburgische Electricitats-Werke AG"/>
    <x v="0"/>
    <x v="0"/>
    <x v="0"/>
    <x v="1"/>
    <s v="AUT Power Phy Fwd Firm"/>
    <s v="AUT Pwr Phy FF   AUT WDPK HV             21-25May01      EUR/MWh"/>
    <m/>
    <n v="25"/>
    <x v="0"/>
    <x v="1"/>
    <x v="2"/>
    <n v="25.1"/>
    <s v="nordiceyk"/>
    <s v="GTUHY"/>
    <s v="UK - ECTRL - Continental Power Book"/>
    <x v="2"/>
    <x v="2"/>
    <n v="102222.1"/>
    <d v="2001-05-21T21:00:00"/>
  </r>
  <r>
    <x v="0"/>
    <x v="0"/>
    <x v="0"/>
    <x v="0"/>
    <n v="1244713"/>
    <d v="2001-05-15T05:01:12"/>
    <s v="J. Aron &amp; Company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VANDESBO"/>
    <s v="BMARCHAN"/>
    <s v="Enron Metals Trading System"/>
    <x v="0"/>
    <x v="0"/>
    <n v="2129100"/>
    <m/>
  </r>
  <r>
    <x v="0"/>
    <x v="0"/>
    <x v="0"/>
    <x v="0"/>
    <n v="1244714"/>
    <d v="2001-05-15T05:01:18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02"/>
    <m/>
  </r>
  <r>
    <x v="0"/>
    <x v="1"/>
    <x v="1"/>
    <x v="0"/>
    <n v="1244716"/>
    <d v="2001-05-15T05:01:41"/>
    <s v="Axia Energy Europe Limited"/>
    <x v="0"/>
    <x v="0"/>
    <x v="0"/>
    <x v="1"/>
    <s v="UK Power Phy Sch 5 Exc"/>
    <s v="UK Pwr Phy       445 Trans Inc BASE      Jan02           GBP/MWh"/>
    <m/>
    <n v="20"/>
    <x v="0"/>
    <x v="1"/>
    <x v="3"/>
    <n v="23.7"/>
    <s v="stevemason"/>
    <s v="NJACKSON"/>
    <s v="UK-Power-Phy-Term-ECTRL-Production"/>
    <x v="5"/>
    <x v="5"/>
    <n v="102225.1"/>
    <d v="2001-12-31T00:00:00"/>
  </r>
  <r>
    <x v="0"/>
    <x v="0"/>
    <x v="0"/>
    <x v="0"/>
    <n v="1244717"/>
    <d v="2001-05-15T05:01:4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kayjason"/>
    <s v="BMARCHAN"/>
    <s v="Enron Metals Trading System"/>
    <x v="0"/>
    <x v="0"/>
    <n v="2129106"/>
    <m/>
  </r>
  <r>
    <x v="0"/>
    <x v="1"/>
    <x v="1"/>
    <x v="0"/>
    <n v="1244718"/>
    <d v="2001-05-15T05:01:48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9"/>
    <s v="stevemason"/>
    <s v="NJACKSON"/>
    <s v="UK-Power-Phy-Term-ECTRL-Production"/>
    <x v="5"/>
    <x v="5"/>
    <n v="102226.1"/>
    <d v="2002-01-28T00:00:00"/>
  </r>
  <r>
    <x v="0"/>
    <x v="1"/>
    <x v="1"/>
    <x v="0"/>
    <n v="1244719"/>
    <d v="2001-05-15T05:01:52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"/>
    <s v="stevemason"/>
    <s v="NJACKSON"/>
    <s v="UK-Power-Phy-Term-ECTRL-Production"/>
    <x v="5"/>
    <x v="5"/>
    <n v="102227.1"/>
    <d v="2002-02-25T00:00:00"/>
  </r>
  <r>
    <x v="0"/>
    <x v="0"/>
    <x v="0"/>
    <x v="0"/>
    <n v="1244721"/>
    <d v="2001-05-15T05:02:02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10"/>
    <m/>
  </r>
  <r>
    <x v="0"/>
    <x v="0"/>
    <x v="0"/>
    <x v="0"/>
    <n v="1244722"/>
    <d v="2001-05-15T05:07:36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66"/>
    <s v="ADM59084"/>
    <s v="BMARCHAN"/>
    <s v="Enron Metals Trading System"/>
    <x v="0"/>
    <x v="0"/>
    <n v="2129116"/>
    <m/>
  </r>
  <r>
    <x v="0"/>
    <x v="3"/>
    <x v="1"/>
    <x v="0"/>
    <n v="1244724"/>
    <d v="2001-05-15T05:09:41"/>
    <s v="Aquila Energy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A3366990"/>
    <s v="AFAIRLE"/>
    <s v="Non Affiliate Gas Book"/>
    <x v="4"/>
    <x v="2"/>
    <n v="102862"/>
    <d v="2001-10-01T00:00:00"/>
  </r>
  <r>
    <x v="0"/>
    <x v="1"/>
    <x v="1"/>
    <x v="0"/>
    <n v="1244725"/>
    <d v="2001-05-15T05:09:50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100000000000001"/>
    <s v="stevemason"/>
    <s v="NJACKSON"/>
    <s v="UK-Power-Phy-Term-ECTRL-Production"/>
    <x v="5"/>
    <x v="5"/>
    <n v="102232.1"/>
    <d v="2002-02-25T00:00:00"/>
  </r>
  <r>
    <x v="0"/>
    <x v="1"/>
    <x v="1"/>
    <x v="0"/>
    <n v="1244727"/>
    <d v="2001-05-15T05:11:3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MVVTRADER7"/>
    <s v="MHELLERM"/>
    <s v="UK - ECTRL - Continental Power Book"/>
    <x v="2"/>
    <x v="2"/>
    <n v="102234.1"/>
    <d v="2001-05-21T21:00:00"/>
  </r>
  <r>
    <x v="0"/>
    <x v="1"/>
    <x v="1"/>
    <x v="0"/>
    <n v="1244728"/>
    <d v="2001-05-15T05:11:57"/>
    <s v="MVV Energie AG"/>
    <x v="0"/>
    <x v="0"/>
    <x v="0"/>
    <x v="1"/>
    <s v="GER Power Phy Fwd Ffrm"/>
    <s v="GER Pwr Phy FF   Ger Grd WDPK HV         Jul01           EUR/MWh"/>
    <m/>
    <n v="25"/>
    <x v="0"/>
    <x v="1"/>
    <x v="2"/>
    <n v="25.4"/>
    <s v="MVVTRADER8"/>
    <s v="AMANCEBO"/>
    <s v="UK - ECTRL - Continental Power Book"/>
    <x v="2"/>
    <x v="2"/>
    <n v="102235.1"/>
    <d v="2001-07-01T00:00:00"/>
  </r>
  <r>
    <x v="0"/>
    <x v="3"/>
    <x v="1"/>
    <x v="0"/>
    <n v="1244730"/>
    <d v="2001-05-15T05:19:57"/>
    <s v="Accord Energy Ltd."/>
    <x v="0"/>
    <x v="0"/>
    <x v="0"/>
    <x v="3"/>
    <s v="UK Gas Phy Fwd NBP"/>
    <s v="UK Gas Phy       NBP                     Jan-Mar02       p/th"/>
    <n v="25000"/>
    <m/>
    <x v="0"/>
    <x v="5"/>
    <x v="3"/>
    <n v="26.3"/>
    <s v="cordimoore"/>
    <s v="AFAIRLE"/>
    <s v="Non Affiliate Gas Book"/>
    <x v="4"/>
    <x v="2"/>
    <n v="102863"/>
    <d v="2002-01-01T00:00:00"/>
  </r>
  <r>
    <x v="0"/>
    <x v="3"/>
    <x v="1"/>
    <x v="0"/>
    <n v="1244731"/>
    <d v="2001-05-15T05:20:07"/>
    <s v="Accord Energy Ltd."/>
    <x v="0"/>
    <x v="0"/>
    <x v="0"/>
    <x v="3"/>
    <s v="BEL Gas Phy Fwd Zee HUB"/>
    <s v="BEL Gas Phy      ZEE HUB                 Jan-Mar02       p/th"/>
    <n v="25000"/>
    <m/>
    <x v="0"/>
    <x v="5"/>
    <x v="3"/>
    <n v="25.95"/>
    <s v="cordimoore"/>
    <s v="DFURNER"/>
    <s v="Continental Gas Book"/>
    <x v="4"/>
    <x v="2"/>
    <n v="102864"/>
    <d v="2002-01-01T00:00:00"/>
  </r>
  <r>
    <x v="1"/>
    <x v="6"/>
    <x v="0"/>
    <x v="0"/>
    <n v="1244732"/>
    <d v="2001-05-15T05:20:5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7"/>
    <s v="JTREADWAY"/>
    <s v="GWHALLE"/>
    <s v="WTI-GW-NXC2"/>
    <x v="3"/>
    <x v="7"/>
    <s v="V95831.1"/>
    <d v="2001-06-01T00:00:00"/>
  </r>
  <r>
    <x v="0"/>
    <x v="1"/>
    <x v="0"/>
    <x v="0"/>
    <n v="1244733"/>
    <d v="2001-05-15T05:26:16"/>
    <s v="Electrabel Nordic AS"/>
    <x v="0"/>
    <x v="0"/>
    <x v="0"/>
    <x v="1"/>
    <s v="Nordic Power Financial Swap"/>
    <s v="Nordic Pwr Swap  SYS BASE                GU21 2001       NOK/MWh"/>
    <n v="50"/>
    <m/>
    <x v="0"/>
    <x v="1"/>
    <x v="1"/>
    <n v="187"/>
    <s v="oslotrad01"/>
    <s v="ESEIDEL"/>
    <s v="ENE- Nordic Power Book"/>
    <x v="1"/>
    <x v="1"/>
    <n v="1244733"/>
    <d v="2001-05-21T00:00:00"/>
  </r>
  <r>
    <x v="0"/>
    <x v="0"/>
    <x v="0"/>
    <x v="0"/>
    <n v="1244734"/>
    <d v="2001-05-15T05:30:52"/>
    <s v="Barclays Bank PLC"/>
    <x v="0"/>
    <x v="0"/>
    <x v="0"/>
    <x v="0"/>
    <s v="Nickel LME Registered Contract"/>
    <s v="Ni LME Reg.      Contract                3 Month         USD/mt-L"/>
    <m/>
    <n v="10"/>
    <x v="0"/>
    <x v="4"/>
    <x v="0"/>
    <n v="7180"/>
    <s v="kayjason"/>
    <s v="ATURNER"/>
    <s v="Enron Metals Trading System"/>
    <x v="0"/>
    <x v="0"/>
    <n v="2129146"/>
    <m/>
  </r>
  <r>
    <x v="0"/>
    <x v="0"/>
    <x v="0"/>
    <x v="0"/>
    <n v="1244735"/>
    <d v="2001-05-15T05:31:06"/>
    <s v="Refco Overseas Ltd"/>
    <x v="0"/>
    <x v="0"/>
    <x v="0"/>
    <x v="0"/>
    <s v="Alum Alloy LME Registered Contract"/>
    <s v="Al Alloy LME Reg Contract                3 Month         USD/mt-L"/>
    <n v="9"/>
    <m/>
    <x v="0"/>
    <x v="2"/>
    <x v="0"/>
    <n v="1258"/>
    <s v="marknunn1"/>
    <s v="JGORDON1"/>
    <s v="Enron Metals Trading System"/>
    <x v="0"/>
    <x v="0"/>
    <n v="2129148"/>
    <m/>
  </r>
  <r>
    <x v="0"/>
    <x v="1"/>
    <x v="1"/>
    <x v="0"/>
    <n v="1244737"/>
    <d v="2001-05-15T05:33:05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5"/>
    <s v="stevemason"/>
    <s v="NJACKSON"/>
    <s v="UK-Power-Phy-Term-ECTRL-Production"/>
    <x v="5"/>
    <x v="5"/>
    <n v="102251.1"/>
    <d v="2001-11-26T00:00:00"/>
  </r>
  <r>
    <x v="0"/>
    <x v="1"/>
    <x v="1"/>
    <x v="0"/>
    <n v="1244738"/>
    <d v="2001-05-15T05:33:51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2"/>
    <s v="stevemason"/>
    <s v="NJACKSON"/>
    <s v="UK-Power-Phy-Term-ECTRL-Production"/>
    <x v="5"/>
    <x v="5"/>
    <n v="102252.1"/>
    <d v="2002-02-25T00:00:00"/>
  </r>
  <r>
    <x v="0"/>
    <x v="0"/>
    <x v="0"/>
    <x v="0"/>
    <n v="1244739"/>
    <d v="2001-05-15T05:34:53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ackmanp"/>
    <s v="BMARCHAN"/>
    <s v="Enron Metals Trading System"/>
    <x v="0"/>
    <x v="0"/>
    <n v="2129150"/>
    <m/>
  </r>
  <r>
    <x v="0"/>
    <x v="1"/>
    <x v="0"/>
    <x v="0"/>
    <n v="1244740"/>
    <d v="2001-05-15T05:40:37"/>
    <s v="Alfa Kraft AB"/>
    <x v="0"/>
    <x v="0"/>
    <x v="0"/>
    <x v="1"/>
    <s v="Nordic Power Financial Swap"/>
    <s v="Nordic Pwr Swap  SYS BASE                GU22 2001       NOK/MWh"/>
    <m/>
    <n v="50"/>
    <x v="0"/>
    <x v="1"/>
    <x v="1"/>
    <n v="197.5"/>
    <s v="ADM56370"/>
    <s v="ESEIDEL"/>
    <s v="ENE- Nordic Power Book"/>
    <x v="1"/>
    <x v="1"/>
    <n v="1244740"/>
    <d v="2001-05-28T00:00:00"/>
  </r>
  <r>
    <x v="0"/>
    <x v="0"/>
    <x v="0"/>
    <x v="0"/>
    <n v="1244741"/>
    <d v="2001-05-15T05:44:54"/>
    <s v="Societe Generale"/>
    <x v="0"/>
    <x v="0"/>
    <x v="0"/>
    <x v="0"/>
    <s v="Copper LME Registered Contract"/>
    <s v="Cu LME Reg.      Contract                3 Month         USD/mt-L"/>
    <m/>
    <n v="30"/>
    <x v="0"/>
    <x v="0"/>
    <x v="0"/>
    <n v="1665"/>
    <s v="ADM74761"/>
    <s v="BMARCHAN"/>
    <s v="Enron Metals Trading System"/>
    <x v="0"/>
    <x v="0"/>
    <n v="2129238"/>
    <m/>
  </r>
  <r>
    <x v="0"/>
    <x v="3"/>
    <x v="1"/>
    <x v="0"/>
    <n v="1244743"/>
    <d v="2001-05-15T05:45:52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71"/>
    <d v="2001-10-01T00:00:00"/>
  </r>
  <r>
    <x v="0"/>
    <x v="0"/>
    <x v="0"/>
    <x v="0"/>
    <n v="1244746"/>
    <d v="2001-05-15T05:50:2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chashastie"/>
    <s v="BMARCHAN"/>
    <s v="Enron Metals Trading System"/>
    <x v="0"/>
    <x v="0"/>
    <n v="2129252"/>
    <m/>
  </r>
  <r>
    <x v="0"/>
    <x v="0"/>
    <x v="0"/>
    <x v="0"/>
    <n v="1244747"/>
    <d v="2001-05-15T05:55:10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DAVEMORGAN"/>
    <s v="BMARCHAN"/>
    <s v="Enron Metals Trading System"/>
    <x v="0"/>
    <x v="0"/>
    <n v="2129264"/>
    <m/>
  </r>
  <r>
    <x v="0"/>
    <x v="0"/>
    <x v="0"/>
    <x v="0"/>
    <n v="1244748"/>
    <d v="2001-05-15T05:56:3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4"/>
    <s v="DUNC1206"/>
    <s v="BMARCHAN"/>
    <s v="Enron Metals Trading System"/>
    <x v="0"/>
    <x v="0"/>
    <n v="2129266"/>
    <m/>
  </r>
  <r>
    <x v="0"/>
    <x v="0"/>
    <x v="0"/>
    <x v="0"/>
    <n v="1244749"/>
    <d v="2001-05-15T05:56:4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DUNC1206"/>
    <s v="BMARCHAN"/>
    <s v="Enron Metals Trading System"/>
    <x v="0"/>
    <x v="0"/>
    <n v="2129268"/>
    <m/>
  </r>
  <r>
    <x v="0"/>
    <x v="0"/>
    <x v="0"/>
    <x v="0"/>
    <n v="1244750"/>
    <d v="2001-05-15T05:56:50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10"/>
    <s v="holcombe"/>
    <s v="ATURNER"/>
    <s v="Enron Metals Trading System"/>
    <x v="0"/>
    <x v="0"/>
    <n v="2129270"/>
    <m/>
  </r>
  <r>
    <x v="0"/>
    <x v="0"/>
    <x v="0"/>
    <x v="0"/>
    <n v="1244751"/>
    <d v="2001-05-15T05:56:5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2"/>
    <m/>
  </r>
  <r>
    <x v="0"/>
    <x v="0"/>
    <x v="0"/>
    <x v="0"/>
    <n v="1244752"/>
    <d v="2001-05-15T05:57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9274"/>
    <m/>
  </r>
  <r>
    <x v="0"/>
    <x v="0"/>
    <x v="0"/>
    <x v="0"/>
    <n v="1244753"/>
    <d v="2001-05-15T05:57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6"/>
    <m/>
  </r>
  <r>
    <x v="0"/>
    <x v="0"/>
    <x v="0"/>
    <x v="0"/>
    <n v="1244754"/>
    <d v="2001-05-15T05:58:3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8"/>
    <s v="NATHANDAY"/>
    <s v="BMARCHAN"/>
    <s v="Enron Metals Trading System"/>
    <x v="0"/>
    <x v="0"/>
    <n v="2129278"/>
    <m/>
  </r>
  <r>
    <x v="0"/>
    <x v="0"/>
    <x v="0"/>
    <x v="0"/>
    <n v="1244755"/>
    <d v="2001-05-15T05:59:0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DUNC1206"/>
    <s v="BMARCHAN"/>
    <s v="Enron Metals Trading System"/>
    <x v="0"/>
    <x v="0"/>
    <n v="2129280"/>
    <m/>
  </r>
  <r>
    <x v="0"/>
    <x v="0"/>
    <x v="0"/>
    <x v="0"/>
    <n v="1244756"/>
    <d v="2001-05-15T05:59:08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chashastie"/>
    <s v="BMARCHAN"/>
    <s v="Enron Metals Trading System"/>
    <x v="0"/>
    <x v="0"/>
    <n v="2129282"/>
    <m/>
  </r>
  <r>
    <x v="0"/>
    <x v="0"/>
    <x v="0"/>
    <x v="0"/>
    <n v="1244757"/>
    <d v="2001-05-15T05:59:11"/>
    <s v="N M Rothschild &amp; Sons Limited"/>
    <x v="0"/>
    <x v="0"/>
    <x v="0"/>
    <x v="0"/>
    <s v="Zinc LME Registered Contract"/>
    <s v="Zinc LME Reg.    Contract                20Jun01         USD/mt-L"/>
    <n v="20"/>
    <m/>
    <x v="0"/>
    <x v="0"/>
    <x v="0"/>
    <n v="942"/>
    <s v="MATTGILLIE"/>
    <s v="ATURNER"/>
    <s v="Enron Metals Trading System"/>
    <x v="0"/>
    <x v="0"/>
    <n v="2129284"/>
    <d v="2001-06-20T21:00:00"/>
  </r>
  <r>
    <x v="0"/>
    <x v="0"/>
    <x v="0"/>
    <x v="0"/>
    <n v="1244758"/>
    <d v="2001-05-15T05:59:2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86"/>
    <m/>
  </r>
  <r>
    <x v="0"/>
    <x v="0"/>
    <x v="0"/>
    <x v="0"/>
    <n v="1244759"/>
    <d v="2001-05-15T05:59:28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marknunn1"/>
    <s v="BMARCHAN"/>
    <s v="Enron Metals Trading System"/>
    <x v="0"/>
    <x v="0"/>
    <n v="2129288"/>
    <m/>
  </r>
  <r>
    <x v="0"/>
    <x v="0"/>
    <x v="0"/>
    <x v="0"/>
    <n v="1244762"/>
    <d v="2001-05-15T05:59:46"/>
    <s v="Sogemin Metals Ltd."/>
    <x v="0"/>
    <x v="0"/>
    <x v="0"/>
    <x v="0"/>
    <s v="Aluminum LME Registered Contract"/>
    <s v="Al LME Reg.      Contract                18Jul01         USD/mt-L"/>
    <m/>
    <n v="50"/>
    <x v="0"/>
    <x v="0"/>
    <x v="0"/>
    <n v="1506"/>
    <s v="TRD11005"/>
    <s v="GRANKINE"/>
    <s v="Enron Metals Trading System"/>
    <x v="0"/>
    <x v="0"/>
    <n v="2129292"/>
    <d v="2001-07-18T00:00:00"/>
  </r>
  <r>
    <x v="0"/>
    <x v="0"/>
    <x v="0"/>
    <x v="0"/>
    <n v="1244761"/>
    <d v="2001-05-15T05:59:46"/>
    <s v="Sogemin Metals Ltd."/>
    <x v="0"/>
    <x v="0"/>
    <x v="0"/>
    <x v="0"/>
    <s v="Aluminum LME Registered Contract"/>
    <s v="Al LME Reg.      Contract                20Jun01         USD/mt-L"/>
    <n v="50"/>
    <m/>
    <x v="0"/>
    <x v="0"/>
    <x v="0"/>
    <n v="1507"/>
    <s v="TRD11005"/>
    <s v="GRANKINE"/>
    <s v="Enron Metals Trading System"/>
    <x v="0"/>
    <x v="0"/>
    <n v="2129290"/>
    <d v="2001-06-20T00:00:00"/>
  </r>
  <r>
    <x v="0"/>
    <x v="0"/>
    <x v="0"/>
    <x v="0"/>
    <n v="1244763"/>
    <d v="2001-05-15T05:59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96"/>
    <m/>
  </r>
  <r>
    <x v="0"/>
    <x v="0"/>
    <x v="0"/>
    <x v="0"/>
    <n v="1244764"/>
    <d v="2001-05-15T06:00:0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61366"/>
    <s v="BMARCHAN"/>
    <s v="Enron Metals Trading System"/>
    <x v="0"/>
    <x v="0"/>
    <n v="2129302"/>
    <m/>
  </r>
  <r>
    <x v="0"/>
    <x v="0"/>
    <x v="0"/>
    <x v="0"/>
    <n v="1244765"/>
    <d v="2001-05-15T06:00:0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HART1201"/>
    <s v="BMARCHAN"/>
    <s v="Enron Metals Trading System"/>
    <x v="0"/>
    <x v="0"/>
    <n v="2129300"/>
    <m/>
  </r>
  <r>
    <x v="0"/>
    <x v="0"/>
    <x v="0"/>
    <x v="0"/>
    <n v="1244766"/>
    <d v="2001-05-15T06:00:33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bungeywj"/>
    <s v="ATURNER"/>
    <s v="Enron Metals Trading System"/>
    <x v="0"/>
    <x v="0"/>
    <n v="2129304"/>
    <m/>
  </r>
  <r>
    <x v="0"/>
    <x v="0"/>
    <x v="0"/>
    <x v="0"/>
    <n v="1244767"/>
    <d v="2001-05-15T06:00:41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9084"/>
    <s v="BMARCHAN"/>
    <s v="Enron Metals Trading System"/>
    <x v="0"/>
    <x v="0"/>
    <n v="2129306"/>
    <m/>
  </r>
  <r>
    <x v="0"/>
    <x v="0"/>
    <x v="0"/>
    <x v="0"/>
    <n v="1244768"/>
    <d v="2001-05-15T06:00:42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PAULDODGE"/>
    <s v="ATURNER"/>
    <s v="Enron Metals Trading System"/>
    <x v="0"/>
    <x v="0"/>
    <n v="2129308"/>
    <m/>
  </r>
  <r>
    <x v="0"/>
    <x v="0"/>
    <x v="0"/>
    <x v="0"/>
    <n v="1244769"/>
    <d v="2001-05-15T06:03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29310"/>
    <m/>
  </r>
  <r>
    <x v="0"/>
    <x v="0"/>
    <x v="0"/>
    <x v="0"/>
    <n v="1244770"/>
    <d v="2001-05-15T06:03:46"/>
    <s v="N M Rothschild &amp; Sons Limited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MATTGILLIE"/>
    <s v="ATURNER"/>
    <s v="Enron Metals Trading System"/>
    <x v="0"/>
    <x v="0"/>
    <n v="2129312"/>
    <m/>
  </r>
  <r>
    <x v="0"/>
    <x v="0"/>
    <x v="0"/>
    <x v="0"/>
    <n v="1244771"/>
    <d v="2001-05-15T06:03:54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chashastie"/>
    <s v="BMARCHAN"/>
    <s v="Enron Metals Trading System"/>
    <x v="0"/>
    <x v="0"/>
    <n v="2129314"/>
    <m/>
  </r>
  <r>
    <x v="0"/>
    <x v="0"/>
    <x v="0"/>
    <x v="0"/>
    <n v="1244772"/>
    <d v="2001-05-15T06:04:4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66058"/>
    <s v="BMARCHAN"/>
    <s v="Enron Metals Trading System"/>
    <x v="0"/>
    <x v="0"/>
    <n v="2129316"/>
    <m/>
  </r>
  <r>
    <x v="0"/>
    <x v="0"/>
    <x v="0"/>
    <x v="0"/>
    <n v="1244773"/>
    <d v="2001-05-15T06:06:1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29320"/>
    <m/>
  </r>
  <r>
    <x v="0"/>
    <x v="0"/>
    <x v="0"/>
    <x v="0"/>
    <n v="1244774"/>
    <d v="2001-05-15T06:06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22"/>
    <m/>
  </r>
  <r>
    <x v="0"/>
    <x v="0"/>
    <x v="0"/>
    <x v="0"/>
    <n v="1244775"/>
    <d v="2001-05-15T06:06:45"/>
    <s v="Anglojam Investments Limite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CHARLIE1"/>
    <s v="ATURNER"/>
    <s v="Enron Metals Trading System"/>
    <x v="0"/>
    <x v="0"/>
    <n v="2129325"/>
    <m/>
  </r>
  <r>
    <x v="1"/>
    <x v="1"/>
    <x v="0"/>
    <x v="0"/>
    <n v="1244776"/>
    <d v="2001-05-15T06:07:05"/>
    <s v="PPL EnergyPlus, LLC"/>
    <x v="0"/>
    <x v="0"/>
    <x v="0"/>
    <x v="1"/>
    <s v="US East Power Fin Swap"/>
    <s v="US Pwr Fin Swap  PJM W IntC HE09-23 EPT  15May01         USD/MWh"/>
    <n v="50"/>
    <m/>
    <x v="0"/>
    <x v="1"/>
    <x v="0"/>
    <n v="37"/>
    <s v="pplhourly1"/>
    <s v="JSTEPENO"/>
    <s v="EPMI-HRLY-NE"/>
    <x v="6"/>
    <x v="7"/>
    <n v="610682.1"/>
    <d v="2001-05-15T21:00:00"/>
  </r>
  <r>
    <x v="0"/>
    <x v="0"/>
    <x v="0"/>
    <x v="0"/>
    <n v="1244777"/>
    <d v="2001-05-15T06:07:16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59084"/>
    <s v="BMARCHAN"/>
    <s v="Enron Metals Trading System"/>
    <x v="0"/>
    <x v="0"/>
    <n v="2129328"/>
    <m/>
  </r>
  <r>
    <x v="0"/>
    <x v="0"/>
    <x v="0"/>
    <x v="0"/>
    <n v="1244779"/>
    <d v="2001-05-15T06:07:58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charlie1"/>
    <s v="JGORDON1"/>
    <s v="Enron Metals Trading System"/>
    <x v="0"/>
    <x v="0"/>
    <n v="2129338"/>
    <m/>
  </r>
  <r>
    <x v="0"/>
    <x v="0"/>
    <x v="0"/>
    <x v="0"/>
    <n v="1244780"/>
    <d v="2001-05-15T06:08:09"/>
    <s v="Macquarie Bank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ADM01803"/>
    <s v="BMARCHAN"/>
    <s v="Enron Metals Trading System"/>
    <x v="0"/>
    <x v="0"/>
    <n v="2129340"/>
    <m/>
  </r>
  <r>
    <x v="0"/>
    <x v="0"/>
    <x v="0"/>
    <x v="0"/>
    <n v="1244782"/>
    <d v="2001-05-15T06:08:2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tanleyf"/>
    <s v="BMARCHAN"/>
    <s v="Enron Metals Trading System"/>
    <x v="0"/>
    <x v="0"/>
    <n v="2129344"/>
    <m/>
  </r>
  <r>
    <x v="0"/>
    <x v="0"/>
    <x v="0"/>
    <x v="0"/>
    <n v="1244784"/>
    <d v="2001-05-15T06:09:07"/>
    <s v="Triland Metals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2"/>
    <s v="ADM06610"/>
    <s v="BMARCHAN"/>
    <s v="Enron Metals Trading System"/>
    <x v="0"/>
    <x v="0"/>
    <n v="2129348"/>
    <m/>
  </r>
  <r>
    <x v="0"/>
    <x v="0"/>
    <x v="0"/>
    <x v="0"/>
    <n v="1244785"/>
    <d v="2001-05-15T06:10:12"/>
    <s v="Credit Lyonnais Rouse Limited"/>
    <x v="0"/>
    <x v="0"/>
    <x v="0"/>
    <x v="0"/>
    <s v="Nickel LME Registered Contract"/>
    <s v="Ni LME Reg.      Contract                3 Month         USD/mt-L"/>
    <m/>
    <n v="10"/>
    <x v="0"/>
    <x v="4"/>
    <x v="0"/>
    <n v="7240"/>
    <s v="jimboland"/>
    <s v="ATURNER"/>
    <s v="Enron Metals Trading System"/>
    <x v="0"/>
    <x v="0"/>
    <n v="2129350"/>
    <m/>
  </r>
  <r>
    <x v="0"/>
    <x v="0"/>
    <x v="0"/>
    <x v="0"/>
    <n v="1244786"/>
    <d v="2001-05-15T06:1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2"/>
    <m/>
  </r>
  <r>
    <x v="0"/>
    <x v="2"/>
    <x v="0"/>
    <x v="0"/>
    <n v="1244787"/>
    <d v="2001-05-15T06:10:4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"/>
    <s v="christoph"/>
    <s v="CMAHONE"/>
    <s v="UK - ECTRIC - Lite Gasoil"/>
    <x v="3"/>
    <x v="5"/>
    <s v="V95835.1"/>
    <d v="2001-06-01T00:00:00"/>
  </r>
  <r>
    <x v="0"/>
    <x v="0"/>
    <x v="0"/>
    <x v="0"/>
    <n v="1244788"/>
    <d v="2001-05-15T06:12:5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jimboland"/>
    <s v="BMARCHAN"/>
    <s v="Enron Metals Trading System"/>
    <x v="0"/>
    <x v="0"/>
    <n v="2129354"/>
    <m/>
  </r>
  <r>
    <x v="0"/>
    <x v="0"/>
    <x v="0"/>
    <x v="0"/>
    <n v="1244789"/>
    <d v="2001-05-15T06:13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6"/>
    <m/>
  </r>
  <r>
    <x v="0"/>
    <x v="0"/>
    <x v="0"/>
    <x v="0"/>
    <n v="1244790"/>
    <d v="2001-05-15T06:14:39"/>
    <s v="Koch Metals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230"/>
    <s v="LONDON2001"/>
    <s v="ATURNER"/>
    <s v="Enron Metals Trading System"/>
    <x v="0"/>
    <x v="0"/>
    <n v="2129358"/>
    <m/>
  </r>
  <r>
    <x v="1"/>
    <x v="1"/>
    <x v="0"/>
    <x v="0"/>
    <n v="1244791"/>
    <d v="2001-05-15T06:16:01"/>
    <s v="Williams Energy Marketing &amp; Trading Company"/>
    <x v="0"/>
    <x v="0"/>
    <x v="0"/>
    <x v="1"/>
    <s v="US East Power Fin Swap"/>
    <s v="US Pwr Fin Swap  ISO NE HE09-23 EPT      15May01         USD/MWh"/>
    <m/>
    <n v="50"/>
    <x v="0"/>
    <x v="1"/>
    <x v="0"/>
    <n v="57"/>
    <s v="aforgion"/>
    <s v="JSTEPENO"/>
    <s v="EPMI-HRLY-NE"/>
    <x v="6"/>
    <x v="7"/>
    <n v="610683.1"/>
    <d v="2001-05-15T21:00:00"/>
  </r>
  <r>
    <x v="0"/>
    <x v="0"/>
    <x v="0"/>
    <x v="0"/>
    <n v="1244794"/>
    <d v="2001-05-15T06:16:20"/>
    <s v="Refco Overseas Ltd"/>
    <x v="0"/>
    <x v="0"/>
    <x v="0"/>
    <x v="0"/>
    <s v="Aluminum LME Registered Contract"/>
    <s v="Al LME Reg.      Contract                20Jun01         USD/mt-L"/>
    <n v="3"/>
    <m/>
    <x v="0"/>
    <x v="0"/>
    <x v="0"/>
    <n v="1511.5"/>
    <s v="marknunn1"/>
    <s v="GRANKINE"/>
    <s v="Enron Metals Trading System"/>
    <x v="0"/>
    <x v="0"/>
    <n v="2129362"/>
    <d v="2001-06-20T00:00:00"/>
  </r>
  <r>
    <x v="0"/>
    <x v="0"/>
    <x v="0"/>
    <x v="0"/>
    <n v="1244793"/>
    <d v="2001-05-15T06:16:20"/>
    <s v="Refco Overseas Ltd"/>
    <x v="0"/>
    <x v="0"/>
    <x v="0"/>
    <x v="0"/>
    <s v="Aluminum LME Registered Contract"/>
    <s v="Al LME Reg.      Contract                17May01         USD/mt-L"/>
    <m/>
    <n v="3"/>
    <x v="0"/>
    <x v="0"/>
    <x v="0"/>
    <n v="1526.5"/>
    <s v="marknunn1"/>
    <s v="GRANKINE"/>
    <s v="Enron Metals Trading System"/>
    <x v="0"/>
    <x v="0"/>
    <n v="2129360"/>
    <d v="2001-05-17T21:00:00"/>
  </r>
  <r>
    <x v="0"/>
    <x v="0"/>
    <x v="0"/>
    <x v="0"/>
    <n v="1244797"/>
    <d v="2001-05-15T06:17:00"/>
    <s v="Amalgamated Metal Trading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1.5"/>
    <s v="flight123"/>
    <s v="GRANKINE"/>
    <s v="Enron Metals Trading System"/>
    <x v="0"/>
    <x v="0"/>
    <n v="2129366"/>
    <m/>
  </r>
  <r>
    <x v="0"/>
    <x v="0"/>
    <x v="0"/>
    <x v="0"/>
    <n v="1244796"/>
    <d v="2001-05-15T06:17:00"/>
    <s v="Amalgamated Metal Trading Limited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flight123"/>
    <s v="GRANKINE"/>
    <s v="Enron Metals Trading System"/>
    <x v="0"/>
    <x v="0"/>
    <n v="2129364"/>
    <d v="2001-05-17T21:00:00"/>
  </r>
  <r>
    <x v="0"/>
    <x v="0"/>
    <x v="0"/>
    <x v="0"/>
    <n v="1244798"/>
    <d v="2001-05-15T06:17:35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NATHANDAY"/>
    <s v="BMARCHAN"/>
    <s v="Enron Metals Trading System"/>
    <x v="0"/>
    <x v="0"/>
    <n v="2129368"/>
    <m/>
  </r>
  <r>
    <x v="0"/>
    <x v="0"/>
    <x v="0"/>
    <x v="0"/>
    <n v="1244799"/>
    <d v="2001-05-15T06:18:26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225"/>
    <s v="BARRYGERSH"/>
    <s v="ATURNER"/>
    <s v="Enron Metals Trading System"/>
    <x v="0"/>
    <x v="0"/>
    <n v="2129372"/>
    <m/>
  </r>
  <r>
    <x v="0"/>
    <x v="0"/>
    <x v="0"/>
    <x v="0"/>
    <n v="1244800"/>
    <d v="2001-05-15T06:18:2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14"/>
    <s v="refmetal"/>
    <s v="BMARCHAN"/>
    <s v="Enron Metals Trading System"/>
    <x v="0"/>
    <x v="0"/>
    <n v="2129376"/>
    <m/>
  </r>
  <r>
    <x v="0"/>
    <x v="0"/>
    <x v="0"/>
    <x v="0"/>
    <n v="1244802"/>
    <d v="2001-05-15T06:18:34"/>
    <s v="Billiton Marketing AG"/>
    <x v="0"/>
    <x v="0"/>
    <x v="0"/>
    <x v="0"/>
    <s v="Aluminum LME Registered Contract"/>
    <s v="Al LME Reg.      Contract                17May01         USD/mt-L"/>
    <m/>
    <n v="47"/>
    <x v="0"/>
    <x v="0"/>
    <x v="0"/>
    <n v="1526.5"/>
    <s v="ADM94436"/>
    <s v="GRANKINE"/>
    <s v="Enron Metals Trading System"/>
    <x v="0"/>
    <x v="0"/>
    <n v="2129378"/>
    <d v="2001-05-17T21:00:00"/>
  </r>
  <r>
    <x v="0"/>
    <x v="0"/>
    <x v="0"/>
    <x v="0"/>
    <n v="1244803"/>
    <d v="2001-05-15T06:18:34"/>
    <s v="Billiton Marketing AG"/>
    <x v="0"/>
    <x v="0"/>
    <x v="0"/>
    <x v="0"/>
    <s v="Aluminum LME Registered Contract"/>
    <s v="Al LME Reg.      Contract                20Jun01         USD/mt-L"/>
    <n v="47"/>
    <m/>
    <x v="0"/>
    <x v="0"/>
    <x v="0"/>
    <n v="1511.5"/>
    <s v="ADM94436"/>
    <s v="GRANKINE"/>
    <s v="Enron Metals Trading System"/>
    <x v="0"/>
    <x v="0"/>
    <n v="2129380"/>
    <d v="2001-06-20T00:00:00"/>
  </r>
  <r>
    <x v="0"/>
    <x v="0"/>
    <x v="0"/>
    <x v="0"/>
    <n v="1244805"/>
    <d v="2001-05-15T06:19:25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ADM94436"/>
    <s v="GRANKINE"/>
    <s v="Enron Metals Trading System"/>
    <x v="0"/>
    <x v="0"/>
    <n v="2129382"/>
    <d v="2001-05-17T21:00:00"/>
  </r>
  <r>
    <x v="0"/>
    <x v="0"/>
    <x v="0"/>
    <x v="0"/>
    <n v="1244806"/>
    <d v="2001-05-15T06:19:26"/>
    <s v="Billiton Marketing AG"/>
    <x v="0"/>
    <x v="0"/>
    <x v="0"/>
    <x v="0"/>
    <s v="Aluminum LME Registered Contract"/>
    <s v="Al LME Reg.      Contract                3 Month         USD/mt-L"/>
    <n v="50"/>
    <m/>
    <x v="0"/>
    <x v="0"/>
    <x v="0"/>
    <n v="1509.5"/>
    <s v="ADM94436"/>
    <s v="GRANKINE"/>
    <s v="Enron Metals Trading System"/>
    <x v="0"/>
    <x v="0"/>
    <n v="2129384"/>
    <m/>
  </r>
  <r>
    <x v="0"/>
    <x v="0"/>
    <x v="0"/>
    <x v="0"/>
    <n v="1244807"/>
    <d v="2001-05-15T06:19:29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NATHANDAY"/>
    <s v="BMARCHAN"/>
    <s v="Enron Metals Trading System"/>
    <x v="0"/>
    <x v="0"/>
    <n v="2129386"/>
    <m/>
  </r>
  <r>
    <x v="0"/>
    <x v="0"/>
    <x v="0"/>
    <x v="0"/>
    <n v="1244808"/>
    <d v="2001-05-15T06:21:1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ADM08839"/>
    <s v="BMARCHAN"/>
    <s v="Enron Metals Trading System"/>
    <x v="0"/>
    <x v="0"/>
    <n v="2129390"/>
    <m/>
  </r>
  <r>
    <x v="0"/>
    <x v="0"/>
    <x v="0"/>
    <x v="0"/>
    <n v="1244809"/>
    <d v="2001-05-15T06:21:2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29392"/>
    <m/>
  </r>
  <r>
    <x v="0"/>
    <x v="0"/>
    <x v="0"/>
    <x v="0"/>
    <n v="1244810"/>
    <d v="2001-05-15T06:24:18"/>
    <s v="Barclays Bank PLC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kayjason"/>
    <s v="BMARCHAN"/>
    <s v="Enron Metals Trading System"/>
    <x v="0"/>
    <x v="0"/>
    <n v="2129396"/>
    <m/>
  </r>
  <r>
    <x v="0"/>
    <x v="0"/>
    <x v="0"/>
    <x v="0"/>
    <n v="1244812"/>
    <d v="2001-05-15T06:24:48"/>
    <s v="Barclays Bank PLC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kayjason"/>
    <s v="BMARCHAN"/>
    <s v="Enron Metals Trading System"/>
    <x v="0"/>
    <x v="0"/>
    <n v="2129398"/>
    <m/>
  </r>
  <r>
    <x v="0"/>
    <x v="0"/>
    <x v="0"/>
    <x v="0"/>
    <n v="1244813"/>
    <d v="2001-05-15T06:25:2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backhouse"/>
    <s v="BMARCHAN"/>
    <s v="Enron Metals Trading System"/>
    <x v="0"/>
    <x v="0"/>
    <n v="2129400"/>
    <m/>
  </r>
  <r>
    <x v="0"/>
    <x v="0"/>
    <x v="0"/>
    <x v="0"/>
    <n v="1244814"/>
    <d v="2001-05-15T06:26:04"/>
    <s v="Carr Futures, Inc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msquires"/>
    <s v="ATURNER"/>
    <s v="Enron Metals Trading System"/>
    <x v="0"/>
    <x v="0"/>
    <n v="2129402"/>
    <m/>
  </r>
  <r>
    <x v="0"/>
    <x v="0"/>
    <x v="0"/>
    <x v="0"/>
    <n v="1244815"/>
    <d v="2001-05-15T06:26:25"/>
    <s v="GNI Limited"/>
    <x v="0"/>
    <x v="0"/>
    <x v="0"/>
    <x v="0"/>
    <s v="Zinc LME Registered Contract"/>
    <s v="Zinc LME Reg.    Contract                3 Month         USD/mt-L"/>
    <m/>
    <n v="20"/>
    <x v="0"/>
    <x v="0"/>
    <x v="0"/>
    <n v="954"/>
    <s v="ADM59084"/>
    <s v="ATURNER"/>
    <s v="Enron Metals Trading System"/>
    <x v="0"/>
    <x v="0"/>
    <n v="2129404"/>
    <m/>
  </r>
  <r>
    <x v="1"/>
    <x v="1"/>
    <x v="0"/>
    <x v="0"/>
    <n v="1244816"/>
    <d v="2001-05-15T06:26:43"/>
    <s v="Duke Energy Trading and Marketing, L.L.C."/>
    <x v="0"/>
    <x v="0"/>
    <x v="0"/>
    <x v="1"/>
    <s v="US East Power Fin Swap"/>
    <s v="US Pwr Fin Swap  PJM W IntC HE09-23 EPT  15May01         USD/MWh"/>
    <n v="50"/>
    <m/>
    <x v="0"/>
    <x v="1"/>
    <x v="0"/>
    <n v="36"/>
    <s v="KKETTLER"/>
    <s v="JSTEPENO"/>
    <s v="EPMI-HRLY-NE"/>
    <x v="6"/>
    <x v="7"/>
    <n v="610684.1"/>
    <d v="2001-05-15T21:00:00"/>
  </r>
  <r>
    <x v="1"/>
    <x v="6"/>
    <x v="0"/>
    <x v="0"/>
    <n v="1244817"/>
    <d v="2001-05-15T06:26:56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JTREADWAY"/>
    <s v="GWHALLE"/>
    <s v="WTI-GW-NXC2"/>
    <x v="3"/>
    <x v="7"/>
    <s v="V95837.1"/>
    <d v="2001-06-01T00:00:00"/>
  </r>
  <r>
    <x v="1"/>
    <x v="1"/>
    <x v="1"/>
    <x v="0"/>
    <n v="1244818"/>
    <d v="2001-05-15T06:28:15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8"/>
    <s v="WATTS002"/>
    <s v="JKING6"/>
    <s v="ST-Main"/>
    <x v="6"/>
    <x v="8"/>
    <n v="610685.1"/>
    <d v="2001-05-16T21:00:00"/>
  </r>
  <r>
    <x v="1"/>
    <x v="1"/>
    <x v="1"/>
    <x v="0"/>
    <n v="1244819"/>
    <d v="2001-05-15T06:28:3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38.5"/>
    <s v="ADM12552"/>
    <s v="JKING6"/>
    <s v="ST-Main"/>
    <x v="6"/>
    <x v="8"/>
    <n v="610687.1"/>
    <d v="2001-05-16T21:00:00"/>
  </r>
  <r>
    <x v="0"/>
    <x v="1"/>
    <x v="1"/>
    <x v="0"/>
    <n v="1244820"/>
    <d v="2001-05-15T06:29:11"/>
    <s v="BP Gas Marketing Limited"/>
    <x v="0"/>
    <x v="0"/>
    <x v="0"/>
    <x v="1"/>
    <s v="GER Power Phy Fwd Ffrm"/>
    <s v="GER Pwr Phy FF   Ger Grd BASE HV         19-20May01      EUR/MWh"/>
    <m/>
    <n v="25"/>
    <x v="0"/>
    <x v="1"/>
    <x v="2"/>
    <n v="15.45"/>
    <s v="boulanbr"/>
    <s v="MHELLERM"/>
    <s v="UK - ECTRL - Continental Power Book"/>
    <x v="2"/>
    <x v="2"/>
    <n v="102312.1"/>
    <d v="2001-05-19T21:00:00"/>
  </r>
  <r>
    <x v="1"/>
    <x v="1"/>
    <x v="1"/>
    <x v="0"/>
    <n v="1244823"/>
    <d v="2001-05-15T06:29:34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39"/>
    <s v="DaveWilson"/>
    <s v="CDORLAN"/>
    <s v="ST-ECAR"/>
    <x v="6"/>
    <x v="8"/>
    <n v="610691.1"/>
    <d v="2001-05-16T21:00:00"/>
  </r>
  <r>
    <x v="1"/>
    <x v="1"/>
    <x v="1"/>
    <x v="0"/>
    <n v="1244824"/>
    <d v="2001-05-15T06:29:35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"/>
    <s v="OTCDESK7"/>
    <s v="PBRODER"/>
    <s v="ST-New England"/>
    <x v="6"/>
    <x v="8"/>
    <n v="610692.1"/>
    <d v="2001-05-16T21:00:00"/>
  </r>
  <r>
    <x v="1"/>
    <x v="1"/>
    <x v="1"/>
    <x v="0"/>
    <n v="1244825"/>
    <d v="2001-05-15T06:29:39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9"/>
    <s v="WATTS002"/>
    <s v="JKING6"/>
    <s v="ST-Main"/>
    <x v="6"/>
    <x v="8"/>
    <n v="610693.1"/>
    <d v="2001-05-16T21:00:00"/>
  </r>
  <r>
    <x v="1"/>
    <x v="1"/>
    <x v="1"/>
    <x v="0"/>
    <n v="1244826"/>
    <d v="2001-05-15T06:29:53"/>
    <s v="Wabash Valley Power Association In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chadfaces"/>
    <s v="CDORLAN"/>
    <s v="ST-ECAR"/>
    <x v="6"/>
    <x v="8"/>
    <n v="610694.1"/>
    <d v="2001-05-16T21:00:00"/>
  </r>
  <r>
    <x v="1"/>
    <x v="1"/>
    <x v="1"/>
    <x v="0"/>
    <n v="1244827"/>
    <d v="2001-05-15T06:29:54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2.5"/>
    <s v="bpollard"/>
    <s v="MCARSON2"/>
    <s v="ST-SERC"/>
    <x v="6"/>
    <x v="8"/>
    <n v="610695.1"/>
    <d v="2001-05-16T21:00:00"/>
  </r>
  <r>
    <x v="1"/>
    <x v="1"/>
    <x v="1"/>
    <x v="0"/>
    <n v="1244828"/>
    <d v="2001-05-15T06:30:00"/>
    <s v="Tenaska Power Services Co."/>
    <x v="0"/>
    <x v="0"/>
    <x v="0"/>
    <x v="1"/>
    <s v="US East Power Phy Fwd Firm"/>
    <s v="US Pwr Phy Firm  COMED Peak              16May01         USD/MWh"/>
    <m/>
    <n v="50"/>
    <x v="0"/>
    <x v="1"/>
    <x v="0"/>
    <n v="39.5"/>
    <s v="ADM55282"/>
    <s v="JKING6"/>
    <s v="ST-Main"/>
    <x v="6"/>
    <x v="8"/>
    <n v="610696.1"/>
    <d v="2001-05-16T21:00:00"/>
  </r>
  <r>
    <x v="1"/>
    <x v="1"/>
    <x v="1"/>
    <x v="0"/>
    <n v="1244829"/>
    <d v="2001-05-15T06:30:01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RGULHATI"/>
    <s v="PBRODER"/>
    <s v="ST-New England"/>
    <x v="6"/>
    <x v="8"/>
    <n v="610697.1"/>
    <d v="2001-05-21T21:00:00"/>
  </r>
  <r>
    <x v="1"/>
    <x v="1"/>
    <x v="1"/>
    <x v="0"/>
    <n v="1244831"/>
    <d v="2001-05-15T06:30:21"/>
    <s v="Constellation Power Source, Inc."/>
    <x v="0"/>
    <x v="0"/>
    <x v="0"/>
    <x v="1"/>
    <s v="US East Power Phy Fwd Firm"/>
    <s v="US Pwr Phy Firm  Cinergy OffPk           16May01         USD/MWh"/>
    <n v="50"/>
    <m/>
    <x v="0"/>
    <x v="1"/>
    <x v="0"/>
    <n v="12.75"/>
    <s v="cortmcmeel"/>
    <s v="MLORENZ"/>
    <s v="EPMI-Midwest"/>
    <x v="6"/>
    <x v="8"/>
    <n v="610699.1"/>
    <d v="2001-05-16T21:00:00"/>
  </r>
  <r>
    <x v="0"/>
    <x v="0"/>
    <x v="0"/>
    <x v="0"/>
    <n v="1244832"/>
    <d v="2001-05-15T06:30:2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4"/>
    <s v="WAHFAGGOT"/>
    <s v="ATURNER"/>
    <s v="Enron Metals Trading System"/>
    <x v="0"/>
    <x v="0"/>
    <n v="2129410"/>
    <m/>
  </r>
  <r>
    <x v="1"/>
    <x v="1"/>
    <x v="1"/>
    <x v="0"/>
    <n v="1244833"/>
    <d v="2001-05-15T06:30:41"/>
    <s v="Allegheny Energy Supply Company, LLC"/>
    <x v="0"/>
    <x v="0"/>
    <x v="0"/>
    <x v="1"/>
    <s v="US East Power Phy Fwd Firm"/>
    <s v="US Pwr Phy Firm  Cinergy Peak            16May01         USD/MWh"/>
    <m/>
    <n v="50"/>
    <x v="0"/>
    <x v="1"/>
    <x v="0"/>
    <n v="40"/>
    <s v="ekaes123"/>
    <s v="CDORLAN"/>
    <s v="ST-ECAR"/>
    <x v="6"/>
    <x v="8"/>
    <n v="610700.1"/>
    <d v="2001-05-16T21:00:00"/>
  </r>
  <r>
    <x v="1"/>
    <x v="1"/>
    <x v="1"/>
    <x v="0"/>
    <n v="1244834"/>
    <d v="2001-05-15T06:30:59"/>
    <s v="Peco Energy Company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OTCDESK5"/>
    <s v="CDORLAN"/>
    <s v="ST-ECAR"/>
    <x v="6"/>
    <x v="8"/>
    <n v="610701.1"/>
    <d v="2001-05-16T21:00:00"/>
  </r>
  <r>
    <x v="1"/>
    <x v="1"/>
    <x v="1"/>
    <x v="0"/>
    <n v="1244835"/>
    <d v="2001-05-15T06:31:35"/>
    <s v="El Paso Merchant Energy, L.P."/>
    <x v="0"/>
    <x v="0"/>
    <x v="0"/>
    <x v="1"/>
    <s v="US East Power Phy Fwd Firm"/>
    <s v="US Pwr Phy Firm  Cinergy Peak            16May01         USD/MWh"/>
    <m/>
    <n v="50"/>
    <x v="0"/>
    <x v="1"/>
    <x v="0"/>
    <n v="41"/>
    <s v="epmepJXC"/>
    <s v="CDORLAN"/>
    <s v="ST-ECAR"/>
    <x v="6"/>
    <x v="8"/>
    <n v="610702.1"/>
    <d v="2001-05-16T21:00:00"/>
  </r>
  <r>
    <x v="1"/>
    <x v="1"/>
    <x v="1"/>
    <x v="0"/>
    <n v="1244836"/>
    <d v="2001-05-15T06:31:44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6.5"/>
    <s v="millerbi"/>
    <s v="JQUENET"/>
    <s v="ST-PJM"/>
    <x v="6"/>
    <x v="8"/>
    <n v="610703.1"/>
    <d v="2001-05-16T21:00:00"/>
  </r>
  <r>
    <x v="1"/>
    <x v="1"/>
    <x v="1"/>
    <x v="0"/>
    <n v="1244837"/>
    <d v="2001-05-15T06:31:53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7"/>
    <s v="millerbi"/>
    <s v="JQUENET"/>
    <s v="ST-PJM"/>
    <x v="6"/>
    <x v="8"/>
    <n v="610704.1"/>
    <d v="2001-05-16T21:00:00"/>
  </r>
  <r>
    <x v="1"/>
    <x v="1"/>
    <x v="1"/>
    <x v="0"/>
    <n v="1244838"/>
    <d v="2001-05-15T06:32:01"/>
    <s v="Cinergy Services, Inc.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jrobertson"/>
    <s v="JQUENET"/>
    <s v="ST-PJM"/>
    <x v="6"/>
    <x v="8"/>
    <n v="610705.1"/>
    <d v="2001-05-16T21:00:00"/>
  </r>
  <r>
    <x v="1"/>
    <x v="1"/>
    <x v="1"/>
    <x v="0"/>
    <n v="1244842"/>
    <d v="2001-05-15T06:32:43"/>
    <s v="El Paso Merchant Energy, L.P."/>
    <x v="0"/>
    <x v="0"/>
    <x v="0"/>
    <x v="1"/>
    <s v="US East Power Phy Fwd Firm"/>
    <s v="US Pwr Phy Firm  Cinergy Peak            Oct-Dec01       USD/MWh"/>
    <m/>
    <n v="50"/>
    <x v="0"/>
    <x v="1"/>
    <x v="0"/>
    <n v="38.25"/>
    <s v="PowerGLW"/>
    <s v="FSTURM"/>
    <s v="LT-ECAR"/>
    <x v="6"/>
    <x v="8"/>
    <n v="610709.1"/>
    <d v="2001-10-01T17:11:00"/>
  </r>
  <r>
    <x v="1"/>
    <x v="1"/>
    <x v="1"/>
    <x v="0"/>
    <n v="1244841"/>
    <d v="2001-05-15T06:32:43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aepsvc133"/>
    <s v="PBRODER"/>
    <s v="LT-New England"/>
    <x v="6"/>
    <x v="8"/>
    <n v="610708.1"/>
    <d v="2001-06-01T17:11:00"/>
  </r>
  <r>
    <x v="1"/>
    <x v="1"/>
    <x v="1"/>
    <x v="0"/>
    <n v="1244844"/>
    <d v="2001-05-15T06:32:45"/>
    <s v="Constellation Power Source, Inc."/>
    <x v="0"/>
    <x v="0"/>
    <x v="0"/>
    <x v="1"/>
    <s v="US East Power Phy Fwd Firm"/>
    <s v="US Pwr Phy Firm  PJM-W Peak              16May01         USD/MWh"/>
    <n v="50"/>
    <m/>
    <x v="0"/>
    <x v="1"/>
    <x v="0"/>
    <n v="40"/>
    <s v="gfilomena"/>
    <s v="JQUENET"/>
    <s v="ST-PJM"/>
    <x v="6"/>
    <x v="8"/>
    <n v="610711.1"/>
    <d v="2001-05-16T21:00:00"/>
  </r>
  <r>
    <x v="1"/>
    <x v="1"/>
    <x v="1"/>
    <x v="0"/>
    <n v="1244845"/>
    <d v="2001-05-15T06:32:48"/>
    <s v="El Paso Merchant Energy, L.P."/>
    <x v="0"/>
    <x v="0"/>
    <x v="0"/>
    <x v="1"/>
    <s v="US East Power Phy Fwd Firm"/>
    <s v="US Pwr Phy Firm  Cinergy Peak            Jan-Feb02       USD/MWh"/>
    <m/>
    <n v="50"/>
    <x v="0"/>
    <x v="1"/>
    <x v="0"/>
    <n v="42.5"/>
    <s v="PowerGLW"/>
    <s v="FSTURM"/>
    <s v="LT-ECAR"/>
    <x v="6"/>
    <x v="8"/>
    <n v="610712.1"/>
    <d v="2002-01-01T17:11:00"/>
  </r>
  <r>
    <x v="1"/>
    <x v="1"/>
    <x v="1"/>
    <x v="0"/>
    <n v="1244846"/>
    <d v="2001-05-15T06:32:5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42"/>
    <s v="ADM12552"/>
    <s v="JKING6"/>
    <s v="ST-Main"/>
    <x v="6"/>
    <x v="8"/>
    <n v="610713.1"/>
    <d v="2001-05-16T21:00:00"/>
  </r>
  <r>
    <x v="1"/>
    <x v="1"/>
    <x v="1"/>
    <x v="0"/>
    <n v="1244847"/>
    <d v="2001-05-15T06:32:54"/>
    <s v="Axia Energy, LP"/>
    <x v="0"/>
    <x v="0"/>
    <x v="0"/>
    <x v="1"/>
    <s v="US East Power Phy Fwd Firm"/>
    <s v="US Pwr Phy Firm  PJM-W Peak              16May01         USD/MWh"/>
    <n v="50"/>
    <m/>
    <x v="0"/>
    <x v="1"/>
    <x v="0"/>
    <n v="40.25"/>
    <s v="millerbi"/>
    <s v="JQUENET"/>
    <s v="ST-PJM"/>
    <x v="6"/>
    <x v="8"/>
    <n v="610714.1"/>
    <d v="2001-05-16T21:00:00"/>
  </r>
  <r>
    <x v="1"/>
    <x v="1"/>
    <x v="1"/>
    <x v="0"/>
    <n v="1244848"/>
    <d v="2001-05-15T06:32:57"/>
    <s v="Cargill-Alliant, LLC"/>
    <x v="0"/>
    <x v="0"/>
    <x v="0"/>
    <x v="1"/>
    <s v="US East Power Phy Fwd Firm"/>
    <s v="US Pwr Phy Firm  PJM-W Peak              16May01         USD/MWh"/>
    <n v="50"/>
    <m/>
    <x v="0"/>
    <x v="1"/>
    <x v="0"/>
    <n v="40"/>
    <s v="briangrant"/>
    <s v="JQUENET"/>
    <s v="ST-PJM"/>
    <x v="6"/>
    <x v="8"/>
    <n v="610715.1"/>
    <d v="2001-05-16T21:00:00"/>
  </r>
  <r>
    <x v="0"/>
    <x v="0"/>
    <x v="0"/>
    <x v="0"/>
    <n v="1244849"/>
    <d v="2001-05-15T06:33:0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pornstar"/>
    <s v="BMARCHAN"/>
    <s v="Enron Metals Trading System"/>
    <x v="0"/>
    <x v="0"/>
    <n v="2129418"/>
    <m/>
  </r>
  <r>
    <x v="1"/>
    <x v="1"/>
    <x v="1"/>
    <x v="0"/>
    <n v="1244850"/>
    <d v="2001-05-15T06:33:05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9.5"/>
    <s v="cmcnally"/>
    <s v="JQUENET"/>
    <s v="ST-PJM"/>
    <x v="6"/>
    <x v="8"/>
    <n v="610716.1"/>
    <d v="2001-05-16T21:00:00"/>
  </r>
  <r>
    <x v="1"/>
    <x v="1"/>
    <x v="1"/>
    <x v="0"/>
    <n v="1244851"/>
    <d v="2001-05-15T06:33:23"/>
    <s v="Constellation Power Source, Inc."/>
    <x v="0"/>
    <x v="0"/>
    <x v="0"/>
    <x v="1"/>
    <s v="US East Power Phy Fwd Firm"/>
    <s v="US Pwr Phy Firm  PJM-W Peak              16May01         USD/MWh"/>
    <m/>
    <n v="50"/>
    <x v="0"/>
    <x v="1"/>
    <x v="0"/>
    <n v="39.5"/>
    <s v="gfilomena"/>
    <s v="JQUENET"/>
    <s v="ST-PJM"/>
    <x v="6"/>
    <x v="8"/>
    <n v="610717.1"/>
    <d v="2001-05-16T21:00:00"/>
  </r>
  <r>
    <x v="1"/>
    <x v="1"/>
    <x v="1"/>
    <x v="0"/>
    <n v="1244852"/>
    <d v="2001-05-15T06:33:26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4"/>
    <s v="ADM12984"/>
    <s v="MCARSON2"/>
    <s v="ST-SERC"/>
    <x v="6"/>
    <x v="8"/>
    <n v="610718.1"/>
    <d v="2001-05-16T21:00:00"/>
  </r>
  <r>
    <x v="1"/>
    <x v="1"/>
    <x v="1"/>
    <x v="0"/>
    <n v="1244853"/>
    <d v="2001-05-15T06:33:30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GULHATI"/>
    <s v="PBRODER"/>
    <s v="ST-New England"/>
    <x v="6"/>
    <x v="8"/>
    <n v="610719.1"/>
    <d v="2001-05-21T21:00:00"/>
  </r>
  <r>
    <x v="0"/>
    <x v="0"/>
    <x v="0"/>
    <x v="0"/>
    <n v="1244856"/>
    <d v="2001-05-15T06:33:35"/>
    <s v="ED &amp; F Man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667.5"/>
    <s v="kevintuohy"/>
    <s v="GRANKINE"/>
    <s v="Enron Metals Trading System"/>
    <x v="0"/>
    <x v="0"/>
    <n v="2129424"/>
    <m/>
  </r>
  <r>
    <x v="0"/>
    <x v="0"/>
    <x v="0"/>
    <x v="0"/>
    <n v="1244855"/>
    <d v="2001-05-15T06:33:35"/>
    <s v="ED &amp; F Man International Limited"/>
    <x v="0"/>
    <x v="0"/>
    <x v="0"/>
    <x v="0"/>
    <s v="Copper LME Registered Contract"/>
    <s v="Cu LME Reg.      Contract                17May01         USD/mt-L"/>
    <m/>
    <n v="50"/>
    <x v="0"/>
    <x v="0"/>
    <x v="0"/>
    <n v="1644"/>
    <s v="kevintuohy"/>
    <s v="GRANKINE"/>
    <s v="Enron Metals Trading System"/>
    <x v="0"/>
    <x v="0"/>
    <n v="2129422"/>
    <d v="2001-05-17T21:00:00"/>
  </r>
  <r>
    <x v="0"/>
    <x v="0"/>
    <x v="0"/>
    <x v="0"/>
    <n v="1244857"/>
    <d v="2001-05-15T06:33:43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mjrembury"/>
    <s v="BMARCHAN"/>
    <s v="Enron Metals Trading System"/>
    <x v="0"/>
    <x v="0"/>
    <n v="2129426"/>
    <m/>
  </r>
  <r>
    <x v="1"/>
    <x v="1"/>
    <x v="1"/>
    <x v="0"/>
    <n v="1244858"/>
    <d v="2001-05-15T06:33:43"/>
    <s v="Aquila Energy Marketing Corporation"/>
    <x v="0"/>
    <x v="0"/>
    <x v="0"/>
    <x v="1"/>
    <s v="US East Power Phy Fwd Firm"/>
    <s v="US Pwr Phy Firm  COMED Off-Peak          16May01         USD/MWh"/>
    <n v="50"/>
    <m/>
    <x v="0"/>
    <x v="1"/>
    <x v="0"/>
    <n v="13"/>
    <s v="DANMURPHY"/>
    <s v="MLORENZ"/>
    <s v="EPMI-Midwest"/>
    <x v="6"/>
    <x v="8"/>
    <n v="610720.1"/>
    <d v="2001-05-16T21:00:00"/>
  </r>
  <r>
    <x v="0"/>
    <x v="0"/>
    <x v="0"/>
    <x v="0"/>
    <n v="1244859"/>
    <d v="2001-05-15T06:33:53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29430"/>
    <m/>
  </r>
  <r>
    <x v="1"/>
    <x v="1"/>
    <x v="1"/>
    <x v="0"/>
    <n v="1244860"/>
    <d v="2001-05-15T06:34:03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DaveWilson"/>
    <s v="CDORLAN"/>
    <s v="ST-ECAR"/>
    <x v="6"/>
    <x v="8"/>
    <n v="610721.1"/>
    <d v="2001-05-16T21:00:00"/>
  </r>
  <r>
    <x v="0"/>
    <x v="3"/>
    <x v="1"/>
    <x v="0"/>
    <n v="1244861"/>
    <d v="2001-05-15T06:34:10"/>
    <s v="El Paso Merchant Energy Europe Ltd"/>
    <x v="0"/>
    <x v="0"/>
    <x v="0"/>
    <x v="3"/>
    <s v="UK Gas Phy Fwd NBP"/>
    <s v="UK Gas Phy       NBP                     19-20May01      p/th"/>
    <m/>
    <n v="50000"/>
    <x v="0"/>
    <x v="5"/>
    <x v="3"/>
    <n v="19.7"/>
    <s v="pxs64040"/>
    <s v="MNICHOLA"/>
    <s v="Non Affiliate Gas Book"/>
    <x v="4"/>
    <x v="2"/>
    <n v="102886"/>
    <d v="2001-05-19T21:00:00"/>
  </r>
  <r>
    <x v="0"/>
    <x v="0"/>
    <x v="0"/>
    <x v="0"/>
    <n v="1244862"/>
    <d v="2001-05-15T06:34:31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mjrembury"/>
    <s v="BMARCHAN"/>
    <s v="Enron Metals Trading System"/>
    <x v="0"/>
    <x v="0"/>
    <n v="2129432"/>
    <m/>
  </r>
  <r>
    <x v="1"/>
    <x v="1"/>
    <x v="1"/>
    <x v="0"/>
    <n v="1244864"/>
    <d v="2001-05-15T06:34:4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9.700000000000003"/>
    <s v="ADM35983"/>
    <s v="FSTURM"/>
    <s v="ST-ECAR"/>
    <x v="6"/>
    <x v="8"/>
    <n v="610724.1"/>
    <d v="2001-09-01T17:11:00"/>
  </r>
  <r>
    <x v="1"/>
    <x v="1"/>
    <x v="0"/>
    <x v="0"/>
    <n v="1244865"/>
    <d v="2001-05-15T06:34:49"/>
    <s v="Coral Energy Holding L.P."/>
    <x v="0"/>
    <x v="0"/>
    <x v="0"/>
    <x v="1"/>
    <s v="US East Power Fin Swap"/>
    <s v="US Pwr Fin Swap  ISO NY Z-A Peak         16May01         USD/MWh"/>
    <m/>
    <n v="50"/>
    <x v="0"/>
    <x v="1"/>
    <x v="0"/>
    <n v="40"/>
    <s v="jamesgtine"/>
    <s v="GGUPTA"/>
    <s v="ST-New England"/>
    <x v="6"/>
    <x v="7"/>
    <n v="610725.1"/>
    <d v="2001-05-16T21:00:00"/>
  </r>
  <r>
    <x v="1"/>
    <x v="1"/>
    <x v="0"/>
    <x v="0"/>
    <n v="1244866"/>
    <d v="2001-05-15T06:34:55"/>
    <s v="Duke Energy Trading and Marketing, L.L.C."/>
    <x v="0"/>
    <x v="0"/>
    <x v="0"/>
    <x v="1"/>
    <s v="US East Power Fin Swap"/>
    <s v="US Pwr Fin Swap  PJM W IntC Peak         16May01         USD/MWh"/>
    <n v="50"/>
    <m/>
    <x v="0"/>
    <x v="1"/>
    <x v="0"/>
    <n v="39.25"/>
    <s v="KKETTLER"/>
    <s v="JQUENET"/>
    <s v="ST-PJM"/>
    <x v="6"/>
    <x v="7"/>
    <n v="610726.1"/>
    <d v="2001-05-16T21:00:00"/>
  </r>
  <r>
    <x v="1"/>
    <x v="1"/>
    <x v="1"/>
    <x v="0"/>
    <n v="1244867"/>
    <d v="2001-05-15T06:35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9"/>
    <s v="mattmanley"/>
    <s v="JQUENET"/>
    <s v="ST-PJM"/>
    <x v="6"/>
    <x v="8"/>
    <n v="610727.1"/>
    <d v="2001-05-16T21:00:00"/>
  </r>
  <r>
    <x v="1"/>
    <x v="1"/>
    <x v="1"/>
    <x v="0"/>
    <n v="1244868"/>
    <d v="2001-05-15T06:35:02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40"/>
    <s v="aepsvc127"/>
    <s v="CDORLAN"/>
    <s v="ST-ECAR"/>
    <x v="6"/>
    <x v="8"/>
    <n v="610728.1"/>
    <d v="2001-05-16T21:00:00"/>
  </r>
  <r>
    <x v="1"/>
    <x v="1"/>
    <x v="1"/>
    <x v="0"/>
    <n v="1244872"/>
    <d v="2001-05-15T06:35:39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8.75"/>
    <s v="tbeggans"/>
    <s v="JQUENET"/>
    <s v="ST-PJM"/>
    <x v="6"/>
    <x v="8"/>
    <n v="610731.1"/>
    <d v="2001-05-16T21:00:00"/>
  </r>
  <r>
    <x v="1"/>
    <x v="1"/>
    <x v="1"/>
    <x v="0"/>
    <n v="1244873"/>
    <d v="2001-05-15T06:35:48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39.5"/>
    <s v="DaveWilson"/>
    <s v="CDORLAN"/>
    <s v="ST-ECAR"/>
    <x v="6"/>
    <x v="8"/>
    <n v="610732.1"/>
    <d v="2001-05-16T21:00:00"/>
  </r>
  <r>
    <x v="1"/>
    <x v="1"/>
    <x v="1"/>
    <x v="0"/>
    <n v="1244874"/>
    <d v="2001-05-15T06:36:29"/>
    <s v="Ci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.5"/>
    <s v="jrobertson"/>
    <s v="JQUENET"/>
    <s v="ST-PJM"/>
    <x v="6"/>
    <x v="8"/>
    <n v="610733.1"/>
    <d v="2001-05-16T21:00:00"/>
  </r>
  <r>
    <x v="1"/>
    <x v="1"/>
    <x v="1"/>
    <x v="0"/>
    <n v="1244875"/>
    <d v="2001-05-15T06:36:32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734.1"/>
    <d v="2001-05-16T21:00:00"/>
  </r>
  <r>
    <x v="1"/>
    <x v="1"/>
    <x v="1"/>
    <x v="0"/>
    <n v="1244876"/>
    <d v="2001-05-15T06:36:57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35.1"/>
    <d v="2001-05-16T21:00:00"/>
  </r>
  <r>
    <x v="1"/>
    <x v="1"/>
    <x v="1"/>
    <x v="0"/>
    <n v="1244877"/>
    <d v="2001-05-15T06:37:01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briankrall"/>
    <s v="JQUENET"/>
    <s v="ST-PJM"/>
    <x v="6"/>
    <x v="8"/>
    <n v="610736.1"/>
    <d v="2001-05-16T21:00:00"/>
  </r>
  <r>
    <x v="1"/>
    <x v="1"/>
    <x v="1"/>
    <x v="0"/>
    <n v="1244878"/>
    <d v="2001-05-15T06:37:03"/>
    <s v="El Paso Merchant Energy, L.P."/>
    <x v="0"/>
    <x v="0"/>
    <x v="0"/>
    <x v="1"/>
    <s v="US East Power Phy Fwd Firm"/>
    <s v="US Pwr Phy Firm  PJM-W Peak              Sep01           USD/MWh"/>
    <m/>
    <n v="50"/>
    <x v="0"/>
    <x v="1"/>
    <x v="0"/>
    <n v="43.5"/>
    <s v="PowerSXD"/>
    <s v="RBENSON"/>
    <s v="LT-PJM"/>
    <x v="6"/>
    <x v="8"/>
    <n v="610737.1"/>
    <d v="2001-09-01T14:12:00"/>
  </r>
  <r>
    <x v="0"/>
    <x v="0"/>
    <x v="0"/>
    <x v="0"/>
    <n v="1244879"/>
    <d v="2001-05-15T06:37:20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johnmanfld"/>
    <s v="BMARCHAN"/>
    <s v="Enron Metals Trading System"/>
    <x v="0"/>
    <x v="0"/>
    <n v="2129440"/>
    <m/>
  </r>
  <r>
    <x v="1"/>
    <x v="1"/>
    <x v="1"/>
    <x v="0"/>
    <n v="1244880"/>
    <d v="2001-05-15T06:37:36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39"/>
    <s v="aepsvc127"/>
    <s v="CDORLAN"/>
    <s v="ST-ECAR"/>
    <x v="6"/>
    <x v="8"/>
    <n v="610738.1"/>
    <d v="2001-05-16T21:00:00"/>
  </r>
  <r>
    <x v="1"/>
    <x v="1"/>
    <x v="1"/>
    <x v="0"/>
    <n v="1244881"/>
    <d v="2001-05-15T06:37:39"/>
    <s v="Coral Power, L.L.C."/>
    <x v="0"/>
    <x v="0"/>
    <x v="0"/>
    <x v="1"/>
    <s v="US East Power Phy Fwd Firm"/>
    <s v="US Pwr Phy Firm  Cinergy Peak            16May01         USD/MWh"/>
    <n v="50"/>
    <m/>
    <x v="0"/>
    <x v="1"/>
    <x v="0"/>
    <n v="38.5"/>
    <s v="REDRAIDER"/>
    <s v="CDORLAN"/>
    <s v="ST-ECAR"/>
    <x v="6"/>
    <x v="8"/>
    <n v="610739.1"/>
    <d v="2001-05-16T21:00:00"/>
  </r>
  <r>
    <x v="1"/>
    <x v="1"/>
    <x v="1"/>
    <x v="0"/>
    <n v="1244882"/>
    <d v="2001-05-15T06:37:53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"/>
    <s v="cmcnally"/>
    <s v="JQUENET"/>
    <s v="ST-PJM"/>
    <x v="6"/>
    <x v="8"/>
    <n v="610740.1"/>
    <d v="2001-05-16T21:00:00"/>
  </r>
  <r>
    <x v="1"/>
    <x v="1"/>
    <x v="1"/>
    <x v="0"/>
    <n v="1244883"/>
    <d v="2001-05-15T06:38:06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tbeggans"/>
    <s v="JQUENET"/>
    <s v="ST-PJM"/>
    <x v="6"/>
    <x v="8"/>
    <n v="610741.1"/>
    <d v="2001-05-16T21:00:00"/>
  </r>
  <r>
    <x v="1"/>
    <x v="1"/>
    <x v="1"/>
    <x v="0"/>
    <n v="1244884"/>
    <d v="2001-05-15T06:38:19"/>
    <s v="Axia Energy, LP"/>
    <x v="0"/>
    <x v="0"/>
    <x v="0"/>
    <x v="1"/>
    <s v="US East Power Phy Fwd Firm"/>
    <s v="US Pwr Phy Firm  Cinergy Peak            16May01         USD/MWh"/>
    <m/>
    <n v="50"/>
    <x v="0"/>
    <x v="1"/>
    <x v="0"/>
    <n v="39"/>
    <s v="beckettmel"/>
    <s v="CDORLAN"/>
    <s v="ST-ECAR"/>
    <x v="6"/>
    <x v="8"/>
    <n v="610742.1"/>
    <d v="2001-05-16T21:00:00"/>
  </r>
  <r>
    <x v="1"/>
    <x v="1"/>
    <x v="1"/>
    <x v="0"/>
    <n v="1244886"/>
    <d v="2001-05-15T06:38:54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745.1"/>
    <d v="2001-05-16T21:00:00"/>
  </r>
  <r>
    <x v="1"/>
    <x v="1"/>
    <x v="1"/>
    <x v="0"/>
    <n v="1244887"/>
    <d v="2001-05-15T06:39:21"/>
    <s v="Coral Power, L.L.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REDRAIDER"/>
    <s v="CDORLAN"/>
    <s v="ST-ECAR"/>
    <x v="6"/>
    <x v="8"/>
    <n v="610746.1"/>
    <d v="2001-05-16T21:00:00"/>
  </r>
  <r>
    <x v="0"/>
    <x v="0"/>
    <x v="0"/>
    <x v="0"/>
    <n v="1244889"/>
    <d v="2001-05-15T06:39:5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ornstar"/>
    <s v="BMARCHAN"/>
    <s v="Enron Metals Trading System"/>
    <x v="0"/>
    <x v="0"/>
    <n v="2129447"/>
    <m/>
  </r>
  <r>
    <x v="0"/>
    <x v="0"/>
    <x v="0"/>
    <x v="0"/>
    <n v="1244890"/>
    <d v="2001-05-15T06:40:12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kayjason"/>
    <s v="BMARCHAN"/>
    <s v="Enron Metals Trading System"/>
    <x v="0"/>
    <x v="0"/>
    <n v="2129451"/>
    <m/>
  </r>
  <r>
    <x v="1"/>
    <x v="1"/>
    <x v="1"/>
    <x v="0"/>
    <n v="1244891"/>
    <d v="2001-05-15T06:40:19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61"/>
    <s v="WATTS002"/>
    <s v="JKING6"/>
    <s v="LT-ECAR"/>
    <x v="6"/>
    <x v="8"/>
    <n v="610748.1"/>
    <d v="2001-06-01T17:03:00"/>
  </r>
  <r>
    <x v="1"/>
    <x v="1"/>
    <x v="1"/>
    <x v="0"/>
    <n v="1244892"/>
    <d v="2001-05-15T06:40:57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0"/>
    <s v="dougsmith1"/>
    <s v="CDORLAN"/>
    <s v="ST-ECAR"/>
    <x v="6"/>
    <x v="8"/>
    <n v="610749.1"/>
    <d v="2001-05-16T21:00:00"/>
  </r>
  <r>
    <x v="1"/>
    <x v="1"/>
    <x v="1"/>
    <x v="0"/>
    <n v="1244893"/>
    <d v="2001-05-15T06:41:13"/>
    <s v="American Electric Power Service Corporation"/>
    <x v="0"/>
    <x v="0"/>
    <x v="0"/>
    <x v="1"/>
    <s v="US East Power Phy Fwd Firm"/>
    <s v="US Pwr Phy Firm  PJM-W Peak              16May01         USD/MWh"/>
    <n v="50"/>
    <m/>
    <x v="0"/>
    <x v="1"/>
    <x v="0"/>
    <n v="38"/>
    <s v="aepsvc136"/>
    <s v="JQUENET"/>
    <s v="ST-PJM"/>
    <x v="6"/>
    <x v="8"/>
    <n v="610750.1"/>
    <d v="2001-05-16T21:00:00"/>
  </r>
  <r>
    <x v="1"/>
    <x v="1"/>
    <x v="0"/>
    <x v="0"/>
    <n v="1244896"/>
    <d v="2001-05-15T06:42:07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51.1"/>
    <d v="2001-05-16T21:00:00"/>
  </r>
  <r>
    <x v="1"/>
    <x v="1"/>
    <x v="1"/>
    <x v="0"/>
    <n v="1244897"/>
    <d v="2001-05-15T06:42:08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daveoz1974"/>
    <s v="CDORLAN"/>
    <s v="ST-ECAR"/>
    <x v="6"/>
    <x v="8"/>
    <n v="610752.1"/>
    <d v="2001-05-16T21:00:00"/>
  </r>
  <r>
    <x v="1"/>
    <x v="1"/>
    <x v="1"/>
    <x v="0"/>
    <n v="1244898"/>
    <d v="2001-05-15T06:42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.75"/>
    <s v="ADM12984"/>
    <s v="JFORNEY"/>
    <s v="ST-SPP"/>
    <x v="6"/>
    <x v="8"/>
    <n v="610753.1"/>
    <d v="2001-05-16T21:00:00"/>
  </r>
  <r>
    <x v="1"/>
    <x v="1"/>
    <x v="0"/>
    <x v="0"/>
    <n v="1244901"/>
    <d v="2001-05-15T06:42:23"/>
    <s v="Constellation Power Source, Inc."/>
    <x v="0"/>
    <x v="0"/>
    <x v="0"/>
    <x v="1"/>
    <s v="US East Power Fin Swap"/>
    <s v="US Pwr Fin Swap  ISO NY Z-J Peak         Sep01           USD/MWh"/>
    <n v="50"/>
    <m/>
    <x v="0"/>
    <x v="1"/>
    <x v="0"/>
    <n v="69.25"/>
    <s v="barmstrong"/>
    <s v="DDAVIS"/>
    <s v="LT-New England"/>
    <x v="6"/>
    <x v="7"/>
    <n v="610755.1"/>
    <d v="2001-09-01T00:00:00"/>
  </r>
  <r>
    <x v="1"/>
    <x v="1"/>
    <x v="1"/>
    <x v="0"/>
    <n v="1244903"/>
    <d v="2001-05-15T06:42:40"/>
    <s v="American Electric Power Service Corporation"/>
    <x v="0"/>
    <x v="0"/>
    <x v="0"/>
    <x v="1"/>
    <s v="US East Power Phy Fwd Firm"/>
    <s v="US Pwr Phy Firm  NEPOOL Peak             21-25May01      USD/MWh"/>
    <n v="50"/>
    <m/>
    <x v="0"/>
    <x v="1"/>
    <x v="0"/>
    <n v="55.5"/>
    <s v="aepsvc133"/>
    <s v="PBRODER"/>
    <s v="ST-New England"/>
    <x v="6"/>
    <x v="8"/>
    <n v="610756.1"/>
    <d v="2001-05-21T21:00:00"/>
  </r>
  <r>
    <x v="1"/>
    <x v="1"/>
    <x v="1"/>
    <x v="0"/>
    <n v="1244904"/>
    <d v="2001-05-15T06:42:55"/>
    <s v="CMS Marketing, Services and Trading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ERICYAO2"/>
    <s v="JQUENET"/>
    <s v="ST-PJM"/>
    <x v="6"/>
    <x v="8"/>
    <n v="610757.1"/>
    <d v="2001-05-16T21:00:00"/>
  </r>
  <r>
    <x v="0"/>
    <x v="0"/>
    <x v="0"/>
    <x v="0"/>
    <n v="1244905"/>
    <d v="2001-05-15T06:43:0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1"/>
    <s v="PAULDODGE"/>
    <s v="BMARCHAN"/>
    <s v="Enron Metals Trading System"/>
    <x v="0"/>
    <x v="0"/>
    <n v="2129478"/>
    <m/>
  </r>
  <r>
    <x v="1"/>
    <x v="1"/>
    <x v="1"/>
    <x v="0"/>
    <n v="1244906"/>
    <d v="2001-05-15T06:43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"/>
    <s v="ADM12984"/>
    <s v="JFORNEY"/>
    <s v="ST-SPP"/>
    <x v="6"/>
    <x v="8"/>
    <n v="610758.1"/>
    <d v="2001-05-16T21:00:00"/>
  </r>
  <r>
    <x v="1"/>
    <x v="1"/>
    <x v="1"/>
    <x v="0"/>
    <n v="1244907"/>
    <d v="2001-05-15T06:43:31"/>
    <s v="Dynegy Power Marketing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jmpepper"/>
    <s v="JQUENET"/>
    <s v="ST-PJM"/>
    <x v="6"/>
    <x v="8"/>
    <n v="610759.1"/>
    <d v="2001-05-16T21:00:00"/>
  </r>
  <r>
    <x v="1"/>
    <x v="1"/>
    <x v="1"/>
    <x v="0"/>
    <n v="1244908"/>
    <d v="2001-05-15T06:43:43"/>
    <s v="Allegheny Energy Supply Company, LLC"/>
    <x v="0"/>
    <x v="0"/>
    <x v="0"/>
    <x v="1"/>
    <s v="US East Power Phy Fwd Firm"/>
    <s v="US Pwr Phy Firm  PJM-W Peak              16May01         USD/MWh"/>
    <n v="50"/>
    <m/>
    <x v="0"/>
    <x v="1"/>
    <x v="0"/>
    <n v="38"/>
    <s v="vfaes123"/>
    <s v="JQUENET"/>
    <s v="ST-PJM"/>
    <x v="6"/>
    <x v="8"/>
    <n v="610760.1"/>
    <d v="2001-05-16T21:00:00"/>
  </r>
  <r>
    <x v="0"/>
    <x v="0"/>
    <x v="0"/>
    <x v="0"/>
    <n v="1244909"/>
    <d v="2001-05-15T06:43:5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AULDODGE"/>
    <s v="BMARCHAN"/>
    <s v="Enron Metals Trading System"/>
    <x v="0"/>
    <x v="0"/>
    <n v="2129488"/>
    <m/>
  </r>
  <r>
    <x v="1"/>
    <x v="1"/>
    <x v="1"/>
    <x v="0"/>
    <n v="1244910"/>
    <d v="2001-05-15T06:44:05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1"/>
    <s v="dougsmith1"/>
    <s v="CDORLAN"/>
    <s v="ST-ECAR"/>
    <x v="6"/>
    <x v="8"/>
    <n v="610761.1"/>
    <d v="2001-05-16T21:00:00"/>
  </r>
  <r>
    <x v="0"/>
    <x v="0"/>
    <x v="0"/>
    <x v="0"/>
    <n v="1244911"/>
    <d v="2001-05-15T06:44:06"/>
    <s v="Koch Metals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ornstar"/>
    <s v="BMARCHAN"/>
    <s v="Enron Metals Trading System"/>
    <x v="0"/>
    <x v="0"/>
    <n v="2129491"/>
    <m/>
  </r>
  <r>
    <x v="1"/>
    <x v="1"/>
    <x v="1"/>
    <x v="0"/>
    <n v="1244913"/>
    <d v="2001-05-15T06:44:57"/>
    <s v="Dynegy Power Marketing, Inc."/>
    <x v="0"/>
    <x v="0"/>
    <x v="0"/>
    <x v="1"/>
    <s v="US East Power Phy Fwd Firm"/>
    <s v="US Pwr Phy Firm  PJM-W Peak              21-31May01      USD/MWh"/>
    <n v="50"/>
    <m/>
    <x v="0"/>
    <x v="1"/>
    <x v="0"/>
    <n v="48"/>
    <s v="jmpepper"/>
    <s v="JQUENET"/>
    <s v="ST-PJM"/>
    <x v="6"/>
    <x v="8"/>
    <n v="610763.1"/>
    <d v="2001-05-21T21:00:00"/>
  </r>
  <r>
    <x v="0"/>
    <x v="1"/>
    <x v="1"/>
    <x v="0"/>
    <n v="1244914"/>
    <d v="2001-05-15T06:45:0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eontrdneu"/>
    <s v="MHELLERM"/>
    <s v="UK - ECTRL - Continental Power Book"/>
    <x v="2"/>
    <x v="2"/>
    <n v="102316.1"/>
    <d v="2001-05-21T21:00:00"/>
  </r>
  <r>
    <x v="0"/>
    <x v="1"/>
    <x v="1"/>
    <x v="0"/>
    <n v="1244915"/>
    <d v="2001-05-15T06:45:16"/>
    <s v="Kom-Strom AG"/>
    <x v="0"/>
    <x v="0"/>
    <x v="0"/>
    <x v="1"/>
    <s v="GER Power Phy Fwd Ffrm"/>
    <s v="GER Pwr Phy FF   Ger Grd BASE HV         19-20May01      EUR/MWh"/>
    <m/>
    <n v="25"/>
    <x v="0"/>
    <x v="1"/>
    <x v="2"/>
    <n v="15.5"/>
    <s v="ADM39033"/>
    <s v="MHELLERM"/>
    <s v="UK - ECTRL - Continental Power Book"/>
    <x v="2"/>
    <x v="2"/>
    <n v="102317.1"/>
    <d v="2001-05-19T21:00:00"/>
  </r>
  <r>
    <x v="1"/>
    <x v="1"/>
    <x v="1"/>
    <x v="0"/>
    <n v="1244916"/>
    <d v="2001-05-15T06:45:23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OTCDESK7"/>
    <s v="PBRODER"/>
    <s v="ST-New England"/>
    <x v="6"/>
    <x v="8"/>
    <n v="610764.1"/>
    <d v="2001-05-16T21:00:00"/>
  </r>
  <r>
    <x v="0"/>
    <x v="0"/>
    <x v="0"/>
    <x v="0"/>
    <n v="1244917"/>
    <d v="2001-05-15T06:45:30"/>
    <s v="Marc Rich Investment Ltd"/>
    <x v="0"/>
    <x v="0"/>
    <x v="0"/>
    <x v="0"/>
    <s v="Copper LME Registered Contract"/>
    <s v="Cu LME Reg.      Contract                3 Month         USD/mt-L"/>
    <m/>
    <n v="8"/>
    <x v="0"/>
    <x v="0"/>
    <x v="0"/>
    <n v="1672"/>
    <s v="ADM44077"/>
    <s v="BMARCHAN"/>
    <s v="Enron Metals Trading System"/>
    <x v="0"/>
    <x v="0"/>
    <n v="2129508"/>
    <m/>
  </r>
  <r>
    <x v="1"/>
    <x v="1"/>
    <x v="1"/>
    <x v="0"/>
    <n v="1244918"/>
    <d v="2001-05-15T06:45:42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Wilson"/>
    <s v="CDORLAN"/>
    <s v="ST-ECAR"/>
    <x v="6"/>
    <x v="8"/>
    <n v="610765.1"/>
    <d v="2001-05-16T21:00:00"/>
  </r>
  <r>
    <x v="1"/>
    <x v="1"/>
    <x v="1"/>
    <x v="0"/>
    <n v="1244919"/>
    <d v="2001-05-15T06:45:49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66.1"/>
    <d v="2001-05-16T21:00:00"/>
  </r>
  <r>
    <x v="1"/>
    <x v="1"/>
    <x v="0"/>
    <x v="0"/>
    <n v="1244920"/>
    <d v="2001-05-15T06:45:52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67.1"/>
    <d v="2001-05-16T21:00:00"/>
  </r>
  <r>
    <x v="0"/>
    <x v="0"/>
    <x v="0"/>
    <x v="0"/>
    <n v="1244922"/>
    <d v="2001-05-15T06:46:22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mjrembury"/>
    <s v="BMARCHAN"/>
    <s v="Enron Metals Trading System"/>
    <x v="0"/>
    <x v="0"/>
    <n v="2129515"/>
    <m/>
  </r>
  <r>
    <x v="0"/>
    <x v="0"/>
    <x v="0"/>
    <x v="0"/>
    <n v="1244924"/>
    <d v="2001-05-15T06:47:58"/>
    <s v="ED &amp; F Man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72"/>
    <s v="stanleyf"/>
    <s v="BMARCHAN"/>
    <s v="Enron Metals Trading System"/>
    <x v="0"/>
    <x v="0"/>
    <n v="2129522"/>
    <m/>
  </r>
  <r>
    <x v="1"/>
    <x v="1"/>
    <x v="1"/>
    <x v="0"/>
    <n v="1244925"/>
    <d v="2001-05-15T06:47:59"/>
    <s v="PG&amp;E Energy Trading - Power, L.P."/>
    <x v="0"/>
    <x v="0"/>
    <x v="0"/>
    <x v="1"/>
    <s v="US East Power Phy Fwd Firm"/>
    <s v="US Pwr Phy Firm  PJM-W Peak              16May01         USD/MWh"/>
    <m/>
    <n v="50"/>
    <x v="0"/>
    <x v="1"/>
    <x v="0"/>
    <n v="38"/>
    <s v="cgorman1"/>
    <s v="JQUENET"/>
    <s v="ST-PJM"/>
    <x v="6"/>
    <x v="8"/>
    <n v="610770.1"/>
    <d v="2001-05-16T21:00:00"/>
  </r>
  <r>
    <x v="1"/>
    <x v="1"/>
    <x v="1"/>
    <x v="0"/>
    <n v="1244927"/>
    <d v="2001-05-15T06:48:23"/>
    <s v="Ameren Energy, Inc., as agent"/>
    <x v="0"/>
    <x v="0"/>
    <x v="0"/>
    <x v="1"/>
    <s v="US East Power Phy Fwd Firm"/>
    <s v="US Pwr Phy Firm  Cinergy Peak            16May01         USD/MWh"/>
    <n v="50"/>
    <m/>
    <x v="0"/>
    <x v="1"/>
    <x v="0"/>
    <n v="41"/>
    <s v="daveoz1974"/>
    <s v="CDORLAN"/>
    <s v="ST-ECAR"/>
    <x v="6"/>
    <x v="8"/>
    <n v="610772.1"/>
    <d v="2001-05-16T21:00:00"/>
  </r>
  <r>
    <x v="0"/>
    <x v="0"/>
    <x v="0"/>
    <x v="0"/>
    <n v="1244928"/>
    <d v="2001-05-15T06:48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29524"/>
    <m/>
  </r>
  <r>
    <x v="1"/>
    <x v="1"/>
    <x v="1"/>
    <x v="0"/>
    <n v="1244929"/>
    <d v="2001-05-15T06:48:28"/>
    <s v="PG&amp;E Energy Trading - Power, L.P."/>
    <x v="0"/>
    <x v="0"/>
    <x v="0"/>
    <x v="1"/>
    <s v="US East Power Phy Fwd Firm"/>
    <s v="US Pwr Phy Firm  NEPOOL Peak             16May01         USD/MWh"/>
    <n v="50"/>
    <m/>
    <x v="0"/>
    <x v="1"/>
    <x v="0"/>
    <n v="53.25"/>
    <s v="rbordeleau"/>
    <s v="PBRODER"/>
    <s v="ST-New England"/>
    <x v="6"/>
    <x v="8"/>
    <n v="610773.1"/>
    <d v="2001-05-16T21:00:00"/>
  </r>
  <r>
    <x v="1"/>
    <x v="1"/>
    <x v="0"/>
    <x v="0"/>
    <n v="1244930"/>
    <d v="2001-05-15T06:49:07"/>
    <s v="El Paso Merchant Energy, L.P."/>
    <x v="0"/>
    <x v="0"/>
    <x v="0"/>
    <x v="1"/>
    <s v="US East Power Fin Swap"/>
    <s v="US Pwr Fin Swap  ISO NY Z-J Peak         Sep01           USD/MWh"/>
    <m/>
    <n v="50"/>
    <x v="0"/>
    <x v="1"/>
    <x v="0"/>
    <n v="70.5"/>
    <s v="PowerMCP"/>
    <s v="DDAVIS"/>
    <s v="LT-New England"/>
    <x v="6"/>
    <x v="7"/>
    <n v="610774.1"/>
    <d v="2001-09-01T00:00:00"/>
  </r>
  <r>
    <x v="1"/>
    <x v="1"/>
    <x v="1"/>
    <x v="0"/>
    <n v="1244931"/>
    <d v="2001-05-15T06:49:14"/>
    <s v="NRG Power Marketing Inc."/>
    <x v="0"/>
    <x v="0"/>
    <x v="0"/>
    <x v="1"/>
    <s v="US East Power Phy Fwd Firm"/>
    <s v="US Pwr Phy Firm  NEPOOL Peak             16May01         USD/MWh"/>
    <m/>
    <n v="50"/>
    <x v="0"/>
    <x v="1"/>
    <x v="0"/>
    <n v="53"/>
    <s v="Mikepavo"/>
    <s v="PBRODER"/>
    <s v="ST-New England"/>
    <x v="6"/>
    <x v="8"/>
    <n v="610775.1"/>
    <d v="2001-05-16T21:00:00"/>
  </r>
  <r>
    <x v="0"/>
    <x v="0"/>
    <x v="0"/>
    <x v="0"/>
    <n v="1244932"/>
    <d v="2001-05-15T06:49:2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ADM61366"/>
    <s v="BMARCHAN"/>
    <s v="Enron Metals Trading System"/>
    <x v="0"/>
    <x v="0"/>
    <n v="2129528"/>
    <m/>
  </r>
  <r>
    <x v="1"/>
    <x v="1"/>
    <x v="1"/>
    <x v="0"/>
    <n v="1244933"/>
    <d v="2001-05-15T06:49:27"/>
    <s v="PG&amp;E Energy Trading - Power, L.P.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rbordeleau"/>
    <s v="PBRODER"/>
    <s v="LT-New England"/>
    <x v="6"/>
    <x v="8"/>
    <n v="610776.1"/>
    <d v="2001-06-01T17:11:00"/>
  </r>
  <r>
    <x v="1"/>
    <x v="1"/>
    <x v="1"/>
    <x v="0"/>
    <n v="1244934"/>
    <d v="2001-05-15T06:49:41"/>
    <s v="Virginia Electric and Power Company"/>
    <x v="1"/>
    <x v="1"/>
    <x v="0"/>
    <x v="1"/>
    <s v="US East Power Phy Fwd Firm"/>
    <s v="US Pwr Phy Firm  PJM-W Peak              17-18May01      USD/MWh"/>
    <n v="50"/>
    <m/>
    <x v="0"/>
    <x v="1"/>
    <x v="0"/>
    <n v="40"/>
    <s v="howardte"/>
    <s v="JQUENET"/>
    <s v="ST-PJM"/>
    <x v="6"/>
    <x v="8"/>
    <n v="610777.1"/>
    <d v="2001-05-17T21:00:00"/>
  </r>
  <r>
    <x v="0"/>
    <x v="0"/>
    <x v="0"/>
    <x v="0"/>
    <n v="1244936"/>
    <d v="2001-05-15T06:50:05"/>
    <s v="Newco AG"/>
    <x v="0"/>
    <x v="0"/>
    <x v="0"/>
    <x v="0"/>
    <s v="Aluminum LME Registered Contract"/>
    <s v="Al LME Reg.      Contract                20Jun01         USD/mt-L"/>
    <m/>
    <n v="8"/>
    <x v="0"/>
    <x v="0"/>
    <x v="0"/>
    <n v="1515"/>
    <s v="ADM85241"/>
    <s v="BMARCHAN"/>
    <s v="Enron Metals Trading System"/>
    <x v="0"/>
    <x v="0"/>
    <n v="2129534"/>
    <d v="2001-06-20T00:00:00"/>
  </r>
  <r>
    <x v="1"/>
    <x v="1"/>
    <x v="1"/>
    <x v="0"/>
    <n v="1244937"/>
    <d v="2001-05-15T06:50:05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5.5"/>
    <s v="HERNDON1"/>
    <s v="DDAVIS"/>
    <s v="LT-New England"/>
    <x v="6"/>
    <x v="8"/>
    <n v="610779.1"/>
    <d v="2001-10-01T17:11:00"/>
  </r>
  <r>
    <x v="1"/>
    <x v="1"/>
    <x v="1"/>
    <x v="0"/>
    <n v="1244935"/>
    <d v="2001-05-15T06:50:05"/>
    <s v="El Paso Merchant Energy, L.P."/>
    <x v="0"/>
    <x v="0"/>
    <x v="0"/>
    <x v="1"/>
    <s v="US East Power Phy Fwd Firm"/>
    <s v="US Pwr Phy Firm  PJM-W OffPk             16May01         USD/MWh"/>
    <n v="50"/>
    <m/>
    <x v="0"/>
    <x v="1"/>
    <x v="0"/>
    <n v="17"/>
    <s v="EPowerJC"/>
    <s v="JQUENET"/>
    <s v="ST-PJM"/>
    <x v="6"/>
    <x v="8"/>
    <n v="610778.1"/>
    <d v="2001-05-16T21:00:00"/>
  </r>
  <r>
    <x v="1"/>
    <x v="1"/>
    <x v="1"/>
    <x v="0"/>
    <n v="1244939"/>
    <d v="2001-05-15T06:50:27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5.75"/>
    <s v="HERNDON1"/>
    <s v="DDAVIS"/>
    <s v="LT-New England"/>
    <x v="6"/>
    <x v="8"/>
    <n v="610781.1"/>
    <d v="2001-09-01T17:11:00"/>
  </r>
  <r>
    <x v="1"/>
    <x v="1"/>
    <x v="1"/>
    <x v="0"/>
    <n v="1244940"/>
    <d v="2001-05-15T06:50:38"/>
    <s v="NRG Power Marketing Inc."/>
    <x v="0"/>
    <x v="0"/>
    <x v="0"/>
    <x v="1"/>
    <s v="US East Power Phy Fwd Firm"/>
    <s v="US Pwr Phy Firm  NEPOOL Peak             21-25May01      USD/MWh"/>
    <n v="50"/>
    <m/>
    <x v="0"/>
    <x v="1"/>
    <x v="0"/>
    <n v="55"/>
    <s v="Mikepavo"/>
    <s v="PBRODER"/>
    <s v="ST-New England"/>
    <x v="6"/>
    <x v="8"/>
    <n v="610782.1"/>
    <d v="2001-05-21T21:00:00"/>
  </r>
  <r>
    <x v="1"/>
    <x v="1"/>
    <x v="1"/>
    <x v="0"/>
    <n v="1244941"/>
    <d v="2001-05-15T06:51:01"/>
    <s v="American Electric Power Service Corporation"/>
    <x v="0"/>
    <x v="0"/>
    <x v="0"/>
    <x v="1"/>
    <s v="US East Power Phy Fwd Firm Unplan B"/>
    <s v="US Pwr Phy Unp B ERCOT Peak              16May01         USD/MWh"/>
    <m/>
    <n v="50"/>
    <x v="0"/>
    <x v="1"/>
    <x v="0"/>
    <n v="57"/>
    <s v="aepsvc129"/>
    <s v="RBALLATO"/>
    <s v="ST-ERCOT"/>
    <x v="6"/>
    <x v="8"/>
    <n v="610783.1"/>
    <d v="2001-05-16T21:00:00"/>
  </r>
  <r>
    <x v="1"/>
    <x v="1"/>
    <x v="1"/>
    <x v="0"/>
    <n v="1244942"/>
    <d v="2001-05-15T06:51:16"/>
    <s v="Constellation Power Source, Inc."/>
    <x v="0"/>
    <x v="0"/>
    <x v="0"/>
    <x v="1"/>
    <s v="US East Power Phy Fwd Firm"/>
    <s v="US Pwr Phy Firm  PJM-W OffPk             16May01         USD/MWh"/>
    <m/>
    <n v="50"/>
    <x v="0"/>
    <x v="1"/>
    <x v="0"/>
    <n v="17.5"/>
    <s v="taylorcps"/>
    <s v="JQUENET"/>
    <s v="ST-PJM"/>
    <x v="6"/>
    <x v="8"/>
    <n v="610784.1"/>
    <d v="2001-05-16T21:00:00"/>
  </r>
  <r>
    <x v="0"/>
    <x v="0"/>
    <x v="0"/>
    <x v="0"/>
    <n v="1244943"/>
    <d v="2001-05-15T06:51:23"/>
    <s v="Investec Bank (UK) Limited"/>
    <x v="0"/>
    <x v="0"/>
    <x v="0"/>
    <x v="0"/>
    <s v="Copper LME Registered Contract"/>
    <s v="Cu LME Reg.      Contract                3 Month         USD/mt-L"/>
    <m/>
    <n v="11"/>
    <x v="0"/>
    <x v="0"/>
    <x v="0"/>
    <n v="1673"/>
    <s v="ADM61366"/>
    <s v="BMARCHAN"/>
    <s v="Enron Metals Trading System"/>
    <x v="0"/>
    <x v="0"/>
    <n v="2129537"/>
    <m/>
  </r>
  <r>
    <x v="1"/>
    <x v="1"/>
    <x v="1"/>
    <x v="0"/>
    <n v="1244944"/>
    <d v="2001-05-15T06:51:35"/>
    <s v="Constellation Power Source, Inc."/>
    <x v="0"/>
    <x v="0"/>
    <x v="0"/>
    <x v="1"/>
    <s v="US East Power Phy Fwd Firm"/>
    <s v="US Pwr Phy Firm  COMED Peak              16May01         USD/MWh"/>
    <n v="50"/>
    <m/>
    <x v="0"/>
    <x v="1"/>
    <x v="0"/>
    <n v="40.75"/>
    <s v="cortmcmeel"/>
    <s v="JKING6"/>
    <s v="ST-Main"/>
    <x v="6"/>
    <x v="8"/>
    <n v="610785.1"/>
    <d v="2001-05-16T21:00:00"/>
  </r>
  <r>
    <x v="0"/>
    <x v="0"/>
    <x v="0"/>
    <x v="0"/>
    <n v="1244945"/>
    <d v="2001-05-15T06:52:13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TRD11005"/>
    <s v="BMARCHAN"/>
    <s v="Enron Metals Trading System"/>
    <x v="0"/>
    <x v="0"/>
    <n v="2129540"/>
    <m/>
  </r>
  <r>
    <x v="0"/>
    <x v="1"/>
    <x v="0"/>
    <x v="0"/>
    <n v="1244946"/>
    <d v="2001-05-15T06:52:24"/>
    <s v="Navitas Nordic Trading AS"/>
    <x v="0"/>
    <x v="0"/>
    <x v="0"/>
    <x v="1"/>
    <s v="Nordic Power Financial Swap"/>
    <s v="Nordic Pwr Swap  SYS BASE                GU21 2001       NOK/MWh"/>
    <m/>
    <n v="50"/>
    <x v="0"/>
    <x v="1"/>
    <x v="1"/>
    <n v="193"/>
    <s v="ADM70675"/>
    <s v="ESEIDEL"/>
    <s v="ENE- Nordic Power Book"/>
    <x v="1"/>
    <x v="1"/>
    <n v="1244946"/>
    <d v="2001-05-21T00:00:00"/>
  </r>
  <r>
    <x v="1"/>
    <x v="1"/>
    <x v="1"/>
    <x v="0"/>
    <n v="1244947"/>
    <d v="2001-05-15T06:52:3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7"/>
    <s v="ADM12984"/>
    <s v="JFORNEY"/>
    <s v="ST-SPP"/>
    <x v="6"/>
    <x v="8"/>
    <n v="610786.1"/>
    <d v="2001-05-16T21:00:00"/>
  </r>
  <r>
    <x v="1"/>
    <x v="1"/>
    <x v="1"/>
    <x v="0"/>
    <n v="1244948"/>
    <d v="2001-05-15T06:52:58"/>
    <s v="Axia Energy, LP"/>
    <x v="0"/>
    <x v="0"/>
    <x v="0"/>
    <x v="1"/>
    <s v="US East Power Phy Fwd Firm"/>
    <s v="US Pwr Phy Firm  Entergy Peak            16May01         USD/MWh"/>
    <m/>
    <n v="50"/>
    <x v="0"/>
    <x v="1"/>
    <x v="0"/>
    <n v="46.75"/>
    <s v="blicejeff"/>
    <s v="JFORNEY"/>
    <s v="ST-SPP"/>
    <x v="6"/>
    <x v="8"/>
    <n v="610787.1"/>
    <d v="2001-05-16T21:00:00"/>
  </r>
  <r>
    <x v="0"/>
    <x v="0"/>
    <x v="0"/>
    <x v="0"/>
    <n v="1244951"/>
    <d v="2001-05-15T06:54:58"/>
    <s v="Engelhard International Limited"/>
    <x v="0"/>
    <x v="0"/>
    <x v="0"/>
    <x v="0"/>
    <s v="Aluminum LME Registered Contract"/>
    <s v="Al LME Reg.      Contract                17May01         USD/mt-L"/>
    <m/>
    <n v="12"/>
    <x v="0"/>
    <x v="0"/>
    <x v="0"/>
    <n v="1534"/>
    <s v="ADM62411"/>
    <s v="BMARCHAN"/>
    <s v="Enron Metals Trading System"/>
    <x v="0"/>
    <x v="0"/>
    <n v="2129542"/>
    <d v="2001-05-17T21:00:00"/>
  </r>
  <r>
    <x v="1"/>
    <x v="1"/>
    <x v="1"/>
    <x v="0"/>
    <n v="1244953"/>
    <d v="2001-05-15T06:56:34"/>
    <s v="Reliant Energy Services, Inc."/>
    <x v="0"/>
    <x v="0"/>
    <x v="0"/>
    <x v="1"/>
    <s v="US East Power Phy Fwd Firm"/>
    <s v="US Pwr Phy Firm  Cinergy Peak            Sep01           USD/MWh"/>
    <n v="50"/>
    <m/>
    <x v="0"/>
    <x v="1"/>
    <x v="0"/>
    <n v="39.65"/>
    <s v="smarland"/>
    <s v="FSTURM"/>
    <s v="ST-ECAR"/>
    <x v="6"/>
    <x v="8"/>
    <n v="610792.1"/>
    <d v="2001-09-01T17:11:00"/>
  </r>
  <r>
    <x v="1"/>
    <x v="1"/>
    <x v="1"/>
    <x v="0"/>
    <n v="1244954"/>
    <d v="2001-05-15T06:56:52"/>
    <s v="Williams Energy Marketing &amp; Trading Company"/>
    <x v="0"/>
    <x v="0"/>
    <x v="0"/>
    <x v="1"/>
    <s v="US East Power Phy Fwd Firm"/>
    <s v="US Pwr Phy Firm  COMED Peak              Sep01           USD/MWh"/>
    <m/>
    <n v="50"/>
    <x v="0"/>
    <x v="1"/>
    <x v="0"/>
    <n v="37.200000000000003"/>
    <s v="mwestbro"/>
    <s v="FSTURM"/>
    <s v="LT-ECAR"/>
    <x v="6"/>
    <x v="8"/>
    <n v="610793.1"/>
    <d v="2001-09-01T17:03:00"/>
  </r>
  <r>
    <x v="0"/>
    <x v="0"/>
    <x v="0"/>
    <x v="0"/>
    <n v="1244956"/>
    <d v="2001-05-15T06:57:09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555"/>
    <m/>
  </r>
  <r>
    <x v="0"/>
    <x v="0"/>
    <x v="0"/>
    <x v="0"/>
    <n v="1244957"/>
    <d v="2001-05-15T06:57:22"/>
    <s v="J. Aron &amp; Company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ADM08839"/>
    <s v="BMARCHAN"/>
    <s v="Enron Metals Trading System"/>
    <x v="0"/>
    <x v="0"/>
    <n v="2129557"/>
    <m/>
  </r>
  <r>
    <x v="1"/>
    <x v="1"/>
    <x v="1"/>
    <x v="0"/>
    <n v="1244958"/>
    <d v="2001-05-15T06:57:22"/>
    <s v="Constellation Power Source, Inc."/>
    <x v="0"/>
    <x v="0"/>
    <x v="0"/>
    <x v="1"/>
    <s v="US East Power Phy Fwd Firm"/>
    <s v="US Pwr Phy Firm  PJM-W Peak              17-18May01      USD/MWh"/>
    <n v="50"/>
    <m/>
    <x v="0"/>
    <x v="1"/>
    <x v="0"/>
    <n v="40.75"/>
    <s v="gfilomena"/>
    <s v="JQUENET"/>
    <s v="ST-PJM"/>
    <x v="6"/>
    <x v="8"/>
    <n v="610795.1"/>
    <d v="2001-05-17T21:00:00"/>
  </r>
  <r>
    <x v="1"/>
    <x v="1"/>
    <x v="0"/>
    <x v="0"/>
    <n v="1244959"/>
    <d v="2001-05-15T06:58:08"/>
    <s v="American Electric Power Service Corporation"/>
    <x v="0"/>
    <x v="0"/>
    <x v="0"/>
    <x v="1"/>
    <s v="US East Power Fin Swap"/>
    <s v="US Pwr Fin Swap  ISO NY Z-G Peak         16May01         USD/MWh"/>
    <m/>
    <n v="50"/>
    <x v="0"/>
    <x v="1"/>
    <x v="0"/>
    <n v="51.5"/>
    <s v="aepsvc133"/>
    <s v="GGUPTA"/>
    <s v="ST-New England"/>
    <x v="6"/>
    <x v="7"/>
    <n v="610796.1"/>
    <d v="2001-05-16T21:00:00"/>
  </r>
  <r>
    <x v="0"/>
    <x v="0"/>
    <x v="0"/>
    <x v="0"/>
    <n v="1244960"/>
    <d v="2001-05-15T06:58:30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stanleyf"/>
    <s v="BMARCHAN"/>
    <s v="Enron Metals Trading System"/>
    <x v="0"/>
    <x v="0"/>
    <n v="2129567"/>
    <m/>
  </r>
  <r>
    <x v="0"/>
    <x v="0"/>
    <x v="0"/>
    <x v="0"/>
    <n v="1244961"/>
    <d v="2001-05-15T06:58:3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29569"/>
    <m/>
  </r>
  <r>
    <x v="1"/>
    <x v="1"/>
    <x v="0"/>
    <x v="0"/>
    <n v="1244962"/>
    <d v="2001-05-15T06:58:57"/>
    <s v="PSEG Energy Resources &amp; Trade LLC"/>
    <x v="0"/>
    <x v="0"/>
    <x v="0"/>
    <x v="1"/>
    <s v="US East Power Fin Swap"/>
    <s v="US Pwr Fin Swap  ISO NY Z-A Peak         16May01         USD/MWh"/>
    <n v="50"/>
    <m/>
    <x v="0"/>
    <x v="1"/>
    <x v="0"/>
    <n v="40"/>
    <s v="depillo1"/>
    <s v="GGUPTA"/>
    <s v="ST-New England"/>
    <x v="6"/>
    <x v="7"/>
    <n v="610798.1"/>
    <d v="2001-05-16T21:00:00"/>
  </r>
  <r>
    <x v="1"/>
    <x v="1"/>
    <x v="1"/>
    <x v="0"/>
    <n v="1244963"/>
    <d v="2001-05-15T06:59:27"/>
    <s v="Aquila Energy Marketing Corporation"/>
    <x v="0"/>
    <x v="0"/>
    <x v="0"/>
    <x v="1"/>
    <s v="US East Power Phy Fwd Firm"/>
    <s v="US Pwr Phy Firm  Cinergy OffPk           16May01         USD/MWh"/>
    <m/>
    <n v="50"/>
    <x v="0"/>
    <x v="1"/>
    <x v="0"/>
    <n v="14"/>
    <s v="DANMURPHY"/>
    <s v="MLORENZ"/>
    <s v="EPMI-Midwest"/>
    <x v="6"/>
    <x v="8"/>
    <n v="610799.1"/>
    <d v="2001-05-16T21:00:00"/>
  </r>
  <r>
    <x v="0"/>
    <x v="0"/>
    <x v="0"/>
    <x v="0"/>
    <n v="1244964"/>
    <d v="2001-05-15T06:59:5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stanleyf"/>
    <s v="BMARCHAN"/>
    <s v="Enron Metals Trading System"/>
    <x v="0"/>
    <x v="0"/>
    <n v="2129578"/>
    <m/>
  </r>
  <r>
    <x v="1"/>
    <x v="1"/>
    <x v="1"/>
    <x v="0"/>
    <n v="1244965"/>
    <d v="2001-05-15T07:00:01"/>
    <s v="Williams Energy Marketing &amp; Trading Company"/>
    <x v="0"/>
    <x v="0"/>
    <x v="0"/>
    <x v="1"/>
    <s v="US East Power Phy Fwd Firm"/>
    <s v="US Pwr Phy Firm  Entergy Peak            16May01         USD/MWh"/>
    <m/>
    <n v="50"/>
    <x v="0"/>
    <x v="1"/>
    <x v="0"/>
    <n v="49"/>
    <s v="jsampler"/>
    <s v="JFORNEY"/>
    <s v="ST-SPP"/>
    <x v="6"/>
    <x v="8"/>
    <n v="610800.1"/>
    <d v="2001-05-16T21:00:00"/>
  </r>
  <r>
    <x v="0"/>
    <x v="0"/>
    <x v="0"/>
    <x v="0"/>
    <n v="1244966"/>
    <d v="2001-05-15T07:00:09"/>
    <s v="Billiton Marketing AG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94436"/>
    <s v="BMARCHAN"/>
    <s v="Enron Metals Trading System"/>
    <x v="0"/>
    <x v="0"/>
    <n v="2129580"/>
    <m/>
  </r>
  <r>
    <x v="1"/>
    <x v="1"/>
    <x v="1"/>
    <x v="0"/>
    <n v="1244967"/>
    <d v="2001-05-15T07:00:52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49.5"/>
    <s v="ADM12984"/>
    <s v="JFORNEY"/>
    <s v="ST-SPP"/>
    <x v="6"/>
    <x v="8"/>
    <n v="610801.1"/>
    <d v="2001-05-16T21:00:00"/>
  </r>
  <r>
    <x v="1"/>
    <x v="1"/>
    <x v="1"/>
    <x v="0"/>
    <n v="1244968"/>
    <d v="2001-05-15T07:01:1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02.1"/>
    <d v="2001-05-16T21:00:00"/>
  </r>
  <r>
    <x v="1"/>
    <x v="1"/>
    <x v="1"/>
    <x v="0"/>
    <n v="1244969"/>
    <d v="2001-05-15T07:01:24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9.799999999999997"/>
    <s v="aepsvc121"/>
    <s v="FSTURM"/>
    <s v="ST-ECAR"/>
    <x v="6"/>
    <x v="8"/>
    <n v="610803.1"/>
    <d v="2001-09-01T17:11:00"/>
  </r>
  <r>
    <x v="0"/>
    <x v="0"/>
    <x v="0"/>
    <x v="0"/>
    <n v="1244971"/>
    <d v="2001-05-15T07:02:40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4"/>
    <s v="chashastie"/>
    <s v="BMARCHAN"/>
    <s v="Enron Metals Trading System"/>
    <x v="0"/>
    <x v="0"/>
    <n v="2129598"/>
    <m/>
  </r>
  <r>
    <x v="1"/>
    <x v="1"/>
    <x v="1"/>
    <x v="0"/>
    <n v="1244972"/>
    <d v="2001-05-15T07:02:41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oz1974"/>
    <s v="CDORLAN"/>
    <s v="ST-ECAR"/>
    <x v="6"/>
    <x v="8"/>
    <n v="610805.1"/>
    <d v="2001-05-16T21:00:00"/>
  </r>
  <r>
    <x v="1"/>
    <x v="1"/>
    <x v="1"/>
    <x v="0"/>
    <n v="1244973"/>
    <d v="2001-05-15T07:02:50"/>
    <s v="PG&amp;E Energy Trading - Power, L.P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bordeleau"/>
    <s v="PBRODER"/>
    <s v="ST-New England"/>
    <x v="6"/>
    <x v="8"/>
    <n v="610806.1"/>
    <d v="2001-05-21T21:00:00"/>
  </r>
  <r>
    <x v="1"/>
    <x v="1"/>
    <x v="1"/>
    <x v="0"/>
    <n v="1244974"/>
    <d v="2001-05-15T07:03:06"/>
    <s v="Mirant Americas Energy Marketing, L.P."/>
    <x v="0"/>
    <x v="0"/>
    <x v="0"/>
    <x v="1"/>
    <s v="US East Power Phy Fwd Firm"/>
    <s v="US Pwr Phy Firm  Cinergy Peak            Jun01           USD/MWh"/>
    <m/>
    <n v="50"/>
    <x v="0"/>
    <x v="1"/>
    <x v="0"/>
    <n v="66.25"/>
    <s v="robmoore"/>
    <s v="CDORLAN"/>
    <s v="ST-ECAR"/>
    <x v="6"/>
    <x v="8"/>
    <n v="610807.1"/>
    <d v="2001-06-01T17:11:00"/>
  </r>
  <r>
    <x v="1"/>
    <x v="1"/>
    <x v="1"/>
    <x v="0"/>
    <n v="1244976"/>
    <d v="2001-05-15T07:03:14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3"/>
    <s v="WATTS002"/>
    <s v="JKING6"/>
    <s v="ST-Main"/>
    <x v="6"/>
    <x v="8"/>
    <n v="610809.1"/>
    <d v="2001-05-16T21:00:00"/>
  </r>
  <r>
    <x v="1"/>
    <x v="1"/>
    <x v="1"/>
    <x v="0"/>
    <n v="1244977"/>
    <d v="2001-05-15T07:03:20"/>
    <s v="PG&amp;E Energy Trading - Power, L.P.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rbordeleau"/>
    <s v="PBRODER"/>
    <s v="ST-New England"/>
    <x v="6"/>
    <x v="8"/>
    <n v="610810.1"/>
    <d v="2001-05-16T21:00:00"/>
  </r>
  <r>
    <x v="1"/>
    <x v="1"/>
    <x v="1"/>
    <x v="0"/>
    <n v="1244978"/>
    <d v="2001-05-15T07:03:35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9.950000000000003"/>
    <s v="smarland"/>
    <s v="FSTURM"/>
    <s v="ST-ECAR"/>
    <x v="6"/>
    <x v="8"/>
    <n v="610811.1"/>
    <d v="2001-09-01T17:11:00"/>
  </r>
  <r>
    <x v="1"/>
    <x v="1"/>
    <x v="1"/>
    <x v="0"/>
    <n v="1244979"/>
    <d v="2001-05-15T07:05:00"/>
    <s v="Ameren Energy, Inc., as agent"/>
    <x v="0"/>
    <x v="0"/>
    <x v="0"/>
    <x v="1"/>
    <s v="US East Power Phy Fwd Firm"/>
    <s v="US Pwr Phy Firm  Cinergy Peak            Sep01           USD/MWh"/>
    <n v="50"/>
    <m/>
    <x v="0"/>
    <x v="1"/>
    <x v="0"/>
    <n v="39.9"/>
    <s v="bf162233"/>
    <s v="FSTURM"/>
    <s v="ST-ECAR"/>
    <x v="6"/>
    <x v="8"/>
    <n v="610812.1"/>
    <d v="2001-09-01T17:11:00"/>
  </r>
  <r>
    <x v="1"/>
    <x v="1"/>
    <x v="1"/>
    <x v="0"/>
    <n v="1244980"/>
    <d v="2001-05-15T07:05:3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13.1"/>
    <d v="2001-05-16T21:00:00"/>
  </r>
  <r>
    <x v="1"/>
    <x v="1"/>
    <x v="1"/>
    <x v="0"/>
    <n v="1244981"/>
    <d v="2001-05-15T07:05:49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.5"/>
    <s v="OTCDESK4"/>
    <s v="JQUENET"/>
    <s v="ST-PJM"/>
    <x v="6"/>
    <x v="8"/>
    <n v="610814.1"/>
    <d v="2001-05-16T21:00:00"/>
  </r>
  <r>
    <x v="1"/>
    <x v="1"/>
    <x v="1"/>
    <x v="0"/>
    <n v="1244984"/>
    <d v="2001-05-15T07:06:33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4"/>
    <s v="WATTS002"/>
    <s v="JKING6"/>
    <s v="ST-Main"/>
    <x v="6"/>
    <x v="8"/>
    <n v="610818.1"/>
    <d v="2001-05-16T21:00:00"/>
  </r>
  <r>
    <x v="1"/>
    <x v="1"/>
    <x v="0"/>
    <x v="0"/>
    <n v="1244985"/>
    <d v="2001-05-15T07:06:42"/>
    <s v="Tractebel Energy Marketing, Inc."/>
    <x v="0"/>
    <x v="0"/>
    <x v="0"/>
    <x v="1"/>
    <s v="US East Power Fin Swap"/>
    <s v="US Pwr Fin Swap  PJM W IntC Peak         17-18May01      USD/MWh"/>
    <n v="50"/>
    <m/>
    <x v="0"/>
    <x v="1"/>
    <x v="0"/>
    <n v="40.25"/>
    <s v="TIMMING1"/>
    <s v="JQUENET"/>
    <s v="ST-PJM"/>
    <x v="6"/>
    <x v="7"/>
    <n v="610819.1"/>
    <d v="2001-05-17T21:00:00"/>
  </r>
  <r>
    <x v="1"/>
    <x v="1"/>
    <x v="1"/>
    <x v="0"/>
    <n v="1244986"/>
    <d v="2001-05-15T07:07:23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STEVESTE"/>
    <s v="KPRESTO"/>
    <s v="LT-SPP"/>
    <x v="6"/>
    <x v="8"/>
    <n v="610820.1"/>
    <d v="2001-09-01T14:16:00"/>
  </r>
  <r>
    <x v="1"/>
    <x v="1"/>
    <x v="1"/>
    <x v="0"/>
    <n v="1244987"/>
    <d v="2001-05-15T07:07:46"/>
    <s v="Mirant Americas Energy Marketing, L.P."/>
    <x v="0"/>
    <x v="0"/>
    <x v="0"/>
    <x v="1"/>
    <s v="US East Power Phy Fwd Firm"/>
    <s v="US Pwr Phy Firm  Entergy Peak            16May01         USD/MWh"/>
    <m/>
    <n v="50"/>
    <x v="0"/>
    <x v="1"/>
    <x v="0"/>
    <n v="50.25"/>
    <s v="toddbrown"/>
    <s v="JFORNEY"/>
    <s v="ST-SPP"/>
    <x v="6"/>
    <x v="8"/>
    <n v="610821.1"/>
    <d v="2001-05-16T21:00:00"/>
  </r>
  <r>
    <x v="1"/>
    <x v="3"/>
    <x v="0"/>
    <x v="0"/>
    <n v="1244991"/>
    <d v="2001-05-15T07:08:1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shawnmaz"/>
    <s v="JARNOLD"/>
    <s v="NG-Price"/>
    <x v="3"/>
    <x v="7"/>
    <s v="V95842.1"/>
    <d v="2001-06-01T21:00:00"/>
  </r>
  <r>
    <x v="1"/>
    <x v="1"/>
    <x v="1"/>
    <x v="0"/>
    <n v="1244992"/>
    <d v="2001-05-15T07:08:12"/>
    <s v="Reliant Energy Services, Inc."/>
    <x v="0"/>
    <x v="0"/>
    <x v="0"/>
    <x v="1"/>
    <s v="US East Power Phy Fwd Firm"/>
    <s v="US Pwr Phy Firm  PJM-W OffPk             16May01         USD/MWh"/>
    <n v="50"/>
    <m/>
    <x v="0"/>
    <x v="1"/>
    <x v="0"/>
    <n v="17"/>
    <s v="cmcnally"/>
    <s v="JQUENET"/>
    <s v="ST-PJM"/>
    <x v="6"/>
    <x v="8"/>
    <n v="610823.1"/>
    <d v="2001-05-16T21:00:00"/>
  </r>
  <r>
    <x v="0"/>
    <x v="0"/>
    <x v="0"/>
    <x v="0"/>
    <n v="1244993"/>
    <d v="2001-05-15T07:08:26"/>
    <s v="Hunter Douglas NV"/>
    <x v="0"/>
    <x v="0"/>
    <x v="0"/>
    <x v="0"/>
    <s v="Aluminum LME Registered Contract"/>
    <s v="Al LME Reg.      Contract                3 Month         USD/mt-L"/>
    <m/>
    <n v="7"/>
    <x v="0"/>
    <x v="0"/>
    <x v="0"/>
    <n v="1514"/>
    <s v="T8RADER8"/>
    <s v="BMARCHAN"/>
    <s v="Enron Metals Trading System"/>
    <x v="0"/>
    <x v="0"/>
    <n v="2129616"/>
    <m/>
  </r>
  <r>
    <x v="1"/>
    <x v="3"/>
    <x v="0"/>
    <x v="0"/>
    <n v="1244999"/>
    <d v="2001-05-15T07:08:44"/>
    <s v="Axia Energy, LP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mtherrell"/>
    <s v="JARNOLD"/>
    <s v="NG-Price"/>
    <x v="3"/>
    <x v="7"/>
    <s v="V95846.1"/>
    <d v="2001-06-01T21:00:00"/>
  </r>
  <r>
    <x v="1"/>
    <x v="3"/>
    <x v="0"/>
    <x v="0"/>
    <n v="1245004"/>
    <d v="2001-05-15T07:09:04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"/>
    <s v="kdiamond"/>
    <s v="JARNOLD"/>
    <s v="NG-Price"/>
    <x v="3"/>
    <x v="7"/>
    <s v="V95849.1"/>
    <d v="2001-06-01T21:00:00"/>
  </r>
  <r>
    <x v="1"/>
    <x v="3"/>
    <x v="0"/>
    <x v="0"/>
    <n v="1245005"/>
    <d v="2001-05-15T07:09:14"/>
    <s v="AEP Energy Services, Inc."/>
    <x v="0"/>
    <x v="0"/>
    <x v="0"/>
    <x v="3"/>
    <s v="US Gas Fin Swap"/>
    <s v="US Gas Swap      Nymex                   Jun01           USD/MM"/>
    <n v="12500"/>
    <m/>
    <x v="0"/>
    <x v="12"/>
    <x v="0"/>
    <n v="4.5"/>
    <s v="aepes213"/>
    <s v="JARNOLD"/>
    <s v="NG-Price"/>
    <x v="3"/>
    <x v="7"/>
    <s v="V95850.1"/>
    <d v="2001-06-01T21:00:00"/>
  </r>
  <r>
    <x v="1"/>
    <x v="3"/>
    <x v="0"/>
    <x v="0"/>
    <n v="1245013"/>
    <d v="2001-05-15T07:10:3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51"/>
    <s v="steven12"/>
    <s v="JARNOLD"/>
    <s v="NG-Price"/>
    <x v="3"/>
    <x v="7"/>
    <s v="V95855.1"/>
    <d v="2001-06-01T21:00:00"/>
  </r>
  <r>
    <x v="1"/>
    <x v="3"/>
    <x v="0"/>
    <x v="0"/>
    <n v="1245015"/>
    <d v="2001-05-15T07:10:45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1"/>
    <s v="det00001"/>
    <s v="JARNOLD"/>
    <s v="NG-Price"/>
    <x v="3"/>
    <x v="7"/>
    <s v="V95856.1"/>
    <d v="2001-06-01T21:00:00"/>
  </r>
  <r>
    <x v="1"/>
    <x v="1"/>
    <x v="1"/>
    <x v="0"/>
    <n v="1245016"/>
    <d v="2001-05-15T07:10:54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8.5"/>
    <s v="Kellybry"/>
    <s v="FSTURM"/>
    <s v="LT-ECAR"/>
    <x v="6"/>
    <x v="8"/>
    <n v="610828.1"/>
    <d v="2001-10-01T17:11:00"/>
  </r>
  <r>
    <x v="1"/>
    <x v="3"/>
    <x v="0"/>
    <x v="0"/>
    <n v="1245017"/>
    <d v="2001-05-15T07:10:58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WEBBORN1"/>
    <s v="JARNOLD"/>
    <s v="NG-Price"/>
    <x v="3"/>
    <x v="7"/>
    <s v="V95857.1"/>
    <d v="2001-08-01T21:00:00"/>
  </r>
  <r>
    <x v="1"/>
    <x v="1"/>
    <x v="1"/>
    <x v="0"/>
    <n v="1245020"/>
    <d v="2001-05-15T07:11:00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829.1"/>
    <d v="2001-05-16T21:00:00"/>
  </r>
  <r>
    <x v="0"/>
    <x v="0"/>
    <x v="0"/>
    <x v="0"/>
    <n v="1245021"/>
    <d v="2001-05-15T07:11:1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29634"/>
    <m/>
  </r>
  <r>
    <x v="1"/>
    <x v="1"/>
    <x v="1"/>
    <x v="0"/>
    <n v="1245022"/>
    <d v="2001-05-15T07:11:16"/>
    <s v="Calpine Energy Services, L.P."/>
    <x v="0"/>
    <x v="0"/>
    <x v="0"/>
    <x v="1"/>
    <s v="US East Power Phy Fwd Firm"/>
    <s v="US Pwr Phy Firm  NEPOOL Peak             Jun01           USD/MWh"/>
    <n v="50"/>
    <m/>
    <x v="0"/>
    <x v="1"/>
    <x v="0"/>
    <n v="66"/>
    <s v="EHENRICK2"/>
    <s v="PBRODER"/>
    <s v="LT-New England"/>
    <x v="6"/>
    <x v="8"/>
    <n v="610831.1"/>
    <d v="2001-06-01T17:11:00"/>
  </r>
  <r>
    <x v="1"/>
    <x v="1"/>
    <x v="1"/>
    <x v="0"/>
    <n v="1245023"/>
    <d v="2001-05-15T07:11:18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2"/>
    <s v="ANOVOTNY"/>
    <s v="JFORNEY"/>
    <s v="ST-SPP"/>
    <x v="6"/>
    <x v="8"/>
    <n v="610832.1"/>
    <d v="2001-05-16T21:00:00"/>
  </r>
  <r>
    <x v="1"/>
    <x v="3"/>
    <x v="1"/>
    <x v="0"/>
    <n v="1245024"/>
    <d v="2001-05-15T07:11:2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BIGDADDY"/>
    <s v="PMIMS"/>
    <s v="ENA - IM MKT Central CG"/>
    <x v="7"/>
    <x v="7"/>
    <n v="788624"/>
    <d v="2001-05-16T21:00:00"/>
  </r>
  <r>
    <x v="1"/>
    <x v="3"/>
    <x v="1"/>
    <x v="0"/>
    <n v="1245025"/>
    <d v="2001-05-15T07:11:3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37999999999996"/>
    <s v="BIGDADDY"/>
    <s v="PMIMS"/>
    <s v="ENA - IM MKT Central CG"/>
    <x v="7"/>
    <x v="7"/>
    <n v="788625"/>
    <d v="2001-05-16T21:00:00"/>
  </r>
  <r>
    <x v="1"/>
    <x v="3"/>
    <x v="1"/>
    <x v="0"/>
    <n v="1245026"/>
    <d v="2001-05-15T07:11:3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BIGDADDY"/>
    <s v="PMIMS"/>
    <s v="ENA - IM MKT Central CG"/>
    <x v="7"/>
    <x v="7"/>
    <n v="788626"/>
    <d v="2001-05-16T21:00:00"/>
  </r>
  <r>
    <x v="0"/>
    <x v="0"/>
    <x v="0"/>
    <x v="0"/>
    <n v="1245027"/>
    <d v="2001-05-15T07:11:3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69"/>
    <s v="NATHANDAY"/>
    <s v="BMARCHAN"/>
    <s v="Enron Metals Trading System"/>
    <x v="0"/>
    <x v="0"/>
    <n v="2129638"/>
    <m/>
  </r>
  <r>
    <x v="1"/>
    <x v="3"/>
    <x v="1"/>
    <x v="0"/>
    <n v="1245028"/>
    <d v="2001-05-15T07:11:41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88627"/>
    <d v="2001-05-16T21:00:00"/>
  </r>
  <r>
    <x v="1"/>
    <x v="3"/>
    <x v="1"/>
    <x v="0"/>
    <n v="1245029"/>
    <d v="2001-05-15T07:11:44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28"/>
    <d v="2001-05-16T21:00:00"/>
  </r>
  <r>
    <x v="1"/>
    <x v="3"/>
    <x v="1"/>
    <x v="0"/>
    <n v="1245031"/>
    <d v="2001-05-15T07:11:5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BIGDADDY"/>
    <s v="PMIMS"/>
    <s v="ENA - IM MKT Central CG"/>
    <x v="7"/>
    <x v="7"/>
    <n v="788629"/>
    <d v="2001-05-16T21:00:00"/>
  </r>
  <r>
    <x v="0"/>
    <x v="0"/>
    <x v="0"/>
    <x v="0"/>
    <n v="1245032"/>
    <d v="2001-05-15T07:12:13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669"/>
    <s v="pornstar"/>
    <s v="BMARCHAN"/>
    <s v="Enron Metals Trading System"/>
    <x v="0"/>
    <x v="0"/>
    <n v="2129643"/>
    <m/>
  </r>
  <r>
    <x v="1"/>
    <x v="3"/>
    <x v="0"/>
    <x v="0"/>
    <n v="1245033"/>
    <d v="2001-05-15T07:12:16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51"/>
    <s v="ADM13739"/>
    <s v="JARNOLD"/>
    <s v="NG-Price"/>
    <x v="3"/>
    <x v="7"/>
    <s v="V95859.1"/>
    <d v="2001-06-01T21:00:00"/>
  </r>
  <r>
    <x v="1"/>
    <x v="1"/>
    <x v="1"/>
    <x v="0"/>
    <n v="1245034"/>
    <d v="2001-05-15T07:12:17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3"/>
    <s v="STEVESTE"/>
    <s v="KPRESTO"/>
    <s v="LT-SPP"/>
    <x v="6"/>
    <x v="8"/>
    <n v="610834.1"/>
    <d v="2001-09-01T14:16:00"/>
  </r>
  <r>
    <x v="1"/>
    <x v="3"/>
    <x v="0"/>
    <x v="0"/>
    <n v="1245035"/>
    <d v="2001-05-15T07:12:27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"/>
    <s v="steven12"/>
    <s v="JARNOLD"/>
    <s v="NG-Price"/>
    <x v="3"/>
    <x v="7"/>
    <s v="V95860.1"/>
    <d v="2001-06-01T21:00:00"/>
  </r>
  <r>
    <x v="0"/>
    <x v="0"/>
    <x v="0"/>
    <x v="0"/>
    <n v="1245036"/>
    <d v="2001-05-15T07:12:3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0"/>
    <s v="marknunn1"/>
    <s v="BMARCHAN"/>
    <s v="Enron Metals Trading System"/>
    <x v="0"/>
    <x v="0"/>
    <n v="2129646"/>
    <m/>
  </r>
  <r>
    <x v="1"/>
    <x v="3"/>
    <x v="0"/>
    <x v="0"/>
    <n v="1245037"/>
    <d v="2001-05-15T07:12:36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049999999999999"/>
    <s v="AQUILA1004"/>
    <s v="JARNOLD"/>
    <s v="NG-Price"/>
    <x v="3"/>
    <x v="7"/>
    <s v="V95861.1"/>
    <d v="2001-06-01T21:00:00"/>
  </r>
  <r>
    <x v="1"/>
    <x v="1"/>
    <x v="1"/>
    <x v="0"/>
    <n v="1245038"/>
    <d v="2001-05-15T07:12:37"/>
    <s v="FirstEnergy Services Corp.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ROBEROSE"/>
    <s v="JQUENET"/>
    <s v="ST-PJM"/>
    <x v="6"/>
    <x v="8"/>
    <n v="610835.1"/>
    <d v="2001-05-16T21:00:00"/>
  </r>
  <r>
    <x v="1"/>
    <x v="1"/>
    <x v="1"/>
    <x v="0"/>
    <n v="1245039"/>
    <d v="2001-05-15T07:12:58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25"/>
    <s v="aepsvc133"/>
    <s v="PBRODER"/>
    <s v="LT-New England"/>
    <x v="6"/>
    <x v="8"/>
    <n v="610836.1"/>
    <d v="2001-06-01T17:11:00"/>
  </r>
  <r>
    <x v="1"/>
    <x v="3"/>
    <x v="0"/>
    <x v="0"/>
    <n v="1245040"/>
    <d v="2001-05-15T07:13:07"/>
    <s v="Cargill Energy, a division of Cargill, Incorporated"/>
    <x v="0"/>
    <x v="0"/>
    <x v="0"/>
    <x v="3"/>
    <s v="US Gas Fin Swap"/>
    <s v="US Gas Swap      Nymex                   Aug01           USD/MM"/>
    <m/>
    <n v="5000"/>
    <x v="0"/>
    <x v="12"/>
    <x v="0"/>
    <n v="4.6449999999999996"/>
    <s v="WEBBORN1"/>
    <s v="JARNOLD"/>
    <s v="NG-Price"/>
    <x v="3"/>
    <x v="7"/>
    <s v="V95862.1"/>
    <d v="2001-08-01T21:00:00"/>
  </r>
  <r>
    <x v="1"/>
    <x v="3"/>
    <x v="0"/>
    <x v="0"/>
    <n v="1245043"/>
    <d v="2001-05-15T07:13:48"/>
    <s v="OGE Energy Resources, Inc."/>
    <x v="0"/>
    <x v="0"/>
    <x v="0"/>
    <x v="3"/>
    <s v="US Gas Fin Swap"/>
    <s v="US Gas Swap      Nymex                   Aug01           USD/MM"/>
    <n v="2500"/>
    <m/>
    <x v="0"/>
    <x v="12"/>
    <x v="0"/>
    <n v="4.6399999999999997"/>
    <s v="kdiamond"/>
    <s v="JARNOLD"/>
    <s v="NG-Price"/>
    <x v="3"/>
    <x v="7"/>
    <s v="V95863.1"/>
    <d v="2001-08-01T21:00:00"/>
  </r>
  <r>
    <x v="1"/>
    <x v="1"/>
    <x v="1"/>
    <x v="0"/>
    <n v="1245046"/>
    <d v="2001-05-15T07:14:08"/>
    <s v="Axia Energy, LP"/>
    <x v="0"/>
    <x v="0"/>
    <x v="0"/>
    <x v="1"/>
    <s v="US East Power Phy Fwd Firm"/>
    <s v="US Pwr Phy Firm  Entergy Peak            16May01         USD/MWh"/>
    <n v="50"/>
    <m/>
    <x v="0"/>
    <x v="1"/>
    <x v="0"/>
    <n v="51"/>
    <s v="blicejeff"/>
    <s v="JFORNEY"/>
    <s v="ST-SPP"/>
    <x v="6"/>
    <x v="8"/>
    <n v="610837.1"/>
    <d v="2001-05-16T21:00:00"/>
  </r>
  <r>
    <x v="1"/>
    <x v="1"/>
    <x v="1"/>
    <x v="0"/>
    <n v="1245047"/>
    <d v="2001-05-15T07:14:13"/>
    <s v="Aquila Energy Marketing Corporation"/>
    <x v="0"/>
    <x v="0"/>
    <x v="0"/>
    <x v="1"/>
    <s v="US East Power Phy Fwd Firm"/>
    <s v="US Pwr Phy Firm  COMED Off-Peak          16May01         USD/MWh"/>
    <m/>
    <n v="50"/>
    <x v="0"/>
    <x v="1"/>
    <x v="0"/>
    <n v="14"/>
    <s v="JAYMUNSIE"/>
    <s v="MLORENZ"/>
    <s v="EPMI-Midwest"/>
    <x v="6"/>
    <x v="8"/>
    <n v="610838.1"/>
    <d v="2001-05-16T21:00:00"/>
  </r>
  <r>
    <x v="0"/>
    <x v="0"/>
    <x v="0"/>
    <x v="0"/>
    <n v="1245048"/>
    <d v="2001-05-15T07:14:24"/>
    <s v="J. Aron &amp; Company"/>
    <x v="0"/>
    <x v="0"/>
    <x v="0"/>
    <x v="0"/>
    <s v="Copper LME Registered Contract"/>
    <s v="Cu LME Reg.      Contract                3 Month         USD/mt-L"/>
    <m/>
    <n v="7"/>
    <x v="0"/>
    <x v="0"/>
    <x v="0"/>
    <n v="1670"/>
    <s v="ADM08839"/>
    <s v="BMARCHAN"/>
    <s v="Enron Metals Trading System"/>
    <x v="0"/>
    <x v="0"/>
    <n v="2129658"/>
    <m/>
  </r>
  <r>
    <x v="1"/>
    <x v="3"/>
    <x v="0"/>
    <x v="0"/>
    <n v="1245050"/>
    <d v="2001-05-15T07:14:52"/>
    <s v="Aquila Risk Management Corporation"/>
    <x v="0"/>
    <x v="0"/>
    <x v="0"/>
    <x v="3"/>
    <s v="US Gas Fin Swap"/>
    <s v="US Gas Swap      Nymex                   Jun01           USD/MM"/>
    <n v="12500"/>
    <m/>
    <x v="0"/>
    <x v="12"/>
    <x v="0"/>
    <n v="4.5049999999999999"/>
    <s v="AQUILA1004"/>
    <s v="JARNOLD"/>
    <s v="NG-Price"/>
    <x v="3"/>
    <x v="7"/>
    <s v="V95877.1"/>
    <d v="2001-06-01T21:00:00"/>
  </r>
  <r>
    <x v="1"/>
    <x v="3"/>
    <x v="0"/>
    <x v="0"/>
    <n v="1245051"/>
    <d v="2001-05-15T07:15:01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449999999999996"/>
    <s v="WEBBORN1"/>
    <s v="JARNOLD"/>
    <s v="NG-Price"/>
    <x v="3"/>
    <x v="7"/>
    <s v="V95876.1"/>
    <d v="2001-08-01T21:00:00"/>
  </r>
  <r>
    <x v="1"/>
    <x v="3"/>
    <x v="0"/>
    <x v="0"/>
    <n v="1245054"/>
    <d v="2001-05-15T07:15:03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049999999999999"/>
    <s v="AQUILA1004"/>
    <s v="JARNOLD"/>
    <s v="NG-Price"/>
    <x v="3"/>
    <x v="7"/>
    <s v="V95875.1"/>
    <d v="2001-06-01T21:00:00"/>
  </r>
  <r>
    <x v="0"/>
    <x v="0"/>
    <x v="0"/>
    <x v="0"/>
    <n v="1245055"/>
    <d v="2001-05-15T07:15:19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marknunn1"/>
    <s v="BMARCHAN"/>
    <s v="Enron Metals Trading System"/>
    <x v="0"/>
    <x v="0"/>
    <n v="2129665"/>
    <m/>
  </r>
  <r>
    <x v="1"/>
    <x v="1"/>
    <x v="1"/>
    <x v="0"/>
    <n v="1245056"/>
    <d v="2001-05-15T07:15:22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5"/>
    <s v="cingersoll"/>
    <s v="JQUENET"/>
    <s v="LT-PJM"/>
    <x v="6"/>
    <x v="8"/>
    <n v="610840.1"/>
    <d v="2001-06-01T14:12:00"/>
  </r>
  <r>
    <x v="1"/>
    <x v="3"/>
    <x v="0"/>
    <x v="0"/>
    <n v="1245058"/>
    <d v="2001-05-15T07:15:34"/>
    <s v="OGE Energy Resources, Inc."/>
    <x v="0"/>
    <x v="0"/>
    <x v="0"/>
    <x v="3"/>
    <s v="US Gas Fin Swap"/>
    <s v="US Gas Swap      Nymex                   Jul01           USD/MM"/>
    <n v="2500"/>
    <m/>
    <x v="0"/>
    <x v="12"/>
    <x v="0"/>
    <n v="4.5724999999999998"/>
    <s v="kdiamond"/>
    <s v="JARNOLD"/>
    <s v="NG-Price"/>
    <x v="3"/>
    <x v="7"/>
    <s v="V95881.1"/>
    <d v="2001-07-01T21:00:00"/>
  </r>
  <r>
    <x v="1"/>
    <x v="3"/>
    <x v="0"/>
    <x v="0"/>
    <n v="1245060"/>
    <d v="2001-05-15T07:15:3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ADM13739"/>
    <s v="JARNOLD"/>
    <s v="NG-Price"/>
    <x v="3"/>
    <x v="7"/>
    <s v="V95882.1"/>
    <d v="2001-06-01T21:00:00"/>
  </r>
  <r>
    <x v="0"/>
    <x v="0"/>
    <x v="0"/>
    <x v="0"/>
    <n v="1245061"/>
    <d v="2001-05-15T07:15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VANDESBO"/>
    <s v="BMARCHAN"/>
    <s v="Enron Metals Trading System"/>
    <x v="0"/>
    <x v="0"/>
    <n v="2129669"/>
    <m/>
  </r>
  <r>
    <x v="1"/>
    <x v="3"/>
    <x v="0"/>
    <x v="0"/>
    <n v="1245065"/>
    <d v="2001-05-15T07:18:13"/>
    <s v="Williams Energy Marketing &amp; Trading Company"/>
    <x v="0"/>
    <x v="0"/>
    <x v="0"/>
    <x v="3"/>
    <s v="US Gas Fin BasisSwap"/>
    <s v="US Gas Basis     Transco Z6 NY           Nov01-Mar02     USD/MM"/>
    <m/>
    <n v="5000"/>
    <x v="0"/>
    <x v="12"/>
    <x v="0"/>
    <n v="1.625"/>
    <s v="mckennas"/>
    <s v="BMCKAY"/>
    <s v="FT-NY"/>
    <x v="3"/>
    <x v="7"/>
    <s v="V95884.1"/>
    <d v="2001-11-01T00:00:00"/>
  </r>
  <r>
    <x v="0"/>
    <x v="0"/>
    <x v="0"/>
    <x v="0"/>
    <n v="1245066"/>
    <d v="2001-05-15T07:18:14"/>
    <s v="Hunter Douglas NV"/>
    <x v="0"/>
    <x v="0"/>
    <x v="0"/>
    <x v="0"/>
    <s v="Aluminum LME Registered Contract"/>
    <s v="Al LME Reg.      Contract                17May01         USD/mt-L"/>
    <n v="20"/>
    <m/>
    <x v="0"/>
    <x v="0"/>
    <x v="0"/>
    <n v="1532.5"/>
    <s v="jthommen"/>
    <s v="GRANKINE"/>
    <s v="Enron Metals Trading System"/>
    <x v="0"/>
    <x v="0"/>
    <n v="2129679"/>
    <d v="2001-05-17T21:00:00"/>
  </r>
  <r>
    <x v="0"/>
    <x v="0"/>
    <x v="0"/>
    <x v="0"/>
    <n v="1245067"/>
    <d v="2001-05-15T07:18:14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17.5"/>
    <s v="jthommen"/>
    <s v="GRANKINE"/>
    <s v="Enron Metals Trading System"/>
    <x v="0"/>
    <x v="0"/>
    <n v="2129682"/>
    <m/>
  </r>
  <r>
    <x v="1"/>
    <x v="3"/>
    <x v="0"/>
    <x v="0"/>
    <n v="1245068"/>
    <d v="2001-05-15T07:18:22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"/>
    <s v="DYNLIQUIDS"/>
    <s v="JARNOLD"/>
    <s v="NG-Price"/>
    <x v="3"/>
    <x v="7"/>
    <s v="V95885.1"/>
    <d v="2001-06-01T21:00:00"/>
  </r>
  <r>
    <x v="0"/>
    <x v="0"/>
    <x v="0"/>
    <x v="0"/>
    <n v="1245069"/>
    <d v="2001-05-15T07:18:41"/>
    <s v="Deutsche Bank AG"/>
    <x v="0"/>
    <x v="0"/>
    <x v="0"/>
    <x v="0"/>
    <s v="Copper LME Registered Contract"/>
    <s v="Cu LME Reg.      Contract                3 Month         USD/mt-L"/>
    <m/>
    <n v="16"/>
    <x v="0"/>
    <x v="0"/>
    <x v="0"/>
    <n v="1672"/>
    <s v="AndyMurr"/>
    <s v="BMARCHAN"/>
    <s v="Enron Metals Trading System"/>
    <x v="0"/>
    <x v="0"/>
    <n v="2129685"/>
    <m/>
  </r>
  <r>
    <x v="1"/>
    <x v="1"/>
    <x v="1"/>
    <x v="0"/>
    <n v="1245071"/>
    <d v="2001-05-15T07:20:15"/>
    <s v="Reliant Energy Services, Inc."/>
    <x v="0"/>
    <x v="0"/>
    <x v="0"/>
    <x v="1"/>
    <s v="US East Power Phy Fwd Firm"/>
    <s v="US Pwr Phy Firm  TVA Peak                16May01         USD/MWh"/>
    <n v="50"/>
    <m/>
    <x v="0"/>
    <x v="1"/>
    <x v="0"/>
    <n v="45"/>
    <s v="mwhitfield"/>
    <s v="MCARSON2"/>
    <s v="ST-SERC"/>
    <x v="6"/>
    <x v="8"/>
    <n v="610843.1"/>
    <d v="2001-05-16T21:00:00"/>
  </r>
  <r>
    <x v="0"/>
    <x v="0"/>
    <x v="0"/>
    <x v="0"/>
    <n v="1245072"/>
    <d v="2001-05-15T07:20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08839"/>
    <s v="BMARCHAN"/>
    <s v="Enron Metals Trading System"/>
    <x v="0"/>
    <x v="0"/>
    <n v="2129692"/>
    <m/>
  </r>
  <r>
    <x v="1"/>
    <x v="3"/>
    <x v="0"/>
    <x v="0"/>
    <n v="1245073"/>
    <d v="2001-05-15T07:20:35"/>
    <s v="Aquila Risk Management Corporation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AQUILA1000"/>
    <s v="JARNOLD"/>
    <s v="NG-Price"/>
    <x v="3"/>
    <x v="7"/>
    <s v="V95886.1"/>
    <d v="2001-08-01T21:00:00"/>
  </r>
  <r>
    <x v="1"/>
    <x v="3"/>
    <x v="1"/>
    <x v="0"/>
    <n v="1245078"/>
    <d v="2001-05-15T07:20:4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IGDADDY"/>
    <s v="PMIMS"/>
    <s v="ENA - IM MKT Central CG"/>
    <x v="7"/>
    <x v="7"/>
    <n v="788631"/>
    <d v="2001-05-16T21:00:00"/>
  </r>
  <r>
    <x v="0"/>
    <x v="0"/>
    <x v="0"/>
    <x v="0"/>
    <n v="1245079"/>
    <d v="2001-05-15T07:20:49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674"/>
    <s v="ADM08839"/>
    <s v="BMARCHAN"/>
    <s v="Enron Metals Trading System"/>
    <x v="0"/>
    <x v="0"/>
    <n v="2129700"/>
    <m/>
  </r>
  <r>
    <x v="1"/>
    <x v="3"/>
    <x v="1"/>
    <x v="0"/>
    <n v="1245080"/>
    <d v="2001-05-15T07:20:5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32"/>
    <d v="2001-05-16T21:00:00"/>
  </r>
  <r>
    <x v="1"/>
    <x v="3"/>
    <x v="0"/>
    <x v="0"/>
    <n v="1245081"/>
    <d v="2001-05-15T07:21:1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51"/>
    <s v="Lamoreal"/>
    <s v="JARNOLD"/>
    <s v="NG-Price"/>
    <x v="3"/>
    <x v="7"/>
    <s v="V95888.1"/>
    <d v="2001-06-01T21:00:00"/>
  </r>
  <r>
    <x v="1"/>
    <x v="1"/>
    <x v="1"/>
    <x v="0"/>
    <n v="1245083"/>
    <d v="2001-05-15T07:21:3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40.5"/>
    <s v="PowerGLW"/>
    <s v="FSTURM"/>
    <s v="LT-ECAR"/>
    <x v="6"/>
    <x v="8"/>
    <n v="610845.1"/>
    <d v="2002-01-01T17:03:00"/>
  </r>
  <r>
    <x v="1"/>
    <x v="3"/>
    <x v="0"/>
    <x v="0"/>
    <n v="1245084"/>
    <d v="2001-05-15T07:21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RICKERSB"/>
    <s v="JARNOLD"/>
    <s v="NG-Price"/>
    <x v="3"/>
    <x v="7"/>
    <s v="V95889.1"/>
    <d v="2001-06-01T21:00:00"/>
  </r>
  <r>
    <x v="1"/>
    <x v="1"/>
    <x v="0"/>
    <x v="0"/>
    <n v="1245085"/>
    <d v="2001-05-15T07:21:35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846.1"/>
    <d v="2001-05-16T21:00:00"/>
  </r>
  <r>
    <x v="1"/>
    <x v="1"/>
    <x v="1"/>
    <x v="0"/>
    <n v="1245087"/>
    <d v="2001-05-15T07:21:52"/>
    <s v="Virginia Electric and Power Company"/>
    <x v="0"/>
    <x v="0"/>
    <x v="0"/>
    <x v="1"/>
    <s v="US East Power Phy Fwd Firm"/>
    <s v="US Pwr Phy Firm  PJM-W Peak              17-18May01      USD/MWh"/>
    <m/>
    <n v="50"/>
    <x v="0"/>
    <x v="1"/>
    <x v="0"/>
    <n v="39.75"/>
    <s v="VEPCOJOE"/>
    <s v="JQUENET"/>
    <s v="ST-PJM"/>
    <x v="6"/>
    <x v="8"/>
    <n v="610847.1"/>
    <d v="2001-05-17T21:00:00"/>
  </r>
  <r>
    <x v="0"/>
    <x v="0"/>
    <x v="0"/>
    <x v="0"/>
    <n v="1245088"/>
    <d v="2001-05-15T07:21:59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johnmanfld"/>
    <s v="BMARCHAN"/>
    <s v="Enron Metals Trading System"/>
    <x v="0"/>
    <x v="0"/>
    <n v="2129706"/>
    <m/>
  </r>
  <r>
    <x v="1"/>
    <x v="3"/>
    <x v="0"/>
    <x v="0"/>
    <n v="1245089"/>
    <d v="2001-05-15T07:22:0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JORDAN01"/>
    <s v="JARNOLD"/>
    <s v="NG-Price"/>
    <x v="3"/>
    <x v="7"/>
    <s v="V95891.1"/>
    <d v="2001-06-01T21:00:00"/>
  </r>
  <r>
    <x v="1"/>
    <x v="3"/>
    <x v="1"/>
    <x v="0"/>
    <n v="1245090"/>
    <d v="2001-05-15T07:22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633"/>
    <d v="2001-05-16T21:00:00"/>
  </r>
  <r>
    <x v="1"/>
    <x v="3"/>
    <x v="1"/>
    <x v="0"/>
    <n v="1245091"/>
    <d v="2001-05-15T07:22:2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BIGDADDY"/>
    <s v="KSTEVEN"/>
    <s v="ENA-IM Mid Central South"/>
    <x v="7"/>
    <x v="7"/>
    <n v="788634"/>
    <d v="2001-05-16T21:00:00"/>
  </r>
  <r>
    <x v="1"/>
    <x v="3"/>
    <x v="0"/>
    <x v="0"/>
    <n v="1245093"/>
    <d v="2001-05-15T07:23:06"/>
    <s v="Dynegy Marketing and Trade"/>
    <x v="0"/>
    <x v="0"/>
    <x v="0"/>
    <x v="3"/>
    <s v="US Gas Fin Swap"/>
    <s v="US Gas Swap      Nymex                   Jun01           USD/MM"/>
    <n v="7500"/>
    <m/>
    <x v="0"/>
    <x v="12"/>
    <x v="0"/>
    <n v="4.51"/>
    <s v="JPASTORE"/>
    <s v="JARNOLD"/>
    <s v="NG-Price"/>
    <x v="3"/>
    <x v="7"/>
    <s v="V95893.1"/>
    <d v="2001-06-01T21:00:00"/>
  </r>
  <r>
    <x v="1"/>
    <x v="3"/>
    <x v="1"/>
    <x v="0"/>
    <n v="1245094"/>
    <d v="2001-05-15T07:23:34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MAXFIELD"/>
    <s v="PMIMS"/>
    <s v="ENA - IM MKT Central CG"/>
    <x v="7"/>
    <x v="7"/>
    <n v="788635"/>
    <d v="2001-05-16T21:00:00"/>
  </r>
  <r>
    <x v="1"/>
    <x v="3"/>
    <x v="1"/>
    <x v="0"/>
    <n v="1245095"/>
    <d v="2001-05-15T07:23:3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MAXFIELD"/>
    <s v="PMIMS"/>
    <s v="ENA - IM MKT Central CG"/>
    <x v="7"/>
    <x v="7"/>
    <n v="788636"/>
    <d v="2001-05-16T21:00:00"/>
  </r>
  <r>
    <x v="1"/>
    <x v="3"/>
    <x v="1"/>
    <x v="0"/>
    <n v="1245096"/>
    <d v="2001-05-15T07:23:42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MAXFIELD"/>
    <s v="PMIMS"/>
    <s v="ENA - IM MKT Central CG"/>
    <x v="7"/>
    <x v="7"/>
    <n v="788637"/>
    <d v="2001-05-16T21:00:00"/>
  </r>
  <r>
    <x v="1"/>
    <x v="3"/>
    <x v="1"/>
    <x v="0"/>
    <n v="1245097"/>
    <d v="2001-05-15T07:23:45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MAXFIELD"/>
    <s v="PMIMS"/>
    <s v="ENA - IM MKT Central CG"/>
    <x v="7"/>
    <x v="7"/>
    <n v="788638"/>
    <d v="2001-05-16T21:00:00"/>
  </r>
  <r>
    <x v="1"/>
    <x v="1"/>
    <x v="1"/>
    <x v="0"/>
    <n v="1245098"/>
    <d v="2001-05-15T07:23:47"/>
    <s v="Morgan Stanley Capital Group, Inc."/>
    <x v="0"/>
    <x v="0"/>
    <x v="0"/>
    <x v="1"/>
    <s v="US East Power Phy Fwd Firm"/>
    <s v="US Pwr Phy Firm  COMED Peak              16May01         USD/MWh"/>
    <n v="50"/>
    <m/>
    <x v="0"/>
    <x v="1"/>
    <x v="0"/>
    <n v="43.5"/>
    <s v="seanoneal"/>
    <s v="JKING6"/>
    <s v="ST-Main"/>
    <x v="6"/>
    <x v="8"/>
    <n v="610848.1"/>
    <d v="2001-05-16T21:00:00"/>
  </r>
  <r>
    <x v="1"/>
    <x v="3"/>
    <x v="1"/>
    <x v="0"/>
    <n v="1245100"/>
    <d v="2001-05-15T07:23:48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MIDCONT4"/>
    <s v="KSTEVEN"/>
    <s v="ENA-IM Mid Central South"/>
    <x v="7"/>
    <x v="7"/>
    <n v="788640"/>
    <d v="2001-05-16T21:00:00"/>
  </r>
  <r>
    <x v="1"/>
    <x v="3"/>
    <x v="1"/>
    <x v="0"/>
    <n v="1245099"/>
    <d v="2001-05-15T07:23:48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"/>
    <s v="cscharton"/>
    <s v="KSTEVEN"/>
    <s v="ENA-IM Mid Central South"/>
    <x v="7"/>
    <x v="7"/>
    <n v="788639"/>
    <d v="2001-05-16T21:00:00"/>
  </r>
  <r>
    <x v="1"/>
    <x v="3"/>
    <x v="1"/>
    <x v="0"/>
    <n v="1245102"/>
    <d v="2001-05-15T07:23:52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MIDCONT4"/>
    <s v="KSTEVEN"/>
    <s v="ENA-IM Mid Central South"/>
    <x v="7"/>
    <x v="7"/>
    <n v="788641"/>
    <d v="2001-05-16T21:00:00"/>
  </r>
  <r>
    <x v="1"/>
    <x v="3"/>
    <x v="1"/>
    <x v="0"/>
    <n v="1245103"/>
    <d v="2001-05-15T07:23:5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cscharton"/>
    <s v="KSTEVEN"/>
    <s v="ENA-IM Mid Central South"/>
    <x v="7"/>
    <x v="7"/>
    <n v="788642"/>
    <d v="2001-05-16T21:00:00"/>
  </r>
  <r>
    <x v="1"/>
    <x v="1"/>
    <x v="1"/>
    <x v="0"/>
    <n v="1245104"/>
    <d v="2001-05-15T07:24:01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1.75"/>
    <s v="ANOVOTNY"/>
    <s v="JFORNEY"/>
    <s v="ST-SPP"/>
    <x v="6"/>
    <x v="8"/>
    <n v="610849.1"/>
    <d v="2001-05-16T21:00:00"/>
  </r>
  <r>
    <x v="1"/>
    <x v="3"/>
    <x v="1"/>
    <x v="0"/>
    <n v="1245105"/>
    <d v="2001-05-15T07:24:0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43"/>
    <d v="2001-05-16T21:00:00"/>
  </r>
  <r>
    <x v="1"/>
    <x v="3"/>
    <x v="0"/>
    <x v="0"/>
    <n v="1245109"/>
    <d v="2001-05-15T07:24:18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rkc00001"/>
    <s v="JARNOLD"/>
    <s v="NG-Price"/>
    <x v="3"/>
    <x v="7"/>
    <s v="V95896.1"/>
    <d v="2001-06-01T21:00:00"/>
  </r>
  <r>
    <x v="1"/>
    <x v="3"/>
    <x v="1"/>
    <x v="0"/>
    <n v="1245110"/>
    <d v="2001-05-15T07:24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dkt00001"/>
    <s v="PMIMS"/>
    <s v="ENA - IM MKT Central CG"/>
    <x v="7"/>
    <x v="7"/>
    <n v="788644"/>
    <d v="2001-05-16T21:00:00"/>
  </r>
  <r>
    <x v="1"/>
    <x v="1"/>
    <x v="1"/>
    <x v="0"/>
    <n v="1245111"/>
    <d v="2001-05-15T07:25:00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OTCDESK4"/>
    <s v="JQUENET"/>
    <s v="ST-PJM"/>
    <x v="6"/>
    <x v="8"/>
    <n v="610851.1"/>
    <d v="2001-05-16T21:00:00"/>
  </r>
  <r>
    <x v="0"/>
    <x v="1"/>
    <x v="1"/>
    <x v="0"/>
    <n v="1245112"/>
    <d v="2001-05-15T07:25:08"/>
    <s v="Hamburgische Electricitats-Werk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nordiceyk"/>
    <s v="MHELLERM"/>
    <s v="UK - ECTRL - Continental Power Book"/>
    <x v="2"/>
    <x v="2"/>
    <n v="102341.1"/>
    <d v="2001-05-21T21:00:00"/>
  </r>
  <r>
    <x v="1"/>
    <x v="3"/>
    <x v="1"/>
    <x v="0"/>
    <n v="1245113"/>
    <d v="2001-05-15T07:25:1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enharner"/>
    <s v="PMIMS"/>
    <s v="ENA - IM MKT Central CG"/>
    <x v="7"/>
    <x v="7"/>
    <n v="788645"/>
    <d v="2001-05-16T21:00:00"/>
  </r>
  <r>
    <x v="1"/>
    <x v="3"/>
    <x v="1"/>
    <x v="0"/>
    <n v="1245114"/>
    <d v="2001-05-15T07:25:2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46"/>
    <d v="2001-05-16T21:00:00"/>
  </r>
  <r>
    <x v="1"/>
    <x v="3"/>
    <x v="0"/>
    <x v="0"/>
    <n v="1245116"/>
    <d v="2001-05-15T07:26:32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2"/>
    <x v="0"/>
    <n v="4.915"/>
    <s v="ADM49438"/>
    <s v="JARNOLD"/>
    <s v="NG-Price"/>
    <x v="3"/>
    <x v="7"/>
    <s v="V95898.1"/>
    <d v="2001-11-01T00:00:00"/>
  </r>
  <r>
    <x v="1"/>
    <x v="3"/>
    <x v="1"/>
    <x v="0"/>
    <n v="1245117"/>
    <d v="2001-05-15T07:26:32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IDCONT4"/>
    <s v="KSTEVEN"/>
    <s v="ENA-IM Mid Central South"/>
    <x v="7"/>
    <x v="7"/>
    <n v="788648"/>
    <d v="2001-05-16T21:00:00"/>
  </r>
  <r>
    <x v="1"/>
    <x v="3"/>
    <x v="1"/>
    <x v="0"/>
    <n v="1245118"/>
    <d v="2001-05-15T07:26:3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4"/>
    <s v="KSTEVEN"/>
    <s v="ENA-IM Mid Central South"/>
    <x v="7"/>
    <x v="7"/>
    <n v="788649"/>
    <d v="2001-05-16T21:00:00"/>
  </r>
  <r>
    <x v="1"/>
    <x v="1"/>
    <x v="1"/>
    <x v="0"/>
    <n v="1245119"/>
    <d v="2001-05-15T07:26:36"/>
    <s v="Sempra Energy Trading Corp."/>
    <x v="0"/>
    <x v="0"/>
    <x v="0"/>
    <x v="1"/>
    <s v="US East Power Phy Fwd Firm"/>
    <s v="US Pwr Phy Firm  Entergy OffPk           16May01         USD/MWh"/>
    <m/>
    <n v="50"/>
    <x v="0"/>
    <x v="1"/>
    <x v="0"/>
    <n v="15.5"/>
    <s v="callahan"/>
    <s v="JFORNEY"/>
    <s v="EPMI-Southeast"/>
    <x v="6"/>
    <x v="8"/>
    <n v="610853.1"/>
    <d v="2001-05-16T21:00:00"/>
  </r>
  <r>
    <x v="0"/>
    <x v="3"/>
    <x v="1"/>
    <x v="0"/>
    <n v="1245121"/>
    <d v="2001-05-15T07:26:4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DAROOKIE"/>
    <s v="MCUILLA"/>
    <s v="ENA - IM Ontario"/>
    <x v="7"/>
    <x v="7"/>
    <n v="788650"/>
    <d v="2001-05-16T21:00:00"/>
  </r>
  <r>
    <x v="0"/>
    <x v="3"/>
    <x v="1"/>
    <x v="0"/>
    <n v="1245122"/>
    <d v="2001-05-15T07:26:5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8651"/>
    <d v="2001-05-16T21:00:00"/>
  </r>
  <r>
    <x v="1"/>
    <x v="3"/>
    <x v="1"/>
    <x v="0"/>
    <n v="1245123"/>
    <d v="2001-05-15T07:26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aepes206"/>
    <s v="PMIMS"/>
    <s v="ENA - IM MKT Central CG"/>
    <x v="7"/>
    <x v="7"/>
    <n v="788652"/>
    <d v="2001-05-16T21:00:00"/>
  </r>
  <r>
    <x v="1"/>
    <x v="3"/>
    <x v="0"/>
    <x v="0"/>
    <n v="1245124"/>
    <d v="2001-05-15T07:27:02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kwgeiger"/>
    <s v="JARNOLD"/>
    <s v="NG-Price"/>
    <x v="3"/>
    <x v="7"/>
    <s v="V95900.1"/>
    <d v="2001-06-01T21:00:00"/>
  </r>
  <r>
    <x v="1"/>
    <x v="1"/>
    <x v="1"/>
    <x v="0"/>
    <n v="1245125"/>
    <d v="2001-05-15T07:27:02"/>
    <s v="Dynegy Power Marketing, Inc."/>
    <x v="0"/>
    <x v="0"/>
    <x v="0"/>
    <x v="1"/>
    <s v="US East Power Phy Fwd Firm"/>
    <s v="US Pwr Phy Firm  TVA Peak                16May01         USD/MWh"/>
    <n v="50"/>
    <m/>
    <x v="0"/>
    <x v="1"/>
    <x v="0"/>
    <n v="44"/>
    <s v="bpollard"/>
    <s v="MCARSON2"/>
    <s v="ST-SERC"/>
    <x v="6"/>
    <x v="8"/>
    <n v="610856.1"/>
    <d v="2001-05-16T21:00:00"/>
  </r>
  <r>
    <x v="1"/>
    <x v="3"/>
    <x v="1"/>
    <x v="0"/>
    <n v="1245126"/>
    <d v="2001-05-15T07:27:11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OMSAX01"/>
    <s v="KSTEVEN"/>
    <s v="ENA-IM Mid Central South"/>
    <x v="7"/>
    <x v="7"/>
    <n v="788653"/>
    <d v="2001-05-16T21:00:00"/>
  </r>
  <r>
    <x v="1"/>
    <x v="3"/>
    <x v="1"/>
    <x v="0"/>
    <n v="1245127"/>
    <d v="2001-05-15T07:27:14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5"/>
    <s v="KREMERTODD"/>
    <s v="TDONOHO"/>
    <s v="ENA - IM Central Gulf"/>
    <x v="7"/>
    <x v="7"/>
    <n v="788654"/>
    <d v="2001-05-16T21:00:00"/>
  </r>
  <r>
    <x v="1"/>
    <x v="3"/>
    <x v="1"/>
    <x v="0"/>
    <n v="1245128"/>
    <d v="2001-05-15T07:27:15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TOMSAX01"/>
    <s v="KSTEVEN"/>
    <s v="ENA-IM Mid Central South"/>
    <x v="7"/>
    <x v="7"/>
    <n v="788655"/>
    <d v="2001-05-16T21:00:00"/>
  </r>
  <r>
    <x v="1"/>
    <x v="3"/>
    <x v="0"/>
    <x v="0"/>
    <n v="1245129"/>
    <d v="2001-05-15T07:27:17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5199999999999996"/>
    <s v="det00001"/>
    <s v="JARNOLD"/>
    <s v="NG-Price"/>
    <x v="3"/>
    <x v="7"/>
    <s v="V95901.1"/>
    <d v="2001-06-01T21:00:00"/>
  </r>
  <r>
    <x v="1"/>
    <x v="1"/>
    <x v="1"/>
    <x v="0"/>
    <n v="1245130"/>
    <d v="2001-05-15T07:27:21"/>
    <s v="El Paso Merchant Energy, L.P."/>
    <x v="0"/>
    <x v="0"/>
    <x v="0"/>
    <x v="1"/>
    <s v="US East Power Phy Fwd Firm Unplan B"/>
    <s v="US Pwr Phy Unp B ERCOT Peak              Sep01           USD/MWh"/>
    <m/>
    <n v="50"/>
    <x v="0"/>
    <x v="1"/>
    <x v="0"/>
    <n v="50.75"/>
    <s v="PowerBCK"/>
    <s v="DSMITH3"/>
    <s v="LT-ERCOT"/>
    <x v="6"/>
    <x v="8"/>
    <n v="610857.1"/>
    <d v="2001-09-01T00:00:00"/>
  </r>
  <r>
    <x v="1"/>
    <x v="3"/>
    <x v="0"/>
    <x v="0"/>
    <n v="1245131"/>
    <d v="2001-05-15T07:27:22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199999999999996"/>
    <s v="AQUILA1002"/>
    <s v="JARNOLD"/>
    <s v="NG-Price"/>
    <x v="3"/>
    <x v="7"/>
    <s v="V95902.1"/>
    <d v="2001-06-01T21:00:00"/>
  </r>
  <r>
    <x v="1"/>
    <x v="1"/>
    <x v="1"/>
    <x v="0"/>
    <n v="1245133"/>
    <d v="2001-05-15T07:27:24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43"/>
    <s v="PowerBCK"/>
    <s v="DSMITH3"/>
    <s v="LT-ERCOT"/>
    <x v="6"/>
    <x v="8"/>
    <n v="610858.1"/>
    <d v="2002-01-01T00:00:00"/>
  </r>
  <r>
    <x v="1"/>
    <x v="3"/>
    <x v="1"/>
    <x v="0"/>
    <n v="1245132"/>
    <d v="2001-05-15T07:27:24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50000000000003"/>
    <s v="BIGDADDY"/>
    <s v="TDONOHO"/>
    <s v="ENA - IM Central Gulf"/>
    <x v="7"/>
    <x v="7"/>
    <n v="788656"/>
    <d v="2001-05-16T21:00:00"/>
  </r>
  <r>
    <x v="1"/>
    <x v="3"/>
    <x v="1"/>
    <x v="0"/>
    <n v="1245134"/>
    <d v="2001-05-15T07:27:2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36999999999996"/>
    <s v="KREMERTODD"/>
    <s v="PMIMS"/>
    <s v="ENA - IM MKT Central CG"/>
    <x v="7"/>
    <x v="7"/>
    <n v="788657"/>
    <d v="2001-05-16T21:00:00"/>
  </r>
  <r>
    <x v="1"/>
    <x v="3"/>
    <x v="1"/>
    <x v="0"/>
    <n v="1245135"/>
    <d v="2001-05-15T07:27:3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00000000000004"/>
    <s v="BIGDADDY"/>
    <s v="TDONOHO"/>
    <s v="ENA - IM Central Gulf"/>
    <x v="7"/>
    <x v="7"/>
    <n v="788658"/>
    <d v="2001-05-16T21:00:00"/>
  </r>
  <r>
    <x v="1"/>
    <x v="3"/>
    <x v="1"/>
    <x v="0"/>
    <n v="1245136"/>
    <d v="2001-05-15T07:27:3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49999999999996"/>
    <s v="BIGDADDY"/>
    <s v="TDONOHO"/>
    <s v="ENA - IM Central Gulf"/>
    <x v="7"/>
    <x v="7"/>
    <n v="788659"/>
    <d v="2001-05-16T21:00:00"/>
  </r>
  <r>
    <x v="1"/>
    <x v="3"/>
    <x v="1"/>
    <x v="0"/>
    <n v="1245137"/>
    <d v="2001-05-15T07:27:40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8660"/>
    <d v="2001-05-16T21:00:00"/>
  </r>
  <r>
    <x v="1"/>
    <x v="3"/>
    <x v="1"/>
    <x v="0"/>
    <n v="1245138"/>
    <d v="2001-05-15T07:27:4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8661"/>
    <d v="2001-05-16T21:00:00"/>
  </r>
  <r>
    <x v="1"/>
    <x v="3"/>
    <x v="1"/>
    <x v="0"/>
    <n v="1245139"/>
    <d v="2001-05-15T07:27:5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BIGDADDY"/>
    <s v="TDONOHO"/>
    <s v="ENA - IM Central Gulf"/>
    <x v="7"/>
    <x v="7"/>
    <n v="788662"/>
    <d v="2001-05-16T21:00:00"/>
  </r>
  <r>
    <x v="1"/>
    <x v="3"/>
    <x v="1"/>
    <x v="0"/>
    <n v="1245140"/>
    <d v="2001-05-15T07:27:58"/>
    <s v="Mirant Americas Energy Marketing, L.P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5"/>
    <s v="TOMSAX01"/>
    <s v="TDONOHO"/>
    <s v="ENA - IM Central Gulf"/>
    <x v="7"/>
    <x v="7"/>
    <n v="788663"/>
    <d v="2001-05-16T21:00:00"/>
  </r>
  <r>
    <x v="1"/>
    <x v="3"/>
    <x v="0"/>
    <x v="0"/>
    <n v="1245141"/>
    <d v="2001-05-15T07:28:01"/>
    <s v="NUI Energy Brokers, Inc."/>
    <x v="0"/>
    <x v="0"/>
    <x v="0"/>
    <x v="3"/>
    <s v="US Gas Fin Swap"/>
    <s v="US Gas Swap      Nymex                   Jun01           USD/MM"/>
    <m/>
    <n v="5000"/>
    <x v="0"/>
    <x v="12"/>
    <x v="0"/>
    <n v="4.5250000000000004"/>
    <s v="NUIMCCABE"/>
    <s v="JARNOLD"/>
    <s v="NG-Price"/>
    <x v="3"/>
    <x v="7"/>
    <s v="V95903.1"/>
    <d v="2001-06-01T21:00:00"/>
  </r>
  <r>
    <x v="1"/>
    <x v="3"/>
    <x v="1"/>
    <x v="0"/>
    <n v="1245142"/>
    <d v="2001-05-15T07:28:0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"/>
    <s v="KREMERTODD"/>
    <s v="TDONOHO"/>
    <s v="ENA - IM Central Gulf"/>
    <x v="7"/>
    <x v="7"/>
    <n v="788664"/>
    <d v="2001-05-16T21:00:00"/>
  </r>
  <r>
    <x v="1"/>
    <x v="3"/>
    <x v="1"/>
    <x v="0"/>
    <n v="1245143"/>
    <d v="2001-05-15T07:28:0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50000000000001"/>
    <s v="BIGDADDY"/>
    <s v="PMIMS"/>
    <s v="ENA - IM MKT Central CG"/>
    <x v="7"/>
    <x v="7"/>
    <n v="788665"/>
    <d v="2001-05-16T21:00:00"/>
  </r>
  <r>
    <x v="1"/>
    <x v="3"/>
    <x v="1"/>
    <x v="0"/>
    <n v="1245145"/>
    <d v="2001-05-15T07:28:34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SCOTTWIR"/>
    <s v="KSTEVEN"/>
    <s v="ENA-IM Mid Central South"/>
    <x v="7"/>
    <x v="7"/>
    <n v="788666"/>
    <d v="2001-05-16T21:00:00"/>
  </r>
  <r>
    <x v="1"/>
    <x v="1"/>
    <x v="1"/>
    <x v="0"/>
    <n v="1245146"/>
    <d v="2001-05-15T07:29:01"/>
    <s v="Conectiv Energy Supply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stsingas"/>
    <s v="JQUENET"/>
    <s v="ST-PJM"/>
    <x v="6"/>
    <x v="8"/>
    <n v="610860.1"/>
    <d v="2001-05-16T21:00:00"/>
  </r>
  <r>
    <x v="1"/>
    <x v="3"/>
    <x v="1"/>
    <x v="0"/>
    <n v="1245147"/>
    <d v="2001-05-15T07:29:0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cscharton"/>
    <s v="KSTEVEN"/>
    <s v="ENA-IM Mid Central South"/>
    <x v="7"/>
    <x v="7"/>
    <n v="788667"/>
    <d v="2001-05-16T21:00:00"/>
  </r>
  <r>
    <x v="1"/>
    <x v="1"/>
    <x v="1"/>
    <x v="0"/>
    <n v="1245148"/>
    <d v="2001-05-15T07:29:4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45"/>
    <s v="smarland"/>
    <s v="KPRESTO"/>
    <s v="LT-SPP"/>
    <x v="6"/>
    <x v="8"/>
    <n v="610861.1"/>
    <d v="2001-09-01T14:16:00"/>
  </r>
  <r>
    <x v="1"/>
    <x v="3"/>
    <x v="1"/>
    <x v="0"/>
    <n v="1245152"/>
    <d v="2001-05-15T07:29:4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62999999999998"/>
    <s v="tracyschwa"/>
    <s v="PMIMS"/>
    <s v="ENA - IM MKT Central CG"/>
    <x v="7"/>
    <x v="7"/>
    <n v="788668"/>
    <d v="2001-05-16T21:00:00"/>
  </r>
  <r>
    <x v="1"/>
    <x v="3"/>
    <x v="1"/>
    <x v="0"/>
    <n v="1245153"/>
    <d v="2001-05-15T07:29:5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aepes206"/>
    <s v="PMIMS"/>
    <s v="ENA - IM MKT Central CG"/>
    <x v="7"/>
    <x v="7"/>
    <n v="788669"/>
    <d v="2001-05-16T21:00:00"/>
  </r>
  <r>
    <x v="1"/>
    <x v="3"/>
    <x v="0"/>
    <x v="0"/>
    <n v="1245154"/>
    <d v="2001-05-15T07:29:55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AQUILA1002"/>
    <s v="JARNOLD"/>
    <s v="NG-Price"/>
    <x v="3"/>
    <x v="7"/>
    <s v="V95906.1"/>
    <d v="2001-06-01T21:00:00"/>
  </r>
  <r>
    <x v="1"/>
    <x v="3"/>
    <x v="0"/>
    <x v="0"/>
    <n v="1245155"/>
    <d v="2001-05-15T07:30:13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ctm00001"/>
    <s v="JARNOLD"/>
    <s v="NG-Price"/>
    <x v="3"/>
    <x v="7"/>
    <s v="V95908.1"/>
    <d v="2001-06-01T21:00:00"/>
  </r>
  <r>
    <x v="1"/>
    <x v="6"/>
    <x v="0"/>
    <x v="0"/>
    <n v="1245156"/>
    <d v="2001-05-15T07:30:14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MICGUIDO"/>
    <s v="GWHALLE"/>
    <s v="WTI-GW-NXC2"/>
    <x v="3"/>
    <x v="7"/>
    <s v="V95907.1"/>
    <d v="2001-06-01T00:00:00"/>
  </r>
  <r>
    <x v="1"/>
    <x v="3"/>
    <x v="0"/>
    <x v="0"/>
    <n v="1245157"/>
    <d v="2001-05-15T07:30:16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rkc00001"/>
    <s v="JARNOLD"/>
    <s v="NG-Price"/>
    <x v="3"/>
    <x v="7"/>
    <s v="V95909.1"/>
    <d v="2001-06-01T21:00:00"/>
  </r>
  <r>
    <x v="1"/>
    <x v="3"/>
    <x v="0"/>
    <x v="0"/>
    <n v="1245158"/>
    <d v="2001-05-15T07:30:22"/>
    <s v="Cinergy Marketing &amp; Trading, LLC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BANKYBRAD"/>
    <s v="JARNOLD"/>
    <s v="NG-Price"/>
    <x v="3"/>
    <x v="7"/>
    <s v="V95910.1"/>
    <d v="2001-06-01T21:00:00"/>
  </r>
  <r>
    <x v="1"/>
    <x v="3"/>
    <x v="0"/>
    <x v="0"/>
    <n v="1245163"/>
    <d v="2001-05-15T07:30:43"/>
    <s v="Engage Energy Canada L.P."/>
    <x v="0"/>
    <x v="0"/>
    <x v="0"/>
    <x v="3"/>
    <s v="US Gas Fin Swap"/>
    <s v="US Gas Swap      Nymex                   Jun01           USD/MM"/>
    <n v="15000"/>
    <m/>
    <x v="0"/>
    <x v="12"/>
    <x v="0"/>
    <n v="4.53"/>
    <s v="ADM98493"/>
    <s v="JARNOLD"/>
    <s v="NG-Price"/>
    <x v="3"/>
    <x v="7"/>
    <s v="V95913.1"/>
    <d v="2001-06-01T21:00:00"/>
  </r>
  <r>
    <x v="1"/>
    <x v="3"/>
    <x v="1"/>
    <x v="0"/>
    <n v="1245164"/>
    <d v="2001-05-15T07:30:45"/>
    <s v="TransCanada Energy Marketing USA, Inc."/>
    <x v="0"/>
    <x v="0"/>
    <x v="0"/>
    <x v="3"/>
    <s v="US Gas Phy Fwd Firm non-TX &lt; or = 1Mo "/>
    <s v="US Gas Phy       NNG Ventura             16May01         USD/MM"/>
    <m/>
    <n v="5000"/>
    <x v="0"/>
    <x v="12"/>
    <x v="0"/>
    <n v="4.335"/>
    <s v="coopertr"/>
    <s v="KSTEVEN"/>
    <s v="ENA-IM Mid Central South"/>
    <x v="7"/>
    <x v="7"/>
    <n v="788670"/>
    <d v="2001-05-16T21:00:00"/>
  </r>
  <r>
    <x v="1"/>
    <x v="3"/>
    <x v="1"/>
    <x v="0"/>
    <n v="1245165"/>
    <d v="2001-05-15T07:30:46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TOMSAX01"/>
    <s v="KSTEVEN"/>
    <s v="ENA-IM Mid Central South"/>
    <x v="7"/>
    <x v="7"/>
    <n v="788671"/>
    <d v="2001-05-16T21:00:00"/>
  </r>
  <r>
    <x v="1"/>
    <x v="3"/>
    <x v="1"/>
    <x v="0"/>
    <n v="1245166"/>
    <d v="2001-05-15T07:30:50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OMSAX01"/>
    <s v="KSTEVEN"/>
    <s v="ENA-IM Mid Central South"/>
    <x v="7"/>
    <x v="7"/>
    <n v="788672"/>
    <d v="2001-05-16T21:00:00"/>
  </r>
  <r>
    <x v="1"/>
    <x v="3"/>
    <x v="1"/>
    <x v="0"/>
    <n v="1245167"/>
    <d v="2001-05-15T07:30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IGDADDY"/>
    <s v="PMIMS"/>
    <s v="ENA - IM MKT Central CG"/>
    <x v="7"/>
    <x v="7"/>
    <n v="788673"/>
    <d v="2001-05-16T21:00:00"/>
  </r>
  <r>
    <x v="1"/>
    <x v="3"/>
    <x v="1"/>
    <x v="0"/>
    <n v="1245168"/>
    <d v="2001-05-15T07:30:52"/>
    <s v="Dynegy Marketing and Trade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SCHRIMSHER"/>
    <s v="KSTEVEN"/>
    <s v="ENA-IM Mid Central South"/>
    <x v="7"/>
    <x v="7"/>
    <n v="788674"/>
    <d v="2001-05-16T21:00:00"/>
  </r>
  <r>
    <x v="1"/>
    <x v="3"/>
    <x v="1"/>
    <x v="0"/>
    <n v="1245169"/>
    <d v="2001-05-15T07:30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aepes206"/>
    <s v="PMIMS"/>
    <s v="ENA - IM MKT Central CG"/>
    <x v="7"/>
    <x v="7"/>
    <n v="788675"/>
    <d v="2001-05-16T21:00:00"/>
  </r>
  <r>
    <x v="1"/>
    <x v="3"/>
    <x v="1"/>
    <x v="0"/>
    <n v="1245170"/>
    <d v="2001-05-15T07:31:0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25000000000004"/>
    <s v="aepes206"/>
    <s v="PMIMS"/>
    <s v="ENA - IM MKT Central CG"/>
    <x v="7"/>
    <x v="7"/>
    <n v="788676"/>
    <d v="2001-05-16T21:00:00"/>
  </r>
  <r>
    <x v="0"/>
    <x v="0"/>
    <x v="0"/>
    <x v="0"/>
    <n v="1245171"/>
    <d v="2001-05-15T07:31:4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33"/>
    <m/>
  </r>
  <r>
    <x v="1"/>
    <x v="3"/>
    <x v="0"/>
    <x v="0"/>
    <n v="1245172"/>
    <d v="2001-05-15T07:32:03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250000000000004"/>
    <s v="AQUILA1002"/>
    <s v="JARNOLD"/>
    <s v="NG-Price"/>
    <x v="3"/>
    <x v="7"/>
    <s v="V95914.1"/>
    <d v="2001-06-01T21:00:00"/>
  </r>
  <r>
    <x v="1"/>
    <x v="1"/>
    <x v="1"/>
    <x v="0"/>
    <n v="1245173"/>
    <d v="2001-05-15T07:32:13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5"/>
    <s v="STEVESTE"/>
    <s v="KPRESTO"/>
    <s v="LT-SPP"/>
    <x v="6"/>
    <x v="8"/>
    <n v="610862.1"/>
    <d v="2001-09-01T14:16:00"/>
  </r>
  <r>
    <x v="1"/>
    <x v="3"/>
    <x v="0"/>
    <x v="0"/>
    <n v="1245174"/>
    <d v="2001-05-15T07:32:28"/>
    <s v="PG&amp;E Energy Trading-Gas Corporation"/>
    <x v="0"/>
    <x v="0"/>
    <x v="0"/>
    <x v="3"/>
    <s v="US Gas Fin BasisSwap"/>
    <s v="US Gas Basis     Transco Z6 NY           Jun01           USD/MM"/>
    <m/>
    <n v="30000"/>
    <x v="0"/>
    <x v="12"/>
    <x v="0"/>
    <n v="0.42249999999999999"/>
    <s v="NedCosman"/>
    <s v="BMCKAY"/>
    <s v="FT-NY"/>
    <x v="3"/>
    <x v="7"/>
    <s v="V95915.1"/>
    <d v="2001-06-01T21:00:00"/>
  </r>
  <r>
    <x v="1"/>
    <x v="3"/>
    <x v="1"/>
    <x v="0"/>
    <n v="1245176"/>
    <d v="2001-05-15T07:33:02"/>
    <s v="Reliant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collins"/>
    <s v="KSTEVEN"/>
    <s v="ENA-IM Mid Central South"/>
    <x v="7"/>
    <x v="7"/>
    <n v="788678"/>
    <d v="2001-05-16T21:00:00"/>
  </r>
  <r>
    <x v="1"/>
    <x v="3"/>
    <x v="0"/>
    <x v="0"/>
    <n v="1245177"/>
    <d v="2001-05-15T07:33:03"/>
    <s v="PSEG Energy Resources &amp; Trade LLC"/>
    <x v="0"/>
    <x v="0"/>
    <x v="0"/>
    <x v="3"/>
    <s v="US Gas Fin BasisSwap"/>
    <s v="US Gas Basis     Transco Z6 NY           Jul01           USD/MM"/>
    <m/>
    <n v="5000"/>
    <x v="0"/>
    <x v="12"/>
    <x v="0"/>
    <n v="0.56999999999999995"/>
    <s v="cschaffer"/>
    <s v="BMCKAY"/>
    <s v="FT-NY"/>
    <x v="3"/>
    <x v="7"/>
    <s v="V95916.1"/>
    <d v="2001-07-01T21:00:00"/>
  </r>
  <r>
    <x v="1"/>
    <x v="3"/>
    <x v="0"/>
    <x v="0"/>
    <n v="1245178"/>
    <d v="2001-05-15T07:33:15"/>
    <s v="NUI Energy Brokers, Inc."/>
    <x v="0"/>
    <x v="0"/>
    <x v="0"/>
    <x v="3"/>
    <s v="US Gas Fin BasisSwap"/>
    <s v="US Gas Basis     Transco Z6 NY           Jul-Sep01       USD/MM"/>
    <m/>
    <n v="5000"/>
    <x v="0"/>
    <x v="12"/>
    <x v="0"/>
    <n v="0.51500000000000001"/>
    <s v="ADM08578"/>
    <s v="BMCKAY"/>
    <s v="FT-NY"/>
    <x v="3"/>
    <x v="7"/>
    <s v="V95917.1"/>
    <d v="2001-07-01T00:00:00"/>
  </r>
  <r>
    <x v="1"/>
    <x v="3"/>
    <x v="1"/>
    <x v="0"/>
    <n v="1245179"/>
    <d v="2001-05-15T07:33:2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IGDADDY"/>
    <s v="JWILLI13"/>
    <s v="ENA - IM Mkt Central MICH"/>
    <x v="7"/>
    <x v="7"/>
    <n v="788679"/>
    <d v="2001-05-16T21:00:00"/>
  </r>
  <r>
    <x v="1"/>
    <x v="3"/>
    <x v="1"/>
    <x v="0"/>
    <n v="1245180"/>
    <d v="2001-05-15T07:33:28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IGDADDY"/>
    <s v="JWILLI13"/>
    <s v="ENA - IM Mkt Central MICH"/>
    <x v="7"/>
    <x v="7"/>
    <n v="788680"/>
    <d v="2001-05-16T21:00:00"/>
  </r>
  <r>
    <x v="0"/>
    <x v="0"/>
    <x v="0"/>
    <x v="0"/>
    <n v="1245183"/>
    <d v="2001-05-15T07:33:5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SUMFAKAS"/>
    <s v="BMARCHAN"/>
    <s v="Enron Metals Trading System"/>
    <x v="0"/>
    <x v="0"/>
    <n v="2129740"/>
    <m/>
  </r>
  <r>
    <x v="1"/>
    <x v="3"/>
    <x v="0"/>
    <x v="0"/>
    <n v="1245184"/>
    <d v="2001-05-15T07:34:11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3"/>
    <s v="kimnorman"/>
    <s v="JARNOLD"/>
    <s v="NG-Price"/>
    <x v="3"/>
    <x v="7"/>
    <s v="V95918.1"/>
    <d v="2001-06-01T21:00:00"/>
  </r>
  <r>
    <x v="1"/>
    <x v="1"/>
    <x v="1"/>
    <x v="0"/>
    <n v="1245185"/>
    <d v="2001-05-15T07:34:32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35"/>
    <s v="STEVESTE"/>
    <s v="KPRESTO"/>
    <s v="LT-SPP"/>
    <x v="6"/>
    <x v="8"/>
    <n v="610869.1"/>
    <d v="2001-09-01T14:16:00"/>
  </r>
  <r>
    <x v="1"/>
    <x v="1"/>
    <x v="1"/>
    <x v="0"/>
    <n v="1245188"/>
    <d v="2001-05-15T07:34:42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871.1"/>
    <d v="2001-05-16T21:00:00"/>
  </r>
  <r>
    <x v="1"/>
    <x v="3"/>
    <x v="1"/>
    <x v="0"/>
    <n v="1245189"/>
    <d v="2001-05-15T07:34:51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cscharton"/>
    <s v="KSTEVEN"/>
    <s v="ENA-IM Mid Central South"/>
    <x v="7"/>
    <x v="7"/>
    <n v="788681"/>
    <d v="2001-05-16T21:00:00"/>
  </r>
  <r>
    <x v="1"/>
    <x v="1"/>
    <x v="0"/>
    <x v="0"/>
    <n v="1245191"/>
    <d v="2001-05-15T07:35:21"/>
    <s v="HQ Energy Services (U.S.) Inc."/>
    <x v="0"/>
    <x v="0"/>
    <x v="0"/>
    <x v="1"/>
    <s v="US East Power Fin Swap"/>
    <s v="US Pwr Fin Swap  PJM W IntC HE10-23 EPT  15May01         USD/MWh"/>
    <m/>
    <n v="50"/>
    <x v="0"/>
    <x v="1"/>
    <x v="0"/>
    <n v="35"/>
    <s v="hydro2001"/>
    <s v="JSTEPENO"/>
    <s v="EPMI-HRLY-NE"/>
    <x v="6"/>
    <x v="7"/>
    <n v="610874.1"/>
    <d v="2001-05-15T21:00:00"/>
  </r>
  <r>
    <x v="1"/>
    <x v="3"/>
    <x v="0"/>
    <x v="0"/>
    <n v="1245193"/>
    <d v="2001-05-15T07:36:56"/>
    <s v="Williams Energy Marketing &amp; Trading Company"/>
    <x v="2"/>
    <x v="1"/>
    <x v="0"/>
    <x v="3"/>
    <s v="US Gas Fin Swap"/>
    <s v="US Gas Swap      Nymex                   Jun01           USD/MM"/>
    <n v="15000"/>
    <m/>
    <x v="0"/>
    <x v="12"/>
    <x v="0"/>
    <n v="4.5149999999999997"/>
    <s v="fzerilli"/>
    <s v="JARNOLD"/>
    <s v="NG-Price"/>
    <x v="3"/>
    <x v="7"/>
    <s v="V95920.1"/>
    <d v="2001-06-01T21:00:00"/>
  </r>
  <r>
    <x v="1"/>
    <x v="3"/>
    <x v="1"/>
    <x v="0"/>
    <n v="1245195"/>
    <d v="2001-05-15T07:37:0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EGGIALL"/>
    <s v="PMIMS"/>
    <s v="ENA - IM MKT Central CG"/>
    <x v="7"/>
    <x v="7"/>
    <n v="788682"/>
    <d v="2001-05-16T21:00:00"/>
  </r>
  <r>
    <x v="1"/>
    <x v="3"/>
    <x v="0"/>
    <x v="0"/>
    <n v="1245196"/>
    <d v="2001-05-15T07:37:05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250000000000004"/>
    <s v="AQUILA1004"/>
    <s v="JARNOLD"/>
    <s v="NG-Price"/>
    <x v="3"/>
    <x v="7"/>
    <s v="V95922.1"/>
    <d v="2002-01-01T21:00:00"/>
  </r>
  <r>
    <x v="1"/>
    <x v="1"/>
    <x v="1"/>
    <x v="0"/>
    <n v="1245197"/>
    <d v="2001-05-15T07:37:07"/>
    <s v="Cargill-Alliant, LLC"/>
    <x v="0"/>
    <x v="0"/>
    <x v="0"/>
    <x v="1"/>
    <s v="US East Power Phy Fwd Firm Unplan B"/>
    <s v="US Pwr Phy Unp B ERCOT Peak              17-18May01      USD/MWh"/>
    <m/>
    <n v="50"/>
    <x v="0"/>
    <x v="1"/>
    <x v="0"/>
    <n v="60.75"/>
    <s v="ROBWALKER"/>
    <s v="RBALLATO"/>
    <s v="ST-ERCOT"/>
    <x v="6"/>
    <x v="8"/>
    <n v="610878.1"/>
    <d v="2001-05-17T21:00:00"/>
  </r>
  <r>
    <x v="1"/>
    <x v="3"/>
    <x v="0"/>
    <x v="0"/>
    <n v="1245198"/>
    <d v="2001-05-15T07:37:12"/>
    <s v="AEP Energy Services, Inc."/>
    <x v="0"/>
    <x v="0"/>
    <x v="0"/>
    <x v="3"/>
    <s v="US Gas Fin Swap"/>
    <s v="US Gas Daily     HHub                    16-31May01      USD/MM"/>
    <n v="20000"/>
    <m/>
    <x v="0"/>
    <x v="12"/>
    <x v="0"/>
    <n v="4.4450000000000003"/>
    <s v="aepes222"/>
    <s v="PKEAVEY"/>
    <s v="G-DAILY-EST"/>
    <x v="3"/>
    <x v="7"/>
    <s v="V95923.1"/>
    <d v="2001-05-16T21:00:00"/>
  </r>
  <r>
    <x v="0"/>
    <x v="3"/>
    <x v="1"/>
    <x v="0"/>
    <n v="1245200"/>
    <d v="2001-05-15T07:37:22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050000000000001"/>
    <s v="DILLABOUGH"/>
    <s v="MCUILLA"/>
    <s v="ENA - IM Ontario"/>
    <x v="7"/>
    <x v="7"/>
    <n v="788683"/>
    <d v="2001-05-16T21:00:00"/>
  </r>
  <r>
    <x v="1"/>
    <x v="3"/>
    <x v="0"/>
    <x v="0"/>
    <n v="1245201"/>
    <d v="2001-05-15T07:37:30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ADM48210"/>
    <s v="JARNOLD"/>
    <s v="NG-Price"/>
    <x v="3"/>
    <x v="7"/>
    <s v="V95925.1"/>
    <d v="2001-06-01T00:00:00"/>
  </r>
  <r>
    <x v="1"/>
    <x v="3"/>
    <x v="1"/>
    <x v="0"/>
    <n v="1245202"/>
    <d v="2001-05-15T07:37:31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collins"/>
    <s v="PMIMS"/>
    <s v="ENA - IM MKT Central CG"/>
    <x v="7"/>
    <x v="7"/>
    <n v="788684"/>
    <d v="2001-05-16T21:00:00"/>
  </r>
  <r>
    <x v="1"/>
    <x v="1"/>
    <x v="1"/>
    <x v="0"/>
    <n v="1245203"/>
    <d v="2001-05-15T07:37:32"/>
    <s v="Sempra Energy Trading Corp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tocoletti"/>
    <s v="CDORLAN"/>
    <s v="ST-ECAR"/>
    <x v="6"/>
    <x v="8"/>
    <n v="610879.1"/>
    <d v="2001-05-16T21:00:00"/>
  </r>
  <r>
    <x v="1"/>
    <x v="3"/>
    <x v="1"/>
    <x v="0"/>
    <n v="1245204"/>
    <d v="2001-05-15T07:37:3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SCOTTWIR"/>
    <s v="PMIMS"/>
    <s v="ENA - IM MKT Central CG"/>
    <x v="7"/>
    <x v="7"/>
    <n v="788685"/>
    <d v="2001-05-16T21:00:00"/>
  </r>
  <r>
    <x v="1"/>
    <x v="3"/>
    <x v="1"/>
    <x v="0"/>
    <n v="1245205"/>
    <d v="2001-05-15T07:38:00"/>
    <s v="Axia Energy, LP"/>
    <x v="0"/>
    <x v="0"/>
    <x v="0"/>
    <x v="3"/>
    <s v="US Gas Phy Fwd Firm non-TX &lt; or = 1Mo "/>
    <s v="US Gas Phy       NNG Ventura             16May01         USD/MM"/>
    <n v="2000"/>
    <m/>
    <x v="0"/>
    <x v="12"/>
    <x v="0"/>
    <n v="4.33"/>
    <s v="phillips"/>
    <s v="KSTEVEN"/>
    <s v="ENA-IM Mid Central South"/>
    <x v="7"/>
    <x v="7"/>
    <n v="788686"/>
    <d v="2001-05-16T21:00:00"/>
  </r>
  <r>
    <x v="1"/>
    <x v="1"/>
    <x v="1"/>
    <x v="0"/>
    <n v="1245206"/>
    <d v="2001-05-15T07:38:35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9"/>
    <s v="aepsvc130"/>
    <s v="JFORNEY"/>
    <s v="ST-SPP"/>
    <x v="6"/>
    <x v="8"/>
    <n v="610881.1"/>
    <d v="2001-05-16T21:00:00"/>
  </r>
  <r>
    <x v="1"/>
    <x v="3"/>
    <x v="1"/>
    <x v="0"/>
    <n v="1245207"/>
    <d v="2001-05-15T07:38:4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KREMERTODD"/>
    <s v="PMIMS"/>
    <s v="ENA - IM MKT Central CG"/>
    <x v="7"/>
    <x v="7"/>
    <n v="788687"/>
    <d v="2001-05-16T21:00:00"/>
  </r>
  <r>
    <x v="1"/>
    <x v="3"/>
    <x v="0"/>
    <x v="0"/>
    <n v="1245208"/>
    <d v="2001-05-15T07:38:48"/>
    <s v="NUI Energy Brokers, Inc."/>
    <x v="0"/>
    <x v="0"/>
    <x v="0"/>
    <x v="3"/>
    <s v="US Gas Fin BasisSwap"/>
    <s v="US Gas Basis     Transco Z6 NY           Nov01-Mar02     USD/MM"/>
    <m/>
    <n v="5000"/>
    <x v="0"/>
    <x v="12"/>
    <x v="0"/>
    <n v="1.63"/>
    <s v="ADM08578"/>
    <s v="BMCKAY"/>
    <s v="FT-NY"/>
    <x v="3"/>
    <x v="7"/>
    <s v="V95926.1"/>
    <d v="2001-11-01T00:00:00"/>
  </r>
  <r>
    <x v="1"/>
    <x v="3"/>
    <x v="1"/>
    <x v="0"/>
    <n v="1245209"/>
    <d v="2001-05-15T07:38:50"/>
    <s v="TransCanada Energy Marketing USA, Inc."/>
    <x v="0"/>
    <x v="0"/>
    <x v="0"/>
    <x v="3"/>
    <s v="US Gas Phy Fwd Firm non-TX &lt; or = 1Mo "/>
    <s v="US Gas Phy       APC/ANR WillCo          16May01         USD/MM"/>
    <n v="10000"/>
    <m/>
    <x v="0"/>
    <x v="12"/>
    <x v="0"/>
    <n v="4.5475000000000003"/>
    <s v="tracyschwa"/>
    <s v="PMIMS"/>
    <s v="ENA - IM MKT Central CG"/>
    <x v="7"/>
    <x v="7"/>
    <n v="788688"/>
    <d v="2001-05-16T21:00:00"/>
  </r>
  <r>
    <x v="1"/>
    <x v="3"/>
    <x v="1"/>
    <x v="0"/>
    <n v="1245211"/>
    <d v="2001-05-15T07:39:04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"/>
    <s v="KREMERTODD"/>
    <s v="TDONOHO"/>
    <s v="ENA - IM Central Gulf"/>
    <x v="7"/>
    <x v="7"/>
    <n v="788689"/>
    <d v="2001-05-16T21:00:00"/>
  </r>
  <r>
    <x v="1"/>
    <x v="3"/>
    <x v="1"/>
    <x v="0"/>
    <n v="1245212"/>
    <d v="2001-05-15T07:39:14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DILLABOUGH"/>
    <s v="JWILLI13"/>
    <s v="ENA - IM Mkt Central MICH"/>
    <x v="7"/>
    <x v="7"/>
    <n v="788690"/>
    <d v="2001-05-16T21:00:00"/>
  </r>
  <r>
    <x v="1"/>
    <x v="3"/>
    <x v="1"/>
    <x v="0"/>
    <n v="1245213"/>
    <d v="2001-05-15T07:39:14"/>
    <s v="Tenaska Marketing Ventures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TMVTMD02"/>
    <s v="PMIMS"/>
    <s v="ENA - IM MKT Central CG"/>
    <x v="7"/>
    <x v="7"/>
    <n v="788691"/>
    <d v="2001-05-16T21:00:00"/>
  </r>
  <r>
    <x v="1"/>
    <x v="3"/>
    <x v="0"/>
    <x v="0"/>
    <n v="1245214"/>
    <d v="2001-05-15T07:39:15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shawnmaz"/>
    <s v="JARNOLD"/>
    <s v="NG-Price"/>
    <x v="3"/>
    <x v="7"/>
    <s v="V95927.1"/>
    <d v="2001-06-01T21:00:00"/>
  </r>
  <r>
    <x v="1"/>
    <x v="1"/>
    <x v="1"/>
    <x v="0"/>
    <n v="1245215"/>
    <d v="2001-05-15T07:39:17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8"/>
    <s v="aepsvc130"/>
    <s v="JFORNEY"/>
    <s v="ST-SPP"/>
    <x v="6"/>
    <x v="8"/>
    <n v="610883.1"/>
    <d v="2001-05-16T21:00:00"/>
  </r>
  <r>
    <x v="1"/>
    <x v="3"/>
    <x v="1"/>
    <x v="0"/>
    <n v="1245216"/>
    <d v="2001-05-15T07:39:19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999999999998"/>
    <s v="TMVTMD02"/>
    <s v="PMIMS"/>
    <s v="ENA - IM MKT Central CG"/>
    <x v="7"/>
    <x v="7"/>
    <n v="788692"/>
    <d v="2001-05-16T21:00:00"/>
  </r>
  <r>
    <x v="0"/>
    <x v="1"/>
    <x v="1"/>
    <x v="0"/>
    <n v="1245217"/>
    <d v="2001-05-15T07:39:24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344.1"/>
    <d v="2001-05-21T21:00:00"/>
  </r>
  <r>
    <x v="1"/>
    <x v="3"/>
    <x v="1"/>
    <x v="0"/>
    <n v="1245218"/>
    <d v="2001-05-15T07:39:27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62999999999998"/>
    <s v="dkt00001"/>
    <s v="PMIMS"/>
    <s v="ENA - IM MKT Central CG"/>
    <x v="7"/>
    <x v="7"/>
    <n v="788694"/>
    <d v="2001-05-16T21:00:00"/>
  </r>
  <r>
    <x v="1"/>
    <x v="3"/>
    <x v="1"/>
    <x v="0"/>
    <n v="1245219"/>
    <d v="2001-05-15T07:39:29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695"/>
    <d v="2001-05-16T21:00:00"/>
  </r>
  <r>
    <x v="1"/>
    <x v="1"/>
    <x v="0"/>
    <x v="0"/>
    <n v="1245220"/>
    <d v="2001-05-15T07:39:40"/>
    <s v="HQ Energy Services (U.S.) Inc."/>
    <x v="0"/>
    <x v="0"/>
    <x v="0"/>
    <x v="1"/>
    <s v="US East Power Fin Swap"/>
    <s v="US Pwr Fin Swap  ISO NE HE10-23 EPT      15May01         USD/MWh"/>
    <n v="50"/>
    <m/>
    <x v="0"/>
    <x v="1"/>
    <x v="0"/>
    <n v="51"/>
    <s v="24hrdesk2"/>
    <s v="JSTEPENO"/>
    <s v="EPMI-HRLY-NE"/>
    <x v="6"/>
    <x v="7"/>
    <n v="610884.1"/>
    <d v="2001-05-15T21:00:00"/>
  </r>
  <r>
    <x v="1"/>
    <x v="3"/>
    <x v="1"/>
    <x v="0"/>
    <n v="1245221"/>
    <d v="2001-05-15T07:39:42"/>
    <s v="Mirant Americas Energy Marketing, L.P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49999999999998"/>
    <s v="rdl00001"/>
    <s v="KSTEVEN"/>
    <s v="ENA-IM Mid Central South"/>
    <x v="7"/>
    <x v="7"/>
    <n v="788696"/>
    <d v="2001-05-16T21:00:00"/>
  </r>
  <r>
    <x v="1"/>
    <x v="3"/>
    <x v="1"/>
    <x v="0"/>
    <n v="1245222"/>
    <d v="2001-05-15T07:40:01"/>
    <s v="Dynegy Marketing and Trade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MAXFIELD"/>
    <s v="JWILLI13"/>
    <s v="ENA - IM Mkt Central MICH"/>
    <x v="7"/>
    <x v="7"/>
    <n v="788697"/>
    <d v="2001-05-16T21:00:00"/>
  </r>
  <r>
    <x v="1"/>
    <x v="3"/>
    <x v="1"/>
    <x v="0"/>
    <n v="1245224"/>
    <d v="2001-05-15T07:40:04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MAXFIELD"/>
    <s v="JWILLI13"/>
    <s v="ENA - IM Mkt Central MICH"/>
    <x v="7"/>
    <x v="7"/>
    <n v="788698"/>
    <d v="2001-05-16T21:00:00"/>
  </r>
  <r>
    <x v="1"/>
    <x v="3"/>
    <x v="1"/>
    <x v="0"/>
    <n v="1245225"/>
    <d v="2001-05-15T07:40:05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ADM36334"/>
    <s v="KSTEVEN"/>
    <s v="ENA-IM Mid Central South"/>
    <x v="7"/>
    <x v="7"/>
    <n v="788699"/>
    <d v="2001-05-16T21:00:00"/>
  </r>
  <r>
    <x v="1"/>
    <x v="3"/>
    <x v="0"/>
    <x v="0"/>
    <n v="1245226"/>
    <d v="2001-05-15T07:40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AQUILA1005"/>
    <s v="JARNOLD"/>
    <s v="NG-Price"/>
    <x v="3"/>
    <x v="7"/>
    <s v="V95928.1"/>
    <d v="2001-06-01T21:00:00"/>
  </r>
  <r>
    <x v="1"/>
    <x v="3"/>
    <x v="0"/>
    <x v="0"/>
    <n v="1245227"/>
    <d v="2001-05-15T07:40:17"/>
    <s v="El Paso Merchant Energy, L.P."/>
    <x v="0"/>
    <x v="0"/>
    <x v="0"/>
    <x v="3"/>
    <s v="US Gas Fin BasisSwap"/>
    <s v="US Gas Basis     TCO Pool                Jun01           USD/MM"/>
    <m/>
    <n v="50000"/>
    <x v="0"/>
    <x v="12"/>
    <x v="0"/>
    <n v="0.22500000000000001"/>
    <s v="EPMELPmwf"/>
    <s v="BMCKAY"/>
    <s v="FT-NY"/>
    <x v="3"/>
    <x v="7"/>
    <s v="V95929.1"/>
    <d v="2001-06-01T21:00:00"/>
  </r>
  <r>
    <x v="1"/>
    <x v="3"/>
    <x v="1"/>
    <x v="0"/>
    <n v="1245228"/>
    <d v="2001-05-15T07:40:18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ADM36334"/>
    <s v="KSTEVEN"/>
    <s v="ENA-IM Mid Central South"/>
    <x v="7"/>
    <x v="7"/>
    <n v="788700"/>
    <d v="2001-05-16T21:00:00"/>
  </r>
  <r>
    <x v="1"/>
    <x v="3"/>
    <x v="0"/>
    <x v="0"/>
    <n v="1245229"/>
    <d v="2001-05-15T07:40:2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"/>
    <s v="AQUILA1005"/>
    <s v="JARNOLD"/>
    <s v="NG-Price"/>
    <x v="3"/>
    <x v="7"/>
    <s v="V95930.1"/>
    <d v="2001-06-01T21:00:00"/>
  </r>
  <r>
    <x v="0"/>
    <x v="0"/>
    <x v="0"/>
    <x v="0"/>
    <n v="1245230"/>
    <d v="2001-05-15T07:40:2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69"/>
    <m/>
  </r>
  <r>
    <x v="1"/>
    <x v="3"/>
    <x v="1"/>
    <x v="0"/>
    <n v="1245231"/>
    <d v="2001-05-15T07:40:24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DM36334"/>
    <s v="KSTEVEN"/>
    <s v="ENA-IM Mid Central South"/>
    <x v="7"/>
    <x v="7"/>
    <n v="788701"/>
    <d v="2001-05-16T21:00:00"/>
  </r>
  <r>
    <x v="1"/>
    <x v="3"/>
    <x v="1"/>
    <x v="0"/>
    <n v="1245232"/>
    <d v="2001-05-15T07:40:27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8702"/>
    <d v="2001-05-16T21:00:00"/>
  </r>
  <r>
    <x v="1"/>
    <x v="3"/>
    <x v="0"/>
    <x v="0"/>
    <n v="1245233"/>
    <d v="2001-05-15T07:40:28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aepes218"/>
    <s v="JARNOLD"/>
    <s v="NG-Price"/>
    <x v="3"/>
    <x v="7"/>
    <s v="V95931.1"/>
    <d v="2001-06-01T21:00:00"/>
  </r>
  <r>
    <x v="1"/>
    <x v="3"/>
    <x v="1"/>
    <x v="0"/>
    <n v="1245234"/>
    <d v="2001-05-15T07:40:28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"/>
    <s v="MIDCONT4"/>
    <s v="KSTEVEN"/>
    <s v="ENA-IM Mid Central South"/>
    <x v="7"/>
    <x v="7"/>
    <n v="788703"/>
    <d v="2001-05-16T21:00:00"/>
  </r>
  <r>
    <x v="1"/>
    <x v="3"/>
    <x v="1"/>
    <x v="0"/>
    <n v="1245235"/>
    <d v="2001-05-15T07:40:31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8704"/>
    <d v="2001-05-16T21:00:00"/>
  </r>
  <r>
    <x v="1"/>
    <x v="3"/>
    <x v="1"/>
    <x v="0"/>
    <n v="1245236"/>
    <d v="2001-05-15T07:40:37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jaelee14"/>
    <s v="ARING"/>
    <s v="ENA-IM NE GULF1"/>
    <x v="7"/>
    <x v="7"/>
    <n v="788705"/>
    <d v="2001-05-16T21:00:00"/>
  </r>
  <r>
    <x v="1"/>
    <x v="3"/>
    <x v="1"/>
    <x v="0"/>
    <n v="1245237"/>
    <d v="2001-05-15T07:40:41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TMVTMD02"/>
    <s v="JWILLI13"/>
    <s v="ENA-IM Mid Central North"/>
    <x v="7"/>
    <x v="7"/>
    <n v="788706"/>
    <d v="2001-05-16T21:00:00"/>
  </r>
  <r>
    <x v="1"/>
    <x v="3"/>
    <x v="1"/>
    <x v="0"/>
    <n v="1245238"/>
    <d v="2001-05-15T07:40:4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8707"/>
    <d v="2001-05-16T21:00:00"/>
  </r>
  <r>
    <x v="1"/>
    <x v="3"/>
    <x v="1"/>
    <x v="0"/>
    <n v="1245240"/>
    <d v="2001-05-15T07:40:49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"/>
    <s v="MIDCONT1"/>
    <s v="TDONOHO"/>
    <s v="ENA - IM Central Gulf"/>
    <x v="7"/>
    <x v="7"/>
    <n v="788708"/>
    <d v="2001-05-16T21:00:00"/>
  </r>
  <r>
    <x v="1"/>
    <x v="1"/>
    <x v="1"/>
    <x v="0"/>
    <n v="1245241"/>
    <d v="2001-05-15T07:40:50"/>
    <s v="Cargill-Alliant, LLC"/>
    <x v="0"/>
    <x v="0"/>
    <x v="0"/>
    <x v="1"/>
    <s v="US East Power Phy Fwd Firm"/>
    <s v="US Pwr Phy Firm  TVA Peak                16May01         USD/MWh"/>
    <n v="50"/>
    <m/>
    <x v="0"/>
    <x v="1"/>
    <x v="0"/>
    <n v="44"/>
    <s v="BRETJONES"/>
    <s v="MCARSON2"/>
    <s v="ST-SERC"/>
    <x v="6"/>
    <x v="8"/>
    <n v="610885.1"/>
    <d v="2001-05-16T21:00:00"/>
  </r>
  <r>
    <x v="1"/>
    <x v="3"/>
    <x v="0"/>
    <x v="0"/>
    <n v="1245242"/>
    <d v="2001-05-15T07:40:52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"/>
    <s v="aepes218"/>
    <s v="JARNOLD"/>
    <s v="NG-Price"/>
    <x v="3"/>
    <x v="7"/>
    <s v="V95933.1"/>
    <d v="2001-06-01T21:00:00"/>
  </r>
  <r>
    <x v="1"/>
    <x v="3"/>
    <x v="0"/>
    <x v="0"/>
    <n v="1245243"/>
    <d v="2001-05-15T07:40:5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nesser1"/>
    <s v="JARNOLD"/>
    <s v="NG-Price"/>
    <x v="3"/>
    <x v="7"/>
    <s v="V95934.1"/>
    <d v="2001-06-01T21:00:00"/>
  </r>
  <r>
    <x v="1"/>
    <x v="3"/>
    <x v="1"/>
    <x v="0"/>
    <n v="1245245"/>
    <d v="2001-05-15T07:41:02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"/>
    <s v="TMVTMD02"/>
    <s v="PMIMS"/>
    <s v="ENA - IM MKT Central CG"/>
    <x v="7"/>
    <x v="7"/>
    <n v="788709"/>
    <d v="2001-05-16T21:00:00"/>
  </r>
  <r>
    <x v="1"/>
    <x v="3"/>
    <x v="1"/>
    <x v="0"/>
    <n v="1245246"/>
    <d v="2001-05-15T07:41:04"/>
    <s v="CoEnergy Trading Company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ANNONE12"/>
    <s v="JWILLI13"/>
    <s v="ENA - IM Mkt Central MICH"/>
    <x v="7"/>
    <x v="7"/>
    <n v="788710"/>
    <d v="2001-05-16T21:00:00"/>
  </r>
  <r>
    <x v="1"/>
    <x v="3"/>
    <x v="1"/>
    <x v="0"/>
    <n v="1245247"/>
    <d v="2001-05-15T07:41:08"/>
    <s v="Anadarko Energy Services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5"/>
    <s v="ADM36334"/>
    <s v="KSTEVEN"/>
    <s v="ENA-IM Mid Central South"/>
    <x v="7"/>
    <x v="7"/>
    <n v="788711"/>
    <d v="2001-05-16T21:00:00"/>
  </r>
  <r>
    <x v="1"/>
    <x v="3"/>
    <x v="1"/>
    <x v="0"/>
    <n v="1245248"/>
    <d v="2001-05-15T07:41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12"/>
    <d v="2001-05-16T21:00:00"/>
  </r>
  <r>
    <x v="1"/>
    <x v="3"/>
    <x v="1"/>
    <x v="0"/>
    <n v="1245249"/>
    <d v="2001-05-15T07:41:11"/>
    <s v="Virginia Power Energy Market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650000000000002"/>
    <s v="SPJOHRDE"/>
    <s v="TDONOHO"/>
    <s v="ENA - IM Central Gulf"/>
    <x v="7"/>
    <x v="7"/>
    <n v="788713"/>
    <d v="2001-05-16T21:00:00"/>
  </r>
  <r>
    <x v="1"/>
    <x v="3"/>
    <x v="1"/>
    <x v="0"/>
    <n v="1245250"/>
    <d v="2001-05-15T07:41:18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"/>
    <s v="wwarburton"/>
    <s v="KSTEVEN"/>
    <s v="ENA-IM Mid Central South"/>
    <x v="7"/>
    <x v="7"/>
    <n v="788714"/>
    <d v="2001-05-16T21:00:00"/>
  </r>
  <r>
    <x v="1"/>
    <x v="3"/>
    <x v="0"/>
    <x v="0"/>
    <n v="1245252"/>
    <d v="2001-05-15T07:41:23"/>
    <s v="AEP Energy Services, Inc."/>
    <x v="3"/>
    <x v="1"/>
    <x v="0"/>
    <x v="3"/>
    <s v="US Gas Fin Swap"/>
    <s v="US Gas Swap      Nymex                   Jun01           USD/MM"/>
    <m/>
    <n v="5000"/>
    <x v="0"/>
    <x v="12"/>
    <x v="0"/>
    <n v="4.51"/>
    <s v="fzerilli"/>
    <s v="JARNOLD"/>
    <s v="NG-Price"/>
    <x v="3"/>
    <x v="7"/>
    <s v="V95936.1"/>
    <d v="2001-06-01T21:00:00"/>
  </r>
  <r>
    <x v="1"/>
    <x v="3"/>
    <x v="1"/>
    <x v="0"/>
    <n v="1245253"/>
    <d v="2001-05-15T07:41:31"/>
    <s v="Axia Energy, LP"/>
    <x v="0"/>
    <x v="0"/>
    <x v="0"/>
    <x v="3"/>
    <s v="US Gas Phy Fwd Firm non-TX &lt; or = 1Mo "/>
    <s v="US Gas Phy       NNG Ventura             16May01         USD/MM"/>
    <n v="3000"/>
    <m/>
    <x v="0"/>
    <x v="12"/>
    <x v="0"/>
    <n v="4.3250000000000002"/>
    <s v="phillips"/>
    <s v="KSTEVEN"/>
    <s v="ENA-IM Mid Central South"/>
    <x v="7"/>
    <x v="7"/>
    <n v="788715"/>
    <d v="2001-05-16T21:00:00"/>
  </r>
  <r>
    <x v="1"/>
    <x v="3"/>
    <x v="1"/>
    <x v="0"/>
    <n v="1245254"/>
    <d v="2001-05-15T07:41:40"/>
    <s v="Occidental Energy Marketing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12999999999999"/>
    <s v="smallfitz"/>
    <s v="PMIMS"/>
    <s v="ENA - IM MKT Central CG"/>
    <x v="7"/>
    <x v="7"/>
    <n v="788716"/>
    <d v="2001-05-16T21:00:00"/>
  </r>
  <r>
    <x v="1"/>
    <x v="3"/>
    <x v="1"/>
    <x v="0"/>
    <n v="1245255"/>
    <d v="2001-05-15T07:41:4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TMVTMD02"/>
    <s v="PMIMS"/>
    <s v="ENA - IM MKT Central CG"/>
    <x v="7"/>
    <x v="7"/>
    <n v="788717"/>
    <d v="2001-05-16T21:00:00"/>
  </r>
  <r>
    <x v="1"/>
    <x v="3"/>
    <x v="1"/>
    <x v="0"/>
    <n v="1245256"/>
    <d v="2001-05-15T07:41:48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bcollins"/>
    <s v="ARING"/>
    <s v="ENA-IM NE GULF1"/>
    <x v="7"/>
    <x v="7"/>
    <n v="788718"/>
    <d v="2001-05-16T21:00:00"/>
  </r>
  <r>
    <x v="1"/>
    <x v="3"/>
    <x v="1"/>
    <x v="0"/>
    <n v="1245258"/>
    <d v="2001-05-15T07:42:00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49999999999998"/>
    <s v="kimnorman"/>
    <s v="SPEREIR"/>
    <s v="ENA-IM NE GULF2"/>
    <x v="7"/>
    <x v="7"/>
    <n v="788719"/>
    <d v="2001-05-16T21:00:00"/>
  </r>
  <r>
    <x v="1"/>
    <x v="1"/>
    <x v="1"/>
    <x v="0"/>
    <n v="1245260"/>
    <d v="2001-05-15T07:42:06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6.349999999999994"/>
    <s v="jheinecke1"/>
    <s v="CDORLAN"/>
    <s v="ST-ECAR"/>
    <x v="6"/>
    <x v="8"/>
    <n v="610889.1"/>
    <d v="2001-06-01T17:11:00"/>
  </r>
  <r>
    <x v="1"/>
    <x v="3"/>
    <x v="1"/>
    <x v="0"/>
    <n v="1245261"/>
    <d v="2001-05-15T07:42:08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TMVTMD02"/>
    <s v="JWILLI13"/>
    <s v="ENA-IM Mid Central North"/>
    <x v="7"/>
    <x v="7"/>
    <n v="788720"/>
    <d v="2001-05-16T21:00:00"/>
  </r>
  <r>
    <x v="1"/>
    <x v="3"/>
    <x v="1"/>
    <x v="0"/>
    <n v="1245263"/>
    <d v="2001-05-15T07:42:12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PEGGIALL"/>
    <s v="PMIMS"/>
    <s v="ENA - IM MKT Central CG"/>
    <x v="7"/>
    <x v="7"/>
    <n v="788721"/>
    <d v="2001-05-16T21:00:00"/>
  </r>
  <r>
    <x v="1"/>
    <x v="3"/>
    <x v="1"/>
    <x v="0"/>
    <n v="1245264"/>
    <d v="2001-05-15T07:42:21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22"/>
    <d v="2001-05-16T21:00:00"/>
  </r>
  <r>
    <x v="1"/>
    <x v="3"/>
    <x v="0"/>
    <x v="0"/>
    <n v="1245265"/>
    <d v="2001-05-15T07:42:24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51"/>
    <s v="JEFFFOX1"/>
    <s v="JARNOLD"/>
    <s v="NG-Price"/>
    <x v="3"/>
    <x v="7"/>
    <s v="V95939.1"/>
    <d v="2001-06-01T21:00:00"/>
  </r>
  <r>
    <x v="1"/>
    <x v="3"/>
    <x v="0"/>
    <x v="0"/>
    <n v="1245267"/>
    <d v="2001-05-15T07:42:28"/>
    <s v="Hess Energy Trading Company LLC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BIERMAN"/>
    <s v="JARNOLD"/>
    <s v="NG-Price"/>
    <x v="3"/>
    <x v="7"/>
    <s v="V95940.1"/>
    <d v="2001-06-01T21:00:00"/>
  </r>
  <r>
    <x v="0"/>
    <x v="0"/>
    <x v="0"/>
    <x v="0"/>
    <n v="1245268"/>
    <d v="2001-05-15T07:43:06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ADM51397"/>
    <s v="BMARCHAN"/>
    <s v="Enron Metals Trading System"/>
    <x v="0"/>
    <x v="0"/>
    <n v="2129780"/>
    <m/>
  </r>
  <r>
    <x v="1"/>
    <x v="1"/>
    <x v="1"/>
    <x v="0"/>
    <n v="1245269"/>
    <d v="2001-05-15T07:43:12"/>
    <s v="Reliant Energy Services, Inc."/>
    <x v="0"/>
    <x v="0"/>
    <x v="0"/>
    <x v="1"/>
    <s v="US East Power Phy Fwd Firm"/>
    <s v="US Pwr Phy Firm  PJM-W Peak              21-31May01      USD/MWh"/>
    <n v="50"/>
    <m/>
    <x v="0"/>
    <x v="1"/>
    <x v="0"/>
    <n v="49.5"/>
    <s v="cmcnally"/>
    <s v="JQUENET"/>
    <s v="ST-PJM"/>
    <x v="6"/>
    <x v="8"/>
    <n v="610891.1"/>
    <d v="2001-05-21T21:00:00"/>
  </r>
  <r>
    <x v="1"/>
    <x v="1"/>
    <x v="1"/>
    <x v="0"/>
    <n v="1245270"/>
    <d v="2001-05-15T07:43:15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.25"/>
    <s v="cmcnally"/>
    <s v="JQUENET"/>
    <s v="ST-PJM"/>
    <x v="6"/>
    <x v="8"/>
    <n v="610892.1"/>
    <d v="2001-05-17T21:00:00"/>
  </r>
  <r>
    <x v="1"/>
    <x v="1"/>
    <x v="1"/>
    <x v="0"/>
    <n v="1245271"/>
    <d v="2001-05-15T07:43:19"/>
    <s v="Tractebel Energy Marketing, In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HERNDON1"/>
    <s v="PBRODER"/>
    <s v="LT-New England"/>
    <x v="6"/>
    <x v="8"/>
    <n v="610893.1"/>
    <d v="2001-06-01T17:11:00"/>
  </r>
  <r>
    <x v="1"/>
    <x v="3"/>
    <x v="1"/>
    <x v="0"/>
    <n v="1245272"/>
    <d v="2001-05-15T07:43:32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TMVDEC02"/>
    <s v="KSTEVEN"/>
    <s v="ENA-IM Mid Central South"/>
    <x v="7"/>
    <x v="7"/>
    <n v="788723"/>
    <d v="2001-05-16T21:00:00"/>
  </r>
  <r>
    <x v="0"/>
    <x v="1"/>
    <x v="1"/>
    <x v="0"/>
    <n v="1245273"/>
    <d v="2001-05-15T07:43:33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"/>
    <s v="eontrdneu"/>
    <s v="MHELLERM"/>
    <s v="UK - ECTRL - Continental Power Book"/>
    <x v="2"/>
    <x v="2"/>
    <n v="102345.1"/>
    <d v="2001-05-21T21:00:00"/>
  </r>
  <r>
    <x v="1"/>
    <x v="3"/>
    <x v="1"/>
    <x v="0"/>
    <n v="1245274"/>
    <d v="2001-05-15T07:43:35"/>
    <s v="Dominion Field Services, Inc.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"/>
    <s v="ADM31465"/>
    <s v="JHODGE2"/>
    <s v="ENA-IM ME TCO"/>
    <x v="7"/>
    <x v="7"/>
    <n v="788724"/>
    <d v="2001-05-16T21:00:00"/>
  </r>
  <r>
    <x v="1"/>
    <x v="3"/>
    <x v="1"/>
    <x v="0"/>
    <n v="1245276"/>
    <d v="2001-05-15T07:43:40"/>
    <s v="Aquila Energy Marketing Corporation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TROYKELLY"/>
    <s v="KSTEVEN"/>
    <s v="ENA-IM Mid Central South"/>
    <x v="7"/>
    <x v="7"/>
    <n v="788725"/>
    <d v="2001-05-16T21:00:00"/>
  </r>
  <r>
    <x v="1"/>
    <x v="3"/>
    <x v="1"/>
    <x v="0"/>
    <n v="1245277"/>
    <d v="2001-05-15T07:43:42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MAXFIELD"/>
    <s v="JWILLI13"/>
    <s v="ENA - IM Mkt Central MICH"/>
    <x v="7"/>
    <x v="7"/>
    <n v="788726"/>
    <d v="2001-05-16T21:00:00"/>
  </r>
  <r>
    <x v="1"/>
    <x v="3"/>
    <x v="1"/>
    <x v="0"/>
    <n v="1245279"/>
    <d v="2001-05-15T07:43:51"/>
    <s v="Mirant Americas Energy Marketing, L.P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TOMSAX01"/>
    <s v="KSTEVEN"/>
    <s v="ENA-IM Mid Central South"/>
    <x v="7"/>
    <x v="7"/>
    <n v="788727"/>
    <d v="2001-05-16T21:00:00"/>
  </r>
  <r>
    <x v="1"/>
    <x v="6"/>
    <x v="0"/>
    <x v="0"/>
    <n v="1245278"/>
    <d v="2001-05-15T07:43:51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bernbroph"/>
    <s v="GWHALLE"/>
    <s v="WTI-GW-NXC1"/>
    <x v="3"/>
    <x v="7"/>
    <s v="V95942.1"/>
    <d v="2001-06-01T00:00:00"/>
  </r>
  <r>
    <x v="1"/>
    <x v="3"/>
    <x v="1"/>
    <x v="0"/>
    <n v="1245280"/>
    <d v="2001-05-15T07:43:55"/>
    <s v="PG&amp;E Energy Trading-Gas Corporation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erryperg"/>
    <s v="JWILLI13"/>
    <s v="ENA - IM Mkt Central MICH"/>
    <x v="7"/>
    <x v="7"/>
    <n v="788728"/>
    <d v="2001-05-16T21:00:00"/>
  </r>
  <r>
    <x v="1"/>
    <x v="3"/>
    <x v="1"/>
    <x v="0"/>
    <n v="1245281"/>
    <d v="2001-05-15T07:43:5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TMVDEC02"/>
    <s v="KSTEVEN"/>
    <s v="ENA-IM Mid Central South"/>
    <x v="7"/>
    <x v="7"/>
    <n v="788729"/>
    <d v="2001-05-16T21:00:00"/>
  </r>
  <r>
    <x v="1"/>
    <x v="3"/>
    <x v="1"/>
    <x v="0"/>
    <n v="1245282"/>
    <d v="2001-05-15T07:43:58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550000000000004"/>
    <s v="MCCARTHY"/>
    <s v="TDONOHO"/>
    <s v="ENA - IM Central Gulf"/>
    <x v="7"/>
    <x v="7"/>
    <n v="788730"/>
    <d v="2001-05-16T21:00:00"/>
  </r>
  <r>
    <x v="1"/>
    <x v="3"/>
    <x v="1"/>
    <x v="0"/>
    <n v="1245283"/>
    <d v="2001-05-15T07:44:0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PANNONE12"/>
    <s v="JWILLI13"/>
    <s v="ENA - IM Mkt Central MICH"/>
    <x v="7"/>
    <x v="7"/>
    <n v="788731"/>
    <d v="2001-05-16T21:00:00"/>
  </r>
  <r>
    <x v="1"/>
    <x v="3"/>
    <x v="1"/>
    <x v="0"/>
    <n v="1245284"/>
    <d v="2001-05-15T07:44:0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TMVTMD02"/>
    <s v="PMIMS"/>
    <s v="ENA - IM MKT Central CG"/>
    <x v="7"/>
    <x v="7"/>
    <n v="788732"/>
    <d v="2001-05-16T21:00:00"/>
  </r>
  <r>
    <x v="1"/>
    <x v="3"/>
    <x v="1"/>
    <x v="0"/>
    <n v="1245285"/>
    <d v="2001-05-15T07:44:07"/>
    <s v="Aquila Energy Marketing Corporation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ROYKELLY"/>
    <s v="KSTEVEN"/>
    <s v="ENA-IM Mid Central South"/>
    <x v="7"/>
    <x v="7"/>
    <n v="788733"/>
    <d v="2001-05-16T21:00:00"/>
  </r>
  <r>
    <x v="1"/>
    <x v="3"/>
    <x v="1"/>
    <x v="0"/>
    <n v="1245286"/>
    <d v="2001-05-15T07:44:18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walbach"/>
    <s v="KSTEVEN"/>
    <s v="ENA-IM Mid Central South"/>
    <x v="7"/>
    <x v="7"/>
    <n v="788734"/>
    <d v="2001-05-16T21:00:00"/>
  </r>
  <r>
    <x v="1"/>
    <x v="3"/>
    <x v="0"/>
    <x v="0"/>
    <n v="1245287"/>
    <d v="2001-05-15T07:44:19"/>
    <s v="PSEG Energy Resources &amp; Trade LLC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fdimaria1"/>
    <s v="JARNOLD"/>
    <s v="NG-Price"/>
    <x v="3"/>
    <x v="7"/>
    <s v="V95943.1"/>
    <d v="2001-06-01T21:00:00"/>
  </r>
  <r>
    <x v="1"/>
    <x v="3"/>
    <x v="1"/>
    <x v="0"/>
    <n v="1245288"/>
    <d v="2001-05-15T07:44:2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DMCPHERSON"/>
    <s v="KSTEVEN"/>
    <s v="ENA-IM Mid Central South"/>
    <x v="7"/>
    <x v="7"/>
    <n v="788735"/>
    <d v="2001-05-16T21:00:00"/>
  </r>
  <r>
    <x v="1"/>
    <x v="3"/>
    <x v="1"/>
    <x v="0"/>
    <n v="1245289"/>
    <d v="2001-05-15T07:44:2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MIDCONT1"/>
    <s v="TDONOHO"/>
    <s v="ENA - IM Central Gulf"/>
    <x v="7"/>
    <x v="7"/>
    <n v="788736"/>
    <d v="2001-05-16T21:00:00"/>
  </r>
  <r>
    <x v="1"/>
    <x v="3"/>
    <x v="1"/>
    <x v="0"/>
    <n v="1245290"/>
    <d v="2001-05-15T07:44:33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738"/>
    <d v="2001-05-16T21:00:00"/>
  </r>
  <r>
    <x v="0"/>
    <x v="1"/>
    <x v="1"/>
    <x v="0"/>
    <n v="1245292"/>
    <d v="2001-05-15T07:44:34"/>
    <s v="Mirant Europe BV"/>
    <x v="0"/>
    <x v="0"/>
    <x v="0"/>
    <x v="1"/>
    <s v="GER Power Phy Fwd Ffrm"/>
    <s v="GER Pwr Phy FF   Ger Grd BASE HV         17May01         EUR/MWh"/>
    <m/>
    <n v="25"/>
    <x v="0"/>
    <x v="1"/>
    <x v="2"/>
    <n v="24"/>
    <s v="paulzhan"/>
    <s v="MHELLERM"/>
    <s v="UK - ECTRL - Continental Power Book"/>
    <x v="2"/>
    <x v="2"/>
    <n v="102351.1"/>
    <d v="2001-05-17T21:00:00"/>
  </r>
  <r>
    <x v="1"/>
    <x v="3"/>
    <x v="1"/>
    <x v="0"/>
    <n v="1245291"/>
    <d v="2001-05-15T07:44:34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CCARTHY"/>
    <s v="TDONOHO"/>
    <s v="ENA - IM Central Gulf"/>
    <x v="7"/>
    <x v="7"/>
    <n v="788737"/>
    <d v="2001-05-16T21:00:00"/>
  </r>
  <r>
    <x v="1"/>
    <x v="1"/>
    <x v="1"/>
    <x v="0"/>
    <n v="1245293"/>
    <d v="2001-05-15T07:44:35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.2"/>
    <s v="aepsvc133"/>
    <s v="PBRODER"/>
    <s v="LT-New England"/>
    <x v="6"/>
    <x v="8"/>
    <n v="610896.1"/>
    <d v="2001-06-01T17:11:00"/>
  </r>
  <r>
    <x v="1"/>
    <x v="3"/>
    <x v="1"/>
    <x v="0"/>
    <n v="1245294"/>
    <d v="2001-05-15T07:44:39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PEGGIALL"/>
    <s v="KSTEVEN"/>
    <s v="ENA-IM Mid Central South"/>
    <x v="7"/>
    <x v="7"/>
    <n v="788739"/>
    <d v="2001-05-16T21:00:00"/>
  </r>
  <r>
    <x v="1"/>
    <x v="3"/>
    <x v="1"/>
    <x v="0"/>
    <n v="1245295"/>
    <d v="2001-05-15T07:44:3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bcollins"/>
    <s v="TDONOHO"/>
    <s v="ENA - IM Central Gulf"/>
    <x v="7"/>
    <x v="7"/>
    <n v="788740"/>
    <d v="2001-05-16T21:00:00"/>
  </r>
  <r>
    <x v="1"/>
    <x v="1"/>
    <x v="1"/>
    <x v="0"/>
    <n v="1245296"/>
    <d v="2001-05-15T07:44:46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74"/>
    <s v="esansing"/>
    <s v="JFORNEY"/>
    <s v="LT-SPP"/>
    <x v="6"/>
    <x v="8"/>
    <n v="610897.1"/>
    <d v="2001-06-01T14:16:00"/>
  </r>
  <r>
    <x v="1"/>
    <x v="1"/>
    <x v="1"/>
    <x v="0"/>
    <n v="1245298"/>
    <d v="2001-05-15T07:44:51"/>
    <s v="Axia Energy, LP"/>
    <x v="0"/>
    <x v="0"/>
    <x v="0"/>
    <x v="1"/>
    <s v="US East Power Phy Fwd Firm"/>
    <s v="US Pwr Phy Firm  PJM-W Peak              17-31May01      USD/MWh"/>
    <n v="50"/>
    <m/>
    <x v="0"/>
    <x v="1"/>
    <x v="0"/>
    <n v="46.75"/>
    <s v="millerbi"/>
    <s v="JQUENET"/>
    <s v="ST-PJM"/>
    <x v="6"/>
    <x v="8"/>
    <n v="610898.1"/>
    <d v="2001-05-17T21:00:00"/>
  </r>
  <r>
    <x v="1"/>
    <x v="3"/>
    <x v="1"/>
    <x v="0"/>
    <n v="1245297"/>
    <d v="2001-05-15T07:44:51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MCCARTHY"/>
    <s v="TDONOHO"/>
    <s v="ENA - IM Central Gulf"/>
    <x v="7"/>
    <x v="7"/>
    <n v="788741"/>
    <d v="2001-05-16T21:00:00"/>
  </r>
  <r>
    <x v="0"/>
    <x v="1"/>
    <x v="1"/>
    <x v="0"/>
    <n v="1245299"/>
    <d v="2001-05-15T07:44:52"/>
    <s v="AEP Energy Services Ltd"/>
    <x v="0"/>
    <x v="0"/>
    <x v="0"/>
    <x v="1"/>
    <s v="GER Power Phy Fwd Ffrm"/>
    <s v="GER Pwr Phy FF   Ger Grd BASE HV         Oct-Dec01       EUR/MWh"/>
    <n v="25"/>
    <m/>
    <x v="0"/>
    <x v="1"/>
    <x v="2"/>
    <n v="24.8"/>
    <s v="dengmann"/>
    <s v="AMANCEBO"/>
    <s v="UK - ECTRL - Continental Power Book"/>
    <x v="2"/>
    <x v="2"/>
    <n v="102352.1"/>
    <d v="2001-10-01T00:00:00"/>
  </r>
  <r>
    <x v="1"/>
    <x v="1"/>
    <x v="1"/>
    <x v="0"/>
    <n v="1245300"/>
    <d v="2001-05-15T07:44:57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0899.1"/>
    <d v="2001-05-17T21:00:00"/>
  </r>
  <r>
    <x v="1"/>
    <x v="3"/>
    <x v="1"/>
    <x v="0"/>
    <n v="1245302"/>
    <d v="2001-05-15T07:44:58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743"/>
    <d v="2001-05-16T21:00:00"/>
  </r>
  <r>
    <x v="1"/>
    <x v="3"/>
    <x v="1"/>
    <x v="0"/>
    <n v="1245301"/>
    <d v="2001-05-15T07:44:5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42"/>
    <d v="2001-05-16T21:00:00"/>
  </r>
  <r>
    <x v="1"/>
    <x v="3"/>
    <x v="0"/>
    <x v="0"/>
    <n v="1245304"/>
    <d v="2001-05-15T07:45:03"/>
    <s v="ConAgra Energy Services, Inc.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KEVINGRADY"/>
    <s v="JARNOLD"/>
    <s v="NG-Price"/>
    <x v="3"/>
    <x v="7"/>
    <s v="V95945.1"/>
    <d v="2001-06-01T21:00:00"/>
  </r>
  <r>
    <x v="1"/>
    <x v="3"/>
    <x v="1"/>
    <x v="0"/>
    <n v="1245305"/>
    <d v="2001-05-15T07:45:11"/>
    <s v="Tenaska Marketing Ventures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TMVTML01"/>
    <s v="JWILLI13"/>
    <s v="ENA - IM Mkt Central MICH"/>
    <x v="7"/>
    <x v="7"/>
    <n v="788744"/>
    <d v="2001-05-16T21:00:00"/>
  </r>
  <r>
    <x v="1"/>
    <x v="3"/>
    <x v="0"/>
    <x v="0"/>
    <n v="1245306"/>
    <d v="2001-05-15T07:45:13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EPMELPjrc"/>
    <s v="JARNOLD"/>
    <s v="NG-Price"/>
    <x v="3"/>
    <x v="7"/>
    <s v="V95946.1"/>
    <d v="2001-06-01T21:00:00"/>
  </r>
  <r>
    <x v="1"/>
    <x v="3"/>
    <x v="1"/>
    <x v="0"/>
    <n v="1245307"/>
    <d v="2001-05-15T07:45:15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"/>
    <s v="jtaylor1"/>
    <s v="SHENDRI"/>
    <s v="ENA-IM ME CNG"/>
    <x v="7"/>
    <x v="7"/>
    <n v="788745"/>
    <d v="2001-05-16T21:00:00"/>
  </r>
  <r>
    <x v="1"/>
    <x v="3"/>
    <x v="1"/>
    <x v="0"/>
    <n v="1245309"/>
    <d v="2001-05-15T07:45:18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taylor1"/>
    <s v="SHENDRI"/>
    <s v="ENA-IM ME CNG"/>
    <x v="7"/>
    <x v="7"/>
    <n v="788746"/>
    <d v="2001-05-16T21:00:00"/>
  </r>
  <r>
    <x v="1"/>
    <x v="3"/>
    <x v="1"/>
    <x v="0"/>
    <n v="1245310"/>
    <d v="2001-05-15T07:45:23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500000000000004"/>
    <s v="jtaylor1"/>
    <s v="SHENDRI"/>
    <s v="ENA-IM ME CNG"/>
    <x v="7"/>
    <x v="7"/>
    <n v="788747"/>
    <d v="2001-05-16T21:00:00"/>
  </r>
  <r>
    <x v="1"/>
    <x v="3"/>
    <x v="1"/>
    <x v="0"/>
    <n v="1245311"/>
    <d v="2001-05-15T07:45:26"/>
    <s v="Marathon Oil Company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rdyoung1"/>
    <s v="ARING"/>
    <s v="ENA-IM NE GULF1"/>
    <x v="7"/>
    <x v="7"/>
    <n v="788749"/>
    <d v="2001-05-16T21:00:00"/>
  </r>
  <r>
    <x v="1"/>
    <x v="3"/>
    <x v="1"/>
    <x v="0"/>
    <n v="1245312"/>
    <d v="2001-05-15T07:45:27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CHRIMSHER"/>
    <s v="KSTEVEN"/>
    <s v="ENA-IM Mid Central South"/>
    <x v="7"/>
    <x v="7"/>
    <n v="788748"/>
    <d v="2001-05-16T21:00:00"/>
  </r>
  <r>
    <x v="1"/>
    <x v="3"/>
    <x v="1"/>
    <x v="0"/>
    <n v="1245313"/>
    <d v="2001-05-15T07:45:27"/>
    <s v="Mirant Americas Energy Marketing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TOMSAX01"/>
    <s v="TDONOHO"/>
    <s v="ENA - IM Central Gulf"/>
    <x v="7"/>
    <x v="7"/>
    <n v="788750"/>
    <d v="2001-05-16T21:00:00"/>
  </r>
  <r>
    <x v="1"/>
    <x v="3"/>
    <x v="0"/>
    <x v="0"/>
    <n v="1245315"/>
    <d v="2001-05-15T07:45:2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49"/>
    <s v="shawnmaz"/>
    <s v="JARNOLD"/>
    <s v="NG-Price"/>
    <x v="3"/>
    <x v="7"/>
    <s v="V95948.1"/>
    <d v="2001-06-01T21:00:00"/>
  </r>
  <r>
    <x v="1"/>
    <x v="3"/>
    <x v="1"/>
    <x v="0"/>
    <n v="1245314"/>
    <d v="2001-05-15T07:4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benharner"/>
    <s v="PMIMS"/>
    <s v="ENA - IM MKT Central CG"/>
    <x v="7"/>
    <x v="7"/>
    <n v="788751"/>
    <d v="2001-05-16T21:00:00"/>
  </r>
  <r>
    <x v="1"/>
    <x v="3"/>
    <x v="0"/>
    <x v="0"/>
    <n v="1245316"/>
    <d v="2001-05-15T07:45:32"/>
    <s v="Reliant Energy Services, Inc."/>
    <x v="0"/>
    <x v="0"/>
    <x v="0"/>
    <x v="3"/>
    <s v="US Gas Fin Swap"/>
    <s v="US Gas Daily     HHub                    16-31May01      USD/MM"/>
    <n v="10000"/>
    <m/>
    <x v="0"/>
    <x v="12"/>
    <x v="0"/>
    <n v="4.42"/>
    <s v="kimnorman"/>
    <s v="PKEAVEY"/>
    <s v="G-DAILY-EST"/>
    <x v="3"/>
    <x v="7"/>
    <s v="V95949.1"/>
    <d v="2001-05-16T21:00:00"/>
  </r>
  <r>
    <x v="1"/>
    <x v="3"/>
    <x v="1"/>
    <x v="0"/>
    <n v="1245317"/>
    <d v="2001-05-15T07:45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BIGDADDY"/>
    <s v="PMIMS"/>
    <s v="ENA - IM MKT Central CG"/>
    <x v="7"/>
    <x v="7"/>
    <n v="788752"/>
    <d v="2001-05-16T21:00:00"/>
  </r>
  <r>
    <x v="1"/>
    <x v="3"/>
    <x v="1"/>
    <x v="0"/>
    <n v="1245318"/>
    <d v="2001-05-15T07:45:39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dkt00001"/>
    <s v="PMIMS"/>
    <s v="ENA - IM MKT Central CG"/>
    <x v="7"/>
    <x v="7"/>
    <n v="788753"/>
    <d v="2001-05-16T21:00:00"/>
  </r>
  <r>
    <x v="1"/>
    <x v="3"/>
    <x v="1"/>
    <x v="0"/>
    <n v="1245319"/>
    <d v="2001-05-15T07:45:46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dkt00001"/>
    <s v="PMIMS"/>
    <s v="ENA - IM MKT Central CG"/>
    <x v="7"/>
    <x v="7"/>
    <n v="788754"/>
    <d v="2001-05-16T21:00:00"/>
  </r>
  <r>
    <x v="1"/>
    <x v="3"/>
    <x v="0"/>
    <x v="0"/>
    <n v="1245320"/>
    <d v="2001-05-15T07:45:5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5950.1"/>
    <d v="2001-06-01T21:00:00"/>
  </r>
  <r>
    <x v="0"/>
    <x v="1"/>
    <x v="1"/>
    <x v="0"/>
    <n v="1245321"/>
    <d v="2001-05-15T07:46:02"/>
    <s v="BP Gas Marketing Limited"/>
    <x v="0"/>
    <x v="0"/>
    <x v="0"/>
    <x v="1"/>
    <s v="GER Power Phy Fwd Ffrm"/>
    <s v="GER Pwr Phy FF   Ger Grd WDPK HV         17May01         EUR/MWh"/>
    <m/>
    <n v="25"/>
    <x v="0"/>
    <x v="1"/>
    <x v="2"/>
    <n v="30"/>
    <s v="bekkering"/>
    <s v="MHELLERM"/>
    <s v="UK - ECTRL - Continental Power Book"/>
    <x v="2"/>
    <x v="2"/>
    <n v="102354.1"/>
    <d v="2001-05-17T21:00:00"/>
  </r>
  <r>
    <x v="0"/>
    <x v="1"/>
    <x v="1"/>
    <x v="0"/>
    <n v="1245322"/>
    <d v="2001-05-15T07:46:10"/>
    <s v="Statkraft Energy Deutschland GmbH"/>
    <x v="0"/>
    <x v="0"/>
    <x v="0"/>
    <x v="1"/>
    <s v="GER Power Phy Fwd Ffrm"/>
    <s v="GER Pwr Phy FF   Ger Grd BASE HV         19-20May01      EUR/MWh"/>
    <m/>
    <n v="10"/>
    <x v="0"/>
    <x v="1"/>
    <x v="2"/>
    <n v="15.6"/>
    <s v="miwilges"/>
    <s v="MHELLERM"/>
    <s v="UK - ECTRL - Continental Power Book"/>
    <x v="2"/>
    <x v="2"/>
    <n v="102355.1"/>
    <d v="2001-05-19T21:00:00"/>
  </r>
  <r>
    <x v="1"/>
    <x v="3"/>
    <x v="0"/>
    <x v="0"/>
    <n v="1245323"/>
    <d v="2001-05-15T07:46:17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15"/>
    <s v="shduster"/>
    <s v="PKEAVEY"/>
    <s v="G-DAILY-EST"/>
    <x v="3"/>
    <x v="7"/>
    <s v="V95951.1"/>
    <d v="2001-05-16T21:00:00"/>
  </r>
  <r>
    <x v="0"/>
    <x v="1"/>
    <x v="1"/>
    <x v="0"/>
    <n v="1245324"/>
    <d v="2001-05-15T07:46:22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.3"/>
    <s v="eontrdneu"/>
    <s v="MHELLERM"/>
    <s v="UK - ECTRL - Continental Power Book"/>
    <x v="2"/>
    <x v="2"/>
    <n v="102356.1"/>
    <d v="2001-05-21T21:00:00"/>
  </r>
  <r>
    <x v="1"/>
    <x v="3"/>
    <x v="0"/>
    <x v="0"/>
    <n v="1245325"/>
    <d v="2001-05-15T07:46:33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RTHOMAS"/>
    <s v="JARNOLD"/>
    <s v="NG-Price"/>
    <x v="3"/>
    <x v="7"/>
    <s v="V95952.1"/>
    <d v="2001-11-01T00:00:00"/>
  </r>
  <r>
    <x v="1"/>
    <x v="3"/>
    <x v="1"/>
    <x v="0"/>
    <n v="1245326"/>
    <d v="2001-05-15T07:46:35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kimnorman"/>
    <s v="SPEREIR"/>
    <s v="ENA-IM NE GULF2"/>
    <x v="7"/>
    <x v="7"/>
    <n v="788755"/>
    <d v="2001-05-16T21:00:00"/>
  </r>
  <r>
    <x v="1"/>
    <x v="1"/>
    <x v="1"/>
    <x v="0"/>
    <n v="1245328"/>
    <d v="2001-05-15T07:46:46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9.75"/>
    <s v="ADM35983"/>
    <s v="FSTURM"/>
    <s v="ST-ECAR"/>
    <x v="6"/>
    <x v="8"/>
    <n v="610900.1"/>
    <d v="2001-09-01T17:11:00"/>
  </r>
  <r>
    <x v="1"/>
    <x v="3"/>
    <x v="1"/>
    <x v="0"/>
    <n v="1245330"/>
    <d v="2001-05-15T07:46:52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899999999999997"/>
    <s v="kimnorman"/>
    <s v="SPEREIR"/>
    <s v="ENA-IM NE GULF2"/>
    <x v="7"/>
    <x v="7"/>
    <n v="788756"/>
    <d v="2001-05-16T21:00:00"/>
  </r>
  <r>
    <x v="1"/>
    <x v="3"/>
    <x v="1"/>
    <x v="0"/>
    <n v="1245331"/>
    <d v="2001-05-15T07:46:53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6"/>
    <s v="EPMELPwlh"/>
    <s v="SHENDRI"/>
    <s v="ENA-IM ME CNG"/>
    <x v="7"/>
    <x v="7"/>
    <n v="788757"/>
    <d v="2001-05-16T21:00:00"/>
  </r>
  <r>
    <x v="1"/>
    <x v="3"/>
    <x v="1"/>
    <x v="0"/>
    <n v="1245332"/>
    <d v="2001-05-15T07:46:5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8758"/>
    <d v="2001-05-16T21:00:00"/>
  </r>
  <r>
    <x v="1"/>
    <x v="3"/>
    <x v="1"/>
    <x v="0"/>
    <n v="1245333"/>
    <d v="2001-05-15T07:46:57"/>
    <s v="AEP Energy Services, Inc."/>
    <x v="0"/>
    <x v="0"/>
    <x v="0"/>
    <x v="3"/>
    <s v="US Gas Phy Fwd Firm non-TX &lt; or = 1Mo "/>
    <s v="US Gas Phy       TranscoZ6NNY            16May01         USD/MM"/>
    <n v="5000"/>
    <m/>
    <x v="0"/>
    <x v="12"/>
    <x v="0"/>
    <n v="4.76"/>
    <s v="aepes224"/>
    <s v="VPIMENOV"/>
    <s v="ENA-IM ME NEW YORK"/>
    <x v="7"/>
    <x v="7"/>
    <n v="788759"/>
    <d v="2001-05-16T21:00:00"/>
  </r>
  <r>
    <x v="1"/>
    <x v="3"/>
    <x v="1"/>
    <x v="0"/>
    <n v="1245334"/>
    <d v="2001-05-15T07:47:0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TMVDEC02"/>
    <s v="KSTEVEN"/>
    <s v="ENA-IM Mid Central South"/>
    <x v="7"/>
    <x v="7"/>
    <n v="788760"/>
    <d v="2001-05-16T21:00:00"/>
  </r>
  <r>
    <x v="0"/>
    <x v="1"/>
    <x v="1"/>
    <x v="0"/>
    <n v="1245335"/>
    <d v="2001-05-15T07:47:10"/>
    <s v="AEP Energy Services Ltd"/>
    <x v="0"/>
    <x v="0"/>
    <x v="0"/>
    <x v="1"/>
    <s v="GER Power Phy Fwd Ffrm"/>
    <s v="GER Pwr Phy FF   Ger Grd BASE HV         Jan-Dec02       EUR/MWh"/>
    <n v="25"/>
    <m/>
    <x v="0"/>
    <x v="1"/>
    <x v="2"/>
    <n v="22.9"/>
    <s v="dengmann"/>
    <s v="AMANCEBO"/>
    <s v="UK - ECTRL - Continental Power Book"/>
    <x v="2"/>
    <x v="2"/>
    <n v="102358.1"/>
    <d v="2002-01-01T00:00:00"/>
  </r>
  <r>
    <x v="1"/>
    <x v="3"/>
    <x v="1"/>
    <x v="0"/>
    <n v="1245336"/>
    <d v="2001-05-15T07:47:18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REMERTODD"/>
    <s v="KSTEVEN"/>
    <s v="ENA-IM Mid Central South"/>
    <x v="7"/>
    <x v="7"/>
    <n v="788761"/>
    <d v="2001-05-16T21:00:00"/>
  </r>
  <r>
    <x v="1"/>
    <x v="3"/>
    <x v="0"/>
    <x v="0"/>
    <n v="1245338"/>
    <d v="2001-05-15T07:47:19"/>
    <s v="AEP Energy Services, Inc."/>
    <x v="0"/>
    <x v="0"/>
    <x v="0"/>
    <x v="3"/>
    <s v="US Gas Fin Swap"/>
    <s v="US Gas Swap      Nymex                   Jun01           USD/MM"/>
    <m/>
    <n v="12500"/>
    <x v="0"/>
    <x v="12"/>
    <x v="0"/>
    <n v="4.4950000000000001"/>
    <s v="aepes218"/>
    <s v="JARNOLD"/>
    <s v="NG-Price"/>
    <x v="3"/>
    <x v="7"/>
    <s v="V95954.1"/>
    <d v="2001-06-01T21:00:00"/>
  </r>
  <r>
    <x v="1"/>
    <x v="1"/>
    <x v="1"/>
    <x v="0"/>
    <n v="1245337"/>
    <d v="2001-05-15T07:47:19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99999999999994"/>
    <s v="aforgion"/>
    <s v="PBRODER"/>
    <s v="LT-New England"/>
    <x v="6"/>
    <x v="8"/>
    <n v="610902.1"/>
    <d v="2001-06-01T17:11:00"/>
  </r>
  <r>
    <x v="0"/>
    <x v="3"/>
    <x v="1"/>
    <x v="0"/>
    <n v="1245339"/>
    <d v="2001-05-15T07:47:20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"/>
    <s v="DILLABOUGH"/>
    <s v="MCUILLA"/>
    <s v="ENA - IM Ontario"/>
    <x v="7"/>
    <x v="7"/>
    <n v="788762"/>
    <d v="2001-05-16T21:00:00"/>
  </r>
  <r>
    <x v="1"/>
    <x v="3"/>
    <x v="1"/>
    <x v="0"/>
    <n v="1245340"/>
    <d v="2001-05-15T07:47:2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DMCPHERSON"/>
    <s v="KSTEVEN"/>
    <s v="ENA-IM Mid Central South"/>
    <x v="7"/>
    <x v="7"/>
    <n v="788763"/>
    <d v="2001-05-16T21:00:00"/>
  </r>
  <r>
    <x v="1"/>
    <x v="1"/>
    <x v="1"/>
    <x v="0"/>
    <n v="1245341"/>
    <d v="2001-05-15T07:47:24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6"/>
    <s v="aepsvc133"/>
    <s v="DDAVIS"/>
    <s v="LT-New England"/>
    <x v="6"/>
    <x v="8"/>
    <n v="610903.1"/>
    <d v="2001-07-01T17:11:00"/>
  </r>
  <r>
    <x v="1"/>
    <x v="3"/>
    <x v="1"/>
    <x v="0"/>
    <n v="1245342"/>
    <d v="2001-05-15T07:47:2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1"/>
    <s v="KSTEVEN"/>
    <s v="ENA-IM Mid Central South"/>
    <x v="7"/>
    <x v="7"/>
    <n v="788764"/>
    <d v="2001-05-16T21:00:00"/>
  </r>
  <r>
    <x v="1"/>
    <x v="3"/>
    <x v="0"/>
    <x v="0"/>
    <n v="1245344"/>
    <d v="2001-05-15T07:47:2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2"/>
    <s v="aepes222"/>
    <s v="PKEAVEY"/>
    <s v="G-DAILY-EST"/>
    <x v="3"/>
    <x v="7"/>
    <s v="V95955.1"/>
    <d v="2001-05-16T21:00:00"/>
  </r>
  <r>
    <x v="0"/>
    <x v="1"/>
    <x v="1"/>
    <x v="0"/>
    <n v="1245343"/>
    <d v="2001-05-15T07:47:26"/>
    <s v="EDF Trading Limited"/>
    <x v="0"/>
    <x v="0"/>
    <x v="0"/>
    <x v="1"/>
    <s v="AUT Power Phy Fwd Firm"/>
    <s v="AUT Pwr Phy FF   AUT BASE HV             21-27May01      EUR/MWh"/>
    <m/>
    <n v="25"/>
    <x v="0"/>
    <x v="1"/>
    <x v="2"/>
    <n v="19.649999999999999"/>
    <s v="PALLANCY"/>
    <s v="GTUHY"/>
    <s v="UK - ECTRL - Continental Power Book"/>
    <x v="2"/>
    <x v="2"/>
    <n v="102359.1"/>
    <d v="2001-05-21T21:00:00"/>
  </r>
  <r>
    <x v="0"/>
    <x v="0"/>
    <x v="0"/>
    <x v="0"/>
    <n v="1245346"/>
    <d v="2001-05-15T07:47:3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255"/>
    <s v="MACDONAJ"/>
    <s v="ATURNER"/>
    <s v="Enron Metals Trading System"/>
    <x v="0"/>
    <x v="0"/>
    <n v="2129789"/>
    <m/>
  </r>
  <r>
    <x v="1"/>
    <x v="3"/>
    <x v="1"/>
    <x v="0"/>
    <n v="1245347"/>
    <d v="2001-05-15T07:47:31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walbach"/>
    <s v="KSTEVEN"/>
    <s v="ENA-IM Mid Central South"/>
    <x v="7"/>
    <x v="7"/>
    <n v="788765"/>
    <d v="2001-05-16T21:00:00"/>
  </r>
  <r>
    <x v="1"/>
    <x v="3"/>
    <x v="0"/>
    <x v="0"/>
    <n v="1245348"/>
    <d v="2001-05-15T07:47:32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56.1"/>
    <d v="2001-06-01T00:00:00"/>
  </r>
  <r>
    <x v="1"/>
    <x v="3"/>
    <x v="1"/>
    <x v="0"/>
    <n v="1245349"/>
    <d v="2001-05-15T07:47:35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PHERSON"/>
    <s v="ARING"/>
    <s v="ENA-IM NE GULF1"/>
    <x v="7"/>
    <x v="7"/>
    <n v="788766"/>
    <d v="2001-05-16T21:00:00"/>
  </r>
  <r>
    <x v="1"/>
    <x v="3"/>
    <x v="1"/>
    <x v="0"/>
    <n v="1245350"/>
    <d v="2001-05-15T07:47:39"/>
    <s v="MidAmerican Energy Company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213000000000001"/>
    <s v="SCOTTWIR"/>
    <s v="PMIMS"/>
    <s v="ENA - IM MKT Central CG"/>
    <x v="7"/>
    <x v="7"/>
    <n v="788767"/>
    <d v="2001-05-16T21:00:00"/>
  </r>
  <r>
    <x v="0"/>
    <x v="1"/>
    <x v="1"/>
    <x v="0"/>
    <n v="1245351"/>
    <d v="2001-05-15T07:47:4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8"/>
    <s v="eontrdneu"/>
    <s v="MHELLERM"/>
    <s v="UK - ECTRL - Continental Power Book"/>
    <x v="2"/>
    <x v="2"/>
    <n v="102360.1"/>
    <d v="2001-05-21T21:00:00"/>
  </r>
  <r>
    <x v="1"/>
    <x v="3"/>
    <x v="1"/>
    <x v="0"/>
    <n v="1245352"/>
    <d v="2001-05-15T07:47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dkt00001"/>
    <s v="PMIMS"/>
    <s v="ENA - IM MKT Central CG"/>
    <x v="7"/>
    <x v="7"/>
    <n v="788768"/>
    <d v="2001-05-16T21:00:00"/>
  </r>
  <r>
    <x v="1"/>
    <x v="3"/>
    <x v="0"/>
    <x v="0"/>
    <n v="1245353"/>
    <d v="2001-05-15T07:47:4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58.1"/>
    <d v="2001-05-16T21:00:00"/>
  </r>
  <r>
    <x v="1"/>
    <x v="3"/>
    <x v="1"/>
    <x v="0"/>
    <n v="1245355"/>
    <d v="2001-05-15T07:47:5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8"/>
    <s v="bcollins"/>
    <s v="TDONOHO"/>
    <s v="ENA - IM Central Gulf"/>
    <x v="7"/>
    <x v="7"/>
    <n v="788769"/>
    <d v="2001-05-16T21:00:00"/>
  </r>
  <r>
    <x v="1"/>
    <x v="3"/>
    <x v="1"/>
    <x v="0"/>
    <n v="1245356"/>
    <d v="2001-05-15T07:48:0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770"/>
    <d v="2001-05-16T21:00:00"/>
  </r>
  <r>
    <x v="1"/>
    <x v="3"/>
    <x v="1"/>
    <x v="0"/>
    <n v="1245357"/>
    <d v="2001-05-15T07:48:20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3600000000000003"/>
    <s v="BIGDADDY"/>
    <s v="TDONOHO"/>
    <s v="ENA - IM Central Gulf"/>
    <x v="7"/>
    <x v="7"/>
    <n v="788771"/>
    <d v="2001-05-16T21:00:00"/>
  </r>
  <r>
    <x v="1"/>
    <x v="3"/>
    <x v="0"/>
    <x v="0"/>
    <n v="1245358"/>
    <d v="2001-05-15T07:48:25"/>
    <s v="WPS Energy Services, Inc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BISHOP00"/>
    <s v="JARNOLD"/>
    <s v="NG-Price"/>
    <x v="3"/>
    <x v="7"/>
    <s v="V95959.1"/>
    <d v="2001-06-01T00:00:00"/>
  </r>
  <r>
    <x v="1"/>
    <x v="3"/>
    <x v="1"/>
    <x v="0"/>
    <n v="1245361"/>
    <d v="2001-05-15T07:49:07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274999999999999"/>
    <s v="KREMERTODD"/>
    <s v="PMIMS"/>
    <s v="ENA - IM MKT Central CG"/>
    <x v="7"/>
    <x v="7"/>
    <n v="788772"/>
    <d v="2001-05-16T21:00:00"/>
  </r>
  <r>
    <x v="1"/>
    <x v="1"/>
    <x v="1"/>
    <x v="0"/>
    <n v="1245362"/>
    <d v="2001-05-15T07:49:11"/>
    <s v="Cargill-Alliant, LLC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BRETJONES"/>
    <s v="CDORLAN"/>
    <s v="ST-ECAR"/>
    <x v="6"/>
    <x v="8"/>
    <n v="610906.1"/>
    <d v="2001-05-16T21:00:00"/>
  </r>
  <r>
    <x v="1"/>
    <x v="3"/>
    <x v="1"/>
    <x v="0"/>
    <n v="1245363"/>
    <d v="2001-05-15T07:49:13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tracyschwa"/>
    <s v="PMIMS"/>
    <s v="ENA - IM MKT Central CG"/>
    <x v="7"/>
    <x v="7"/>
    <n v="788773"/>
    <d v="2001-05-16T21:00:00"/>
  </r>
  <r>
    <x v="1"/>
    <x v="3"/>
    <x v="0"/>
    <x v="0"/>
    <n v="1245364"/>
    <d v="2001-05-15T07:49:14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61.1"/>
    <d v="2001-05-16T21:00:00"/>
  </r>
  <r>
    <x v="1"/>
    <x v="3"/>
    <x v="1"/>
    <x v="0"/>
    <n v="1245365"/>
    <d v="2001-05-15T07:49:17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8"/>
    <s v="jaelee14"/>
    <s v="VPIMENOV"/>
    <s v="ENA-IM ME NEW YORK"/>
    <x v="7"/>
    <x v="7"/>
    <n v="788774"/>
    <d v="2001-05-16T21:00:00"/>
  </r>
  <r>
    <x v="1"/>
    <x v="3"/>
    <x v="0"/>
    <x v="0"/>
    <n v="1245366"/>
    <d v="2001-05-15T07:49:18"/>
    <s v="Dynegy Marketing and Trade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ANDBERG"/>
    <s v="PKEAVEY"/>
    <s v="G-DAILY-EST"/>
    <x v="3"/>
    <x v="7"/>
    <s v="V95962.1"/>
    <d v="2001-05-16T21:00:00"/>
  </r>
  <r>
    <x v="1"/>
    <x v="1"/>
    <x v="1"/>
    <x v="0"/>
    <n v="1245367"/>
    <d v="2001-05-15T07:49:25"/>
    <s v="PPL EnergyPlus, LLC"/>
    <x v="0"/>
    <x v="0"/>
    <x v="0"/>
    <x v="1"/>
    <s v="US East Power Phy Fwd Firm"/>
    <s v="US Pwr Phy Firm  NEPOOL Peak             Jun01           USD/MWh"/>
    <n v="50"/>
    <m/>
    <x v="0"/>
    <x v="1"/>
    <x v="0"/>
    <n v="66"/>
    <s v="talderfer"/>
    <s v="PBRODER"/>
    <s v="LT-New England"/>
    <x v="6"/>
    <x v="8"/>
    <n v="610908.1"/>
    <d v="2001-06-01T17:11:00"/>
  </r>
  <r>
    <x v="1"/>
    <x v="3"/>
    <x v="0"/>
    <x v="0"/>
    <n v="1245368"/>
    <d v="2001-05-15T07:49:28"/>
    <s v="AEP Energy Services, Inc."/>
    <x v="0"/>
    <x v="0"/>
    <x v="0"/>
    <x v="3"/>
    <s v="US Gas Fin Swap"/>
    <s v="US Gas Daily     HHub                    Jun01           USD/MM"/>
    <m/>
    <n v="15000"/>
    <x v="0"/>
    <x v="12"/>
    <x v="0"/>
    <n v="4.4950000000000001"/>
    <s v="aepes218"/>
    <s v="JARNOLD"/>
    <s v="NG-Price"/>
    <x v="3"/>
    <x v="7"/>
    <s v="V95963.1"/>
    <d v="2001-06-01T21:59:00"/>
  </r>
  <r>
    <x v="0"/>
    <x v="1"/>
    <x v="1"/>
    <x v="0"/>
    <n v="1245369"/>
    <d v="2001-05-15T07:49:33"/>
    <s v="TotalFinaElf Gas and Power Limited"/>
    <x v="0"/>
    <x v="0"/>
    <x v="0"/>
    <x v="1"/>
    <s v="GER Power Phy Fwd Ffrm"/>
    <s v="GER Pwr Phy FF   Ger Grd BASE HV         19-20May01      EUR/MWh"/>
    <m/>
    <n v="25"/>
    <x v="0"/>
    <x v="1"/>
    <x v="2"/>
    <n v="15.7"/>
    <s v="JMAUMONT"/>
    <s v="MHELLERM"/>
    <s v="UK - ECTRL - Continental Power Book"/>
    <x v="2"/>
    <x v="2"/>
    <n v="102362.1"/>
    <d v="2001-05-19T21:00:00"/>
  </r>
  <r>
    <x v="1"/>
    <x v="3"/>
    <x v="1"/>
    <x v="0"/>
    <n v="1245370"/>
    <d v="2001-05-15T07:49:35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15"/>
    <s v="TMVTMD02"/>
    <s v="JWILLI13"/>
    <s v="ENA-IM Mid Central North"/>
    <x v="7"/>
    <x v="7"/>
    <n v="788775"/>
    <d v="2001-05-16T21:00:00"/>
  </r>
  <r>
    <x v="0"/>
    <x v="1"/>
    <x v="1"/>
    <x v="0"/>
    <n v="1245371"/>
    <d v="2001-05-15T07:49:43"/>
    <s v="Azienda Elettrica Ticinese"/>
    <x v="0"/>
    <x v="0"/>
    <x v="0"/>
    <x v="1"/>
    <s v="CH Power Phy Fwd Firm"/>
    <s v="CH Pwr Phy FF    NAT BASE HV             21-27May01      EUR/MWh"/>
    <n v="50"/>
    <m/>
    <x v="0"/>
    <x v="1"/>
    <x v="2"/>
    <n v="19.3"/>
    <s v="PIMARINA"/>
    <s v="EHOKMARK"/>
    <s v="UK - ECTRL - Continental Power Book"/>
    <x v="2"/>
    <x v="2"/>
    <n v="102363.1"/>
    <d v="2001-05-21T21:00:00"/>
  </r>
  <r>
    <x v="1"/>
    <x v="3"/>
    <x v="1"/>
    <x v="0"/>
    <n v="1245372"/>
    <d v="2001-05-15T07:49:47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776"/>
    <d v="2001-05-16T21:00:00"/>
  </r>
  <r>
    <x v="1"/>
    <x v="3"/>
    <x v="0"/>
    <x v="0"/>
    <n v="1245373"/>
    <d v="2001-05-15T07:49:55"/>
    <s v="Texaco Natural Gas Inc.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TEPHENSJE"/>
    <s v="PKEAVEY"/>
    <s v="G-DAILY-EST"/>
    <x v="3"/>
    <x v="7"/>
    <s v="V95964.1"/>
    <d v="2001-05-16T21:00:00"/>
  </r>
  <r>
    <x v="1"/>
    <x v="1"/>
    <x v="1"/>
    <x v="0"/>
    <n v="1245374"/>
    <d v="2001-05-15T07:50:12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05"/>
    <s v="aepsvc133"/>
    <s v="PBRODER"/>
    <s v="LT-New England"/>
    <x v="6"/>
    <x v="8"/>
    <n v="610912.1"/>
    <d v="2001-06-01T17:11:00"/>
  </r>
  <r>
    <x v="1"/>
    <x v="3"/>
    <x v="1"/>
    <x v="0"/>
    <n v="1245375"/>
    <d v="2001-05-15T07:50:15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BIGDADDY"/>
    <s v="KSTEVEN"/>
    <s v="ENA-IM Mid Central South"/>
    <x v="7"/>
    <x v="7"/>
    <n v="788777"/>
    <d v="2001-05-16T21:00:00"/>
  </r>
  <r>
    <x v="1"/>
    <x v="3"/>
    <x v="1"/>
    <x v="0"/>
    <n v="1245376"/>
    <d v="2001-05-15T07:5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78"/>
    <d v="2001-05-16T21:00:00"/>
  </r>
  <r>
    <x v="1"/>
    <x v="1"/>
    <x v="1"/>
    <x v="0"/>
    <n v="1245377"/>
    <d v="2001-05-15T07:50:58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25"/>
    <s v="jrobertson"/>
    <s v="JQUENET"/>
    <s v="LT-PJM"/>
    <x v="6"/>
    <x v="8"/>
    <n v="610913.1"/>
    <d v="2001-06-01T14:12:00"/>
  </r>
  <r>
    <x v="1"/>
    <x v="3"/>
    <x v="1"/>
    <x v="0"/>
    <n v="1245379"/>
    <d v="2001-05-15T07:50:59"/>
    <s v="Virginia Power Energy Marketing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SPJOHRDE"/>
    <s v="TDONOHO"/>
    <s v="ENA - IM Central Gulf"/>
    <x v="7"/>
    <x v="7"/>
    <n v="788780"/>
    <d v="2001-05-16T21:00:00"/>
  </r>
  <r>
    <x v="1"/>
    <x v="3"/>
    <x v="1"/>
    <x v="0"/>
    <n v="1245378"/>
    <d v="2001-05-15T07:50:59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"/>
    <s v="EPMELPwlh"/>
    <s v="SHENDRI"/>
    <s v="ENA-IM ME CNG"/>
    <x v="7"/>
    <x v="7"/>
    <n v="788779"/>
    <d v="2001-05-16T21:00:00"/>
  </r>
  <r>
    <x v="1"/>
    <x v="3"/>
    <x v="1"/>
    <x v="0"/>
    <n v="1245380"/>
    <d v="2001-05-15T07:51:0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1"/>
    <d v="2001-05-16T21:00:00"/>
  </r>
  <r>
    <x v="1"/>
    <x v="3"/>
    <x v="1"/>
    <x v="0"/>
    <n v="1245382"/>
    <d v="2001-05-15T07:51:16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83"/>
    <d v="2001-05-16T21:00:00"/>
  </r>
  <r>
    <x v="1"/>
    <x v="3"/>
    <x v="1"/>
    <x v="0"/>
    <n v="1245381"/>
    <d v="2001-05-15T07:51:16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aelee14"/>
    <s v="SHENDRI"/>
    <s v="ENA-IM ME CNG"/>
    <x v="7"/>
    <x v="7"/>
    <n v="788782"/>
    <d v="2001-05-16T21:00:00"/>
  </r>
  <r>
    <x v="1"/>
    <x v="3"/>
    <x v="1"/>
    <x v="0"/>
    <n v="1245383"/>
    <d v="2001-05-15T07:51:26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MIDCONT1"/>
    <s v="TDONOHO"/>
    <s v="ENA - IM Central Gulf"/>
    <x v="7"/>
    <x v="7"/>
    <n v="788784"/>
    <d v="2001-05-16T21:00:00"/>
  </r>
  <r>
    <x v="1"/>
    <x v="3"/>
    <x v="1"/>
    <x v="0"/>
    <n v="1245384"/>
    <d v="2001-05-15T07:51:47"/>
    <s v="TXU Energy Trading Company"/>
    <x v="0"/>
    <x v="0"/>
    <x v="0"/>
    <x v="3"/>
    <s v="US Gas Phy Fwd Firm non-TX &lt; or = 1Mo "/>
    <s v="US Gas Phy       Transco Z6 NY           16May01         USD/MM"/>
    <m/>
    <n v="50"/>
    <x v="0"/>
    <x v="12"/>
    <x v="0"/>
    <n v="4.8"/>
    <s v="txuetclj"/>
    <s v="VPIMENOV"/>
    <s v="ENA-IM ME NEW YORK"/>
    <x v="7"/>
    <x v="7"/>
    <n v="788785"/>
    <d v="2001-05-16T21:00:00"/>
  </r>
  <r>
    <x v="1"/>
    <x v="3"/>
    <x v="1"/>
    <x v="0"/>
    <n v="1245386"/>
    <d v="2001-05-15T07:52:34"/>
    <s v="Mirant Americas Energy Marketing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49999999999998"/>
    <s v="jkippels01"/>
    <s v="SHENDRI"/>
    <s v="ENA-IM ME CNG"/>
    <x v="7"/>
    <x v="7"/>
    <n v="788786"/>
    <d v="2001-05-16T21:00:00"/>
  </r>
  <r>
    <x v="0"/>
    <x v="0"/>
    <x v="0"/>
    <x v="0"/>
    <n v="1245387"/>
    <d v="2001-05-15T07:52:42"/>
    <s v="ABN AMRO Futures Limited"/>
    <x v="0"/>
    <x v="0"/>
    <x v="0"/>
    <x v="0"/>
    <s v="Nickel LME Registered Contract"/>
    <s v="Ni LME Reg.      Contract                3 Month         USD/mt-L"/>
    <m/>
    <n v="10"/>
    <x v="0"/>
    <x v="4"/>
    <x v="0"/>
    <n v="7270"/>
    <s v="JWALSH02"/>
    <s v="ATURNER"/>
    <s v="Enron Metals Trading System"/>
    <x v="0"/>
    <x v="0"/>
    <n v="2129791"/>
    <m/>
  </r>
  <r>
    <x v="1"/>
    <x v="3"/>
    <x v="1"/>
    <x v="0"/>
    <n v="1245388"/>
    <d v="2001-05-15T07:52:52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949999999999999"/>
    <s v="jaelee14"/>
    <s v="VPIMENOV"/>
    <s v="ENA-IM ME NEW YORK"/>
    <x v="7"/>
    <x v="7"/>
    <n v="788787"/>
    <d v="2001-05-16T21:00:00"/>
  </r>
  <r>
    <x v="1"/>
    <x v="3"/>
    <x v="1"/>
    <x v="0"/>
    <n v="1245389"/>
    <d v="2001-05-15T07:53:09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8"/>
    <d v="2001-05-16T21:00:00"/>
  </r>
  <r>
    <x v="0"/>
    <x v="1"/>
    <x v="1"/>
    <x v="0"/>
    <n v="1245390"/>
    <d v="2001-05-15T07:53:25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6.1"/>
    <s v="MVVTRADER7"/>
    <s v="MHELLERM"/>
    <s v="UK - ECTRL - Continental Power Book"/>
    <x v="2"/>
    <x v="2"/>
    <n v="102368.1"/>
    <d v="2001-05-21T21:00:00"/>
  </r>
  <r>
    <x v="1"/>
    <x v="3"/>
    <x v="0"/>
    <x v="0"/>
    <n v="1245391"/>
    <d v="2001-05-15T07:53:44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66.1"/>
    <d v="2001-06-01T00:00:00"/>
  </r>
  <r>
    <x v="1"/>
    <x v="1"/>
    <x v="1"/>
    <x v="0"/>
    <n v="1245392"/>
    <d v="2001-05-15T07:53:46"/>
    <s v="Mirant Americas Energy Marketing, L.P."/>
    <x v="0"/>
    <x v="0"/>
    <x v="0"/>
    <x v="1"/>
    <s v="US East Power Phy Fwd Firm"/>
    <s v="US Pwr Phy Firm  Entergy Peak            Oct-Dec01       USD/MWh"/>
    <n v="50"/>
    <m/>
    <x v="0"/>
    <x v="1"/>
    <x v="0"/>
    <n v="40.75"/>
    <s v="ADM44050"/>
    <s v="KPRESTO"/>
    <s v="LT-SPP"/>
    <x v="6"/>
    <x v="8"/>
    <n v="610914.1"/>
    <d v="2001-10-01T14:16:00"/>
  </r>
  <r>
    <x v="1"/>
    <x v="6"/>
    <x v="0"/>
    <x v="0"/>
    <n v="1245393"/>
    <d v="2001-05-15T07:53:4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5967.1"/>
    <d v="2001-06-01T00:00:00"/>
  </r>
  <r>
    <x v="1"/>
    <x v="3"/>
    <x v="1"/>
    <x v="0"/>
    <n v="1245394"/>
    <d v="2001-05-15T07:53:56"/>
    <s v="Enserco Energy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55"/>
    <s v="mattreed"/>
    <s v="MLENHAR"/>
    <s v="ENA - IM West"/>
    <x v="7"/>
    <x v="7"/>
    <n v="788789"/>
    <d v="2001-05-16T21:00:00"/>
  </r>
  <r>
    <x v="1"/>
    <x v="3"/>
    <x v="0"/>
    <x v="0"/>
    <n v="1245395"/>
    <d v="2001-05-15T07:54:0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2"/>
    <s v="aepes222"/>
    <s v="PKEAVEY"/>
    <s v="G-DAILY-EST"/>
    <x v="3"/>
    <x v="7"/>
    <s v="V95968.1"/>
    <d v="2001-05-16T21:00:00"/>
  </r>
  <r>
    <x v="0"/>
    <x v="1"/>
    <x v="1"/>
    <x v="0"/>
    <n v="1245396"/>
    <d v="2001-05-15T07:54:08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5"/>
    <s v="braunsdor1"/>
    <s v="MHELLERM"/>
    <s v="UK - ECTRL - Continental Power Book"/>
    <x v="2"/>
    <x v="2"/>
    <n v="102369.1"/>
    <d v="2001-05-17T21:00:00"/>
  </r>
  <r>
    <x v="1"/>
    <x v="3"/>
    <x v="1"/>
    <x v="0"/>
    <n v="1245397"/>
    <d v="2001-05-15T07:54:09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ADM78685"/>
    <s v="VPIMENOV"/>
    <s v="ENA-IM ME NEW YORK"/>
    <x v="7"/>
    <x v="7"/>
    <n v="788790"/>
    <d v="2001-05-16T21:00:00"/>
  </r>
  <r>
    <x v="1"/>
    <x v="3"/>
    <x v="1"/>
    <x v="0"/>
    <n v="1245400"/>
    <d v="2001-05-15T07:54:13"/>
    <s v="Texaco Natural Gas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STEPHENSJE"/>
    <s v="ARING"/>
    <s v="ENA-IM NE GULF1"/>
    <x v="7"/>
    <x v="7"/>
    <n v="788792"/>
    <d v="2001-05-16T21:00:00"/>
  </r>
  <r>
    <x v="1"/>
    <x v="3"/>
    <x v="1"/>
    <x v="0"/>
    <n v="1245398"/>
    <d v="2001-05-15T07:54:13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50000000000002"/>
    <s v="aepes202"/>
    <s v="SNEAL"/>
    <s v="ENA-IM NE GULF3"/>
    <x v="7"/>
    <x v="7"/>
    <n v="788791"/>
    <d v="2001-05-16T21:00:00"/>
  </r>
  <r>
    <x v="1"/>
    <x v="3"/>
    <x v="1"/>
    <x v="0"/>
    <n v="1245401"/>
    <d v="2001-05-15T07:54:16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aepes202"/>
    <s v="SNEAL"/>
    <s v="ENA-IM NE GULF3"/>
    <x v="7"/>
    <x v="7"/>
    <n v="788793"/>
    <d v="2001-05-16T21:00:00"/>
  </r>
  <r>
    <x v="1"/>
    <x v="3"/>
    <x v="1"/>
    <x v="0"/>
    <n v="1245402"/>
    <d v="2001-05-15T07:54:27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750000000000004"/>
    <s v="ADM78685"/>
    <s v="VPIMENOV"/>
    <s v="ENA-IM ME NEW YORK"/>
    <x v="7"/>
    <x v="7"/>
    <n v="788794"/>
    <d v="2001-05-16T21:00:00"/>
  </r>
  <r>
    <x v="1"/>
    <x v="3"/>
    <x v="1"/>
    <x v="0"/>
    <n v="1245403"/>
    <d v="2001-05-15T07:54:29"/>
    <s v="Reliant Energy Services,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099999999999996"/>
    <s v="jaelee14"/>
    <s v="VPIMENOV"/>
    <s v="ENA-IM ME NEW YORK"/>
    <x v="7"/>
    <x v="7"/>
    <n v="788795"/>
    <d v="2001-05-16T21:00:00"/>
  </r>
  <r>
    <x v="0"/>
    <x v="1"/>
    <x v="1"/>
    <x v="0"/>
    <n v="1245404"/>
    <d v="2001-05-15T07:54:39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7"/>
    <s v="EUTrading2"/>
    <s v="MHELLERM"/>
    <s v="UK - ECTRL - Continental Power Book"/>
    <x v="2"/>
    <x v="2"/>
    <n v="102370.1"/>
    <d v="2001-05-21T21:00:00"/>
  </r>
  <r>
    <x v="1"/>
    <x v="3"/>
    <x v="1"/>
    <x v="0"/>
    <n v="1245405"/>
    <d v="2001-05-15T07:54:58"/>
    <s v="Texex Energy Partners Ltd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00000000000004"/>
    <s v="texexener"/>
    <s v="SHENDRI"/>
    <s v="ENA-IM ME CNG"/>
    <x v="7"/>
    <x v="7"/>
    <n v="788796"/>
    <d v="2001-05-16T21:00:00"/>
  </r>
  <r>
    <x v="1"/>
    <x v="3"/>
    <x v="1"/>
    <x v="0"/>
    <n v="1245406"/>
    <d v="2001-05-15T07:55:09"/>
    <s v="Dynegy Marketing and Trade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NOVERO777"/>
    <s v="MLENHAR"/>
    <s v="ENA - IM West"/>
    <x v="7"/>
    <x v="7"/>
    <n v="788797"/>
    <d v="2001-05-16T21:00:00"/>
  </r>
  <r>
    <x v="1"/>
    <x v="3"/>
    <x v="1"/>
    <x v="0"/>
    <n v="1245407"/>
    <d v="2001-05-15T07:55:14"/>
    <s v="Mirant Americas Energy Marketing, L.P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49999999999998"/>
    <s v="rrm00001"/>
    <s v="SHENDRI"/>
    <s v="ENA-IM ME CNG"/>
    <x v="7"/>
    <x v="7"/>
    <n v="788798"/>
    <d v="2001-05-16T21:00:00"/>
  </r>
  <r>
    <x v="1"/>
    <x v="3"/>
    <x v="1"/>
    <x v="0"/>
    <n v="1245408"/>
    <d v="2001-05-15T07:55:31"/>
    <s v="Enron Energy Services, In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6500000000000004"/>
    <s v="SHIREMAN"/>
    <s v="MLENHAR"/>
    <s v="ENA - IM West"/>
    <x v="7"/>
    <x v="7"/>
    <n v="788799"/>
    <d v="2001-05-16T21:00:00"/>
  </r>
  <r>
    <x v="1"/>
    <x v="3"/>
    <x v="1"/>
    <x v="0"/>
    <n v="1245409"/>
    <d v="2001-05-15T07:55:38"/>
    <s v="Interstate Power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3650000000000002"/>
    <s v="ipca08239"/>
    <s v="TDONOHO"/>
    <s v="ENA - IM Central Gulf"/>
    <x v="7"/>
    <x v="7"/>
    <n v="788800"/>
    <d v="2001-05-16T21:00:00"/>
  </r>
  <r>
    <x v="1"/>
    <x v="1"/>
    <x v="1"/>
    <x v="0"/>
    <n v="1245410"/>
    <d v="2001-05-15T07:55:46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5"/>
    <s v="aforgion"/>
    <s v="PBRODER"/>
    <s v="LT-New England"/>
    <x v="6"/>
    <x v="8"/>
    <n v="610916.1"/>
    <d v="2001-06-01T17:11:00"/>
  </r>
  <r>
    <x v="1"/>
    <x v="3"/>
    <x v="1"/>
    <x v="0"/>
    <n v="1245411"/>
    <d v="2001-05-15T07:56:21"/>
    <s v="AEP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"/>
    <s v="aepes202"/>
    <s v="SPEREIR"/>
    <s v="ENA-IM NE GULF3"/>
    <x v="7"/>
    <x v="7"/>
    <n v="788802"/>
    <d v="2001-05-16T21:00:00"/>
  </r>
  <r>
    <x v="1"/>
    <x v="3"/>
    <x v="1"/>
    <x v="0"/>
    <n v="1245412"/>
    <d v="2001-05-15T07:56:29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7"/>
    <s v="aepes202"/>
    <s v="SPEREIR"/>
    <s v="ENA-IM NE GULF3"/>
    <x v="7"/>
    <x v="7"/>
    <n v="788803"/>
    <d v="2001-05-16T21:00:00"/>
  </r>
  <r>
    <x v="1"/>
    <x v="3"/>
    <x v="0"/>
    <x v="0"/>
    <n v="1245413"/>
    <d v="2001-05-15T07:56:30"/>
    <s v="Aquila Risk Management Corporation"/>
    <x v="0"/>
    <x v="0"/>
    <x v="0"/>
    <x v="3"/>
    <s v="US Gas Fin Swap"/>
    <s v="US Gas Daily     Chicago                 16-31May01      USD/MM"/>
    <m/>
    <n v="2500"/>
    <x v="0"/>
    <x v="12"/>
    <x v="0"/>
    <n v="4.5199999999999996"/>
    <s v="AQUILA1060"/>
    <s v="GSTOREY"/>
    <s v="FT-ONTARIO"/>
    <x v="3"/>
    <x v="7"/>
    <s v="V95969.1"/>
    <d v="2001-05-16T21:00:00"/>
  </r>
  <r>
    <x v="1"/>
    <x v="3"/>
    <x v="1"/>
    <x v="0"/>
    <n v="1245416"/>
    <d v="2001-05-15T07:56:32"/>
    <s v="Enron Energy Services, Inc."/>
    <x v="0"/>
    <x v="0"/>
    <x v="0"/>
    <x v="3"/>
    <s v="US Gas Phy Fwd Firm non-TX &lt; or = 1Mo "/>
    <s v="US Gas Phy       EPNG Keystone           16May01         USD/MM"/>
    <n v="5856"/>
    <m/>
    <x v="0"/>
    <x v="12"/>
    <x v="0"/>
    <n v="4.3"/>
    <s v="REYNOLDS"/>
    <s v="RGAY"/>
    <s v="ENA - IM West"/>
    <x v="7"/>
    <x v="7"/>
    <n v="788805"/>
    <d v="2001-05-16T21:00:00"/>
  </r>
  <r>
    <x v="1"/>
    <x v="3"/>
    <x v="1"/>
    <x v="0"/>
    <n v="1245415"/>
    <d v="2001-05-15T07:56:32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8"/>
    <s v="aepes202"/>
    <s v="SPEREIR"/>
    <s v="ENA-IM NE GULF3"/>
    <x v="7"/>
    <x v="7"/>
    <n v="788804"/>
    <d v="2001-05-16T21:00:00"/>
  </r>
  <r>
    <x v="1"/>
    <x v="3"/>
    <x v="0"/>
    <x v="0"/>
    <n v="1245417"/>
    <d v="2001-05-15T07:56:36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"/>
    <s v="steven12"/>
    <s v="JARNOLD"/>
    <s v="NG-Price"/>
    <x v="3"/>
    <x v="7"/>
    <s v="V95971.1"/>
    <d v="2001-06-01T21:00:00"/>
  </r>
  <r>
    <x v="1"/>
    <x v="1"/>
    <x v="1"/>
    <x v="0"/>
    <n v="1245418"/>
    <d v="2001-05-15T07:56:43"/>
    <s v="Peco Energy Company"/>
    <x v="0"/>
    <x v="0"/>
    <x v="0"/>
    <x v="1"/>
    <s v="US East Power Phy Fwd Firm"/>
    <s v="US Pwr Phy Firm  COMED Peak              Jun01           USD/MWh"/>
    <n v="50"/>
    <m/>
    <x v="0"/>
    <x v="1"/>
    <x v="0"/>
    <n v="61.25"/>
    <s v="FUELSDESK6"/>
    <s v="JKING6"/>
    <s v="LT-ECAR"/>
    <x v="6"/>
    <x v="8"/>
    <n v="610917.1"/>
    <d v="2001-06-01T17:03:00"/>
  </r>
  <r>
    <x v="1"/>
    <x v="3"/>
    <x v="1"/>
    <x v="0"/>
    <n v="1245419"/>
    <d v="2001-05-15T07:56:46"/>
    <s v="Dynegy Marketing and Trade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NOVERO777"/>
    <s v="MLENHAR"/>
    <s v="ENA - IM West"/>
    <x v="7"/>
    <x v="7"/>
    <n v="788806"/>
    <d v="2001-05-16T21:00:00"/>
  </r>
  <r>
    <x v="1"/>
    <x v="3"/>
    <x v="1"/>
    <x v="0"/>
    <n v="1245420"/>
    <d v="2001-05-15T07:56:47"/>
    <s v="Axia Energy, LP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garrison"/>
    <s v="ARING"/>
    <s v="ENA-IM NE GULF1"/>
    <x v="7"/>
    <x v="7"/>
    <n v="788807"/>
    <d v="2001-05-16T21:00:00"/>
  </r>
  <r>
    <x v="0"/>
    <x v="3"/>
    <x v="1"/>
    <x v="0"/>
    <n v="1245421"/>
    <d v="2001-05-15T07:56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808"/>
    <d v="2001-05-16T21:00:00"/>
  </r>
  <r>
    <x v="1"/>
    <x v="3"/>
    <x v="1"/>
    <x v="0"/>
    <n v="1245422"/>
    <d v="2001-05-15T07:56:51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88809"/>
    <d v="2001-05-16T21:00:00"/>
  </r>
  <r>
    <x v="1"/>
    <x v="3"/>
    <x v="1"/>
    <x v="0"/>
    <n v="1245424"/>
    <d v="2001-05-15T07:57:0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EPMELPrdm"/>
    <s v="MLENHAR"/>
    <s v="ENA - IM West"/>
    <x v="7"/>
    <x v="7"/>
    <n v="788811"/>
    <d v="2001-05-16T21:00:00"/>
  </r>
  <r>
    <x v="1"/>
    <x v="3"/>
    <x v="1"/>
    <x v="0"/>
    <n v="1245425"/>
    <d v="2001-05-15T07:57:05"/>
    <s v="USGT/Aquila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indybisho"/>
    <s v="MLENHAR"/>
    <s v="ENA - IM West"/>
    <x v="7"/>
    <x v="7"/>
    <n v="788812"/>
    <d v="2001-05-16T21:00:00"/>
  </r>
  <r>
    <x v="1"/>
    <x v="3"/>
    <x v="1"/>
    <x v="0"/>
    <n v="1245426"/>
    <d v="2001-05-15T07:57:05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449999999999996"/>
    <s v="SCOTTBISK"/>
    <s v="JWILLI13"/>
    <s v="ENA - IM Mkt Central MICH"/>
    <x v="7"/>
    <x v="7"/>
    <n v="788813"/>
    <d v="2001-05-16T21:00:00"/>
  </r>
  <r>
    <x v="1"/>
    <x v="3"/>
    <x v="1"/>
    <x v="0"/>
    <n v="1245427"/>
    <d v="2001-05-15T07:57:15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25"/>
    <s v="txuetcpat"/>
    <s v="MLENHAR"/>
    <s v="ENA - IM West"/>
    <x v="7"/>
    <x v="7"/>
    <n v="788814"/>
    <d v="2001-05-16T21:00:00"/>
  </r>
  <r>
    <x v="1"/>
    <x v="1"/>
    <x v="0"/>
    <x v="0"/>
    <n v="1245428"/>
    <d v="2001-05-15T07:57:25"/>
    <s v="Williams Energy Marketing &amp; Trading Company"/>
    <x v="0"/>
    <x v="0"/>
    <x v="0"/>
    <x v="1"/>
    <s v="US East Power Fin Swap"/>
    <s v="US Pwr Fin Swap  ISO NY Z-A Peak         16May01         USD/MWh"/>
    <m/>
    <n v="50"/>
    <x v="0"/>
    <x v="1"/>
    <x v="0"/>
    <n v="40.049999999999997"/>
    <s v="brianagre"/>
    <s v="GGUPTA"/>
    <s v="ST-New England"/>
    <x v="6"/>
    <x v="7"/>
    <n v="610918.1"/>
    <d v="2001-05-16T21:00:00"/>
  </r>
  <r>
    <x v="1"/>
    <x v="3"/>
    <x v="1"/>
    <x v="0"/>
    <n v="1245429"/>
    <d v="2001-05-15T07:57:27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8"/>
    <s v="jfh00001"/>
    <s v="MLENHAR"/>
    <s v="ENA - IM West"/>
    <x v="7"/>
    <x v="7"/>
    <n v="788815"/>
    <d v="2001-05-16T21:00:00"/>
  </r>
  <r>
    <x v="1"/>
    <x v="3"/>
    <x v="1"/>
    <x v="0"/>
    <n v="1245430"/>
    <d v="2001-05-15T07:57:28"/>
    <s v="Cook Inlet Energy Supply L.L.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9000000000000004"/>
    <s v="canadanw1"/>
    <s v="MLENHAR"/>
    <s v="ENA - IM West"/>
    <x v="7"/>
    <x v="7"/>
    <n v="788816"/>
    <d v="2001-05-16T21:00:00"/>
  </r>
  <r>
    <x v="1"/>
    <x v="3"/>
    <x v="1"/>
    <x v="0"/>
    <n v="1245431"/>
    <d v="2001-05-15T07:57:31"/>
    <s v="Reliant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99999999999997"/>
    <s v="jaelee14"/>
    <s v="SPEREIR"/>
    <s v="ENA-IM NE GULF3"/>
    <x v="7"/>
    <x v="7"/>
    <n v="788817"/>
    <d v="2001-05-16T21:00:00"/>
  </r>
  <r>
    <x v="1"/>
    <x v="3"/>
    <x v="1"/>
    <x v="0"/>
    <n v="1245432"/>
    <d v="2001-05-15T07:57:38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USTIN4874"/>
    <s v="MLENHAR"/>
    <s v="ENA - IM West"/>
    <x v="7"/>
    <x v="7"/>
    <n v="788818"/>
    <d v="2001-05-16T21:00:00"/>
  </r>
  <r>
    <x v="1"/>
    <x v="3"/>
    <x v="1"/>
    <x v="0"/>
    <n v="1245433"/>
    <d v="2001-05-15T07:57:4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2"/>
    <s v="EPMELPrdm"/>
    <s v="MLENHAR"/>
    <s v="ENA - IM West"/>
    <x v="7"/>
    <x v="7"/>
    <n v="788819"/>
    <d v="2001-05-16T21:00:00"/>
  </r>
  <r>
    <x v="1"/>
    <x v="3"/>
    <x v="1"/>
    <x v="0"/>
    <n v="1245434"/>
    <d v="2001-05-15T07:57:42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2"/>
    <s v="garrison"/>
    <s v="ARING"/>
    <s v="ENA-IM NE GULF1"/>
    <x v="7"/>
    <x v="7"/>
    <n v="788820"/>
    <d v="2001-05-16T21:00:00"/>
  </r>
  <r>
    <x v="1"/>
    <x v="3"/>
    <x v="1"/>
    <x v="0"/>
    <n v="1245435"/>
    <d v="2001-05-15T07:57:46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1"/>
    <s v="EPMELPrdm"/>
    <s v="MLENHAR"/>
    <s v="ENA - IM West"/>
    <x v="7"/>
    <x v="7"/>
    <n v="788821"/>
    <d v="2001-05-16T21:00:00"/>
  </r>
  <r>
    <x v="0"/>
    <x v="3"/>
    <x v="1"/>
    <x v="0"/>
    <n v="1245436"/>
    <d v="2001-05-15T07:57:48"/>
    <s v="Engage Energy Canada L.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craigwest"/>
    <s v="RWATT"/>
    <s v="EC-IM Canada West"/>
    <x v="7"/>
    <x v="9"/>
    <n v="788822"/>
    <d v="2001-05-15T21:00:00"/>
  </r>
  <r>
    <x v="1"/>
    <x v="3"/>
    <x v="1"/>
    <x v="0"/>
    <n v="1245437"/>
    <d v="2001-05-15T07:57:49"/>
    <s v="TXU Energy Trading Company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5"/>
    <s v="txuetcpat"/>
    <s v="MLENHAR"/>
    <s v="ENA - IM West"/>
    <x v="7"/>
    <x v="7"/>
    <n v="788823"/>
    <d v="2001-05-16T21:00:00"/>
  </r>
  <r>
    <x v="1"/>
    <x v="3"/>
    <x v="1"/>
    <x v="0"/>
    <n v="1245438"/>
    <d v="2001-05-15T07:57:53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EPMELPrdm"/>
    <s v="MLENHAR"/>
    <s v="ENA - IM West"/>
    <x v="7"/>
    <x v="7"/>
    <n v="788824"/>
    <d v="2001-05-16T21:00:00"/>
  </r>
  <r>
    <x v="1"/>
    <x v="3"/>
    <x v="1"/>
    <x v="0"/>
    <n v="1245439"/>
    <d v="2001-05-15T07:57:59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9"/>
    <s v="KEVMASEK"/>
    <s v="MLENHAR"/>
    <s v="ENA - IM West"/>
    <x v="7"/>
    <x v="7"/>
    <n v="788825"/>
    <d v="2001-05-16T21:00:00"/>
  </r>
  <r>
    <x v="1"/>
    <x v="3"/>
    <x v="1"/>
    <x v="0"/>
    <n v="1245440"/>
    <d v="2001-05-15T07:58:10"/>
    <s v="Aquila Energy Marketing Corporation"/>
    <x v="0"/>
    <x v="0"/>
    <x v="0"/>
    <x v="3"/>
    <s v="US Gas Phy Fwd Firm non-TX &lt; or = 1Mo "/>
    <s v="US Gas Phy       PG&amp;E Topock             16May01         USD/MM"/>
    <n v="5000"/>
    <m/>
    <x v="0"/>
    <x v="12"/>
    <x v="0"/>
    <n v="5.95"/>
    <s v="KEVINLEGG"/>
    <s v="MLENHAR"/>
    <s v="ENA - IM West"/>
    <x v="7"/>
    <x v="7"/>
    <n v="788826"/>
    <d v="2001-05-16T21:00:00"/>
  </r>
  <r>
    <x v="1"/>
    <x v="3"/>
    <x v="1"/>
    <x v="0"/>
    <n v="1245441"/>
    <d v="2001-05-15T07:58:11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"/>
    <s v="bcollins"/>
    <s v="TDONOHO"/>
    <s v="ENA - IM Central Gulf"/>
    <x v="7"/>
    <x v="7"/>
    <n v="788827"/>
    <d v="2001-05-16T21:00:00"/>
  </r>
  <r>
    <x v="1"/>
    <x v="3"/>
    <x v="1"/>
    <x v="0"/>
    <n v="1245442"/>
    <d v="2001-05-15T07:58:18"/>
    <s v="TXU Energy Trading Company"/>
    <x v="0"/>
    <x v="0"/>
    <x v="0"/>
    <x v="3"/>
    <s v="US Gas Phy Fwd Firm non-TX &lt; or = 1Mo "/>
    <s v="US Gas Phy       PGT Malin               16May01         USD/MM"/>
    <n v="4293"/>
    <m/>
    <x v="0"/>
    <x v="12"/>
    <x v="0"/>
    <n v="4.6500000000000004"/>
    <s v="txuetcpat"/>
    <s v="MLENHAR"/>
    <s v="ENA - IM West"/>
    <x v="7"/>
    <x v="7"/>
    <n v="788828"/>
    <d v="2001-05-16T21:00:00"/>
  </r>
  <r>
    <x v="1"/>
    <x v="3"/>
    <x v="1"/>
    <x v="0"/>
    <n v="1245443"/>
    <d v="2001-05-15T07:58:20"/>
    <s v="Cross Timbers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redwood1"/>
    <s v="KSTEVEN"/>
    <s v="ENA-IM Mid Central South"/>
    <x v="7"/>
    <x v="7"/>
    <n v="788829"/>
    <d v="2001-05-16T21:00:00"/>
  </r>
  <r>
    <x v="1"/>
    <x v="3"/>
    <x v="1"/>
    <x v="0"/>
    <n v="1245444"/>
    <d v="2001-05-15T07:58:21"/>
    <s v="Aquila Energy Marketing Corporation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"/>
    <s v="KEVINLEGG"/>
    <s v="MLENHAR"/>
    <s v="ENA - IM West"/>
    <x v="7"/>
    <x v="7"/>
    <n v="788830"/>
    <d v="2001-05-16T21:00:00"/>
  </r>
  <r>
    <x v="1"/>
    <x v="3"/>
    <x v="1"/>
    <x v="0"/>
    <n v="1245445"/>
    <d v="2001-05-15T07:58:31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"/>
    <s v="SCOTTWIR"/>
    <s v="KSTEVEN"/>
    <s v="ENA-IM Mid Central South"/>
    <x v="7"/>
    <x v="7"/>
    <n v="788831"/>
    <d v="2001-05-16T21:00:00"/>
  </r>
  <r>
    <x v="0"/>
    <x v="3"/>
    <x v="1"/>
    <x v="0"/>
    <n v="1245446"/>
    <d v="2001-05-15T07:58:32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2"/>
    <s v="GILLHGILL"/>
    <s v="MNICHOLA"/>
    <s v="Non Affiliate Gas Book"/>
    <x v="4"/>
    <x v="2"/>
    <n v="102895"/>
    <d v="2001-05-15T21:00:00"/>
  </r>
  <r>
    <x v="1"/>
    <x v="3"/>
    <x v="1"/>
    <x v="0"/>
    <n v="1245447"/>
    <d v="2001-05-15T07:59:02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32"/>
    <d v="2001-05-16T21:00:00"/>
  </r>
  <r>
    <x v="0"/>
    <x v="0"/>
    <x v="0"/>
    <x v="0"/>
    <n v="1245450"/>
    <d v="2001-05-15T07:59:14"/>
    <s v="J. Aron &amp; Company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VANDESBO"/>
    <s v="BMARCHAN"/>
    <s v="Enron Metals Trading System"/>
    <x v="0"/>
    <x v="0"/>
    <n v="2129795"/>
    <m/>
  </r>
  <r>
    <x v="1"/>
    <x v="3"/>
    <x v="1"/>
    <x v="0"/>
    <n v="1245449"/>
    <d v="2001-05-15T07:59:14"/>
    <s v="AEP Energy Services, Inc.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7949999999999999"/>
    <s v="aepes224"/>
    <s v="VPIMENOV"/>
    <s v="ENA-IM ME NEW YORK"/>
    <x v="7"/>
    <x v="7"/>
    <n v="788833"/>
    <d v="2001-05-16T21:00:00"/>
  </r>
  <r>
    <x v="1"/>
    <x v="3"/>
    <x v="1"/>
    <x v="0"/>
    <n v="1245451"/>
    <d v="2001-05-15T07:59:28"/>
    <s v="Colonial Energy Inc."/>
    <x v="0"/>
    <x v="0"/>
    <x v="0"/>
    <x v="3"/>
    <s v="US Gas Phy Fwd Firm non-TX &lt; or = 1Mo "/>
    <s v="US Gas Phy       TETCO ELA               16May01         USD/MM"/>
    <n v="4800"/>
    <m/>
    <x v="0"/>
    <x v="12"/>
    <x v="0"/>
    <n v="4.3899999999999997"/>
    <s v="VABLAISE"/>
    <s v="SPEREIR"/>
    <s v="ENA-IM NE GULF3"/>
    <x v="7"/>
    <x v="7"/>
    <n v="788834"/>
    <d v="2001-05-16T21:00:00"/>
  </r>
  <r>
    <x v="1"/>
    <x v="3"/>
    <x v="0"/>
    <x v="0"/>
    <n v="1245452"/>
    <d v="2001-05-15T07:59:30"/>
    <s v="Aquila Risk Management Corporation"/>
    <x v="0"/>
    <x v="0"/>
    <x v="0"/>
    <x v="3"/>
    <s v="US Gas Fin BasisSwap"/>
    <s v="US Gas Basis     NWPL RkyMtn             Jun01           USD/MM"/>
    <n v="5000"/>
    <m/>
    <x v="0"/>
    <x v="12"/>
    <x v="0"/>
    <n v="-1.085"/>
    <s v="AQUILA1060"/>
    <s v="FERMIS"/>
    <s v="FT - North West"/>
    <x v="3"/>
    <x v="7"/>
    <s v="V95972.1"/>
    <d v="2001-06-01T21:00:00"/>
  </r>
  <r>
    <x v="1"/>
    <x v="1"/>
    <x v="1"/>
    <x v="0"/>
    <n v="1245453"/>
    <d v="2001-05-15T07:59:43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briankrall"/>
    <s v="JQUENET"/>
    <s v="ST-PJM"/>
    <x v="6"/>
    <x v="8"/>
    <n v="610922.1"/>
    <d v="2001-05-16T21:00:00"/>
  </r>
  <r>
    <x v="1"/>
    <x v="1"/>
    <x v="1"/>
    <x v="0"/>
    <n v="1245454"/>
    <d v="2001-05-15T08:00:12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60"/>
    <s v="JAMESTOMO"/>
    <s v="TALONSO"/>
    <s v="ST-SW"/>
    <x v="6"/>
    <x v="8"/>
    <n v="610923.1"/>
    <d v="2001-05-16T21:00:00"/>
  </r>
  <r>
    <x v="1"/>
    <x v="1"/>
    <x v="1"/>
    <x v="0"/>
    <n v="1245455"/>
    <d v="2001-05-15T08:00:14"/>
    <s v="Aquila Energy Marketing Corporation"/>
    <x v="0"/>
    <x v="0"/>
    <x v="0"/>
    <x v="1"/>
    <s v="US West Power Phy Fwd CAISO"/>
    <s v="US Pwr Phy CAISO NP15 OffPk              16May01         USD/MWh"/>
    <m/>
    <n v="25"/>
    <x v="0"/>
    <x v="1"/>
    <x v="0"/>
    <n v="110"/>
    <s v="WESTPOWER"/>
    <s v="PPLATTE"/>
    <s v="ST-CA"/>
    <x v="6"/>
    <x v="8"/>
    <n v="610924.1"/>
    <d v="2001-05-16T21:00:00"/>
  </r>
  <r>
    <x v="1"/>
    <x v="3"/>
    <x v="1"/>
    <x v="0"/>
    <n v="1245456"/>
    <d v="2001-05-15T08:00:15"/>
    <s v="Enron Energy Services, Inc."/>
    <x v="0"/>
    <x v="0"/>
    <x v="0"/>
    <x v="3"/>
    <s v="US Gas Phy Fwd Firm non-TX &lt; or = 1Mo "/>
    <s v="US Gas Phy       EP Blanco Avg           16May01         USD/MM"/>
    <n v="3500"/>
    <m/>
    <x v="0"/>
    <x v="12"/>
    <x v="0"/>
    <n v="3.35"/>
    <s v="REYNOLDS"/>
    <s v="TKUYKEN"/>
    <s v="ENA - IM West"/>
    <x v="7"/>
    <x v="7"/>
    <n v="788835"/>
    <d v="2001-05-16T21:00:00"/>
  </r>
  <r>
    <x v="1"/>
    <x v="1"/>
    <x v="1"/>
    <x v="0"/>
    <n v="1245457"/>
    <d v="2001-05-15T08:00:20"/>
    <s v="Axia Energy, LP"/>
    <x v="0"/>
    <x v="0"/>
    <x v="0"/>
    <x v="1"/>
    <s v="US West Power Phy Fwd Firm"/>
    <s v="US Pwr Phy Firm  PALVE Peak              16May01         USD/MWh"/>
    <n v="25"/>
    <m/>
    <x v="0"/>
    <x v="1"/>
    <x v="0"/>
    <n v="220"/>
    <s v="mdehaven"/>
    <s v="MFISCHE2"/>
    <s v="ST-SW"/>
    <x v="6"/>
    <x v="8"/>
    <n v="610925.1"/>
    <d v="2001-05-16T21:00:00"/>
  </r>
  <r>
    <x v="1"/>
    <x v="1"/>
    <x v="1"/>
    <x v="0"/>
    <n v="1245458"/>
    <d v="2001-05-15T08:00:23"/>
    <s v="Morgan Stanley Capital Group, Inc."/>
    <x v="0"/>
    <x v="0"/>
    <x v="0"/>
    <x v="1"/>
    <s v="US West Power Phy Fwd CAISO"/>
    <s v="US Pwr Phy CAISO NP15 OffPk              16May01         USD/MWh"/>
    <n v="25"/>
    <m/>
    <x v="0"/>
    <x v="1"/>
    <x v="0"/>
    <n v="100"/>
    <s v="powermax"/>
    <s v="PPLATTE"/>
    <s v="ST-CA"/>
    <x v="6"/>
    <x v="8"/>
    <n v="610926.1"/>
    <d v="2001-05-16T21:00:00"/>
  </r>
  <r>
    <x v="1"/>
    <x v="1"/>
    <x v="1"/>
    <x v="0"/>
    <n v="1245459"/>
    <d v="2001-05-15T08:00:25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aepsvc134"/>
    <s v="MFISCHE2"/>
    <s v="ST-SW"/>
    <x v="6"/>
    <x v="8"/>
    <n v="610927.1"/>
    <d v="2001-05-16T21:00:00"/>
  </r>
  <r>
    <x v="1"/>
    <x v="3"/>
    <x v="1"/>
    <x v="0"/>
    <n v="1245460"/>
    <d v="2001-05-15T08:00:2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99999999999997"/>
    <s v="perryperg"/>
    <s v="JWILLI13"/>
    <s v="ENA - IM Mkt Central MICH"/>
    <x v="7"/>
    <x v="7"/>
    <n v="788836"/>
    <d v="2001-05-16T21:00:00"/>
  </r>
  <r>
    <x v="1"/>
    <x v="1"/>
    <x v="1"/>
    <x v="0"/>
    <n v="1245461"/>
    <d v="2001-05-15T08:00:30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15"/>
    <s v="benpratt1"/>
    <s v="MFISCHE2"/>
    <s v="ST-SW"/>
    <x v="6"/>
    <x v="8"/>
    <n v="610928.1"/>
    <d v="2001-05-16T21:00:00"/>
  </r>
  <r>
    <x v="1"/>
    <x v="1"/>
    <x v="1"/>
    <x v="0"/>
    <n v="1245462"/>
    <d v="2001-05-15T08:00:34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5"/>
    <s v="mattern1"/>
    <s v="DSCHOLT"/>
    <s v="ST-SW"/>
    <x v="6"/>
    <x v="8"/>
    <n v="610929.1"/>
    <d v="2001-05-16T21:00:00"/>
  </r>
  <r>
    <x v="1"/>
    <x v="1"/>
    <x v="1"/>
    <x v="0"/>
    <n v="1245463"/>
    <d v="2001-05-15T08:00:37"/>
    <s v="City of Santa Clara California, Silicon Valley Power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TEVEHANCE"/>
    <s v="MFISCHE2"/>
    <s v="ST-SW"/>
    <x v="6"/>
    <x v="8"/>
    <n v="610930.1"/>
    <d v="2001-05-16T21:00:00"/>
  </r>
  <r>
    <x v="1"/>
    <x v="1"/>
    <x v="1"/>
    <x v="0"/>
    <n v="1245464"/>
    <d v="2001-05-15T08:00:40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15"/>
    <s v="ADM07644"/>
    <s v="CMALLOR"/>
    <s v="ST-CA"/>
    <x v="6"/>
    <x v="8"/>
    <n v="610931.1"/>
    <d v="2001-05-16T21:00:00"/>
  </r>
  <r>
    <x v="1"/>
    <x v="3"/>
    <x v="1"/>
    <x v="0"/>
    <n v="1245465"/>
    <d v="2001-05-15T08:00:41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00000000000003"/>
    <s v="aepes202"/>
    <s v="SNEAL"/>
    <s v="ENA-IM NE GULF3"/>
    <x v="7"/>
    <x v="7"/>
    <n v="788837"/>
    <d v="2001-05-16T21:00:00"/>
  </r>
  <r>
    <x v="1"/>
    <x v="1"/>
    <x v="1"/>
    <x v="0"/>
    <n v="1245468"/>
    <d v="2001-05-15T08:00:43"/>
    <s v="Aquila Energy Marketing Corporation"/>
    <x v="0"/>
    <x v="0"/>
    <x v="0"/>
    <x v="1"/>
    <s v="US West Power Phy Fwd CAISO"/>
    <s v="US Pwr Phy CAISO NP15 Peak               16May01         USD/MWh"/>
    <n v="25"/>
    <m/>
    <x v="0"/>
    <x v="1"/>
    <x v="0"/>
    <n v="225"/>
    <s v="WESTPOWER"/>
    <s v="CMALLOR"/>
    <s v="ST-CA"/>
    <x v="6"/>
    <x v="8"/>
    <n v="610932.1"/>
    <d v="2001-05-16T21:00:00"/>
  </r>
  <r>
    <x v="1"/>
    <x v="3"/>
    <x v="1"/>
    <x v="0"/>
    <n v="1245469"/>
    <d v="2001-05-15T08:00:44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00000000000003"/>
    <s v="aepes202"/>
    <s v="SNEAL"/>
    <s v="ENA-IM NE GULF3"/>
    <x v="7"/>
    <x v="7"/>
    <n v="788839"/>
    <d v="2001-05-16T21:00:00"/>
  </r>
  <r>
    <x v="1"/>
    <x v="3"/>
    <x v="1"/>
    <x v="0"/>
    <n v="1245470"/>
    <d v="2001-05-15T08:00:46"/>
    <s v="PanCanadian Energy Services Inc."/>
    <x v="0"/>
    <x v="0"/>
    <x v="0"/>
    <x v="3"/>
    <s v="US Gas Phy Fwd Firm non-TX &lt; or = 1Mo "/>
    <s v="US Gas Phy       TETCO ELA               16May01         USD/MM"/>
    <n v="10000"/>
    <m/>
    <x v="0"/>
    <x v="12"/>
    <x v="0"/>
    <n v="4.3849999999999998"/>
    <s v="pces5126"/>
    <s v="SPEREIR"/>
    <s v="ENA-IM NE GULF3"/>
    <x v="7"/>
    <x v="7"/>
    <n v="788840"/>
    <d v="2001-05-16T21:00:00"/>
  </r>
  <r>
    <x v="1"/>
    <x v="3"/>
    <x v="0"/>
    <x v="0"/>
    <n v="1245472"/>
    <d v="2001-05-15T08:00:52"/>
    <s v="Bank of America, National Association"/>
    <x v="0"/>
    <x v="0"/>
    <x v="0"/>
    <x v="3"/>
    <s v="US Gas Fin BasisSwap"/>
    <s v="US Gas Basis     NWPL RkyMtn             Jul01           USD/MM"/>
    <n v="5000"/>
    <m/>
    <x v="0"/>
    <x v="12"/>
    <x v="0"/>
    <n v="-1.29"/>
    <s v="damian41"/>
    <s v="FERMIS"/>
    <s v="FT - North West"/>
    <x v="3"/>
    <x v="7"/>
    <s v="V95975.1"/>
    <d v="2001-07-01T21:00:00"/>
  </r>
  <r>
    <x v="1"/>
    <x v="3"/>
    <x v="1"/>
    <x v="0"/>
    <n v="1245474"/>
    <d v="2001-05-15T08:00:59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JOHNBOYLE"/>
    <s v="SSOUTH"/>
    <s v="ENA - IM West"/>
    <x v="7"/>
    <x v="7"/>
    <n v="788841"/>
    <d v="2001-05-16T21:00:00"/>
  </r>
  <r>
    <x v="1"/>
    <x v="1"/>
    <x v="1"/>
    <x v="0"/>
    <n v="1245475"/>
    <d v="2001-05-15T08:01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cgorman1"/>
    <s v="JQUENET"/>
    <s v="ST-PJM"/>
    <x v="6"/>
    <x v="8"/>
    <n v="610933.1"/>
    <d v="2001-05-16T21:00:00"/>
  </r>
  <r>
    <x v="1"/>
    <x v="1"/>
    <x v="1"/>
    <x v="0"/>
    <n v="1245476"/>
    <d v="2001-05-15T08:01:07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75"/>
    <s v="ADM32054"/>
    <s v="JKING6"/>
    <s v="ST-Main"/>
    <x v="6"/>
    <x v="8"/>
    <n v="610934.1"/>
    <d v="2001-05-16T21:00:00"/>
  </r>
  <r>
    <x v="1"/>
    <x v="3"/>
    <x v="1"/>
    <x v="0"/>
    <n v="1245477"/>
    <d v="2001-05-15T08:01:07"/>
    <s v="Cook Inlet Energy Supply L.L.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2349999999999999"/>
    <s v="WESTDESK1"/>
    <s v="SSOUTH"/>
    <s v="ENA - IM West"/>
    <x v="7"/>
    <x v="7"/>
    <n v="788842"/>
    <d v="2001-05-16T21:00:00"/>
  </r>
  <r>
    <x v="1"/>
    <x v="3"/>
    <x v="0"/>
    <x v="0"/>
    <n v="1245478"/>
    <d v="2001-05-15T08:01:09"/>
    <s v="Aquila Risk Management Corporation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QUILA1003"/>
    <s v="KRUSCIT"/>
    <s v="Firm Trading Central"/>
    <x v="3"/>
    <x v="7"/>
    <s v="V95977.1"/>
    <d v="2001-06-01T21:00:00"/>
  </r>
  <r>
    <x v="1"/>
    <x v="3"/>
    <x v="0"/>
    <x v="0"/>
    <n v="1245480"/>
    <d v="2001-05-15T08:01:12"/>
    <s v="Aquila Risk Management Corporation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QUILA1003"/>
    <s v="KRUSCIT"/>
    <s v="Firm Trading Central"/>
    <x v="3"/>
    <x v="7"/>
    <s v="V95979.1"/>
    <d v="2001-06-01T00:00:00"/>
  </r>
  <r>
    <x v="1"/>
    <x v="3"/>
    <x v="1"/>
    <x v="0"/>
    <n v="1245481"/>
    <d v="2001-05-15T08:01:1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43"/>
    <d v="2001-05-16T21:00:00"/>
  </r>
  <r>
    <x v="1"/>
    <x v="1"/>
    <x v="1"/>
    <x v="0"/>
    <n v="1245482"/>
    <d v="2001-05-15T08:01:18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2"/>
    <s v="kevinmil"/>
    <s v="KPRESTO"/>
    <s v="LT-SPP"/>
    <x v="6"/>
    <x v="8"/>
    <n v="610935.1"/>
    <d v="2001-09-01T14:16:00"/>
  </r>
  <r>
    <x v="0"/>
    <x v="3"/>
    <x v="1"/>
    <x v="0"/>
    <n v="1245484"/>
    <d v="2001-05-15T08:01:2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8845"/>
    <d v="2001-05-16T21:00:00"/>
  </r>
  <r>
    <x v="1"/>
    <x v="3"/>
    <x v="1"/>
    <x v="0"/>
    <n v="1245483"/>
    <d v="2001-05-15T08:01:21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ccubbison"/>
    <s v="JTHOLT"/>
    <s v="ENA - IM West"/>
    <x v="7"/>
    <x v="7"/>
    <n v="788844"/>
    <d v="2001-05-16T21:00:00"/>
  </r>
  <r>
    <x v="1"/>
    <x v="3"/>
    <x v="1"/>
    <x v="0"/>
    <n v="1245485"/>
    <d v="2001-05-15T08:01:23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ccubbison"/>
    <s v="JTHOLT"/>
    <s v="ENA - IM West"/>
    <x v="7"/>
    <x v="7"/>
    <n v="788846"/>
    <d v="2001-05-16T21:00:00"/>
  </r>
  <r>
    <x v="1"/>
    <x v="1"/>
    <x v="1"/>
    <x v="0"/>
    <n v="1245487"/>
    <d v="2001-05-15T08:01:25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DWILKINS"/>
    <s v="DSCHOLT"/>
    <s v="ST-SW"/>
    <x v="6"/>
    <x v="8"/>
    <n v="610937.1"/>
    <d v="2001-05-16T21:00:00"/>
  </r>
  <r>
    <x v="1"/>
    <x v="1"/>
    <x v="1"/>
    <x v="0"/>
    <n v="1245486"/>
    <d v="2001-05-15T08:01:25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5"/>
    <s v="ADM32054"/>
    <s v="JKING6"/>
    <s v="ST-Main"/>
    <x v="6"/>
    <x v="8"/>
    <n v="610936.1"/>
    <d v="2001-05-16T21:00:00"/>
  </r>
  <r>
    <x v="1"/>
    <x v="1"/>
    <x v="1"/>
    <x v="0"/>
    <n v="1245488"/>
    <d v="2001-05-15T08:01:27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7.5"/>
    <s v="brianhurst"/>
    <s v="TALONSO"/>
    <s v="ST-SW"/>
    <x v="6"/>
    <x v="8"/>
    <n v="610938.1"/>
    <d v="2001-05-16T21:00:00"/>
  </r>
  <r>
    <x v="1"/>
    <x v="1"/>
    <x v="1"/>
    <x v="0"/>
    <n v="1245490"/>
    <d v="2001-05-15T08:01:32"/>
    <s v="City of Santa Clara California, Silicon Valley Power"/>
    <x v="0"/>
    <x v="0"/>
    <x v="0"/>
    <x v="1"/>
    <s v="US West Power Phy Fwd CAISO"/>
    <s v="US Pwr Phy CAISO NP15 Peak               16May01         USD/MWh"/>
    <m/>
    <n v="25"/>
    <x v="0"/>
    <x v="1"/>
    <x v="0"/>
    <n v="227"/>
    <s v="KENSIMMS"/>
    <s v="CMALLOR"/>
    <s v="ST-CA"/>
    <x v="6"/>
    <x v="8"/>
    <n v="610939.1"/>
    <d v="2001-05-16T21:00:00"/>
  </r>
  <r>
    <x v="1"/>
    <x v="3"/>
    <x v="1"/>
    <x v="0"/>
    <n v="1245491"/>
    <d v="2001-05-15T08:01:32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13000000000001"/>
    <s v="WAYNEPIVEC"/>
    <s v="PMIMS"/>
    <s v="ENA - IM MKT Central CG"/>
    <x v="7"/>
    <x v="7"/>
    <n v="788847"/>
    <d v="2001-05-16T21:00:00"/>
  </r>
  <r>
    <x v="1"/>
    <x v="3"/>
    <x v="1"/>
    <x v="0"/>
    <n v="1245492"/>
    <d v="2001-05-15T08:01:36"/>
    <s v="El Paso Merchant Energy, L.P."/>
    <x v="0"/>
    <x v="0"/>
    <x v="0"/>
    <x v="3"/>
    <s v="US Gas Phy Fwd Firm non-TX &lt; or = 1Mo "/>
    <s v="US Gas Phy       CIG Mainline            16May01         USD/MM"/>
    <n v="5000"/>
    <m/>
    <x v="0"/>
    <x v="12"/>
    <x v="0"/>
    <n v="3.14"/>
    <s v="EPMELPrj"/>
    <s v="SSCOTT5"/>
    <s v="ENA - IM Denver"/>
    <x v="7"/>
    <x v="7"/>
    <n v="788848"/>
    <d v="2001-05-16T21:00:00"/>
  </r>
  <r>
    <x v="1"/>
    <x v="3"/>
    <x v="1"/>
    <x v="0"/>
    <n v="1245493"/>
    <d v="2001-05-15T08:01:3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ramcharger"/>
    <s v="JTHOLT"/>
    <s v="ENA - IM West"/>
    <x v="7"/>
    <x v="7"/>
    <n v="788849"/>
    <d v="2001-05-16T21:00:00"/>
  </r>
  <r>
    <x v="1"/>
    <x v="3"/>
    <x v="1"/>
    <x v="0"/>
    <n v="1245495"/>
    <d v="2001-05-15T08:01:40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1150000000000002"/>
    <s v="EPMELPrj"/>
    <s v="SSCOTT5"/>
    <s v="ENA - IM Denver"/>
    <x v="7"/>
    <x v="7"/>
    <n v="788850"/>
    <d v="2001-05-16T21:00:00"/>
  </r>
  <r>
    <x v="1"/>
    <x v="3"/>
    <x v="1"/>
    <x v="0"/>
    <n v="1245496"/>
    <d v="2001-05-15T08:01:43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16"/>
    <s v="jromita73"/>
    <s v="SSCOTT5"/>
    <s v="ENA - IM Denver"/>
    <x v="7"/>
    <x v="7"/>
    <n v="788851"/>
    <d v="2001-05-16T21:00:00"/>
  </r>
  <r>
    <x v="1"/>
    <x v="3"/>
    <x v="1"/>
    <x v="0"/>
    <n v="1245497"/>
    <d v="2001-05-15T08:01:44"/>
    <s v="Dynegy Marketing and Trade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237999999999996"/>
    <s v="MAXFIELD"/>
    <s v="PMIMS"/>
    <s v="ENA - IM MKT Central CG"/>
    <x v="7"/>
    <x v="7"/>
    <n v="788852"/>
    <d v="2001-05-16T21:00:00"/>
  </r>
  <r>
    <x v="1"/>
    <x v="3"/>
    <x v="1"/>
    <x v="0"/>
    <n v="1245499"/>
    <d v="2001-05-15T08:01:46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24"/>
    <s v="EPMELPrj"/>
    <s v="SSCOTT5"/>
    <s v="ENA - IM Denver"/>
    <x v="7"/>
    <x v="7"/>
    <n v="788853"/>
    <d v="2001-05-16T21:00:00"/>
  </r>
  <r>
    <x v="1"/>
    <x v="3"/>
    <x v="1"/>
    <x v="0"/>
    <n v="1245500"/>
    <d v="2001-05-15T08:01:48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ccubbison"/>
    <s v="JTHOLT"/>
    <s v="ENA - IM West"/>
    <x v="7"/>
    <x v="7"/>
    <n v="788854"/>
    <d v="2001-05-16T21:00:00"/>
  </r>
  <r>
    <x v="1"/>
    <x v="3"/>
    <x v="1"/>
    <x v="0"/>
    <n v="1245501"/>
    <d v="2001-05-15T08:01:5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850000000000001"/>
    <s v="EPMELPrr2"/>
    <s v="SSOUTH"/>
    <s v="ENA - IM West"/>
    <x v="7"/>
    <x v="7"/>
    <n v="788855"/>
    <d v="2001-05-16T21:00:00"/>
  </r>
  <r>
    <x v="1"/>
    <x v="3"/>
    <x v="1"/>
    <x v="0"/>
    <n v="1245502"/>
    <d v="2001-05-15T08:01:52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5"/>
    <s v="MICKELSON1"/>
    <s v="SSCOTT5"/>
    <s v="ENA - IM Denver"/>
    <x v="7"/>
    <x v="7"/>
    <n v="788856"/>
    <d v="2001-05-16T21:00:00"/>
  </r>
  <r>
    <x v="1"/>
    <x v="3"/>
    <x v="1"/>
    <x v="0"/>
    <n v="1245503"/>
    <d v="2001-05-15T08:01:53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25"/>
    <s v="MAXFIELD"/>
    <s v="PMIMS"/>
    <s v="ENA - IM MKT Central CG"/>
    <x v="7"/>
    <x v="7"/>
    <n v="788857"/>
    <d v="2001-05-16T21:00:00"/>
  </r>
  <r>
    <x v="1"/>
    <x v="3"/>
    <x v="1"/>
    <x v="0"/>
    <n v="1245505"/>
    <d v="2001-05-15T08:01:58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49999999999999"/>
    <s v="MICKELSON1"/>
    <s v="SSCOTT5"/>
    <s v="ENA - IM Denver"/>
    <x v="7"/>
    <x v="7"/>
    <n v="788858"/>
    <d v="2001-05-16T21:00:00"/>
  </r>
  <r>
    <x v="1"/>
    <x v="3"/>
    <x v="1"/>
    <x v="0"/>
    <n v="1245504"/>
    <d v="2001-05-15T08:01:58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13000000000001"/>
    <s v="MIDCONT1"/>
    <s v="PMIMS"/>
    <s v="ENA - IM MKT Central CG"/>
    <x v="7"/>
    <x v="7"/>
    <n v="788859"/>
    <d v="2001-05-16T21:00:00"/>
  </r>
  <r>
    <x v="0"/>
    <x v="0"/>
    <x v="0"/>
    <x v="0"/>
    <n v="1245506"/>
    <d v="2001-05-15T08:02:0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DM08839"/>
    <s v="BMARCHAN"/>
    <s v="Enron Metals Trading System"/>
    <x v="0"/>
    <x v="0"/>
    <n v="2129811"/>
    <m/>
  </r>
  <r>
    <x v="1"/>
    <x v="3"/>
    <x v="1"/>
    <x v="0"/>
    <n v="1245510"/>
    <d v="2001-05-15T08:02:07"/>
    <s v="AEP Energy Services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6"/>
    <s v="aepes204"/>
    <s v="SSOUTH"/>
    <s v="ENA - IM West"/>
    <x v="7"/>
    <x v="7"/>
    <n v="788861"/>
    <d v="2001-05-16T21:00:00"/>
  </r>
  <r>
    <x v="1"/>
    <x v="1"/>
    <x v="1"/>
    <x v="0"/>
    <n v="1245511"/>
    <d v="2001-05-15T08:02:10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40.1"/>
    <d v="2001-05-16T21:00:00"/>
  </r>
  <r>
    <x v="1"/>
    <x v="1"/>
    <x v="1"/>
    <x v="0"/>
    <n v="1245512"/>
    <d v="2001-05-15T08:02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0"/>
    <s v="RCAUTHEN1"/>
    <s v="MFISCHE2"/>
    <s v="ST-SW"/>
    <x v="6"/>
    <x v="8"/>
    <n v="610941.1"/>
    <d v="2001-05-16T21:00:00"/>
  </r>
  <r>
    <x v="1"/>
    <x v="1"/>
    <x v="1"/>
    <x v="0"/>
    <n v="1245514"/>
    <d v="2001-05-15T08:02:21"/>
    <s v="Idaho Power Company, dba IDACORP Energy"/>
    <x v="0"/>
    <x v="0"/>
    <x v="0"/>
    <x v="1"/>
    <s v="US West Power Phy Fwd Firm"/>
    <s v="US Pwr Phy Firm  PALVE OffPk             16May01         USD/MWh"/>
    <m/>
    <n v="25"/>
    <x v="0"/>
    <x v="1"/>
    <x v="0"/>
    <n v="60"/>
    <s v="DWS19640"/>
    <s v="TALONSO"/>
    <s v="ST-SW"/>
    <x v="6"/>
    <x v="8"/>
    <n v="610942.1"/>
    <d v="2001-05-16T21:00:00"/>
  </r>
  <r>
    <x v="1"/>
    <x v="1"/>
    <x v="1"/>
    <x v="0"/>
    <n v="1245515"/>
    <d v="2001-05-15T08:02:25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43.1"/>
    <d v="2001-05-16T21:00:00"/>
  </r>
  <r>
    <x v="1"/>
    <x v="3"/>
    <x v="1"/>
    <x v="0"/>
    <n v="1245516"/>
    <d v="2001-05-15T08:02:2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75"/>
    <s v="bcollins"/>
    <s v="TDONOHO"/>
    <s v="ENA - IM Central Gulf"/>
    <x v="7"/>
    <x v="7"/>
    <n v="788863"/>
    <d v="2001-05-16T21:00:00"/>
  </r>
  <r>
    <x v="1"/>
    <x v="1"/>
    <x v="1"/>
    <x v="0"/>
    <n v="1245517"/>
    <d v="2001-05-15T08:02:31"/>
    <s v="Aquila Energy Marketing Corporation"/>
    <x v="0"/>
    <x v="0"/>
    <x v="0"/>
    <x v="1"/>
    <s v="US West Power Phy Fwd CAISO"/>
    <s v="US Pwr Phy CAISO NP15 Peak               16May01         USD/MWh"/>
    <m/>
    <n v="25"/>
    <x v="0"/>
    <x v="1"/>
    <x v="0"/>
    <n v="230"/>
    <s v="WESTPOWER"/>
    <s v="CMALLOR"/>
    <s v="ST-CA"/>
    <x v="6"/>
    <x v="8"/>
    <n v="610944.1"/>
    <d v="2001-05-16T21:00:00"/>
  </r>
  <r>
    <x v="1"/>
    <x v="3"/>
    <x v="1"/>
    <x v="0"/>
    <n v="1245518"/>
    <d v="2001-05-15T08:02:33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KMZIOBER"/>
    <s v="VPIMENOV"/>
    <s v="ENA-IM ME NEW YORK"/>
    <x v="7"/>
    <x v="7"/>
    <n v="788864"/>
    <d v="2001-05-16T21:00:00"/>
  </r>
  <r>
    <x v="1"/>
    <x v="3"/>
    <x v="1"/>
    <x v="0"/>
    <n v="1245519"/>
    <d v="2001-05-15T08:02:4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8865"/>
    <d v="2001-05-16T21:00:00"/>
  </r>
  <r>
    <x v="1"/>
    <x v="1"/>
    <x v="1"/>
    <x v="0"/>
    <n v="1245520"/>
    <d v="2001-05-15T08:02:41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5"/>
    <s v="RCAUTHEN1"/>
    <s v="CMALLOR"/>
    <s v="ST-CA"/>
    <x v="6"/>
    <x v="8"/>
    <n v="610945.1"/>
    <d v="2001-05-16T21:00:00"/>
  </r>
  <r>
    <x v="1"/>
    <x v="1"/>
    <x v="1"/>
    <x v="0"/>
    <n v="1245521"/>
    <d v="2001-05-15T08:02:43"/>
    <s v="Williams Energy Marketing &amp; Trading Company"/>
    <x v="0"/>
    <x v="0"/>
    <x v="0"/>
    <x v="1"/>
    <s v="US East Power Phy Fwd Firm"/>
    <s v="US Pwr Phy Firm  PJM-W Peak              21-31May01      USD/MWh"/>
    <n v="50"/>
    <m/>
    <x v="0"/>
    <x v="1"/>
    <x v="0"/>
    <n v="48.75"/>
    <s v="tbeggans"/>
    <s v="JQUENET"/>
    <s v="ST-PJM"/>
    <x v="6"/>
    <x v="8"/>
    <n v="610946.1"/>
    <d v="2001-05-21T21:00:00"/>
  </r>
  <r>
    <x v="1"/>
    <x v="1"/>
    <x v="1"/>
    <x v="0"/>
    <n v="1245522"/>
    <d v="2001-05-15T08:02:44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KFINICLE"/>
    <s v="DSCHOLT"/>
    <s v="ST-SW"/>
    <x v="6"/>
    <x v="8"/>
    <n v="610947.1"/>
    <d v="2001-05-16T21:00:00"/>
  </r>
  <r>
    <x v="1"/>
    <x v="3"/>
    <x v="1"/>
    <x v="0"/>
    <n v="1245525"/>
    <d v="2001-05-15T08:02:49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8866"/>
    <d v="2001-05-16T21:00:00"/>
  </r>
  <r>
    <x v="1"/>
    <x v="1"/>
    <x v="1"/>
    <x v="0"/>
    <n v="1245526"/>
    <d v="2001-05-15T08:02:51"/>
    <s v="PG&amp;E Energy Trading - Power, L.P."/>
    <x v="0"/>
    <x v="0"/>
    <x v="0"/>
    <x v="1"/>
    <s v="US West Power Phy Fwd Firm"/>
    <s v="US Pwr Phy Firm  PALVE Peak              16May01         USD/MWh"/>
    <m/>
    <n v="25"/>
    <x v="0"/>
    <x v="1"/>
    <x v="0"/>
    <n v="235"/>
    <s v="georgerada"/>
    <s v="MFISCHE2"/>
    <s v="ST-SW"/>
    <x v="6"/>
    <x v="8"/>
    <n v="610948.1"/>
    <d v="2001-05-16T21:00:00"/>
  </r>
  <r>
    <x v="1"/>
    <x v="1"/>
    <x v="1"/>
    <x v="0"/>
    <n v="1245527"/>
    <d v="2001-05-15T08:02:52"/>
    <s v="Duke Energy Trading and Marketing, L.L.C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daveyell"/>
    <s v="SCRANDA"/>
    <s v="ST-NW"/>
    <x v="6"/>
    <x v="8"/>
    <n v="610949.1"/>
    <d v="2001-05-16T21:00:00"/>
  </r>
  <r>
    <x v="1"/>
    <x v="3"/>
    <x v="1"/>
    <x v="0"/>
    <n v="1245532"/>
    <d v="2001-05-15T08:03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88868"/>
    <d v="2001-05-16T21:00:00"/>
  </r>
  <r>
    <x v="1"/>
    <x v="3"/>
    <x v="1"/>
    <x v="0"/>
    <n v="1245530"/>
    <d v="2001-05-15T08:03:02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benharner"/>
    <s v="JWILLI13"/>
    <s v="ENA - IM Mkt Central MICH"/>
    <x v="7"/>
    <x v="7"/>
    <n v="788867"/>
    <d v="2001-05-16T21:00:00"/>
  </r>
  <r>
    <x v="1"/>
    <x v="3"/>
    <x v="0"/>
    <x v="0"/>
    <n v="1245533"/>
    <d v="2001-05-15T08:03:04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JEFFFOX1"/>
    <s v="JARNOLD"/>
    <s v="NG-Price"/>
    <x v="3"/>
    <x v="7"/>
    <s v="V95990.1"/>
    <d v="2002-01-01T21:00:00"/>
  </r>
  <r>
    <x v="1"/>
    <x v="1"/>
    <x v="1"/>
    <x v="0"/>
    <n v="1245534"/>
    <d v="2001-05-15T08:03:05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benpratt1"/>
    <s v="MFISCHE2"/>
    <s v="ST-SW"/>
    <x v="6"/>
    <x v="8"/>
    <n v="610951.1"/>
    <d v="2001-05-16T21:00:00"/>
  </r>
  <r>
    <x v="1"/>
    <x v="3"/>
    <x v="1"/>
    <x v="0"/>
    <n v="1245535"/>
    <d v="2001-05-15T08:03:0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824999999999999"/>
    <s v="mattreed"/>
    <s v="JTHOLT"/>
    <s v="ENA - IM West"/>
    <x v="7"/>
    <x v="7"/>
    <n v="788869"/>
    <d v="2001-05-16T21:00:00"/>
  </r>
  <r>
    <x v="1"/>
    <x v="3"/>
    <x v="1"/>
    <x v="0"/>
    <n v="1245536"/>
    <d v="2001-05-15T08:03:06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870"/>
    <d v="2001-05-16T21:00:00"/>
  </r>
  <r>
    <x v="1"/>
    <x v="3"/>
    <x v="0"/>
    <x v="0"/>
    <n v="1245538"/>
    <d v="2001-05-15T08:03:09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249999999999998"/>
    <s v="KEVMASEK"/>
    <s v="VPIMENOV"/>
    <s v="EAST-NEW YORK"/>
    <x v="3"/>
    <x v="7"/>
    <s v="V95991.1"/>
    <d v="2001-06-01T21:00:00"/>
  </r>
  <r>
    <x v="1"/>
    <x v="3"/>
    <x v="1"/>
    <x v="0"/>
    <n v="1245537"/>
    <d v="2001-05-15T08:03:09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jaelee14"/>
    <s v="ARING"/>
    <s v="ENA-IM NE GULF1"/>
    <x v="7"/>
    <x v="7"/>
    <n v="788871"/>
    <d v="2001-05-16T21:00:00"/>
  </r>
  <r>
    <x v="1"/>
    <x v="1"/>
    <x v="1"/>
    <x v="0"/>
    <n v="1245539"/>
    <d v="2001-05-15T08:03:09"/>
    <s v="Conectiv Energy Supply, Inc.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obsteele"/>
    <s v="JQUENET"/>
    <s v="ST-PJM"/>
    <x v="6"/>
    <x v="8"/>
    <n v="610952.1"/>
    <d v="2001-05-16T21:00:00"/>
  </r>
  <r>
    <x v="1"/>
    <x v="1"/>
    <x v="1"/>
    <x v="0"/>
    <n v="1245541"/>
    <d v="2001-05-15T08:03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RCAUTHEN1"/>
    <s v="MFISCHE2"/>
    <s v="ST-SW"/>
    <x v="6"/>
    <x v="8"/>
    <n v="610953.1"/>
    <d v="2001-05-16T21:00:00"/>
  </r>
  <r>
    <x v="1"/>
    <x v="3"/>
    <x v="1"/>
    <x v="0"/>
    <n v="1245542"/>
    <d v="2001-05-15T08:03:1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499999999999996"/>
    <s v="aepes201"/>
    <s v="TDONOHO"/>
    <s v="ENA - IM Central Gulf"/>
    <x v="7"/>
    <x v="7"/>
    <n v="788872"/>
    <d v="2001-05-16T21:00:00"/>
  </r>
  <r>
    <x v="1"/>
    <x v="3"/>
    <x v="0"/>
    <x v="0"/>
    <n v="1245543"/>
    <d v="2001-05-15T08:03:18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"/>
    <s v="KEVMASEK"/>
    <s v="VPIMENOV"/>
    <s v="EAST-NEW YORK"/>
    <x v="3"/>
    <x v="7"/>
    <s v="V95994.1"/>
    <d v="2001-06-01T21:00:00"/>
  </r>
  <r>
    <x v="1"/>
    <x v="1"/>
    <x v="1"/>
    <x v="0"/>
    <n v="1245545"/>
    <d v="2001-05-15T08:03:18"/>
    <s v="City of Santa Clara California, Silicon Valley Power"/>
    <x v="0"/>
    <x v="0"/>
    <x v="0"/>
    <x v="1"/>
    <s v="US West Power Phy Fwd Firm"/>
    <s v="US Pwr Phy Firm  PALVE OffPk             16May01         USD/MWh"/>
    <n v="25"/>
    <m/>
    <x v="0"/>
    <x v="1"/>
    <x v="0"/>
    <n v="58.5"/>
    <s v="STEVEHANCE"/>
    <s v="TALONSO"/>
    <s v="ST-SW"/>
    <x v="6"/>
    <x v="8"/>
    <n v="610955.1"/>
    <d v="2001-05-16T21:00:00"/>
  </r>
  <r>
    <x v="1"/>
    <x v="1"/>
    <x v="1"/>
    <x v="0"/>
    <n v="1245546"/>
    <d v="2001-05-15T08:03:23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0"/>
    <s v="mattern1"/>
    <s v="DSCHOLT"/>
    <s v="ST-SW"/>
    <x v="6"/>
    <x v="8"/>
    <n v="610956.1"/>
    <d v="2001-05-16T21:00:00"/>
  </r>
  <r>
    <x v="1"/>
    <x v="3"/>
    <x v="0"/>
    <x v="0"/>
    <n v="1245547"/>
    <d v="2001-05-15T08:03:26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KEVMASEK"/>
    <s v="VPIMENOV"/>
    <s v="EAST-NEW YORK"/>
    <x v="3"/>
    <x v="7"/>
    <s v="V95995.1"/>
    <d v="2001-06-01T21:00:00"/>
  </r>
  <r>
    <x v="1"/>
    <x v="1"/>
    <x v="1"/>
    <x v="0"/>
    <n v="1245548"/>
    <d v="2001-05-15T08:03:26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57.1"/>
    <d v="2001-05-16T21:00:00"/>
  </r>
  <r>
    <x v="1"/>
    <x v="1"/>
    <x v="1"/>
    <x v="0"/>
    <n v="1245550"/>
    <d v="2001-05-15T08:03:28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ADM68727"/>
    <s v="MFISCHE2"/>
    <s v="ST-SW"/>
    <x v="6"/>
    <x v="8"/>
    <n v="610958.1"/>
    <d v="2001-05-16T21:00:00"/>
  </r>
  <r>
    <x v="1"/>
    <x v="1"/>
    <x v="1"/>
    <x v="0"/>
    <n v="1245552"/>
    <d v="2001-05-15T08:03:38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9"/>
    <s v="JSJ14000"/>
    <s v="PPLATTE"/>
    <s v="ST-CA"/>
    <x v="6"/>
    <x v="8"/>
    <n v="610959.1"/>
    <d v="2001-05-16T21:00:00"/>
  </r>
  <r>
    <x v="1"/>
    <x v="3"/>
    <x v="1"/>
    <x v="0"/>
    <n v="1245553"/>
    <d v="2001-05-15T08:03:40"/>
    <s v="El Paso Merchant Energy, L.P."/>
    <x v="0"/>
    <x v="0"/>
    <x v="0"/>
    <x v="3"/>
    <s v="US Gas Phy Fwd Firm non-TX &lt; or = 1Mo "/>
    <s v="US Gas Phy       Opal                    16May01         USD/MM"/>
    <m/>
    <n v="650"/>
    <x v="0"/>
    <x v="12"/>
    <x v="0"/>
    <n v="3.1850000000000001"/>
    <s v="EPMELPrr2"/>
    <s v="SSOUTH"/>
    <s v="ENA - IM West"/>
    <x v="7"/>
    <x v="7"/>
    <n v="788873"/>
    <d v="2001-05-16T21:00:00"/>
  </r>
  <r>
    <x v="1"/>
    <x v="1"/>
    <x v="1"/>
    <x v="0"/>
    <n v="1245555"/>
    <d v="2001-05-15T08:03:42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60.1"/>
    <d v="2001-05-16T21:00:00"/>
  </r>
  <r>
    <x v="1"/>
    <x v="3"/>
    <x v="1"/>
    <x v="0"/>
    <n v="1245556"/>
    <d v="2001-05-15T08:03:48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"/>
    <s v="MIDCONT1"/>
    <s v="TDONOHO"/>
    <s v="ENA - IM Central Gulf"/>
    <x v="7"/>
    <x v="7"/>
    <n v="788874"/>
    <d v="2001-05-16T21:00:00"/>
  </r>
  <r>
    <x v="1"/>
    <x v="1"/>
    <x v="1"/>
    <x v="0"/>
    <n v="1245558"/>
    <d v="2001-05-15T08:03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5"/>
    <s v="benpratt1"/>
    <s v="MFISCHE2"/>
    <s v="ST-SW"/>
    <x v="6"/>
    <x v="8"/>
    <n v="610962.1"/>
    <d v="2001-05-16T21:00:00"/>
  </r>
  <r>
    <x v="1"/>
    <x v="3"/>
    <x v="1"/>
    <x v="0"/>
    <n v="1245559"/>
    <d v="2001-05-15T08:03:56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876"/>
    <d v="2001-05-16T21:00:00"/>
  </r>
  <r>
    <x v="1"/>
    <x v="3"/>
    <x v="1"/>
    <x v="0"/>
    <n v="1245561"/>
    <d v="2001-05-15T08:04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49999999999998"/>
    <s v="perryperg"/>
    <s v="JWILLI13"/>
    <s v="ENA - IM Mkt Central MICH"/>
    <x v="7"/>
    <x v="7"/>
    <n v="788878"/>
    <d v="2001-05-16T21:00:00"/>
  </r>
  <r>
    <x v="1"/>
    <x v="1"/>
    <x v="1"/>
    <x v="0"/>
    <n v="1245562"/>
    <d v="2001-05-15T08:04:05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.5"/>
    <s v="MARYROSE"/>
    <s v="TALONSO"/>
    <s v="ST-SW"/>
    <x v="6"/>
    <x v="8"/>
    <n v="610963.1"/>
    <d v="2001-05-16T21:00:00"/>
  </r>
  <r>
    <x v="1"/>
    <x v="3"/>
    <x v="1"/>
    <x v="0"/>
    <n v="1245565"/>
    <d v="2001-05-15T08:04:13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49999999999997"/>
    <s v="MIDCONT4"/>
    <s v="KSTEVEN"/>
    <s v="ENA-IM Mid Central South"/>
    <x v="7"/>
    <x v="7"/>
    <n v="788879"/>
    <d v="2001-05-16T21:00:00"/>
  </r>
  <r>
    <x v="1"/>
    <x v="3"/>
    <x v="1"/>
    <x v="0"/>
    <n v="1245566"/>
    <d v="2001-05-15T08:04:14"/>
    <s v="Dynegy Marketing and Trade"/>
    <x v="0"/>
    <x v="0"/>
    <x v="0"/>
    <x v="3"/>
    <s v="US Gas Phy Fwd Firm non-TX &lt; or = 1Mo "/>
    <s v="US Gas Phy       NBPL/Nicor              16May01         USD/MM"/>
    <m/>
    <n v="15000"/>
    <x v="0"/>
    <x v="12"/>
    <x v="0"/>
    <n v="4.5187999999999997"/>
    <s v="MAXFIELD"/>
    <s v="PMIMS"/>
    <s v="ENA - IM MKT Central CG"/>
    <x v="7"/>
    <x v="7"/>
    <n v="788880"/>
    <d v="2001-05-16T21:00:00"/>
  </r>
  <r>
    <x v="1"/>
    <x v="1"/>
    <x v="1"/>
    <x v="0"/>
    <n v="1245567"/>
    <d v="2001-05-15T08:04:15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8"/>
    <s v="JSJ14000"/>
    <s v="PPLATTE"/>
    <s v="ST-CA"/>
    <x v="6"/>
    <x v="8"/>
    <n v="610965.1"/>
    <d v="2001-05-16T21:00:00"/>
  </r>
  <r>
    <x v="1"/>
    <x v="3"/>
    <x v="1"/>
    <x v="0"/>
    <n v="1245568"/>
    <d v="2001-05-15T08:04:19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88881"/>
    <d v="2001-05-16T21:00:00"/>
  </r>
  <r>
    <x v="1"/>
    <x v="3"/>
    <x v="0"/>
    <x v="0"/>
    <n v="1245569"/>
    <d v="2001-05-15T08:04:21"/>
    <s v="Bank of America, National Association"/>
    <x v="0"/>
    <x v="0"/>
    <x v="0"/>
    <x v="3"/>
    <s v="US Gas Fin BasisSwap"/>
    <s v="US Gas Basis     NWPL RkyMtn             Sep01           USD/MM"/>
    <n v="5000"/>
    <m/>
    <x v="0"/>
    <x v="12"/>
    <x v="0"/>
    <n v="-1.33"/>
    <s v="damian41"/>
    <s v="FERMIS"/>
    <s v="FT - North West"/>
    <x v="3"/>
    <x v="7"/>
    <s v="V95999.1"/>
    <d v="2001-09-01T21:00:00"/>
  </r>
  <r>
    <x v="1"/>
    <x v="3"/>
    <x v="1"/>
    <x v="0"/>
    <n v="1245570"/>
    <d v="2001-05-15T08:04:22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ROYKELLY"/>
    <s v="KSTEVEN"/>
    <s v="ENA-IM Mid Central South"/>
    <x v="7"/>
    <x v="7"/>
    <n v="788883"/>
    <d v="2001-05-16T21:00:00"/>
  </r>
  <r>
    <x v="1"/>
    <x v="3"/>
    <x v="1"/>
    <x v="0"/>
    <n v="1245571"/>
    <d v="2001-05-15T08:04:23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MIDCONT4"/>
    <s v="KSTEVEN"/>
    <s v="ENA-IM Mid Central South"/>
    <x v="7"/>
    <x v="7"/>
    <n v="788882"/>
    <d v="2001-05-16T21:00:00"/>
  </r>
  <r>
    <x v="1"/>
    <x v="3"/>
    <x v="1"/>
    <x v="0"/>
    <n v="1245572"/>
    <d v="2001-05-15T08:04:31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MIDCONT4"/>
    <s v="KSTEVEN"/>
    <s v="ENA-IM Mid Central South"/>
    <x v="7"/>
    <x v="7"/>
    <n v="788884"/>
    <d v="2001-05-16T21:00:00"/>
  </r>
  <r>
    <x v="1"/>
    <x v="1"/>
    <x v="1"/>
    <x v="0"/>
    <n v="1245573"/>
    <d v="2001-05-15T08:04:33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66.1"/>
    <d v="2001-05-16T21:00:00"/>
  </r>
  <r>
    <x v="1"/>
    <x v="3"/>
    <x v="0"/>
    <x v="0"/>
    <n v="1245575"/>
    <d v="2001-05-15T08:04:34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steven12"/>
    <s v="JARNOLD"/>
    <s v="NG-Price"/>
    <x v="3"/>
    <x v="7"/>
    <s v="V96001.1"/>
    <d v="2001-06-01T21:00:00"/>
  </r>
  <r>
    <x v="1"/>
    <x v="3"/>
    <x v="1"/>
    <x v="0"/>
    <n v="1245576"/>
    <d v="2001-05-15T08:04:4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7"/>
    <s v="WESTDESK1"/>
    <s v="SSOUTH"/>
    <s v="ENA - IM West"/>
    <x v="7"/>
    <x v="7"/>
    <n v="788885"/>
    <d v="2001-05-16T21:00:00"/>
  </r>
  <r>
    <x v="1"/>
    <x v="3"/>
    <x v="1"/>
    <x v="0"/>
    <n v="1245577"/>
    <d v="2001-05-15T08:04:49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13000000000001"/>
    <s v="SCOTTWIR"/>
    <s v="PMIMS"/>
    <s v="ENA - IM MKT Central CG"/>
    <x v="7"/>
    <x v="7"/>
    <n v="788886"/>
    <d v="2001-05-16T21:00:00"/>
  </r>
  <r>
    <x v="1"/>
    <x v="1"/>
    <x v="1"/>
    <x v="0"/>
    <n v="1245578"/>
    <d v="2001-05-15T08:04:50"/>
    <s v="Tractebel Energy Marketing, Inc."/>
    <x v="0"/>
    <x v="0"/>
    <x v="0"/>
    <x v="1"/>
    <s v="US West Power Phy Fwd Firm"/>
    <s v="US Pwr Phy Firm  PALVE OffPk             16May01         USD/MWh"/>
    <m/>
    <n v="25"/>
    <x v="0"/>
    <x v="1"/>
    <x v="0"/>
    <n v="58"/>
    <s v="CCHAMBER"/>
    <s v="TALONSO"/>
    <s v="ST-SW"/>
    <x v="6"/>
    <x v="8"/>
    <n v="610967.1"/>
    <d v="2001-05-16T21:00:00"/>
  </r>
  <r>
    <x v="1"/>
    <x v="3"/>
    <x v="1"/>
    <x v="0"/>
    <n v="1245579"/>
    <d v="2001-05-15T08:04:50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87"/>
    <d v="2001-05-16T21:00:00"/>
  </r>
  <r>
    <x v="1"/>
    <x v="3"/>
    <x v="1"/>
    <x v="0"/>
    <n v="1245581"/>
    <d v="2001-05-15T08:04:51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5"/>
    <s v="EPMELPrj"/>
    <s v="SSCOTT5"/>
    <s v="ENA - IM Denver"/>
    <x v="7"/>
    <x v="7"/>
    <n v="788888"/>
    <d v="2001-05-16T21:00:00"/>
  </r>
  <r>
    <x v="1"/>
    <x v="3"/>
    <x v="1"/>
    <x v="0"/>
    <n v="1245582"/>
    <d v="2001-05-15T08:04:53"/>
    <s v="Dynegy Marketing and Trade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SCHRIMSHER"/>
    <s v="KSTEVEN"/>
    <s v="ENA-IM Mid Central South"/>
    <x v="7"/>
    <x v="7"/>
    <n v="788889"/>
    <d v="2001-05-16T21:00:00"/>
  </r>
  <r>
    <x v="1"/>
    <x v="3"/>
    <x v="1"/>
    <x v="0"/>
    <n v="1245583"/>
    <d v="2001-05-15T08:04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cscharton"/>
    <s v="KSTEVEN"/>
    <s v="ENA-IM Mid Central South"/>
    <x v="7"/>
    <x v="7"/>
    <n v="788890"/>
    <d v="2001-05-16T21:00:00"/>
  </r>
  <r>
    <x v="1"/>
    <x v="3"/>
    <x v="1"/>
    <x v="0"/>
    <n v="1245585"/>
    <d v="2001-05-15T08:05:09"/>
    <s v="PanCanadian Energy Services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"/>
    <s v="pces5155"/>
    <s v="SNEAL"/>
    <s v="ENA-IM NE GULF3"/>
    <x v="7"/>
    <x v="7"/>
    <n v="788891"/>
    <d v="2001-05-16T21:00:00"/>
  </r>
  <r>
    <x v="1"/>
    <x v="1"/>
    <x v="1"/>
    <x v="0"/>
    <n v="1245586"/>
    <d v="2001-05-15T08:05:10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8"/>
    <s v="MARYROSE"/>
    <s v="TALONSO"/>
    <s v="ST-SW"/>
    <x v="6"/>
    <x v="8"/>
    <n v="610969.1"/>
    <d v="2001-05-16T21:00:00"/>
  </r>
  <r>
    <x v="1"/>
    <x v="3"/>
    <x v="1"/>
    <x v="0"/>
    <n v="1245587"/>
    <d v="2001-05-15T08:05:17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3550000000000004"/>
    <s v="PEGGIALL"/>
    <s v="TDONOHO"/>
    <s v="ENA - IM Central Gulf"/>
    <x v="7"/>
    <x v="7"/>
    <n v="788892"/>
    <d v="2001-05-16T21:00:00"/>
  </r>
  <r>
    <x v="1"/>
    <x v="1"/>
    <x v="1"/>
    <x v="0"/>
    <n v="1245588"/>
    <d v="2001-05-15T08:05:19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7"/>
    <s v="JSJ14000"/>
    <s v="PPLATTE"/>
    <s v="ST-CA"/>
    <x v="6"/>
    <x v="8"/>
    <n v="610970.1"/>
    <d v="2001-05-16T21:00:00"/>
  </r>
  <r>
    <x v="1"/>
    <x v="1"/>
    <x v="1"/>
    <x v="0"/>
    <n v="1245589"/>
    <d v="2001-05-15T08:05:21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71.1"/>
    <d v="2001-05-16T21:00:00"/>
  </r>
  <r>
    <x v="1"/>
    <x v="3"/>
    <x v="0"/>
    <x v="0"/>
    <n v="1245590"/>
    <d v="2001-05-15T08:05:23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8.5000000000000006E-2"/>
    <s v="ADM90884"/>
    <s v="ALEWIS"/>
    <s v="GD-CENTRAL"/>
    <x v="3"/>
    <x v="7"/>
    <s v="V96003.1"/>
    <d v="2001-06-01T21:00:00"/>
  </r>
  <r>
    <x v="1"/>
    <x v="3"/>
    <x v="1"/>
    <x v="0"/>
    <n v="1245591"/>
    <d v="2001-05-15T08:05:28"/>
    <s v="Duke Energy Trading and Marketing, L.L.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41"/>
    <s v="RICKNEITZ"/>
    <s v="SPEREIR"/>
    <s v="ENA-IM NE GULF3"/>
    <x v="7"/>
    <x v="7"/>
    <n v="788893"/>
    <d v="2001-05-16T21:00:00"/>
  </r>
  <r>
    <x v="1"/>
    <x v="3"/>
    <x v="1"/>
    <x v="0"/>
    <n v="1245592"/>
    <d v="2001-05-15T08:05:30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894"/>
    <d v="2001-05-16T21:00:00"/>
  </r>
  <r>
    <x v="1"/>
    <x v="1"/>
    <x v="1"/>
    <x v="0"/>
    <n v="1245594"/>
    <d v="2001-05-15T08:05:3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0972.1"/>
    <d v="2001-05-16T21:00:00"/>
  </r>
  <r>
    <x v="1"/>
    <x v="3"/>
    <x v="1"/>
    <x v="0"/>
    <n v="1245593"/>
    <d v="2001-05-15T08:05:31"/>
    <s v="PanCanadian Energy Services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3"/>
    <s v="pces5155"/>
    <s v="SNEAL"/>
    <s v="ENA-IM NE GULF3"/>
    <x v="7"/>
    <x v="7"/>
    <n v="788895"/>
    <d v="2001-05-16T21:00:00"/>
  </r>
  <r>
    <x v="1"/>
    <x v="3"/>
    <x v="1"/>
    <x v="0"/>
    <n v="1245595"/>
    <d v="2001-05-15T08:05:36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"/>
    <s v="EPMELPrj"/>
    <s v="SSCOTT5"/>
    <s v="ENA - IM Denver"/>
    <x v="7"/>
    <x v="7"/>
    <n v="788896"/>
    <d v="2001-05-16T21:00:00"/>
  </r>
  <r>
    <x v="1"/>
    <x v="1"/>
    <x v="1"/>
    <x v="0"/>
    <n v="1245596"/>
    <d v="2001-05-15T08:05:39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7"/>
    <s v="benpratt1"/>
    <s v="CMALLOR"/>
    <s v="ST-CA"/>
    <x v="6"/>
    <x v="8"/>
    <n v="610973.1"/>
    <d v="2001-05-16T21:00:00"/>
  </r>
  <r>
    <x v="1"/>
    <x v="3"/>
    <x v="1"/>
    <x v="0"/>
    <n v="1245597"/>
    <d v="2001-05-15T08:05:39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9"/>
    <s v="ADM78685"/>
    <s v="VPIMENOV"/>
    <s v="ENA-IM ME NEW YORK"/>
    <x v="7"/>
    <x v="7"/>
    <n v="788897"/>
    <d v="2001-05-16T21:00:00"/>
  </r>
  <r>
    <x v="1"/>
    <x v="3"/>
    <x v="1"/>
    <x v="0"/>
    <n v="1245598"/>
    <d v="2001-05-15T08:05:47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250000000000002"/>
    <s v="ADM78685"/>
    <s v="VPIMENOV"/>
    <s v="ENA-IM ME NEW YORK"/>
    <x v="7"/>
    <x v="7"/>
    <n v="788898"/>
    <d v="2001-05-16T21:00:00"/>
  </r>
  <r>
    <x v="1"/>
    <x v="3"/>
    <x v="1"/>
    <x v="0"/>
    <n v="1245599"/>
    <d v="2001-05-15T08:05:49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99"/>
    <d v="2001-05-16T21:00:00"/>
  </r>
  <r>
    <x v="1"/>
    <x v="3"/>
    <x v="1"/>
    <x v="0"/>
    <n v="1245600"/>
    <d v="2001-05-15T08:05:5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549999999999998"/>
    <s v="EPMELPrr2"/>
    <s v="SSOUTH"/>
    <s v="ENA - IM West"/>
    <x v="7"/>
    <x v="7"/>
    <n v="788900"/>
    <d v="2001-05-16T21:00:00"/>
  </r>
  <r>
    <x v="1"/>
    <x v="1"/>
    <x v="1"/>
    <x v="0"/>
    <n v="1245601"/>
    <d v="2001-05-15T08:05:57"/>
    <s v="Allegheny Energy Supply Company, LLC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wbaes123"/>
    <s v="MFISCHE2"/>
    <s v="ST-SW"/>
    <x v="6"/>
    <x v="8"/>
    <n v="610974.1"/>
    <d v="2001-05-16T21:00:00"/>
  </r>
  <r>
    <x v="1"/>
    <x v="3"/>
    <x v="1"/>
    <x v="0"/>
    <n v="1245602"/>
    <d v="2001-05-15T08:06:00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250000000000002"/>
    <s v="VABLAISE"/>
    <s v="VPIMENOV"/>
    <s v="ENA-IM ME NEW YORK"/>
    <x v="7"/>
    <x v="7"/>
    <n v="788901"/>
    <d v="2001-05-16T21:00:00"/>
  </r>
  <r>
    <x v="1"/>
    <x v="1"/>
    <x v="1"/>
    <x v="0"/>
    <n v="1245603"/>
    <d v="2001-05-15T08:06:03"/>
    <s v="Public Service Company Of Colorado"/>
    <x v="0"/>
    <x v="0"/>
    <x v="0"/>
    <x v="1"/>
    <s v="US West Power Phy Fwd Firm"/>
    <s v="US Pwr Phy Firm  PALVE Peak              16May01         USD/MWh"/>
    <n v="25"/>
    <m/>
    <x v="0"/>
    <x v="1"/>
    <x v="0"/>
    <n v="230"/>
    <s v="ADM68727"/>
    <s v="MFISCHE2"/>
    <s v="ST-SW"/>
    <x v="6"/>
    <x v="8"/>
    <n v="610975.1"/>
    <d v="2001-05-16T21:00:00"/>
  </r>
  <r>
    <x v="1"/>
    <x v="3"/>
    <x v="1"/>
    <x v="0"/>
    <n v="1245604"/>
    <d v="2001-05-15T08:06:06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3"/>
    <s v="WESTDESK1"/>
    <s v="SSOUTH"/>
    <s v="ENA - IM West"/>
    <x v="7"/>
    <x v="7"/>
    <n v="788902"/>
    <d v="2001-05-16T21:00:00"/>
  </r>
  <r>
    <x v="1"/>
    <x v="3"/>
    <x v="1"/>
    <x v="0"/>
    <n v="1245608"/>
    <d v="2001-05-15T08:06:13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cairns"/>
    <s v="ARING"/>
    <s v="ENA-IM NE GULF1"/>
    <x v="7"/>
    <x v="7"/>
    <n v="788903"/>
    <d v="2001-05-16T21:00:00"/>
  </r>
  <r>
    <x v="1"/>
    <x v="3"/>
    <x v="1"/>
    <x v="0"/>
    <n v="1245610"/>
    <d v="2001-05-15T08:06:15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05"/>
    <s v="wwarburton"/>
    <s v="SSOUTH"/>
    <s v="ENA - IM West"/>
    <x v="7"/>
    <x v="7"/>
    <n v="788905"/>
    <d v="2001-05-16T21:00:00"/>
  </r>
  <r>
    <x v="1"/>
    <x v="3"/>
    <x v="1"/>
    <x v="0"/>
    <n v="1245609"/>
    <d v="2001-05-15T08:06:15"/>
    <s v="Virginia Power Energy Marketing, Inc."/>
    <x v="0"/>
    <x v="0"/>
    <x v="0"/>
    <x v="3"/>
    <s v="US Gas Phy Fwd Firm non-TX &lt; or = 1Mo "/>
    <s v="US Gas Phy       TranscoZ6NNY            16May01         USD/MM"/>
    <n v="4037"/>
    <m/>
    <x v="0"/>
    <x v="12"/>
    <x v="0"/>
    <n v="4.7750000000000004"/>
    <s v="CECILPARK"/>
    <s v="VPIMENOV"/>
    <s v="ENA-IM ME NEW YORK"/>
    <x v="7"/>
    <x v="7"/>
    <n v="788904"/>
    <d v="2001-05-16T21:00:00"/>
  </r>
  <r>
    <x v="1"/>
    <x v="1"/>
    <x v="0"/>
    <x v="0"/>
    <n v="1245611"/>
    <d v="2001-05-15T08:06:23"/>
    <s v="Williams Energy Marketing &amp; Trading Company"/>
    <x v="0"/>
    <x v="0"/>
    <x v="0"/>
    <x v="1"/>
    <s v="US East Power Fin Swap"/>
    <s v="US Pwr Fin Swap  ISO NY Z-G Peak         16May01         USD/MWh"/>
    <n v="50"/>
    <m/>
    <x v="0"/>
    <x v="1"/>
    <x v="0"/>
    <n v="51.6"/>
    <s v="brianagre"/>
    <s v="GGUPTA"/>
    <s v="ST-New England"/>
    <x v="6"/>
    <x v="7"/>
    <n v="610978.1"/>
    <d v="2001-05-16T21:00:00"/>
  </r>
  <r>
    <x v="1"/>
    <x v="1"/>
    <x v="1"/>
    <x v="0"/>
    <n v="1245612"/>
    <d v="2001-05-15T08:06:24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9.5"/>
    <s v="brianhurst"/>
    <s v="TALONSO"/>
    <s v="ST-SW"/>
    <x v="6"/>
    <x v="8"/>
    <n v="610979.1"/>
    <d v="2001-05-16T21:00:00"/>
  </r>
  <r>
    <x v="1"/>
    <x v="1"/>
    <x v="1"/>
    <x v="0"/>
    <n v="1245613"/>
    <d v="2001-05-15T08:06:32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5"/>
    <s v="ADM67446"/>
    <s v="DSCHOLT"/>
    <s v="ST-SW"/>
    <x v="6"/>
    <x v="8"/>
    <n v="610980.1"/>
    <d v="2001-05-16T21:00:00"/>
  </r>
  <r>
    <x v="1"/>
    <x v="1"/>
    <x v="1"/>
    <x v="0"/>
    <n v="1245614"/>
    <d v="2001-05-15T08:06:33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ROALVAREZ"/>
    <s v="CMALLOR"/>
    <s v="ST-CA"/>
    <x v="6"/>
    <x v="8"/>
    <n v="610981.1"/>
    <d v="2001-05-16T21:00:00"/>
  </r>
  <r>
    <x v="1"/>
    <x v="3"/>
    <x v="1"/>
    <x v="0"/>
    <n v="1245615"/>
    <d v="2001-05-15T08:06:37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49999999999998"/>
    <s v="aepes201"/>
    <s v="TDONOHO"/>
    <s v="ENA - IM Central Gulf"/>
    <x v="7"/>
    <x v="7"/>
    <n v="788906"/>
    <d v="2001-05-16T21:00:00"/>
  </r>
  <r>
    <x v="1"/>
    <x v="3"/>
    <x v="1"/>
    <x v="0"/>
    <n v="1245617"/>
    <d v="2001-05-15T08:06:47"/>
    <s v="Conectiv Energy Supply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csaponaro"/>
    <s v="ARING"/>
    <s v="ENA-IM NE GULF1"/>
    <x v="7"/>
    <x v="7"/>
    <n v="788907"/>
    <d v="2001-05-16T21:00:00"/>
  </r>
  <r>
    <x v="1"/>
    <x v="1"/>
    <x v="1"/>
    <x v="0"/>
    <n v="1245618"/>
    <d v="2001-05-15T08:06:51"/>
    <s v="Sierra Pacific Power Company"/>
    <x v="0"/>
    <x v="0"/>
    <x v="0"/>
    <x v="1"/>
    <s v="US West Power Phy Fwd Firm"/>
    <s v="US Pwr Phy Firm  COB N/S Peak            16May01         USD/MWh"/>
    <n v="25"/>
    <m/>
    <x v="0"/>
    <x v="1"/>
    <x v="0"/>
    <n v="255"/>
    <s v="jhughesjr"/>
    <s v="SCRANDA"/>
    <s v="ST-NW"/>
    <x v="6"/>
    <x v="8"/>
    <n v="610982.1"/>
    <d v="2001-05-16T21:00:00"/>
  </r>
  <r>
    <x v="1"/>
    <x v="3"/>
    <x v="1"/>
    <x v="0"/>
    <n v="1245619"/>
    <d v="2001-05-15T08:06:54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EPMELPrr2"/>
    <s v="SSOUTH"/>
    <s v="ENA - IM West"/>
    <x v="7"/>
    <x v="7"/>
    <n v="788908"/>
    <d v="2001-05-16T21:00:00"/>
  </r>
  <r>
    <x v="1"/>
    <x v="3"/>
    <x v="1"/>
    <x v="0"/>
    <n v="1245620"/>
    <d v="2001-05-15T08:06:5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8909"/>
    <d v="2001-05-16T21:00:00"/>
  </r>
  <r>
    <x v="1"/>
    <x v="1"/>
    <x v="1"/>
    <x v="0"/>
    <n v="1245621"/>
    <d v="2001-05-15T08:06:57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4"/>
    <s v="JSJ14000"/>
    <s v="PPLATTE"/>
    <s v="ST-CA"/>
    <x v="6"/>
    <x v="8"/>
    <n v="610983.1"/>
    <d v="2001-05-16T21:00:00"/>
  </r>
  <r>
    <x v="1"/>
    <x v="3"/>
    <x v="1"/>
    <x v="0"/>
    <n v="1245622"/>
    <d v="2001-05-15T08:07:01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aepes215"/>
    <s v="ARING"/>
    <s v="ENA-IM NE GULF1"/>
    <x v="7"/>
    <x v="7"/>
    <n v="788910"/>
    <d v="2001-05-16T21:00:00"/>
  </r>
  <r>
    <x v="1"/>
    <x v="1"/>
    <x v="1"/>
    <x v="0"/>
    <n v="1245623"/>
    <d v="2001-05-15T08:07:03"/>
    <s v="PacifiCorp Power Marketing, Inc."/>
    <x v="0"/>
    <x v="0"/>
    <x v="0"/>
    <x v="1"/>
    <s v="US West Power Phy Fwd Firm"/>
    <s v="US Pwr Phy Firm  Mid-C Peak              16May01         USD/MWh"/>
    <n v="25"/>
    <m/>
    <x v="0"/>
    <x v="1"/>
    <x v="0"/>
    <n v="255"/>
    <s v="ADM12529"/>
    <s v="DSCHOLT"/>
    <s v="ST-NW"/>
    <x v="6"/>
    <x v="8"/>
    <n v="610984.1"/>
    <d v="2001-05-16T21:00:00"/>
  </r>
  <r>
    <x v="1"/>
    <x v="3"/>
    <x v="1"/>
    <x v="0"/>
    <n v="1245624"/>
    <d v="2001-05-15T08:07:06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"/>
    <s v="KMZIOBER"/>
    <s v="VPIMENOV"/>
    <s v="ENA-IM ME NEW YORK"/>
    <x v="7"/>
    <x v="7"/>
    <n v="788911"/>
    <d v="2001-05-16T21:00:00"/>
  </r>
  <r>
    <x v="1"/>
    <x v="1"/>
    <x v="1"/>
    <x v="0"/>
    <n v="1245625"/>
    <d v="2001-05-15T08:07:08"/>
    <s v="Mirant Americas Energy Marketing, L.P."/>
    <x v="0"/>
    <x v="0"/>
    <x v="0"/>
    <x v="1"/>
    <s v="US East Power Phy Fwd Firm"/>
    <s v="US Pwr Phy Firm  PJM-W Peak              Oct-Dec01       USD/MWh"/>
    <n v="50"/>
    <m/>
    <x v="0"/>
    <x v="1"/>
    <x v="0"/>
    <n v="39.15"/>
    <s v="ADM44050"/>
    <s v="RBENSON"/>
    <s v="LT-PJM"/>
    <x v="6"/>
    <x v="8"/>
    <n v="610985.1"/>
    <d v="2001-10-01T14:12:00"/>
  </r>
  <r>
    <x v="1"/>
    <x v="3"/>
    <x v="1"/>
    <x v="0"/>
    <n v="1245626"/>
    <d v="2001-05-15T08:07:09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912"/>
    <d v="2001-05-16T21:00:00"/>
  </r>
  <r>
    <x v="1"/>
    <x v="3"/>
    <x v="1"/>
    <x v="0"/>
    <n v="1245627"/>
    <d v="2001-05-15T08:07:14"/>
    <s v="El Paso Merchant Energy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EPMELPwlh"/>
    <s v="VPIMENOV"/>
    <s v="ENA-IM ME NEW YORK"/>
    <x v="7"/>
    <x v="7"/>
    <n v="788913"/>
    <d v="2001-05-16T21:00:00"/>
  </r>
  <r>
    <x v="1"/>
    <x v="3"/>
    <x v="1"/>
    <x v="0"/>
    <n v="1245629"/>
    <d v="2001-05-15T08:07:2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914"/>
    <d v="2001-05-16T21:00:00"/>
  </r>
  <r>
    <x v="1"/>
    <x v="1"/>
    <x v="1"/>
    <x v="0"/>
    <n v="1245630"/>
    <d v="2001-05-15T08:07:25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86.1"/>
    <d v="2001-05-16T21:00:00"/>
  </r>
  <r>
    <x v="1"/>
    <x v="1"/>
    <x v="1"/>
    <x v="0"/>
    <n v="1245632"/>
    <d v="2001-05-15T08:07:29"/>
    <s v="Williams Energy Marketing &amp; Trading Company"/>
    <x v="0"/>
    <x v="0"/>
    <x v="0"/>
    <x v="1"/>
    <s v="US West Power Phy Fwd CAISO"/>
    <s v="US Pwr Phy CAISO SP15 Peak               Apr-Jun02       USD/MWh"/>
    <n v="25"/>
    <m/>
    <x v="0"/>
    <x v="1"/>
    <x v="0"/>
    <n v="86"/>
    <s v="jgoodman"/>
    <s v="RBADEER"/>
    <s v="LT-CA"/>
    <x v="6"/>
    <x v="8"/>
    <n v="610987.1"/>
    <d v="2002-04-01T00:00:00"/>
  </r>
  <r>
    <x v="1"/>
    <x v="1"/>
    <x v="1"/>
    <x v="0"/>
    <n v="1245634"/>
    <d v="2001-05-15T08:07:33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88.1"/>
    <d v="2001-05-16T21:00:00"/>
  </r>
  <r>
    <x v="1"/>
    <x v="3"/>
    <x v="1"/>
    <x v="0"/>
    <n v="1245633"/>
    <d v="2001-05-15T08:07:3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2"/>
    <s v="wwarburton"/>
    <s v="SSCOTT5"/>
    <s v="ENA - IM Denver"/>
    <x v="7"/>
    <x v="7"/>
    <n v="788915"/>
    <d v="2001-05-16T21:00:00"/>
  </r>
  <r>
    <x v="1"/>
    <x v="1"/>
    <x v="1"/>
    <x v="0"/>
    <n v="1245635"/>
    <d v="2001-05-15T08:07:41"/>
    <s v="Calpine Energy Services, L.P."/>
    <x v="0"/>
    <x v="0"/>
    <x v="0"/>
    <x v="1"/>
    <s v="US West Power Phy Fwd Firm"/>
    <s v="US Pwr Phy Firm  PALVE Peak              16May01         USD/MWh"/>
    <n v="25"/>
    <m/>
    <x v="0"/>
    <x v="1"/>
    <x v="0"/>
    <n v="225"/>
    <s v="RCAUTHEN1"/>
    <s v="MFISCHE2"/>
    <s v="ST-SW"/>
    <x v="6"/>
    <x v="8"/>
    <n v="610989.1"/>
    <d v="2001-05-16T21:00:00"/>
  </r>
  <r>
    <x v="1"/>
    <x v="3"/>
    <x v="1"/>
    <x v="0"/>
    <n v="1245636"/>
    <d v="2001-05-15T08:07:42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05"/>
    <s v="EPMELPrr2"/>
    <s v="SSOUTH"/>
    <s v="ENA - IM West"/>
    <x v="7"/>
    <x v="7"/>
    <n v="788916"/>
    <d v="2001-05-16T21:00:00"/>
  </r>
  <r>
    <x v="1"/>
    <x v="1"/>
    <x v="1"/>
    <x v="0"/>
    <n v="1245637"/>
    <d v="2001-05-15T08:07:44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0"/>
    <s v="ADM30236"/>
    <s v="CMALLOR"/>
    <s v="ST-CA"/>
    <x v="6"/>
    <x v="8"/>
    <n v="610990.1"/>
    <d v="2001-05-16T21:00:00"/>
  </r>
  <r>
    <x v="1"/>
    <x v="3"/>
    <x v="1"/>
    <x v="0"/>
    <n v="1245639"/>
    <d v="2001-05-15T08:07:48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aepes201"/>
    <s v="TDONOHO"/>
    <s v="ENA - IM Central Gulf"/>
    <x v="7"/>
    <x v="7"/>
    <n v="788917"/>
    <d v="2001-05-16T21:00:00"/>
  </r>
  <r>
    <x v="1"/>
    <x v="1"/>
    <x v="1"/>
    <x v="0"/>
    <n v="1245640"/>
    <d v="2001-05-15T08:07:49"/>
    <s v="Salt River Project Agricultural Improvement and Power District"/>
    <x v="0"/>
    <x v="0"/>
    <x v="0"/>
    <x v="1"/>
    <s v="US West Power Phy Fwd Firm"/>
    <s v="US Pwr Phy Firm  PALVE OffPk             16May01         USD/MWh"/>
    <n v="25"/>
    <m/>
    <x v="0"/>
    <x v="1"/>
    <x v="0"/>
    <n v="59"/>
    <s v="SRPTRADE"/>
    <s v="TALONSO"/>
    <s v="ST-SW"/>
    <x v="6"/>
    <x v="8"/>
    <n v="610991.1"/>
    <d v="2001-05-16T21:00:00"/>
  </r>
  <r>
    <x v="1"/>
    <x v="3"/>
    <x v="1"/>
    <x v="0"/>
    <n v="1245642"/>
    <d v="2001-05-15T08:07:5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bcollins"/>
    <s v="TDONOHO"/>
    <s v="ENA - IM Central Gulf"/>
    <x v="7"/>
    <x v="7"/>
    <n v="788918"/>
    <d v="2001-05-16T21:00:00"/>
  </r>
  <r>
    <x v="1"/>
    <x v="1"/>
    <x v="1"/>
    <x v="0"/>
    <n v="1245644"/>
    <d v="2001-05-15T08:08:02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92.1"/>
    <d v="2001-05-16T21:00:00"/>
  </r>
  <r>
    <x v="1"/>
    <x v="3"/>
    <x v="0"/>
    <x v="0"/>
    <n v="1245645"/>
    <d v="2001-05-15T08:08:10"/>
    <s v="Cinergy Marketing &amp; Trading, LLC"/>
    <x v="0"/>
    <x v="0"/>
    <x v="0"/>
    <x v="3"/>
    <s v="US Gas Fin BasisSwap"/>
    <s v="US Gas Basis     NWPL RkyMtn             Jul01           USD/MM"/>
    <m/>
    <n v="5000"/>
    <x v="0"/>
    <x v="12"/>
    <x v="0"/>
    <n v="-1.325"/>
    <s v="RANSLEMDV"/>
    <s v="FERMIS"/>
    <s v="FT - North West"/>
    <x v="3"/>
    <x v="7"/>
    <s v="V96012.1"/>
    <d v="2001-07-01T21:00:00"/>
  </r>
  <r>
    <x v="1"/>
    <x v="1"/>
    <x v="1"/>
    <x v="0"/>
    <n v="1245646"/>
    <d v="2001-05-15T08:0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benpratt1"/>
    <s v="MFISCHE2"/>
    <s v="ST-SW"/>
    <x v="6"/>
    <x v="8"/>
    <n v="610993.1"/>
    <d v="2001-05-16T21:00:00"/>
  </r>
  <r>
    <x v="1"/>
    <x v="1"/>
    <x v="1"/>
    <x v="0"/>
    <n v="1245647"/>
    <d v="2001-05-15T08:08:1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94.1"/>
    <d v="2001-05-16T21:00:00"/>
  </r>
  <r>
    <x v="1"/>
    <x v="1"/>
    <x v="1"/>
    <x v="0"/>
    <n v="1245648"/>
    <d v="2001-05-15T08:08:19"/>
    <s v="City of Santa Clara California, Silicon Valley Power"/>
    <x v="0"/>
    <x v="0"/>
    <x v="0"/>
    <x v="1"/>
    <s v="US West Power Phy Fwd Firm"/>
    <s v="US Pwr Phy Firm  COB N/S Peak            16May01         USD/MWh"/>
    <n v="25"/>
    <m/>
    <x v="0"/>
    <x v="1"/>
    <x v="0"/>
    <n v="250"/>
    <s v="STEVEHANCE"/>
    <s v="SCRANDA"/>
    <s v="ST-NW"/>
    <x v="6"/>
    <x v="8"/>
    <n v="610995.1"/>
    <d v="2001-05-16T21:00:00"/>
  </r>
  <r>
    <x v="1"/>
    <x v="1"/>
    <x v="0"/>
    <x v="0"/>
    <n v="1245649"/>
    <d v="2001-05-15T08:08:22"/>
    <s v="Coral Energy Holding L.P."/>
    <x v="0"/>
    <x v="0"/>
    <x v="0"/>
    <x v="1"/>
    <s v="US East Power Fin Swap"/>
    <s v="US Pwr Fin Swap  ISO NY Z-A Peak         16May01         USD/MWh"/>
    <n v="50"/>
    <m/>
    <x v="0"/>
    <x v="1"/>
    <x v="0"/>
    <n v="39.799999999999997"/>
    <s v="jamesgtine"/>
    <s v="GGUPTA"/>
    <s v="ST-New England"/>
    <x v="6"/>
    <x v="7"/>
    <n v="610996.1"/>
    <d v="2001-05-16T21:00:00"/>
  </r>
  <r>
    <x v="1"/>
    <x v="1"/>
    <x v="1"/>
    <x v="0"/>
    <n v="1245650"/>
    <d v="2001-05-15T08:08:25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0997.1"/>
    <d v="2001-05-16T21:00:00"/>
  </r>
  <r>
    <x v="1"/>
    <x v="1"/>
    <x v="1"/>
    <x v="0"/>
    <n v="1245653"/>
    <d v="2001-05-15T08:08:37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60"/>
    <s v="POWEREX5"/>
    <s v="SCRANDA"/>
    <s v="ST-NW"/>
    <x v="6"/>
    <x v="8"/>
    <n v="610998.1"/>
    <d v="2001-05-16T21:00:00"/>
  </r>
  <r>
    <x v="1"/>
    <x v="1"/>
    <x v="1"/>
    <x v="0"/>
    <n v="1245654"/>
    <d v="2001-05-15T08:08:40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78"/>
    <s v="debbrooks"/>
    <s v="PPLATTE"/>
    <s v="ST-CA"/>
    <x v="6"/>
    <x v="8"/>
    <n v="610999.1"/>
    <d v="2001-05-16T21:00:00"/>
  </r>
  <r>
    <x v="1"/>
    <x v="3"/>
    <x v="1"/>
    <x v="0"/>
    <n v="1245655"/>
    <d v="2001-05-15T08:08:45"/>
    <s v="CMS Field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50000000000002"/>
    <s v="ADM33962"/>
    <s v="KSTEVEN"/>
    <s v="ENA-IM Mid Central South"/>
    <x v="7"/>
    <x v="7"/>
    <n v="788921"/>
    <d v="2001-05-16T21:00:00"/>
  </r>
  <r>
    <x v="1"/>
    <x v="1"/>
    <x v="1"/>
    <x v="0"/>
    <n v="1245656"/>
    <d v="2001-05-15T08:08:48"/>
    <s v="Reliant Energy Services, Inc."/>
    <x v="0"/>
    <x v="0"/>
    <x v="0"/>
    <x v="1"/>
    <s v="US West Power Phy Fwd Firm"/>
    <s v="US Pwr Phy Firm  PALVE Peak              16May01         USD/MWh"/>
    <n v="25"/>
    <m/>
    <x v="0"/>
    <x v="1"/>
    <x v="0"/>
    <n v="220"/>
    <s v="scunning"/>
    <s v="MFISCHE2"/>
    <s v="ST-SW"/>
    <x v="6"/>
    <x v="8"/>
    <n v="611000.1"/>
    <d v="2001-05-16T21:00:00"/>
  </r>
  <r>
    <x v="1"/>
    <x v="1"/>
    <x v="1"/>
    <x v="0"/>
    <n v="1245657"/>
    <d v="2001-05-15T08:08:48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"/>
    <s v="JAMESTOMO"/>
    <s v="TALONSO"/>
    <s v="ST-SW"/>
    <x v="6"/>
    <x v="8"/>
    <n v="611001.1"/>
    <d v="2001-05-16T21:00:00"/>
  </r>
  <r>
    <x v="1"/>
    <x v="3"/>
    <x v="1"/>
    <x v="0"/>
    <n v="1245658"/>
    <d v="2001-05-15T08:08:50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JOHNBOYLE"/>
    <s v="SSOUTH"/>
    <s v="ENA - IM West"/>
    <x v="7"/>
    <x v="7"/>
    <n v="788922"/>
    <d v="2001-05-16T21:00:00"/>
  </r>
  <r>
    <x v="1"/>
    <x v="3"/>
    <x v="1"/>
    <x v="0"/>
    <n v="1245660"/>
    <d v="2001-05-15T08:08:52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WESTDESK1"/>
    <s v="SSOUTH"/>
    <s v="ENA - IM West"/>
    <x v="7"/>
    <x v="7"/>
    <n v="788924"/>
    <d v="2001-05-16T21:00:00"/>
  </r>
  <r>
    <x v="1"/>
    <x v="3"/>
    <x v="0"/>
    <x v="0"/>
    <n v="1245661"/>
    <d v="2001-05-15T08:08:5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29"/>
    <s v="PKEAVEY"/>
    <s v="G-DAILY-EST"/>
    <x v="3"/>
    <x v="7"/>
    <s v="V96013.1"/>
    <d v="2001-05-16T21:00:00"/>
  </r>
  <r>
    <x v="1"/>
    <x v="3"/>
    <x v="1"/>
    <x v="0"/>
    <n v="1245662"/>
    <d v="2001-05-15T08:08:5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aepes206"/>
    <s v="PMIMS"/>
    <s v="ENA - IM MKT Central CG"/>
    <x v="7"/>
    <x v="7"/>
    <n v="788925"/>
    <d v="2001-05-16T21:00:00"/>
  </r>
  <r>
    <x v="1"/>
    <x v="3"/>
    <x v="1"/>
    <x v="0"/>
    <n v="1245663"/>
    <d v="2001-05-15T08:09:01"/>
    <s v="Mirant Americas Energy Marketing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"/>
    <s v="jfh00001"/>
    <s v="TKUYKEN"/>
    <s v="ENA - IM West"/>
    <x v="7"/>
    <x v="7"/>
    <n v="788926"/>
    <d v="2001-05-16T21:00:00"/>
  </r>
  <r>
    <x v="1"/>
    <x v="1"/>
    <x v="1"/>
    <x v="0"/>
    <n v="1245664"/>
    <d v="2001-05-15T08:09:10"/>
    <s v="Idaho Power Company, dba IDACORP Energy"/>
    <x v="0"/>
    <x v="0"/>
    <x v="0"/>
    <x v="1"/>
    <s v="US West Power Phy Fwd CAISO"/>
    <s v="US Pwr Phy CAISO SP15 OffPk              16May01         USD/MWh"/>
    <n v="25"/>
    <m/>
    <x v="0"/>
    <x v="1"/>
    <x v="0"/>
    <n v="74"/>
    <s v="DWS19640"/>
    <s v="PPLATTE"/>
    <s v="ST-CA"/>
    <x v="6"/>
    <x v="8"/>
    <n v="611002.1"/>
    <d v="2001-05-16T21:00:00"/>
  </r>
  <r>
    <x v="1"/>
    <x v="1"/>
    <x v="1"/>
    <x v="0"/>
    <n v="1245665"/>
    <d v="2001-05-15T08:09:11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1003.1"/>
    <d v="2001-05-16T21:00:00"/>
  </r>
  <r>
    <x v="1"/>
    <x v="3"/>
    <x v="1"/>
    <x v="0"/>
    <n v="1245666"/>
    <d v="2001-05-15T08:09:12"/>
    <s v="Mirant Americas Energy Marketing, L.P."/>
    <x v="0"/>
    <x v="0"/>
    <x v="0"/>
    <x v="3"/>
    <s v="US Gas Phy Fwd Firm non-TX &lt; or = 1Mo "/>
    <s v="US Gas Phy       Dom SP TT               16-31May01      USD/MM"/>
    <n v="1100"/>
    <m/>
    <x v="0"/>
    <x v="12"/>
    <x v="0"/>
    <n v="4.67"/>
    <s v="gregt00001"/>
    <s v="SHENDRI"/>
    <s v="ENA-IM ME CNG"/>
    <x v="7"/>
    <x v="7"/>
    <n v="788928"/>
    <d v="2001-05-16T21:00:00"/>
  </r>
  <r>
    <x v="1"/>
    <x v="1"/>
    <x v="1"/>
    <x v="0"/>
    <n v="1245668"/>
    <d v="2001-05-15T08:09:13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13"/>
    <s v="wbaes123"/>
    <s v="CMALLOR"/>
    <s v="ST-CA"/>
    <x v="6"/>
    <x v="8"/>
    <n v="611004.1"/>
    <d v="2001-05-16T21:00:00"/>
  </r>
  <r>
    <x v="1"/>
    <x v="3"/>
    <x v="1"/>
    <x v="0"/>
    <n v="1245669"/>
    <d v="2001-05-15T08:09:1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"/>
    <s v="wwarburton"/>
    <s v="SSCOTT5"/>
    <s v="ENA - IM Denver"/>
    <x v="7"/>
    <x v="7"/>
    <n v="788927"/>
    <d v="2001-05-16T21:00:00"/>
  </r>
  <r>
    <x v="1"/>
    <x v="3"/>
    <x v="0"/>
    <x v="0"/>
    <n v="1245673"/>
    <d v="2001-05-15T08:09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ORDAN01"/>
    <s v="JARNOLD"/>
    <s v="NG-Price"/>
    <x v="3"/>
    <x v="7"/>
    <s v="V96015.1"/>
    <d v="2001-06-01T21:00:00"/>
  </r>
  <r>
    <x v="1"/>
    <x v="3"/>
    <x v="0"/>
    <x v="0"/>
    <n v="1245674"/>
    <d v="2001-05-15T08:09:25"/>
    <s v="Aquila Risk Management Corporation"/>
    <x v="0"/>
    <x v="0"/>
    <x v="0"/>
    <x v="3"/>
    <s v="US Gas Fin Swap"/>
    <s v="US Gas Daily     HHub                    16-31May01      USD/MM"/>
    <n v="13900"/>
    <m/>
    <x v="0"/>
    <x v="12"/>
    <x v="0"/>
    <n v="4.42"/>
    <s v="AQUILA1029"/>
    <s v="PKEAVEY"/>
    <s v="G-DAILY-EST"/>
    <x v="3"/>
    <x v="7"/>
    <s v="V96017.1"/>
    <d v="2001-05-16T21:00:00"/>
  </r>
  <r>
    <x v="0"/>
    <x v="3"/>
    <x v="1"/>
    <x v="0"/>
    <n v="1245675"/>
    <d v="2001-05-15T08:09:30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9"/>
    <s v="GILLHGILL"/>
    <s v="MNICHOLA"/>
    <s v="Non Affiliate Gas Book"/>
    <x v="4"/>
    <x v="2"/>
    <n v="102903"/>
    <d v="2001-05-15T21:00:00"/>
  </r>
  <r>
    <x v="1"/>
    <x v="3"/>
    <x v="1"/>
    <x v="0"/>
    <n v="1245676"/>
    <d v="2001-05-15T08:09:3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950000000000002"/>
    <s v="EPMELPrr2"/>
    <s v="SSOUTH"/>
    <s v="ENA - IM West"/>
    <x v="7"/>
    <x v="7"/>
    <n v="788929"/>
    <d v="2001-05-16T21:00:00"/>
  </r>
  <r>
    <x v="1"/>
    <x v="1"/>
    <x v="1"/>
    <x v="0"/>
    <n v="1245677"/>
    <d v="2001-05-15T08:09:37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6"/>
    <s v="ADM67446"/>
    <s v="TALONSO"/>
    <s v="ST-SW"/>
    <x v="6"/>
    <x v="8"/>
    <n v="611005.1"/>
    <d v="2001-05-16T21:00:00"/>
  </r>
  <r>
    <x v="1"/>
    <x v="3"/>
    <x v="1"/>
    <x v="0"/>
    <n v="1245678"/>
    <d v="2001-05-15T08:09:37"/>
    <s v="Mirant Americas Energy Marketing, L.P."/>
    <x v="0"/>
    <x v="0"/>
    <x v="0"/>
    <x v="3"/>
    <s v="US Gas Phy Fwd Firm non-TX &lt; or = 1Mo "/>
    <s v="US Gas Phy       TCO Pool                16-31May01      USD/MM"/>
    <m/>
    <n v="1100"/>
    <x v="0"/>
    <x v="12"/>
    <x v="0"/>
    <n v="4.6349999999999998"/>
    <s v="gregt00001"/>
    <s v="JHODGE2"/>
    <s v="ENA-IM ME TCO"/>
    <x v="7"/>
    <x v="7"/>
    <n v="788931"/>
    <d v="2001-05-16T21:00:00"/>
  </r>
  <r>
    <x v="1"/>
    <x v="3"/>
    <x v="1"/>
    <x v="0"/>
    <n v="1245680"/>
    <d v="2001-05-15T08:09:39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amdizona"/>
    <s v="SSOUTH"/>
    <s v="ENA - IM West"/>
    <x v="7"/>
    <x v="7"/>
    <n v="788930"/>
    <d v="2001-05-16T21:00:00"/>
  </r>
  <r>
    <x v="1"/>
    <x v="1"/>
    <x v="1"/>
    <x v="0"/>
    <n v="1245681"/>
    <d v="2001-05-15T08:09:4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06.1"/>
    <d v="2001-05-16T21:00:00"/>
  </r>
  <r>
    <x v="1"/>
    <x v="3"/>
    <x v="0"/>
    <x v="0"/>
    <n v="1245682"/>
    <d v="2001-05-15T08:09:4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02"/>
    <s v="JARNOLD"/>
    <s v="NG-Price"/>
    <x v="3"/>
    <x v="7"/>
    <s v="V96019.1"/>
    <d v="2001-06-01T21:00:00"/>
  </r>
  <r>
    <x v="1"/>
    <x v="1"/>
    <x v="1"/>
    <x v="0"/>
    <n v="1245683"/>
    <d v="2001-05-15T08:09:47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1007.1"/>
    <d v="2001-05-16T21:00:00"/>
  </r>
  <r>
    <x v="1"/>
    <x v="3"/>
    <x v="1"/>
    <x v="0"/>
    <n v="1245684"/>
    <d v="2001-05-15T08:09:47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8932"/>
    <d v="2001-05-16T21:00:00"/>
  </r>
  <r>
    <x v="1"/>
    <x v="3"/>
    <x v="0"/>
    <x v="0"/>
    <n v="1245685"/>
    <d v="2001-05-15T08:09:51"/>
    <s v="Phibro Inc."/>
    <x v="0"/>
    <x v="0"/>
    <x v="0"/>
    <x v="3"/>
    <s v="US Gas Fin BasisSwap"/>
    <s v="US Gas Basis     GD/D TZ6NY-HHub         16-31May01      USD/MM"/>
    <m/>
    <n v="10000"/>
    <x v="0"/>
    <x v="12"/>
    <x v="0"/>
    <n v="0.39"/>
    <s v="FROSTYCT"/>
    <s v="VPIMENOV"/>
    <s v="EAST-NEW YORK"/>
    <x v="3"/>
    <x v="7"/>
    <s v="V96020.1"/>
    <d v="2001-05-16T21:00:00"/>
  </r>
  <r>
    <x v="1"/>
    <x v="3"/>
    <x v="1"/>
    <x v="0"/>
    <n v="1245686"/>
    <d v="2001-05-15T08:09:51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8"/>
    <s v="wwarburton"/>
    <s v="SSCOTT5"/>
    <s v="ENA - IM Denver"/>
    <x v="7"/>
    <x v="7"/>
    <n v="788933"/>
    <d v="2001-05-16T21:00:00"/>
  </r>
  <r>
    <x v="1"/>
    <x v="1"/>
    <x v="1"/>
    <x v="0"/>
    <n v="1245687"/>
    <d v="2001-05-15T08:09:52"/>
    <s v="Duke Energy Trading and Marketing, L.L.C."/>
    <x v="0"/>
    <x v="0"/>
    <x v="0"/>
    <x v="1"/>
    <s v="US West Power Phy Fwd Firm"/>
    <s v="US Pwr Phy Firm  COB N/S Peak            16May01         USD/MWh"/>
    <n v="25"/>
    <m/>
    <x v="0"/>
    <x v="1"/>
    <x v="0"/>
    <n v="250"/>
    <s v="daveyell"/>
    <s v="SCRANDA"/>
    <s v="ST-NW"/>
    <x v="6"/>
    <x v="8"/>
    <n v="611008.1"/>
    <d v="2001-05-16T21:00:00"/>
  </r>
  <r>
    <x v="1"/>
    <x v="3"/>
    <x v="0"/>
    <x v="0"/>
    <n v="1245689"/>
    <d v="2001-05-15T08:09:57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149999999999997"/>
    <s v="AQUILA1004"/>
    <s v="JARNOLD"/>
    <s v="NG-Price"/>
    <x v="3"/>
    <x v="7"/>
    <s v="V96021.1"/>
    <d v="2002-01-01T21:00:00"/>
  </r>
  <r>
    <x v="1"/>
    <x v="1"/>
    <x v="1"/>
    <x v="0"/>
    <n v="1245690"/>
    <d v="2001-05-15T08:09:58"/>
    <s v="Avista Corporation - Washington Water Power Divis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mattern1"/>
    <s v="DSCHOLT"/>
    <s v="ST-NW"/>
    <x v="6"/>
    <x v="8"/>
    <n v="611009.1"/>
    <d v="2001-05-16T21:00:00"/>
  </r>
  <r>
    <x v="1"/>
    <x v="1"/>
    <x v="1"/>
    <x v="0"/>
    <n v="1245691"/>
    <d v="2001-05-15T08:10:0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10.1"/>
    <d v="2001-05-16T21:00:00"/>
  </r>
  <r>
    <x v="1"/>
    <x v="1"/>
    <x v="1"/>
    <x v="0"/>
    <n v="1245692"/>
    <d v="2001-05-15T08:10:14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1.1"/>
    <d v="2001-05-16T21:00:00"/>
  </r>
  <r>
    <x v="1"/>
    <x v="3"/>
    <x v="1"/>
    <x v="0"/>
    <n v="1245693"/>
    <d v="2001-05-15T08:10:14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1"/>
    <s v="jromita73"/>
    <s v="SSCOTT5"/>
    <s v="ENA - IM Denver"/>
    <x v="7"/>
    <x v="7"/>
    <n v="788935"/>
    <d v="2001-05-16T21:00:00"/>
  </r>
  <r>
    <x v="1"/>
    <x v="1"/>
    <x v="1"/>
    <x v="0"/>
    <n v="1245694"/>
    <d v="2001-05-15T08:10:19"/>
    <s v="Aquila Energy Marketing Corporation"/>
    <x v="0"/>
    <x v="0"/>
    <x v="0"/>
    <x v="1"/>
    <s v="US West Power Phy Fwd CAISO"/>
    <s v="US Pwr Phy CAISO SP15 OffPk              16May01         USD/MWh"/>
    <n v="25"/>
    <m/>
    <x v="0"/>
    <x v="1"/>
    <x v="0"/>
    <n v="71"/>
    <s v="WESTPOWER"/>
    <s v="PPLATTE"/>
    <s v="ST-CA"/>
    <x v="6"/>
    <x v="8"/>
    <n v="611012.1"/>
    <d v="2001-05-16T21:00:00"/>
  </r>
  <r>
    <x v="1"/>
    <x v="3"/>
    <x v="1"/>
    <x v="0"/>
    <n v="1245695"/>
    <d v="2001-05-15T08:10:20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wwarburton"/>
    <s v="SSOUTH"/>
    <s v="ENA - IM West"/>
    <x v="7"/>
    <x v="7"/>
    <n v="788934"/>
    <d v="2001-05-16T21:00:00"/>
  </r>
  <r>
    <x v="1"/>
    <x v="3"/>
    <x v="1"/>
    <x v="0"/>
    <n v="1245696"/>
    <d v="2001-05-15T08:10:25"/>
    <s v="Virginia Power Energy Marketing, Inc."/>
    <x v="0"/>
    <x v="0"/>
    <x v="0"/>
    <x v="3"/>
    <s v="US Gas Phy Fwd Firm non-TX &lt; or = 1Mo "/>
    <s v="US Gas Phy       NNG Ventura             16May01         USD/MM"/>
    <m/>
    <n v="10000"/>
    <x v="0"/>
    <x v="12"/>
    <x v="0"/>
    <n v="4.3099999999999996"/>
    <s v="GREGTYSON"/>
    <s v="KSTEVEN"/>
    <s v="ENA-IM Mid Central South"/>
    <x v="7"/>
    <x v="7"/>
    <n v="788936"/>
    <d v="2001-05-16T21:00:00"/>
  </r>
  <r>
    <x v="1"/>
    <x v="1"/>
    <x v="1"/>
    <x v="0"/>
    <n v="1245697"/>
    <d v="2001-05-15T08:10:29"/>
    <s v="Los Angeles Dept. of Water &amp; Power"/>
    <x v="0"/>
    <x v="0"/>
    <x v="0"/>
    <x v="1"/>
    <s v="US West Power Phy Fwd Firm"/>
    <s v="US Pwr Phy Firm  PALVE Peak              16May01         USD/MWh"/>
    <n v="25"/>
    <m/>
    <x v="0"/>
    <x v="1"/>
    <x v="0"/>
    <n v="220"/>
    <s v="jfcordero"/>
    <s v="MFISCHE2"/>
    <s v="ST-SW"/>
    <x v="6"/>
    <x v="8"/>
    <n v="611013.1"/>
    <d v="2001-05-16T21:00:00"/>
  </r>
  <r>
    <x v="1"/>
    <x v="3"/>
    <x v="0"/>
    <x v="0"/>
    <n v="1245698"/>
    <d v="2001-05-15T08:10:3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15"/>
    <s v="damian41"/>
    <s v="FERMIS"/>
    <s v="FT - North West"/>
    <x v="3"/>
    <x v="7"/>
    <s v="V96023.1"/>
    <d v="2001-06-01T21:00:00"/>
  </r>
  <r>
    <x v="1"/>
    <x v="3"/>
    <x v="1"/>
    <x v="0"/>
    <n v="1245699"/>
    <d v="2001-05-15T08:10:32"/>
    <s v="e prime, inc."/>
    <x v="0"/>
    <x v="0"/>
    <x v="0"/>
    <x v="3"/>
    <s v="US Gas Phy Fwd Firm non-TX &lt; or = 1Mo "/>
    <s v="US Gas Phy       TENN Z-0                16May01         USD/MM"/>
    <n v="9000"/>
    <m/>
    <x v="0"/>
    <x v="12"/>
    <x v="0"/>
    <n v="4.3"/>
    <s v="EPRIME26"/>
    <s v="SNEAL"/>
    <s v="ENA-IM NE GULF3"/>
    <x v="7"/>
    <x v="7"/>
    <n v="788937"/>
    <d v="2001-05-16T21:00:00"/>
  </r>
  <r>
    <x v="1"/>
    <x v="3"/>
    <x v="1"/>
    <x v="0"/>
    <n v="1245700"/>
    <d v="2001-05-15T08:10:40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collins"/>
    <s v="TDONOHO"/>
    <s v="ENA - IM Central Gulf"/>
    <x v="7"/>
    <x v="7"/>
    <n v="788939"/>
    <d v="2001-05-16T21:00:00"/>
  </r>
  <r>
    <x v="1"/>
    <x v="1"/>
    <x v="1"/>
    <x v="0"/>
    <n v="1245701"/>
    <d v="2001-05-15T08:10:42"/>
    <s v="City of Redding"/>
    <x v="0"/>
    <x v="0"/>
    <x v="0"/>
    <x v="1"/>
    <s v="US West Power Phy Fwd CAISO"/>
    <s v="US Pwr Phy CAISO NP15 OffPk              16May01         USD/MWh"/>
    <n v="25"/>
    <m/>
    <x v="0"/>
    <x v="1"/>
    <x v="0"/>
    <n v="91"/>
    <s v="PEON1959"/>
    <s v="PPLATTE"/>
    <s v="ST-CA"/>
    <x v="6"/>
    <x v="8"/>
    <n v="611014.1"/>
    <d v="2001-05-16T21:00:00"/>
  </r>
  <r>
    <x v="1"/>
    <x v="3"/>
    <x v="1"/>
    <x v="0"/>
    <n v="1245702"/>
    <d v="2001-05-15T08:10:45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50000000000002"/>
    <s v="KINZY123"/>
    <s v="VPIMENOV"/>
    <s v="ENA-IM ME NEW YORK"/>
    <x v="7"/>
    <x v="7"/>
    <n v="788938"/>
    <d v="2001-05-16T21:00:00"/>
  </r>
  <r>
    <x v="1"/>
    <x v="3"/>
    <x v="1"/>
    <x v="0"/>
    <n v="1245704"/>
    <d v="2001-05-15T08:10:59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aepes225"/>
    <s v="JPARKS"/>
    <s v="HPLC - IM HPLC"/>
    <x v="7"/>
    <x v="10"/>
    <n v="788941"/>
    <d v="2001-05-16T21:00:00"/>
  </r>
  <r>
    <x v="1"/>
    <x v="3"/>
    <x v="1"/>
    <x v="0"/>
    <n v="1245705"/>
    <d v="2001-05-15T08:11:04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Martinjan"/>
    <s v="SSOUTH"/>
    <s v="ENA - IM West"/>
    <x v="7"/>
    <x v="7"/>
    <n v="788942"/>
    <d v="2001-05-16T21:00:00"/>
  </r>
  <r>
    <x v="1"/>
    <x v="3"/>
    <x v="0"/>
    <x v="0"/>
    <n v="1245706"/>
    <d v="2001-05-15T08:11:05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59"/>
    <s v="JHHANSEY"/>
    <s v="JARNOLD"/>
    <s v="NG-Price"/>
    <x v="3"/>
    <x v="7"/>
    <s v="V96025.1"/>
    <d v="2001-06-01T00:00:00"/>
  </r>
  <r>
    <x v="1"/>
    <x v="3"/>
    <x v="1"/>
    <x v="0"/>
    <n v="1245707"/>
    <d v="2001-05-15T08:11:05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hwalbach"/>
    <s v="KSTEVEN"/>
    <s v="ENA-IM Mid Central South"/>
    <x v="7"/>
    <x v="7"/>
    <n v="788943"/>
    <d v="2001-05-16T21:00:00"/>
  </r>
  <r>
    <x v="1"/>
    <x v="3"/>
    <x v="1"/>
    <x v="0"/>
    <n v="1245708"/>
    <d v="2001-05-15T08:11:1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8944"/>
    <d v="2001-05-16T21:00:00"/>
  </r>
  <r>
    <x v="1"/>
    <x v="1"/>
    <x v="1"/>
    <x v="0"/>
    <n v="1245709"/>
    <d v="2001-05-15T08:11:25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7"/>
    <s v="RCAUTHEN1"/>
    <s v="CMALLOR"/>
    <s v="ST-CA"/>
    <x v="6"/>
    <x v="8"/>
    <n v="611015.1"/>
    <d v="2001-05-16T21:00:00"/>
  </r>
  <r>
    <x v="1"/>
    <x v="3"/>
    <x v="1"/>
    <x v="0"/>
    <n v="1245710"/>
    <d v="2001-05-15T08:11:25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8945"/>
    <d v="2001-05-16T21:00:00"/>
  </r>
  <r>
    <x v="1"/>
    <x v="3"/>
    <x v="1"/>
    <x v="0"/>
    <n v="1245711"/>
    <d v="2001-05-15T08:11:28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EPRIME26"/>
    <s v="TKUYKEN"/>
    <s v="ENA - IM West"/>
    <x v="7"/>
    <x v="7"/>
    <n v="788946"/>
    <d v="2001-05-16T21:00:00"/>
  </r>
  <r>
    <x v="1"/>
    <x v="3"/>
    <x v="1"/>
    <x v="0"/>
    <n v="1245712"/>
    <d v="2001-05-15T08:11:35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75"/>
    <s v="MIDCONT1"/>
    <s v="TDONOHO"/>
    <s v="ENA - IM Central Gulf"/>
    <x v="7"/>
    <x v="7"/>
    <n v="788948"/>
    <d v="2001-05-16T21:00:00"/>
  </r>
  <r>
    <x v="1"/>
    <x v="3"/>
    <x v="0"/>
    <x v="0"/>
    <n v="1245713"/>
    <d v="2001-05-15T08:11:47"/>
    <s v="Mirant Americas Energy Marketing, L.P."/>
    <x v="0"/>
    <x v="0"/>
    <x v="0"/>
    <x v="3"/>
    <s v="US Gas Fin BasisSwap"/>
    <s v="US Gas Basis     EP Permian              Jun01           USD/MM"/>
    <n v="10000"/>
    <m/>
    <x v="0"/>
    <x v="12"/>
    <x v="0"/>
    <n v="-0.06"/>
    <s v="sjt00001"/>
    <s v="EBASS"/>
    <s v="FT-Texas"/>
    <x v="3"/>
    <x v="7"/>
    <s v="V96026.1"/>
    <d v="2001-06-01T21:00:00"/>
  </r>
  <r>
    <x v="1"/>
    <x v="1"/>
    <x v="1"/>
    <x v="0"/>
    <n v="1245714"/>
    <d v="2001-05-15T08:11:49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EPCOJOE"/>
    <s v="JQUENET"/>
    <s v="ST-PJM"/>
    <x v="6"/>
    <x v="8"/>
    <n v="611016.1"/>
    <d v="2001-05-16T21:00:00"/>
  </r>
  <r>
    <x v="1"/>
    <x v="3"/>
    <x v="1"/>
    <x v="0"/>
    <n v="1245715"/>
    <d v="2001-05-15T08:11:54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49"/>
    <d v="2001-05-16T21:00:00"/>
  </r>
  <r>
    <x v="0"/>
    <x v="3"/>
    <x v="1"/>
    <x v="0"/>
    <n v="1245717"/>
    <d v="2001-05-15T08:12:01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8"/>
    <s v="GILLHGILL"/>
    <s v="MNICHOLA"/>
    <s v="Non Affiliate Gas Book"/>
    <x v="4"/>
    <x v="2"/>
    <n v="102906"/>
    <d v="2001-05-15T21:00:00"/>
  </r>
  <r>
    <x v="1"/>
    <x v="3"/>
    <x v="1"/>
    <x v="0"/>
    <n v="1245718"/>
    <d v="2001-05-15T08:12:02"/>
    <s v="Tenaska Marketing Ventures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949999999999996"/>
    <s v="TMVJDG01"/>
    <s v="SPEREIR"/>
    <s v="ENA-IM NE GULF2"/>
    <x v="7"/>
    <x v="7"/>
    <n v="788950"/>
    <d v="2001-05-16T21:00:00"/>
  </r>
  <r>
    <x v="1"/>
    <x v="3"/>
    <x v="1"/>
    <x v="0"/>
    <n v="1245720"/>
    <d v="2001-05-15T08:12:12"/>
    <s v="Tenaska Marketing Ventures"/>
    <x v="0"/>
    <x v="0"/>
    <x v="0"/>
    <x v="3"/>
    <s v="US Gas Phy Fwd Firm non-TX &lt; or = 1Mo "/>
    <s v="US Gas Phy       TGT Z-SL                16May01         USD/MM"/>
    <n v="2500"/>
    <m/>
    <x v="0"/>
    <x v="12"/>
    <x v="0"/>
    <n v="4.3899999999999997"/>
    <s v="TMVJDG01"/>
    <s v="SPEREIR"/>
    <s v="ENA-IM NE GULF2"/>
    <x v="7"/>
    <x v="7"/>
    <n v="788951"/>
    <d v="2001-05-16T21:00:00"/>
  </r>
  <r>
    <x v="1"/>
    <x v="3"/>
    <x v="1"/>
    <x v="0"/>
    <n v="1245722"/>
    <d v="2001-05-15T08:12:24"/>
    <s v="Arizona Public Service Company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75"/>
    <s v="THERESAC"/>
    <s v="MLENHAR"/>
    <s v="ENA - IM West"/>
    <x v="7"/>
    <x v="7"/>
    <n v="788952"/>
    <d v="2001-05-16T21:00:00"/>
  </r>
  <r>
    <x v="1"/>
    <x v="3"/>
    <x v="0"/>
    <x v="0"/>
    <n v="1245723"/>
    <d v="2001-05-15T08:12:25"/>
    <s v="ONEOK Energy Marketing and Trading Company, L.P."/>
    <x v="0"/>
    <x v="0"/>
    <x v="0"/>
    <x v="3"/>
    <s v="US Gas Fin BasisSwap"/>
    <s v="US Gas Basis     Waha                    Apr-Oct02       USD/MM"/>
    <n v="10000"/>
    <m/>
    <x v="0"/>
    <x v="12"/>
    <x v="0"/>
    <n v="-1.2500000000000001E-2"/>
    <s v="JOHNKNOWS"/>
    <s v="EBASS"/>
    <s v="FT-Texas"/>
    <x v="3"/>
    <x v="7"/>
    <s v="V96029.1"/>
    <d v="2002-04-01T21:00:00"/>
  </r>
  <r>
    <x v="1"/>
    <x v="1"/>
    <x v="1"/>
    <x v="0"/>
    <n v="1245724"/>
    <d v="2001-05-15T08:12:31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8.1"/>
    <d v="2001-05-16T21:00:00"/>
  </r>
  <r>
    <x v="1"/>
    <x v="3"/>
    <x v="0"/>
    <x v="0"/>
    <n v="1245726"/>
    <d v="2001-05-15T08:12:36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WICKLUND"/>
    <s v="JARNOLD"/>
    <s v="NG-Price"/>
    <x v="3"/>
    <x v="7"/>
    <s v="V96030.1"/>
    <d v="2001-06-01T21:00:00"/>
  </r>
  <r>
    <x v="1"/>
    <x v="1"/>
    <x v="0"/>
    <x v="0"/>
    <n v="1245725"/>
    <d v="2001-05-15T08:12:36"/>
    <s v="HQ Energy Services (U.S.) Inc."/>
    <x v="0"/>
    <x v="0"/>
    <x v="0"/>
    <x v="1"/>
    <s v="US East Power Fin Swap"/>
    <s v="US Pwr Fin Swap  ISO NY Z-G Peak         16May01         USD/MWh"/>
    <m/>
    <n v="50"/>
    <x v="0"/>
    <x v="1"/>
    <x v="0"/>
    <n v="51.5"/>
    <s v="paulk2001"/>
    <s v="GGUPTA"/>
    <s v="ST-New England"/>
    <x v="6"/>
    <x v="7"/>
    <n v="611019.1"/>
    <d v="2001-05-16T21:00:00"/>
  </r>
  <r>
    <x v="0"/>
    <x v="3"/>
    <x v="1"/>
    <x v="0"/>
    <n v="1245727"/>
    <d v="2001-05-15T08:12:37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8953"/>
    <d v="2001-05-16T21:00:00"/>
  </r>
  <r>
    <x v="1"/>
    <x v="3"/>
    <x v="1"/>
    <x v="0"/>
    <n v="1245728"/>
    <d v="2001-05-15T08:12:38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5"/>
    <s v="EPMELPrdm"/>
    <s v="MLENHAR"/>
    <s v="ENA - IM West"/>
    <x v="7"/>
    <x v="7"/>
    <n v="788955"/>
    <d v="2001-05-16T21:00:00"/>
  </r>
  <r>
    <x v="1"/>
    <x v="3"/>
    <x v="1"/>
    <x v="0"/>
    <n v="1245729"/>
    <d v="2001-05-15T08:12:39"/>
    <s v="ProLiance Energy, LLC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ADM38449"/>
    <s v="JWILLI13"/>
    <s v="ENA - IM Mkt Central MICH"/>
    <x v="7"/>
    <x v="7"/>
    <n v="788954"/>
    <d v="2001-05-16T21:00:00"/>
  </r>
  <r>
    <x v="1"/>
    <x v="3"/>
    <x v="0"/>
    <x v="0"/>
    <n v="1245730"/>
    <d v="2001-05-15T08:12:43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KEVMASEK"/>
    <s v="JARNOLD"/>
    <s v="NG-Price"/>
    <x v="3"/>
    <x v="7"/>
    <s v="V96031.1"/>
    <d v="2001-06-01T21:00:00"/>
  </r>
  <r>
    <x v="1"/>
    <x v="1"/>
    <x v="1"/>
    <x v="0"/>
    <n v="1245731"/>
    <d v="2001-05-15T08:12:43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0"/>
    <s v="benpratt1"/>
    <s v="MFISCHE2"/>
    <s v="ST-SW"/>
    <x v="6"/>
    <x v="8"/>
    <n v="611020.1"/>
    <d v="2001-05-16T21:00:00"/>
  </r>
  <r>
    <x v="1"/>
    <x v="3"/>
    <x v="1"/>
    <x v="0"/>
    <n v="1245732"/>
    <d v="2001-05-15T08:12:4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8956"/>
    <d v="2001-05-16T21:00:00"/>
  </r>
  <r>
    <x v="0"/>
    <x v="3"/>
    <x v="1"/>
    <x v="0"/>
    <n v="1245733"/>
    <d v="2001-05-15T08:12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957"/>
    <d v="2001-05-16T21:00:00"/>
  </r>
  <r>
    <x v="1"/>
    <x v="1"/>
    <x v="1"/>
    <x v="0"/>
    <n v="1245735"/>
    <d v="2001-05-15T08:12:56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22.5"/>
    <s v="RCAUTHEN1"/>
    <s v="MFISCHE2"/>
    <s v="ST-SW"/>
    <x v="6"/>
    <x v="8"/>
    <n v="611022.1"/>
    <d v="2001-05-16T21:00:00"/>
  </r>
  <r>
    <x v="1"/>
    <x v="3"/>
    <x v="0"/>
    <x v="0"/>
    <n v="1245736"/>
    <d v="2001-05-15T08:12:58"/>
    <s v="Cargill Energy, a division of Cargill, Incorporated"/>
    <x v="0"/>
    <x v="0"/>
    <x v="0"/>
    <x v="3"/>
    <s v="US Gas Fin BasisSwap"/>
    <s v="US Gas Basis     GD/D Demrc-HHub         16-31May01      USD/MM"/>
    <n v="10000"/>
    <m/>
    <x v="0"/>
    <x v="12"/>
    <x v="0"/>
    <n v="-0.115"/>
    <s v="ADM90884"/>
    <s v="ALEWIS"/>
    <s v="GD-CENTRAL"/>
    <x v="3"/>
    <x v="7"/>
    <s v="V96032.1"/>
    <d v="2001-05-16T21:00:00"/>
  </r>
  <r>
    <x v="1"/>
    <x v="3"/>
    <x v="1"/>
    <x v="0"/>
    <n v="1245737"/>
    <d v="2001-05-15T08:13:05"/>
    <s v="CMS Field Services, Inc."/>
    <x v="0"/>
    <x v="0"/>
    <x v="0"/>
    <x v="3"/>
    <s v="US Gas Phy Fwd Firm non-TX &lt; or = 1Mo "/>
    <s v="US Gas Phy       OGT                     16May01         USD/MM"/>
    <m/>
    <n v="1000"/>
    <x v="0"/>
    <x v="12"/>
    <x v="0"/>
    <n v="4.335"/>
    <s v="CMSTCT4940"/>
    <s v="KSTEVEN"/>
    <s v="ENA-IM Mid Central South"/>
    <x v="7"/>
    <x v="7"/>
    <n v="788984"/>
    <d v="2001-05-16T21:00:00"/>
  </r>
  <r>
    <x v="1"/>
    <x v="3"/>
    <x v="1"/>
    <x v="0"/>
    <n v="1245738"/>
    <d v="2001-05-15T08:13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kimnorman"/>
    <s v="SPEREIR"/>
    <s v="ENA-IM NE GULF2"/>
    <x v="7"/>
    <x v="7"/>
    <n v="788985"/>
    <d v="2001-05-16T21:00:00"/>
  </r>
  <r>
    <x v="0"/>
    <x v="1"/>
    <x v="1"/>
    <x v="0"/>
    <n v="1245739"/>
    <d v="2001-05-15T08:13:15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UTrading2"/>
    <s v="MHELLERM"/>
    <s v="UK - ECTRL - Continental Power Book"/>
    <x v="2"/>
    <x v="2"/>
    <n v="102386.1"/>
    <d v="2001-05-21T21:00:00"/>
  </r>
  <r>
    <x v="1"/>
    <x v="1"/>
    <x v="1"/>
    <x v="0"/>
    <n v="1245740"/>
    <d v="2001-05-15T08:13:16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68"/>
    <s v="brianhurst"/>
    <s v="PPLATTE"/>
    <s v="ST-CA"/>
    <x v="6"/>
    <x v="8"/>
    <n v="611023.1"/>
    <d v="2001-05-16T21:00:00"/>
  </r>
  <r>
    <x v="1"/>
    <x v="1"/>
    <x v="1"/>
    <x v="0"/>
    <n v="1245741"/>
    <d v="2001-05-15T08:13:2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1024.1"/>
    <d v="2001-05-16T21:00:00"/>
  </r>
  <r>
    <x v="1"/>
    <x v="3"/>
    <x v="1"/>
    <x v="0"/>
    <n v="1245742"/>
    <d v="2001-05-15T08:13:30"/>
    <s v="Aquila Energy Marketing Corporation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849999999999996"/>
    <s v="LANCEMCW"/>
    <s v="SHENDRI"/>
    <s v="ENA-IM ME CNG"/>
    <x v="7"/>
    <x v="7"/>
    <n v="788987"/>
    <d v="2001-05-16T21:00:00"/>
  </r>
  <r>
    <x v="1"/>
    <x v="1"/>
    <x v="1"/>
    <x v="0"/>
    <n v="1245743"/>
    <d v="2001-05-15T08:13:34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5"/>
    <s v="benpratt1"/>
    <s v="MFISCHE2"/>
    <s v="ST-SW"/>
    <x v="6"/>
    <x v="8"/>
    <n v="611025.1"/>
    <d v="2001-05-16T21:00:00"/>
  </r>
  <r>
    <x v="1"/>
    <x v="3"/>
    <x v="1"/>
    <x v="0"/>
    <n v="1245744"/>
    <d v="2001-05-15T08:13:35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YJACKSON"/>
    <s v="SPEREIR"/>
    <s v="ENA-IM NE GULF2"/>
    <x v="7"/>
    <x v="7"/>
    <n v="788988"/>
    <d v="2001-05-16T21:00:00"/>
  </r>
  <r>
    <x v="1"/>
    <x v="1"/>
    <x v="1"/>
    <x v="0"/>
    <n v="1245745"/>
    <d v="2001-05-15T08:13:37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1026.1"/>
    <d v="2001-05-16T21:00:00"/>
  </r>
  <r>
    <x v="1"/>
    <x v="3"/>
    <x v="0"/>
    <x v="0"/>
    <n v="1245746"/>
    <d v="2001-05-15T08:13:38"/>
    <s v="Williams Energy Marketing &amp; Trading Company"/>
    <x v="0"/>
    <x v="0"/>
    <x v="0"/>
    <x v="3"/>
    <s v="US Gas Fin Swap"/>
    <s v="US Gas Swap      Nymex                   Jun01           USD/MM"/>
    <n v="15000"/>
    <m/>
    <x v="0"/>
    <x v="12"/>
    <x v="0"/>
    <n v="4.49"/>
    <s v="dlposton"/>
    <s v="JARNOLD"/>
    <s v="NG-Price"/>
    <x v="3"/>
    <x v="7"/>
    <s v="V96033.1"/>
    <d v="2001-06-01T21:00:00"/>
  </r>
  <r>
    <x v="1"/>
    <x v="3"/>
    <x v="1"/>
    <x v="0"/>
    <n v="1245747"/>
    <d v="2001-05-15T08:13:45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3"/>
    <s v="wwarburton"/>
    <s v="SSCOTT5"/>
    <s v="ENA - IM Denver"/>
    <x v="7"/>
    <x v="7"/>
    <n v="788989"/>
    <d v="2001-05-16T21:00:00"/>
  </r>
  <r>
    <x v="1"/>
    <x v="3"/>
    <x v="1"/>
    <x v="0"/>
    <n v="1245748"/>
    <d v="2001-05-15T08:13:45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90"/>
    <d v="2001-05-16T21:00:00"/>
  </r>
  <r>
    <x v="1"/>
    <x v="3"/>
    <x v="1"/>
    <x v="0"/>
    <n v="1245750"/>
    <d v="2001-05-15T08:13:46"/>
    <s v="Duke Energy Trading and Marketing, L.L.C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08"/>
    <s v="MMCGARVEY"/>
    <s v="SSCOTT5"/>
    <s v="ENA - IM Denver"/>
    <x v="7"/>
    <x v="7"/>
    <n v="788992"/>
    <d v="2001-05-16T21:00:00"/>
  </r>
  <r>
    <x v="1"/>
    <x v="3"/>
    <x v="1"/>
    <x v="0"/>
    <n v="1245749"/>
    <d v="2001-05-15T08:13:46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rdl00001"/>
    <s v="KSTEVEN"/>
    <s v="ENA-IM Mid Central South"/>
    <x v="7"/>
    <x v="7"/>
    <n v="788991"/>
    <d v="2001-05-16T21:00:00"/>
  </r>
  <r>
    <x v="1"/>
    <x v="3"/>
    <x v="1"/>
    <x v="0"/>
    <n v="1245751"/>
    <d v="2001-05-15T08:13:48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SCOTTWIR"/>
    <s v="PMIMS"/>
    <s v="ENA - IM MKT Central CG"/>
    <x v="7"/>
    <x v="7"/>
    <n v="788993"/>
    <d v="2001-05-16T21:00:00"/>
  </r>
  <r>
    <x v="1"/>
    <x v="1"/>
    <x v="1"/>
    <x v="0"/>
    <n v="1245753"/>
    <d v="2001-05-15T08:13:5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27.1"/>
    <d v="2001-05-16T21:00:00"/>
  </r>
  <r>
    <x v="1"/>
    <x v="3"/>
    <x v="1"/>
    <x v="0"/>
    <n v="1245752"/>
    <d v="2001-05-15T08:13:50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rdl00001"/>
    <s v="KSTEVEN"/>
    <s v="ENA-IM Mid Central South"/>
    <x v="7"/>
    <x v="7"/>
    <n v="788994"/>
    <d v="2001-05-16T21:00:00"/>
  </r>
  <r>
    <x v="1"/>
    <x v="3"/>
    <x v="1"/>
    <x v="0"/>
    <n v="1245754"/>
    <d v="2001-05-15T08:13:51"/>
    <s v="Occidental Energy Marketing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smallfitz"/>
    <s v="KSTEVEN"/>
    <s v="ENA-IM Mid Central South"/>
    <x v="7"/>
    <x v="7"/>
    <n v="788995"/>
    <d v="2001-05-16T21:00:00"/>
  </r>
  <r>
    <x v="1"/>
    <x v="3"/>
    <x v="1"/>
    <x v="0"/>
    <n v="1245755"/>
    <d v="2001-05-15T08:13:55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996"/>
    <d v="2001-05-16T21:00:00"/>
  </r>
  <r>
    <x v="1"/>
    <x v="1"/>
    <x v="1"/>
    <x v="0"/>
    <n v="1245756"/>
    <d v="2001-05-15T08:13:56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0"/>
    <s v="ADM67446"/>
    <s v="TALONSO"/>
    <s v="ST-SW"/>
    <x v="6"/>
    <x v="8"/>
    <n v="611028.1"/>
    <d v="2001-05-16T21:00:00"/>
  </r>
  <r>
    <x v="1"/>
    <x v="1"/>
    <x v="1"/>
    <x v="0"/>
    <n v="1245757"/>
    <d v="2001-05-15T08:14:03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7.5"/>
    <s v="FCONTR12"/>
    <s v="MFISCHE2"/>
    <s v="ST-SW"/>
    <x v="6"/>
    <x v="8"/>
    <n v="611029.1"/>
    <d v="2001-05-16T21:00:00"/>
  </r>
  <r>
    <x v="1"/>
    <x v="1"/>
    <x v="1"/>
    <x v="0"/>
    <n v="1245758"/>
    <d v="2001-05-15T08:14:06"/>
    <s v="The City of Azusa"/>
    <x v="0"/>
    <x v="0"/>
    <x v="0"/>
    <x v="1"/>
    <s v="US West Power Phy Fwd CAISO"/>
    <s v="US Pwr Phy CAISO SP15 Peak odd-lot       16May01         USD/MWh"/>
    <m/>
    <n v="9"/>
    <x v="0"/>
    <x v="1"/>
    <x v="0"/>
    <n v="211"/>
    <s v="ADM17647"/>
    <s v="JMORRIS4"/>
    <s v="ST-CA"/>
    <x v="6"/>
    <x v="8"/>
    <n v="611030.1"/>
    <d v="2001-05-16T21:00:00"/>
  </r>
  <r>
    <x v="1"/>
    <x v="3"/>
    <x v="1"/>
    <x v="0"/>
    <n v="1245759"/>
    <d v="2001-05-15T08:14:11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PEGGIALL"/>
    <s v="PMIMS"/>
    <s v="ENA - IM MKT Central CG"/>
    <x v="7"/>
    <x v="7"/>
    <n v="788997"/>
    <d v="2001-05-16T21:00:00"/>
  </r>
  <r>
    <x v="1"/>
    <x v="1"/>
    <x v="1"/>
    <x v="0"/>
    <n v="1245760"/>
    <d v="2001-05-15T08:14:16"/>
    <s v="Calpine Energy Services, L.P."/>
    <x v="0"/>
    <x v="0"/>
    <x v="0"/>
    <x v="1"/>
    <s v="US West Power Phy Fwd CAISO"/>
    <s v="US Pwr Phy CAISO SP15 Peak               16May01         USD/MWh"/>
    <m/>
    <n v="25"/>
    <x v="0"/>
    <x v="1"/>
    <x v="0"/>
    <n v="210"/>
    <s v="RCAUTHEN1"/>
    <s v="CMALLOR"/>
    <s v="ST-CA"/>
    <x v="6"/>
    <x v="8"/>
    <n v="611031.1"/>
    <d v="2001-05-16T21:00:00"/>
  </r>
  <r>
    <x v="1"/>
    <x v="3"/>
    <x v="1"/>
    <x v="0"/>
    <n v="1245761"/>
    <d v="2001-05-15T08:14:19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1"/>
    <s v="VABLAISE"/>
    <s v="SPEREIR"/>
    <s v="ENA-IM NE GULF3"/>
    <x v="7"/>
    <x v="7"/>
    <n v="788998"/>
    <d v="2001-05-16T21:00:00"/>
  </r>
  <r>
    <x v="1"/>
    <x v="3"/>
    <x v="1"/>
    <x v="0"/>
    <n v="1245762"/>
    <d v="2001-05-15T08:14:23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8999"/>
    <d v="2001-05-16T21:00:00"/>
  </r>
  <r>
    <x v="1"/>
    <x v="1"/>
    <x v="1"/>
    <x v="0"/>
    <n v="1245763"/>
    <d v="2001-05-15T08:14:27"/>
    <s v="American Electric Power Service Corporation"/>
    <x v="0"/>
    <x v="0"/>
    <x v="0"/>
    <x v="1"/>
    <s v="US West Power Phy Fwd Firm"/>
    <s v="US Pwr Phy Firm  Mid-C Peak              16May01         USD/MWh"/>
    <m/>
    <n v="25"/>
    <x v="0"/>
    <x v="1"/>
    <x v="0"/>
    <n v="255"/>
    <s v="aepsvc124"/>
    <s v="DSCHOLT"/>
    <s v="ST-NW"/>
    <x v="6"/>
    <x v="8"/>
    <n v="611032.1"/>
    <d v="2001-05-16T21:00:00"/>
  </r>
  <r>
    <x v="1"/>
    <x v="3"/>
    <x v="0"/>
    <x v="0"/>
    <n v="1245764"/>
    <d v="2001-05-15T08:14:28"/>
    <s v="Cargill Energy, a division of Cargill, Incorporated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NALEAF11"/>
    <s v="JARNOLD"/>
    <s v="NG-Price"/>
    <x v="3"/>
    <x v="7"/>
    <s v="V96035.1"/>
    <d v="2002-01-01T21:00:00"/>
  </r>
  <r>
    <x v="1"/>
    <x v="3"/>
    <x v="1"/>
    <x v="0"/>
    <n v="1245766"/>
    <d v="2001-05-15T08:14:32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SCOTTWIR"/>
    <s v="KSTEVEN"/>
    <s v="ENA-IM Mid Central South"/>
    <x v="7"/>
    <x v="7"/>
    <n v="789000"/>
    <d v="2001-05-16T21:00:00"/>
  </r>
  <r>
    <x v="1"/>
    <x v="1"/>
    <x v="1"/>
    <x v="0"/>
    <n v="1245767"/>
    <d v="2001-05-15T08:14:40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2"/>
    <s v="benpratt1"/>
    <s v="CMALLOR"/>
    <s v="ST-CA"/>
    <x v="6"/>
    <x v="8"/>
    <n v="611033.1"/>
    <d v="2001-05-16T21:00:00"/>
  </r>
  <r>
    <x v="1"/>
    <x v="3"/>
    <x v="1"/>
    <x v="0"/>
    <n v="1245769"/>
    <d v="2001-05-15T08:14:44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OMSAX01"/>
    <s v="KSTEVEN"/>
    <s v="ENA-IM Mid Central South"/>
    <x v="7"/>
    <x v="7"/>
    <n v="789001"/>
    <d v="2001-05-16T21:00:00"/>
  </r>
  <r>
    <x v="1"/>
    <x v="3"/>
    <x v="0"/>
    <x v="0"/>
    <n v="1245770"/>
    <d v="2001-05-15T08:14:49"/>
    <s v="Duke Energy Trading and Marketing, L.L.C."/>
    <x v="0"/>
    <x v="0"/>
    <x v="0"/>
    <x v="3"/>
    <s v="US Gas Fin BasisSwap"/>
    <s v="US Gas Basis     TETCO M3                Jun01           USD/MM"/>
    <m/>
    <n v="30000"/>
    <x v="0"/>
    <x v="12"/>
    <x v="0"/>
    <n v="0.3775"/>
    <s v="JHHANSEY"/>
    <s v="BMCKAY"/>
    <s v="FT-NY"/>
    <x v="3"/>
    <x v="7"/>
    <s v="V96038.1"/>
    <d v="2001-06-01T21:00:00"/>
  </r>
  <r>
    <x v="1"/>
    <x v="3"/>
    <x v="1"/>
    <x v="0"/>
    <n v="1245771"/>
    <d v="2001-05-15T08:14:56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bcollins"/>
    <s v="PMIMS"/>
    <s v="ENA - IM MKT Central CG"/>
    <x v="7"/>
    <x v="7"/>
    <n v="789002"/>
    <d v="2001-05-16T21:00:00"/>
  </r>
  <r>
    <x v="0"/>
    <x v="0"/>
    <x v="0"/>
    <x v="0"/>
    <n v="1245772"/>
    <d v="2001-05-15T08:14:58"/>
    <s v="Lenmore Inc"/>
    <x v="0"/>
    <x v="0"/>
    <x v="0"/>
    <x v="0"/>
    <s v="Aluminum LME Registered Contract"/>
    <s v="Al LME Reg.      Contract                18Jul01         USD/mt-L"/>
    <n v="1"/>
    <m/>
    <x v="0"/>
    <x v="0"/>
    <x v="0"/>
    <n v="1509"/>
    <s v="ADM74404"/>
    <s v="BMARCHAN"/>
    <s v="Enron Metals Trading System"/>
    <x v="0"/>
    <x v="0"/>
    <n v="2129830"/>
    <d v="2001-07-18T00:00:00"/>
  </r>
  <r>
    <x v="1"/>
    <x v="3"/>
    <x v="1"/>
    <x v="0"/>
    <n v="1245774"/>
    <d v="2001-05-15T08:15:06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5999999999999996"/>
    <s v="amdizona"/>
    <s v="MLENHAR"/>
    <s v="ENA - IM West"/>
    <x v="7"/>
    <x v="7"/>
    <n v="789004"/>
    <d v="2001-05-16T21:00:00"/>
  </r>
  <r>
    <x v="1"/>
    <x v="3"/>
    <x v="1"/>
    <x v="0"/>
    <n v="1245773"/>
    <d v="2001-05-15T08:15:0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TROYKELLY"/>
    <s v="KSTEVEN"/>
    <s v="ENA-IM Mid Central South"/>
    <x v="7"/>
    <x v="7"/>
    <n v="789003"/>
    <d v="2001-05-16T21:00:00"/>
  </r>
  <r>
    <x v="1"/>
    <x v="3"/>
    <x v="1"/>
    <x v="0"/>
    <n v="1245775"/>
    <d v="2001-05-15T08:15:08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aepes201"/>
    <s v="TDONOHO"/>
    <s v="ENA - IM Central Gulf"/>
    <x v="7"/>
    <x v="7"/>
    <n v="789005"/>
    <d v="2001-05-16T21:00:00"/>
  </r>
  <r>
    <x v="1"/>
    <x v="3"/>
    <x v="1"/>
    <x v="0"/>
    <n v="1245776"/>
    <d v="2001-05-15T08:15:10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9006"/>
    <d v="2001-05-16T21:00:00"/>
  </r>
  <r>
    <x v="1"/>
    <x v="3"/>
    <x v="1"/>
    <x v="0"/>
    <n v="1245778"/>
    <d v="2001-05-15T08:15:11"/>
    <s v="AEP Energy Services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7"/>
    <s v="aepes217"/>
    <s v="JTHOLT"/>
    <s v="ENA - IM West"/>
    <x v="7"/>
    <x v="7"/>
    <n v="789008"/>
    <d v="2001-05-16T21:00:00"/>
  </r>
  <r>
    <x v="1"/>
    <x v="3"/>
    <x v="1"/>
    <x v="0"/>
    <n v="1245777"/>
    <d v="2001-05-15T08:15:11"/>
    <s v="Coral Energy Resources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5"/>
    <s v="amdizona"/>
    <s v="MLENHAR"/>
    <s v="ENA - IM West"/>
    <x v="7"/>
    <x v="7"/>
    <n v="789007"/>
    <d v="2001-05-16T21:00:00"/>
  </r>
  <r>
    <x v="1"/>
    <x v="3"/>
    <x v="1"/>
    <x v="0"/>
    <n v="1245779"/>
    <d v="2001-05-15T08:15:1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7"/>
    <s v="mattreed"/>
    <s v="JTHOLT"/>
    <s v="ENA - IM West"/>
    <x v="7"/>
    <x v="7"/>
    <n v="789009"/>
    <d v="2001-05-16T21:00:00"/>
  </r>
  <r>
    <x v="1"/>
    <x v="1"/>
    <x v="1"/>
    <x v="0"/>
    <n v="1245780"/>
    <d v="2001-05-15T08:15:19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40"/>
    <s v="RCAUTHEN1"/>
    <s v="CMALLOR"/>
    <s v="ST-CA"/>
    <x v="6"/>
    <x v="8"/>
    <n v="611034.1"/>
    <d v="2001-05-16T21:00:00"/>
  </r>
  <r>
    <x v="1"/>
    <x v="3"/>
    <x v="0"/>
    <x v="0"/>
    <n v="1245781"/>
    <d v="2001-05-15T08:15:19"/>
    <s v="Axia Energy, LP"/>
    <x v="0"/>
    <x v="0"/>
    <x v="0"/>
    <x v="3"/>
    <s v="US Gas Fin BasisSwap"/>
    <s v="US Gas Basis     NGI SoCal               Jul01           USD/MM"/>
    <m/>
    <n v="5000"/>
    <x v="0"/>
    <x v="12"/>
    <x v="0"/>
    <n v="5.45"/>
    <s v="dutchdav"/>
    <s v="KHOLST"/>
    <s v="FT-West"/>
    <x v="3"/>
    <x v="7"/>
    <s v="V96039.1"/>
    <d v="2001-07-01T21:00:00"/>
  </r>
  <r>
    <x v="1"/>
    <x v="3"/>
    <x v="1"/>
    <x v="0"/>
    <n v="1245782"/>
    <d v="2001-05-15T08:15:20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kwapisze"/>
    <s v="PMIMS"/>
    <s v="ENA - IM MKT Central CG"/>
    <x v="7"/>
    <x v="7"/>
    <n v="789010"/>
    <d v="2001-05-16T21:00:00"/>
  </r>
  <r>
    <x v="1"/>
    <x v="3"/>
    <x v="1"/>
    <x v="0"/>
    <n v="1245783"/>
    <d v="2001-05-15T08:15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TROYKELLY"/>
    <s v="KSTEVEN"/>
    <s v="ENA-IM Mid Central South"/>
    <x v="7"/>
    <x v="7"/>
    <n v="789012"/>
    <d v="2001-05-16T21:00:00"/>
  </r>
  <r>
    <x v="1"/>
    <x v="3"/>
    <x v="0"/>
    <x v="0"/>
    <n v="1245784"/>
    <d v="2001-05-15T08:15:24"/>
    <s v="Calpine Energy Services, L.P."/>
    <x v="0"/>
    <x v="0"/>
    <x v="0"/>
    <x v="3"/>
    <s v="US Gas Fin BasisSwap"/>
    <s v="US Gas Basis     NGI SoCal               Aug01           USD/MM"/>
    <m/>
    <n v="5000"/>
    <x v="0"/>
    <x v="12"/>
    <x v="0"/>
    <n v="5.3"/>
    <s v="CAMTHOR02"/>
    <s v="KHOLST"/>
    <s v="FT-West"/>
    <x v="3"/>
    <x v="7"/>
    <s v="V96040.1"/>
    <d v="2001-08-01T21:00:00"/>
  </r>
  <r>
    <x v="1"/>
    <x v="3"/>
    <x v="1"/>
    <x v="0"/>
    <n v="1245785"/>
    <d v="2001-05-15T08:15:25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013"/>
    <d v="2001-05-16T21:00:00"/>
  </r>
  <r>
    <x v="1"/>
    <x v="1"/>
    <x v="1"/>
    <x v="0"/>
    <n v="1245786"/>
    <d v="2001-05-15T08:15:27"/>
    <s v="Virginia Electric and Power Company"/>
    <x v="0"/>
    <x v="0"/>
    <x v="0"/>
    <x v="1"/>
    <s v="US East Power Phy Fwd Firm"/>
    <s v="US Pwr Phy Firm  PJM-W Peak              21-25May01      USD/MWh"/>
    <m/>
    <n v="50"/>
    <x v="0"/>
    <x v="1"/>
    <x v="0"/>
    <n v="48.25"/>
    <s v="VEPCOJOE"/>
    <s v="JQUENET"/>
    <s v="ST-PJM"/>
    <x v="6"/>
    <x v="8"/>
    <n v="611035.1"/>
    <d v="2001-05-21T21:00:00"/>
  </r>
  <r>
    <x v="1"/>
    <x v="3"/>
    <x v="1"/>
    <x v="0"/>
    <n v="1245787"/>
    <d v="2001-05-15T08:15:3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014"/>
    <d v="2001-05-16T21:00:00"/>
  </r>
  <r>
    <x v="1"/>
    <x v="3"/>
    <x v="0"/>
    <x v="0"/>
    <n v="1245788"/>
    <d v="2001-05-15T08:15:32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4.45"/>
    <s v="WHALENMIKE"/>
    <s v="KHOLST"/>
    <s v="FT-West"/>
    <x v="3"/>
    <x v="7"/>
    <s v="V96041.1"/>
    <d v="2001-09-01T21:00:00"/>
  </r>
  <r>
    <x v="1"/>
    <x v="3"/>
    <x v="1"/>
    <x v="0"/>
    <n v="1245789"/>
    <d v="2001-05-15T08:15:35"/>
    <s v="Aquila Energy Marketing Corporation"/>
    <x v="0"/>
    <x v="0"/>
    <x v="0"/>
    <x v="3"/>
    <s v="US Gas Phy Fwd Firm non-TX &lt; or = 1Mo "/>
    <s v="US Gas Phy       Trunkline ELA           16May01         USD/MM"/>
    <m/>
    <n v="4450"/>
    <x v="0"/>
    <x v="12"/>
    <x v="0"/>
    <n v="4.2699999999999996"/>
    <s v="JENNCLAYO"/>
    <s v="TDONOHO"/>
    <s v="ENA - IM Central Gulf"/>
    <x v="7"/>
    <x v="7"/>
    <n v="789015"/>
    <d v="2001-05-16T21:00:00"/>
  </r>
  <r>
    <x v="1"/>
    <x v="3"/>
    <x v="0"/>
    <x v="0"/>
    <n v="1245790"/>
    <d v="2001-05-15T08:15:4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2"/>
    <x v="0"/>
    <n v="5.6"/>
    <s v="damian41"/>
    <s v="KHOLST"/>
    <s v="FT-West"/>
    <x v="3"/>
    <x v="7"/>
    <s v="V96042.1"/>
    <d v="2001-07-01T21:00:00"/>
  </r>
  <r>
    <x v="1"/>
    <x v="3"/>
    <x v="1"/>
    <x v="0"/>
    <n v="1245791"/>
    <d v="2001-05-15T08:15:46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bcollins"/>
    <s v="PMIMS"/>
    <s v="ENA - IM MKT Central CG"/>
    <x v="7"/>
    <x v="7"/>
    <n v="789016"/>
    <d v="2001-05-16T21:00:00"/>
  </r>
  <r>
    <x v="1"/>
    <x v="3"/>
    <x v="0"/>
    <x v="0"/>
    <n v="1245792"/>
    <d v="2001-05-15T08:15:48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50000000000001"/>
    <s v="Jnesser1"/>
    <s v="JARNOLD"/>
    <s v="NG-Price"/>
    <x v="3"/>
    <x v="7"/>
    <s v="V96044.1"/>
    <d v="2001-06-01T21:00:00"/>
  </r>
  <r>
    <x v="1"/>
    <x v="3"/>
    <x v="0"/>
    <x v="0"/>
    <n v="1245793"/>
    <d v="2001-05-15T08:15:51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CSPRINGER"/>
    <s v="JARNOLD"/>
    <s v="NG-Price"/>
    <x v="3"/>
    <x v="7"/>
    <s v="V96043.1"/>
    <d v="2001-11-01T00:00:00"/>
  </r>
  <r>
    <x v="1"/>
    <x v="3"/>
    <x v="1"/>
    <x v="0"/>
    <n v="1245795"/>
    <d v="2001-05-15T08:15:5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7"/>
    <d v="2001-05-16T21:00:00"/>
  </r>
  <r>
    <x v="1"/>
    <x v="3"/>
    <x v="1"/>
    <x v="0"/>
    <n v="1245796"/>
    <d v="2001-05-15T08:15:54"/>
    <s v="Enron Energy Services, Inc."/>
    <x v="0"/>
    <x v="0"/>
    <x v="0"/>
    <x v="3"/>
    <s v="US Gas Phy Fwd Firm non-TX &lt; or = 1Mo "/>
    <s v="US Gas Phy       PEPL Pool               16-31May01      USD/MM"/>
    <m/>
    <n v="729"/>
    <x v="0"/>
    <x v="12"/>
    <x v="0"/>
    <n v="4.34"/>
    <s v="REYNOLDS"/>
    <s v="KSTEVEN"/>
    <s v="ENA-IM Mid Central South"/>
    <x v="7"/>
    <x v="7"/>
    <n v="789018"/>
    <d v="2001-05-16T21:00:00"/>
  </r>
  <r>
    <x v="1"/>
    <x v="3"/>
    <x v="1"/>
    <x v="0"/>
    <n v="1245797"/>
    <d v="2001-05-15T08:15:59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9"/>
    <d v="2001-05-16T21:00:00"/>
  </r>
  <r>
    <x v="1"/>
    <x v="3"/>
    <x v="0"/>
    <x v="0"/>
    <n v="1245798"/>
    <d v="2001-05-15T08:16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75"/>
    <s v="EPMELPbag"/>
    <s v="KHOLST"/>
    <s v="FT-West"/>
    <x v="3"/>
    <x v="7"/>
    <s v="V96046.1"/>
    <d v="2001-07-01T21:00:00"/>
  </r>
  <r>
    <x v="1"/>
    <x v="1"/>
    <x v="1"/>
    <x v="0"/>
    <n v="1245799"/>
    <d v="2001-05-15T08:16:02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25"/>
    <s v="aepsvc134"/>
    <s v="MFISCHE2"/>
    <s v="ST-SW"/>
    <x v="6"/>
    <x v="8"/>
    <n v="611037.1"/>
    <d v="2001-05-16T21:00:00"/>
  </r>
  <r>
    <x v="1"/>
    <x v="3"/>
    <x v="1"/>
    <x v="0"/>
    <n v="1245800"/>
    <d v="2001-05-15T08:16:0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WILSHUSEN"/>
    <s v="ARING"/>
    <s v="ENA-IM NE GULF1"/>
    <x v="7"/>
    <x v="7"/>
    <n v="789020"/>
    <d v="2001-05-16T21:00:00"/>
  </r>
  <r>
    <x v="1"/>
    <x v="3"/>
    <x v="0"/>
    <x v="0"/>
    <n v="1245801"/>
    <d v="2001-05-15T08:16:04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45"/>
    <s v="EPMELPbag"/>
    <s v="KHOLST"/>
    <s v="FT-West"/>
    <x v="3"/>
    <x v="7"/>
    <s v="V96047.1"/>
    <d v="2001-08-01T21:00:00"/>
  </r>
  <r>
    <x v="1"/>
    <x v="1"/>
    <x v="0"/>
    <x v="0"/>
    <n v="1245802"/>
    <d v="2001-05-15T08:16:10"/>
    <s v="HQ Energy Services (U.S.) Inc."/>
    <x v="0"/>
    <x v="0"/>
    <x v="0"/>
    <x v="1"/>
    <s v="US East Power Fin Swap"/>
    <s v="US Pwr Fin Swap  PJM W IntC HE11-23 EPT  15May01         USD/MWh"/>
    <m/>
    <n v="50"/>
    <x v="0"/>
    <x v="1"/>
    <x v="0"/>
    <n v="37"/>
    <s v="hydro2001"/>
    <s v="JSTEPENO"/>
    <s v="EPMI-HRLY-NE"/>
    <x v="6"/>
    <x v="7"/>
    <n v="611038.1"/>
    <d v="2001-05-15T21:00:00"/>
  </r>
  <r>
    <x v="1"/>
    <x v="1"/>
    <x v="1"/>
    <x v="0"/>
    <n v="1245803"/>
    <d v="2001-05-15T08:16:11"/>
    <s v="PG&amp;E Energy Trading - Power, L.P.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georgerada"/>
    <s v="MFISCHE2"/>
    <s v="ST-SW"/>
    <x v="6"/>
    <x v="8"/>
    <n v="611039.1"/>
    <d v="2001-05-16T21:00:00"/>
  </r>
  <r>
    <x v="1"/>
    <x v="3"/>
    <x v="1"/>
    <x v="0"/>
    <n v="1245804"/>
    <d v="2001-05-15T08:16:15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dmccairns"/>
    <s v="SPEREIR"/>
    <s v="ENA-IM NE GULF2"/>
    <x v="7"/>
    <x v="7"/>
    <n v="789021"/>
    <d v="2001-05-16T21:00:00"/>
  </r>
  <r>
    <x v="1"/>
    <x v="1"/>
    <x v="1"/>
    <x v="0"/>
    <n v="1245805"/>
    <d v="2001-05-15T08:16:16"/>
    <s v="City of Santa Clara California, Silicon Valley Power"/>
    <x v="0"/>
    <x v="0"/>
    <x v="0"/>
    <x v="1"/>
    <s v="US West Power Phy Fwd CAISO"/>
    <s v="US Pwr Phy CAISO NP15 OffPk              16May01         USD/MWh"/>
    <n v="25"/>
    <m/>
    <x v="0"/>
    <x v="1"/>
    <x v="0"/>
    <n v="90"/>
    <s v="KENSIMMS"/>
    <s v="PPLATTE"/>
    <s v="ST-CA"/>
    <x v="6"/>
    <x v="8"/>
    <n v="611040.1"/>
    <d v="2001-05-16T21:00:00"/>
  </r>
  <r>
    <x v="1"/>
    <x v="3"/>
    <x v="0"/>
    <x v="0"/>
    <n v="1245806"/>
    <d v="2001-05-15T08:16:16"/>
    <s v="Bank of America, National Association"/>
    <x v="0"/>
    <x v="0"/>
    <x v="0"/>
    <x v="3"/>
    <s v="US Gas Fin BasisSwap"/>
    <s v="US Gas Basis     NGI SoCal               Oct01           USD/MM"/>
    <m/>
    <n v="5000"/>
    <x v="0"/>
    <x v="12"/>
    <x v="0"/>
    <n v="3.9"/>
    <s v="damian41"/>
    <s v="KHOLST"/>
    <s v="FT-West"/>
    <x v="3"/>
    <x v="7"/>
    <s v="V96048.1"/>
    <d v="2001-10-01T00:00:00"/>
  </r>
  <r>
    <x v="1"/>
    <x v="1"/>
    <x v="1"/>
    <x v="0"/>
    <n v="1245807"/>
    <d v="2001-05-15T08:16:17"/>
    <s v="PSEG Energy Resources &amp; Trade LLC"/>
    <x v="0"/>
    <x v="0"/>
    <x v="0"/>
    <x v="1"/>
    <s v="US East Power Phy Fwd Firm"/>
    <s v="US Pwr Phy Firm  PJM-W Peak              16May01         USD/MWh"/>
    <m/>
    <n v="50"/>
    <x v="0"/>
    <x v="1"/>
    <x v="0"/>
    <n v="37.5"/>
    <s v="briankrall"/>
    <s v="JQUENET"/>
    <s v="ST-PJM"/>
    <x v="6"/>
    <x v="8"/>
    <n v="611041.1"/>
    <d v="2001-05-16T21:00:00"/>
  </r>
  <r>
    <x v="1"/>
    <x v="3"/>
    <x v="1"/>
    <x v="0"/>
    <n v="1245808"/>
    <d v="2001-05-15T08:16:21"/>
    <s v="CMS Field Services, Inc."/>
    <x v="0"/>
    <x v="0"/>
    <x v="0"/>
    <x v="3"/>
    <s v="US Gas Phy Fwd Firm non-TX &lt; or = 1Mo "/>
    <s v="US Gas Phy       NGPL NICOR              16May01         USD/MM"/>
    <m/>
    <n v="2870"/>
    <x v="0"/>
    <x v="12"/>
    <x v="0"/>
    <n v="4.5336999999999996"/>
    <s v="ADM33962"/>
    <s v="PMIMS"/>
    <s v="ENA - IM MKT Central CG"/>
    <x v="7"/>
    <x v="7"/>
    <n v="789022"/>
    <d v="2001-05-16T21:00:00"/>
  </r>
  <r>
    <x v="1"/>
    <x v="3"/>
    <x v="1"/>
    <x v="0"/>
    <n v="1245809"/>
    <d v="2001-05-15T08:16:2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dmccairns"/>
    <s v="SPEREIR"/>
    <s v="ENA-IM NE GULF2"/>
    <x v="7"/>
    <x v="7"/>
    <n v="789023"/>
    <d v="2001-05-16T21:00:00"/>
  </r>
  <r>
    <x v="1"/>
    <x v="3"/>
    <x v="1"/>
    <x v="0"/>
    <n v="1245810"/>
    <d v="2001-05-15T08:16:25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cscharton"/>
    <s v="KSTEVEN"/>
    <s v="ENA-IM Mid Central South"/>
    <x v="7"/>
    <x v="7"/>
    <n v="789024"/>
    <d v="2001-05-16T21:00:00"/>
  </r>
  <r>
    <x v="1"/>
    <x v="1"/>
    <x v="1"/>
    <x v="0"/>
    <n v="1245811"/>
    <d v="2001-05-15T08:16:26"/>
    <s v="Avista Energy, Inc."/>
    <x v="0"/>
    <x v="0"/>
    <x v="0"/>
    <x v="1"/>
    <s v="US West Power Phy Fwd CAISO"/>
    <s v="US Pwr Phy CAISO SP15 Peak               16May01         USD/MWh"/>
    <m/>
    <n v="25"/>
    <x v="0"/>
    <x v="1"/>
    <x v="0"/>
    <n v="213"/>
    <s v="HARA01234"/>
    <s v="CMALLOR"/>
    <s v="ST-CA"/>
    <x v="6"/>
    <x v="8"/>
    <n v="611042.1"/>
    <d v="2001-05-16T21:00:00"/>
  </r>
  <r>
    <x v="1"/>
    <x v="3"/>
    <x v="1"/>
    <x v="0"/>
    <n v="1245812"/>
    <d v="2001-05-15T08:16:31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36999999999998"/>
    <s v="KURTISWOOD"/>
    <s v="PMIMS"/>
    <s v="ENA - IM MKT Central CG"/>
    <x v="7"/>
    <x v="7"/>
    <n v="789025"/>
    <d v="2001-05-16T21:00:00"/>
  </r>
  <r>
    <x v="1"/>
    <x v="1"/>
    <x v="1"/>
    <x v="0"/>
    <n v="1245813"/>
    <d v="2001-05-15T08:16:32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43.1"/>
    <d v="2001-05-16T21:00:00"/>
  </r>
  <r>
    <x v="1"/>
    <x v="3"/>
    <x v="0"/>
    <x v="0"/>
    <n v="1245814"/>
    <d v="2001-05-15T08:16:55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15"/>
    <s v="ADM97524"/>
    <s v="VPIMENOV"/>
    <s v="EAST-NEW YORK"/>
    <x v="3"/>
    <x v="7"/>
    <s v="V96049.1"/>
    <d v="2001-06-01T21:00:00"/>
  </r>
  <r>
    <x v="1"/>
    <x v="1"/>
    <x v="1"/>
    <x v="0"/>
    <n v="1245816"/>
    <d v="2001-05-15T08:16:56"/>
    <s v="Calpine Energy Services, L.P."/>
    <x v="0"/>
    <x v="0"/>
    <x v="0"/>
    <x v="1"/>
    <s v="US West Power Phy Fwd CAISO"/>
    <s v="US Pwr Phy CAISO SP15 Peak               16May01         USD/MWh"/>
    <n v="25"/>
    <m/>
    <x v="0"/>
    <x v="1"/>
    <x v="0"/>
    <n v="211"/>
    <s v="RCAUTHEN1"/>
    <s v="CMALLOR"/>
    <s v="ST-CA"/>
    <x v="6"/>
    <x v="8"/>
    <n v="611044.1"/>
    <d v="2001-05-16T21:00:00"/>
  </r>
  <r>
    <x v="1"/>
    <x v="1"/>
    <x v="1"/>
    <x v="0"/>
    <n v="1245817"/>
    <d v="2001-05-15T08:16:59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45.1"/>
    <d v="2001-05-16T21:00:00"/>
  </r>
  <r>
    <x v="1"/>
    <x v="3"/>
    <x v="0"/>
    <x v="0"/>
    <n v="1245818"/>
    <d v="2001-05-15T08:17:05"/>
    <s v="J. Aron &amp; Company"/>
    <x v="0"/>
    <x v="0"/>
    <x v="0"/>
    <x v="3"/>
    <s v="US Gas Fin BasisSwap"/>
    <s v="US Gas Basis     NWPL RkyMtn             Sep01           USD/MM"/>
    <n v="5000"/>
    <m/>
    <x v="0"/>
    <x v="12"/>
    <x v="0"/>
    <n v="-1.33"/>
    <s v="herbpetr"/>
    <s v="FERMIS"/>
    <s v="FT - North West"/>
    <x v="3"/>
    <x v="7"/>
    <s v="V96051.1"/>
    <d v="2001-09-01T21:00:00"/>
  </r>
  <r>
    <x v="1"/>
    <x v="3"/>
    <x v="1"/>
    <x v="0"/>
    <n v="1245819"/>
    <d v="2001-05-15T08:17:08"/>
    <s v="AEP Energy Services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epes215"/>
    <s v="ARING"/>
    <s v="ENA-IM NE GULF1"/>
    <x v="7"/>
    <x v="7"/>
    <n v="789026"/>
    <d v="2001-05-16T21:00:00"/>
  </r>
  <r>
    <x v="1"/>
    <x v="3"/>
    <x v="1"/>
    <x v="0"/>
    <n v="1245820"/>
    <d v="2001-05-15T08:17:17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36999999999996"/>
    <s v="kwapisze"/>
    <s v="PMIMS"/>
    <s v="ENA - IM MKT Central CG"/>
    <x v="7"/>
    <x v="7"/>
    <n v="789027"/>
    <d v="2001-05-16T21:00:00"/>
  </r>
  <r>
    <x v="1"/>
    <x v="3"/>
    <x v="1"/>
    <x v="0"/>
    <n v="1245821"/>
    <d v="2001-05-15T08:17:21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449999999999996"/>
    <s v="aepes206"/>
    <s v="JWILLI13"/>
    <s v="ENA - IM Mkt Central MICH"/>
    <x v="7"/>
    <x v="7"/>
    <n v="789028"/>
    <d v="2001-05-16T21:00:00"/>
  </r>
  <r>
    <x v="1"/>
    <x v="3"/>
    <x v="0"/>
    <x v="0"/>
    <n v="1245822"/>
    <d v="2001-05-15T08:17:22"/>
    <s v="Aquila Risk Management Corporation"/>
    <x v="0"/>
    <x v="0"/>
    <x v="0"/>
    <x v="3"/>
    <s v="US Gas Fin BasisSwap"/>
    <s v="US Gas Basis     NGI SoCal               Jun01           USD/MM"/>
    <m/>
    <n v="5000"/>
    <x v="0"/>
    <x v="12"/>
    <x v="0"/>
    <n v="6"/>
    <s v="AQUILA1001"/>
    <s v="KHOLST"/>
    <s v="FT-West"/>
    <x v="3"/>
    <x v="7"/>
    <s v="V96052.1"/>
    <d v="2001-06-01T21:00:00"/>
  </r>
  <r>
    <x v="1"/>
    <x v="3"/>
    <x v="0"/>
    <x v="0"/>
    <n v="1245824"/>
    <d v="2001-05-15T08:17:23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"/>
    <s v="ADM97524"/>
    <s v="VPIMENOV"/>
    <s v="EAST-NEW YORK"/>
    <x v="3"/>
    <x v="7"/>
    <s v="V96054.1"/>
    <d v="2001-05-16T21:00:00"/>
  </r>
  <r>
    <x v="1"/>
    <x v="1"/>
    <x v="1"/>
    <x v="0"/>
    <n v="1245823"/>
    <d v="2001-05-15T08:17:23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75"/>
    <s v="ADM67446"/>
    <s v="DSCHOLT"/>
    <s v="ST-SW"/>
    <x v="6"/>
    <x v="8"/>
    <n v="611046.1"/>
    <d v="2001-05-16T21:00:00"/>
  </r>
  <r>
    <x v="1"/>
    <x v="3"/>
    <x v="1"/>
    <x v="0"/>
    <n v="1245826"/>
    <d v="2001-05-15T08:17:25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00000000000004"/>
    <s v="aepes206"/>
    <s v="JWILLI13"/>
    <s v="ENA - IM Mkt Central MICH"/>
    <x v="7"/>
    <x v="7"/>
    <n v="789029"/>
    <d v="2001-05-16T21:00:00"/>
  </r>
  <r>
    <x v="1"/>
    <x v="3"/>
    <x v="1"/>
    <x v="0"/>
    <n v="1245827"/>
    <d v="2001-05-15T08:17:26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24999999999998"/>
    <s v="PEGGIALL"/>
    <s v="PMIMS"/>
    <s v="ENA - IM MKT Central CG"/>
    <x v="7"/>
    <x v="7"/>
    <n v="789030"/>
    <d v="2001-05-16T21:00:00"/>
  </r>
  <r>
    <x v="1"/>
    <x v="3"/>
    <x v="0"/>
    <x v="0"/>
    <n v="1245828"/>
    <d v="2001-05-15T08:17:27"/>
    <s v="Aquila Risk Management Corporation"/>
    <x v="0"/>
    <x v="0"/>
    <x v="0"/>
    <x v="3"/>
    <s v="US Gas Fin BasisSwap"/>
    <s v="US Gas Basis     NGI SoCal               Jul01           USD/MM"/>
    <m/>
    <n v="5000"/>
    <x v="0"/>
    <x v="12"/>
    <x v="0"/>
    <n v="5.9"/>
    <s v="AQUILA1001"/>
    <s v="KHOLST"/>
    <s v="FT-West"/>
    <x v="3"/>
    <x v="7"/>
    <s v="V96053.1"/>
    <d v="2001-07-01T21:00:00"/>
  </r>
  <r>
    <x v="1"/>
    <x v="3"/>
    <x v="1"/>
    <x v="0"/>
    <n v="1245830"/>
    <d v="2001-05-15T08:17:3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IDCONT1"/>
    <s v="TDONOHO"/>
    <s v="ENA - IM Central Gulf"/>
    <x v="7"/>
    <x v="7"/>
    <n v="789031"/>
    <d v="2001-05-16T21:00:00"/>
  </r>
  <r>
    <x v="1"/>
    <x v="3"/>
    <x v="0"/>
    <x v="0"/>
    <n v="1245831"/>
    <d v="2001-05-15T08:17:37"/>
    <s v="Enron Energy Services, Inc."/>
    <x v="0"/>
    <x v="0"/>
    <x v="0"/>
    <x v="3"/>
    <s v="US Gas Fin BasisSwap"/>
    <s v="US Gas Basis     NGI SoCal               Aug01           USD/MM"/>
    <m/>
    <n v="5000"/>
    <x v="0"/>
    <x v="12"/>
    <x v="0"/>
    <n v="5.65"/>
    <s v="SHIREMAN"/>
    <s v="KHOLST"/>
    <s v="FT-West"/>
    <x v="3"/>
    <x v="7"/>
    <s v="V96055.1"/>
    <d v="2001-08-01T21:00:00"/>
  </r>
  <r>
    <x v="1"/>
    <x v="3"/>
    <x v="1"/>
    <x v="0"/>
    <n v="1245832"/>
    <d v="2001-05-15T08:17:43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99999999999997"/>
    <s v="MIDCONT1"/>
    <s v="TDONOHO"/>
    <s v="ENA - IM Central Gulf"/>
    <x v="7"/>
    <x v="7"/>
    <n v="789033"/>
    <d v="2001-05-16T21:00:00"/>
  </r>
  <r>
    <x v="1"/>
    <x v="1"/>
    <x v="1"/>
    <x v="0"/>
    <n v="1245834"/>
    <d v="2001-05-15T08:17:44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48.1"/>
    <d v="2001-05-16T21:00:00"/>
  </r>
  <r>
    <x v="1"/>
    <x v="3"/>
    <x v="1"/>
    <x v="0"/>
    <n v="1245833"/>
    <d v="2001-05-15T08:17:44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34"/>
    <d v="2001-05-16T21:00:00"/>
  </r>
  <r>
    <x v="1"/>
    <x v="1"/>
    <x v="1"/>
    <x v="0"/>
    <n v="1245835"/>
    <d v="2001-05-15T08:17:45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4"/>
    <s v="WAYNE123"/>
    <s v="MFISCHE2"/>
    <s v="ST-SW"/>
    <x v="6"/>
    <x v="8"/>
    <n v="611049.1"/>
    <d v="2001-05-16T21:00:00"/>
  </r>
  <r>
    <x v="1"/>
    <x v="3"/>
    <x v="0"/>
    <x v="0"/>
    <n v="1245836"/>
    <d v="2001-05-15T08:17:52"/>
    <s v="Calpine Energy Services, L.P."/>
    <x v="0"/>
    <x v="0"/>
    <x v="0"/>
    <x v="3"/>
    <s v="US Gas Fin BasisSwap"/>
    <s v="US Gas Basis     NGI SoCal               Aug01           USD/MM"/>
    <n v="5000"/>
    <m/>
    <x v="0"/>
    <x v="12"/>
    <x v="0"/>
    <n v="5.55"/>
    <s v="CAMTHOR02"/>
    <s v="KHOLST"/>
    <s v="FT-West"/>
    <x v="3"/>
    <x v="7"/>
    <s v="V96057.1"/>
    <d v="2001-08-01T21:00:00"/>
  </r>
  <r>
    <x v="1"/>
    <x v="1"/>
    <x v="1"/>
    <x v="0"/>
    <n v="1245838"/>
    <d v="2001-05-15T08:17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50.1"/>
    <d v="2001-05-16T21:00:00"/>
  </r>
  <r>
    <x v="1"/>
    <x v="3"/>
    <x v="1"/>
    <x v="0"/>
    <n v="1245837"/>
    <d v="2001-05-15T08:17:54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TIMMYSMALL"/>
    <s v="EVILLAR"/>
    <s v="HPLC - IM HPLC"/>
    <x v="7"/>
    <x v="10"/>
    <n v="789035"/>
    <d v="2001-05-16T21:00:00"/>
  </r>
  <r>
    <x v="1"/>
    <x v="3"/>
    <x v="1"/>
    <x v="0"/>
    <n v="1245839"/>
    <d v="2001-05-15T08:17:59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36"/>
    <d v="2001-05-16T21:00:00"/>
  </r>
  <r>
    <x v="1"/>
    <x v="3"/>
    <x v="1"/>
    <x v="0"/>
    <n v="1245840"/>
    <d v="2001-05-15T08:18:06"/>
    <s v="EnergyUSA-TPC Corp."/>
    <x v="0"/>
    <x v="0"/>
    <x v="0"/>
    <x v="3"/>
    <s v="US Gas Phy Fwd Firm non-TX &lt; or = 1Mo "/>
    <s v="US Gas Phy       Trunkline ELA           16May01         USD/MM"/>
    <m/>
    <n v="4082"/>
    <x v="0"/>
    <x v="12"/>
    <x v="0"/>
    <n v="4.2750000000000004"/>
    <s v="scallender"/>
    <s v="TDONOHO"/>
    <s v="ENA - IM Central Gulf"/>
    <x v="7"/>
    <x v="7"/>
    <n v="789038"/>
    <d v="2001-05-16T21:00:00"/>
  </r>
  <r>
    <x v="1"/>
    <x v="1"/>
    <x v="1"/>
    <x v="0"/>
    <n v="1245841"/>
    <d v="2001-05-15T08:18:07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67"/>
    <s v="debbrooks"/>
    <s v="PPLATTE"/>
    <s v="ST-CA"/>
    <x v="6"/>
    <x v="8"/>
    <n v="611051.1"/>
    <d v="2001-05-16T21:00:00"/>
  </r>
  <r>
    <x v="1"/>
    <x v="3"/>
    <x v="1"/>
    <x v="0"/>
    <n v="1245842"/>
    <d v="2001-05-15T08:18:09"/>
    <s v="Castle Power LLC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250000000000002"/>
    <s v="ADM97524"/>
    <s v="VPIMENOV"/>
    <s v="ENA-IM ME NEW YORK"/>
    <x v="7"/>
    <x v="7"/>
    <n v="789039"/>
    <d v="2001-05-16T21:00:00"/>
  </r>
  <r>
    <x v="1"/>
    <x v="1"/>
    <x v="1"/>
    <x v="0"/>
    <n v="1245843"/>
    <d v="2001-05-15T08:18:10"/>
    <s v="Reliant Energy Services, Inc."/>
    <x v="0"/>
    <x v="0"/>
    <x v="0"/>
    <x v="1"/>
    <s v="US East Power Phy Fwd Firm"/>
    <s v="US Pwr Phy Firm  PJM-W Peak              Oct-Dec01       USD/MWh"/>
    <m/>
    <n v="50"/>
    <x v="0"/>
    <x v="1"/>
    <x v="0"/>
    <n v="39.25"/>
    <s v="cingersoll"/>
    <s v="RBENSON"/>
    <s v="LT-PJM"/>
    <x v="6"/>
    <x v="8"/>
    <n v="611052.1"/>
    <d v="2001-10-01T14:12:00"/>
  </r>
  <r>
    <x v="1"/>
    <x v="1"/>
    <x v="1"/>
    <x v="0"/>
    <n v="1245844"/>
    <d v="2001-05-15T08:1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53.1"/>
    <d v="2001-05-16T21:00:00"/>
  </r>
  <r>
    <x v="1"/>
    <x v="3"/>
    <x v="1"/>
    <x v="0"/>
    <n v="1245845"/>
    <d v="2001-05-15T08:18:1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040"/>
    <d v="2001-05-16T21:00:00"/>
  </r>
  <r>
    <x v="1"/>
    <x v="3"/>
    <x v="1"/>
    <x v="0"/>
    <n v="1245848"/>
    <d v="2001-05-15T08:18:25"/>
    <s v="El Paso Merchant Energy, L.P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1"/>
    <s v="EPMELPrj"/>
    <s v="SSCOTT5"/>
    <s v="ENA - IM Denver"/>
    <x v="7"/>
    <x v="7"/>
    <n v="789041"/>
    <d v="2001-05-16T21:00:00"/>
  </r>
  <r>
    <x v="0"/>
    <x v="3"/>
    <x v="0"/>
    <x v="0"/>
    <n v="1245849"/>
    <d v="2001-05-15T08:18:36"/>
    <s v="PG&amp;E Energy Trading, Canada Corporation"/>
    <x v="0"/>
    <x v="0"/>
    <x v="0"/>
    <x v="3"/>
    <s v="CAN Gas Fin BasSwap East"/>
    <s v="CAN Gas Basis    GD/D Dawn               Jun-Oct01       USD/MM"/>
    <n v="10000"/>
    <m/>
    <x v="0"/>
    <x v="12"/>
    <x v="0"/>
    <n v="0.17749999999999999"/>
    <s v="POWELLCO"/>
    <s v="EOLSMGR"/>
    <s v="FT-ONTARIO"/>
    <x v="3"/>
    <x v="7"/>
    <s v="V96058.1"/>
    <d v="2001-06-01T00:00:00"/>
  </r>
  <r>
    <x v="1"/>
    <x v="3"/>
    <x v="1"/>
    <x v="0"/>
    <n v="1245851"/>
    <d v="2001-05-15T08:18:37"/>
    <s v="Aquila Energy Marketing Corporation"/>
    <x v="0"/>
    <x v="0"/>
    <x v="0"/>
    <x v="3"/>
    <s v="US Gas Phy Fwd Firm TX &lt; or = 1Mo "/>
    <s v="US Gas Phy       Exxon Katy              16May01         USD/MM"/>
    <m/>
    <n v="10000"/>
    <x v="0"/>
    <x v="12"/>
    <x v="0"/>
    <n v="4.45"/>
    <s v="REAVISMAN"/>
    <s v="JPARKS"/>
    <s v="HPLC - IM HPLC"/>
    <x v="7"/>
    <x v="10"/>
    <n v="789042"/>
    <d v="2001-05-16T21:00:00"/>
  </r>
  <r>
    <x v="1"/>
    <x v="1"/>
    <x v="1"/>
    <x v="0"/>
    <n v="1245852"/>
    <d v="2001-05-15T08:18:38"/>
    <s v="Aquila Energy Marketing Corporation"/>
    <x v="0"/>
    <x v="0"/>
    <x v="0"/>
    <x v="1"/>
    <s v="US West Power Phy Fwd Firm"/>
    <s v="US Pwr Phy Firm  COB N/S Peak            16May01         USD/MWh"/>
    <n v="25"/>
    <m/>
    <x v="0"/>
    <x v="1"/>
    <x v="0"/>
    <n v="250"/>
    <s v="WESTPOWER"/>
    <s v="SCRANDA"/>
    <s v="ST-NW"/>
    <x v="6"/>
    <x v="8"/>
    <n v="611056.1"/>
    <d v="2001-05-16T21:00:00"/>
  </r>
  <r>
    <x v="1"/>
    <x v="1"/>
    <x v="1"/>
    <x v="0"/>
    <n v="1245853"/>
    <d v="2001-05-15T08:18:42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08"/>
    <s v="wbaes123"/>
    <s v="CMALLOR"/>
    <s v="ST-CA"/>
    <x v="6"/>
    <x v="8"/>
    <n v="611057.1"/>
    <d v="2001-05-16T21:00:00"/>
  </r>
  <r>
    <x v="0"/>
    <x v="3"/>
    <x v="0"/>
    <x v="0"/>
    <n v="1245854"/>
    <d v="2001-05-15T08:18:47"/>
    <s v="PG&amp;E Energy Trading, Canada Corporation"/>
    <x v="0"/>
    <x v="0"/>
    <x v="0"/>
    <x v="3"/>
    <s v="CAN Gas Fin BasSwap East"/>
    <s v="CAN Gas Basis    GD/D Dawn               Jun01           USD/MM"/>
    <n v="10000"/>
    <m/>
    <x v="0"/>
    <x v="12"/>
    <x v="0"/>
    <n v="0.21"/>
    <s v="POWELLCO"/>
    <s v="EOLSMGR"/>
    <s v="FT-ONTARIO"/>
    <x v="3"/>
    <x v="7"/>
    <s v="V96059.1"/>
    <d v="2001-06-01T21:00:00"/>
  </r>
  <r>
    <x v="1"/>
    <x v="3"/>
    <x v="0"/>
    <x v="0"/>
    <n v="1245857"/>
    <d v="2001-05-15T08:18:4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5.85"/>
    <s v="RANSLEMDV"/>
    <s v="KHOLST"/>
    <s v="FT-West"/>
    <x v="3"/>
    <x v="7"/>
    <s v="V96060.1"/>
    <d v="2001-07-01T21:00:00"/>
  </r>
  <r>
    <x v="1"/>
    <x v="3"/>
    <x v="1"/>
    <x v="0"/>
    <n v="1245856"/>
    <d v="2001-05-15T08:18:49"/>
    <s v="Petrocom Energy Group Limited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50000000000003"/>
    <s v="roncampb"/>
    <s v="SHENDRI"/>
    <s v="ENA-IM ME CNG"/>
    <x v="7"/>
    <x v="7"/>
    <n v="789043"/>
    <d v="2001-05-16T21:00:00"/>
  </r>
  <r>
    <x v="1"/>
    <x v="3"/>
    <x v="1"/>
    <x v="0"/>
    <n v="1245858"/>
    <d v="2001-05-15T08:18:51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44"/>
    <d v="2001-05-16T21:00:00"/>
  </r>
  <r>
    <x v="1"/>
    <x v="1"/>
    <x v="1"/>
    <x v="0"/>
    <n v="1245859"/>
    <d v="2001-05-15T08:18:54"/>
    <s v="Pacificorp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gjohnson"/>
    <s v="MFISCHE2"/>
    <s v="ST-SW"/>
    <x v="6"/>
    <x v="8"/>
    <n v="611058.1"/>
    <d v="2001-05-16T21:00:00"/>
  </r>
  <r>
    <x v="1"/>
    <x v="3"/>
    <x v="1"/>
    <x v="0"/>
    <n v="1245860"/>
    <d v="2001-05-15T08:18:56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449999999999999"/>
    <s v="EPMELPrr2"/>
    <s v="SSOUTH"/>
    <s v="ENA - IM West"/>
    <x v="7"/>
    <x v="7"/>
    <n v="789045"/>
    <d v="2001-05-16T21:00:00"/>
  </r>
  <r>
    <x v="1"/>
    <x v="3"/>
    <x v="1"/>
    <x v="0"/>
    <n v="1245861"/>
    <d v="2001-05-15T08:19:12"/>
    <s v="Enserco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"/>
    <s v="wwarburton"/>
    <s v="SSOUTH"/>
    <s v="ENA - IM West"/>
    <x v="7"/>
    <x v="7"/>
    <n v="789047"/>
    <d v="2001-05-16T21:00:00"/>
  </r>
  <r>
    <x v="1"/>
    <x v="1"/>
    <x v="1"/>
    <x v="0"/>
    <n v="1245862"/>
    <d v="2001-05-15T08:19:23"/>
    <s v="Duke Energy Trading and Marketing, L.L.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jstebbins"/>
    <s v="DSCHOLT"/>
    <s v="ST-NW"/>
    <x v="6"/>
    <x v="8"/>
    <n v="611059.1"/>
    <d v="2001-05-16T21:00:00"/>
  </r>
  <r>
    <x v="1"/>
    <x v="3"/>
    <x v="1"/>
    <x v="0"/>
    <n v="1245863"/>
    <d v="2001-05-15T08:19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48"/>
    <d v="2001-05-16T21:00:00"/>
  </r>
  <r>
    <x v="0"/>
    <x v="3"/>
    <x v="1"/>
    <x v="0"/>
    <n v="1245864"/>
    <d v="2001-05-15T08:19:32"/>
    <s v="Agip (UK) Limited"/>
    <x v="0"/>
    <x v="0"/>
    <x v="0"/>
    <x v="3"/>
    <s v="UK Gas Phy Fwd NBP"/>
    <s v="UK Gas Phy       NBP                     16May01         p/th"/>
    <n v="50000"/>
    <m/>
    <x v="0"/>
    <x v="5"/>
    <x v="3"/>
    <n v="20.7"/>
    <s v="farshid2"/>
    <s v="MNICHOLA"/>
    <s v="Non Affiliate Gas Book"/>
    <x v="4"/>
    <x v="2"/>
    <n v="102907"/>
    <d v="2001-05-16T21:00:00"/>
  </r>
  <r>
    <x v="1"/>
    <x v="3"/>
    <x v="0"/>
    <x v="0"/>
    <n v="1245865"/>
    <d v="2001-05-15T08:19:3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95"/>
    <s v="EPMELPkac"/>
    <s v="KHOLST"/>
    <s v="FT-West"/>
    <x v="3"/>
    <x v="7"/>
    <s v="V96061.1"/>
    <d v="2001-07-01T21:00:00"/>
  </r>
  <r>
    <x v="1"/>
    <x v="3"/>
    <x v="0"/>
    <x v="0"/>
    <n v="1245866"/>
    <d v="2001-05-15T08:19:38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65"/>
    <s v="EPMELPkac"/>
    <s v="KHOLST"/>
    <s v="FT-West"/>
    <x v="3"/>
    <x v="7"/>
    <s v="V96062.1"/>
    <d v="2001-08-01T21:00:00"/>
  </r>
  <r>
    <x v="1"/>
    <x v="3"/>
    <x v="1"/>
    <x v="0"/>
    <n v="1245867"/>
    <d v="2001-05-15T08:19:42"/>
    <s v="Marathon Oil Company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99999999999997"/>
    <s v="CADILLAC"/>
    <s v="SPEREIR"/>
    <s v="ENA-IM NE GULF3"/>
    <x v="7"/>
    <x v="7"/>
    <n v="789049"/>
    <d v="2001-05-16T21:00:00"/>
  </r>
  <r>
    <x v="1"/>
    <x v="3"/>
    <x v="0"/>
    <x v="0"/>
    <n v="1245868"/>
    <d v="2001-05-15T08:19:43"/>
    <s v="Conoco Inc."/>
    <x v="0"/>
    <x v="0"/>
    <x v="0"/>
    <x v="3"/>
    <s v="US Gas Fin Swap"/>
    <s v="US Gas Daily     TENN 500                16-31May01      USD/MM"/>
    <m/>
    <n v="5000"/>
    <x v="0"/>
    <x v="12"/>
    <x v="0"/>
    <n v="4.3525"/>
    <s v="terryl00"/>
    <s v="SBRAWNE"/>
    <s v="FT-East"/>
    <x v="3"/>
    <x v="7"/>
    <s v="V96063.1"/>
    <d v="2001-05-16T21:00:00"/>
  </r>
  <r>
    <x v="1"/>
    <x v="3"/>
    <x v="0"/>
    <x v="0"/>
    <n v="1245869"/>
    <d v="2001-05-15T08:19:44"/>
    <s v="El Paso Merchant Energy, L.P."/>
    <x v="0"/>
    <x v="0"/>
    <x v="0"/>
    <x v="3"/>
    <s v="US Gas Fin BasisSwap"/>
    <s v="US Gas Basis     NGI SoCal               Sep01           USD/MM"/>
    <m/>
    <n v="5000"/>
    <x v="0"/>
    <x v="12"/>
    <x v="0"/>
    <n v="4.75"/>
    <s v="EPMELPkac"/>
    <s v="KHOLST"/>
    <s v="FT-West"/>
    <x v="3"/>
    <x v="7"/>
    <s v="V96064.1"/>
    <d v="2001-09-01T21:00:00"/>
  </r>
  <r>
    <x v="1"/>
    <x v="3"/>
    <x v="1"/>
    <x v="0"/>
    <n v="1245870"/>
    <d v="2001-05-15T08:19:52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50"/>
    <d v="2001-05-16T21:00:00"/>
  </r>
  <r>
    <x v="1"/>
    <x v="3"/>
    <x v="0"/>
    <x v="0"/>
    <n v="1245871"/>
    <d v="2001-05-15T08:19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065.1"/>
    <d v="2001-06-01T21:00:00"/>
  </r>
  <r>
    <x v="1"/>
    <x v="3"/>
    <x v="1"/>
    <x v="0"/>
    <n v="1245872"/>
    <d v="2001-05-15T08:19:5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051"/>
    <d v="2001-05-16T21:00:00"/>
  </r>
  <r>
    <x v="1"/>
    <x v="3"/>
    <x v="0"/>
    <x v="0"/>
    <n v="1245874"/>
    <d v="2001-05-15T08:20:00"/>
    <s v="Conoco Inc."/>
    <x v="0"/>
    <x v="0"/>
    <x v="0"/>
    <x v="3"/>
    <s v="US Gas Fin Swap"/>
    <s v="US Gas Daily     TENN 800                16-31May01      USD/MM"/>
    <m/>
    <n v="9500"/>
    <x v="0"/>
    <x v="12"/>
    <x v="0"/>
    <n v="4.3525"/>
    <s v="terryl00"/>
    <s v="SBRAWNE"/>
    <s v="FT-East"/>
    <x v="3"/>
    <x v="7"/>
    <s v="V96066.1"/>
    <d v="2001-05-16T21:00:00"/>
  </r>
  <r>
    <x v="1"/>
    <x v="3"/>
    <x v="1"/>
    <x v="0"/>
    <n v="1245873"/>
    <d v="2001-05-15T08:20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9052"/>
    <d v="2001-05-16T21:00:00"/>
  </r>
  <r>
    <x v="1"/>
    <x v="3"/>
    <x v="0"/>
    <x v="0"/>
    <n v="1245878"/>
    <d v="2001-05-15T08:20:02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05"/>
    <s v="EPMELPjrc"/>
    <s v="KHOLST"/>
    <s v="FT-West"/>
    <x v="3"/>
    <x v="7"/>
    <s v="V96067.1"/>
    <d v="2001-07-01T21:00:00"/>
  </r>
  <r>
    <x v="1"/>
    <x v="3"/>
    <x v="1"/>
    <x v="0"/>
    <n v="1245877"/>
    <d v="2001-05-15T08:20:02"/>
    <s v="Aquila Energy Marketing Corporation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JOSEPHHE"/>
    <s v="PMIMS"/>
    <s v="ENA - IM MKT Central CG"/>
    <x v="7"/>
    <x v="7"/>
    <n v="789055"/>
    <d v="2001-05-16T21:00:00"/>
  </r>
  <r>
    <x v="1"/>
    <x v="3"/>
    <x v="1"/>
    <x v="0"/>
    <n v="1245876"/>
    <d v="2001-05-15T08:20:02"/>
    <s v="TXU Energy Trading Company"/>
    <x v="0"/>
    <x v="0"/>
    <x v="0"/>
    <x v="3"/>
    <s v="US Gas Phy Fwd Firm non-TX &lt; or = 1Mo "/>
    <s v="US Gas Phy       Trunkline ELA           16May01         USD/MM"/>
    <m/>
    <n v="26"/>
    <x v="0"/>
    <x v="12"/>
    <x v="0"/>
    <n v="4.2750000000000004"/>
    <s v="txuetcch"/>
    <s v="TDONOHO"/>
    <s v="ENA - IM Central Gulf"/>
    <x v="7"/>
    <x v="7"/>
    <n v="789054"/>
    <d v="2001-05-16T21:00:00"/>
  </r>
  <r>
    <x v="1"/>
    <x v="3"/>
    <x v="1"/>
    <x v="0"/>
    <n v="1245875"/>
    <d v="2001-05-15T08:20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053"/>
    <d v="2001-05-16T21:00:00"/>
  </r>
  <r>
    <x v="1"/>
    <x v="3"/>
    <x v="1"/>
    <x v="0"/>
    <n v="1245879"/>
    <d v="2001-05-15T08:20:07"/>
    <s v="e prime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EPRIME26"/>
    <s v="JPARKS"/>
    <s v="HPLC - IM HPLC"/>
    <x v="7"/>
    <x v="10"/>
    <n v="789056"/>
    <d v="2001-05-16T21:00:00"/>
  </r>
  <r>
    <x v="1"/>
    <x v="3"/>
    <x v="0"/>
    <x v="0"/>
    <n v="1245880"/>
    <d v="2001-05-15T08:20:10"/>
    <s v="Bank of America, National Association"/>
    <x v="0"/>
    <x v="0"/>
    <x v="0"/>
    <x v="3"/>
    <s v="US Gas Fin BasisSwap"/>
    <s v="US Gas Basis     NGI SoCal               Aug01           USD/MM"/>
    <m/>
    <n v="5000"/>
    <x v="0"/>
    <x v="12"/>
    <x v="0"/>
    <n v="5.75"/>
    <s v="damian41"/>
    <s v="KHOLST"/>
    <s v="FT-West"/>
    <x v="3"/>
    <x v="7"/>
    <s v="V96068.1"/>
    <d v="2001-08-01T21:00:00"/>
  </r>
  <r>
    <x v="1"/>
    <x v="3"/>
    <x v="1"/>
    <x v="0"/>
    <n v="1245881"/>
    <d v="2001-05-15T08:20:10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keen"/>
    <s v="RGAY"/>
    <s v="ENA - IM West"/>
    <x v="7"/>
    <x v="7"/>
    <n v="789057"/>
    <d v="2001-05-16T21:00:00"/>
  </r>
  <r>
    <x v="1"/>
    <x v="3"/>
    <x v="1"/>
    <x v="0"/>
    <n v="1245882"/>
    <d v="2001-05-15T08:20:11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JOSEPHHE"/>
    <s v="PMIMS"/>
    <s v="ENA - IM MKT Central CG"/>
    <x v="7"/>
    <x v="7"/>
    <n v="789058"/>
    <d v="2001-05-16T21:00:00"/>
  </r>
  <r>
    <x v="1"/>
    <x v="3"/>
    <x v="1"/>
    <x v="0"/>
    <n v="1245883"/>
    <d v="2001-05-15T08:20:1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Martinjan"/>
    <s v="SSOUTH"/>
    <s v="ENA - IM West"/>
    <x v="7"/>
    <x v="7"/>
    <n v="789059"/>
    <d v="2001-05-16T21:00:00"/>
  </r>
  <r>
    <x v="1"/>
    <x v="3"/>
    <x v="1"/>
    <x v="0"/>
    <n v="1245885"/>
    <d v="2001-05-15T08:20:16"/>
    <s v="e prime, inc."/>
    <x v="0"/>
    <x v="0"/>
    <x v="0"/>
    <x v="3"/>
    <s v="US Gas Phy Fwd Firm non-TX &lt; or = 1Mo "/>
    <s v="US Gas Phy       CIG Mainline            16May01         USD/MM"/>
    <m/>
    <n v="2500"/>
    <x v="0"/>
    <x v="12"/>
    <x v="0"/>
    <n v="3.0350000000000001"/>
    <s v="EPRIME29"/>
    <s v="SSCOTT5"/>
    <s v="ENA - IM Denver"/>
    <x v="7"/>
    <x v="7"/>
    <n v="789061"/>
    <d v="2001-05-16T21:00:00"/>
  </r>
  <r>
    <x v="1"/>
    <x v="3"/>
    <x v="1"/>
    <x v="0"/>
    <n v="1245884"/>
    <d v="2001-05-15T08:20:16"/>
    <s v="Sempra Energy Trading Cor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shawnmaz"/>
    <s v="ARING"/>
    <s v="ENA-IM NE GULF1"/>
    <x v="7"/>
    <x v="7"/>
    <n v="789060"/>
    <d v="2001-05-16T21:00:00"/>
  </r>
  <r>
    <x v="1"/>
    <x v="3"/>
    <x v="1"/>
    <x v="0"/>
    <n v="1245886"/>
    <d v="2001-05-15T08:20:23"/>
    <s v="Dynegy Marketing and Trade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FLOYDS14"/>
    <s v="RGAY"/>
    <s v="ENA - IM West"/>
    <x v="7"/>
    <x v="7"/>
    <n v="789062"/>
    <d v="2001-05-16T21:00:00"/>
  </r>
  <r>
    <x v="1"/>
    <x v="3"/>
    <x v="1"/>
    <x v="0"/>
    <n v="1245887"/>
    <d v="2001-05-15T08:20:25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EPMELPrr2"/>
    <s v="SSOUTH"/>
    <s v="ENA - IM West"/>
    <x v="7"/>
    <x v="7"/>
    <n v="789063"/>
    <d v="2001-05-16T21:00:00"/>
  </r>
  <r>
    <x v="1"/>
    <x v="3"/>
    <x v="0"/>
    <x v="0"/>
    <n v="1245888"/>
    <d v="2001-05-15T08:20:28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2"/>
    <s v="ADM84149"/>
    <s v="PKEAVEY"/>
    <s v="G-DAILY-EST"/>
    <x v="3"/>
    <x v="7"/>
    <s v="V96072.1"/>
    <d v="2001-05-16T21:00:00"/>
  </r>
  <r>
    <x v="1"/>
    <x v="3"/>
    <x v="0"/>
    <x v="0"/>
    <n v="1245889"/>
    <d v="2001-05-15T08:20:2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6"/>
    <s v="RANSLEMDV"/>
    <s v="KHOLST"/>
    <s v="FT-West"/>
    <x v="3"/>
    <x v="7"/>
    <s v="V96070.1"/>
    <d v="2001-07-01T21:00:00"/>
  </r>
  <r>
    <x v="1"/>
    <x v="3"/>
    <x v="0"/>
    <x v="0"/>
    <n v="1245891"/>
    <d v="2001-05-15T08:20:31"/>
    <s v="Bankers Trust Company"/>
    <x v="0"/>
    <x v="0"/>
    <x v="0"/>
    <x v="3"/>
    <s v="US Gas Fin BasisSwap"/>
    <s v="US Gas Basis     NGI SoCal               Oct01           USD/MM"/>
    <m/>
    <n v="5000"/>
    <x v="0"/>
    <x v="12"/>
    <x v="0"/>
    <n v="4.0999999999999996"/>
    <s v="eracer00"/>
    <s v="KHOLST"/>
    <s v="FT-West"/>
    <x v="3"/>
    <x v="7"/>
    <s v="V96071.1"/>
    <d v="2001-10-01T00:00:00"/>
  </r>
  <r>
    <x v="1"/>
    <x v="3"/>
    <x v="0"/>
    <x v="0"/>
    <n v="1245892"/>
    <d v="2001-05-15T08:20:35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73.1"/>
    <d v="2001-07-01T21:00:00"/>
  </r>
  <r>
    <x v="1"/>
    <x v="1"/>
    <x v="1"/>
    <x v="0"/>
    <n v="1245893"/>
    <d v="2001-05-15T08:20:39"/>
    <s v="Williams Energy Marketing &amp; Trading Company"/>
    <x v="0"/>
    <x v="0"/>
    <x v="0"/>
    <x v="1"/>
    <s v="US West Power Phy Fwd Firm"/>
    <s v="US Pwr Phy Firm  PALVE Peak              Oct-Dec01       USD/MWh"/>
    <n v="25"/>
    <m/>
    <x v="0"/>
    <x v="1"/>
    <x v="0"/>
    <n v="145.5"/>
    <s v="jgoodman"/>
    <s v="MMOTLEY"/>
    <s v="ST-SW"/>
    <x v="6"/>
    <x v="8"/>
    <n v="611065.1"/>
    <d v="2001-10-01T13:33:00"/>
  </r>
  <r>
    <x v="1"/>
    <x v="3"/>
    <x v="0"/>
    <x v="0"/>
    <n v="1245894"/>
    <d v="2001-05-15T08:20:45"/>
    <s v="Mirant Americas Energy Marketing, L.P."/>
    <x v="0"/>
    <x v="0"/>
    <x v="0"/>
    <x v="3"/>
    <s v="US Gas Fin Swap"/>
    <s v="US Gas Daily     HHub                    16-31May01      USD/MM"/>
    <n v="5000"/>
    <m/>
    <x v="0"/>
    <x v="12"/>
    <x v="0"/>
    <n v="4.42"/>
    <s v="rrm00001"/>
    <s v="PKEAVEY"/>
    <s v="G-DAILY-EST"/>
    <x v="3"/>
    <x v="7"/>
    <s v="V96075.1"/>
    <d v="2001-05-16T21:00:00"/>
  </r>
  <r>
    <x v="1"/>
    <x v="3"/>
    <x v="0"/>
    <x v="0"/>
    <n v="1245895"/>
    <d v="2001-05-15T08:20:48"/>
    <s v="J. Aron &amp; Company"/>
    <x v="0"/>
    <x v="0"/>
    <x v="0"/>
    <x v="3"/>
    <s v="US Gas Fin BasisSwap"/>
    <s v="US Gas Basis     NWPL RkyMtn             Jul01           USD/MM"/>
    <n v="5000"/>
    <m/>
    <x v="0"/>
    <x v="12"/>
    <x v="0"/>
    <n v="-1.33"/>
    <s v="ritanagle"/>
    <s v="FERMIS"/>
    <s v="FT - North West"/>
    <x v="3"/>
    <x v="7"/>
    <s v="V96074.1"/>
    <d v="2001-07-01T21:00:00"/>
  </r>
  <r>
    <x v="1"/>
    <x v="1"/>
    <x v="1"/>
    <x v="0"/>
    <n v="1245897"/>
    <d v="2001-05-15T08:21:05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conn00001"/>
    <s v="MFISCHE2"/>
    <s v="ST-SW"/>
    <x v="6"/>
    <x v="8"/>
    <n v="611066.1"/>
    <d v="2001-05-16T21:00:00"/>
  </r>
  <r>
    <x v="1"/>
    <x v="3"/>
    <x v="1"/>
    <x v="0"/>
    <n v="1245898"/>
    <d v="2001-05-15T08:21:07"/>
    <s v="Cinergy Marketing &amp; Trading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"/>
    <s v="BERRYJOE1"/>
    <s v="TKUYKEN"/>
    <s v="ENA - IM West"/>
    <x v="7"/>
    <x v="7"/>
    <n v="789065"/>
    <d v="2001-05-16T21:00:00"/>
  </r>
  <r>
    <x v="1"/>
    <x v="3"/>
    <x v="1"/>
    <x v="0"/>
    <n v="1245900"/>
    <d v="2001-05-15T08:21:10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50000000000002"/>
    <s v="stharper"/>
    <s v="SSOUTH"/>
    <s v="ENA - IM West"/>
    <x v="7"/>
    <x v="7"/>
    <n v="789067"/>
    <d v="2001-05-16T21:00:00"/>
  </r>
  <r>
    <x v="1"/>
    <x v="3"/>
    <x v="1"/>
    <x v="0"/>
    <n v="1245899"/>
    <d v="2001-05-15T08:21:10"/>
    <s v="TXU Energy Trading Company"/>
    <x v="0"/>
    <x v="0"/>
    <x v="0"/>
    <x v="3"/>
    <s v="US Gas Phy Fwd Firm non-TX &lt; or = 1Mo "/>
    <s v="US Gas Phy       Dom SP TT               16May01         USD/MM"/>
    <m/>
    <n v="756"/>
    <x v="0"/>
    <x v="12"/>
    <x v="0"/>
    <n v="4.7050000000000001"/>
    <s v="txuetcdc"/>
    <s v="SHENDRI"/>
    <s v="ENA-IM ME CNG"/>
    <x v="7"/>
    <x v="7"/>
    <n v="789066"/>
    <d v="2001-05-16T21:00:00"/>
  </r>
  <r>
    <x v="1"/>
    <x v="1"/>
    <x v="1"/>
    <x v="0"/>
    <n v="1245903"/>
    <d v="2001-05-15T08:21:21"/>
    <s v="Williams Energy Marketing &amp; Trading Company"/>
    <x v="0"/>
    <x v="0"/>
    <x v="0"/>
    <x v="1"/>
    <s v="US West Power Phy Fwd CAISO"/>
    <s v="US Pwr Phy CAISO SP15 OffPk              16May01         USD/MWh"/>
    <m/>
    <n v="25"/>
    <x v="0"/>
    <x v="1"/>
    <x v="0"/>
    <n v="64"/>
    <s v="brianhurst"/>
    <s v="PPLATTE"/>
    <s v="ST-CA"/>
    <x v="6"/>
    <x v="8"/>
    <n v="611068.1"/>
    <d v="2001-05-16T21:00:00"/>
  </r>
  <r>
    <x v="1"/>
    <x v="1"/>
    <x v="1"/>
    <x v="0"/>
    <n v="1245904"/>
    <d v="2001-05-15T08:21:26"/>
    <s v="AES NewEnergy, Inc."/>
    <x v="0"/>
    <x v="0"/>
    <x v="0"/>
    <x v="1"/>
    <s v="US West Power Phy Fwd CAISO"/>
    <s v="US Pwr Phy CAISO SP15 OffPk odd-lot      16May01         USD/MWh"/>
    <n v="10"/>
    <m/>
    <x v="0"/>
    <x v="1"/>
    <x v="0"/>
    <n v="60"/>
    <s v="ADM07644"/>
    <s v="JMORRIS4"/>
    <s v="ST-CA"/>
    <x v="6"/>
    <x v="8"/>
    <n v="611069.1"/>
    <d v="2001-05-16T21:00:00"/>
  </r>
  <r>
    <x v="1"/>
    <x v="3"/>
    <x v="0"/>
    <x v="0"/>
    <n v="1245905"/>
    <d v="2001-05-15T08:21:3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78.1"/>
    <d v="2001-06-01T00:00:00"/>
  </r>
  <r>
    <x v="1"/>
    <x v="3"/>
    <x v="1"/>
    <x v="0"/>
    <n v="1245907"/>
    <d v="2001-05-15T08:21:34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50000000000001"/>
    <s v="SCOTTWIR"/>
    <s v="PMIMS"/>
    <s v="ENA - IM MKT Central CG"/>
    <x v="7"/>
    <x v="7"/>
    <n v="789068"/>
    <d v="2001-05-16T21:00:00"/>
  </r>
  <r>
    <x v="1"/>
    <x v="3"/>
    <x v="0"/>
    <x v="0"/>
    <n v="1245909"/>
    <d v="2001-05-15T08:21:42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0.1"/>
    <d v="2001-06-01T00:00:00"/>
  </r>
  <r>
    <x v="0"/>
    <x v="1"/>
    <x v="1"/>
    <x v="0"/>
    <n v="1245911"/>
    <d v="2001-05-15T08:21:46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391.1"/>
    <d v="2001-05-17T21:00:00"/>
  </r>
  <r>
    <x v="0"/>
    <x v="1"/>
    <x v="1"/>
    <x v="0"/>
    <n v="1245913"/>
    <d v="2001-05-15T08:21:50"/>
    <s v="E&amp;T Energie Handelsgesellschaft m.b.H."/>
    <x v="0"/>
    <x v="0"/>
    <x v="0"/>
    <x v="1"/>
    <s v="GER Power Phy Fwd Ffrm"/>
    <s v="GER Pwr Phy FF   Ger Grd BASE HV         17May01         EUR/MWh"/>
    <n v="25"/>
    <m/>
    <x v="0"/>
    <x v="1"/>
    <x v="2"/>
    <n v="24"/>
    <s v="braunsdor1"/>
    <s v="MHELLERM"/>
    <s v="UK - ECTRL - Continental Power Book"/>
    <x v="2"/>
    <x v="2"/>
    <n v="102392.1"/>
    <d v="2001-05-17T21:00:00"/>
  </r>
  <r>
    <x v="1"/>
    <x v="3"/>
    <x v="1"/>
    <x v="0"/>
    <n v="1245914"/>
    <d v="2001-05-15T08:21:51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WESTDESK1"/>
    <s v="SSOUTH"/>
    <s v="ENA - IM West"/>
    <x v="7"/>
    <x v="7"/>
    <n v="789069"/>
    <d v="2001-05-16T21:00:00"/>
  </r>
  <r>
    <x v="1"/>
    <x v="1"/>
    <x v="1"/>
    <x v="0"/>
    <n v="1245915"/>
    <d v="2001-05-15T08:22:07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71.1"/>
    <d v="2001-05-16T21:00:00"/>
  </r>
  <r>
    <x v="1"/>
    <x v="1"/>
    <x v="1"/>
    <x v="0"/>
    <n v="1245916"/>
    <d v="2001-05-15T08:22:12"/>
    <s v="El Paso Merchant Energy, L.P."/>
    <x v="0"/>
    <x v="0"/>
    <x v="0"/>
    <x v="1"/>
    <s v="US West Power Phy Fwd CAISO"/>
    <s v="US Pwr Phy CAISO SP15 OffPk odd-lot      16May01         USD/MWh"/>
    <m/>
    <n v="10"/>
    <x v="0"/>
    <x v="1"/>
    <x v="0"/>
    <n v="65"/>
    <s v="epmepNLA"/>
    <s v="JMORRIS4"/>
    <s v="ST-CA"/>
    <x v="6"/>
    <x v="8"/>
    <n v="611072.1"/>
    <d v="2001-05-16T21:00:00"/>
  </r>
  <r>
    <x v="1"/>
    <x v="3"/>
    <x v="0"/>
    <x v="0"/>
    <n v="1245918"/>
    <d v="2001-05-15T08:22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4.1"/>
    <d v="2001-06-01T00:00:00"/>
  </r>
  <r>
    <x v="1"/>
    <x v="3"/>
    <x v="1"/>
    <x v="0"/>
    <n v="1245920"/>
    <d v="2001-05-15T08:22:18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EASTDESK7"/>
    <s v="ARING"/>
    <s v="ENA-IM NE GULF1"/>
    <x v="7"/>
    <x v="7"/>
    <n v="789070"/>
    <d v="2001-05-16T21:00:00"/>
  </r>
  <r>
    <x v="1"/>
    <x v="3"/>
    <x v="1"/>
    <x v="0"/>
    <n v="1245921"/>
    <d v="2001-05-15T08:22:20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71"/>
    <d v="2001-05-16T21:00:00"/>
  </r>
  <r>
    <x v="1"/>
    <x v="1"/>
    <x v="1"/>
    <x v="0"/>
    <n v="1245922"/>
    <d v="2001-05-15T08:22:27"/>
    <s v="TransAlta Energy Marketing (US) Inc."/>
    <x v="0"/>
    <x v="0"/>
    <x v="0"/>
    <x v="1"/>
    <s v="US West Power Phy Fwd CAISO"/>
    <s v="US Pwr Phy CAISO SP15 Peak               16May01         USD/MWh"/>
    <m/>
    <n v="25"/>
    <x v="0"/>
    <x v="1"/>
    <x v="0"/>
    <n v="206"/>
    <s v="harriganw"/>
    <s v="CMALLOR"/>
    <s v="ST-CA"/>
    <x v="6"/>
    <x v="8"/>
    <n v="611074.1"/>
    <d v="2001-05-16T21:00:00"/>
  </r>
  <r>
    <x v="1"/>
    <x v="3"/>
    <x v="1"/>
    <x v="0"/>
    <n v="1245924"/>
    <d v="2001-05-15T08:22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MHOMESTEAD"/>
    <s v="KSTEVEN"/>
    <s v="ENA-IM Mid Central South"/>
    <x v="7"/>
    <x v="7"/>
    <n v="789073"/>
    <d v="2001-05-16T21:00:00"/>
  </r>
  <r>
    <x v="1"/>
    <x v="3"/>
    <x v="1"/>
    <x v="0"/>
    <n v="1245923"/>
    <d v="2001-05-15T08:22:27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72"/>
    <d v="2001-05-16T21:00:00"/>
  </r>
  <r>
    <x v="0"/>
    <x v="1"/>
    <x v="1"/>
    <x v="0"/>
    <n v="1245925"/>
    <d v="2001-05-15T08:22:32"/>
    <s v="EnBW Gesellschaft fur Stromhandel mbH"/>
    <x v="0"/>
    <x v="0"/>
    <x v="0"/>
    <x v="1"/>
    <s v="GER Power Phy Fwd Ffrm"/>
    <s v="GER Pwr Phy FF   Ger Grd BASE HV         17May01         EUR/MWh"/>
    <m/>
    <n v="25"/>
    <x v="0"/>
    <x v="1"/>
    <x v="2"/>
    <n v="24"/>
    <s v="bxbz7372"/>
    <s v="MHELLERM"/>
    <s v="UK - ECTRL - Continental Power Book"/>
    <x v="2"/>
    <x v="2"/>
    <n v="102393.1"/>
    <d v="2001-05-17T21:00:00"/>
  </r>
  <r>
    <x v="1"/>
    <x v="1"/>
    <x v="1"/>
    <x v="0"/>
    <n v="1245926"/>
    <d v="2001-05-15T08:22:39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48"/>
    <s v="brianhurst"/>
    <s v="TALONSO"/>
    <s v="ST-SW"/>
    <x v="6"/>
    <x v="8"/>
    <n v="611075.1"/>
    <d v="2001-05-16T21:00:00"/>
  </r>
  <r>
    <x v="1"/>
    <x v="3"/>
    <x v="0"/>
    <x v="0"/>
    <n v="1245927"/>
    <d v="2001-05-15T08:22:41"/>
    <s v="Coral Energy Holding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mcalhoun"/>
    <s v="KHOLST"/>
    <s v="FT-West"/>
    <x v="3"/>
    <x v="7"/>
    <s v="V96086.1"/>
    <d v="2001-07-01T21:00:00"/>
  </r>
  <r>
    <x v="1"/>
    <x v="3"/>
    <x v="1"/>
    <x v="0"/>
    <n v="1245928"/>
    <d v="2001-05-15T08:22:43"/>
    <s v="TransCanada Energy Marketing USA, Inc."/>
    <x v="0"/>
    <x v="0"/>
    <x v="0"/>
    <x v="3"/>
    <s v="US Gas Phy Fwd Firm non-TX &lt; or = 1Mo "/>
    <s v="US Gas Phy       NGPL Midcont            16May01         USD/MM"/>
    <n v="4931"/>
    <m/>
    <x v="0"/>
    <x v="12"/>
    <x v="0"/>
    <n v="4.3150000000000004"/>
    <s v="cscharton"/>
    <s v="KSTEVEN"/>
    <s v="ENA-IM Mid Central South"/>
    <x v="7"/>
    <x v="7"/>
    <n v="789074"/>
    <d v="2001-05-16T21:00:00"/>
  </r>
  <r>
    <x v="1"/>
    <x v="3"/>
    <x v="1"/>
    <x v="0"/>
    <n v="1245930"/>
    <d v="2001-05-15T08:22:51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075"/>
    <d v="2001-05-16T21:00:00"/>
  </r>
  <r>
    <x v="1"/>
    <x v="3"/>
    <x v="0"/>
    <x v="0"/>
    <n v="1245931"/>
    <d v="2001-05-15T08:22:5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88.1"/>
    <d v="2001-06-01T21:00:00"/>
  </r>
  <r>
    <x v="1"/>
    <x v="3"/>
    <x v="0"/>
    <x v="0"/>
    <n v="1245934"/>
    <d v="2001-05-15T08:23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91.1"/>
    <d v="2001-06-01T00:00:00"/>
  </r>
  <r>
    <x v="1"/>
    <x v="3"/>
    <x v="0"/>
    <x v="0"/>
    <n v="1245932"/>
    <d v="2001-05-15T08:23:00"/>
    <s v="Coral Energy Holding L.P."/>
    <x v="0"/>
    <x v="0"/>
    <x v="0"/>
    <x v="3"/>
    <s v="US Gas Fin BasisSwap"/>
    <s v="US Gas Basis     NGI SoCal               Sep01           USD/MM"/>
    <n v="5000"/>
    <m/>
    <x v="0"/>
    <x v="12"/>
    <x v="0"/>
    <n v="4.75"/>
    <s v="mcalhoun"/>
    <s v="KHOLST"/>
    <s v="FT-West"/>
    <x v="3"/>
    <x v="7"/>
    <s v="V96089.1"/>
    <d v="2001-09-01T21:00:00"/>
  </r>
  <r>
    <x v="1"/>
    <x v="3"/>
    <x v="0"/>
    <x v="0"/>
    <n v="1245933"/>
    <d v="2001-05-15T08:23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5"/>
    <s v="EPMELPjrc"/>
    <s v="KHOLST"/>
    <s v="FT-West"/>
    <x v="3"/>
    <x v="7"/>
    <s v="V96090.1"/>
    <d v="2001-07-01T21:00:00"/>
  </r>
  <r>
    <x v="1"/>
    <x v="1"/>
    <x v="1"/>
    <x v="0"/>
    <n v="1245936"/>
    <d v="2001-05-15T08:23:01"/>
    <s v="Florida Power Corporation"/>
    <x v="0"/>
    <x v="0"/>
    <x v="0"/>
    <x v="1"/>
    <s v="US East Power Phy Fwd Firm"/>
    <s v="US Pwr Phy Firm  TVA Peak                17-31May01      USD/MWh"/>
    <n v="50"/>
    <m/>
    <x v="0"/>
    <x v="1"/>
    <x v="0"/>
    <n v="50"/>
    <s v="KENWHITE"/>
    <s v="MCARSON2"/>
    <s v="ST-SERC"/>
    <x v="6"/>
    <x v="8"/>
    <n v="611076.1"/>
    <d v="2001-05-17T21:00:00"/>
  </r>
  <r>
    <x v="1"/>
    <x v="3"/>
    <x v="1"/>
    <x v="0"/>
    <n v="1245937"/>
    <d v="2001-05-15T08:23:02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9076"/>
    <d v="2001-05-16T21:00:00"/>
  </r>
  <r>
    <x v="1"/>
    <x v="1"/>
    <x v="1"/>
    <x v="0"/>
    <n v="1245939"/>
    <d v="2001-05-15T08:23:08"/>
    <s v="Idaho Power Company, dba IDACORP Energy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DWS19640"/>
    <s v="CMALLOR"/>
    <s v="ST-CA"/>
    <x v="6"/>
    <x v="8"/>
    <n v="611077.1"/>
    <d v="2001-05-16T21:00:00"/>
  </r>
  <r>
    <x v="1"/>
    <x v="3"/>
    <x v="1"/>
    <x v="0"/>
    <n v="1245940"/>
    <d v="2001-05-15T08:23:08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Jeanjaqu"/>
    <s v="TDONOHO"/>
    <s v="ENA - IM Central Gulf"/>
    <x v="7"/>
    <x v="7"/>
    <n v="789078"/>
    <d v="2001-05-16T21:00:00"/>
  </r>
  <r>
    <x v="1"/>
    <x v="3"/>
    <x v="1"/>
    <x v="0"/>
    <n v="1245941"/>
    <d v="2001-05-15T08:23:14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079"/>
    <d v="2001-05-16T21:00:00"/>
  </r>
  <r>
    <x v="1"/>
    <x v="3"/>
    <x v="1"/>
    <x v="0"/>
    <n v="1245942"/>
    <d v="2001-05-15T08:23:15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aepes206"/>
    <s v="PMIMS"/>
    <s v="ENA - IM MKT Central CG"/>
    <x v="7"/>
    <x v="7"/>
    <n v="789080"/>
    <d v="2001-05-16T21:00:00"/>
  </r>
  <r>
    <x v="1"/>
    <x v="3"/>
    <x v="1"/>
    <x v="0"/>
    <n v="1245943"/>
    <d v="2001-05-15T08:23:19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benharner"/>
    <s v="JWILLI13"/>
    <s v="ENA - IM Mkt Central MICH"/>
    <x v="7"/>
    <x v="7"/>
    <n v="789081"/>
    <d v="2001-05-16T21:00:00"/>
  </r>
  <r>
    <x v="1"/>
    <x v="1"/>
    <x v="1"/>
    <x v="0"/>
    <n v="1245944"/>
    <d v="2001-05-15T08:23:27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ADM30236"/>
    <s v="CMALLOR"/>
    <s v="ST-CA"/>
    <x v="6"/>
    <x v="8"/>
    <n v="611079.1"/>
    <d v="2001-05-16T21:00:00"/>
  </r>
  <r>
    <x v="1"/>
    <x v="3"/>
    <x v="1"/>
    <x v="0"/>
    <n v="1245945"/>
    <d v="2001-05-15T08:23:30"/>
    <s v="MidAmerican Energy Company"/>
    <x v="0"/>
    <x v="0"/>
    <x v="0"/>
    <x v="3"/>
    <s v="US Gas Phy Fwd Firm non-TX &lt; or = 1Mo "/>
    <s v="US Gas Phy       NBPL/Nicor              16May01         USD/MM"/>
    <n v="5000"/>
    <m/>
    <x v="0"/>
    <x v="12"/>
    <x v="0"/>
    <n v="4.4850000000000003"/>
    <s v="SCOTTWIR"/>
    <s v="PMIMS"/>
    <s v="ENA - IM MKT Central CG"/>
    <x v="7"/>
    <x v="7"/>
    <n v="789082"/>
    <d v="2001-05-16T21:00:00"/>
  </r>
  <r>
    <x v="1"/>
    <x v="1"/>
    <x v="1"/>
    <x v="0"/>
    <n v="1245946"/>
    <d v="2001-05-15T08:23:31"/>
    <s v="Williams Energy Marketing &amp; Trading Company"/>
    <x v="0"/>
    <x v="0"/>
    <x v="0"/>
    <x v="1"/>
    <s v="US East Power Phy Fwd Firm"/>
    <s v="US Pwr Phy Firm  Cinergy Peak            17-18May01      USD/MWh"/>
    <n v="50"/>
    <m/>
    <x v="0"/>
    <x v="1"/>
    <x v="0"/>
    <n v="42"/>
    <s v="dougsmith1"/>
    <s v="CDORLAN"/>
    <s v="ST-ECAR"/>
    <x v="6"/>
    <x v="8"/>
    <n v="611080.1"/>
    <d v="2001-05-17T21:00:00"/>
  </r>
  <r>
    <x v="1"/>
    <x v="3"/>
    <x v="1"/>
    <x v="0"/>
    <n v="1245947"/>
    <d v="2001-05-15T08:23:40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TMVTMD02"/>
    <s v="PMIMS"/>
    <s v="ENA - IM MKT Central CG"/>
    <x v="7"/>
    <x v="7"/>
    <n v="789083"/>
    <d v="2001-05-16T21:00:00"/>
  </r>
  <r>
    <x v="1"/>
    <x v="1"/>
    <x v="1"/>
    <x v="0"/>
    <n v="1245948"/>
    <d v="2001-05-15T08:23:57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17"/>
    <s v="ADM68727"/>
    <s v="MFISCHE2"/>
    <s v="ST-SW"/>
    <x v="6"/>
    <x v="8"/>
    <n v="611081.1"/>
    <d v="2001-05-16T21:00:00"/>
  </r>
  <r>
    <x v="0"/>
    <x v="0"/>
    <x v="0"/>
    <x v="0"/>
    <n v="1245949"/>
    <d v="2001-05-15T08:23:59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VANDESBO"/>
    <s v="BMARCHAN"/>
    <s v="Enron Metals Trading System"/>
    <x v="0"/>
    <x v="0"/>
    <n v="2129832"/>
    <m/>
  </r>
  <r>
    <x v="1"/>
    <x v="3"/>
    <x v="0"/>
    <x v="0"/>
    <n v="1245951"/>
    <d v="2001-05-15T08:24:01"/>
    <s v="Calpine Energy Services,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CAMTHOR02"/>
    <s v="KHOLST"/>
    <s v="FT-West"/>
    <x v="3"/>
    <x v="7"/>
    <s v="V96094.1"/>
    <d v="2001-07-01T21:00:00"/>
  </r>
  <r>
    <x v="1"/>
    <x v="3"/>
    <x v="1"/>
    <x v="0"/>
    <n v="1245950"/>
    <d v="2001-05-15T08:24:01"/>
    <s v="Dynegy Marketing and Trade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88000000000004"/>
    <s v="MAXFIELD"/>
    <s v="PMIMS"/>
    <s v="ENA - IM MKT Central CG"/>
    <x v="7"/>
    <x v="7"/>
    <n v="789084"/>
    <d v="2001-05-16T21:00:00"/>
  </r>
  <r>
    <x v="1"/>
    <x v="1"/>
    <x v="1"/>
    <x v="0"/>
    <n v="1245952"/>
    <d v="2001-05-15T08:24:05"/>
    <s v="AES NewEnergy, Inc."/>
    <x v="0"/>
    <x v="0"/>
    <x v="0"/>
    <x v="1"/>
    <s v="US West Power Phy Fwd CAISO"/>
    <s v="US Pwr Phy CAISO SP15 OffPk              16May01         USD/MWh"/>
    <n v="25"/>
    <m/>
    <x v="0"/>
    <x v="1"/>
    <x v="0"/>
    <n v="58"/>
    <s v="ADM07644"/>
    <s v="PPLATTE"/>
    <s v="ST-CA"/>
    <x v="6"/>
    <x v="8"/>
    <n v="611082.1"/>
    <d v="2001-05-16T21:00:00"/>
  </r>
  <r>
    <x v="1"/>
    <x v="3"/>
    <x v="1"/>
    <x v="0"/>
    <n v="1245953"/>
    <d v="2001-05-15T08:24:0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"/>
    <s v="pces5126"/>
    <s v="SPEREIR"/>
    <s v="ENA-IM NE GULF3"/>
    <x v="7"/>
    <x v="7"/>
    <n v="789085"/>
    <d v="2001-05-16T21:00:00"/>
  </r>
  <r>
    <x v="1"/>
    <x v="1"/>
    <x v="1"/>
    <x v="0"/>
    <n v="1245954"/>
    <d v="2001-05-15T08:24:08"/>
    <s v="AES NewEnergy, Inc."/>
    <x v="0"/>
    <x v="0"/>
    <x v="0"/>
    <x v="1"/>
    <s v="US East Power Phy Fwd Firm"/>
    <s v="US Pwr Phy Firm  PJM-W Peak              17-18May01      USD/MWh"/>
    <m/>
    <n v="50"/>
    <x v="0"/>
    <x v="1"/>
    <x v="0"/>
    <n v="39.25"/>
    <s v="sweetpea1"/>
    <s v="JQUENET"/>
    <s v="ST-PJM"/>
    <x v="6"/>
    <x v="8"/>
    <n v="611083.1"/>
    <d v="2001-05-17T21:00:00"/>
  </r>
  <r>
    <x v="1"/>
    <x v="3"/>
    <x v="1"/>
    <x v="0"/>
    <n v="1245955"/>
    <d v="2001-05-15T08:24:22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86"/>
    <d v="2001-05-16T21:00:00"/>
  </r>
  <r>
    <x v="0"/>
    <x v="1"/>
    <x v="0"/>
    <x v="0"/>
    <n v="1245956"/>
    <d v="2001-05-15T08:24:28"/>
    <s v="Mirant Europe BV"/>
    <x v="0"/>
    <x v="0"/>
    <x v="0"/>
    <x v="1"/>
    <s v="Nordic Power Financial Swap"/>
    <s v="Nordic Pwr Swap  SYS BASE                Year 02         NOK/MWh"/>
    <n v="10"/>
    <m/>
    <x v="0"/>
    <x v="1"/>
    <x v="1"/>
    <n v="185.5"/>
    <s v="matskinder"/>
    <s v="FFROSE"/>
    <s v="ENE- Nordic Power Book"/>
    <x v="1"/>
    <x v="1"/>
    <n v="1245956"/>
    <d v="2002-01-01T00:00:00"/>
  </r>
  <r>
    <x v="1"/>
    <x v="3"/>
    <x v="1"/>
    <x v="0"/>
    <n v="1245958"/>
    <d v="2001-05-15T08:24:3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EPHENSJE"/>
    <s v="ARING"/>
    <s v="ENA-IM NE GULF1"/>
    <x v="7"/>
    <x v="7"/>
    <n v="789088"/>
    <d v="2001-05-16T21:00:00"/>
  </r>
  <r>
    <x v="1"/>
    <x v="1"/>
    <x v="1"/>
    <x v="0"/>
    <n v="1245959"/>
    <d v="2001-05-15T08:24:40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5.1"/>
    <d v="2001-05-16T21:00:00"/>
  </r>
  <r>
    <x v="1"/>
    <x v="3"/>
    <x v="1"/>
    <x v="0"/>
    <n v="1245960"/>
    <d v="2001-05-15T08:24:43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aepes201"/>
    <s v="TDONOHO"/>
    <s v="ENA - IM Central Gulf"/>
    <x v="7"/>
    <x v="7"/>
    <n v="789089"/>
    <d v="2001-05-16T21:00:00"/>
  </r>
  <r>
    <x v="1"/>
    <x v="3"/>
    <x v="1"/>
    <x v="0"/>
    <n v="1245961"/>
    <d v="2001-05-15T08:24:5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0"/>
    <d v="2001-05-16T21:00:00"/>
  </r>
  <r>
    <x v="1"/>
    <x v="1"/>
    <x v="1"/>
    <x v="0"/>
    <n v="1245962"/>
    <d v="2001-05-15T08:25:04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6.1"/>
    <d v="2001-05-16T21:00:00"/>
  </r>
  <r>
    <x v="1"/>
    <x v="3"/>
    <x v="1"/>
    <x v="0"/>
    <n v="1245966"/>
    <d v="2001-05-15T08:25:1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2"/>
    <d v="2001-05-16T21:00:00"/>
  </r>
  <r>
    <x v="1"/>
    <x v="3"/>
    <x v="1"/>
    <x v="0"/>
    <n v="1245967"/>
    <d v="2001-05-15T08:25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3"/>
    <d v="2001-05-16T21:00:00"/>
  </r>
  <r>
    <x v="1"/>
    <x v="3"/>
    <x v="0"/>
    <x v="0"/>
    <n v="1245968"/>
    <d v="2001-05-15T08:25:3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97.1"/>
    <d v="2001-06-01T21:00:00"/>
  </r>
  <r>
    <x v="1"/>
    <x v="3"/>
    <x v="1"/>
    <x v="0"/>
    <n v="1245969"/>
    <d v="2001-05-15T08:25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62999999999998"/>
    <s v="SCOTTWIR"/>
    <s v="PMIMS"/>
    <s v="ENA - IM MKT Central CG"/>
    <x v="7"/>
    <x v="7"/>
    <n v="789094"/>
    <d v="2001-05-16T21:00:00"/>
  </r>
  <r>
    <x v="1"/>
    <x v="3"/>
    <x v="0"/>
    <x v="0"/>
    <n v="1245970"/>
    <d v="2001-05-15T08:25:36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kwgeiger"/>
    <s v="JARNOLD"/>
    <s v="NG-Price"/>
    <x v="3"/>
    <x v="7"/>
    <s v="V96096.1"/>
    <d v="2001-11-01T00:00:00"/>
  </r>
  <r>
    <x v="1"/>
    <x v="3"/>
    <x v="1"/>
    <x v="0"/>
    <n v="1245972"/>
    <d v="2001-05-15T08:25:39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6"/>
    <d v="2001-05-16T21:00:00"/>
  </r>
  <r>
    <x v="1"/>
    <x v="3"/>
    <x v="1"/>
    <x v="0"/>
    <n v="1245971"/>
    <d v="2001-05-15T08:25:3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50000000000002"/>
    <s v="WESTDESK1"/>
    <s v="SSOUTH"/>
    <s v="ENA - IM West"/>
    <x v="7"/>
    <x v="7"/>
    <n v="789095"/>
    <d v="2001-05-16T21:00:00"/>
  </r>
  <r>
    <x v="1"/>
    <x v="1"/>
    <x v="1"/>
    <x v="0"/>
    <n v="1245973"/>
    <d v="2001-05-15T08:25:43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8"/>
    <s v="ADM30236"/>
    <s v="CMALLOR"/>
    <s v="ST-CA"/>
    <x v="6"/>
    <x v="8"/>
    <n v="611088.1"/>
    <d v="2001-05-16T21:00:00"/>
  </r>
  <r>
    <x v="1"/>
    <x v="3"/>
    <x v="1"/>
    <x v="0"/>
    <n v="1245974"/>
    <d v="2001-05-15T08:25:53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3849999999999998"/>
    <s v="TMVJDG01"/>
    <s v="TDONOHO"/>
    <s v="ENA - IM Central Gulf"/>
    <x v="7"/>
    <x v="7"/>
    <n v="789097"/>
    <d v="2001-05-16T21:00:00"/>
  </r>
  <r>
    <x v="1"/>
    <x v="3"/>
    <x v="1"/>
    <x v="0"/>
    <n v="1245975"/>
    <d v="2001-05-15T08:26:01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098"/>
    <d v="2001-05-16T21:00:00"/>
  </r>
  <r>
    <x v="1"/>
    <x v="3"/>
    <x v="1"/>
    <x v="0"/>
    <n v="1245976"/>
    <d v="2001-05-15T08:26:10"/>
    <s v="El Paso Merchant Energy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EPMELPrdm"/>
    <s v="RGAY"/>
    <s v="ENA - IM West"/>
    <x v="7"/>
    <x v="7"/>
    <n v="789099"/>
    <d v="2001-05-16T21:00:00"/>
  </r>
  <r>
    <x v="1"/>
    <x v="1"/>
    <x v="1"/>
    <x v="0"/>
    <n v="1245977"/>
    <d v="2001-05-15T08:26:22"/>
    <s v="Williams Energy Marketing &amp; Trading Company"/>
    <x v="0"/>
    <x v="0"/>
    <x v="0"/>
    <x v="1"/>
    <s v="US West Power Phy Fwd Firm"/>
    <s v="US Pwr Phy Firm  Mid-C OffPk             16May01         USD/MWh"/>
    <m/>
    <n v="25"/>
    <x v="0"/>
    <x v="1"/>
    <x v="0"/>
    <n v="80"/>
    <s v="danabrown"/>
    <s v="DSCHOLT"/>
    <s v="ST-SW"/>
    <x v="6"/>
    <x v="8"/>
    <n v="611089.1"/>
    <d v="2001-05-16T21:00:00"/>
  </r>
  <r>
    <x v="1"/>
    <x v="3"/>
    <x v="1"/>
    <x v="0"/>
    <n v="1245979"/>
    <d v="2001-05-15T08:26:2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01"/>
    <d v="2001-05-16T21:00:00"/>
  </r>
  <r>
    <x v="1"/>
    <x v="3"/>
    <x v="1"/>
    <x v="0"/>
    <n v="1245978"/>
    <d v="2001-05-15T08:26:23"/>
    <s v="Dynegy Marketing and Trade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FLOYDS14"/>
    <s v="TKUYKEN"/>
    <s v="ENA - IM West"/>
    <x v="7"/>
    <x v="7"/>
    <n v="789100"/>
    <d v="2001-05-16T21:00:00"/>
  </r>
  <r>
    <x v="1"/>
    <x v="1"/>
    <x v="1"/>
    <x v="0"/>
    <n v="1245980"/>
    <d v="2001-05-15T08:26:27"/>
    <s v="BP Energy Company"/>
    <x v="4"/>
    <x v="1"/>
    <x v="0"/>
    <x v="1"/>
    <s v="US West Power Phy Fwd CAISO"/>
    <s v="US Pwr Phy CAISO NP15 Peak               16May01         USD/MWh"/>
    <m/>
    <n v="25"/>
    <x v="0"/>
    <x v="1"/>
    <x v="0"/>
    <n v="240"/>
    <s v="EPIER006"/>
    <s v="CMALLOR"/>
    <s v="ST-CA"/>
    <x v="6"/>
    <x v="8"/>
    <n v="611090.1"/>
    <d v="2001-05-16T21:00:00"/>
  </r>
  <r>
    <x v="1"/>
    <x v="1"/>
    <x v="1"/>
    <x v="0"/>
    <n v="1245981"/>
    <d v="2001-05-15T08:26:27"/>
    <s v="PG&amp;E Energy Trading - Power, L.P.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benborgen"/>
    <s v="CDORLAN"/>
    <s v="ST-ECAR"/>
    <x v="6"/>
    <x v="8"/>
    <n v="611091.1"/>
    <d v="2001-05-17T21:00:00"/>
  </r>
  <r>
    <x v="1"/>
    <x v="3"/>
    <x v="1"/>
    <x v="0"/>
    <n v="1245982"/>
    <d v="2001-05-15T08:26:31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3"/>
    <s v="TROYKELLY"/>
    <s v="KSTEVEN"/>
    <s v="ENA-IM Mid Central South"/>
    <x v="7"/>
    <x v="7"/>
    <n v="789102"/>
    <d v="2001-05-16T21:00:00"/>
  </r>
  <r>
    <x v="1"/>
    <x v="1"/>
    <x v="1"/>
    <x v="0"/>
    <n v="1245984"/>
    <d v="2001-05-15T08:26:32"/>
    <s v="Allegheny Energy Supply Company, LLC"/>
    <x v="0"/>
    <x v="0"/>
    <x v="0"/>
    <x v="1"/>
    <s v="US West Power Phy Fwd CAISO"/>
    <s v="US Pwr Phy CAISO NP15 OffPk              16May01         USD/MWh"/>
    <m/>
    <n v="25"/>
    <x v="0"/>
    <x v="1"/>
    <x v="0"/>
    <n v="93"/>
    <s v="wbaes123"/>
    <s v="PPLATTE"/>
    <s v="ST-CA"/>
    <x v="6"/>
    <x v="8"/>
    <n v="611092.1"/>
    <d v="2001-05-16T21:00:00"/>
  </r>
  <r>
    <x v="1"/>
    <x v="3"/>
    <x v="1"/>
    <x v="0"/>
    <n v="1245985"/>
    <d v="2001-05-15T08:26:42"/>
    <s v="Cinergy Marketing &amp; Trading, LLC"/>
    <x v="0"/>
    <x v="0"/>
    <x v="0"/>
    <x v="3"/>
    <s v="US Gas Phy Fwd Firm non-TX &lt; or = 1Mo "/>
    <s v="US Gas Phy       EP Blanco Avg           16May01         USD/MM"/>
    <n v="2930"/>
    <m/>
    <x v="0"/>
    <x v="12"/>
    <x v="0"/>
    <n v="3.2749999999999999"/>
    <s v="BERRYJOE1"/>
    <s v="TKUYKEN"/>
    <s v="ENA - IM West"/>
    <x v="7"/>
    <x v="7"/>
    <n v="789104"/>
    <d v="2001-05-16T21:00:00"/>
  </r>
  <r>
    <x v="1"/>
    <x v="3"/>
    <x v="1"/>
    <x v="0"/>
    <n v="1245986"/>
    <d v="2001-05-15T08:26:44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05"/>
    <d v="2001-05-16T21:00:00"/>
  </r>
  <r>
    <x v="1"/>
    <x v="1"/>
    <x v="0"/>
    <x v="0"/>
    <n v="1245987"/>
    <d v="2001-05-15T08:26:45"/>
    <s v="Consolidated Edison Energy, Inc."/>
    <x v="0"/>
    <x v="0"/>
    <x v="0"/>
    <x v="1"/>
    <s v="US East Power Fin Swap"/>
    <s v="US Pwr Fin Swap  ISO NY Z-J Peak         17-18May01      USD/MWh"/>
    <m/>
    <n v="50"/>
    <x v="0"/>
    <x v="1"/>
    <x v="0"/>
    <n v="58.5"/>
    <s v="nickvan2"/>
    <s v="GGUPTA"/>
    <s v="ST-New England"/>
    <x v="6"/>
    <x v="7"/>
    <n v="611093.1"/>
    <d v="2001-05-17T21:00:00"/>
  </r>
  <r>
    <x v="1"/>
    <x v="1"/>
    <x v="1"/>
    <x v="0"/>
    <n v="1245988"/>
    <d v="2001-05-15T08:26:47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5"/>
    <s v="sconn00001"/>
    <s v="MFISCHE2"/>
    <s v="ST-SW"/>
    <x v="6"/>
    <x v="8"/>
    <n v="611094.1"/>
    <d v="2001-05-16T21:00:00"/>
  </r>
  <r>
    <x v="1"/>
    <x v="3"/>
    <x v="1"/>
    <x v="0"/>
    <n v="1245989"/>
    <d v="2001-05-15T08:26:48"/>
    <s v="Coral Energy Resources, L.P."/>
    <x v="0"/>
    <x v="0"/>
    <x v="0"/>
    <x v="3"/>
    <s v="US Gas Phy Fwd Firm non-TX &lt; or = 1Mo "/>
    <s v="US Gas Phy       TETCO M3                16May01         USD/MM"/>
    <m/>
    <n v="900"/>
    <x v="0"/>
    <x v="12"/>
    <x v="0"/>
    <n v="4.84"/>
    <s v="ericgraffp"/>
    <s v="VPIMENOV"/>
    <s v="ENA-IM ME NEW YORK"/>
    <x v="7"/>
    <x v="7"/>
    <n v="789106"/>
    <d v="2001-05-16T21:00:00"/>
  </r>
  <r>
    <x v="1"/>
    <x v="3"/>
    <x v="1"/>
    <x v="0"/>
    <n v="1245990"/>
    <d v="2001-05-15T08:26:53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cscharton"/>
    <s v="KSTEVEN"/>
    <s v="ENA-IM Mid Central South"/>
    <x v="7"/>
    <x v="7"/>
    <n v="789107"/>
    <d v="2001-05-16T21:00:00"/>
  </r>
  <r>
    <x v="1"/>
    <x v="3"/>
    <x v="1"/>
    <x v="0"/>
    <n v="1245991"/>
    <d v="2001-05-15T08:26:57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mikekeen"/>
    <s v="TKUYKEN"/>
    <s v="ENA - IM West"/>
    <x v="7"/>
    <x v="7"/>
    <n v="789108"/>
    <d v="2001-05-16T21:00:00"/>
  </r>
  <r>
    <x v="1"/>
    <x v="3"/>
    <x v="1"/>
    <x v="0"/>
    <n v="1245992"/>
    <d v="2001-05-15T08:26:58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kimnorman"/>
    <s v="SPEREIR"/>
    <s v="ENA-IM NE GULF2"/>
    <x v="7"/>
    <x v="7"/>
    <n v="789109"/>
    <d v="2001-05-16T21:00:00"/>
  </r>
  <r>
    <x v="1"/>
    <x v="1"/>
    <x v="1"/>
    <x v="0"/>
    <n v="1245993"/>
    <d v="2001-05-15T08:26:59"/>
    <s v="Mirant Americas Energy Marketing, L.P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sconn00001"/>
    <s v="SCRANDA"/>
    <s v="ST-NW"/>
    <x v="6"/>
    <x v="8"/>
    <n v="611095.1"/>
    <d v="2001-05-16T21:00:00"/>
  </r>
  <r>
    <x v="1"/>
    <x v="3"/>
    <x v="1"/>
    <x v="0"/>
    <n v="1245994"/>
    <d v="2001-05-15T08:27:02"/>
    <s v="Marathon Oil Company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3"/>
    <s v="rdyoung1"/>
    <s v="ARING"/>
    <s v="ENA-IM NE GULF1"/>
    <x v="7"/>
    <x v="7"/>
    <n v="789110"/>
    <d v="2001-05-16T21:00:00"/>
  </r>
  <r>
    <x v="1"/>
    <x v="1"/>
    <x v="1"/>
    <x v="0"/>
    <n v="1245995"/>
    <d v="2001-05-15T08:27:07"/>
    <s v="Sempra Energy Trading Corp."/>
    <x v="0"/>
    <x v="0"/>
    <x v="0"/>
    <x v="1"/>
    <s v="US West Power Phy Fwd CAISO"/>
    <s v="US Pwr Phy CAISO SP15 OffPk              16May01         USD/MWh"/>
    <m/>
    <n v="25"/>
    <x v="0"/>
    <x v="1"/>
    <x v="0"/>
    <n v="60"/>
    <s v="timnhanna"/>
    <s v="PPLATTE"/>
    <s v="ST-CA"/>
    <x v="6"/>
    <x v="8"/>
    <n v="611096.1"/>
    <d v="2001-05-16T21:00:00"/>
  </r>
  <r>
    <x v="1"/>
    <x v="3"/>
    <x v="0"/>
    <x v="0"/>
    <n v="1245997"/>
    <d v="2001-05-15T08:27:1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100.1"/>
    <d v="2001-06-01T00:00:00"/>
  </r>
  <r>
    <x v="1"/>
    <x v="3"/>
    <x v="1"/>
    <x v="0"/>
    <n v="1245996"/>
    <d v="2001-05-15T08:27:10"/>
    <s v="Dynegy Marketing and Trade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3"/>
    <s v="MICKELSON1"/>
    <s v="SSOUTH"/>
    <s v="ENA - IM West"/>
    <x v="7"/>
    <x v="7"/>
    <n v="789111"/>
    <d v="2001-05-16T21:00:00"/>
  </r>
  <r>
    <x v="1"/>
    <x v="3"/>
    <x v="1"/>
    <x v="0"/>
    <n v="1245998"/>
    <d v="2001-05-15T08:27:10"/>
    <s v="Dynegy Marketing and Trade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00000000000004"/>
    <s v="ASANCHEZ1"/>
    <s v="SPEREIR"/>
    <s v="ENA-IM NE GULF2"/>
    <x v="7"/>
    <x v="7"/>
    <n v="789112"/>
    <d v="2001-05-16T21:00:00"/>
  </r>
  <r>
    <x v="1"/>
    <x v="3"/>
    <x v="0"/>
    <x v="0"/>
    <n v="1246000"/>
    <d v="2001-05-15T08:27:11"/>
    <s v="AEP Energy Services, Inc."/>
    <x v="0"/>
    <x v="0"/>
    <x v="0"/>
    <x v="3"/>
    <s v="US Gas Fin BasisSwap"/>
    <s v="US Gas Basis     TGT Z-SL                Jun01           USD/MM"/>
    <m/>
    <n v="25000"/>
    <x v="0"/>
    <x v="12"/>
    <x v="0"/>
    <n v="-0.02"/>
    <s v="aepes210"/>
    <s v="SBRAWNE"/>
    <s v="FT-East"/>
    <x v="3"/>
    <x v="7"/>
    <s v="V96098.1"/>
    <d v="2001-06-01T21:00:00"/>
  </r>
  <r>
    <x v="1"/>
    <x v="3"/>
    <x v="0"/>
    <x v="0"/>
    <n v="1246001"/>
    <d v="2001-05-15T08:27:1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99.1"/>
    <d v="2001-07-01T21:00:00"/>
  </r>
  <r>
    <x v="0"/>
    <x v="3"/>
    <x v="1"/>
    <x v="0"/>
    <n v="1246002"/>
    <d v="2001-05-15T08:27:16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tsamaska"/>
    <s v="RWATT"/>
    <s v="EC-IM Canada West"/>
    <x v="7"/>
    <x v="9"/>
    <n v="789113"/>
    <d v="2001-05-15T21:00:00"/>
  </r>
  <r>
    <x v="0"/>
    <x v="3"/>
    <x v="1"/>
    <x v="0"/>
    <n v="1246003"/>
    <d v="2001-05-15T08:27:19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tsamaska"/>
    <s v="RWATT"/>
    <s v="EC-IM Canada West"/>
    <x v="7"/>
    <x v="9"/>
    <n v="789114"/>
    <d v="2001-05-15T21:00:00"/>
  </r>
  <r>
    <x v="1"/>
    <x v="1"/>
    <x v="1"/>
    <x v="0"/>
    <n v="1246004"/>
    <d v="2001-05-15T08:27:21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1097.1"/>
    <d v="2001-05-17T21:00:00"/>
  </r>
  <r>
    <x v="1"/>
    <x v="3"/>
    <x v="1"/>
    <x v="0"/>
    <n v="1246005"/>
    <d v="2001-05-15T08:27:24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trevorh1"/>
    <s v="JWILLI13"/>
    <s v="ENA - IM Mkt Central MICH"/>
    <x v="7"/>
    <x v="7"/>
    <n v="789115"/>
    <d v="2001-05-16T21:00:00"/>
  </r>
  <r>
    <x v="1"/>
    <x v="3"/>
    <x v="1"/>
    <x v="0"/>
    <n v="1246006"/>
    <d v="2001-05-15T08:27:2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Robbinsk"/>
    <s v="TKUYKEN"/>
    <s v="ENA - IM West"/>
    <x v="7"/>
    <x v="7"/>
    <n v="789116"/>
    <d v="2001-05-16T21:00:00"/>
  </r>
  <r>
    <x v="1"/>
    <x v="3"/>
    <x v="1"/>
    <x v="0"/>
    <n v="1246008"/>
    <d v="2001-05-15T08:27:32"/>
    <s v="El Paso Merchant Energy, L.P."/>
    <x v="0"/>
    <x v="0"/>
    <x v="0"/>
    <x v="3"/>
    <s v="US Gas Phy Fwd Firm non-TX &lt; or = 1Mo "/>
    <s v="US Gas Phy       WIC                     16May01         USD/MM"/>
    <m/>
    <n v="2500"/>
    <x v="0"/>
    <x v="12"/>
    <x v="0"/>
    <n v="3.05"/>
    <s v="EPMELPrj"/>
    <s v="SSCOTT5"/>
    <s v="ENA - IM Denver"/>
    <x v="7"/>
    <x v="7"/>
    <n v="789118"/>
    <d v="2001-05-16T21:00:00"/>
  </r>
  <r>
    <x v="1"/>
    <x v="3"/>
    <x v="1"/>
    <x v="0"/>
    <n v="1246009"/>
    <d v="2001-05-15T08:27:37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50000000000004"/>
    <s v="aepes202"/>
    <s v="SNEAL"/>
    <s v="ENA-IM NE GULF3"/>
    <x v="7"/>
    <x v="7"/>
    <n v="789119"/>
    <d v="2001-05-16T21:00:00"/>
  </r>
  <r>
    <x v="1"/>
    <x v="1"/>
    <x v="1"/>
    <x v="0"/>
    <n v="1246010"/>
    <d v="2001-05-15T08:27:40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briankrall"/>
    <s v="JQUENET"/>
    <s v="ST-PJM"/>
    <x v="6"/>
    <x v="8"/>
    <n v="611098.1"/>
    <d v="2001-05-16T21:00:00"/>
  </r>
  <r>
    <x v="1"/>
    <x v="3"/>
    <x v="0"/>
    <x v="0"/>
    <n v="1246012"/>
    <d v="2001-05-15T08:27:4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0999999999999996"/>
    <s v="EPMELPjck"/>
    <s v="KHOLST"/>
    <s v="FT-West"/>
    <x v="3"/>
    <x v="7"/>
    <s v="V96103.1"/>
    <d v="2001-11-01T00:00:00"/>
  </r>
  <r>
    <x v="1"/>
    <x v="3"/>
    <x v="1"/>
    <x v="0"/>
    <n v="1246013"/>
    <d v="2001-05-15T08:27:44"/>
    <s v="EnergyUSA-TPC Corp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74999999999999"/>
    <s v="jgriffiths"/>
    <s v="SNEAL"/>
    <s v="ENA-IM NE GULF3"/>
    <x v="7"/>
    <x v="7"/>
    <n v="789120"/>
    <d v="2001-05-16T21:00:00"/>
  </r>
  <r>
    <x v="1"/>
    <x v="3"/>
    <x v="1"/>
    <x v="0"/>
    <n v="1246014"/>
    <d v="2001-05-15T08:27:46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LARSEN"/>
    <s v="RGAY"/>
    <s v="ENA - IM West"/>
    <x v="7"/>
    <x v="7"/>
    <n v="789121"/>
    <d v="2001-05-16T21:00:00"/>
  </r>
  <r>
    <x v="1"/>
    <x v="3"/>
    <x v="0"/>
    <x v="0"/>
    <n v="1246015"/>
    <d v="2001-05-15T08:28:02"/>
    <s v="Axia Energy, LP"/>
    <x v="0"/>
    <x v="0"/>
    <x v="0"/>
    <x v="3"/>
    <s v="US Gas Fin BasisSwap"/>
    <s v="US Gas Basis     NGI SoCal               Jan-Mar02       USD/MM"/>
    <m/>
    <n v="5000"/>
    <x v="0"/>
    <x v="12"/>
    <x v="0"/>
    <n v="3.1"/>
    <s v="dutchdav"/>
    <s v="KHOLST"/>
    <s v="FT-West"/>
    <x v="3"/>
    <x v="7"/>
    <s v="V96104.1"/>
    <d v="2002-01-01T00:00:00"/>
  </r>
  <r>
    <x v="1"/>
    <x v="3"/>
    <x v="1"/>
    <x v="0"/>
    <n v="1246016"/>
    <d v="2001-05-15T08:28:02"/>
    <s v="Texaco Natural Gas Inc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050000000000001"/>
    <s v="waggonerva"/>
    <s v="SHENDRI"/>
    <s v="ENA-IM ME CNG"/>
    <x v="7"/>
    <x v="7"/>
    <n v="789124"/>
    <d v="2001-05-16T21:00:00"/>
  </r>
  <r>
    <x v="0"/>
    <x v="3"/>
    <x v="1"/>
    <x v="0"/>
    <n v="1246018"/>
    <d v="2001-05-15T08:28:03"/>
    <s v="Aquila Canada Corp."/>
    <x v="0"/>
    <x v="0"/>
    <x v="0"/>
    <x v="3"/>
    <s v="CAN Gas Phy Fwd Firm East &lt; or = 1Mo"/>
    <s v="CAN Gas Phy      Parkway                 16May01         USD/MM"/>
    <m/>
    <n v="247"/>
    <x v="0"/>
    <x v="12"/>
    <x v="0"/>
    <n v="4.72"/>
    <s v="dread2000"/>
    <s v="MCUILLA"/>
    <s v="ENA - IM Ontario"/>
    <x v="7"/>
    <x v="7"/>
    <n v="789122"/>
    <d v="2001-05-16T21:00:00"/>
  </r>
  <r>
    <x v="1"/>
    <x v="3"/>
    <x v="1"/>
    <x v="0"/>
    <n v="1246017"/>
    <d v="2001-05-15T08:28:03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"/>
    <s v="tomkurtz"/>
    <s v="ARING"/>
    <s v="ENA-IM NE GULF1"/>
    <x v="7"/>
    <x v="7"/>
    <n v="789123"/>
    <d v="2001-05-16T21:00:00"/>
  </r>
  <r>
    <x v="1"/>
    <x v="3"/>
    <x v="1"/>
    <x v="0"/>
    <n v="1246019"/>
    <d v="2001-05-15T08:28:15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SCOTTWIR"/>
    <s v="KSTEVEN"/>
    <s v="ENA-IM Mid Central South"/>
    <x v="7"/>
    <x v="7"/>
    <n v="789125"/>
    <d v="2001-05-16T21:00:00"/>
  </r>
  <r>
    <x v="1"/>
    <x v="1"/>
    <x v="1"/>
    <x v="0"/>
    <n v="1246020"/>
    <d v="2001-05-15T08:28:16"/>
    <s v="Aquila Energy Marketing Corporation"/>
    <x v="0"/>
    <x v="0"/>
    <x v="0"/>
    <x v="1"/>
    <s v="US West Power Phy Fwd Firm"/>
    <s v="US Pwr Phy Firm  COB N/S OffPk           16May01         USD/MWh"/>
    <n v="25"/>
    <m/>
    <x v="0"/>
    <x v="1"/>
    <x v="0"/>
    <n v="80"/>
    <s v="WESTPOWER"/>
    <s v="DSCHOLT"/>
    <s v="ST-SW"/>
    <x v="6"/>
    <x v="8"/>
    <n v="611099.1"/>
    <d v="2001-05-16T21:00:00"/>
  </r>
  <r>
    <x v="1"/>
    <x v="3"/>
    <x v="1"/>
    <x v="0"/>
    <n v="1246021"/>
    <d v="2001-05-15T08:28:22"/>
    <s v="Enron Energy Services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6500000000000004"/>
    <s v="SHIREMAN"/>
    <s v="MLENHAR"/>
    <s v="ENA - IM West"/>
    <x v="7"/>
    <x v="7"/>
    <n v="789126"/>
    <d v="2001-05-16T21:00:00"/>
  </r>
  <r>
    <x v="1"/>
    <x v="3"/>
    <x v="1"/>
    <x v="0"/>
    <n v="1246022"/>
    <d v="2001-05-15T08:28:24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"/>
    <s v="VABLAISE"/>
    <s v="VPIMENOV"/>
    <s v="ENA-IM ME NEW YORK"/>
    <x v="7"/>
    <x v="7"/>
    <n v="789127"/>
    <d v="2001-05-16T21:00:00"/>
  </r>
  <r>
    <x v="1"/>
    <x v="3"/>
    <x v="0"/>
    <x v="0"/>
    <n v="1246023"/>
    <d v="2001-05-15T08:28:34"/>
    <s v="CMS Marketing, Services and Trading Company"/>
    <x v="0"/>
    <x v="0"/>
    <x v="0"/>
    <x v="3"/>
    <s v="US Gas Fin Swap"/>
    <s v="US Gas Daily     Mich Con                16-31May01      USD/MM"/>
    <n v="3500"/>
    <m/>
    <x v="0"/>
    <x v="12"/>
    <x v="0"/>
    <n v="4.6150000000000002"/>
    <s v="SCOTTBISK"/>
    <s v="GSTOREY"/>
    <s v="FT-ONTARIO"/>
    <x v="3"/>
    <x v="7"/>
    <s v="V96105.1"/>
    <d v="2001-05-16T21:00:00"/>
  </r>
  <r>
    <x v="0"/>
    <x v="3"/>
    <x v="1"/>
    <x v="0"/>
    <n v="1246025"/>
    <d v="2001-05-15T08:28:53"/>
    <s v="El Paso Merchant Energy, L.P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EPMELPcjs"/>
    <s v="MCUILLA"/>
    <s v="ENA - IM Ontario"/>
    <x v="7"/>
    <x v="7"/>
    <n v="789128"/>
    <d v="2001-05-16T21:00:00"/>
  </r>
  <r>
    <x v="1"/>
    <x v="3"/>
    <x v="0"/>
    <x v="0"/>
    <n v="1246026"/>
    <d v="2001-05-15T08:29:09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150000000000002"/>
    <s v="TSPURLIN"/>
    <s v="GSTOREY"/>
    <s v="FT-ONTARIO"/>
    <x v="3"/>
    <x v="7"/>
    <s v="V96107.1"/>
    <d v="2001-05-16T21:00:00"/>
  </r>
  <r>
    <x v="1"/>
    <x v="1"/>
    <x v="1"/>
    <x v="0"/>
    <n v="1246027"/>
    <d v="2001-05-15T08:29:09"/>
    <s v="Sierra Pacific Power Company"/>
    <x v="0"/>
    <x v="0"/>
    <x v="0"/>
    <x v="1"/>
    <s v="US West Power Phy Fwd Firm"/>
    <s v="US Pwr Phy Firm  Mid-C Peak              16May01         USD/MWh"/>
    <n v="25"/>
    <m/>
    <x v="0"/>
    <x v="1"/>
    <x v="0"/>
    <n v="240"/>
    <s v="jhughesjr"/>
    <s v="DSCHOLT"/>
    <s v="ST-NW"/>
    <x v="6"/>
    <x v="8"/>
    <n v="611102.1"/>
    <d v="2001-05-16T21:00:00"/>
  </r>
  <r>
    <x v="1"/>
    <x v="3"/>
    <x v="1"/>
    <x v="0"/>
    <n v="1246029"/>
    <d v="2001-05-15T08:29:09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29"/>
    <d v="2001-05-16T21:00:00"/>
  </r>
  <r>
    <x v="1"/>
    <x v="3"/>
    <x v="1"/>
    <x v="0"/>
    <n v="1246030"/>
    <d v="2001-05-15T08:29:22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31"/>
    <d v="2001-05-16T21:00:00"/>
  </r>
  <r>
    <x v="1"/>
    <x v="3"/>
    <x v="1"/>
    <x v="0"/>
    <n v="1246033"/>
    <d v="2001-05-15T08:29:25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aepes201"/>
    <s v="TDONOHO"/>
    <s v="ENA - IM Central Gulf"/>
    <x v="7"/>
    <x v="7"/>
    <n v="789132"/>
    <d v="2001-05-16T21:00:00"/>
  </r>
  <r>
    <x v="1"/>
    <x v="1"/>
    <x v="1"/>
    <x v="0"/>
    <n v="1246035"/>
    <d v="2001-05-15T08:29:28"/>
    <s v="Sempra Energy Trading Corp."/>
    <x v="0"/>
    <x v="0"/>
    <x v="0"/>
    <x v="1"/>
    <s v="US West Power Phy Fwd Firm"/>
    <s v="US Pwr Phy Firm  COB N/S OffPk           16May01         USD/MWh"/>
    <m/>
    <n v="25"/>
    <x v="0"/>
    <x v="1"/>
    <x v="0"/>
    <n v="85"/>
    <s v="beckster"/>
    <s v="DSCHOLT"/>
    <s v="ST-SW"/>
    <x v="6"/>
    <x v="8"/>
    <n v="611103.1"/>
    <d v="2001-05-16T21:00:00"/>
  </r>
  <r>
    <x v="1"/>
    <x v="3"/>
    <x v="1"/>
    <x v="0"/>
    <n v="1246034"/>
    <d v="2001-05-15T08:29:28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133"/>
    <d v="2001-05-16T21:00:00"/>
  </r>
  <r>
    <x v="1"/>
    <x v="3"/>
    <x v="1"/>
    <x v="0"/>
    <n v="1246036"/>
    <d v="2001-05-15T08:29:31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cscharton"/>
    <s v="KSTEVEN"/>
    <s v="ENA-IM Mid Central South"/>
    <x v="7"/>
    <x v="7"/>
    <n v="789134"/>
    <d v="2001-05-16T21:00:00"/>
  </r>
  <r>
    <x v="1"/>
    <x v="3"/>
    <x v="1"/>
    <x v="0"/>
    <n v="1246037"/>
    <d v="2001-05-15T08:29:35"/>
    <s v="Aquila Energy Marketing Corporation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LANCEMCW"/>
    <s v="SPEREIR"/>
    <s v="ENA-IM NE GULF2"/>
    <x v="7"/>
    <x v="7"/>
    <n v="789136"/>
    <d v="2001-05-16T21:00:00"/>
  </r>
  <r>
    <x v="1"/>
    <x v="3"/>
    <x v="0"/>
    <x v="0"/>
    <n v="1246039"/>
    <d v="2001-05-15T08:29:37"/>
    <s v="BP Amoco Corporation"/>
    <x v="0"/>
    <x v="0"/>
    <x v="0"/>
    <x v="3"/>
    <s v="US Gas Fin BasisSwap"/>
    <s v="US Gas Basis     NGI SoCal               Sep01           USD/MM"/>
    <m/>
    <n v="5000"/>
    <x v="0"/>
    <x v="12"/>
    <x v="0"/>
    <n v="4.9000000000000004"/>
    <s v="Quekchin"/>
    <s v="KHOLST"/>
    <s v="FT-West"/>
    <x v="3"/>
    <x v="7"/>
    <s v="V96111.1"/>
    <d v="2001-09-01T21:00:00"/>
  </r>
  <r>
    <x v="1"/>
    <x v="3"/>
    <x v="1"/>
    <x v="0"/>
    <n v="1246038"/>
    <d v="2001-05-15T08:29:37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137"/>
    <d v="2001-05-16T21:00:00"/>
  </r>
  <r>
    <x v="1"/>
    <x v="3"/>
    <x v="1"/>
    <x v="0"/>
    <n v="1246040"/>
    <d v="2001-05-15T08:29:39"/>
    <s v="CMS Field Services, Inc.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3"/>
    <s v="ADM33962"/>
    <s v="KSTEVEN"/>
    <s v="ENA-IM Mid Central South"/>
    <x v="7"/>
    <x v="7"/>
    <n v="789139"/>
    <d v="2001-05-16T21:00:00"/>
  </r>
  <r>
    <x v="1"/>
    <x v="3"/>
    <x v="1"/>
    <x v="0"/>
    <n v="1246041"/>
    <d v="2001-05-15T08:29:40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redwood1"/>
    <s v="KSTEVEN"/>
    <s v="ENA-IM Mid Central South"/>
    <x v="7"/>
    <x v="7"/>
    <n v="789138"/>
    <d v="2001-05-16T21:00:00"/>
  </r>
  <r>
    <x v="1"/>
    <x v="3"/>
    <x v="1"/>
    <x v="0"/>
    <n v="1246042"/>
    <d v="2001-05-15T08:29:42"/>
    <s v="Washington Gas Energy Services, Inc."/>
    <x v="0"/>
    <x v="0"/>
    <x v="0"/>
    <x v="3"/>
    <s v="US Gas Phy Fwd Firm non-TX &lt; or = 1Mo "/>
    <s v="US Gas Phy       TCO Pool                16May01         USD/MM"/>
    <n v="4839"/>
    <m/>
    <x v="0"/>
    <x v="12"/>
    <x v="0"/>
    <n v="4.6349999999999998"/>
    <s v="jameskent"/>
    <s v="JHODGE2"/>
    <s v="ENA-IM ME TCO"/>
    <x v="7"/>
    <x v="7"/>
    <n v="789140"/>
    <d v="2001-05-16T21:00:00"/>
  </r>
  <r>
    <x v="1"/>
    <x v="3"/>
    <x v="1"/>
    <x v="0"/>
    <n v="1246043"/>
    <d v="2001-05-15T08:29:49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LARSEN"/>
    <s v="RGAY"/>
    <s v="ENA - IM West"/>
    <x v="7"/>
    <x v="7"/>
    <n v="789141"/>
    <d v="2001-05-16T21:00:00"/>
  </r>
  <r>
    <x v="1"/>
    <x v="3"/>
    <x v="1"/>
    <x v="0"/>
    <n v="1246045"/>
    <d v="2001-05-15T08:30:00"/>
    <s v="Cook Inlet Energy Supply L.L.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WESTDESK1"/>
    <s v="RGAY"/>
    <s v="ENA - IM West"/>
    <x v="7"/>
    <x v="7"/>
    <n v="789143"/>
    <d v="2001-05-16T21:00:00"/>
  </r>
  <r>
    <x v="1"/>
    <x v="3"/>
    <x v="1"/>
    <x v="0"/>
    <n v="1246044"/>
    <d v="2001-05-15T08:30:00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aepes215"/>
    <s v="ARING"/>
    <s v="ENA-IM NE GULF1"/>
    <x v="7"/>
    <x v="7"/>
    <n v="789145"/>
    <d v="2001-05-16T21:00:00"/>
  </r>
  <r>
    <x v="1"/>
    <x v="3"/>
    <x v="1"/>
    <x v="0"/>
    <n v="1246046"/>
    <d v="2001-05-15T08:30:00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PEGGIALL"/>
    <s v="KSTEVEN"/>
    <s v="ENA-IM Mid Central South"/>
    <x v="7"/>
    <x v="7"/>
    <n v="789144"/>
    <d v="2001-05-16T21:00:00"/>
  </r>
  <r>
    <x v="1"/>
    <x v="3"/>
    <x v="1"/>
    <x v="0"/>
    <n v="1246047"/>
    <d v="2001-05-15T08:30:01"/>
    <s v="CoEnergy Trading Company"/>
    <x v="0"/>
    <x v="0"/>
    <x v="0"/>
    <x v="3"/>
    <s v="US Gas Phy Index Firm non-TX &lt; or = 1Mo"/>
    <s v="US Gas Phy Index GD/D TCO Pool           16May01         USD/MM"/>
    <n v="6000"/>
    <m/>
    <x v="0"/>
    <x v="12"/>
    <x v="0"/>
    <n v="-2.5000000000000001E-3"/>
    <s v="VANOIRSCHO"/>
    <s v="JHODGE2"/>
    <s v="ENA-IM ME TCO"/>
    <x v="7"/>
    <x v="7"/>
    <n v="789146"/>
    <d v="2001-05-16T21:00:00"/>
  </r>
  <r>
    <x v="1"/>
    <x v="3"/>
    <x v="0"/>
    <x v="0"/>
    <n v="1246048"/>
    <d v="2001-05-15T08:30:0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850000000000003"/>
    <s v="Lamoreal"/>
    <s v="JARNOLD"/>
    <s v="NG-Price"/>
    <x v="3"/>
    <x v="7"/>
    <s v="V96114.1"/>
    <d v="2001-06-01T21:00:00"/>
  </r>
  <r>
    <x v="1"/>
    <x v="3"/>
    <x v="1"/>
    <x v="0"/>
    <n v="1246050"/>
    <d v="2001-05-15T08:30:09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aepes206"/>
    <s v="JWILLI13"/>
    <s v="ENA - IM Mkt Central MICH"/>
    <x v="7"/>
    <x v="7"/>
    <n v="789147"/>
    <d v="2001-05-16T21:00:00"/>
  </r>
  <r>
    <x v="1"/>
    <x v="3"/>
    <x v="1"/>
    <x v="0"/>
    <n v="1246051"/>
    <d v="2001-05-15T08:30:13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amdizona"/>
    <s v="MLENHAR"/>
    <s v="ENA - IM West"/>
    <x v="7"/>
    <x v="7"/>
    <n v="789148"/>
    <d v="2001-05-16T21:00:00"/>
  </r>
  <r>
    <x v="0"/>
    <x v="0"/>
    <x v="0"/>
    <x v="0"/>
    <n v="1246052"/>
    <d v="2001-05-15T08:30:17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refmetal"/>
    <s v="BMARCHAN"/>
    <s v="Enron Metals Trading System"/>
    <x v="0"/>
    <x v="0"/>
    <n v="2129840"/>
    <m/>
  </r>
  <r>
    <x v="1"/>
    <x v="3"/>
    <x v="1"/>
    <x v="0"/>
    <n v="1246053"/>
    <d v="2001-05-15T08:30:17"/>
    <s v="Cook Inlet Energy Supply L.L.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EASTDESK"/>
    <s v="ARING"/>
    <s v="ENA-IM NE GULF1"/>
    <x v="7"/>
    <x v="7"/>
    <n v="789149"/>
    <d v="2001-05-16T21:00:00"/>
  </r>
  <r>
    <x v="1"/>
    <x v="3"/>
    <x v="1"/>
    <x v="0"/>
    <n v="1246054"/>
    <d v="2001-05-15T08:30:24"/>
    <s v="Reliant Energy Services, Inc."/>
    <x v="0"/>
    <x v="0"/>
    <x v="0"/>
    <x v="3"/>
    <s v="US Gas Phy Fwd Firm TX &lt; or = 1Mo "/>
    <s v="US Gas Phy       Waha                    16May01         USD/MM"/>
    <m/>
    <n v="10000"/>
    <x v="0"/>
    <x v="12"/>
    <x v="0"/>
    <n v="4.3600000000000003"/>
    <s v="mikekeen"/>
    <s v="EVILLAR"/>
    <s v="HPLC - IM HPLC"/>
    <x v="7"/>
    <x v="10"/>
    <n v="789151"/>
    <d v="2001-05-16T21:00:00"/>
  </r>
  <r>
    <x v="1"/>
    <x v="3"/>
    <x v="0"/>
    <x v="0"/>
    <n v="1246055"/>
    <d v="2001-05-15T08:30:32"/>
    <s v="CMS Marketing, Services and Trading Company"/>
    <x v="0"/>
    <x v="0"/>
    <x v="0"/>
    <x v="3"/>
    <s v="US Gas Fin Swap"/>
    <s v="US Gas Daily     HHub                    16-31May01      USD/MM"/>
    <m/>
    <n v="15000"/>
    <x v="0"/>
    <x v="12"/>
    <x v="0"/>
    <n v="4.4249999999999998"/>
    <s v="CHADDMOORE"/>
    <s v="PKEAVEY"/>
    <s v="G-DAILY-EST"/>
    <x v="3"/>
    <x v="7"/>
    <s v="V96116.1"/>
    <d v="2001-05-16T21:00:00"/>
  </r>
  <r>
    <x v="1"/>
    <x v="3"/>
    <x v="1"/>
    <x v="0"/>
    <n v="1246056"/>
    <d v="2001-05-15T08:30:33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bcollins"/>
    <s v="TDONOHO"/>
    <s v="ENA - IM Central Gulf"/>
    <x v="7"/>
    <x v="7"/>
    <n v="789153"/>
    <d v="2001-05-16T21:00:00"/>
  </r>
  <r>
    <x v="1"/>
    <x v="3"/>
    <x v="1"/>
    <x v="0"/>
    <n v="1246057"/>
    <d v="2001-05-15T08:30:33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152"/>
    <d v="2001-05-16T21:00:00"/>
  </r>
  <r>
    <x v="1"/>
    <x v="3"/>
    <x v="1"/>
    <x v="0"/>
    <n v="1246059"/>
    <d v="2001-05-15T08:30:35"/>
    <s v="AEP Energy Services,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00000000000004"/>
    <s v="aepes215"/>
    <s v="ARING"/>
    <s v="ENA-IM NE GULF1"/>
    <x v="7"/>
    <x v="7"/>
    <n v="789154"/>
    <d v="2001-05-16T21:00:00"/>
  </r>
  <r>
    <x v="1"/>
    <x v="3"/>
    <x v="1"/>
    <x v="0"/>
    <n v="1246060"/>
    <d v="2001-05-15T08:30:3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155"/>
    <d v="2001-05-16T21:00:00"/>
  </r>
  <r>
    <x v="1"/>
    <x v="3"/>
    <x v="1"/>
    <x v="0"/>
    <n v="1246061"/>
    <d v="2001-05-15T08:30:4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EPMELPrr2"/>
    <s v="SSOUTH"/>
    <s v="ENA - IM West"/>
    <x v="7"/>
    <x v="7"/>
    <n v="789156"/>
    <d v="2001-05-16T21:00:00"/>
  </r>
  <r>
    <x v="1"/>
    <x v="1"/>
    <x v="1"/>
    <x v="0"/>
    <n v="1246062"/>
    <d v="2001-05-15T08:30:47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riankrall"/>
    <s v="JQUENET"/>
    <s v="ST-PJM"/>
    <x v="6"/>
    <x v="8"/>
    <n v="611104.1"/>
    <d v="2001-05-16T21:00:00"/>
  </r>
  <r>
    <x v="1"/>
    <x v="1"/>
    <x v="1"/>
    <x v="0"/>
    <n v="1246064"/>
    <d v="2001-05-15T08:30:56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05.1"/>
    <d v="2001-05-16T21:00:00"/>
  </r>
  <r>
    <x v="1"/>
    <x v="3"/>
    <x v="1"/>
    <x v="0"/>
    <n v="1246065"/>
    <d v="2001-05-15T08:30:57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aepes217"/>
    <s v="TKUYKEN"/>
    <s v="ENA - IM West"/>
    <x v="7"/>
    <x v="7"/>
    <n v="789157"/>
    <d v="2001-05-16T21:00:00"/>
  </r>
  <r>
    <x v="1"/>
    <x v="3"/>
    <x v="1"/>
    <x v="0"/>
    <n v="1246066"/>
    <d v="2001-05-15T08:31:01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ROYKELLY"/>
    <s v="KSTEVEN"/>
    <s v="ENA-IM Mid Central South"/>
    <x v="7"/>
    <x v="7"/>
    <n v="789158"/>
    <d v="2001-05-16T21:00:00"/>
  </r>
  <r>
    <x v="1"/>
    <x v="3"/>
    <x v="1"/>
    <x v="0"/>
    <n v="1246067"/>
    <d v="2001-05-15T08:31:0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BIGDADDY"/>
    <s v="TDONOHO"/>
    <s v="ENA - IM Central Gulf"/>
    <x v="7"/>
    <x v="7"/>
    <n v="789159"/>
    <d v="2001-05-16T21:00:00"/>
  </r>
  <r>
    <x v="1"/>
    <x v="1"/>
    <x v="1"/>
    <x v="0"/>
    <n v="1246069"/>
    <d v="2001-05-15T08:31:09"/>
    <s v="Williams Energy Marketing &amp; Trading Company"/>
    <x v="0"/>
    <x v="0"/>
    <x v="0"/>
    <x v="1"/>
    <s v="US East Power Phy Fwd Firm"/>
    <s v="US Pwr Phy Firm  Cinergy OffPk           Jan-Dec02       USD/MWh"/>
    <m/>
    <n v="50"/>
    <x v="0"/>
    <x v="1"/>
    <x v="0"/>
    <n v="23.6"/>
    <s v="rmessmer"/>
    <s v="FSTURM"/>
    <s v="EPMI-Midwest"/>
    <x v="6"/>
    <x v="8"/>
    <n v="611106.1"/>
    <d v="2002-01-01T21:00:00"/>
  </r>
  <r>
    <x v="0"/>
    <x v="3"/>
    <x v="1"/>
    <x v="0"/>
    <n v="1246070"/>
    <d v="2001-05-15T08:31:12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dread2000"/>
    <s v="MCUILLA"/>
    <s v="ENA - IM Ontario"/>
    <x v="7"/>
    <x v="7"/>
    <n v="789160"/>
    <d v="2001-05-16T21:00:00"/>
  </r>
  <r>
    <x v="1"/>
    <x v="3"/>
    <x v="1"/>
    <x v="0"/>
    <n v="1246072"/>
    <d v="2001-05-15T08:31:17"/>
    <s v="WPS Energy Services, Inc."/>
    <x v="0"/>
    <x v="0"/>
    <x v="0"/>
    <x v="3"/>
    <s v="US Gas Phy Fwd Firm non-TX &lt; or = 1Mo "/>
    <s v="US Gas Phy       Consumers Pwr           16May01         USD/MM"/>
    <n v="2000"/>
    <m/>
    <x v="0"/>
    <x v="12"/>
    <x v="0"/>
    <n v="4.6550000000000002"/>
    <s v="TC3KEENAN"/>
    <s v="JWILLI13"/>
    <s v="ENA - IM Mkt Central MICH"/>
    <x v="7"/>
    <x v="7"/>
    <n v="789163"/>
    <d v="2001-05-16T21:00:00"/>
  </r>
  <r>
    <x v="1"/>
    <x v="3"/>
    <x v="1"/>
    <x v="0"/>
    <n v="1246073"/>
    <d v="2001-05-15T08:31:17"/>
    <s v="Summit Natural Gas, LLP"/>
    <x v="0"/>
    <x v="0"/>
    <x v="0"/>
    <x v="3"/>
    <s v="US Gas Phy Fwd Firm non-TX &lt; or = 1Mo "/>
    <s v="US Gas Phy       TENN 800                16-31May01      USD/MM"/>
    <m/>
    <n v="10000"/>
    <x v="0"/>
    <x v="12"/>
    <x v="0"/>
    <n v="4.3550000000000004"/>
    <s v="ADM05645"/>
    <s v="SNEAL"/>
    <s v="ENA-IM NE GULF3"/>
    <x v="7"/>
    <x v="7"/>
    <n v="789165"/>
    <d v="2001-05-16T21:00:00"/>
  </r>
  <r>
    <x v="1"/>
    <x v="3"/>
    <x v="1"/>
    <x v="0"/>
    <n v="1246075"/>
    <d v="2001-05-15T08:31:23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ASANCHEZ1"/>
    <s v="SNEAL"/>
    <s v="ENA-IM NE GULF4"/>
    <x v="7"/>
    <x v="7"/>
    <n v="789164"/>
    <d v="2001-05-16T21:00:00"/>
  </r>
  <r>
    <x v="1"/>
    <x v="1"/>
    <x v="1"/>
    <x v="0"/>
    <n v="1246076"/>
    <d v="2001-05-15T08:31:29"/>
    <s v="El Paso Merchant Energy, L.P."/>
    <x v="0"/>
    <x v="0"/>
    <x v="0"/>
    <x v="1"/>
    <s v="US West Power Phy Fwd CAISO"/>
    <s v="US Pwr Phy CAISO NP15 Peak odd-lot       16May01         USD/MWh"/>
    <m/>
    <n v="5"/>
    <x v="0"/>
    <x v="1"/>
    <x v="0"/>
    <n v="240"/>
    <s v="epmepNLA"/>
    <s v="JMORRIS4"/>
    <s v="ST-CA"/>
    <x v="6"/>
    <x v="8"/>
    <n v="611107.1"/>
    <d v="2001-05-16T21:00:00"/>
  </r>
  <r>
    <x v="1"/>
    <x v="3"/>
    <x v="1"/>
    <x v="0"/>
    <n v="1246078"/>
    <d v="2001-05-15T08:31:29"/>
    <s v="NJR Energy Services Company"/>
    <x v="0"/>
    <x v="0"/>
    <x v="0"/>
    <x v="3"/>
    <s v="US Gas Phy Fwd Firm non-TX &lt; or = 1Mo "/>
    <s v="US Gas Phy       TETCO M3                16May01         USD/MM"/>
    <m/>
    <n v="4589"/>
    <x v="0"/>
    <x v="12"/>
    <x v="0"/>
    <n v="4.835"/>
    <n v="19691994"/>
    <s v="VPIMENOV"/>
    <s v="ENA-IM ME NEW YORK"/>
    <x v="7"/>
    <x v="7"/>
    <n v="789166"/>
    <d v="2001-05-16T21:00:00"/>
  </r>
  <r>
    <x v="1"/>
    <x v="1"/>
    <x v="1"/>
    <x v="0"/>
    <n v="1246077"/>
    <d v="2001-05-15T08:31:29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08.1"/>
    <d v="2001-05-16T21:00:00"/>
  </r>
  <r>
    <x v="0"/>
    <x v="3"/>
    <x v="1"/>
    <x v="0"/>
    <n v="1246079"/>
    <d v="2001-05-15T08:31:32"/>
    <s v="Coral Energy Canada Inc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shane2001"/>
    <s v="MCUILLA"/>
    <s v="ENA - IM Ontario"/>
    <x v="7"/>
    <x v="7"/>
    <n v="789167"/>
    <d v="2001-05-16T21:00:00"/>
  </r>
  <r>
    <x v="1"/>
    <x v="3"/>
    <x v="1"/>
    <x v="0"/>
    <n v="1246080"/>
    <d v="2001-05-15T08:31:38"/>
    <s v="PG&amp;E Energy Trading-Gas Corporation"/>
    <x v="0"/>
    <x v="0"/>
    <x v="0"/>
    <x v="3"/>
    <s v="US Gas Phy Fwd Firm non-TX &lt; or = 1Mo "/>
    <s v="US Gas Phy       Trunkline WLA           16May01         USD/MM"/>
    <m/>
    <n v="7929"/>
    <x v="0"/>
    <x v="12"/>
    <x v="0"/>
    <n v="4.2649999999999997"/>
    <s v="tomdickey"/>
    <s v="TDONOHO"/>
    <s v="ENA - IM Central Gulf"/>
    <x v="7"/>
    <x v="7"/>
    <n v="789168"/>
    <d v="2001-05-16T21:00:00"/>
  </r>
  <r>
    <x v="1"/>
    <x v="3"/>
    <x v="1"/>
    <x v="0"/>
    <n v="1246081"/>
    <d v="2001-05-15T08:31:39"/>
    <s v="AEP Energy Services,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aepes206"/>
    <s v="JWILLI13"/>
    <s v="ENA - IM Mkt Central MICH"/>
    <x v="7"/>
    <x v="7"/>
    <n v="789169"/>
    <d v="2001-05-16T21:00:00"/>
  </r>
  <r>
    <x v="0"/>
    <x v="3"/>
    <x v="1"/>
    <x v="0"/>
    <n v="1246083"/>
    <d v="2001-05-15T08:31:43"/>
    <s v="PG&amp;E Energy Trading, Canada Corporation"/>
    <x v="0"/>
    <x v="0"/>
    <x v="0"/>
    <x v="3"/>
    <s v="CAN Gas Phy Fwd Firm East &lt; or = 1Mo"/>
    <s v="CAN Gas Phy      Parkway                 16May01         USD/MM"/>
    <n v="5000"/>
    <m/>
    <x v="0"/>
    <x v="12"/>
    <x v="0"/>
    <n v="4.6900000000000004"/>
    <s v="ADM54361"/>
    <s v="MCUILLA"/>
    <s v="ENA - IM Ontario"/>
    <x v="7"/>
    <x v="7"/>
    <n v="789170"/>
    <d v="2001-05-16T21:00:00"/>
  </r>
  <r>
    <x v="0"/>
    <x v="3"/>
    <x v="1"/>
    <x v="0"/>
    <n v="1246084"/>
    <d v="2001-05-15T08:31:44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171"/>
    <d v="2001-05-16T21:00:00"/>
  </r>
  <r>
    <x v="1"/>
    <x v="3"/>
    <x v="1"/>
    <x v="0"/>
    <n v="1246087"/>
    <d v="2001-05-15T08:31:50"/>
    <s v="Idacorp Energy Solutions, L.P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DM48146"/>
    <s v="ARING"/>
    <s v="ENA-IM NE GULF1"/>
    <x v="7"/>
    <x v="7"/>
    <n v="789172"/>
    <d v="2001-05-16T21:00:00"/>
  </r>
  <r>
    <x v="1"/>
    <x v="3"/>
    <x v="1"/>
    <x v="0"/>
    <n v="1246088"/>
    <d v="2001-05-15T08:31:52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perryperg"/>
    <s v="JWILLI13"/>
    <s v="ENA - IM Mkt Central MICH"/>
    <x v="7"/>
    <x v="7"/>
    <n v="789173"/>
    <d v="2001-05-16T21:00:00"/>
  </r>
  <r>
    <x v="1"/>
    <x v="3"/>
    <x v="1"/>
    <x v="0"/>
    <n v="1246090"/>
    <d v="2001-05-15T08:32:04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3"/>
    <s v="EPRIME26"/>
    <s v="TKUYKEN"/>
    <s v="ENA - IM West"/>
    <x v="7"/>
    <x v="7"/>
    <n v="789174"/>
    <d v="2001-05-16T21:00:00"/>
  </r>
  <r>
    <x v="1"/>
    <x v="3"/>
    <x v="0"/>
    <x v="0"/>
    <n v="1246091"/>
    <d v="2001-05-15T08:32:05"/>
    <s v="PG&amp;E Energy Trading-Gas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jimgoetz"/>
    <s v="JARNOLD"/>
    <s v="NG-Price"/>
    <x v="3"/>
    <x v="7"/>
    <s v="V96122.1"/>
    <d v="2001-06-01T21:00:00"/>
  </r>
  <r>
    <x v="1"/>
    <x v="3"/>
    <x v="1"/>
    <x v="0"/>
    <n v="1246092"/>
    <d v="2001-05-15T08:32:10"/>
    <s v="WPS Energy Services, Inc."/>
    <x v="0"/>
    <x v="0"/>
    <x v="0"/>
    <x v="3"/>
    <s v="US Gas Phy Fwd Firm non-TX &lt; or = 1Mo "/>
    <s v="US Gas Phy       Consumers Pwr           16May01         USD/MM"/>
    <n v="150"/>
    <m/>
    <x v="0"/>
    <x v="12"/>
    <x v="0"/>
    <n v="4.6500000000000004"/>
    <s v="TC3KEENAN"/>
    <s v="JWILLI13"/>
    <s v="ENA - IM Mkt Central MICH"/>
    <x v="7"/>
    <x v="7"/>
    <n v="789175"/>
    <d v="2001-05-16T21:00:00"/>
  </r>
  <r>
    <x v="1"/>
    <x v="3"/>
    <x v="1"/>
    <x v="0"/>
    <n v="1246093"/>
    <d v="2001-05-15T08:32:11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76"/>
    <d v="2001-05-16T21:00:00"/>
  </r>
  <r>
    <x v="0"/>
    <x v="3"/>
    <x v="1"/>
    <x v="0"/>
    <n v="1246094"/>
    <d v="2001-05-15T08:32:15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177"/>
    <d v="2001-05-16T21:00:00"/>
  </r>
  <r>
    <x v="1"/>
    <x v="3"/>
    <x v="0"/>
    <x v="0"/>
    <n v="1246095"/>
    <d v="2001-05-15T08:32:16"/>
    <s v="e prime, inc."/>
    <x v="0"/>
    <x v="0"/>
    <x v="0"/>
    <x v="3"/>
    <s v="US Gas Fin Swap"/>
    <s v="US Gas Daily     CIG(N.syst)             16-31May01      USD/MM"/>
    <m/>
    <n v="2500"/>
    <x v="0"/>
    <x v="12"/>
    <x v="0"/>
    <n v="3.06"/>
    <s v="ADM90030"/>
    <s v="JREITME"/>
    <s v="FT - Denver"/>
    <x v="3"/>
    <x v="7"/>
    <s v="V96123.1"/>
    <d v="2001-05-16T21:00:00"/>
  </r>
  <r>
    <x v="1"/>
    <x v="3"/>
    <x v="1"/>
    <x v="0"/>
    <n v="1246096"/>
    <d v="2001-05-15T08:32:43"/>
    <s v="Sempra Energy Trading Corp.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5"/>
    <s v="shawnmaz"/>
    <s v="ARING"/>
    <s v="ENA-IM NE GULF1"/>
    <x v="7"/>
    <x v="7"/>
    <n v="789178"/>
    <d v="2001-05-16T21:00:00"/>
  </r>
  <r>
    <x v="0"/>
    <x v="1"/>
    <x v="1"/>
    <x v="0"/>
    <n v="1246097"/>
    <d v="2001-05-15T08:32:54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.05"/>
    <s v="antebewag"/>
    <s v="MHELLERM"/>
    <s v="UK - ECTRL - Continental Power Book"/>
    <x v="2"/>
    <x v="2"/>
    <n v="102398.1"/>
    <d v="2001-05-17T21:00:00"/>
  </r>
  <r>
    <x v="0"/>
    <x v="1"/>
    <x v="1"/>
    <x v="0"/>
    <n v="1246098"/>
    <d v="2001-05-15T08:32:58"/>
    <s v="Bewag AG"/>
    <x v="0"/>
    <x v="0"/>
    <x v="0"/>
    <x v="1"/>
    <s v="GER Power Phy Fwd Ffrm"/>
    <s v="GER Pwr Phy FF   Ger Grd WDPK HV         17May01         EUR/MWh"/>
    <n v="25"/>
    <m/>
    <x v="0"/>
    <x v="1"/>
    <x v="2"/>
    <n v="29.95"/>
    <s v="antebewag"/>
    <s v="MHELLERM"/>
    <s v="UK - ECTRL - Continental Power Book"/>
    <x v="2"/>
    <x v="2"/>
    <n v="102399.1"/>
    <d v="2001-05-17T21:00:00"/>
  </r>
  <r>
    <x v="1"/>
    <x v="1"/>
    <x v="1"/>
    <x v="0"/>
    <n v="1246099"/>
    <d v="2001-05-15T08:32:58"/>
    <s v="Pacificorp"/>
    <x v="0"/>
    <x v="0"/>
    <x v="0"/>
    <x v="1"/>
    <s v="US West Power Phy Fwd Firm"/>
    <s v="US Pwr Phy Firm  COB N/S OffPk           16May01         USD/MWh"/>
    <n v="25"/>
    <m/>
    <x v="0"/>
    <x v="1"/>
    <x v="0"/>
    <n v="80"/>
    <s v="gjohnson"/>
    <s v="DSCHOLT"/>
    <s v="ST-SW"/>
    <x v="6"/>
    <x v="8"/>
    <n v="611110.1"/>
    <d v="2001-05-16T21:00:00"/>
  </r>
  <r>
    <x v="1"/>
    <x v="3"/>
    <x v="0"/>
    <x v="0"/>
    <n v="1246100"/>
    <d v="2001-05-15T08:33:02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3"/>
    <s v="aepes222"/>
    <s v="PKEAVEY"/>
    <s v="G-DAILY-EST"/>
    <x v="3"/>
    <x v="7"/>
    <s v="V96127.1"/>
    <d v="2001-05-16T21:00:00"/>
  </r>
  <r>
    <x v="1"/>
    <x v="3"/>
    <x v="0"/>
    <x v="0"/>
    <n v="1246101"/>
    <d v="2001-05-15T08:33:02"/>
    <s v="Calpine Energy Services, L.P."/>
    <x v="0"/>
    <x v="0"/>
    <x v="0"/>
    <x v="3"/>
    <s v="US Gas Fin BasisSwap"/>
    <s v="US Gas Basis     NGI SoCal               Jan-Mar02       USD/MM"/>
    <m/>
    <n v="5000"/>
    <x v="0"/>
    <x v="12"/>
    <x v="0"/>
    <n v="3.2"/>
    <s v="CAMTHOR02"/>
    <s v="KHOLST"/>
    <s v="FT-West"/>
    <x v="3"/>
    <x v="7"/>
    <s v="V96125.1"/>
    <d v="2002-01-01T00:00:00"/>
  </r>
  <r>
    <x v="1"/>
    <x v="3"/>
    <x v="1"/>
    <x v="0"/>
    <n v="1246102"/>
    <d v="2001-05-15T08:33:07"/>
    <s v="Enserco Energy, Inc."/>
    <x v="0"/>
    <x v="0"/>
    <x v="0"/>
    <x v="3"/>
    <s v="US Gas Phy Fwd Firm non-TX &lt; or = 1Mo "/>
    <s v="US Gas Phy       WIC                     16May01         USD/MM"/>
    <m/>
    <n v="5000"/>
    <x v="0"/>
    <x v="12"/>
    <x v="0"/>
    <n v="3.09"/>
    <s v="wwarburton"/>
    <s v="SSCOTT5"/>
    <s v="ENA - IM Denver"/>
    <x v="7"/>
    <x v="7"/>
    <n v="789179"/>
    <d v="2001-05-16T21:00:00"/>
  </r>
  <r>
    <x v="0"/>
    <x v="3"/>
    <x v="1"/>
    <x v="0"/>
    <n v="1246103"/>
    <d v="2001-05-15T08:33:08"/>
    <s v="Aquila Canada Corp."/>
    <x v="0"/>
    <x v="0"/>
    <x v="0"/>
    <x v="3"/>
    <s v="CAN Gas Phy Fwd Firm East &lt; or = 1Mo"/>
    <s v="CAN Gas Phy      Niagara, TCPL           16May01         USD/MM"/>
    <m/>
    <n v="50"/>
    <x v="0"/>
    <x v="12"/>
    <x v="0"/>
    <n v="4.71"/>
    <s v="dread2000"/>
    <s v="MCUILLA"/>
    <s v="ENA - IM Ontario"/>
    <x v="7"/>
    <x v="7"/>
    <n v="789180"/>
    <d v="2001-05-16T21:00:00"/>
  </r>
  <r>
    <x v="1"/>
    <x v="3"/>
    <x v="1"/>
    <x v="0"/>
    <n v="1246104"/>
    <d v="2001-05-15T08:33:16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WARNERTODD"/>
    <s v="SPEREIR"/>
    <s v="ENA-IM NE GULF2"/>
    <x v="7"/>
    <x v="7"/>
    <n v="789181"/>
    <d v="2001-05-16T21:00:00"/>
  </r>
  <r>
    <x v="1"/>
    <x v="3"/>
    <x v="1"/>
    <x v="0"/>
    <n v="1246106"/>
    <d v="2001-05-15T08:33:20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182"/>
    <d v="2001-05-16T21:00:00"/>
  </r>
  <r>
    <x v="1"/>
    <x v="3"/>
    <x v="0"/>
    <x v="0"/>
    <n v="1246108"/>
    <d v="2001-05-15T08:33:25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49"/>
    <s v="BERRYJOE1"/>
    <s v="JARNOLD"/>
    <s v="NG-Price"/>
    <x v="3"/>
    <x v="7"/>
    <s v="V96128.1"/>
    <d v="2001-06-01T21:00:00"/>
  </r>
  <r>
    <x v="1"/>
    <x v="3"/>
    <x v="1"/>
    <x v="0"/>
    <n v="1246107"/>
    <d v="2001-05-15T08:33:25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183"/>
    <d v="2001-05-16T21:00:00"/>
  </r>
  <r>
    <x v="1"/>
    <x v="1"/>
    <x v="1"/>
    <x v="0"/>
    <n v="1246109"/>
    <d v="2001-05-15T08:33:26"/>
    <s v="BP Energy Company"/>
    <x v="4"/>
    <x v="1"/>
    <x v="0"/>
    <x v="1"/>
    <s v="US West Power Phy Fwd CAISO"/>
    <s v="US Pwr Phy CAISO NP15 OffPk              16May01         USD/MWh"/>
    <m/>
    <n v="25"/>
    <x v="0"/>
    <x v="1"/>
    <x v="0"/>
    <n v="96"/>
    <s v="EPIER006"/>
    <s v="PPLATTE"/>
    <s v="ST-CA"/>
    <x v="6"/>
    <x v="8"/>
    <n v="611112.1"/>
    <d v="2001-05-16T21:00:00"/>
  </r>
  <r>
    <x v="1"/>
    <x v="3"/>
    <x v="1"/>
    <x v="0"/>
    <n v="1246110"/>
    <d v="2001-05-15T08:33:33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WARNERTODD"/>
    <s v="SPEREIR"/>
    <s v="ENA-IM NE GULF2"/>
    <x v="7"/>
    <x v="7"/>
    <n v="789184"/>
    <d v="2001-05-16T21:00:00"/>
  </r>
  <r>
    <x v="0"/>
    <x v="3"/>
    <x v="1"/>
    <x v="0"/>
    <n v="1246111"/>
    <d v="2001-05-15T08:33:34"/>
    <s v="PG&amp;E Energy Trading, Canada Corporation"/>
    <x v="0"/>
    <x v="0"/>
    <x v="0"/>
    <x v="3"/>
    <s v="CAN Gas Phy Fwd Firm East &lt; or = 1Mo"/>
    <s v="CAN Gas Phy      Parkway                 16May01         USD/MM"/>
    <n v="10000"/>
    <m/>
    <x v="0"/>
    <x v="12"/>
    <x v="0"/>
    <n v="4.6900000000000004"/>
    <s v="ADM54361"/>
    <s v="MCUILLA"/>
    <s v="ENA - IM Ontario"/>
    <x v="7"/>
    <x v="7"/>
    <n v="789185"/>
    <d v="2001-05-16T21:00:00"/>
  </r>
  <r>
    <x v="1"/>
    <x v="3"/>
    <x v="1"/>
    <x v="0"/>
    <n v="1246112"/>
    <d v="2001-05-15T08:33:36"/>
    <s v="Enron Energy Services, Inc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"/>
    <s v="SHIREMAN"/>
    <s v="MLENHAR"/>
    <s v="ENA - IM West"/>
    <x v="7"/>
    <x v="7"/>
    <n v="789186"/>
    <d v="2001-05-16T21:00:00"/>
  </r>
  <r>
    <x v="0"/>
    <x v="1"/>
    <x v="1"/>
    <x v="0"/>
    <n v="1246113"/>
    <d v="2001-05-15T08:33:37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1.1"/>
    <d v="2001-05-17T21:00:00"/>
  </r>
  <r>
    <x v="1"/>
    <x v="3"/>
    <x v="1"/>
    <x v="0"/>
    <n v="1246114"/>
    <d v="2001-05-15T08:33:37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freyre1"/>
    <s v="PMIMS"/>
    <s v="ENA - IM MKT Central CG"/>
    <x v="7"/>
    <x v="7"/>
    <n v="789187"/>
    <d v="2001-05-16T21:00:00"/>
  </r>
  <r>
    <x v="1"/>
    <x v="1"/>
    <x v="1"/>
    <x v="0"/>
    <n v="1246115"/>
    <d v="2001-05-15T08:33:41"/>
    <s v="NRG Power Marketing Inc."/>
    <x v="0"/>
    <x v="0"/>
    <x v="0"/>
    <x v="1"/>
    <s v="US West Power Phy Fwd Firm"/>
    <s v="US Pwr Phy Firm  PALVE Peak              Aug01           USD/MWh"/>
    <n v="25"/>
    <m/>
    <x v="0"/>
    <x v="1"/>
    <x v="0"/>
    <n v="460"/>
    <s v="Bitsky123"/>
    <s v="MMOTLEY"/>
    <s v="ST-SW"/>
    <x v="6"/>
    <x v="8"/>
    <n v="611114.1"/>
    <d v="2001-08-01T21:00:00"/>
  </r>
  <r>
    <x v="1"/>
    <x v="3"/>
    <x v="1"/>
    <x v="0"/>
    <n v="1246119"/>
    <d v="2001-05-15T08:33:42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188"/>
    <d v="2001-05-16T21:00:00"/>
  </r>
  <r>
    <x v="1"/>
    <x v="3"/>
    <x v="0"/>
    <x v="0"/>
    <n v="1246120"/>
    <d v="2001-05-15T08:33:46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50000000000003"/>
    <s v="Kearbyka"/>
    <s v="JARNOLD"/>
    <s v="NG-Price"/>
    <x v="3"/>
    <x v="7"/>
    <s v="V96131.1"/>
    <d v="2001-06-01T21:59:00"/>
  </r>
  <r>
    <x v="1"/>
    <x v="3"/>
    <x v="0"/>
    <x v="0"/>
    <n v="1246121"/>
    <d v="2001-05-15T08:33:4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6130.1"/>
    <d v="2001-06-01T00:00:00"/>
  </r>
  <r>
    <x v="1"/>
    <x v="3"/>
    <x v="0"/>
    <x v="0"/>
    <n v="1246123"/>
    <d v="2001-05-15T08:33:50"/>
    <s v="OGE Energy Resources, Inc.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OGEBASIS"/>
    <s v="JARNOLD"/>
    <s v="NG-Price"/>
    <x v="3"/>
    <x v="7"/>
    <s v="V96133.1"/>
    <d v="2001-06-01T21:00:00"/>
  </r>
  <r>
    <x v="1"/>
    <x v="1"/>
    <x v="1"/>
    <x v="0"/>
    <n v="1246124"/>
    <d v="2001-05-15T08:33:50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2.75"/>
    <s v="jheinecke1"/>
    <s v="JFORNEY"/>
    <s v="LT-SPP"/>
    <x v="6"/>
    <x v="8"/>
    <n v="611116.1"/>
    <d v="2001-06-01T14:16:00"/>
  </r>
  <r>
    <x v="0"/>
    <x v="3"/>
    <x v="1"/>
    <x v="0"/>
    <n v="1246122"/>
    <d v="2001-05-15T08:33:50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3"/>
    <s v="sharmafa"/>
    <s v="RWATT"/>
    <s v="EC-IM Canada West"/>
    <x v="7"/>
    <x v="9"/>
    <n v="789189"/>
    <d v="2001-05-15T21:00:00"/>
  </r>
  <r>
    <x v="1"/>
    <x v="3"/>
    <x v="0"/>
    <x v="0"/>
    <n v="1246126"/>
    <d v="2001-05-15T08:33:56"/>
    <s v="AEP Energy Services, Inc.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epes210"/>
    <s v="KRUSCIT"/>
    <s v="Firm Trading Central"/>
    <x v="3"/>
    <x v="7"/>
    <s v="V96135.1"/>
    <d v="2001-06-01T21:00:00"/>
  </r>
  <r>
    <x v="1"/>
    <x v="3"/>
    <x v="1"/>
    <x v="0"/>
    <n v="1246125"/>
    <d v="2001-05-15T08:33:56"/>
    <s v="MidAmerican Energy Company"/>
    <x v="0"/>
    <x v="0"/>
    <x v="0"/>
    <x v="3"/>
    <s v="US Gas Phy Fwd Firm non-TX &lt; or = 1Mo "/>
    <s v="US Gas Phy       ANR SE Trans            16May01         USD/MM"/>
    <m/>
    <n v="3698"/>
    <x v="0"/>
    <x v="12"/>
    <x v="0"/>
    <n v="4.4000000000000004"/>
    <s v="PEGGIALL"/>
    <s v="TDONOHO"/>
    <s v="ENA - IM Central Gulf"/>
    <x v="7"/>
    <x v="7"/>
    <n v="789190"/>
    <d v="2001-05-16T21:00:00"/>
  </r>
  <r>
    <x v="1"/>
    <x v="1"/>
    <x v="1"/>
    <x v="0"/>
    <n v="1246127"/>
    <d v="2001-05-15T08:33:58"/>
    <s v="Avista Corporation - Washington Water Power Division"/>
    <x v="0"/>
    <x v="0"/>
    <x v="0"/>
    <x v="1"/>
    <s v="US West Power Phy Fwd Firm"/>
    <s v="US Pwr Phy Firm  COB N/S Peak            16May01         USD/MWh"/>
    <n v="25"/>
    <m/>
    <x v="0"/>
    <x v="1"/>
    <x v="0"/>
    <n v="240"/>
    <s v="mattern1"/>
    <s v="SCRANDA"/>
    <s v="ST-NW"/>
    <x v="6"/>
    <x v="8"/>
    <n v="611117.1"/>
    <d v="2001-05-16T21:00:00"/>
  </r>
  <r>
    <x v="1"/>
    <x v="3"/>
    <x v="1"/>
    <x v="0"/>
    <n v="1246128"/>
    <d v="2001-05-15T08:34:02"/>
    <s v="AEP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"/>
    <s v="aepes206"/>
    <s v="PMIMS"/>
    <s v="ENA - IM MKT Central CG"/>
    <x v="7"/>
    <x v="7"/>
    <n v="789191"/>
    <d v="2001-05-16T21:00:00"/>
  </r>
  <r>
    <x v="1"/>
    <x v="3"/>
    <x v="1"/>
    <x v="0"/>
    <n v="1246129"/>
    <d v="2001-05-15T08:34:14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93"/>
    <d v="2001-05-16T21:00:00"/>
  </r>
  <r>
    <x v="1"/>
    <x v="3"/>
    <x v="0"/>
    <x v="0"/>
    <n v="1246130"/>
    <d v="2001-05-15T08:34:15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ADM48147"/>
    <s v="JARNOLD"/>
    <s v="NG-Price"/>
    <x v="3"/>
    <x v="7"/>
    <s v="V96136.1"/>
    <d v="2001-06-01T00:00:00"/>
  </r>
  <r>
    <x v="1"/>
    <x v="3"/>
    <x v="0"/>
    <x v="0"/>
    <n v="1246131"/>
    <d v="2001-05-15T08:34:21"/>
    <s v="OGE Energy Resources, Inc."/>
    <x v="0"/>
    <x v="0"/>
    <x v="0"/>
    <x v="3"/>
    <s v="US Gas Fin Swap"/>
    <s v="US Gas Daily     HHub                    Jun01           USD/MM"/>
    <m/>
    <n v="10000"/>
    <x v="0"/>
    <x v="12"/>
    <x v="0"/>
    <n v="4.49"/>
    <s v="mgbrooks"/>
    <s v="JARNOLD"/>
    <s v="NG-Price"/>
    <x v="3"/>
    <x v="7"/>
    <s v="V96137.1"/>
    <d v="2001-06-01T21:59:00"/>
  </r>
  <r>
    <x v="1"/>
    <x v="3"/>
    <x v="1"/>
    <x v="0"/>
    <n v="1246132"/>
    <d v="2001-05-15T08:34:21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194"/>
    <d v="2001-05-16T21:00:00"/>
  </r>
  <r>
    <x v="1"/>
    <x v="3"/>
    <x v="1"/>
    <x v="0"/>
    <n v="1246133"/>
    <d v="2001-05-15T08:34:29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195"/>
    <d v="2001-05-16T21:00:00"/>
  </r>
  <r>
    <x v="1"/>
    <x v="3"/>
    <x v="1"/>
    <x v="0"/>
    <n v="1246134"/>
    <d v="2001-05-15T08:34:29"/>
    <s v="El Paso Merchant Energy, L.P."/>
    <x v="0"/>
    <x v="0"/>
    <x v="0"/>
    <x v="3"/>
    <s v="US Gas Phy Fwd Firm non-TX &lt; or = 1Mo "/>
    <s v="US Gas Phy       WIC                     16May01         USD/MM"/>
    <m/>
    <n v="3519"/>
    <x v="0"/>
    <x v="12"/>
    <x v="0"/>
    <n v="3.1"/>
    <s v="EPMELPrj"/>
    <s v="SSCOTT5"/>
    <s v="ENA - IM Denver"/>
    <x v="7"/>
    <x v="7"/>
    <n v="789196"/>
    <d v="2001-05-16T21:00:00"/>
  </r>
  <r>
    <x v="1"/>
    <x v="3"/>
    <x v="1"/>
    <x v="0"/>
    <n v="1246135"/>
    <d v="2001-05-15T08:34:34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62999999999998"/>
    <s v="KURTISWOOD"/>
    <s v="PMIMS"/>
    <s v="ENA - IM MKT Central CG"/>
    <x v="7"/>
    <x v="7"/>
    <n v="789197"/>
    <d v="2001-05-16T21:00:00"/>
  </r>
  <r>
    <x v="1"/>
    <x v="3"/>
    <x v="0"/>
    <x v="0"/>
    <n v="1246136"/>
    <d v="2001-05-15T08:34:3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steven12"/>
    <s v="JARNOLD"/>
    <s v="NG-Price"/>
    <x v="3"/>
    <x v="7"/>
    <s v="V96138.1"/>
    <d v="2001-06-01T00:00:00"/>
  </r>
  <r>
    <x v="1"/>
    <x v="3"/>
    <x v="0"/>
    <x v="0"/>
    <n v="1246139"/>
    <d v="2001-05-15T08:34:3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"/>
    <s v="AQUILA1001"/>
    <s v="MSANCH2"/>
    <s v="GD-New-Jr"/>
    <x v="3"/>
    <x v="7"/>
    <s v="V96139.1"/>
    <d v="2001-06-01T21:00:00"/>
  </r>
  <r>
    <x v="1"/>
    <x v="3"/>
    <x v="1"/>
    <x v="0"/>
    <n v="1246138"/>
    <d v="2001-05-15T08:34:37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38000000000003"/>
    <s v="KURTISWOOD"/>
    <s v="PMIMS"/>
    <s v="ENA - IM MKT Central CG"/>
    <x v="7"/>
    <x v="7"/>
    <n v="789198"/>
    <d v="2001-05-16T21:00:00"/>
  </r>
  <r>
    <x v="1"/>
    <x v="3"/>
    <x v="0"/>
    <x v="0"/>
    <n v="1246140"/>
    <d v="2001-05-15T08:34:41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49"/>
    <s v="JEFFFOX1"/>
    <s v="JARNOLD"/>
    <s v="NG-Price"/>
    <x v="3"/>
    <x v="7"/>
    <s v="V96141.1"/>
    <d v="2001-06-01T21:00:00"/>
  </r>
  <r>
    <x v="1"/>
    <x v="3"/>
    <x v="1"/>
    <x v="0"/>
    <n v="1246141"/>
    <d v="2001-05-15T08:34:43"/>
    <s v="Cinergy Marketing &amp; Trading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WAYNEPIVEC"/>
    <s v="PMIMS"/>
    <s v="ENA - IM MKT Central CG"/>
    <x v="7"/>
    <x v="7"/>
    <n v="789199"/>
    <d v="2001-05-16T21:00:00"/>
  </r>
  <r>
    <x v="1"/>
    <x v="3"/>
    <x v="0"/>
    <x v="0"/>
    <n v="1246144"/>
    <d v="2001-05-15T08:34:4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19"/>
    <s v="sjt00001"/>
    <s v="KHOLST"/>
    <s v="FT-West"/>
    <x v="3"/>
    <x v="7"/>
    <s v="V96140.1"/>
    <d v="2001-07-01T21:00:00"/>
  </r>
  <r>
    <x v="1"/>
    <x v="3"/>
    <x v="1"/>
    <x v="0"/>
    <n v="1246143"/>
    <d v="2001-05-15T08:34:44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ADM36334"/>
    <s v="KSTEVEN"/>
    <s v="ENA-IM Mid Central South"/>
    <x v="7"/>
    <x v="7"/>
    <n v="789201"/>
    <d v="2001-05-16T21:00:00"/>
  </r>
  <r>
    <x v="1"/>
    <x v="3"/>
    <x v="1"/>
    <x v="0"/>
    <n v="1246142"/>
    <d v="2001-05-15T08:34:4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200"/>
    <d v="2001-05-16T21:00:00"/>
  </r>
  <r>
    <x v="1"/>
    <x v="1"/>
    <x v="1"/>
    <x v="0"/>
    <n v="1246145"/>
    <d v="2001-05-15T08:34:49"/>
    <s v="Cargill-Alliant, LLC"/>
    <x v="0"/>
    <x v="0"/>
    <x v="0"/>
    <x v="1"/>
    <s v="US East Power Phy Fwd Firm"/>
    <s v="US Pwr Phy Firm  PJM-W Peak              17-18May01      USD/MWh"/>
    <n v="50"/>
    <m/>
    <x v="0"/>
    <x v="1"/>
    <x v="0"/>
    <n v="38.75"/>
    <s v="briangrant"/>
    <s v="JQUENET"/>
    <s v="ST-PJM"/>
    <x v="6"/>
    <x v="8"/>
    <n v="611120.1"/>
    <d v="2001-05-17T21:00:00"/>
  </r>
  <r>
    <x v="1"/>
    <x v="3"/>
    <x v="0"/>
    <x v="0"/>
    <n v="1246146"/>
    <d v="2001-05-15T08:34:53"/>
    <s v="Idacorp Energy Solutions, L.P."/>
    <x v="0"/>
    <x v="0"/>
    <x v="0"/>
    <x v="3"/>
    <s v="US Gas Fin Swap"/>
    <s v="US Gas Swap      Nymex                   Jun01           USD/MM"/>
    <n v="5000"/>
    <m/>
    <x v="0"/>
    <x v="12"/>
    <x v="0"/>
    <n v="4.49"/>
    <s v="ADM48147"/>
    <s v="JARNOLD"/>
    <s v="NG-Price"/>
    <x v="3"/>
    <x v="7"/>
    <s v="V96142.1"/>
    <d v="2001-06-01T21:00:00"/>
  </r>
  <r>
    <x v="1"/>
    <x v="3"/>
    <x v="1"/>
    <x v="0"/>
    <n v="1246147"/>
    <d v="2001-05-15T08:34:55"/>
    <s v="Amerada Hess Corporation"/>
    <x v="0"/>
    <x v="0"/>
    <x v="0"/>
    <x v="3"/>
    <s v="US Gas Phy Fwd Firm non-TX &lt; or = 1Mo "/>
    <s v="US Gas Phy       TCO Pool                16May01         USD/MM"/>
    <n v="2250"/>
    <m/>
    <x v="0"/>
    <x v="12"/>
    <x v="0"/>
    <n v="4.62"/>
    <s v="dvjohnson1"/>
    <s v="JHODGE2"/>
    <s v="ENA-IM ME TCO"/>
    <x v="7"/>
    <x v="7"/>
    <n v="789202"/>
    <d v="2001-05-16T21:00:00"/>
  </r>
  <r>
    <x v="1"/>
    <x v="3"/>
    <x v="1"/>
    <x v="0"/>
    <n v="1246148"/>
    <d v="2001-05-15T08:34:56"/>
    <s v="Mirant Americas Energy Marketing, L.P."/>
    <x v="0"/>
    <x v="0"/>
    <x v="0"/>
    <x v="3"/>
    <s v="US Gas Phy Fwd Firm non-TX &lt; or = 1Mo "/>
    <s v="US Gas Phy       Trunkline ELA           16May01         USD/MM"/>
    <m/>
    <n v="1888"/>
    <x v="0"/>
    <x v="12"/>
    <x v="0"/>
    <n v="4.2750000000000004"/>
    <s v="TOMSAX01"/>
    <s v="TDONOHO"/>
    <s v="ENA - IM Central Gulf"/>
    <x v="7"/>
    <x v="7"/>
    <n v="789203"/>
    <d v="2001-05-16T21:00:00"/>
  </r>
  <r>
    <x v="1"/>
    <x v="1"/>
    <x v="1"/>
    <x v="0"/>
    <n v="1246149"/>
    <d v="2001-05-15T08:34:59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21.1"/>
    <d v="2001-05-16T21:00:00"/>
  </r>
  <r>
    <x v="1"/>
    <x v="3"/>
    <x v="1"/>
    <x v="0"/>
    <n v="1246151"/>
    <d v="2001-05-15T08:35:02"/>
    <s v="Western Gas Resour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CSTANLEY"/>
    <s v="RGAY"/>
    <s v="ENA - IM West"/>
    <x v="7"/>
    <x v="7"/>
    <n v="789204"/>
    <d v="2001-05-16T21:00:00"/>
  </r>
  <r>
    <x v="1"/>
    <x v="3"/>
    <x v="0"/>
    <x v="0"/>
    <n v="1246152"/>
    <d v="2001-05-15T08:3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dbsempra"/>
    <s v="JARNOLD"/>
    <s v="NG-Price"/>
    <x v="3"/>
    <x v="7"/>
    <s v="V96143.1"/>
    <d v="2001-11-01T00:00:00"/>
  </r>
  <r>
    <x v="1"/>
    <x v="3"/>
    <x v="1"/>
    <x v="0"/>
    <n v="1246153"/>
    <d v="2001-05-15T08:35:0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rrm00001"/>
    <s v="VPIMENOV"/>
    <s v="ENA-IM ME NEW YORK"/>
    <x v="7"/>
    <x v="7"/>
    <n v="789205"/>
    <d v="2001-05-16T21:00:00"/>
  </r>
  <r>
    <x v="1"/>
    <x v="3"/>
    <x v="1"/>
    <x v="0"/>
    <n v="1246154"/>
    <d v="2001-05-15T08:35:11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74999999999996"/>
    <s v="WAYNEPIVEC"/>
    <s v="PMIMS"/>
    <s v="ENA - IM MKT Central CG"/>
    <x v="7"/>
    <x v="7"/>
    <n v="789206"/>
    <d v="2001-05-16T21:00:00"/>
  </r>
  <r>
    <x v="1"/>
    <x v="3"/>
    <x v="1"/>
    <x v="0"/>
    <n v="1246155"/>
    <d v="2001-05-15T08:35:14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207"/>
    <d v="2001-05-16T21:00:00"/>
  </r>
  <r>
    <x v="1"/>
    <x v="3"/>
    <x v="0"/>
    <x v="0"/>
    <n v="1246156"/>
    <d v="2001-05-15T08:35:17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8147"/>
    <s v="JARNOLD"/>
    <s v="NG-Price"/>
    <x v="3"/>
    <x v="7"/>
    <s v="V96145.1"/>
    <d v="2001-06-01T00:00:00"/>
  </r>
  <r>
    <x v="1"/>
    <x v="3"/>
    <x v="1"/>
    <x v="0"/>
    <n v="1246157"/>
    <d v="2001-05-15T08:35:1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aepes206"/>
    <s v="PMIMS"/>
    <s v="ENA - IM MKT Central CG"/>
    <x v="7"/>
    <x v="7"/>
    <n v="789208"/>
    <d v="2001-05-16T21:00:00"/>
  </r>
  <r>
    <x v="1"/>
    <x v="3"/>
    <x v="1"/>
    <x v="0"/>
    <n v="1246158"/>
    <d v="2001-05-15T08:35:21"/>
    <s v="Cook Inlet Energy Supply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WESTDESK1"/>
    <s v="TKUYKEN"/>
    <s v="ENA - IM West"/>
    <x v="7"/>
    <x v="7"/>
    <n v="789209"/>
    <d v="2001-05-16T21:00:00"/>
  </r>
  <r>
    <x v="1"/>
    <x v="3"/>
    <x v="1"/>
    <x v="0"/>
    <n v="1246159"/>
    <d v="2001-05-15T08:35:2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10"/>
    <d v="2001-05-16T21:00:00"/>
  </r>
  <r>
    <x v="1"/>
    <x v="3"/>
    <x v="0"/>
    <x v="0"/>
    <n v="1246160"/>
    <d v="2001-05-15T08:35:27"/>
    <s v="ONEOK Energy Marketing and Trading Company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9438"/>
    <s v="JARNOLD"/>
    <s v="NG-Price"/>
    <x v="3"/>
    <x v="7"/>
    <s v="V96146.1"/>
    <d v="2001-06-01T00:00:00"/>
  </r>
  <r>
    <x v="1"/>
    <x v="3"/>
    <x v="1"/>
    <x v="0"/>
    <n v="1246161"/>
    <d v="2001-05-15T08:35:27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11"/>
    <d v="2001-05-16T21:00:00"/>
  </r>
  <r>
    <x v="1"/>
    <x v="3"/>
    <x v="0"/>
    <x v="0"/>
    <n v="1246162"/>
    <d v="2001-05-15T08:35:31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29"/>
    <s v="EPMELPjrc"/>
    <s v="KHOLST"/>
    <s v="FT-West"/>
    <x v="3"/>
    <x v="7"/>
    <s v="V96147.1"/>
    <d v="2001-07-01T21:00:00"/>
  </r>
  <r>
    <x v="1"/>
    <x v="3"/>
    <x v="1"/>
    <x v="0"/>
    <n v="1246163"/>
    <d v="2001-05-15T08:35:3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49999999999996"/>
    <s v="tomkurtz"/>
    <s v="ARING"/>
    <s v="ENA-IM NE GULF1"/>
    <x v="7"/>
    <x v="7"/>
    <n v="789212"/>
    <d v="2001-05-16T21:00:00"/>
  </r>
  <r>
    <x v="1"/>
    <x v="3"/>
    <x v="1"/>
    <x v="0"/>
    <n v="1246164"/>
    <d v="2001-05-15T08:35:4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dkt00001"/>
    <s v="PMIMS"/>
    <s v="ENA - IM MKT Central CG"/>
    <x v="7"/>
    <x v="7"/>
    <n v="789213"/>
    <d v="2001-05-16T21:00:00"/>
  </r>
  <r>
    <x v="1"/>
    <x v="3"/>
    <x v="1"/>
    <x v="0"/>
    <n v="1246165"/>
    <d v="2001-05-15T08:35:45"/>
    <s v="MidAmerican Energy Company"/>
    <x v="0"/>
    <x v="0"/>
    <x v="0"/>
    <x v="3"/>
    <s v="US Gas Phy Fwd Firm non-TX &lt; or = 1Mo "/>
    <s v="US Gas Phy       ANR SE Trans            16May01         USD/MM"/>
    <n v="8698"/>
    <m/>
    <x v="0"/>
    <x v="12"/>
    <x v="0"/>
    <n v="4.3949999999999996"/>
    <s v="PEGGIALL"/>
    <s v="TDONOHO"/>
    <s v="ENA - IM Central Gulf"/>
    <x v="7"/>
    <x v="7"/>
    <n v="789214"/>
    <d v="2001-05-16T21:00:00"/>
  </r>
  <r>
    <x v="1"/>
    <x v="3"/>
    <x v="1"/>
    <x v="0"/>
    <n v="1246166"/>
    <d v="2001-05-15T08:35:46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15"/>
    <d v="2001-05-16T21:00:00"/>
  </r>
  <r>
    <x v="1"/>
    <x v="3"/>
    <x v="1"/>
    <x v="0"/>
    <n v="1246167"/>
    <d v="2001-05-15T08:35:48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2850000000000001"/>
    <s v="KFLOVELESS"/>
    <s v="TDONOHO"/>
    <s v="ENA - IM Central Gulf"/>
    <x v="7"/>
    <x v="7"/>
    <n v="789216"/>
    <d v="2001-05-16T21:00:00"/>
  </r>
  <r>
    <x v="1"/>
    <x v="3"/>
    <x v="1"/>
    <x v="0"/>
    <n v="1246168"/>
    <d v="2001-05-15T08:35:49"/>
    <s v="EnergyUSA-TPC Corp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2850000000000001"/>
    <s v="scallender"/>
    <s v="TDONOHO"/>
    <s v="ENA - IM Central Gulf"/>
    <x v="7"/>
    <x v="7"/>
    <n v="789217"/>
    <d v="2001-05-16T21:00:00"/>
  </r>
  <r>
    <x v="1"/>
    <x v="3"/>
    <x v="1"/>
    <x v="0"/>
    <n v="1246169"/>
    <d v="2001-05-15T08:35:50"/>
    <s v="BP Energy Company"/>
    <x v="0"/>
    <x v="0"/>
    <x v="0"/>
    <x v="3"/>
    <s v="US Gas Phy Fwd Firm non-TX &lt; or = 1Mo "/>
    <s v="US Gas Phy       WIC                     16May01         USD/MM"/>
    <n v="5000"/>
    <m/>
    <x v="0"/>
    <x v="12"/>
    <x v="0"/>
    <n v="3.07"/>
    <s v="Martinjan"/>
    <s v="SSCOTT5"/>
    <s v="ENA - IM Denver"/>
    <x v="7"/>
    <x v="7"/>
    <n v="789218"/>
    <d v="2001-05-16T21:00:00"/>
  </r>
  <r>
    <x v="1"/>
    <x v="1"/>
    <x v="1"/>
    <x v="0"/>
    <n v="1246170"/>
    <d v="2001-05-15T08:35:54"/>
    <s v="Idaho Power Company, dba IDACORP Energy"/>
    <x v="0"/>
    <x v="0"/>
    <x v="0"/>
    <x v="1"/>
    <s v="US West Power Phy Fwd CAISO"/>
    <s v="US Pwr Phy CAISO SP15 Peak               16May01         USD/MWh"/>
    <m/>
    <n v="25"/>
    <x v="0"/>
    <x v="1"/>
    <x v="0"/>
    <n v="204"/>
    <s v="DWS19640"/>
    <s v="CMALLOR"/>
    <s v="ST-CA"/>
    <x v="6"/>
    <x v="8"/>
    <n v="611122.1"/>
    <d v="2001-05-16T21:00:00"/>
  </r>
  <r>
    <x v="1"/>
    <x v="3"/>
    <x v="1"/>
    <x v="0"/>
    <n v="1246172"/>
    <d v="2001-05-15T08:36:0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Martinjan"/>
    <s v="SSOUTH"/>
    <s v="ENA - IM West"/>
    <x v="7"/>
    <x v="7"/>
    <n v="789219"/>
    <d v="2001-05-16T21:00:00"/>
  </r>
  <r>
    <x v="1"/>
    <x v="3"/>
    <x v="1"/>
    <x v="0"/>
    <n v="1246173"/>
    <d v="2001-05-15T08:36:09"/>
    <s v="Cook Inlet Energy Supply L.L.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EASTDESK5"/>
    <s v="SPEREIR"/>
    <s v="ENA-IM NE GULF2"/>
    <x v="7"/>
    <x v="7"/>
    <n v="789220"/>
    <d v="2001-05-16T21:00:00"/>
  </r>
  <r>
    <x v="1"/>
    <x v="3"/>
    <x v="1"/>
    <x v="0"/>
    <n v="1246174"/>
    <d v="2001-05-15T08:36:17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MIDCONT1"/>
    <s v="PMIMS"/>
    <s v="ENA - IM MKT Central CG"/>
    <x v="7"/>
    <x v="7"/>
    <n v="789221"/>
    <d v="2001-05-16T21:00:00"/>
  </r>
  <r>
    <x v="1"/>
    <x v="3"/>
    <x v="1"/>
    <x v="0"/>
    <n v="1246175"/>
    <d v="2001-05-15T08:36:22"/>
    <s v="EnergyUSA-TPC Corp."/>
    <x v="0"/>
    <x v="0"/>
    <x v="0"/>
    <x v="3"/>
    <s v="US Gas Phy Fwd Firm non-TX &lt; or = 1Mo "/>
    <s v="US Gas Phy       ANR SE Gath             16May01         USD/MM"/>
    <n v="1276"/>
    <m/>
    <x v="0"/>
    <x v="12"/>
    <x v="0"/>
    <n v="4.3550000000000004"/>
    <s v="trevorh1"/>
    <s v="TDONOHO"/>
    <s v="ENA - IM Central Gulf"/>
    <x v="7"/>
    <x v="7"/>
    <n v="789222"/>
    <d v="2001-05-16T21:00:00"/>
  </r>
  <r>
    <x v="1"/>
    <x v="1"/>
    <x v="0"/>
    <x v="0"/>
    <n v="1246176"/>
    <d v="2001-05-15T08:36:37"/>
    <s v="PSEG Energy Resources &amp; Trade LLC"/>
    <x v="0"/>
    <x v="0"/>
    <x v="0"/>
    <x v="1"/>
    <s v="US East Power Fin Swap"/>
    <s v="US Pwr Fin Swap  ISO NY Z-G Peak         16May01         USD/MWh"/>
    <n v="50"/>
    <m/>
    <x v="0"/>
    <x v="1"/>
    <x v="0"/>
    <n v="51.5"/>
    <s v="depillo1"/>
    <s v="GGUPTA"/>
    <s v="ST-New England"/>
    <x v="6"/>
    <x v="7"/>
    <n v="611124.1"/>
    <d v="2001-05-16T21:00:00"/>
  </r>
  <r>
    <x v="1"/>
    <x v="3"/>
    <x v="1"/>
    <x v="0"/>
    <n v="1246177"/>
    <d v="2001-05-15T08:36:39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pfreyre1"/>
    <s v="PMIMS"/>
    <s v="ENA - IM MKT Central CG"/>
    <x v="7"/>
    <x v="7"/>
    <n v="789223"/>
    <d v="2001-05-16T21:00:00"/>
  </r>
  <r>
    <x v="1"/>
    <x v="3"/>
    <x v="1"/>
    <x v="0"/>
    <n v="1246178"/>
    <d v="2001-05-15T08:36:42"/>
    <s v="Duke Energy Trading and Marketing, L.L.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849999999999996"/>
    <s v="JRHEARNE"/>
    <s v="SHENDRI"/>
    <s v="ENA-IM ME CNG"/>
    <x v="7"/>
    <x v="7"/>
    <n v="789224"/>
    <d v="2001-05-16T21:00:00"/>
  </r>
  <r>
    <x v="1"/>
    <x v="3"/>
    <x v="1"/>
    <x v="0"/>
    <n v="1246179"/>
    <d v="2001-05-15T08:36:45"/>
    <s v="e prime, inc."/>
    <x v="0"/>
    <x v="0"/>
    <x v="0"/>
    <x v="3"/>
    <s v="US Gas Phy Fwd Firm non-TX &lt; or = 1Mo "/>
    <s v="US Gas Phy       Cheyenne Hub            16May01         USD/MM"/>
    <n v="3630"/>
    <m/>
    <x v="0"/>
    <x v="12"/>
    <x v="0"/>
    <n v="3.09"/>
    <s v="EPRIME29"/>
    <s v="SSCOTT5"/>
    <s v="ENA - IM Denver"/>
    <x v="7"/>
    <x v="7"/>
    <n v="789225"/>
    <d v="2001-05-16T21:00:00"/>
  </r>
  <r>
    <x v="1"/>
    <x v="3"/>
    <x v="1"/>
    <x v="0"/>
    <n v="1246180"/>
    <d v="2001-05-15T08:36:50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226"/>
    <d v="2001-05-16T21:00:00"/>
  </r>
  <r>
    <x v="1"/>
    <x v="3"/>
    <x v="0"/>
    <x v="0"/>
    <n v="1246181"/>
    <d v="2001-05-15T08:36:58"/>
    <s v="PanCanadian Energy Services Inc."/>
    <x v="0"/>
    <x v="0"/>
    <x v="0"/>
    <x v="3"/>
    <s v="US Gas Fin BasisSwap"/>
    <s v="US Gas Basis     NGI SoCal               Jul01           USD/MM"/>
    <m/>
    <n v="600"/>
    <x v="0"/>
    <x v="12"/>
    <x v="0"/>
    <n v="6.39"/>
    <s v="pces5095"/>
    <s v="KHOLST"/>
    <s v="FT-West"/>
    <x v="3"/>
    <x v="7"/>
    <s v="V96151.1"/>
    <d v="2001-07-01T21:00:00"/>
  </r>
  <r>
    <x v="1"/>
    <x v="3"/>
    <x v="1"/>
    <x v="0"/>
    <n v="1246182"/>
    <d v="2001-05-15T08:36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ADM48147"/>
    <s v="ARING"/>
    <s v="ENA-IM NE GULF1"/>
    <x v="7"/>
    <x v="7"/>
    <n v="789227"/>
    <d v="2001-05-16T21:00:00"/>
  </r>
  <r>
    <x v="1"/>
    <x v="8"/>
    <x v="0"/>
    <x v="0"/>
    <n v="1246183"/>
    <d v="2001-05-15T08:37:05"/>
    <s v="Dynegy Marketing and Trade"/>
    <x v="0"/>
    <x v="0"/>
    <x v="0"/>
    <x v="8"/>
    <s v="US Pipeline Capacity NNG (Firm)"/>
    <s v="US PLCapNNG Frm  Demarc29-EDubq R+C      16May01         USD/MM"/>
    <m/>
    <n v="10000"/>
    <x v="0"/>
    <x v="12"/>
    <x v="0"/>
    <n v="0.15"/>
    <s v="BARBEE10"/>
    <s v="JNIELSE"/>
    <s v="NONE"/>
    <x v="8"/>
    <x v="11"/>
    <n v="40958"/>
    <d v="2001-05-16T21:00:00"/>
  </r>
  <r>
    <x v="1"/>
    <x v="3"/>
    <x v="0"/>
    <x v="0"/>
    <n v="1246186"/>
    <d v="2001-05-15T08:37:06"/>
    <s v="PanCanadian Energy Services Inc."/>
    <x v="0"/>
    <x v="0"/>
    <x v="0"/>
    <x v="3"/>
    <s v="US Gas Fin BasisSwap"/>
    <s v="US Gas Basis     NGI SoCal               Aug01           USD/MM"/>
    <m/>
    <n v="600"/>
    <x v="0"/>
    <x v="12"/>
    <x v="0"/>
    <n v="6.06"/>
    <s v="pces5095"/>
    <s v="KHOLST"/>
    <s v="FT-West"/>
    <x v="3"/>
    <x v="7"/>
    <s v="V96152.1"/>
    <d v="2001-08-01T21:00:00"/>
  </r>
  <r>
    <x v="1"/>
    <x v="3"/>
    <x v="1"/>
    <x v="0"/>
    <n v="1246185"/>
    <d v="2001-05-15T08:37:0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228"/>
    <d v="2001-05-16T21:00:00"/>
  </r>
  <r>
    <x v="1"/>
    <x v="3"/>
    <x v="0"/>
    <x v="0"/>
    <n v="1246189"/>
    <d v="2001-05-15T08:37:13"/>
    <s v="PanCanadian Energy Services Inc."/>
    <x v="0"/>
    <x v="0"/>
    <x v="0"/>
    <x v="3"/>
    <s v="US Gas Fin BasisSwap"/>
    <s v="US Gas Basis     NGI SoCal               Sep01           USD/MM"/>
    <m/>
    <n v="600"/>
    <x v="0"/>
    <x v="12"/>
    <x v="0"/>
    <n v="5.04"/>
    <s v="pces5095"/>
    <s v="KHOLST"/>
    <s v="FT-West"/>
    <x v="3"/>
    <x v="7"/>
    <s v="V96155.1"/>
    <d v="2001-09-01T21:00:00"/>
  </r>
  <r>
    <x v="1"/>
    <x v="3"/>
    <x v="1"/>
    <x v="0"/>
    <n v="1246188"/>
    <d v="2001-05-15T08:37:13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trevorh1"/>
    <s v="JWILLI13"/>
    <s v="ENA - IM Mkt Central MICH"/>
    <x v="7"/>
    <x v="7"/>
    <n v="789229"/>
    <d v="2001-05-16T21:00:00"/>
  </r>
  <r>
    <x v="1"/>
    <x v="3"/>
    <x v="1"/>
    <x v="0"/>
    <n v="1246190"/>
    <d v="2001-05-15T08:37:15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quantum3"/>
    <s v="PMIMS"/>
    <s v="ENA - IM MKT Central CG"/>
    <x v="7"/>
    <x v="7"/>
    <n v="789230"/>
    <d v="2001-05-16T21:00:00"/>
  </r>
  <r>
    <x v="1"/>
    <x v="3"/>
    <x v="1"/>
    <x v="0"/>
    <n v="1246192"/>
    <d v="2001-05-15T08:37:19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quantum3"/>
    <s v="PMIMS"/>
    <s v="ENA - IM MKT Central CG"/>
    <x v="7"/>
    <x v="7"/>
    <n v="789231"/>
    <d v="2001-05-16T21:00:00"/>
  </r>
  <r>
    <x v="1"/>
    <x v="3"/>
    <x v="1"/>
    <x v="0"/>
    <n v="1246191"/>
    <d v="2001-05-15T08:37:19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jaelee14"/>
    <s v="ARING"/>
    <s v="ENA-IM NE GULF1"/>
    <x v="7"/>
    <x v="7"/>
    <n v="789232"/>
    <d v="2001-05-16T21:00:00"/>
  </r>
  <r>
    <x v="1"/>
    <x v="3"/>
    <x v="0"/>
    <x v="0"/>
    <n v="1246193"/>
    <d v="2001-05-15T08:37:21"/>
    <s v="PanCanadian Energy Services Inc."/>
    <x v="0"/>
    <x v="0"/>
    <x v="0"/>
    <x v="3"/>
    <s v="US Gas Fin BasisSwap"/>
    <s v="US Gas Basis     NGI SoCal               Oct01           USD/MM"/>
    <m/>
    <n v="600"/>
    <x v="0"/>
    <x v="12"/>
    <x v="0"/>
    <n v="4.34"/>
    <s v="pces5095"/>
    <s v="KHOLST"/>
    <s v="FT-West"/>
    <x v="3"/>
    <x v="7"/>
    <s v="V96156.1"/>
    <d v="2001-10-01T00:00:00"/>
  </r>
  <r>
    <x v="1"/>
    <x v="1"/>
    <x v="0"/>
    <x v="0"/>
    <n v="1246194"/>
    <d v="2001-05-15T08:37:26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25.1"/>
    <d v="2001-05-16T21:00:00"/>
  </r>
  <r>
    <x v="1"/>
    <x v="1"/>
    <x v="1"/>
    <x v="0"/>
    <n v="1246195"/>
    <d v="2001-05-15T08:37:28"/>
    <s v="NRG Power Marketing Inc."/>
    <x v="0"/>
    <x v="0"/>
    <x v="0"/>
    <x v="1"/>
    <s v="US West Power Phy Fwd Firm"/>
    <s v="US Pwr Phy Firm  Mid-C Peak              Jul01           USD/MWh"/>
    <n v="25"/>
    <m/>
    <x v="0"/>
    <x v="1"/>
    <x v="0"/>
    <n v="360"/>
    <s v="Bitsky123"/>
    <s v="MSWERZB"/>
    <s v="LT-NW"/>
    <x v="6"/>
    <x v="8"/>
    <n v="611126.1"/>
    <d v="2001-07-01T21:00:00"/>
  </r>
  <r>
    <x v="1"/>
    <x v="3"/>
    <x v="1"/>
    <x v="0"/>
    <n v="1246196"/>
    <d v="2001-05-15T08:37:29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233"/>
    <d v="2001-05-16T21:00:00"/>
  </r>
  <r>
    <x v="1"/>
    <x v="3"/>
    <x v="1"/>
    <x v="0"/>
    <n v="1246198"/>
    <d v="2001-05-15T08:37:36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jaelee14"/>
    <s v="ARING"/>
    <s v="ENA-IM NE GULF1"/>
    <x v="7"/>
    <x v="7"/>
    <n v="789235"/>
    <d v="2001-05-16T21:00:00"/>
  </r>
  <r>
    <x v="1"/>
    <x v="1"/>
    <x v="1"/>
    <x v="0"/>
    <n v="1246199"/>
    <d v="2001-05-15T08:37:37"/>
    <s v="Duke Energy Trading and Marketing, L.L.C."/>
    <x v="0"/>
    <x v="0"/>
    <x v="0"/>
    <x v="1"/>
    <s v="US West Power Phy Fwd CAISO"/>
    <s v="US Pwr Phy CAISO SP15 Peak               16May01         USD/MWh"/>
    <m/>
    <n v="25"/>
    <x v="0"/>
    <x v="1"/>
    <x v="0"/>
    <n v="207"/>
    <s v="daveyell"/>
    <s v="CMALLOR"/>
    <s v="ST-CA"/>
    <x v="6"/>
    <x v="8"/>
    <n v="611128.1"/>
    <d v="2001-05-16T21:00:00"/>
  </r>
  <r>
    <x v="1"/>
    <x v="3"/>
    <x v="1"/>
    <x v="0"/>
    <n v="1246200"/>
    <d v="2001-05-15T08:37:39"/>
    <s v="Dynegy Marketing and Trade"/>
    <x v="0"/>
    <x v="0"/>
    <x v="0"/>
    <x v="3"/>
    <s v="US Gas Phy Fwd Firm non-TX &lt; or = 1Mo "/>
    <s v="US Gas Phy       NGPL TxOkGCPool         16May01         USD/MM"/>
    <m/>
    <n v="7211"/>
    <x v="0"/>
    <x v="12"/>
    <x v="0"/>
    <n v="4.3899999999999997"/>
    <s v="SCHRIMSHER"/>
    <s v="TDONOHO"/>
    <s v="ENA - IM Central Gulf"/>
    <x v="7"/>
    <x v="7"/>
    <n v="789236"/>
    <d v="2001-05-16T21:00:00"/>
  </r>
  <r>
    <x v="1"/>
    <x v="3"/>
    <x v="1"/>
    <x v="0"/>
    <n v="1246201"/>
    <d v="2001-05-15T08:37:39"/>
    <s v="Marathon Oil Company"/>
    <x v="0"/>
    <x v="0"/>
    <x v="0"/>
    <x v="3"/>
    <s v="US Gas Phy Fwd Firm non-TX &lt; or = 1Mo "/>
    <s v="US Gas Phy       TENN 500                16May01         USD/MM"/>
    <n v="8000"/>
    <m/>
    <x v="0"/>
    <x v="12"/>
    <x v="0"/>
    <n v="4.3600000000000003"/>
    <s v="CADILLAC"/>
    <s v="SNEAL"/>
    <s v="ENA-IM NE GULF3"/>
    <x v="7"/>
    <x v="7"/>
    <n v="789237"/>
    <d v="2001-05-16T21:00:00"/>
  </r>
  <r>
    <x v="1"/>
    <x v="3"/>
    <x v="0"/>
    <x v="0"/>
    <n v="1246202"/>
    <d v="2001-05-15T08:37:41"/>
    <s v="Engage Energy Canada L.P."/>
    <x v="0"/>
    <x v="0"/>
    <x v="0"/>
    <x v="3"/>
    <s v="US Gas Fin Swap"/>
    <s v="US Gas Swap      Nymex                   Jun01           USD/MM"/>
    <m/>
    <n v="15000"/>
    <x v="0"/>
    <x v="12"/>
    <x v="0"/>
    <n v="4.5"/>
    <s v="ADM98493"/>
    <s v="JARNOLD"/>
    <s v="NG-Price"/>
    <x v="3"/>
    <x v="7"/>
    <s v="V96157.1"/>
    <d v="2001-06-01T21:00:00"/>
  </r>
  <r>
    <x v="1"/>
    <x v="3"/>
    <x v="1"/>
    <x v="0"/>
    <n v="1246204"/>
    <d v="2001-05-15T08:37:50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aepes206"/>
    <s v="PMIMS"/>
    <s v="ENA - IM MKT Central CG"/>
    <x v="7"/>
    <x v="7"/>
    <n v="789238"/>
    <d v="2001-05-16T21:00:00"/>
  </r>
  <r>
    <x v="1"/>
    <x v="3"/>
    <x v="0"/>
    <x v="0"/>
    <n v="1246205"/>
    <d v="2001-05-15T08:37:51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59"/>
    <s v="JOHNNYMAC"/>
    <s v="JARNOLD"/>
    <s v="NG-Price"/>
    <x v="3"/>
    <x v="7"/>
    <s v="V96159.1"/>
    <d v="2001-06-01T00:00:00"/>
  </r>
  <r>
    <x v="1"/>
    <x v="3"/>
    <x v="1"/>
    <x v="0"/>
    <n v="1246206"/>
    <d v="2001-05-15T08:38:08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WILSHUSEN"/>
    <s v="ARING"/>
    <s v="ENA-IM NE GULF1"/>
    <x v="7"/>
    <x v="7"/>
    <n v="789239"/>
    <d v="2001-05-16T21:00:00"/>
  </r>
  <r>
    <x v="1"/>
    <x v="3"/>
    <x v="0"/>
    <x v="0"/>
    <n v="1246207"/>
    <d v="2001-05-15T08:38:1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"/>
    <s v="AQUILA1005"/>
    <s v="JARNOLD"/>
    <s v="NG-Price"/>
    <x v="3"/>
    <x v="7"/>
    <s v="V96161.1"/>
    <d v="2001-06-01T21:00:00"/>
  </r>
  <r>
    <x v="1"/>
    <x v="1"/>
    <x v="1"/>
    <x v="0"/>
    <n v="1246208"/>
    <d v="2001-05-15T08:38:13"/>
    <s v="Modesto Irrigation District"/>
    <x v="0"/>
    <x v="0"/>
    <x v="0"/>
    <x v="1"/>
    <s v="US West Power Phy Fwd CAISO"/>
    <s v="US Pwr Phy CAISO NP15 OffPk              16May01         USD/MWh"/>
    <n v="25"/>
    <m/>
    <x v="0"/>
    <x v="1"/>
    <x v="0"/>
    <n v="89"/>
    <s v="debbrooks"/>
    <s v="PPLATTE"/>
    <s v="ST-CA"/>
    <x v="6"/>
    <x v="8"/>
    <n v="611131.1"/>
    <d v="2001-05-16T21:00:00"/>
  </r>
  <r>
    <x v="0"/>
    <x v="1"/>
    <x v="1"/>
    <x v="0"/>
    <n v="1246209"/>
    <d v="2001-05-15T08:38:13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8.1"/>
    <d v="2001-05-17T21:00:00"/>
  </r>
  <r>
    <x v="1"/>
    <x v="3"/>
    <x v="0"/>
    <x v="0"/>
    <n v="1246210"/>
    <d v="2001-05-15T08:38:14"/>
    <s v="BNP Paribas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HEVREGAS1"/>
    <s v="JARNOLD"/>
    <s v="NG-Price"/>
    <x v="3"/>
    <x v="7"/>
    <s v="V96160.1"/>
    <d v="2001-11-01T00:00:00"/>
  </r>
  <r>
    <x v="1"/>
    <x v="3"/>
    <x v="0"/>
    <x v="0"/>
    <n v="1246211"/>
    <d v="2001-05-15T08:38:1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162.1"/>
    <d v="2001-06-01T21:00:00"/>
  </r>
  <r>
    <x v="0"/>
    <x v="1"/>
    <x v="1"/>
    <x v="0"/>
    <n v="1246212"/>
    <d v="2001-05-15T08:38:15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409.1"/>
    <d v="2001-05-17T21:00:00"/>
  </r>
  <r>
    <x v="1"/>
    <x v="1"/>
    <x v="1"/>
    <x v="0"/>
    <n v="1246213"/>
    <d v="2001-05-15T08:38:18"/>
    <s v="Duke Energy Trading and Marketing, L.L.C."/>
    <x v="0"/>
    <x v="0"/>
    <x v="0"/>
    <x v="1"/>
    <s v="US West Power Phy Fwd CAISO"/>
    <s v="US Pwr Phy CAISO NP15 Peak               Oct-Dec01       USD/MWh"/>
    <n v="25"/>
    <m/>
    <x v="0"/>
    <x v="1"/>
    <x v="0"/>
    <n v="164"/>
    <s v="dancook1"/>
    <s v="RBADEER"/>
    <s v="LT-CA"/>
    <x v="6"/>
    <x v="8"/>
    <n v="611132.1"/>
    <d v="2001-10-01T00:00:00"/>
  </r>
  <r>
    <x v="1"/>
    <x v="3"/>
    <x v="1"/>
    <x v="0"/>
    <n v="1246215"/>
    <d v="2001-05-15T08:3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89240"/>
    <d v="2001-05-16T21:00:00"/>
  </r>
  <r>
    <x v="1"/>
    <x v="1"/>
    <x v="1"/>
    <x v="0"/>
    <n v="1246217"/>
    <d v="2001-05-15T08:38:21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ADM07644"/>
    <s v="CMALLOR"/>
    <s v="ST-CA"/>
    <x v="6"/>
    <x v="8"/>
    <n v="611133.1"/>
    <d v="2001-05-16T21:00:00"/>
  </r>
  <r>
    <x v="1"/>
    <x v="3"/>
    <x v="1"/>
    <x v="0"/>
    <n v="1246216"/>
    <d v="2001-05-15T08:38:21"/>
    <s v="MidAmerican Energy Company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KREMERTODD"/>
    <s v="TDONOHO"/>
    <s v="ENA - IM Central Gulf"/>
    <x v="7"/>
    <x v="7"/>
    <n v="789241"/>
    <d v="2001-05-16T21:00:00"/>
  </r>
  <r>
    <x v="1"/>
    <x v="3"/>
    <x v="1"/>
    <x v="0"/>
    <n v="1246219"/>
    <d v="2001-05-15T08:38:22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ricgraffp"/>
    <s v="JHODGE2"/>
    <s v="ENA-IM ME TCO"/>
    <x v="7"/>
    <x v="7"/>
    <n v="789242"/>
    <d v="2001-05-16T21:00:00"/>
  </r>
  <r>
    <x v="1"/>
    <x v="3"/>
    <x v="0"/>
    <x v="0"/>
    <n v="1246220"/>
    <d v="2001-05-15T08:38:24"/>
    <s v="Axia Energy, LP"/>
    <x v="0"/>
    <x v="0"/>
    <x v="0"/>
    <x v="3"/>
    <s v="US Gas Fin Swap"/>
    <s v="US Gas Swap      Nymex                   Jun01           USD/MM"/>
    <m/>
    <n v="15000"/>
    <x v="0"/>
    <x v="12"/>
    <x v="0"/>
    <n v="4.5"/>
    <s v="mtherrell"/>
    <s v="JARNOLD"/>
    <s v="NG-Price"/>
    <x v="3"/>
    <x v="7"/>
    <s v="V96166.1"/>
    <d v="2001-06-01T21:00:00"/>
  </r>
  <r>
    <x v="1"/>
    <x v="3"/>
    <x v="1"/>
    <x v="0"/>
    <n v="1246221"/>
    <d v="2001-05-15T08:38:25"/>
    <s v="Scana Energy Marketing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SEMIMICHOF"/>
    <s v="JWILLI13"/>
    <s v="ENA - IM Mkt Central MICH"/>
    <x v="7"/>
    <x v="7"/>
    <n v="789243"/>
    <d v="2001-05-16T21:00:00"/>
  </r>
  <r>
    <x v="1"/>
    <x v="3"/>
    <x v="0"/>
    <x v="0"/>
    <n v="1246222"/>
    <d v="2001-05-15T08:38:30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attmann"/>
    <s v="JARNOLD"/>
    <s v="NG-Price"/>
    <x v="3"/>
    <x v="7"/>
    <s v="V96167.1"/>
    <d v="2001-06-01T21:00:00"/>
  </r>
  <r>
    <x v="1"/>
    <x v="3"/>
    <x v="1"/>
    <x v="0"/>
    <n v="1246223"/>
    <d v="2001-05-15T08:38:34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KREMERTODD"/>
    <s v="PMIMS"/>
    <s v="ENA - IM MKT Central CG"/>
    <x v="7"/>
    <x v="7"/>
    <n v="789244"/>
    <d v="2001-05-16T21:00:00"/>
  </r>
  <r>
    <x v="1"/>
    <x v="3"/>
    <x v="0"/>
    <x v="0"/>
    <n v="1246224"/>
    <d v="2001-05-15T08:38:35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"/>
    <s v="mikeflores"/>
    <s v="JARNOLD"/>
    <s v="NG-Price"/>
    <x v="3"/>
    <x v="7"/>
    <s v="V96168.1"/>
    <d v="2001-06-01T21:00:00"/>
  </r>
  <r>
    <x v="0"/>
    <x v="1"/>
    <x v="1"/>
    <x v="0"/>
    <n v="1246226"/>
    <d v="2001-05-15T08:38:46"/>
    <s v="Bewag AG"/>
    <x v="0"/>
    <x v="0"/>
    <x v="0"/>
    <x v="1"/>
    <s v="GER Power Phy Fwd Ffrm"/>
    <s v="GER Pwr Phy FF   Ger Grd BASE HV         17May01         EUR/MWh"/>
    <m/>
    <n v="25"/>
    <x v="0"/>
    <x v="1"/>
    <x v="2"/>
    <n v="23.95"/>
    <s v="antebewag"/>
    <s v="MHELLERM"/>
    <s v="UK - ECTRL - Continental Power Book"/>
    <x v="2"/>
    <x v="2"/>
    <n v="102411.1"/>
    <d v="2001-05-17T21:00:00"/>
  </r>
  <r>
    <x v="1"/>
    <x v="3"/>
    <x v="0"/>
    <x v="0"/>
    <n v="1246227"/>
    <d v="2001-05-15T08:38:4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petverma"/>
    <s v="JARNOLD"/>
    <s v="NG-Price"/>
    <x v="3"/>
    <x v="7"/>
    <s v="V96169.1"/>
    <d v="2001-06-01T21:00:00"/>
  </r>
  <r>
    <x v="1"/>
    <x v="3"/>
    <x v="1"/>
    <x v="0"/>
    <n v="1246228"/>
    <d v="2001-05-15T08:38:47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245"/>
    <d v="2001-05-16T21:00:00"/>
  </r>
  <r>
    <x v="1"/>
    <x v="1"/>
    <x v="1"/>
    <x v="0"/>
    <n v="1246229"/>
    <d v="2001-05-15T08:38:47"/>
    <s v="BP Energy Company"/>
    <x v="0"/>
    <x v="0"/>
    <x v="0"/>
    <x v="1"/>
    <s v="US West Power Phy Fwd CAISO"/>
    <s v="US Pwr Phy CAISO SP15 OffPk              16May01         USD/MWh"/>
    <m/>
    <n v="25"/>
    <x v="0"/>
    <x v="1"/>
    <x v="0"/>
    <n v="53"/>
    <s v="Speightsjp"/>
    <s v="PPLATTE"/>
    <s v="ST-CA"/>
    <x v="6"/>
    <x v="8"/>
    <n v="611134.1"/>
    <d v="2001-05-16T21:00:00"/>
  </r>
  <r>
    <x v="1"/>
    <x v="3"/>
    <x v="0"/>
    <x v="0"/>
    <n v="1246230"/>
    <d v="2001-05-15T08:38:53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171.1"/>
    <d v="2001-11-01T00:00:00"/>
  </r>
  <r>
    <x v="1"/>
    <x v="3"/>
    <x v="0"/>
    <x v="0"/>
    <n v="1246232"/>
    <d v="2001-05-15T08:38:5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173.1"/>
    <d v="2001-06-01T21:00:00"/>
  </r>
  <r>
    <x v="1"/>
    <x v="3"/>
    <x v="1"/>
    <x v="0"/>
    <n v="1246231"/>
    <d v="2001-05-15T08:38:54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WARNERTODD"/>
    <s v="SPEREIR"/>
    <s v="ENA-IM NE GULF2"/>
    <x v="7"/>
    <x v="7"/>
    <n v="789246"/>
    <d v="2001-05-16T21:00:00"/>
  </r>
  <r>
    <x v="1"/>
    <x v="3"/>
    <x v="1"/>
    <x v="0"/>
    <n v="1246233"/>
    <d v="2001-05-15T08:38:55"/>
    <s v="Cinergy Marketing &amp; Trading, LLC"/>
    <x v="0"/>
    <x v="0"/>
    <x v="0"/>
    <x v="3"/>
    <s v="US Gas Phy Fwd Firm non-TX &lt; or = 1Mo "/>
    <s v="US Gas Phy       NBPL/ANR WillCo         16May01         USD/MM"/>
    <m/>
    <n v="6500"/>
    <x v="0"/>
    <x v="12"/>
    <x v="0"/>
    <n v="4.5449999999999999"/>
    <s v="WAYNEPIVEC"/>
    <s v="PMIMS"/>
    <s v="ENA - IM MKT Central CG"/>
    <x v="7"/>
    <x v="7"/>
    <n v="789247"/>
    <d v="2001-05-16T21:00:00"/>
  </r>
  <r>
    <x v="0"/>
    <x v="3"/>
    <x v="1"/>
    <x v="0"/>
    <n v="1246234"/>
    <d v="2001-05-15T08:38:58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dread2000"/>
    <s v="MCUILLA"/>
    <s v="ENA - IM Ontario"/>
    <x v="7"/>
    <x v="7"/>
    <n v="789249"/>
    <d v="2001-05-16T21:00:00"/>
  </r>
  <r>
    <x v="1"/>
    <x v="3"/>
    <x v="1"/>
    <x v="0"/>
    <n v="1246235"/>
    <d v="2001-05-15T08:38:58"/>
    <s v="Williams Energy Marketing &amp; Trading Company"/>
    <x v="0"/>
    <x v="0"/>
    <x v="0"/>
    <x v="3"/>
    <s v="US Gas Phy Fwd Firm non-TX &lt; or = 1Mo "/>
    <s v="US Gas Phy       CIG Mainline            16May01         USD/MM"/>
    <n v="1000"/>
    <m/>
    <x v="0"/>
    <x v="12"/>
    <x v="0"/>
    <n v="3.04"/>
    <s v="bguderian"/>
    <s v="SSCOTT5"/>
    <s v="ENA - IM Denver"/>
    <x v="7"/>
    <x v="7"/>
    <n v="789248"/>
    <d v="2001-05-16T21:00:00"/>
  </r>
  <r>
    <x v="1"/>
    <x v="3"/>
    <x v="1"/>
    <x v="0"/>
    <n v="1246237"/>
    <d v="2001-05-15T08:39:14"/>
    <s v="Williams Energy Marketing &amp; Trading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uanelaw"/>
    <s v="ARING"/>
    <s v="ENA-IM NE GULF1"/>
    <x v="7"/>
    <x v="7"/>
    <n v="789251"/>
    <d v="2001-05-16T21:00:00"/>
  </r>
  <r>
    <x v="1"/>
    <x v="3"/>
    <x v="1"/>
    <x v="0"/>
    <n v="1246238"/>
    <d v="2001-05-15T08:39:15"/>
    <s v="Texex Energy Partners Ltd."/>
    <x v="0"/>
    <x v="0"/>
    <x v="0"/>
    <x v="3"/>
    <s v="US Gas Phy Fwd Firm non-TX &lt; or = 1Mo "/>
    <s v="US Gas Phy       Chi Peoples             16May01         USD/MM"/>
    <n v="1800"/>
    <m/>
    <x v="0"/>
    <x v="12"/>
    <x v="0"/>
    <n v="4.4950000000000001"/>
    <s v="texexener"/>
    <s v="PMIMS"/>
    <s v="ENA - IM MKT Central CG"/>
    <x v="7"/>
    <x v="7"/>
    <n v="789250"/>
    <d v="2001-05-16T21:00:00"/>
  </r>
  <r>
    <x v="0"/>
    <x v="1"/>
    <x v="1"/>
    <x v="0"/>
    <n v="1246241"/>
    <d v="2001-05-15T08:39:23"/>
    <s v="Bewag AG"/>
    <x v="0"/>
    <x v="0"/>
    <x v="0"/>
    <x v="1"/>
    <s v="GER Power Phy Fwd Ffrm"/>
    <s v="GER Pwr Phy FF   Ger Grd WDPK HV         17May01         EUR/MWh"/>
    <m/>
    <n v="25"/>
    <x v="0"/>
    <x v="1"/>
    <x v="2"/>
    <n v="29.9"/>
    <s v="antebewag"/>
    <s v="MHELLERM"/>
    <s v="UK - ECTRL - Continental Power Book"/>
    <x v="2"/>
    <x v="2"/>
    <n v="102412.1"/>
    <d v="2001-05-17T21:00:00"/>
  </r>
  <r>
    <x v="1"/>
    <x v="3"/>
    <x v="1"/>
    <x v="0"/>
    <n v="1246240"/>
    <d v="2001-05-15T08:39:23"/>
    <s v="Duke Energy Trading and Marketing, L.L.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MIKELARSEN"/>
    <s v="RGAY"/>
    <s v="ENA - IM West"/>
    <x v="7"/>
    <x v="7"/>
    <n v="789252"/>
    <d v="2001-05-16T21:00:00"/>
  </r>
  <r>
    <x v="1"/>
    <x v="3"/>
    <x v="1"/>
    <x v="0"/>
    <n v="1246242"/>
    <d v="2001-05-15T08:39:25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tracyschwa"/>
    <s v="PMIMS"/>
    <s v="ENA - IM MKT Central CG"/>
    <x v="7"/>
    <x v="7"/>
    <n v="789253"/>
    <d v="2001-05-16T21:00:00"/>
  </r>
  <r>
    <x v="1"/>
    <x v="3"/>
    <x v="1"/>
    <x v="0"/>
    <n v="1246243"/>
    <d v="2001-05-15T08:39:26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254"/>
    <d v="2001-05-16T21:00:00"/>
  </r>
  <r>
    <x v="1"/>
    <x v="3"/>
    <x v="0"/>
    <x v="0"/>
    <n v="1246245"/>
    <d v="2001-05-15T08:39:2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29"/>
    <s v="PKEAVEY"/>
    <s v="G-DAILY-EST"/>
    <x v="3"/>
    <x v="7"/>
    <s v="V96177.1"/>
    <d v="2001-05-16T21:00:00"/>
  </r>
  <r>
    <x v="1"/>
    <x v="3"/>
    <x v="0"/>
    <x v="0"/>
    <n v="1246246"/>
    <d v="2001-05-15T08:39:33"/>
    <s v="Duke Energy Trading and Marketing, L.L.C."/>
    <x v="0"/>
    <x v="0"/>
    <x v="0"/>
    <x v="3"/>
    <s v="US Gas Fin Swap"/>
    <s v="US Gas Daily     HHub                    16-31May01      USD/MM"/>
    <m/>
    <n v="2000"/>
    <x v="0"/>
    <x v="12"/>
    <x v="0"/>
    <n v="4.4349999999999996"/>
    <s v="TODJANIA"/>
    <s v="PKEAVEY"/>
    <s v="G-DAILY-EST"/>
    <x v="3"/>
    <x v="7"/>
    <s v="V96178.1"/>
    <d v="2001-05-16T21:00:00"/>
  </r>
  <r>
    <x v="1"/>
    <x v="3"/>
    <x v="0"/>
    <x v="0"/>
    <n v="1246247"/>
    <d v="2001-05-15T08:39:35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aepes214"/>
    <s v="JARNOLD"/>
    <s v="NG-Price"/>
    <x v="3"/>
    <x v="7"/>
    <s v="V96179.1"/>
    <d v="2001-06-01T21:00:00"/>
  </r>
  <r>
    <x v="1"/>
    <x v="3"/>
    <x v="1"/>
    <x v="0"/>
    <n v="1246248"/>
    <d v="2001-05-15T08:39:46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255"/>
    <d v="2001-05-16T21:00:00"/>
  </r>
  <r>
    <x v="0"/>
    <x v="3"/>
    <x v="1"/>
    <x v="0"/>
    <n v="1246250"/>
    <d v="2001-05-15T08:39:49"/>
    <s v="Engage Energy Canada L.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swifteast"/>
    <s v="MCUILLA"/>
    <s v="ENA - IM Ontario"/>
    <x v="7"/>
    <x v="7"/>
    <n v="789256"/>
    <d v="2001-05-16T21:00:00"/>
  </r>
  <r>
    <x v="1"/>
    <x v="3"/>
    <x v="1"/>
    <x v="0"/>
    <n v="1246251"/>
    <d v="2001-05-15T08:39:52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WAYNEPIVEC"/>
    <s v="PMIMS"/>
    <s v="ENA - IM MKT Central CG"/>
    <x v="7"/>
    <x v="7"/>
    <n v="789257"/>
    <d v="2001-05-16T21:00:00"/>
  </r>
  <r>
    <x v="1"/>
    <x v="3"/>
    <x v="1"/>
    <x v="0"/>
    <n v="1246253"/>
    <d v="2001-05-15T08:39:55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89258"/>
    <d v="2001-05-16T21:00:00"/>
  </r>
  <r>
    <x v="1"/>
    <x v="3"/>
    <x v="1"/>
    <x v="0"/>
    <n v="1246254"/>
    <d v="2001-05-15T08:39:59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5"/>
    <s v="tracyschwa"/>
    <s v="PMIMS"/>
    <s v="ENA - IM MKT Central CG"/>
    <x v="7"/>
    <x v="7"/>
    <n v="789259"/>
    <d v="2001-05-16T21:00:00"/>
  </r>
  <r>
    <x v="1"/>
    <x v="3"/>
    <x v="1"/>
    <x v="0"/>
    <n v="1246255"/>
    <d v="2001-05-15T08:40:02"/>
    <s v="Dynegy Marketing and Trade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MAXFIELD"/>
    <s v="PMIMS"/>
    <s v="ENA - IM MKT Central CG"/>
    <x v="7"/>
    <x v="7"/>
    <n v="789260"/>
    <d v="2001-05-16T21:00:00"/>
  </r>
  <r>
    <x v="1"/>
    <x v="1"/>
    <x v="1"/>
    <x v="0"/>
    <n v="1246257"/>
    <d v="2001-05-15T08:40:05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57.5"/>
    <s v="dhendrick"/>
    <s v="MSWERZB"/>
    <s v="LT-NW"/>
    <x v="6"/>
    <x v="8"/>
    <n v="611136.1"/>
    <d v="2001-07-01T16:50:00"/>
  </r>
  <r>
    <x v="1"/>
    <x v="3"/>
    <x v="1"/>
    <x v="0"/>
    <n v="1246258"/>
    <d v="2001-05-15T08:40:05"/>
    <s v="Williams Energy Marketing &amp; Trading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bguderian"/>
    <s v="SSOUTH"/>
    <s v="ENA - IM West"/>
    <x v="7"/>
    <x v="7"/>
    <n v="789261"/>
    <d v="2001-05-16T21:00:00"/>
  </r>
  <r>
    <x v="1"/>
    <x v="3"/>
    <x v="1"/>
    <x v="0"/>
    <n v="1246259"/>
    <d v="2001-05-15T08:40:0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aepes206"/>
    <s v="PMIMS"/>
    <s v="ENA - IM MKT Central CG"/>
    <x v="7"/>
    <x v="7"/>
    <n v="789262"/>
    <d v="2001-05-16T21:00:00"/>
  </r>
  <r>
    <x v="1"/>
    <x v="1"/>
    <x v="0"/>
    <x v="0"/>
    <n v="1246260"/>
    <d v="2001-05-15T08:40:09"/>
    <s v="Williams Energy Marketing &amp; Trading Company"/>
    <x v="0"/>
    <x v="0"/>
    <x v="0"/>
    <x v="1"/>
    <s v="US East Power Fin Swap"/>
    <s v="US Pwr Fin Swap  ISO NY Z-J Peak         16May01         USD/MWh"/>
    <n v="50"/>
    <m/>
    <x v="0"/>
    <x v="1"/>
    <x v="0"/>
    <n v="56.35"/>
    <s v="brianagre"/>
    <s v="GGUPTA"/>
    <s v="ST-New England"/>
    <x v="6"/>
    <x v="7"/>
    <n v="611137.1"/>
    <d v="2001-05-16T21:00:00"/>
  </r>
  <r>
    <x v="1"/>
    <x v="3"/>
    <x v="1"/>
    <x v="0"/>
    <n v="1246261"/>
    <d v="2001-05-15T08:40:10"/>
    <s v="ONEOK Energy Marketing and Trading Company, L.P."/>
    <x v="0"/>
    <x v="0"/>
    <x v="0"/>
    <x v="3"/>
    <s v="US Gas Phy Fwd Firm non-TX &lt; or = 1Mo "/>
    <s v="US Gas Phy       Mich Con                16May01         USD/MM"/>
    <n v="1900"/>
    <m/>
    <x v="0"/>
    <x v="12"/>
    <x v="0"/>
    <n v="4.67"/>
    <s v="KURTISWOOD"/>
    <s v="JWILLI13"/>
    <s v="ENA - IM Mkt Central MICH"/>
    <x v="7"/>
    <x v="7"/>
    <n v="789263"/>
    <d v="2001-05-16T21:00:00"/>
  </r>
  <r>
    <x v="1"/>
    <x v="3"/>
    <x v="1"/>
    <x v="0"/>
    <n v="1246262"/>
    <d v="2001-05-15T08:40:1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64"/>
    <d v="2001-05-16T21:00:00"/>
  </r>
  <r>
    <x v="1"/>
    <x v="3"/>
    <x v="1"/>
    <x v="0"/>
    <n v="1246263"/>
    <d v="2001-05-15T08:40:12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265"/>
    <d v="2001-05-16T21:00:00"/>
  </r>
  <r>
    <x v="1"/>
    <x v="3"/>
    <x v="1"/>
    <x v="0"/>
    <n v="1246264"/>
    <d v="2001-05-15T08:40:16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cscharton"/>
    <s v="KSTEVEN"/>
    <s v="ENA-IM Mid Central South"/>
    <x v="7"/>
    <x v="7"/>
    <n v="789266"/>
    <d v="2001-05-16T21:00:00"/>
  </r>
  <r>
    <x v="0"/>
    <x v="3"/>
    <x v="1"/>
    <x v="0"/>
    <n v="1246265"/>
    <d v="2001-05-15T08:40:1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28"/>
    <s v="chichan2"/>
    <s v="CCLARK5"/>
    <s v="EC - IM Canada BC"/>
    <x v="7"/>
    <x v="9"/>
    <n v="789267"/>
    <d v="2001-05-16T21:00:00"/>
  </r>
  <r>
    <x v="1"/>
    <x v="3"/>
    <x v="1"/>
    <x v="0"/>
    <n v="1246266"/>
    <d v="2001-05-15T08:40:18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WAYNEPIVEC"/>
    <s v="PMIMS"/>
    <s v="ENA - IM MKT Central CG"/>
    <x v="7"/>
    <x v="7"/>
    <n v="789268"/>
    <d v="2001-05-16T21:00:00"/>
  </r>
  <r>
    <x v="1"/>
    <x v="3"/>
    <x v="0"/>
    <x v="0"/>
    <n v="1246269"/>
    <d v="2001-05-15T08:40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185.1"/>
    <d v="2001-06-01T21:00:00"/>
  </r>
  <r>
    <x v="1"/>
    <x v="3"/>
    <x v="1"/>
    <x v="0"/>
    <n v="1246272"/>
    <d v="2001-05-15T08:40:2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89270"/>
    <d v="2001-05-16T21:00:00"/>
  </r>
  <r>
    <x v="1"/>
    <x v="3"/>
    <x v="1"/>
    <x v="0"/>
    <n v="1246271"/>
    <d v="2001-05-15T08:40:27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9271"/>
    <d v="2001-05-16T21:00:00"/>
  </r>
  <r>
    <x v="1"/>
    <x v="3"/>
    <x v="0"/>
    <x v="0"/>
    <n v="1246273"/>
    <d v="2001-05-15T08:40:3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49999999999998"/>
    <s v="jdbsempra"/>
    <s v="JARNOLD"/>
    <s v="NG-Price"/>
    <x v="3"/>
    <x v="7"/>
    <s v="V96188.1"/>
    <d v="2001-11-01T00:00:00"/>
  </r>
  <r>
    <x v="1"/>
    <x v="3"/>
    <x v="1"/>
    <x v="0"/>
    <n v="1246274"/>
    <d v="2001-05-15T08:40:31"/>
    <s v="EnergyUSA-TPC Corp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allender"/>
    <s v="JWILLI13"/>
    <s v="ENA - IM Mkt Central MICH"/>
    <x v="7"/>
    <x v="7"/>
    <n v="789272"/>
    <d v="2001-05-16T21:00:00"/>
  </r>
  <r>
    <x v="1"/>
    <x v="3"/>
    <x v="1"/>
    <x v="0"/>
    <n v="1246275"/>
    <d v="2001-05-15T08:40:32"/>
    <s v="Idacorp Energy Solution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ADM48146"/>
    <s v="ARING"/>
    <s v="ENA-IM NE GULF1"/>
    <x v="7"/>
    <x v="7"/>
    <n v="789273"/>
    <d v="2001-05-16T21:00:00"/>
  </r>
  <r>
    <x v="1"/>
    <x v="3"/>
    <x v="1"/>
    <x v="0"/>
    <n v="1246276"/>
    <d v="2001-05-15T08:40:35"/>
    <s v="ONEOK Energy Marketing and Trading Company, L.P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KURTISWOOD"/>
    <s v="PMIMS"/>
    <s v="ENA - IM MKT Central CG"/>
    <x v="7"/>
    <x v="7"/>
    <n v="789274"/>
    <d v="2001-05-16T21:00:00"/>
  </r>
  <r>
    <x v="1"/>
    <x v="3"/>
    <x v="1"/>
    <x v="0"/>
    <n v="1246277"/>
    <d v="2001-05-15T08:40:42"/>
    <s v="BP Energy Company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Hallbrian1"/>
    <s v="EVILLAR"/>
    <s v="HPLC - IM HPLC"/>
    <x v="7"/>
    <x v="10"/>
    <n v="789275"/>
    <d v="2001-05-16T21:00:00"/>
  </r>
  <r>
    <x v="1"/>
    <x v="3"/>
    <x v="1"/>
    <x v="0"/>
    <n v="1246278"/>
    <d v="2001-05-15T08:40:43"/>
    <s v="ONEOK Energy Marketing and Trading Company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KURTISWOOD"/>
    <s v="PMIMS"/>
    <s v="ENA - IM MKT Central CG"/>
    <x v="7"/>
    <x v="7"/>
    <n v="789276"/>
    <d v="2001-05-16T21:00:00"/>
  </r>
  <r>
    <x v="1"/>
    <x v="3"/>
    <x v="0"/>
    <x v="0"/>
    <n v="1246280"/>
    <d v="2001-05-15T08:40:44"/>
    <s v="Williams Energy Marketing &amp; Trading Company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duanelaw"/>
    <s v="PKEAVEY"/>
    <s v="G-DAILY-EST"/>
    <x v="3"/>
    <x v="7"/>
    <s v="V96189.1"/>
    <d v="2001-05-16T21:00:00"/>
  </r>
  <r>
    <x v="1"/>
    <x v="3"/>
    <x v="1"/>
    <x v="0"/>
    <n v="1246281"/>
    <d v="2001-05-15T08:40:44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"/>
    <s v="YJACKSON"/>
    <s v="SPEREIR"/>
    <s v="ENA-IM NE GULF2"/>
    <x v="7"/>
    <x v="7"/>
    <n v="789277"/>
    <d v="2001-05-16T21:00:00"/>
  </r>
  <r>
    <x v="1"/>
    <x v="3"/>
    <x v="1"/>
    <x v="0"/>
    <n v="1246279"/>
    <d v="2001-05-15T08:40:4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MIDCONT1"/>
    <s v="TDONOHO"/>
    <s v="ENA - IM Central Gulf"/>
    <x v="7"/>
    <x v="7"/>
    <n v="789278"/>
    <d v="2001-05-16T21:00:00"/>
  </r>
  <r>
    <x v="1"/>
    <x v="3"/>
    <x v="1"/>
    <x v="0"/>
    <n v="1246282"/>
    <d v="2001-05-15T08:40:45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ADM36334"/>
    <s v="KSTEVEN"/>
    <s v="ENA-IM Mid Central South"/>
    <x v="7"/>
    <x v="7"/>
    <n v="789279"/>
    <d v="2001-05-16T21:00:00"/>
  </r>
  <r>
    <x v="0"/>
    <x v="3"/>
    <x v="1"/>
    <x v="0"/>
    <n v="1246283"/>
    <d v="2001-05-15T08:40:4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29"/>
    <s v="GRADYNIGI"/>
    <s v="CCLARK5"/>
    <s v="EC - IM Canada BC"/>
    <x v="7"/>
    <x v="9"/>
    <n v="789280"/>
    <d v="2001-05-16T21:00:00"/>
  </r>
  <r>
    <x v="0"/>
    <x v="3"/>
    <x v="1"/>
    <x v="0"/>
    <n v="1246285"/>
    <d v="2001-05-15T08:40:4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849999999999996"/>
    <s v="DAROOKIE"/>
    <s v="MCUILLA"/>
    <s v="ENA - IM Ontario"/>
    <x v="7"/>
    <x v="7"/>
    <n v="789282"/>
    <d v="2001-05-16T21:00:00"/>
  </r>
  <r>
    <x v="1"/>
    <x v="3"/>
    <x v="1"/>
    <x v="0"/>
    <n v="1246284"/>
    <d v="2001-05-15T08:40:48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81"/>
    <d v="2001-05-16T21:00:00"/>
  </r>
  <r>
    <x v="1"/>
    <x v="3"/>
    <x v="0"/>
    <x v="0"/>
    <n v="1246286"/>
    <d v="2001-05-15T08:40:5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aepes222"/>
    <s v="PKEAVEY"/>
    <s v="G-DAILY-EST"/>
    <x v="3"/>
    <x v="7"/>
    <s v="V96190.1"/>
    <d v="2001-05-16T21:00:00"/>
  </r>
  <r>
    <x v="1"/>
    <x v="1"/>
    <x v="1"/>
    <x v="0"/>
    <n v="1246287"/>
    <d v="2001-05-15T08:40:52"/>
    <s v="El Paso Merchant Energy, L.P."/>
    <x v="0"/>
    <x v="0"/>
    <x v="0"/>
    <x v="1"/>
    <s v="US East Power Phy Fwd Firm"/>
    <s v="US Pwr Phy Firm  PJM-W Peak              16May01         USD/MWh"/>
    <n v="50"/>
    <m/>
    <x v="0"/>
    <x v="1"/>
    <x v="0"/>
    <n v="37"/>
    <s v="epmepJXC"/>
    <s v="JQUENET"/>
    <s v="ST-PJM"/>
    <x v="6"/>
    <x v="8"/>
    <n v="611139.1"/>
    <d v="2001-05-16T21:00:00"/>
  </r>
  <r>
    <x v="1"/>
    <x v="3"/>
    <x v="0"/>
    <x v="0"/>
    <n v="1246289"/>
    <d v="2001-05-15T08:40:54"/>
    <s v="Hess Energy Trading Company LLC"/>
    <x v="0"/>
    <x v="0"/>
    <x v="0"/>
    <x v="3"/>
    <s v="US Gas Fin Swap"/>
    <s v="US Gas Swap      Nymex                   Jul01           USD/MM"/>
    <n v="15000"/>
    <m/>
    <x v="0"/>
    <x v="12"/>
    <x v="0"/>
    <n v="4.5549999999999997"/>
    <s v="mhorowitz"/>
    <s v="JARNOLD"/>
    <s v="NG-Price"/>
    <x v="3"/>
    <x v="7"/>
    <s v="V96191.1"/>
    <d v="2001-07-01T21:00:00"/>
  </r>
  <r>
    <x v="1"/>
    <x v="3"/>
    <x v="1"/>
    <x v="0"/>
    <n v="1246288"/>
    <d v="2001-05-15T08:40:54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MIDCONT1"/>
    <s v="KSTEVEN"/>
    <s v="ENA-IM Mid Central South"/>
    <x v="7"/>
    <x v="7"/>
    <n v="789283"/>
    <d v="2001-05-16T21:00:00"/>
  </r>
  <r>
    <x v="1"/>
    <x v="3"/>
    <x v="0"/>
    <x v="0"/>
    <n v="1246292"/>
    <d v="2001-05-15T08:40:59"/>
    <s v="Morgan Stanley Capital Group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brendanc"/>
    <s v="FERMIS"/>
    <s v="FT - North West"/>
    <x v="3"/>
    <x v="7"/>
    <s v="V96194.1"/>
    <d v="2001-06-01T21:00:00"/>
  </r>
  <r>
    <x v="1"/>
    <x v="3"/>
    <x v="0"/>
    <x v="0"/>
    <n v="1246294"/>
    <d v="2001-05-15T08:41:00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jh1825ps"/>
    <s v="JARNOLD"/>
    <s v="NG-Price"/>
    <x v="3"/>
    <x v="7"/>
    <s v="V96193.1"/>
    <d v="2001-06-01T00:00:00"/>
  </r>
  <r>
    <x v="1"/>
    <x v="3"/>
    <x v="1"/>
    <x v="0"/>
    <n v="1246293"/>
    <d v="2001-05-15T08:41:00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284"/>
    <d v="2001-05-16T21:00:00"/>
  </r>
  <r>
    <x v="1"/>
    <x v="3"/>
    <x v="1"/>
    <x v="0"/>
    <n v="1246295"/>
    <d v="2001-05-15T08:41:04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SCOTTWIR"/>
    <s v="KSTEVEN"/>
    <s v="ENA-IM Mid Central South"/>
    <x v="7"/>
    <x v="7"/>
    <n v="789285"/>
    <d v="2001-05-16T21:00:00"/>
  </r>
  <r>
    <x v="1"/>
    <x v="3"/>
    <x v="0"/>
    <x v="0"/>
    <n v="1246296"/>
    <d v="2001-05-15T08:41:0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195.1"/>
    <d v="2001-05-16T21:00:00"/>
  </r>
  <r>
    <x v="1"/>
    <x v="3"/>
    <x v="1"/>
    <x v="0"/>
    <n v="1246297"/>
    <d v="2001-05-15T08:41:05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REMERTODD"/>
    <s v="PMIMS"/>
    <s v="ENA - IM MKT Central CG"/>
    <x v="7"/>
    <x v="7"/>
    <n v="789286"/>
    <d v="2001-05-16T21:00:00"/>
  </r>
  <r>
    <x v="1"/>
    <x v="3"/>
    <x v="1"/>
    <x v="0"/>
    <n v="1246298"/>
    <d v="2001-05-15T08:41:08"/>
    <s v="Reliant Energy Services, In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15"/>
    <s v="kimnorman"/>
    <s v="SNEAL"/>
    <s v="ENA-IM NE GULF4"/>
    <x v="7"/>
    <x v="7"/>
    <n v="789287"/>
    <d v="2001-05-16T21:00:00"/>
  </r>
  <r>
    <x v="1"/>
    <x v="3"/>
    <x v="1"/>
    <x v="0"/>
    <n v="1246300"/>
    <d v="2001-05-15T08:41:11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aepes206"/>
    <s v="PMIMS"/>
    <s v="ENA - IM MKT Central CG"/>
    <x v="7"/>
    <x v="7"/>
    <n v="789288"/>
    <d v="2001-05-16T21:00:00"/>
  </r>
  <r>
    <x v="1"/>
    <x v="3"/>
    <x v="1"/>
    <x v="0"/>
    <n v="1246299"/>
    <d v="2001-05-15T08:41:1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89"/>
    <d v="2001-05-16T21:00:00"/>
  </r>
  <r>
    <x v="1"/>
    <x v="3"/>
    <x v="1"/>
    <x v="0"/>
    <n v="1246301"/>
    <d v="2001-05-15T08:41:12"/>
    <s v="Mirant Americas Energy Marketing, L.P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438000000000001"/>
    <s v="dkt00001"/>
    <s v="PMIMS"/>
    <s v="ENA - IM MKT Central CG"/>
    <x v="7"/>
    <x v="7"/>
    <n v="789290"/>
    <d v="2001-05-16T21:00:00"/>
  </r>
  <r>
    <x v="1"/>
    <x v="3"/>
    <x v="1"/>
    <x v="0"/>
    <n v="1246302"/>
    <d v="2001-05-15T08:41:15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bcollins"/>
    <s v="TDONOHO"/>
    <s v="ENA - IM Central Gulf"/>
    <x v="7"/>
    <x v="7"/>
    <n v="789291"/>
    <d v="2001-05-16T21:00:00"/>
  </r>
  <r>
    <x v="1"/>
    <x v="3"/>
    <x v="1"/>
    <x v="0"/>
    <n v="1246305"/>
    <d v="2001-05-15T08:41:1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293"/>
    <d v="2001-05-16T21:00:00"/>
  </r>
  <r>
    <x v="1"/>
    <x v="3"/>
    <x v="1"/>
    <x v="0"/>
    <n v="1246306"/>
    <d v="2001-05-15T08:41:20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aepes206"/>
    <s v="PMIMS"/>
    <s v="ENA - IM MKT Central CG"/>
    <x v="7"/>
    <x v="7"/>
    <n v="789294"/>
    <d v="2001-05-16T21:00:00"/>
  </r>
  <r>
    <x v="1"/>
    <x v="3"/>
    <x v="1"/>
    <x v="0"/>
    <n v="1246308"/>
    <d v="2001-05-15T08:41:22"/>
    <s v="Kaztex Energy Management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75000000000003"/>
    <s v="ADM91068"/>
    <s v="PMIMS"/>
    <s v="ENA - IM MKT Central CG"/>
    <x v="7"/>
    <x v="7"/>
    <n v="789295"/>
    <d v="2001-05-16T21:00:00"/>
  </r>
  <r>
    <x v="1"/>
    <x v="3"/>
    <x v="1"/>
    <x v="0"/>
    <n v="1246309"/>
    <d v="2001-05-15T08:41:23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MIDCONT1"/>
    <s v="KSTEVEN"/>
    <s v="ENA-IM Mid Central South"/>
    <x v="7"/>
    <x v="7"/>
    <n v="789296"/>
    <d v="2001-05-16T21:00:00"/>
  </r>
  <r>
    <x v="1"/>
    <x v="3"/>
    <x v="1"/>
    <x v="0"/>
    <n v="1246310"/>
    <d v="2001-05-15T08:41:25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perryperg"/>
    <s v="JWILLI13"/>
    <s v="ENA - IM Mkt Central MICH"/>
    <x v="7"/>
    <x v="7"/>
    <n v="789297"/>
    <d v="2001-05-16T21:00:00"/>
  </r>
  <r>
    <x v="1"/>
    <x v="3"/>
    <x v="1"/>
    <x v="0"/>
    <n v="1246311"/>
    <d v="2001-05-15T08:41:27"/>
    <s v="EnergyUSA-TPC Corp."/>
    <x v="0"/>
    <x v="0"/>
    <x v="0"/>
    <x v="3"/>
    <s v="US Gas Phy Fwd Firm non-TX &lt; or = 1Mo "/>
    <s v="US Gas Phy       Trunkline ELA           16May01         USD/MM"/>
    <n v="4000"/>
    <m/>
    <x v="0"/>
    <x v="12"/>
    <x v="0"/>
    <n v="4.29"/>
    <s v="scallender"/>
    <s v="TDONOHO"/>
    <s v="ENA - IM Central Gulf"/>
    <x v="7"/>
    <x v="7"/>
    <n v="789298"/>
    <d v="2001-05-16T21:00:00"/>
  </r>
  <r>
    <x v="1"/>
    <x v="3"/>
    <x v="1"/>
    <x v="0"/>
    <n v="1246312"/>
    <d v="2001-05-15T08:41:27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74999999999999"/>
    <s v="UETINGAS02"/>
    <s v="SNEAL"/>
    <s v="ENA-IM NE GULF3"/>
    <x v="7"/>
    <x v="7"/>
    <n v="789299"/>
    <d v="2001-05-16T21:00:00"/>
  </r>
  <r>
    <x v="1"/>
    <x v="3"/>
    <x v="1"/>
    <x v="0"/>
    <n v="1246314"/>
    <d v="2001-05-15T08:41:29"/>
    <s v="Aquila Energy Marketing Corporation"/>
    <x v="0"/>
    <x v="0"/>
    <x v="0"/>
    <x v="3"/>
    <s v="US Gas Phy Fwd Firm non-TX &lt; or = 1Mo "/>
    <s v="US Gas Phy       NGPL NICOR              16May01         USD/MM"/>
    <n v="1870"/>
    <m/>
    <x v="0"/>
    <x v="12"/>
    <x v="0"/>
    <n v="4.5475000000000003"/>
    <s v="benharner"/>
    <s v="PMIMS"/>
    <s v="ENA - IM MKT Central CG"/>
    <x v="7"/>
    <x v="7"/>
    <n v="789301"/>
    <d v="2001-05-16T21:00:00"/>
  </r>
  <r>
    <x v="1"/>
    <x v="3"/>
    <x v="1"/>
    <x v="0"/>
    <n v="1246313"/>
    <d v="2001-05-15T08:41:29"/>
    <s v="Enron Energy Services, Inc."/>
    <x v="0"/>
    <x v="0"/>
    <x v="0"/>
    <x v="3"/>
    <s v="US Gas Phy Fwd Firm non-TX &lt; or = 1Mo "/>
    <s v="US Gas Phy       TETCO M3                16May01         USD/MM"/>
    <n v="1000"/>
    <m/>
    <x v="0"/>
    <x v="12"/>
    <x v="0"/>
    <n v="4.8150000000000004"/>
    <s v="JIMBARKER"/>
    <s v="VPIMENOV"/>
    <s v="ENA-IM ME NEW YORK"/>
    <x v="7"/>
    <x v="7"/>
    <n v="789300"/>
    <d v="2001-05-16T21:00:00"/>
  </r>
  <r>
    <x v="1"/>
    <x v="1"/>
    <x v="1"/>
    <x v="0"/>
    <n v="1246315"/>
    <d v="2001-05-15T08:41:30"/>
    <s v="Williams Energy Marketing &amp; Trading Company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danogrady"/>
    <s v="FSTURM"/>
    <s v="LT-ECAR"/>
    <x v="6"/>
    <x v="8"/>
    <n v="611140.1"/>
    <d v="2002-06-01T17:11:00"/>
  </r>
  <r>
    <x v="1"/>
    <x v="3"/>
    <x v="1"/>
    <x v="0"/>
    <n v="1246316"/>
    <d v="2001-05-15T08:41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enharner"/>
    <s v="PMIMS"/>
    <s v="ENA - IM MKT Central CG"/>
    <x v="7"/>
    <x v="7"/>
    <n v="789302"/>
    <d v="2001-05-16T21:00:00"/>
  </r>
  <r>
    <x v="1"/>
    <x v="3"/>
    <x v="1"/>
    <x v="0"/>
    <n v="1246318"/>
    <d v="2001-05-15T08:41:35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374999999999996"/>
    <s v="JFuller99"/>
    <s v="PMIMS"/>
    <s v="ENA - IM MKT Central CG"/>
    <x v="7"/>
    <x v="7"/>
    <n v="789303"/>
    <d v="2001-05-16T21:00:00"/>
  </r>
  <r>
    <x v="1"/>
    <x v="3"/>
    <x v="0"/>
    <x v="0"/>
    <n v="1246319"/>
    <d v="2001-05-15T08:41:39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00000000000004"/>
    <s v="Kearbyka"/>
    <s v="JARNOLD"/>
    <s v="NG-Price"/>
    <x v="3"/>
    <x v="7"/>
    <s v="V96199.1"/>
    <d v="2001-06-01T21:59:00"/>
  </r>
  <r>
    <x v="0"/>
    <x v="1"/>
    <x v="1"/>
    <x v="0"/>
    <n v="1246320"/>
    <d v="2001-05-15T08:41:40"/>
    <s v="Energieunion Aktiengesellschaft"/>
    <x v="0"/>
    <x v="0"/>
    <x v="0"/>
    <x v="1"/>
    <s v="GER Power Phy Fwd Ffrm"/>
    <s v="GER Pwr Phy FF   Ger Grd WDPK HV         21-25May01      EUR/MWh"/>
    <n v="25"/>
    <m/>
    <x v="0"/>
    <x v="1"/>
    <x v="2"/>
    <n v="26"/>
    <s v="EUTrading5"/>
    <s v="MHELLERM"/>
    <s v="UK - ECTRL - Continental Power Book"/>
    <x v="2"/>
    <x v="2"/>
    <n v="102416.1"/>
    <d v="2001-05-21T21:00:00"/>
  </r>
  <r>
    <x v="1"/>
    <x v="3"/>
    <x v="1"/>
    <x v="0"/>
    <n v="1246321"/>
    <d v="2001-05-15T08:41:4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dkt00001"/>
    <s v="PMIMS"/>
    <s v="ENA - IM MKT Central CG"/>
    <x v="7"/>
    <x v="7"/>
    <n v="789304"/>
    <d v="2001-05-16T21:00:00"/>
  </r>
  <r>
    <x v="1"/>
    <x v="3"/>
    <x v="1"/>
    <x v="0"/>
    <n v="1246322"/>
    <d v="2001-05-15T08:41:4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05"/>
    <d v="2001-05-16T21:00:00"/>
  </r>
  <r>
    <x v="1"/>
    <x v="3"/>
    <x v="1"/>
    <x v="0"/>
    <n v="1246324"/>
    <d v="2001-05-15T08:41:5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epes206"/>
    <s v="PMIMS"/>
    <s v="ENA - IM MKT Central CG"/>
    <x v="7"/>
    <x v="7"/>
    <n v="789306"/>
    <d v="2001-05-16T21:00:00"/>
  </r>
  <r>
    <x v="1"/>
    <x v="3"/>
    <x v="0"/>
    <x v="0"/>
    <n v="1246325"/>
    <d v="2001-05-15T08:41:57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"/>
    <s v="Jnesser1"/>
    <s v="JARNOLD"/>
    <s v="NG-Price"/>
    <x v="3"/>
    <x v="7"/>
    <s v="V96201.1"/>
    <d v="2001-06-01T21:00:00"/>
  </r>
  <r>
    <x v="1"/>
    <x v="1"/>
    <x v="0"/>
    <x v="0"/>
    <n v="1246326"/>
    <d v="2001-05-15T08:41:57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42.1"/>
    <d v="2001-05-16T21:00:00"/>
  </r>
  <r>
    <x v="1"/>
    <x v="3"/>
    <x v="1"/>
    <x v="0"/>
    <n v="1246327"/>
    <d v="2001-05-15T08:41:58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RHUGGINS"/>
    <s v="KSTEVEN"/>
    <s v="ENA-IM Mid Central South"/>
    <x v="7"/>
    <x v="7"/>
    <n v="789307"/>
    <d v="2001-05-16T21:00:00"/>
  </r>
  <r>
    <x v="1"/>
    <x v="3"/>
    <x v="0"/>
    <x v="0"/>
    <n v="1246328"/>
    <d v="2001-05-15T08:42:0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49"/>
    <s v="jwhitnah"/>
    <s v="JARNOLD"/>
    <s v="NG-Price"/>
    <x v="3"/>
    <x v="7"/>
    <s v="V96202.1"/>
    <d v="2001-06-01T21:00:00"/>
  </r>
  <r>
    <x v="1"/>
    <x v="1"/>
    <x v="1"/>
    <x v="0"/>
    <n v="1246329"/>
    <d v="2001-05-15T08:42:02"/>
    <s v="Williams Energy Marketing &amp; Trading Company"/>
    <x v="0"/>
    <x v="0"/>
    <x v="0"/>
    <x v="1"/>
    <s v="US West Power Phy Fwd Firm"/>
    <s v="US Pwr Phy Firm  PALVE Peak              Oct-Dec02       USD/MWh"/>
    <n v="25"/>
    <m/>
    <x v="0"/>
    <x v="1"/>
    <x v="0"/>
    <n v="50"/>
    <s v="jgoodman"/>
    <s v="MMOTLEY"/>
    <s v="ST-SW"/>
    <x v="6"/>
    <x v="8"/>
    <n v="611143.1"/>
    <d v="2002-10-01T16:50:00"/>
  </r>
  <r>
    <x v="1"/>
    <x v="1"/>
    <x v="1"/>
    <x v="0"/>
    <n v="1246332"/>
    <d v="2001-05-15T08:42:07"/>
    <s v="Northern California Power Agency"/>
    <x v="0"/>
    <x v="0"/>
    <x v="0"/>
    <x v="1"/>
    <s v="US West Power Phy Fwd CAISO"/>
    <s v="US Pwr Phy CAISO NP15 OffPk              16May01         USD/MWh"/>
    <n v="25"/>
    <m/>
    <x v="0"/>
    <x v="1"/>
    <x v="0"/>
    <n v="90"/>
    <s v="ADM30236"/>
    <s v="PPLATTE"/>
    <s v="ST-CA"/>
    <x v="6"/>
    <x v="8"/>
    <n v="611144.1"/>
    <d v="2001-05-16T21:00:00"/>
  </r>
  <r>
    <x v="1"/>
    <x v="3"/>
    <x v="1"/>
    <x v="0"/>
    <n v="1246331"/>
    <d v="2001-05-15T08:42:07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308"/>
    <d v="2001-05-16T21:00:00"/>
  </r>
  <r>
    <x v="0"/>
    <x v="3"/>
    <x v="1"/>
    <x v="0"/>
    <n v="1246333"/>
    <d v="2001-05-15T08:42:15"/>
    <s v="Williams Energy Marketing &amp; Trading Company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elizabeth"/>
    <s v="MCUILLA"/>
    <s v="ENA - IM Ontario"/>
    <x v="7"/>
    <x v="7"/>
    <n v="789310"/>
    <d v="2001-05-16T21:00:00"/>
  </r>
  <r>
    <x v="1"/>
    <x v="3"/>
    <x v="1"/>
    <x v="0"/>
    <n v="1246334"/>
    <d v="2001-05-15T08:42:16"/>
    <s v="Texaco Natural Gas Inc."/>
    <x v="0"/>
    <x v="0"/>
    <x v="0"/>
    <x v="3"/>
    <s v="US Gas Phy Fwd Firm non-TX &lt; or = 1Mo "/>
    <s v="US Gas Phy       COL Onshore             Jun01           USD/MM"/>
    <n v="10000"/>
    <m/>
    <x v="0"/>
    <x v="12"/>
    <x v="0"/>
    <n v="4.45"/>
    <s v="ADM42855"/>
    <s v="SPEREIR"/>
    <s v="ENA-IM NE GULF2"/>
    <x v="7"/>
    <x v="7"/>
    <s v="V96205.1 / 789317"/>
    <d v="2001-06-01T21:00:00"/>
  </r>
  <r>
    <x v="0"/>
    <x v="3"/>
    <x v="1"/>
    <x v="0"/>
    <n v="1246336"/>
    <d v="2001-05-15T08:42:19"/>
    <s v="Coral Energy Canada Inc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4"/>
    <s v="ngeerds01"/>
    <s v="RWATT"/>
    <s v="EC-IM Canada West"/>
    <x v="7"/>
    <x v="9"/>
    <n v="789313"/>
    <d v="2001-05-16T21:00:00"/>
  </r>
  <r>
    <x v="1"/>
    <x v="3"/>
    <x v="1"/>
    <x v="0"/>
    <n v="1246337"/>
    <d v="2001-05-15T08:42:20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EOLBILLY"/>
    <s v="MLENHAR"/>
    <s v="ENA - IM West"/>
    <x v="7"/>
    <x v="7"/>
    <n v="789311"/>
    <d v="2001-05-16T21:00:00"/>
  </r>
  <r>
    <x v="1"/>
    <x v="3"/>
    <x v="1"/>
    <x v="0"/>
    <n v="1246339"/>
    <d v="2001-05-15T08:42:20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amdizona"/>
    <s v="SSOUTH"/>
    <s v="ENA - IM West"/>
    <x v="7"/>
    <x v="7"/>
    <n v="789312"/>
    <d v="2001-05-16T21:00:00"/>
  </r>
  <r>
    <x v="1"/>
    <x v="3"/>
    <x v="1"/>
    <x v="0"/>
    <n v="1246340"/>
    <d v="2001-05-15T08:42:23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redwood1"/>
    <s v="KSTEVEN"/>
    <s v="ENA-IM Mid Central South"/>
    <x v="7"/>
    <x v="7"/>
    <n v="789314"/>
    <d v="2001-05-16T21:00:00"/>
  </r>
  <r>
    <x v="1"/>
    <x v="3"/>
    <x v="0"/>
    <x v="0"/>
    <n v="1246341"/>
    <d v="2001-05-15T08:42:25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"/>
    <s v="STEVEBUT"/>
    <s v="JARNOLD"/>
    <s v="NG-Price"/>
    <x v="3"/>
    <x v="7"/>
    <s v="V96208.1"/>
    <d v="2001-06-01T21:00:00"/>
  </r>
  <r>
    <x v="1"/>
    <x v="3"/>
    <x v="1"/>
    <x v="0"/>
    <n v="1246342"/>
    <d v="2001-05-15T08:42:25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315"/>
    <d v="2001-05-16T21:00:00"/>
  </r>
  <r>
    <x v="1"/>
    <x v="3"/>
    <x v="0"/>
    <x v="0"/>
    <n v="1246343"/>
    <d v="2001-05-15T08:42:30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8899999999999997"/>
    <s v="geridanc"/>
    <s v="JARNOLD"/>
    <s v="NG-Price"/>
    <x v="3"/>
    <x v="7"/>
    <s v="V96210.1"/>
    <d v="2001-11-01T00:00:00"/>
  </r>
  <r>
    <x v="1"/>
    <x v="3"/>
    <x v="1"/>
    <x v="0"/>
    <n v="1246344"/>
    <d v="2001-05-15T08:42:32"/>
    <s v="AEP Energy Services, Inc."/>
    <x v="0"/>
    <x v="0"/>
    <x v="0"/>
    <x v="3"/>
    <s v="US Gas Phy Fwd Firm non-TX &lt; or = 1Mo "/>
    <s v="US Gas Phy       Trunkline ELA           16May01         USD/MM"/>
    <n v="1000"/>
    <m/>
    <x v="0"/>
    <x v="12"/>
    <x v="0"/>
    <n v="4.2949999999999999"/>
    <s v="aepes201"/>
    <s v="TDONOHO"/>
    <s v="ENA - IM Central Gulf"/>
    <x v="7"/>
    <x v="7"/>
    <n v="789316"/>
    <d v="2001-05-16T21:00:00"/>
  </r>
  <r>
    <x v="1"/>
    <x v="3"/>
    <x v="0"/>
    <x v="0"/>
    <n v="1246345"/>
    <d v="2001-05-15T08:42:3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209.1"/>
    <d v="2001-06-01T21:00:00"/>
  </r>
  <r>
    <x v="1"/>
    <x v="3"/>
    <x v="0"/>
    <x v="0"/>
    <n v="1246347"/>
    <d v="2001-05-15T08:42:36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212.1"/>
    <d v="2001-11-01T00:00:00"/>
  </r>
  <r>
    <x v="1"/>
    <x v="3"/>
    <x v="1"/>
    <x v="0"/>
    <n v="1246346"/>
    <d v="2001-05-15T08:42:36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"/>
    <s v="ADM91068"/>
    <s v="PMIMS"/>
    <s v="ENA - IM MKT Central CG"/>
    <x v="7"/>
    <x v="7"/>
    <n v="789319"/>
    <d v="2001-05-16T21:00:00"/>
  </r>
  <r>
    <x v="1"/>
    <x v="3"/>
    <x v="1"/>
    <x v="0"/>
    <n v="1246348"/>
    <d v="2001-05-15T08:42:4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21"/>
    <d v="2001-05-16T21:00:00"/>
  </r>
  <r>
    <x v="1"/>
    <x v="3"/>
    <x v="1"/>
    <x v="0"/>
    <n v="1246349"/>
    <d v="2001-05-15T08:42:44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50000000000001"/>
    <s v="KURTISWOOD"/>
    <s v="PMIMS"/>
    <s v="ENA - IM MKT Central CG"/>
    <x v="7"/>
    <x v="7"/>
    <n v="789323"/>
    <d v="2001-05-16T21:00:00"/>
  </r>
  <r>
    <x v="1"/>
    <x v="3"/>
    <x v="1"/>
    <x v="0"/>
    <n v="1246350"/>
    <d v="2001-05-15T08:42:44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22"/>
    <d v="2001-05-16T21:00:00"/>
  </r>
  <r>
    <x v="1"/>
    <x v="3"/>
    <x v="0"/>
    <x v="0"/>
    <n v="1246351"/>
    <d v="2001-05-15T08:42:4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DAVIDSET"/>
    <s v="JARNOLD"/>
    <s v="NG-Price"/>
    <x v="3"/>
    <x v="7"/>
    <s v="V96211.1"/>
    <d v="2001-06-01T21:00:00"/>
  </r>
  <r>
    <x v="0"/>
    <x v="3"/>
    <x v="1"/>
    <x v="0"/>
    <n v="1246352"/>
    <d v="2001-05-15T08:42:47"/>
    <s v="Sempra Energy Trading Corp."/>
    <x v="0"/>
    <x v="0"/>
    <x v="0"/>
    <x v="3"/>
    <s v="CAN Gas Phy Index Firm West &lt; or = 1Mo"/>
    <s v="CAN Gas PhyIndex NIT Monthly             Jul01           CAD/GJ"/>
    <m/>
    <n v="10000"/>
    <x v="0"/>
    <x v="13"/>
    <x v="4"/>
    <n v="5.0000000000000001E-3"/>
    <s v="MSIECKHAUS"/>
    <s v="MCOWAN"/>
    <s v="EC-IM Canada West"/>
    <x v="7"/>
    <x v="9"/>
    <s v="V96214.1 / 789339"/>
    <d v="2001-07-01T21:00:00"/>
  </r>
  <r>
    <x v="1"/>
    <x v="1"/>
    <x v="1"/>
    <x v="0"/>
    <n v="1246353"/>
    <d v="2001-05-15T08:42:48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45.1"/>
    <d v="2001-05-16T21:00:00"/>
  </r>
  <r>
    <x v="1"/>
    <x v="3"/>
    <x v="1"/>
    <x v="0"/>
    <n v="1246355"/>
    <d v="2001-05-15T08:42:51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49999999999996"/>
    <s v="STANHORTON"/>
    <s v="ARING"/>
    <s v="ENA-IM NE GULF1"/>
    <x v="7"/>
    <x v="7"/>
    <n v="789324"/>
    <d v="2001-05-16T21:00:00"/>
  </r>
  <r>
    <x v="1"/>
    <x v="3"/>
    <x v="1"/>
    <x v="0"/>
    <n v="1246356"/>
    <d v="2001-05-15T08:42:52"/>
    <s v="EnergyUSA-TPC Corp."/>
    <x v="0"/>
    <x v="0"/>
    <x v="0"/>
    <x v="3"/>
    <s v="US Gas Phy Fwd Firm non-TX &lt; or = 1Mo "/>
    <s v="US Gas Phy       TETCO M3                16May01         USD/MM"/>
    <n v="634"/>
    <m/>
    <x v="0"/>
    <x v="12"/>
    <x v="0"/>
    <n v="4.8150000000000004"/>
    <s v="timothym"/>
    <s v="VPIMENOV"/>
    <s v="ENA-IM ME NEW YORK"/>
    <x v="7"/>
    <x v="7"/>
    <n v="789326"/>
    <d v="2001-05-16T21:00:00"/>
  </r>
  <r>
    <x v="1"/>
    <x v="3"/>
    <x v="1"/>
    <x v="0"/>
    <n v="1246358"/>
    <d v="2001-05-15T08:42:52"/>
    <s v="El Paso Merchant Energ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EPMELPjmg"/>
    <s v="SNEAL"/>
    <s v="ENA-IM NE GULF4"/>
    <x v="7"/>
    <x v="7"/>
    <n v="789325"/>
    <d v="2001-05-16T21:00:00"/>
  </r>
  <r>
    <x v="1"/>
    <x v="3"/>
    <x v="1"/>
    <x v="0"/>
    <n v="1246357"/>
    <d v="2001-05-15T08:42:52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9327"/>
    <d v="2001-05-16T21:00:00"/>
  </r>
  <r>
    <x v="0"/>
    <x v="3"/>
    <x v="1"/>
    <x v="0"/>
    <n v="1246360"/>
    <d v="2001-05-15T08:42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RICHPUGH"/>
    <s v="AFAIRLE"/>
    <s v="Non Affiliate Gas Book"/>
    <x v="4"/>
    <x v="2"/>
    <n v="102914"/>
    <d v="2002-01-01T00:00:00"/>
  </r>
  <r>
    <x v="1"/>
    <x v="3"/>
    <x v="1"/>
    <x v="0"/>
    <n v="1246361"/>
    <d v="2001-05-15T08:42:53"/>
    <s v="Occidental Energy Marketing, Inc."/>
    <x v="0"/>
    <x v="0"/>
    <x v="0"/>
    <x v="3"/>
    <s v="US Gas Phy Fwd Firm non-TX &lt; or = 1Mo "/>
    <s v="US Gas Phy       TETCO WLA               16May01         USD/MM"/>
    <n v="180"/>
    <m/>
    <x v="0"/>
    <x v="12"/>
    <x v="0"/>
    <n v="4.3849999999999998"/>
    <s v="smallfitz"/>
    <s v="SPEREIR"/>
    <s v="ENA-IM NE GULF3"/>
    <x v="7"/>
    <x v="7"/>
    <n v="789330"/>
    <d v="2001-05-16T21:00:00"/>
  </r>
  <r>
    <x v="1"/>
    <x v="3"/>
    <x v="1"/>
    <x v="0"/>
    <n v="1246359"/>
    <d v="2001-05-15T08:42:53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329"/>
    <d v="2001-05-16T21:00:00"/>
  </r>
  <r>
    <x v="1"/>
    <x v="3"/>
    <x v="1"/>
    <x v="0"/>
    <n v="1246362"/>
    <d v="2001-05-15T08:42:5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Robbinsk"/>
    <s v="TKUYKEN"/>
    <s v="ENA - IM West"/>
    <x v="7"/>
    <x v="7"/>
    <n v="789331"/>
    <d v="2001-05-16T21:00:00"/>
  </r>
  <r>
    <x v="1"/>
    <x v="3"/>
    <x v="0"/>
    <x v="0"/>
    <n v="1246363"/>
    <d v="2001-05-15T08:42:57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RICKERSB"/>
    <s v="JARNOLD"/>
    <s v="NG-Price"/>
    <x v="3"/>
    <x v="7"/>
    <s v="V96215.1"/>
    <d v="2001-06-01T21:00:00"/>
  </r>
  <r>
    <x v="1"/>
    <x v="3"/>
    <x v="0"/>
    <x v="0"/>
    <n v="1246364"/>
    <d v="2001-05-15T08:43:00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5999999999999996"/>
    <s v="SHIMAITIS"/>
    <s v="JARNOLD"/>
    <s v="NG-Price"/>
    <x v="3"/>
    <x v="7"/>
    <s v="V96213.1"/>
    <d v="2001-06-01T00:00:00"/>
  </r>
  <r>
    <x v="1"/>
    <x v="3"/>
    <x v="1"/>
    <x v="0"/>
    <n v="1246366"/>
    <d v="2001-05-15T08:43:00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333"/>
    <d v="2001-05-16T21:00:00"/>
  </r>
  <r>
    <x v="1"/>
    <x v="3"/>
    <x v="1"/>
    <x v="0"/>
    <n v="1246365"/>
    <d v="2001-05-15T08:43:0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332"/>
    <d v="2001-05-16T21:00:00"/>
  </r>
  <r>
    <x v="1"/>
    <x v="3"/>
    <x v="1"/>
    <x v="0"/>
    <n v="1246368"/>
    <d v="2001-05-15T08:43:02"/>
    <s v="PG&amp;E Energy Trading-Gas Corporation"/>
    <x v="0"/>
    <x v="0"/>
    <x v="0"/>
    <x v="3"/>
    <s v="US Gas Phy Fwd Firm non-TX &lt; or = 1Mo "/>
    <s v="US Gas Phy       Consumers Pwr           16May01         USD/MM"/>
    <n v="3500"/>
    <m/>
    <x v="0"/>
    <x v="12"/>
    <x v="0"/>
    <n v="4.6550000000000002"/>
    <s v="perryperg"/>
    <s v="JWILLI13"/>
    <s v="ENA - IM Mkt Central MICH"/>
    <x v="7"/>
    <x v="7"/>
    <n v="789334"/>
    <d v="2001-05-16T21:00:00"/>
  </r>
  <r>
    <x v="1"/>
    <x v="3"/>
    <x v="1"/>
    <x v="0"/>
    <n v="1246369"/>
    <d v="2001-05-15T08:43:04"/>
    <s v="Aquila Energy Marketing Corporation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049999999999997"/>
    <s v="BIGDADDY"/>
    <s v="TDONOHO"/>
    <s v="ENA - IM Central Gulf"/>
    <x v="7"/>
    <x v="7"/>
    <n v="789335"/>
    <d v="2001-05-16T21:00:00"/>
  </r>
  <r>
    <x v="1"/>
    <x v="3"/>
    <x v="0"/>
    <x v="0"/>
    <n v="1246370"/>
    <d v="2001-05-15T08:43:06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jwhitnah"/>
    <s v="JARNOLD"/>
    <s v="NG-Price"/>
    <x v="3"/>
    <x v="7"/>
    <s v="V96216.1"/>
    <d v="2001-06-01T21:00:00"/>
  </r>
  <r>
    <x v="1"/>
    <x v="3"/>
    <x v="1"/>
    <x v="0"/>
    <n v="1246371"/>
    <d v="2001-05-15T08:43:09"/>
    <s v="CMS Field Services, Inc."/>
    <x v="0"/>
    <x v="0"/>
    <x v="0"/>
    <x v="3"/>
    <s v="US Gas Phy Fwd Firm non-TX &lt; or = 1Mo "/>
    <s v="US Gas Phy       NGPL Midcont            16May01         USD/MM"/>
    <m/>
    <n v="3652"/>
    <x v="0"/>
    <x v="12"/>
    <x v="0"/>
    <n v="4.32"/>
    <s v="ADM33962"/>
    <s v="KSTEVEN"/>
    <s v="ENA-IM Mid Central South"/>
    <x v="7"/>
    <x v="7"/>
    <n v="789336"/>
    <d v="2001-05-16T21:00:00"/>
  </r>
  <r>
    <x v="1"/>
    <x v="3"/>
    <x v="1"/>
    <x v="0"/>
    <n v="1246372"/>
    <d v="2001-05-15T08:43:1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337"/>
    <d v="2001-05-16T21:00:00"/>
  </r>
  <r>
    <x v="0"/>
    <x v="3"/>
    <x v="1"/>
    <x v="0"/>
    <n v="1246373"/>
    <d v="2001-05-15T08:43:13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099999999999996"/>
    <s v="pandersen"/>
    <s v="CCLARK5"/>
    <s v="EC - IM Canada BC"/>
    <x v="7"/>
    <x v="9"/>
    <n v="789338"/>
    <d v="2001-05-16T21:00:00"/>
  </r>
  <r>
    <x v="1"/>
    <x v="3"/>
    <x v="0"/>
    <x v="0"/>
    <n v="1246374"/>
    <d v="2001-05-15T08:43:17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mtherrell"/>
    <s v="JARNOLD"/>
    <s v="NG-Price"/>
    <x v="3"/>
    <x v="7"/>
    <s v="V96218.1"/>
    <d v="2001-06-01T21:00:00"/>
  </r>
  <r>
    <x v="1"/>
    <x v="1"/>
    <x v="1"/>
    <x v="0"/>
    <n v="1246375"/>
    <d v="2001-05-15T08:43:20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3"/>
    <s v="EPIER006"/>
    <s v="PPLATTE"/>
    <s v="ST-CA"/>
    <x v="6"/>
    <x v="8"/>
    <n v="611147.1"/>
    <d v="2001-05-16T21:00:00"/>
  </r>
  <r>
    <x v="1"/>
    <x v="3"/>
    <x v="1"/>
    <x v="0"/>
    <n v="1246376"/>
    <d v="2001-05-15T08:43:21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"/>
    <s v="DAVSMITH"/>
    <s v="MLENHAR"/>
    <s v="ENA - IM West"/>
    <x v="7"/>
    <x v="7"/>
    <n v="789341"/>
    <d v="2001-05-16T21:00:00"/>
  </r>
  <r>
    <x v="1"/>
    <x v="3"/>
    <x v="1"/>
    <x v="0"/>
    <n v="1246377"/>
    <d v="2001-05-15T08:43:27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42"/>
    <d v="2001-05-16T21:00:00"/>
  </r>
  <r>
    <x v="1"/>
    <x v="1"/>
    <x v="1"/>
    <x v="0"/>
    <n v="1246378"/>
    <d v="2001-05-15T08:43:28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48.1"/>
    <d v="2001-05-16T21:00:00"/>
  </r>
  <r>
    <x v="1"/>
    <x v="3"/>
    <x v="1"/>
    <x v="0"/>
    <n v="1246379"/>
    <d v="2001-05-15T08:43:30"/>
    <s v="TransCanada Gas Services Inc."/>
    <x v="0"/>
    <x v="0"/>
    <x v="0"/>
    <x v="3"/>
    <s v="US Gas Phy Fwd Firm non-TX &lt; or = 1Mo "/>
    <s v="US Gas Phy       Mich Con                16May01         USD/MM"/>
    <n v="6000"/>
    <m/>
    <x v="0"/>
    <x v="12"/>
    <x v="0"/>
    <n v="4.665"/>
    <s v="kollmaninc"/>
    <s v="JWILLI13"/>
    <s v="ENA - IM Mkt Central MICH"/>
    <x v="7"/>
    <x v="7"/>
    <n v="789343"/>
    <d v="2001-05-16T21:00:00"/>
  </r>
  <r>
    <x v="1"/>
    <x v="3"/>
    <x v="1"/>
    <x v="0"/>
    <n v="1246380"/>
    <d v="2001-05-15T08:43:34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344"/>
    <d v="2001-05-16T21:00:00"/>
  </r>
  <r>
    <x v="1"/>
    <x v="3"/>
    <x v="1"/>
    <x v="0"/>
    <n v="1246381"/>
    <d v="2001-05-15T08:43:35"/>
    <s v="Wisconsin Gas Company"/>
    <x v="0"/>
    <x v="0"/>
    <x v="0"/>
    <x v="3"/>
    <s v="US Gas Phy Fwd Firm non-TX &lt; or = 1Mo "/>
    <s v="US Gas Phy       NGPL STX                16May01         USD/MM"/>
    <m/>
    <n v="5000"/>
    <x v="0"/>
    <x v="12"/>
    <x v="0"/>
    <n v="4.3250000000000002"/>
    <s v="JFuller99"/>
    <s v="TDONOHO"/>
    <s v="ENA - IM Central Gulf"/>
    <x v="7"/>
    <x v="7"/>
    <n v="789345"/>
    <d v="2001-05-16T21:00:00"/>
  </r>
  <r>
    <x v="1"/>
    <x v="3"/>
    <x v="0"/>
    <x v="0"/>
    <n v="1246382"/>
    <d v="2001-05-15T08:43:37"/>
    <s v="Reliant Energy Services, Inc."/>
    <x v="0"/>
    <x v="0"/>
    <x v="0"/>
    <x v="3"/>
    <s v="US Gas Fin Opt Put"/>
    <s v="US Gas Fin Opt   NYMEX        EP4.25     Jun01           USD/MM-L"/>
    <n v="100"/>
    <m/>
    <x v="0"/>
    <x v="14"/>
    <x v="0"/>
    <n v="6.7500000000000004E-2"/>
    <s v="amontgomer"/>
    <s v="MMAGGI"/>
    <s v="NG EXOTIC"/>
    <x v="3"/>
    <x v="7"/>
    <s v="V96219.1"/>
    <d v="2001-06-01T00:00:00"/>
  </r>
  <r>
    <x v="1"/>
    <x v="3"/>
    <x v="1"/>
    <x v="0"/>
    <n v="1246384"/>
    <d v="2001-05-15T08:43:37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8"/>
    <s v="aepes201"/>
    <s v="TDONOHO"/>
    <s v="ENA - IM Central Gulf"/>
    <x v="7"/>
    <x v="7"/>
    <n v="789346"/>
    <d v="2001-05-16T21:00:00"/>
  </r>
  <r>
    <x v="1"/>
    <x v="3"/>
    <x v="1"/>
    <x v="0"/>
    <n v="1246386"/>
    <d v="2001-05-15T08:43:42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750000000000004"/>
    <s v="aepes201"/>
    <s v="TDONOHO"/>
    <s v="ENA - IM Central Gulf"/>
    <x v="7"/>
    <x v="7"/>
    <n v="789347"/>
    <d v="2001-05-16T21:00:00"/>
  </r>
  <r>
    <x v="1"/>
    <x v="1"/>
    <x v="1"/>
    <x v="0"/>
    <n v="1246387"/>
    <d v="2001-05-15T08:43:43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cmcnally"/>
    <s v="JQUENET"/>
    <s v="ST-PJM"/>
    <x v="6"/>
    <x v="8"/>
    <n v="611150.1"/>
    <d v="2001-05-17T21:00:00"/>
  </r>
  <r>
    <x v="1"/>
    <x v="3"/>
    <x v="1"/>
    <x v="0"/>
    <n v="1246388"/>
    <d v="2001-05-15T08:43:44"/>
    <s v="Tenaska Marketing Ventures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TMVWTC01"/>
    <s v="RGAY"/>
    <s v="ENA - IM West"/>
    <x v="7"/>
    <x v="7"/>
    <n v="789348"/>
    <d v="2001-05-16T21:00:00"/>
  </r>
  <r>
    <x v="1"/>
    <x v="3"/>
    <x v="0"/>
    <x v="0"/>
    <n v="1246389"/>
    <d v="2001-05-15T08:43:46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49"/>
    <s v="JEFFREYONG"/>
    <s v="JARNOLD"/>
    <s v="NG-Price"/>
    <x v="3"/>
    <x v="7"/>
    <s v="V96222.1"/>
    <d v="2001-06-01T21:00:00"/>
  </r>
  <r>
    <x v="1"/>
    <x v="3"/>
    <x v="0"/>
    <x v="0"/>
    <n v="1246390"/>
    <d v="2001-05-15T08:43:47"/>
    <s v="Occidental Energy Marketing, Inc."/>
    <x v="0"/>
    <x v="0"/>
    <x v="0"/>
    <x v="3"/>
    <s v="US Gas Fin BasisSwap"/>
    <s v="US Gas Basis     NGI SoCal               Sep01           USD/MM"/>
    <m/>
    <n v="2500"/>
    <x v="0"/>
    <x v="12"/>
    <x v="0"/>
    <n v="4.96"/>
    <s v="HawkinsD"/>
    <s v="KHOLST"/>
    <s v="FT-West"/>
    <x v="3"/>
    <x v="7"/>
    <s v="V96221.1"/>
    <d v="2001-09-01T21:00:00"/>
  </r>
  <r>
    <x v="1"/>
    <x v="1"/>
    <x v="1"/>
    <x v="0"/>
    <n v="1246391"/>
    <d v="2001-05-15T08:43:4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45"/>
    <s v="POWEREX5"/>
    <s v="DSCHOLT"/>
    <s v="ST-NW"/>
    <x v="6"/>
    <x v="8"/>
    <n v="611152.1"/>
    <d v="2001-05-16T21:00:00"/>
  </r>
  <r>
    <x v="1"/>
    <x v="3"/>
    <x v="1"/>
    <x v="0"/>
    <n v="1246392"/>
    <d v="2001-05-15T08:43:49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49"/>
    <d v="2001-05-16T21:00:00"/>
  </r>
  <r>
    <x v="1"/>
    <x v="3"/>
    <x v="1"/>
    <x v="0"/>
    <n v="1246393"/>
    <d v="2001-05-15T08:43:51"/>
    <s v="Cross Timbers Energy Services, Inc."/>
    <x v="0"/>
    <x v="0"/>
    <x v="0"/>
    <x v="3"/>
    <s v="US Gas Phy Fwd Firm non-TX &lt; or = 1Mo "/>
    <s v="US Gas Phy       NGPL Midcont            16May01         USD/MM"/>
    <m/>
    <n v="1348"/>
    <x v="0"/>
    <x v="12"/>
    <x v="0"/>
    <n v="4.3150000000000004"/>
    <s v="redwood1"/>
    <s v="KSTEVEN"/>
    <s v="ENA-IM Mid Central South"/>
    <x v="7"/>
    <x v="7"/>
    <n v="789350"/>
    <d v="2001-05-16T21:00:00"/>
  </r>
  <r>
    <x v="1"/>
    <x v="3"/>
    <x v="1"/>
    <x v="0"/>
    <n v="1246394"/>
    <d v="2001-05-15T08:43:54"/>
    <s v="PanCanadian Energy Services In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399999999999997"/>
    <s v="pces5126"/>
    <s v="JHODGE2"/>
    <s v="ENA-IM ME TCO"/>
    <x v="7"/>
    <x v="7"/>
    <n v="789351"/>
    <d v="2001-05-16T21:00:00"/>
  </r>
  <r>
    <x v="1"/>
    <x v="3"/>
    <x v="0"/>
    <x v="0"/>
    <n v="1246395"/>
    <d v="2001-05-15T08:43:55"/>
    <s v="BNP Paribas"/>
    <x v="0"/>
    <x v="0"/>
    <x v="0"/>
    <x v="3"/>
    <s v="US Gas Fin Swap"/>
    <s v="US Gas Swap      Nymex                   Jun01           USD/MM"/>
    <n v="5000"/>
    <m/>
    <x v="0"/>
    <x v="12"/>
    <x v="0"/>
    <n v="4.49"/>
    <s v="HEVREGAS1"/>
    <s v="JARNOLD"/>
    <s v="NG-Price"/>
    <x v="3"/>
    <x v="7"/>
    <s v="V96223.1"/>
    <d v="2001-06-01T21:00:00"/>
  </r>
  <r>
    <x v="1"/>
    <x v="3"/>
    <x v="0"/>
    <x v="0"/>
    <n v="1246396"/>
    <d v="2001-05-15T08:43:56"/>
    <s v="Occidental Energy Marketing, Inc."/>
    <x v="0"/>
    <x v="0"/>
    <x v="0"/>
    <x v="3"/>
    <s v="US Gas Fin BasisSwap"/>
    <s v="US Gas Basis     NGI SoCal               Oct01           USD/MM"/>
    <n v="2500"/>
    <m/>
    <x v="0"/>
    <x v="12"/>
    <x v="0"/>
    <n v="4.18"/>
    <s v="HawkinsD"/>
    <s v="KHOLST"/>
    <s v="FT-West"/>
    <x v="3"/>
    <x v="7"/>
    <s v="V96224.1"/>
    <d v="2001-10-01T00:00:00"/>
  </r>
  <r>
    <x v="1"/>
    <x v="3"/>
    <x v="1"/>
    <x v="0"/>
    <n v="1246397"/>
    <d v="2001-05-15T08:43:5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352"/>
    <d v="2001-05-16T21:00:00"/>
  </r>
  <r>
    <x v="1"/>
    <x v="3"/>
    <x v="1"/>
    <x v="0"/>
    <n v="1246398"/>
    <d v="2001-05-15T08:43:58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3"/>
    <s v="wwarburton"/>
    <s v="SSCOTT5"/>
    <s v="ENA - IM Denver"/>
    <x v="7"/>
    <x v="7"/>
    <n v="789353"/>
    <d v="2001-05-16T21:00:00"/>
  </r>
  <r>
    <x v="1"/>
    <x v="3"/>
    <x v="1"/>
    <x v="0"/>
    <n v="1246399"/>
    <d v="2001-05-15T08:44:02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354"/>
    <d v="2001-05-16T21:00:00"/>
  </r>
  <r>
    <x v="1"/>
    <x v="3"/>
    <x v="1"/>
    <x v="0"/>
    <n v="1246401"/>
    <d v="2001-05-15T08:44:06"/>
    <s v="Coral Energy Resources, L.P."/>
    <x v="0"/>
    <x v="0"/>
    <x v="0"/>
    <x v="3"/>
    <s v="US Gas Phy Fwd Firm non-TX &lt; or = 1Mo "/>
    <s v="US Gas Phy       Mich Con                16May01         USD/MM"/>
    <n v="2082"/>
    <m/>
    <x v="0"/>
    <x v="12"/>
    <x v="0"/>
    <n v="4.66"/>
    <s v="jfortune"/>
    <s v="JWILLI13"/>
    <s v="ENA - IM Mkt Central MICH"/>
    <x v="7"/>
    <x v="7"/>
    <n v="789356"/>
    <d v="2001-05-16T21:00:00"/>
  </r>
  <r>
    <x v="1"/>
    <x v="3"/>
    <x v="1"/>
    <x v="0"/>
    <n v="1246402"/>
    <d v="2001-05-15T08:44:06"/>
    <s v="Adams Resources Marketing, Ltd."/>
    <x v="0"/>
    <x v="0"/>
    <x v="0"/>
    <x v="3"/>
    <s v="US Gas Phy Fwd Firm non-TX &lt; or = 1Mo "/>
    <s v="US Gas Phy       TETCO WLA               16May01         USD/MM"/>
    <n v="4600"/>
    <m/>
    <x v="0"/>
    <x v="12"/>
    <x v="0"/>
    <n v="4.3899999999999997"/>
    <s v="brentcap"/>
    <s v="SPEREIR"/>
    <s v="ENA-IM NE GULF3"/>
    <x v="7"/>
    <x v="7"/>
    <n v="789357"/>
    <d v="2001-05-16T21:00:00"/>
  </r>
  <r>
    <x v="1"/>
    <x v="3"/>
    <x v="1"/>
    <x v="0"/>
    <n v="1246404"/>
    <d v="2001-05-15T08:44:11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wapisze"/>
    <s v="PMIMS"/>
    <s v="ENA - IM MKT Central CG"/>
    <x v="7"/>
    <x v="7"/>
    <n v="789358"/>
    <d v="2001-05-16T21:00:00"/>
  </r>
  <r>
    <x v="1"/>
    <x v="1"/>
    <x v="1"/>
    <x v="0"/>
    <n v="1246405"/>
    <d v="2001-05-15T08:44:14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32"/>
    <s v="CDORLAN"/>
    <s v="ST-ECAR"/>
    <x v="6"/>
    <x v="8"/>
    <n v="611154.1"/>
    <d v="2001-05-17T21:00:00"/>
  </r>
  <r>
    <x v="1"/>
    <x v="3"/>
    <x v="1"/>
    <x v="0"/>
    <n v="1246406"/>
    <d v="2001-05-15T08:44:17"/>
    <s v="Cinergy Marketing &amp; Trading, LLC"/>
    <x v="0"/>
    <x v="0"/>
    <x v="0"/>
    <x v="3"/>
    <s v="US Gas Phy Fwd Firm non-TX &lt; or = 1Mo "/>
    <s v="US Gas Phy       NBPL/ANR WillCo         16May01         USD/MM"/>
    <n v="5000"/>
    <m/>
    <x v="0"/>
    <x v="12"/>
    <x v="0"/>
    <n v="4.4763000000000002"/>
    <s v="WAYNEPIVEC"/>
    <s v="PMIMS"/>
    <s v="ENA - IM MKT Central CG"/>
    <x v="7"/>
    <x v="7"/>
    <n v="789359"/>
    <d v="2001-05-16T21:00:00"/>
  </r>
  <r>
    <x v="1"/>
    <x v="3"/>
    <x v="1"/>
    <x v="0"/>
    <n v="1246407"/>
    <d v="2001-05-15T08:44:18"/>
    <s v="Duke Energy Trading and Marketing, L.L.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DREWCLUFF"/>
    <s v="JTHOLT"/>
    <s v="ENA - IM West"/>
    <x v="7"/>
    <x v="7"/>
    <n v="789360"/>
    <d v="2001-05-16T21:00:00"/>
  </r>
  <r>
    <x v="1"/>
    <x v="3"/>
    <x v="1"/>
    <x v="0"/>
    <n v="1246408"/>
    <d v="2001-05-15T08:44:19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12999999999997"/>
    <s v="ADM91068"/>
    <s v="PMIMS"/>
    <s v="ENA - IM MKT Central CG"/>
    <x v="7"/>
    <x v="7"/>
    <n v="789361"/>
    <d v="2001-05-16T21:00:00"/>
  </r>
  <r>
    <x v="1"/>
    <x v="3"/>
    <x v="1"/>
    <x v="0"/>
    <n v="1246409"/>
    <d v="2001-05-15T08:44:2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362"/>
    <d v="2001-05-16T21:00:00"/>
  </r>
  <r>
    <x v="1"/>
    <x v="3"/>
    <x v="1"/>
    <x v="0"/>
    <n v="1246411"/>
    <d v="2001-05-15T08:44:24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363"/>
    <d v="2001-05-16T21:00:00"/>
  </r>
  <r>
    <x v="1"/>
    <x v="3"/>
    <x v="0"/>
    <x v="0"/>
    <n v="1246412"/>
    <d v="2001-05-15T08:44:3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27.1"/>
    <d v="2001-07-01T21:00:00"/>
  </r>
  <r>
    <x v="1"/>
    <x v="3"/>
    <x v="1"/>
    <x v="0"/>
    <n v="1246413"/>
    <d v="2001-05-15T08:44:33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wwarburton"/>
    <s v="SSOUTH"/>
    <s v="ENA - IM West"/>
    <x v="7"/>
    <x v="7"/>
    <n v="789364"/>
    <d v="2001-05-16T21:00:00"/>
  </r>
  <r>
    <x v="1"/>
    <x v="3"/>
    <x v="1"/>
    <x v="0"/>
    <n v="1246414"/>
    <d v="2001-05-15T08:44:35"/>
    <s v="ProLiance Energy, LLC"/>
    <x v="0"/>
    <x v="0"/>
    <x v="0"/>
    <x v="3"/>
    <s v="US Gas Phy Fwd Firm non-TX &lt; or = 1Mo "/>
    <s v="US Gas Phy       Consumers Pwr           16May01         USD/MM"/>
    <n v="6000"/>
    <m/>
    <x v="0"/>
    <x v="12"/>
    <x v="0"/>
    <n v="4.66"/>
    <s v="ADM38449"/>
    <s v="JWILLI13"/>
    <s v="ENA - IM Mkt Central MICH"/>
    <x v="7"/>
    <x v="7"/>
    <n v="789365"/>
    <d v="2001-05-16T21:00:00"/>
  </r>
  <r>
    <x v="1"/>
    <x v="3"/>
    <x v="1"/>
    <x v="0"/>
    <n v="1246415"/>
    <d v="2001-05-15T08:44:42"/>
    <s v="TXU Energy Trading Company"/>
    <x v="0"/>
    <x v="0"/>
    <x v="0"/>
    <x v="3"/>
    <s v="US Gas Phy Fwd Firm non-TX &lt; or = 1Mo "/>
    <s v="US Gas Phy       Dom SP TT               16May01         USD/MM"/>
    <n v="915"/>
    <m/>
    <x v="0"/>
    <x v="12"/>
    <x v="0"/>
    <n v="4.67"/>
    <s v="txuetcdc"/>
    <s v="SHENDRI"/>
    <s v="ENA-IM ME CNG"/>
    <x v="7"/>
    <x v="7"/>
    <n v="789366"/>
    <d v="2001-05-16T21:00:00"/>
  </r>
  <r>
    <x v="1"/>
    <x v="1"/>
    <x v="1"/>
    <x v="0"/>
    <n v="1246418"/>
    <d v="2001-05-15T08:44:57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1"/>
    <s v="brianhurst"/>
    <s v="PPLATTE"/>
    <s v="ST-CA"/>
    <x v="6"/>
    <x v="8"/>
    <n v="611155.1"/>
    <d v="2001-05-16T21:00:00"/>
  </r>
  <r>
    <x v="1"/>
    <x v="1"/>
    <x v="1"/>
    <x v="0"/>
    <n v="1246417"/>
    <d v="2001-05-15T08:44:57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56.1"/>
    <d v="2001-05-16T21:00:00"/>
  </r>
  <r>
    <x v="1"/>
    <x v="1"/>
    <x v="1"/>
    <x v="0"/>
    <n v="1246421"/>
    <d v="2001-05-15T08:44:59"/>
    <s v="Dynegy Power Marketing, Inc."/>
    <x v="0"/>
    <x v="0"/>
    <x v="0"/>
    <x v="1"/>
    <s v="US East Power Phy Fwd Firm Unplan B"/>
    <s v="US Pwr Phy Unp B ERCOT Peak              17-18May01      USD/MWh"/>
    <n v="50"/>
    <m/>
    <x v="0"/>
    <x v="1"/>
    <x v="0"/>
    <n v="60"/>
    <s v="mstegall"/>
    <s v="RBALLATO"/>
    <s v="ST-ERCOT"/>
    <x v="6"/>
    <x v="8"/>
    <n v="611157.1"/>
    <d v="2001-05-17T21:00:00"/>
  </r>
  <r>
    <x v="1"/>
    <x v="1"/>
    <x v="1"/>
    <x v="0"/>
    <n v="1246420"/>
    <d v="2001-05-15T08:44:59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05"/>
    <s v="robmoore"/>
    <s v="KPRESTO"/>
    <s v="LT-SPP"/>
    <x v="6"/>
    <x v="8"/>
    <n v="611158.1"/>
    <d v="2001-09-01T14:16:00"/>
  </r>
  <r>
    <x v="1"/>
    <x v="3"/>
    <x v="1"/>
    <x v="0"/>
    <n v="1246422"/>
    <d v="2001-05-15T08:45:00"/>
    <s v="AEP Energy Services, Inc."/>
    <x v="0"/>
    <x v="0"/>
    <x v="0"/>
    <x v="3"/>
    <s v="US Gas Phy Fwd Firm non-TX &lt; or = 1Mo "/>
    <s v="US Gas Phy       ANR SE Trans            16May01         USD/MM"/>
    <n v="1302"/>
    <m/>
    <x v="0"/>
    <x v="12"/>
    <x v="0"/>
    <n v="4.3899999999999997"/>
    <s v="aepes201"/>
    <s v="TDONOHO"/>
    <s v="ENA - IM Central Gulf"/>
    <x v="7"/>
    <x v="7"/>
    <n v="789367"/>
    <d v="2001-05-16T21:00:00"/>
  </r>
  <r>
    <x v="1"/>
    <x v="3"/>
    <x v="1"/>
    <x v="0"/>
    <n v="1246423"/>
    <d v="2001-05-15T08:45:02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STANHORTON"/>
    <s v="ARING"/>
    <s v="ENA-IM NE GULF1"/>
    <x v="7"/>
    <x v="7"/>
    <n v="789368"/>
    <d v="2001-05-16T21:00:00"/>
  </r>
  <r>
    <x v="1"/>
    <x v="3"/>
    <x v="1"/>
    <x v="0"/>
    <n v="1246425"/>
    <d v="2001-05-15T08:45:05"/>
    <s v="BP Energy Company"/>
    <x v="0"/>
    <x v="0"/>
    <x v="0"/>
    <x v="3"/>
    <s v="US Gas Phy Fwd Firm non-TX &lt; or = 1Mo "/>
    <s v="US Gas Phy       Trunkline ELA           16May01         USD/MM"/>
    <m/>
    <n v="3169"/>
    <x v="0"/>
    <x v="12"/>
    <x v="0"/>
    <n v="4.2750000000000004"/>
    <s v="Collinscin"/>
    <s v="TDONOHO"/>
    <s v="ENA - IM Central Gulf"/>
    <x v="7"/>
    <x v="7"/>
    <n v="789369"/>
    <d v="2001-05-16T21:00:00"/>
  </r>
  <r>
    <x v="1"/>
    <x v="6"/>
    <x v="0"/>
    <x v="0"/>
    <n v="1246426"/>
    <d v="2001-05-15T08:45:0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JALTILIO"/>
    <s v="GWHALLE"/>
    <s v="WTI-GW-NXC2"/>
    <x v="3"/>
    <x v="7"/>
    <s v="V96231.1"/>
    <d v="2001-06-01T00:00:00"/>
  </r>
  <r>
    <x v="0"/>
    <x v="1"/>
    <x v="0"/>
    <x v="0"/>
    <n v="1246427"/>
    <d v="2001-05-15T08:45:06"/>
    <s v="TransAlta Energy Marketing Corp."/>
    <x v="0"/>
    <x v="0"/>
    <x v="0"/>
    <x v="1"/>
    <s v="CAN Power Fin Swap"/>
    <s v="CAN Pwr Swap     PPoA Flat               16May01         CAD/MWh"/>
    <m/>
    <n v="15"/>
    <x v="0"/>
    <x v="15"/>
    <x v="4"/>
    <n v="85.75"/>
    <s v="kenyewell"/>
    <s v="BGREENI"/>
    <s v="ST Alberta"/>
    <x v="6"/>
    <x v="9"/>
    <n v="611159.1"/>
    <d v="2001-05-16T21:00:00"/>
  </r>
  <r>
    <x v="1"/>
    <x v="3"/>
    <x v="1"/>
    <x v="0"/>
    <n v="1246429"/>
    <d v="2001-05-15T08:45:07"/>
    <s v="Duke Energy Trading and Marketing,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MIKELARSEN"/>
    <s v="TKUYKEN"/>
    <s v="ENA - IM West"/>
    <x v="7"/>
    <x v="7"/>
    <n v="789370"/>
    <d v="2001-05-16T21:00:00"/>
  </r>
  <r>
    <x v="1"/>
    <x v="3"/>
    <x v="0"/>
    <x v="0"/>
    <n v="1246430"/>
    <d v="2001-05-15T08:45:08"/>
    <s v="PSEG Energy Resources &amp; Trade LLC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fdimaria1"/>
    <s v="JARNOLD"/>
    <s v="NG-Price"/>
    <x v="3"/>
    <x v="7"/>
    <s v="V96235.1"/>
    <d v="2001-11-01T00:00:00"/>
  </r>
  <r>
    <x v="1"/>
    <x v="3"/>
    <x v="0"/>
    <x v="0"/>
    <n v="1246431"/>
    <d v="2001-05-15T08:45:08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0.04"/>
    <s v="aepes203"/>
    <s v="EBASS"/>
    <s v="FT-Texas"/>
    <x v="3"/>
    <x v="7"/>
    <s v="V96236.1"/>
    <d v="2002-04-01T00:00:00"/>
  </r>
  <r>
    <x v="1"/>
    <x v="1"/>
    <x v="1"/>
    <x v="0"/>
    <n v="1246433"/>
    <d v="2001-05-15T08:45:10"/>
    <s v="Aquila Energy Marketing Corporation"/>
    <x v="0"/>
    <x v="0"/>
    <x v="0"/>
    <x v="1"/>
    <s v="US West Power Phy Fwd Firm"/>
    <s v="US Pwr Phy Firm  COB N/S OffPk           16May01         USD/MWh"/>
    <m/>
    <n v="25"/>
    <x v="0"/>
    <x v="1"/>
    <x v="0"/>
    <n v="85"/>
    <s v="WESTPOWER"/>
    <s v="DSCHOLT"/>
    <s v="ST-SW"/>
    <x v="6"/>
    <x v="8"/>
    <n v="611160.1"/>
    <d v="2001-05-16T21:00:00"/>
  </r>
  <r>
    <x v="1"/>
    <x v="6"/>
    <x v="0"/>
    <x v="0"/>
    <n v="1246432"/>
    <d v="2001-05-15T08:45:1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234.1"/>
    <d v="2001-06-01T00:00:00"/>
  </r>
  <r>
    <x v="1"/>
    <x v="3"/>
    <x v="1"/>
    <x v="0"/>
    <n v="1246435"/>
    <d v="2001-05-15T08:45:13"/>
    <s v="Texla Energy Management Inc."/>
    <x v="0"/>
    <x v="0"/>
    <x v="0"/>
    <x v="3"/>
    <s v="US Gas Phy Fwd Firm non-TX &lt; or = 1Mo "/>
    <s v="US Gas Phy       ANR SE Trans            16May01         USD/MM"/>
    <n v="680"/>
    <m/>
    <x v="0"/>
    <x v="12"/>
    <x v="0"/>
    <n v="4.3849999999999998"/>
    <s v="WILSHUSEN"/>
    <s v="TDONOHO"/>
    <s v="ENA - IM Central Gulf"/>
    <x v="7"/>
    <x v="7"/>
    <n v="789371"/>
    <d v="2001-05-16T21:00:00"/>
  </r>
  <r>
    <x v="1"/>
    <x v="6"/>
    <x v="0"/>
    <x v="0"/>
    <n v="1246434"/>
    <d v="2001-05-15T08:45:1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233.1"/>
    <d v="2001-06-01T00:00:00"/>
  </r>
  <r>
    <x v="1"/>
    <x v="3"/>
    <x v="0"/>
    <x v="0"/>
    <n v="1246437"/>
    <d v="2001-05-15T08:45:18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240.1"/>
    <d v="2001-07-01T21:00:00"/>
  </r>
  <r>
    <x v="1"/>
    <x v="3"/>
    <x v="1"/>
    <x v="0"/>
    <n v="1246439"/>
    <d v="2001-05-15T08:45:22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372"/>
    <d v="2001-05-16T21:00:00"/>
  </r>
  <r>
    <x v="1"/>
    <x v="6"/>
    <x v="0"/>
    <x v="0"/>
    <n v="1246438"/>
    <d v="2001-05-15T08:45:22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239.1"/>
    <d v="2001-06-01T00:00:00"/>
  </r>
  <r>
    <x v="1"/>
    <x v="3"/>
    <x v="1"/>
    <x v="0"/>
    <n v="1246440"/>
    <d v="2001-05-15T08:45:25"/>
    <s v="Cook Inlet Energy Supply L.L.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550000000000004"/>
    <s v="EASTDESK7"/>
    <s v="VPIMENOV"/>
    <s v="ENA-IM ME NEW YORK"/>
    <x v="7"/>
    <x v="7"/>
    <n v="789373"/>
    <d v="2001-05-16T21:00:00"/>
  </r>
  <r>
    <x v="1"/>
    <x v="3"/>
    <x v="1"/>
    <x v="0"/>
    <n v="1246441"/>
    <d v="2001-05-15T08:45:25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374"/>
    <d v="2001-05-16T21:00:00"/>
  </r>
  <r>
    <x v="1"/>
    <x v="3"/>
    <x v="1"/>
    <x v="0"/>
    <n v="1246442"/>
    <d v="2001-05-15T08:45:30"/>
    <s v="Aquila Energy Marketing Corporation"/>
    <x v="0"/>
    <x v="0"/>
    <x v="0"/>
    <x v="3"/>
    <s v="US Gas Phy Fwd Firm non-TX &lt; or = 1Mo "/>
    <s v="US Gas Phy       NGPL TxOkGCPool         16May01         USD/MM"/>
    <m/>
    <n v="4000"/>
    <x v="0"/>
    <x v="12"/>
    <x v="0"/>
    <n v="4.3849999999999998"/>
    <s v="toddbandy"/>
    <s v="TDONOHO"/>
    <s v="ENA - IM Central Gulf"/>
    <x v="7"/>
    <x v="7"/>
    <n v="789375"/>
    <d v="2001-05-16T21:00:00"/>
  </r>
  <r>
    <x v="1"/>
    <x v="6"/>
    <x v="0"/>
    <x v="0"/>
    <n v="1246443"/>
    <d v="2001-05-15T08:45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238.1"/>
    <d v="2001-06-01T00:00:00"/>
  </r>
  <r>
    <x v="1"/>
    <x v="3"/>
    <x v="1"/>
    <x v="0"/>
    <n v="1246444"/>
    <d v="2001-05-15T08:45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376"/>
    <d v="2001-05-16T21:00:00"/>
  </r>
  <r>
    <x v="1"/>
    <x v="3"/>
    <x v="1"/>
    <x v="0"/>
    <n v="1246446"/>
    <d v="2001-05-15T08:45:33"/>
    <s v="Dynegy Marketing and Trade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1"/>
    <s v="MAXFIELD"/>
    <s v="PMIMS"/>
    <s v="ENA - IM MKT Central CG"/>
    <x v="7"/>
    <x v="7"/>
    <n v="789377"/>
    <d v="2001-05-16T21:00:00"/>
  </r>
  <r>
    <x v="1"/>
    <x v="3"/>
    <x v="1"/>
    <x v="0"/>
    <n v="1246445"/>
    <d v="2001-05-15T08:45:3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378"/>
    <d v="2001-05-16T21:00:00"/>
  </r>
  <r>
    <x v="1"/>
    <x v="3"/>
    <x v="1"/>
    <x v="0"/>
    <n v="1246447"/>
    <d v="2001-05-15T08:45:34"/>
    <s v="Mirant Americas Energy Marketing, L.P."/>
    <x v="0"/>
    <x v="0"/>
    <x v="0"/>
    <x v="3"/>
    <s v="US Gas Phy Fwd Firm non-TX &lt; or = 1Mo "/>
    <s v="US Gas Phy       Trunkline ELA           16May01         USD/MM"/>
    <m/>
    <n v="1831"/>
    <x v="0"/>
    <x v="12"/>
    <x v="0"/>
    <n v="4.2750000000000004"/>
    <s v="TOMSAX01"/>
    <s v="TDONOHO"/>
    <s v="ENA - IM Central Gulf"/>
    <x v="7"/>
    <x v="7"/>
    <n v="789379"/>
    <d v="2001-05-16T21:00:00"/>
  </r>
  <r>
    <x v="1"/>
    <x v="3"/>
    <x v="1"/>
    <x v="0"/>
    <n v="1246448"/>
    <d v="2001-05-15T08:45:37"/>
    <s v="Cinergy Marketing &amp; Trading, LLC"/>
    <x v="0"/>
    <x v="0"/>
    <x v="0"/>
    <x v="3"/>
    <s v="US Gas Phy Fwd Firm non-TX &lt; or = 1Mo "/>
    <s v="US Gas Phy       NBPL/Nicor              16May01         USD/MM"/>
    <m/>
    <n v="6500"/>
    <x v="0"/>
    <x v="12"/>
    <x v="0"/>
    <n v="4.5449999999999999"/>
    <s v="WAYNEPIVEC"/>
    <s v="PMIMS"/>
    <s v="ENA - IM MKT Central CG"/>
    <x v="7"/>
    <x v="7"/>
    <n v="789380"/>
    <d v="2001-05-16T21:00:00"/>
  </r>
  <r>
    <x v="0"/>
    <x v="0"/>
    <x v="0"/>
    <x v="0"/>
    <n v="1246450"/>
    <d v="2001-05-15T08:45:39"/>
    <s v="AIG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673"/>
    <s v="DUNC1206"/>
    <s v="BMARCHAN"/>
    <s v="Enron Metals Trading System"/>
    <x v="0"/>
    <x v="0"/>
    <n v="2129850"/>
    <m/>
  </r>
  <r>
    <x v="0"/>
    <x v="3"/>
    <x v="1"/>
    <x v="0"/>
    <n v="1246451"/>
    <d v="2001-05-15T08:45:4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9381"/>
    <d v="2001-05-16T21:00:00"/>
  </r>
  <r>
    <x v="1"/>
    <x v="3"/>
    <x v="1"/>
    <x v="0"/>
    <n v="1246453"/>
    <d v="2001-05-15T08:45:48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KREMERTODD"/>
    <s v="PMIMS"/>
    <s v="ENA - IM MKT Central CG"/>
    <x v="7"/>
    <x v="7"/>
    <n v="789382"/>
    <d v="2001-05-16T21:00:00"/>
  </r>
  <r>
    <x v="1"/>
    <x v="3"/>
    <x v="0"/>
    <x v="0"/>
    <n v="1246454"/>
    <d v="2001-05-15T08:45:5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199999999999996"/>
    <s v="aepes214"/>
    <s v="JARNOLD"/>
    <s v="NG-Price"/>
    <x v="3"/>
    <x v="7"/>
    <s v="V96243.1"/>
    <d v="2002-01-01T21:00:00"/>
  </r>
  <r>
    <x v="1"/>
    <x v="3"/>
    <x v="1"/>
    <x v="0"/>
    <n v="1246455"/>
    <d v="2001-05-15T08:45:51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PEGGIALL"/>
    <s v="KSTEVEN"/>
    <s v="ENA-IM Mid Central South"/>
    <x v="7"/>
    <x v="7"/>
    <n v="789383"/>
    <d v="2001-05-16T21:00:00"/>
  </r>
  <r>
    <x v="1"/>
    <x v="3"/>
    <x v="1"/>
    <x v="0"/>
    <n v="1246457"/>
    <d v="2001-05-15T08:45:53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"/>
    <s v="garrison"/>
    <s v="EVILLAR"/>
    <s v="HPLC - IM HPLC"/>
    <x v="7"/>
    <x v="10"/>
    <n v="789384"/>
    <d v="2001-05-16T21:00:00"/>
  </r>
  <r>
    <x v="1"/>
    <x v="3"/>
    <x v="0"/>
    <x v="0"/>
    <n v="1246458"/>
    <d v="2001-05-15T08:45:5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45.1"/>
    <d v="2001-06-01T21:00:00"/>
  </r>
  <r>
    <x v="1"/>
    <x v="1"/>
    <x v="1"/>
    <x v="0"/>
    <n v="1246459"/>
    <d v="2001-05-15T08:45:58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5.75"/>
    <s v="HERNDON1"/>
    <s v="DDAVIS"/>
    <s v="LT-New England"/>
    <x v="6"/>
    <x v="8"/>
    <n v="611164.1"/>
    <d v="2001-09-01T17:11:00"/>
  </r>
  <r>
    <x v="1"/>
    <x v="3"/>
    <x v="1"/>
    <x v="0"/>
    <n v="1246460"/>
    <d v="2001-05-15T08:45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enharner"/>
    <s v="PMIMS"/>
    <s v="ENA - IM MKT Central CG"/>
    <x v="7"/>
    <x v="7"/>
    <n v="789385"/>
    <d v="2001-05-16T21:00:00"/>
  </r>
  <r>
    <x v="1"/>
    <x v="3"/>
    <x v="0"/>
    <x v="0"/>
    <n v="1246461"/>
    <d v="2001-05-15T08:45:59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5"/>
    <s v="TIMLARRY"/>
    <s v="JARNOLD"/>
    <s v="NG-Price"/>
    <x v="3"/>
    <x v="7"/>
    <s v="V96246.1"/>
    <d v="2001-06-01T21:00:00"/>
  </r>
  <r>
    <x v="1"/>
    <x v="3"/>
    <x v="1"/>
    <x v="0"/>
    <n v="1246462"/>
    <d v="2001-05-15T08:46:00"/>
    <s v="TotalFinaElf Gas &amp; Power North America, Inc."/>
    <x v="0"/>
    <x v="0"/>
    <x v="0"/>
    <x v="3"/>
    <s v="US Gas Phy Fwd Firm non-TX &lt; or = 1Mo "/>
    <s v="US Gas Phy       TENN Z-0                16May01         USD/MM"/>
    <m/>
    <n v="10000"/>
    <x v="0"/>
    <x v="12"/>
    <x v="0"/>
    <n v="4.3099999999999996"/>
    <s v="kiethbourg"/>
    <s v="SNEAL"/>
    <s v="ENA-IM NE GULF3"/>
    <x v="7"/>
    <x v="7"/>
    <n v="789387"/>
    <d v="2001-05-16T21:00:00"/>
  </r>
  <r>
    <x v="1"/>
    <x v="3"/>
    <x v="1"/>
    <x v="0"/>
    <n v="1246463"/>
    <d v="2001-05-15T08:46:02"/>
    <s v="Mirant Americas Energy Marketing, L.P."/>
    <x v="0"/>
    <x v="0"/>
    <x v="0"/>
    <x v="3"/>
    <s v="US Gas Phy Fwd Firm non-TX &lt; or = 1Mo "/>
    <s v="US Gas Phy       Opal                    16May01         USD/MM"/>
    <n v="4995"/>
    <m/>
    <x v="0"/>
    <x v="12"/>
    <x v="0"/>
    <n v="3.0449999999999999"/>
    <s v="ppa00001"/>
    <s v="SSOUTH"/>
    <s v="ENA - IM West"/>
    <x v="7"/>
    <x v="7"/>
    <n v="789388"/>
    <d v="2001-05-16T21:00:00"/>
  </r>
  <r>
    <x v="1"/>
    <x v="3"/>
    <x v="1"/>
    <x v="0"/>
    <n v="1246466"/>
    <d v="2001-05-15T08:46:06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90"/>
    <d v="2001-05-16T21:00:00"/>
  </r>
  <r>
    <x v="1"/>
    <x v="3"/>
    <x v="0"/>
    <x v="0"/>
    <n v="1246467"/>
    <d v="2001-05-15T08:46:08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"/>
    <s v="hossmich"/>
    <s v="JARNOLD"/>
    <s v="NG-Price"/>
    <x v="3"/>
    <x v="7"/>
    <s v="V96248.1"/>
    <d v="2001-06-01T21:00:00"/>
  </r>
  <r>
    <x v="1"/>
    <x v="3"/>
    <x v="1"/>
    <x v="0"/>
    <n v="1246468"/>
    <d v="2001-05-15T08:46:08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cscharton"/>
    <s v="KSTEVEN"/>
    <s v="ENA-IM Mid Central South"/>
    <x v="7"/>
    <x v="7"/>
    <n v="789391"/>
    <d v="2001-05-16T21:00:00"/>
  </r>
  <r>
    <x v="1"/>
    <x v="1"/>
    <x v="1"/>
    <x v="0"/>
    <n v="1246469"/>
    <d v="2001-05-15T08:46:12"/>
    <s v="Sempra Energy Trading Corp."/>
    <x v="0"/>
    <x v="0"/>
    <x v="0"/>
    <x v="1"/>
    <s v="US West Power Phy Fwd Firm"/>
    <s v="US Pwr Phy Firm  Mid-C Peak              16May01         USD/MWh"/>
    <m/>
    <n v="25"/>
    <x v="0"/>
    <x v="1"/>
    <x v="0"/>
    <n v="250"/>
    <s v="timnhanna"/>
    <s v="DSCHOLT"/>
    <s v="ST-NW"/>
    <x v="6"/>
    <x v="8"/>
    <n v="611165.1"/>
    <d v="2001-05-16T21:00:00"/>
  </r>
  <r>
    <x v="1"/>
    <x v="3"/>
    <x v="1"/>
    <x v="0"/>
    <n v="1246470"/>
    <d v="2001-05-15T08:46:1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89392"/>
    <d v="2001-05-16T21:00:00"/>
  </r>
  <r>
    <x v="1"/>
    <x v="3"/>
    <x v="1"/>
    <x v="0"/>
    <n v="1246472"/>
    <d v="2001-05-15T08:46:1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tandsse"/>
    <s v="KSTEVEN"/>
    <s v="ENA-IM Mid Central South"/>
    <x v="7"/>
    <x v="7"/>
    <n v="789394"/>
    <d v="2001-05-16T21:00:00"/>
  </r>
  <r>
    <x v="1"/>
    <x v="3"/>
    <x v="1"/>
    <x v="0"/>
    <n v="1246471"/>
    <d v="2001-05-15T08:46:18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TOMSAX01"/>
    <s v="KSTEVEN"/>
    <s v="ENA-IM Mid Central South"/>
    <x v="7"/>
    <x v="7"/>
    <n v="789393"/>
    <d v="2001-05-16T21:00:00"/>
  </r>
  <r>
    <x v="1"/>
    <x v="3"/>
    <x v="0"/>
    <x v="0"/>
    <n v="1246474"/>
    <d v="2001-05-15T08:46:2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aepes214"/>
    <s v="JARNOLD"/>
    <s v="NG-Price"/>
    <x v="3"/>
    <x v="7"/>
    <s v="V96249.1"/>
    <d v="2001-11-01T00:00:00"/>
  </r>
  <r>
    <x v="1"/>
    <x v="3"/>
    <x v="1"/>
    <x v="0"/>
    <n v="1246475"/>
    <d v="2001-05-15T08:46:26"/>
    <s v="WPS Energy Services, Inc."/>
    <x v="0"/>
    <x v="0"/>
    <x v="0"/>
    <x v="3"/>
    <s v="US Gas Phy Fwd Firm non-TX &lt; or = 1Mo "/>
    <s v="US Gas Phy       Consumers Pwr           16May01         USD/MM"/>
    <n v="497"/>
    <m/>
    <x v="0"/>
    <x v="12"/>
    <x v="0"/>
    <n v="4.66"/>
    <s v="TC2SHANDY"/>
    <s v="JWILLI13"/>
    <s v="ENA - IM Mkt Central MICH"/>
    <x v="7"/>
    <x v="7"/>
    <n v="789395"/>
    <d v="2001-05-16T21:00:00"/>
  </r>
  <r>
    <x v="1"/>
    <x v="1"/>
    <x v="1"/>
    <x v="0"/>
    <n v="1246477"/>
    <d v="2001-05-15T08:46:30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37"/>
    <s v="Velasquez"/>
    <s v="CMALLOR"/>
    <s v="ST-CA"/>
    <x v="6"/>
    <x v="8"/>
    <n v="611166.1"/>
    <d v="2001-05-16T21:00:00"/>
  </r>
  <r>
    <x v="1"/>
    <x v="3"/>
    <x v="0"/>
    <x v="0"/>
    <n v="1246478"/>
    <d v="2001-05-15T08:46:31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52.1"/>
    <d v="2001-06-01T21:00:00"/>
  </r>
  <r>
    <x v="1"/>
    <x v="3"/>
    <x v="1"/>
    <x v="0"/>
    <n v="1246479"/>
    <d v="2001-05-15T08:46:32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488"/>
    <s v="JFuller99"/>
    <s v="PMIMS"/>
    <s v="ENA - IM MKT Central CG"/>
    <x v="7"/>
    <x v="7"/>
    <n v="789396"/>
    <d v="2001-05-16T21:00:00"/>
  </r>
  <r>
    <x v="1"/>
    <x v="3"/>
    <x v="1"/>
    <x v="0"/>
    <n v="1246480"/>
    <d v="2001-05-15T08:46:35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bcollins"/>
    <s v="KSTEVEN"/>
    <s v="ENA-IM Mid Central South"/>
    <x v="7"/>
    <x v="7"/>
    <n v="789397"/>
    <d v="2001-05-16T21:00:00"/>
  </r>
  <r>
    <x v="1"/>
    <x v="3"/>
    <x v="0"/>
    <x v="0"/>
    <n v="1246481"/>
    <d v="2001-05-15T08:46:37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0.08"/>
    <s v="SHIMAITIS"/>
    <s v="MMAGGI"/>
    <s v="NG EXOTIC"/>
    <x v="3"/>
    <x v="7"/>
    <s v="V96253.1"/>
    <d v="2001-06-01T00:00:00"/>
  </r>
  <r>
    <x v="1"/>
    <x v="1"/>
    <x v="1"/>
    <x v="0"/>
    <n v="1246482"/>
    <d v="2001-05-15T08:46:37"/>
    <s v="Pinnacle West Capital Corporation"/>
    <x v="0"/>
    <x v="0"/>
    <x v="0"/>
    <x v="1"/>
    <s v="US West Power Phy Fwd CAISO"/>
    <s v="US Pwr Phy CAISO SP15 Peak               16May01         USD/MWh"/>
    <n v="25"/>
    <m/>
    <x v="0"/>
    <x v="1"/>
    <x v="0"/>
    <n v="202"/>
    <s v="DUDLEY22"/>
    <s v="CMALLOR"/>
    <s v="ST-CA"/>
    <x v="6"/>
    <x v="8"/>
    <n v="611167.1"/>
    <d v="2001-05-16T21:00:00"/>
  </r>
  <r>
    <x v="0"/>
    <x v="3"/>
    <x v="1"/>
    <x v="0"/>
    <n v="1246483"/>
    <d v="2001-05-15T08:46:3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3"/>
    <s v="LORIPIGI"/>
    <s v="CCLARK5"/>
    <s v="EC - IM Canada BC"/>
    <x v="7"/>
    <x v="9"/>
    <n v="789398"/>
    <d v="2001-05-16T21:00:00"/>
  </r>
  <r>
    <x v="1"/>
    <x v="3"/>
    <x v="1"/>
    <x v="0"/>
    <n v="1246485"/>
    <d v="2001-05-15T08:46:40"/>
    <s v="USGT/Aquila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5"/>
    <s v="marytuttle"/>
    <s v="MLENHAR"/>
    <s v="ENA - IM West"/>
    <x v="7"/>
    <x v="7"/>
    <n v="789399"/>
    <d v="2001-05-16T21:00:00"/>
  </r>
  <r>
    <x v="1"/>
    <x v="3"/>
    <x v="1"/>
    <x v="0"/>
    <n v="1246486"/>
    <d v="2001-05-15T08:46:4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BIGDADDY"/>
    <s v="PMIMS"/>
    <s v="ENA - IM MKT Central CG"/>
    <x v="7"/>
    <x v="7"/>
    <n v="789400"/>
    <d v="2001-05-16T21:00:00"/>
  </r>
  <r>
    <x v="1"/>
    <x v="6"/>
    <x v="0"/>
    <x v="0"/>
    <n v="1246487"/>
    <d v="2001-05-15T08:46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TREADWAY"/>
    <s v="GWHALLE"/>
    <s v="WTI-GW-NXC2"/>
    <x v="3"/>
    <x v="7"/>
    <s v="V96255.1"/>
    <d v="2001-06-01T00:00:00"/>
  </r>
  <r>
    <x v="1"/>
    <x v="3"/>
    <x v="0"/>
    <x v="0"/>
    <n v="1246489"/>
    <d v="2001-05-15T08:46:45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049999999999999"/>
    <s v="shawnmaz"/>
    <s v="JARNOLD"/>
    <s v="NG-Price"/>
    <x v="3"/>
    <x v="7"/>
    <s v="V96256.1"/>
    <d v="2001-06-01T21:00:00"/>
  </r>
  <r>
    <x v="1"/>
    <x v="3"/>
    <x v="1"/>
    <x v="0"/>
    <n v="1246488"/>
    <d v="2001-05-15T08:46:45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KENTRADES1"/>
    <s v="TDONOHO"/>
    <s v="ENA - IM Central Gulf"/>
    <x v="7"/>
    <x v="7"/>
    <n v="789401"/>
    <d v="2001-05-16T21:00:00"/>
  </r>
  <r>
    <x v="0"/>
    <x v="3"/>
    <x v="1"/>
    <x v="0"/>
    <n v="1246490"/>
    <d v="2001-05-15T08:46:46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499999999999996"/>
    <s v="pandersen"/>
    <s v="CCLARK5"/>
    <s v="EC - IM Canada BC"/>
    <x v="7"/>
    <x v="9"/>
    <n v="789402"/>
    <d v="2001-05-16T21:00:00"/>
  </r>
  <r>
    <x v="1"/>
    <x v="3"/>
    <x v="0"/>
    <x v="0"/>
    <n v="1246491"/>
    <d v="2001-05-15T08:46:4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paulbach"/>
    <s v="JARNOLD"/>
    <s v="NG-Price"/>
    <x v="3"/>
    <x v="7"/>
    <s v="V96257.1"/>
    <d v="2001-06-01T00:00:00"/>
  </r>
  <r>
    <x v="1"/>
    <x v="3"/>
    <x v="1"/>
    <x v="0"/>
    <n v="1246492"/>
    <d v="2001-05-15T08:46:51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50000000000002"/>
    <s v="KENTRADES1"/>
    <s v="TDONOHO"/>
    <s v="ENA - IM Central Gulf"/>
    <x v="7"/>
    <x v="7"/>
    <n v="789403"/>
    <d v="2001-05-16T21:00:00"/>
  </r>
  <r>
    <x v="1"/>
    <x v="3"/>
    <x v="0"/>
    <x v="0"/>
    <n v="1246493"/>
    <d v="2001-05-15T08:46:5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"/>
    <s v="MICWHITE"/>
    <s v="JARNOLD"/>
    <s v="NG-Price"/>
    <x v="3"/>
    <x v="7"/>
    <s v="V96259.1"/>
    <d v="2001-06-01T21:00:00"/>
  </r>
  <r>
    <x v="0"/>
    <x v="3"/>
    <x v="1"/>
    <x v="0"/>
    <n v="1246494"/>
    <d v="2001-05-15T08:46:55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7"/>
    <s v="GRADYNIGI"/>
    <s v="CCLARK5"/>
    <s v="EC - IM Canada BC"/>
    <x v="7"/>
    <x v="9"/>
    <n v="789404"/>
    <d v="2001-05-16T21:00:00"/>
  </r>
  <r>
    <x v="1"/>
    <x v="3"/>
    <x v="1"/>
    <x v="0"/>
    <n v="1246495"/>
    <d v="2001-05-15T08:46:56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405"/>
    <d v="2001-05-16T21:00:00"/>
  </r>
  <r>
    <x v="1"/>
    <x v="3"/>
    <x v="0"/>
    <x v="0"/>
    <n v="1246496"/>
    <d v="2001-05-15T08:46:57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iglertim"/>
    <s v="JARNOLD"/>
    <s v="NG-Price"/>
    <x v="3"/>
    <x v="7"/>
    <s v="V96261.1"/>
    <d v="2001-06-01T21:00:00"/>
  </r>
  <r>
    <x v="1"/>
    <x v="3"/>
    <x v="1"/>
    <x v="0"/>
    <n v="1246497"/>
    <d v="2001-05-15T08:46:58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KENTRADES1"/>
    <s v="TDONOHO"/>
    <s v="ENA - IM Central Gulf"/>
    <x v="7"/>
    <x v="7"/>
    <n v="789406"/>
    <d v="2001-05-16T21:00:00"/>
  </r>
  <r>
    <x v="1"/>
    <x v="3"/>
    <x v="0"/>
    <x v="0"/>
    <n v="1246498"/>
    <d v="2001-05-15T08:47:00"/>
    <s v="Aquila Risk Management Corporation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AQUILA1000"/>
    <s v="JARNOLD"/>
    <s v="NG-Price"/>
    <x v="3"/>
    <x v="7"/>
    <s v="V96260.1"/>
    <d v="2001-06-01T00:00:00"/>
  </r>
  <r>
    <x v="1"/>
    <x v="3"/>
    <x v="1"/>
    <x v="0"/>
    <n v="1246500"/>
    <d v="2001-05-15T08:47:04"/>
    <s v="Equitable Gas Company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25"/>
    <s v="ADM89359"/>
    <s v="JHODGE2"/>
    <s v="ENA-IM ME TCO"/>
    <x v="7"/>
    <x v="7"/>
    <n v="789407"/>
    <d v="2001-05-16T21:00:00"/>
  </r>
  <r>
    <x v="1"/>
    <x v="3"/>
    <x v="1"/>
    <x v="0"/>
    <n v="1246501"/>
    <d v="2001-05-15T08:47:06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epes206"/>
    <s v="PMIMS"/>
    <s v="ENA - IM MKT Central CG"/>
    <x v="7"/>
    <x v="7"/>
    <n v="789408"/>
    <d v="2001-05-16T21:00:00"/>
  </r>
  <r>
    <x v="1"/>
    <x v="3"/>
    <x v="1"/>
    <x v="0"/>
    <n v="1246502"/>
    <d v="2001-05-15T08:47:10"/>
    <s v="AEP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aepes208"/>
    <s v="KSTEVEN"/>
    <s v="ENA-IM Mid Central South"/>
    <x v="7"/>
    <x v="7"/>
    <n v="789409"/>
    <d v="2001-05-16T21:00:00"/>
  </r>
  <r>
    <x v="1"/>
    <x v="3"/>
    <x v="0"/>
    <x v="0"/>
    <n v="1246503"/>
    <d v="2001-05-15T08:47:11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lewislee"/>
    <s v="JARNOLD"/>
    <s v="NG-Price"/>
    <x v="3"/>
    <x v="7"/>
    <s v="V96264.1"/>
    <d v="2001-06-01T21:00:00"/>
  </r>
  <r>
    <x v="1"/>
    <x v="3"/>
    <x v="0"/>
    <x v="0"/>
    <n v="1246504"/>
    <d v="2001-05-15T08:47:1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EPMELPjrc"/>
    <s v="JARNOLD"/>
    <s v="NG-Price"/>
    <x v="3"/>
    <x v="7"/>
    <s v="V96263.1"/>
    <d v="2002-01-01T21:00:00"/>
  </r>
  <r>
    <x v="1"/>
    <x v="3"/>
    <x v="1"/>
    <x v="0"/>
    <n v="1246505"/>
    <d v="2001-05-15T08:47:14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aepes217"/>
    <s v="TKUYKEN"/>
    <s v="ENA - IM West"/>
    <x v="7"/>
    <x v="7"/>
    <n v="789410"/>
    <d v="2001-05-16T21:00:00"/>
  </r>
  <r>
    <x v="0"/>
    <x v="3"/>
    <x v="1"/>
    <x v="0"/>
    <n v="1246506"/>
    <d v="2001-05-15T08:47:19"/>
    <s v="Anadarko Canada Corporation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sgrimbly"/>
    <s v="RWATT"/>
    <s v="EC-IM Canada West"/>
    <x v="7"/>
    <x v="9"/>
    <n v="789411"/>
    <d v="2001-05-16T21:00:00"/>
  </r>
  <r>
    <x v="1"/>
    <x v="3"/>
    <x v="1"/>
    <x v="0"/>
    <n v="1246507"/>
    <d v="2001-05-15T08:47:2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dmccairns"/>
    <s v="ARING"/>
    <s v="ENA-IM NE GULF1"/>
    <x v="7"/>
    <x v="7"/>
    <n v="789413"/>
    <d v="2001-05-16T21:00:00"/>
  </r>
  <r>
    <x v="1"/>
    <x v="3"/>
    <x v="1"/>
    <x v="0"/>
    <n v="1246508"/>
    <d v="2001-05-15T08:47:25"/>
    <s v="Adams Resources Marketing, Ltd."/>
    <x v="0"/>
    <x v="0"/>
    <x v="0"/>
    <x v="3"/>
    <s v="US Gas Phy Fwd Firm non-TX &lt; or = 1Mo "/>
    <s v="US Gas Phy       TENN 800                16May01         USD/MM"/>
    <m/>
    <n v="9729"/>
    <x v="0"/>
    <x v="12"/>
    <x v="0"/>
    <n v="4.3600000000000003"/>
    <s v="KENTRADES1"/>
    <s v="SNEAL"/>
    <s v="ENA-IM NE GULF3"/>
    <x v="7"/>
    <x v="7"/>
    <n v="789414"/>
    <d v="2001-05-16T21:00:00"/>
  </r>
  <r>
    <x v="1"/>
    <x v="3"/>
    <x v="1"/>
    <x v="0"/>
    <n v="1246509"/>
    <d v="2001-05-15T08:47:27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415"/>
    <d v="2001-05-16T21:00:00"/>
  </r>
  <r>
    <x v="0"/>
    <x v="3"/>
    <x v="1"/>
    <x v="0"/>
    <n v="1246511"/>
    <d v="2001-05-15T08:47:30"/>
    <s v="Dynegy Canada Inc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25"/>
    <s v="JIMMCGHEE"/>
    <s v="CCLARK5"/>
    <s v="EC - IM Canada BC"/>
    <x v="7"/>
    <x v="9"/>
    <n v="789417"/>
    <d v="2001-05-16T21:00:00"/>
  </r>
  <r>
    <x v="1"/>
    <x v="3"/>
    <x v="1"/>
    <x v="0"/>
    <n v="1246512"/>
    <d v="2001-05-15T08:47:3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49999999999998"/>
    <s v="aepes202"/>
    <s v="SPEREIR"/>
    <s v="ENA-IM NE GULF3"/>
    <x v="7"/>
    <x v="7"/>
    <n v="789418"/>
    <d v="2001-05-16T21:00:00"/>
  </r>
  <r>
    <x v="1"/>
    <x v="3"/>
    <x v="1"/>
    <x v="0"/>
    <n v="1246510"/>
    <d v="2001-05-15T08:47:3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99999999999997"/>
    <s v="TIMMYSMALL"/>
    <s v="EVILLAR"/>
    <s v="HPLC - IM HPLC"/>
    <x v="7"/>
    <x v="10"/>
    <n v="789416"/>
    <d v="2001-05-16T21:00:00"/>
  </r>
  <r>
    <x v="1"/>
    <x v="3"/>
    <x v="1"/>
    <x v="0"/>
    <n v="1246514"/>
    <d v="2001-05-15T08:47:33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420"/>
    <d v="2001-05-16T21:00:00"/>
  </r>
  <r>
    <x v="1"/>
    <x v="3"/>
    <x v="1"/>
    <x v="0"/>
    <n v="1246513"/>
    <d v="2001-05-15T08:47:33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KENTRADES1"/>
    <s v="SNEAL"/>
    <s v="ENA-IM NE GULF3"/>
    <x v="7"/>
    <x v="7"/>
    <n v="789419"/>
    <d v="2001-05-16T21:00:00"/>
  </r>
  <r>
    <x v="0"/>
    <x v="3"/>
    <x v="1"/>
    <x v="0"/>
    <n v="1246515"/>
    <d v="2001-05-15T08:47:35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9421"/>
    <d v="2001-05-16T21:00:00"/>
  </r>
  <r>
    <x v="1"/>
    <x v="3"/>
    <x v="1"/>
    <x v="0"/>
    <n v="1246516"/>
    <d v="2001-05-15T08:47:39"/>
    <s v="Duke Energy Trading and Marketing, L.L.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YJACKSON"/>
    <s v="SNEAL"/>
    <s v="ENA-IM NE GULF4"/>
    <x v="7"/>
    <x v="7"/>
    <n v="789422"/>
    <d v="2001-05-16T21:00:00"/>
  </r>
  <r>
    <x v="1"/>
    <x v="3"/>
    <x v="0"/>
    <x v="0"/>
    <n v="1246517"/>
    <d v="2001-05-15T08:47:4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66.1"/>
    <d v="2001-07-01T21:00:00"/>
  </r>
  <r>
    <x v="1"/>
    <x v="3"/>
    <x v="1"/>
    <x v="0"/>
    <n v="1246518"/>
    <d v="2001-05-15T08:47:42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49999999999998"/>
    <s v="VABLAISE"/>
    <s v="VPIMENOV"/>
    <s v="ENA-IM ME NEW YORK"/>
    <x v="7"/>
    <x v="7"/>
    <n v="789423"/>
    <d v="2001-05-16T21:00:00"/>
  </r>
  <r>
    <x v="0"/>
    <x v="1"/>
    <x v="1"/>
    <x v="0"/>
    <n v="1246519"/>
    <d v="2001-05-15T08:47:43"/>
    <s v="MVV Energie AG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MVVTRADER8"/>
    <s v="MHELLERM"/>
    <s v="UK - ECTRL - Continental Power Book"/>
    <x v="2"/>
    <x v="2"/>
    <n v="102420.1"/>
    <d v="2001-05-21T21:00:00"/>
  </r>
  <r>
    <x v="0"/>
    <x v="1"/>
    <x v="1"/>
    <x v="0"/>
    <n v="1246520"/>
    <d v="2001-05-15T08:47:4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7"/>
    <s v="MHELLERM"/>
    <s v="UK - ECTRL - Continental Power Book"/>
    <x v="2"/>
    <x v="2"/>
    <n v="102421.1"/>
    <d v="2001-05-21T21:00:00"/>
  </r>
  <r>
    <x v="1"/>
    <x v="3"/>
    <x v="0"/>
    <x v="0"/>
    <n v="1246521"/>
    <d v="2001-05-15T08:47:44"/>
    <s v="Bankers Trust Company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RHUNTER"/>
    <s v="JARNOLD"/>
    <s v="NG-Price"/>
    <x v="3"/>
    <x v="7"/>
    <s v="V96268.1"/>
    <d v="2001-06-01T21:00:00"/>
  </r>
  <r>
    <x v="1"/>
    <x v="3"/>
    <x v="0"/>
    <x v="0"/>
    <n v="1246522"/>
    <d v="2001-05-15T08:47:46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petverma"/>
    <s v="JARNOLD"/>
    <s v="NG-Price"/>
    <x v="3"/>
    <x v="7"/>
    <s v="V96267.1"/>
    <d v="2001-06-01T00:00:00"/>
  </r>
  <r>
    <x v="1"/>
    <x v="3"/>
    <x v="1"/>
    <x v="0"/>
    <n v="1246523"/>
    <d v="2001-05-15T08:47:46"/>
    <s v="Reliant Energy Services, Inc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bbrent01"/>
    <s v="MLENHAR"/>
    <s v="ENA - IM West"/>
    <x v="7"/>
    <x v="7"/>
    <n v="789424"/>
    <d v="2001-05-16T21:00:00"/>
  </r>
  <r>
    <x v="0"/>
    <x v="3"/>
    <x v="1"/>
    <x v="0"/>
    <n v="1246524"/>
    <d v="2001-05-15T08:47:48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"/>
    <s v="elizabeth"/>
    <s v="RWATT"/>
    <s v="EC-IM Canada West"/>
    <x v="7"/>
    <x v="9"/>
    <n v="789425"/>
    <d v="2001-05-15T21:00:00"/>
  </r>
  <r>
    <x v="1"/>
    <x v="3"/>
    <x v="1"/>
    <x v="0"/>
    <n v="1246525"/>
    <d v="2001-05-15T08:47:51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89426"/>
    <d v="2001-05-16T21:00:00"/>
  </r>
  <r>
    <x v="1"/>
    <x v="1"/>
    <x v="1"/>
    <x v="0"/>
    <n v="1246526"/>
    <d v="2001-05-15T08:47:52"/>
    <s v="Allegheny Energy Supply Company, LLC"/>
    <x v="0"/>
    <x v="0"/>
    <x v="0"/>
    <x v="1"/>
    <s v="US West Power Phy Fwd CAISO"/>
    <s v="US Pwr Phy CAISO NP15 Peak odd-lot       16May01         USD/MWh"/>
    <m/>
    <n v="15"/>
    <x v="0"/>
    <x v="1"/>
    <x v="0"/>
    <n v="238"/>
    <s v="wbaes123"/>
    <s v="JMORRIS4"/>
    <s v="ST-CA"/>
    <x v="6"/>
    <x v="8"/>
    <n v="611171.1"/>
    <d v="2001-05-16T21:00:00"/>
  </r>
  <r>
    <x v="1"/>
    <x v="3"/>
    <x v="1"/>
    <x v="0"/>
    <n v="1246527"/>
    <d v="2001-05-15T08:47:54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MIDCONT1"/>
    <s v="KSTEVEN"/>
    <s v="ENA-IM Mid Central South"/>
    <x v="7"/>
    <x v="7"/>
    <n v="789427"/>
    <d v="2001-05-16T21:00:00"/>
  </r>
  <r>
    <x v="0"/>
    <x v="3"/>
    <x v="1"/>
    <x v="0"/>
    <n v="1246528"/>
    <d v="2001-05-15T08:47:56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5"/>
    <s v="elizabeth"/>
    <s v="RWATT"/>
    <s v="EC-IM Canada West"/>
    <x v="7"/>
    <x v="9"/>
    <n v="789428"/>
    <d v="2001-05-15T21:00:00"/>
  </r>
  <r>
    <x v="1"/>
    <x v="3"/>
    <x v="0"/>
    <x v="0"/>
    <n v="1246529"/>
    <d v="2001-05-15T08:47:59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JOEGRAHAM"/>
    <s v="JARNOLD"/>
    <s v="NG-Price"/>
    <x v="3"/>
    <x v="7"/>
    <s v="V96271.1"/>
    <d v="2001-06-01T00:00:00"/>
  </r>
  <r>
    <x v="1"/>
    <x v="3"/>
    <x v="1"/>
    <x v="0"/>
    <n v="1246530"/>
    <d v="2001-05-15T08:48:00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WILSHUSEN"/>
    <s v="ARING"/>
    <s v="ENA-IM NE GULF1"/>
    <x v="7"/>
    <x v="7"/>
    <n v="789429"/>
    <d v="2001-05-16T21:00:00"/>
  </r>
  <r>
    <x v="0"/>
    <x v="1"/>
    <x v="1"/>
    <x v="0"/>
    <n v="1246531"/>
    <d v="2001-05-15T08:48:02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8"/>
    <s v="MHELLERM"/>
    <s v="UK - ECTRL - Continental Power Book"/>
    <x v="2"/>
    <x v="2"/>
    <n v="102422.1"/>
    <d v="2001-05-21T21:00:00"/>
  </r>
  <r>
    <x v="1"/>
    <x v="3"/>
    <x v="1"/>
    <x v="0"/>
    <n v="1246532"/>
    <d v="2001-05-15T08:48:03"/>
    <s v="El Paso Merchant Energy, L.P."/>
    <x v="0"/>
    <x v="0"/>
    <x v="0"/>
    <x v="3"/>
    <s v="US Gas Phy Fwd Firm non-TX &lt; or = 1Mo "/>
    <s v="US Gas Phy       Mich Con                16May01         USD/MM"/>
    <n v="2828"/>
    <m/>
    <x v="0"/>
    <x v="12"/>
    <x v="0"/>
    <n v="4.665"/>
    <s v="EPMELPcmb"/>
    <s v="JWILLI13"/>
    <s v="ENA - IM Mkt Central MICH"/>
    <x v="7"/>
    <x v="7"/>
    <n v="789430"/>
    <d v="2001-05-16T21:00:00"/>
  </r>
  <r>
    <x v="1"/>
    <x v="3"/>
    <x v="1"/>
    <x v="0"/>
    <n v="1246534"/>
    <d v="2001-05-15T08:48:08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431"/>
    <d v="2001-05-16T21:00:00"/>
  </r>
  <r>
    <x v="1"/>
    <x v="3"/>
    <x v="1"/>
    <x v="0"/>
    <n v="1246535"/>
    <d v="2001-05-15T08:48:08"/>
    <s v="EnergyUSA-TPC Corp."/>
    <x v="0"/>
    <x v="0"/>
    <x v="0"/>
    <x v="3"/>
    <s v="US Gas Phy Fwd Firm non-TX &lt; or = 1Mo "/>
    <s v="US Gas Phy       NGPL NIPSCO             16May01         USD/MM"/>
    <m/>
    <n v="5000"/>
    <x v="0"/>
    <x v="12"/>
    <x v="0"/>
    <n v="4.5637999999999996"/>
    <s v="trevorh1"/>
    <s v="PMIMS"/>
    <s v="ENA - IM MKT Central CG"/>
    <x v="7"/>
    <x v="7"/>
    <n v="789433"/>
    <d v="2001-05-16T21:00:00"/>
  </r>
  <r>
    <x v="1"/>
    <x v="3"/>
    <x v="1"/>
    <x v="0"/>
    <n v="1246533"/>
    <d v="2001-05-15T08:48:08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89432"/>
    <d v="2001-05-16T21:00:00"/>
  </r>
  <r>
    <x v="1"/>
    <x v="3"/>
    <x v="0"/>
    <x v="0"/>
    <n v="1246536"/>
    <d v="2001-05-15T08:48:15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rjvandam"/>
    <s v="JARNOLD"/>
    <s v="NG-Price"/>
    <x v="3"/>
    <x v="7"/>
    <s v="V96272.1"/>
    <d v="2001-06-01T21:00:00"/>
  </r>
  <r>
    <x v="1"/>
    <x v="3"/>
    <x v="1"/>
    <x v="0"/>
    <n v="1246537"/>
    <d v="2001-05-15T08:48:18"/>
    <s v="ONEOK Energy Marketing and Trading Compan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49999999999996"/>
    <s v="KELLYADAM"/>
    <s v="SNEAL"/>
    <s v="ENA-IM NE GULF4"/>
    <x v="7"/>
    <x v="7"/>
    <n v="789434"/>
    <d v="2001-05-16T21:00:00"/>
  </r>
  <r>
    <x v="1"/>
    <x v="3"/>
    <x v="0"/>
    <x v="0"/>
    <n v="1246539"/>
    <d v="2001-05-15T08:48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robpitts"/>
    <s v="JARNOLD"/>
    <s v="NG-Price"/>
    <x v="3"/>
    <x v="7"/>
    <s v="V96273.1"/>
    <d v="2001-06-01T00:00:00"/>
  </r>
  <r>
    <x v="1"/>
    <x v="3"/>
    <x v="1"/>
    <x v="0"/>
    <n v="1246538"/>
    <d v="2001-05-15T08:48:2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dkt00001"/>
    <s v="PMIMS"/>
    <s v="ENA - IM MKT Central CG"/>
    <x v="7"/>
    <x v="7"/>
    <n v="789435"/>
    <d v="2001-05-16T21:00:00"/>
  </r>
  <r>
    <x v="1"/>
    <x v="3"/>
    <x v="1"/>
    <x v="0"/>
    <n v="1246540"/>
    <d v="2001-05-15T08:48:26"/>
    <s v="El Paso Merchant Energy, L.P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EPMELPsj"/>
    <s v="SPEREIR"/>
    <s v="ENA-IM NE GULF3"/>
    <x v="7"/>
    <x v="7"/>
    <n v="789436"/>
    <d v="2001-05-16T21:00:00"/>
  </r>
  <r>
    <x v="0"/>
    <x v="1"/>
    <x v="1"/>
    <x v="0"/>
    <n v="1246541"/>
    <d v="2001-05-15T08:48:27"/>
    <s v="Entrade GmbH"/>
    <x v="0"/>
    <x v="0"/>
    <x v="0"/>
    <x v="1"/>
    <s v="GER Power Phy Fwd Ffrm"/>
    <s v="GER Pwr Phy FF   Ger Grd WDPK HV         17May01         EUR/MWh"/>
    <m/>
    <n v="25"/>
    <x v="0"/>
    <x v="1"/>
    <x v="2"/>
    <n v="29.95"/>
    <s v="ADM73836"/>
    <s v="MHELLERM"/>
    <s v="UK - ECTRL - Continental Power Book"/>
    <x v="2"/>
    <x v="2"/>
    <n v="102423.1"/>
    <d v="2001-05-17T21:00:00"/>
  </r>
  <r>
    <x v="1"/>
    <x v="3"/>
    <x v="0"/>
    <x v="0"/>
    <n v="1246542"/>
    <d v="2001-05-15T08:48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1"/>
    <s v="petverma"/>
    <s v="JARNOLD"/>
    <s v="NG-Price"/>
    <x v="3"/>
    <x v="7"/>
    <s v="V96274.1"/>
    <d v="2001-06-01T21:00:00"/>
  </r>
  <r>
    <x v="1"/>
    <x v="3"/>
    <x v="1"/>
    <x v="0"/>
    <n v="1246543"/>
    <d v="2001-05-15T08:48:31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50000000000003"/>
    <s v="aepes202"/>
    <s v="SPEREIR"/>
    <s v="ENA-IM NE GULF3"/>
    <x v="7"/>
    <x v="7"/>
    <n v="789437"/>
    <d v="2001-05-16T21:00:00"/>
  </r>
  <r>
    <x v="1"/>
    <x v="3"/>
    <x v="1"/>
    <x v="0"/>
    <n v="1246545"/>
    <d v="2001-05-15T08:48:37"/>
    <s v="Wisconsin Gas Company"/>
    <x v="0"/>
    <x v="0"/>
    <x v="0"/>
    <x v="3"/>
    <s v="US Gas Phy Fwd Firm non-TX &lt; or = 1Mo "/>
    <s v="US Gas Phy       Mich Con                16May01         USD/MM"/>
    <n v="6172"/>
    <m/>
    <x v="0"/>
    <x v="12"/>
    <x v="0"/>
    <n v="4.665"/>
    <s v="JFuller99"/>
    <s v="JWILLI13"/>
    <s v="ENA - IM Mkt Central MICH"/>
    <x v="7"/>
    <x v="7"/>
    <n v="789439"/>
    <d v="2001-05-16T21:00:00"/>
  </r>
  <r>
    <x v="1"/>
    <x v="3"/>
    <x v="1"/>
    <x v="0"/>
    <n v="1246544"/>
    <d v="2001-05-15T08:48:37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438"/>
    <d v="2001-05-16T21:00:00"/>
  </r>
  <r>
    <x v="1"/>
    <x v="3"/>
    <x v="1"/>
    <x v="0"/>
    <n v="1246547"/>
    <d v="2001-05-15T08:48:39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441"/>
    <d v="2001-05-16T21:00:00"/>
  </r>
  <r>
    <x v="1"/>
    <x v="3"/>
    <x v="1"/>
    <x v="0"/>
    <n v="1246548"/>
    <d v="2001-05-15T08:48:41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"/>
    <s v="ASANCHEZ1"/>
    <s v="SNEAL"/>
    <s v="ENA-IM NE GULF4"/>
    <x v="7"/>
    <x v="7"/>
    <n v="789443"/>
    <d v="2001-05-16T21:00:00"/>
  </r>
  <r>
    <x v="0"/>
    <x v="3"/>
    <x v="1"/>
    <x v="0"/>
    <n v="1246550"/>
    <d v="2001-05-15T08:48:4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89444"/>
    <d v="2001-05-16T21:00:00"/>
  </r>
  <r>
    <x v="1"/>
    <x v="3"/>
    <x v="0"/>
    <x v="0"/>
    <n v="1246552"/>
    <d v="2001-05-15T08:48:44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ADM59980"/>
    <s v="JARNOLD"/>
    <s v="NG-Price"/>
    <x v="3"/>
    <x v="7"/>
    <s v="V96275.1"/>
    <d v="2001-06-01T21:00:00"/>
  </r>
  <r>
    <x v="1"/>
    <x v="3"/>
    <x v="1"/>
    <x v="0"/>
    <n v="1246551"/>
    <d v="2001-05-15T08:48:44"/>
    <s v="Nicor Gas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vab12345"/>
    <s v="TDONOHO"/>
    <s v="ENA - IM Central Gulf"/>
    <x v="7"/>
    <x v="7"/>
    <n v="789445"/>
    <d v="2001-05-16T21:00:00"/>
  </r>
  <r>
    <x v="0"/>
    <x v="1"/>
    <x v="1"/>
    <x v="0"/>
    <n v="1246553"/>
    <d v="2001-05-15T08:48:45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7"/>
    <s v="MHELLERM"/>
    <s v="UK - ECTRL - Continental Power Book"/>
    <x v="2"/>
    <x v="2"/>
    <n v="102424.1"/>
    <d v="2001-05-21T21:00:00"/>
  </r>
  <r>
    <x v="1"/>
    <x v="3"/>
    <x v="1"/>
    <x v="0"/>
    <n v="1246554"/>
    <d v="2001-05-15T08:48:47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USTIN4874"/>
    <s v="MLENHAR"/>
    <s v="ENA - IM West"/>
    <x v="7"/>
    <x v="7"/>
    <n v="789447"/>
    <d v="2001-05-16T21:00:00"/>
  </r>
  <r>
    <x v="1"/>
    <x v="3"/>
    <x v="1"/>
    <x v="0"/>
    <n v="1246555"/>
    <d v="2001-05-15T08:48:47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446"/>
    <d v="2001-05-16T21:00:00"/>
  </r>
  <r>
    <x v="1"/>
    <x v="3"/>
    <x v="1"/>
    <x v="0"/>
    <n v="1246556"/>
    <d v="2001-05-15T08:48:47"/>
    <s v="BP Energy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49999999999997"/>
    <s v="ADM05933"/>
    <s v="VPIMENOV"/>
    <s v="ENA-IM ME NEW YORK"/>
    <x v="7"/>
    <x v="7"/>
    <n v="789448"/>
    <d v="2001-05-16T21:00:00"/>
  </r>
  <r>
    <x v="1"/>
    <x v="3"/>
    <x v="1"/>
    <x v="0"/>
    <n v="1246557"/>
    <d v="2001-05-15T08:48:50"/>
    <s v="Cook Inlet Energy Supply L.L.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3"/>
    <s v="EASTDESK6"/>
    <s v="SPEREIR"/>
    <s v="ENA-IM NE GULF2"/>
    <x v="7"/>
    <x v="7"/>
    <n v="789449"/>
    <d v="2001-05-16T21:00:00"/>
  </r>
  <r>
    <x v="1"/>
    <x v="3"/>
    <x v="0"/>
    <x v="0"/>
    <n v="1246558"/>
    <d v="2001-05-15T08:48:52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1"/>
    <s v="MICWHITE"/>
    <s v="JARNOLD"/>
    <s v="NG-Price"/>
    <x v="3"/>
    <x v="7"/>
    <s v="V96276.1"/>
    <d v="2001-06-01T21:00:00"/>
  </r>
  <r>
    <x v="1"/>
    <x v="3"/>
    <x v="1"/>
    <x v="0"/>
    <n v="1246559"/>
    <d v="2001-05-15T08:48:54"/>
    <s v="Barrett Resources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ARRETT6"/>
    <s v="KSTEVEN"/>
    <s v="ENA-IM Mid Central South"/>
    <x v="7"/>
    <x v="7"/>
    <n v="789450"/>
    <d v="2001-05-16T21:00:00"/>
  </r>
  <r>
    <x v="1"/>
    <x v="3"/>
    <x v="1"/>
    <x v="0"/>
    <n v="1246561"/>
    <d v="2001-05-15T08:48:58"/>
    <s v="ONEOK Energy Marketing and Trading Company, L.P."/>
    <x v="0"/>
    <x v="0"/>
    <x v="0"/>
    <x v="3"/>
    <s v="US Gas Phy Fwd Firm non-TX &lt; or = 1Mo "/>
    <s v="US Gas Phy       NBPL/Nicor              16May01         USD/MM"/>
    <m/>
    <n v="3500"/>
    <x v="0"/>
    <x v="12"/>
    <x v="0"/>
    <n v="4.5575000000000001"/>
    <s v="KURTISWOOD"/>
    <s v="PMIMS"/>
    <s v="ENA - IM MKT Central CG"/>
    <x v="7"/>
    <x v="7"/>
    <n v="789451"/>
    <d v="2001-05-16T21:00:00"/>
  </r>
  <r>
    <x v="1"/>
    <x v="3"/>
    <x v="1"/>
    <x v="0"/>
    <n v="1246560"/>
    <d v="2001-05-15T08:48:58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452"/>
    <d v="2001-05-16T21:00:00"/>
  </r>
  <r>
    <x v="1"/>
    <x v="3"/>
    <x v="0"/>
    <x v="0"/>
    <n v="1246562"/>
    <d v="2001-05-15T08:48:59"/>
    <s v="Virginia Power Energy Marketing, Inc."/>
    <x v="0"/>
    <x v="0"/>
    <x v="0"/>
    <x v="3"/>
    <s v="US Gas Fin BasisSwap"/>
    <s v="US Gas Basis     TCO Pool                Jun01           USD/MM"/>
    <n v="50000"/>
    <m/>
    <x v="0"/>
    <x v="12"/>
    <x v="0"/>
    <n v="0.22"/>
    <s v="ADM40684"/>
    <s v="BMCKAY"/>
    <s v="FT-NY"/>
    <x v="3"/>
    <x v="7"/>
    <s v="V96277.1"/>
    <d v="2001-06-01T21:00:00"/>
  </r>
  <r>
    <x v="1"/>
    <x v="3"/>
    <x v="0"/>
    <x v="0"/>
    <n v="1246563"/>
    <d v="2001-05-15T08:49:00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278.1"/>
    <d v="2001-05-16T21:00:00"/>
  </r>
  <r>
    <x v="1"/>
    <x v="3"/>
    <x v="1"/>
    <x v="0"/>
    <n v="1246565"/>
    <d v="2001-05-15T08:49:03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alexstant"/>
    <s v="TKUYKEN"/>
    <s v="ENA - IM West"/>
    <x v="7"/>
    <x v="7"/>
    <n v="789454"/>
    <d v="2001-05-16T21:00:00"/>
  </r>
  <r>
    <x v="1"/>
    <x v="3"/>
    <x v="1"/>
    <x v="0"/>
    <n v="1246564"/>
    <d v="2001-05-15T08:49:03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JCARROLL"/>
    <s v="ARING"/>
    <s v="ENA-IM NE GULF1"/>
    <x v="7"/>
    <x v="7"/>
    <n v="789453"/>
    <d v="2001-05-16T21:00:00"/>
  </r>
  <r>
    <x v="1"/>
    <x v="3"/>
    <x v="1"/>
    <x v="0"/>
    <n v="1246566"/>
    <d v="2001-05-15T08:49:04"/>
    <s v="FirstEnergy Services Corp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49999999999998"/>
    <s v="DAVIDFRE"/>
    <s v="JHODGE2"/>
    <s v="ENA-IM ME TCO"/>
    <x v="7"/>
    <x v="7"/>
    <n v="789455"/>
    <d v="2001-05-16T21:00:00"/>
  </r>
  <r>
    <x v="1"/>
    <x v="3"/>
    <x v="0"/>
    <x v="0"/>
    <n v="1246567"/>
    <d v="2001-05-15T08:49:06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8.2500000000000004E-2"/>
    <s v="SHIMAITIS"/>
    <s v="MMAGGI"/>
    <s v="NG EXOTIC"/>
    <x v="3"/>
    <x v="7"/>
    <s v="V96279.1"/>
    <d v="2001-06-01T00:00:00"/>
  </r>
  <r>
    <x v="1"/>
    <x v="3"/>
    <x v="0"/>
    <x v="0"/>
    <n v="1246570"/>
    <d v="2001-05-15T08:49:14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281.1"/>
    <d v="2001-06-01T21:00:00"/>
  </r>
  <r>
    <x v="1"/>
    <x v="3"/>
    <x v="0"/>
    <x v="0"/>
    <n v="1246571"/>
    <d v="2001-05-15T08:49:15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6"/>
    <s v="ritanagle"/>
    <s v="PKEAVEY"/>
    <s v="G-DAILY-EST"/>
    <x v="3"/>
    <x v="7"/>
    <s v="V96282.1"/>
    <d v="2001-05-16T21:00:00"/>
  </r>
  <r>
    <x v="1"/>
    <x v="3"/>
    <x v="1"/>
    <x v="0"/>
    <n v="1246572"/>
    <d v="2001-05-15T08:49:15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mikekeen"/>
    <s v="TKUYKEN"/>
    <s v="ENA - IM West"/>
    <x v="7"/>
    <x v="7"/>
    <n v="789457"/>
    <d v="2001-05-16T21:00:00"/>
  </r>
  <r>
    <x v="1"/>
    <x v="3"/>
    <x v="1"/>
    <x v="0"/>
    <n v="1246573"/>
    <d v="2001-05-15T08:49:17"/>
    <s v="Mirant Americas Energy Marketing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rdm00001"/>
    <s v="MLENHAR"/>
    <s v="ENA - IM West"/>
    <x v="7"/>
    <x v="7"/>
    <n v="789458"/>
    <d v="2001-05-16T21:00:00"/>
  </r>
  <r>
    <x v="1"/>
    <x v="3"/>
    <x v="0"/>
    <x v="0"/>
    <n v="1246574"/>
    <d v="2001-05-15T08:49:19"/>
    <s v="J. Aron &amp; Company"/>
    <x v="0"/>
    <x v="0"/>
    <x v="0"/>
    <x v="3"/>
    <s v="US Gas Fin Swap"/>
    <s v="US Gas Swap      Nymex                   Jun-Oct01       USD/MM"/>
    <m/>
    <n v="2500"/>
    <x v="0"/>
    <x v="12"/>
    <x v="0"/>
    <n v="4.625"/>
    <s v="geridanc"/>
    <s v="JARNOLD"/>
    <s v="NG-Price"/>
    <x v="3"/>
    <x v="7"/>
    <s v="V96284.1"/>
    <d v="2001-06-01T00:00:00"/>
  </r>
  <r>
    <x v="1"/>
    <x v="1"/>
    <x v="1"/>
    <x v="0"/>
    <n v="1246575"/>
    <d v="2001-05-15T08:49:19"/>
    <s v="TransAlta Energy Marketing (US) Inc."/>
    <x v="0"/>
    <x v="0"/>
    <x v="0"/>
    <x v="1"/>
    <s v="US West Power Phy Fwd CAISO"/>
    <s v="US Pwr Phy CAISO NP15 Peak               16May01         USD/MWh"/>
    <m/>
    <n v="25"/>
    <x v="0"/>
    <x v="1"/>
    <x v="0"/>
    <n v="243"/>
    <s v="mkprime1"/>
    <s v="CMALLOR"/>
    <s v="ST-CA"/>
    <x v="6"/>
    <x v="8"/>
    <n v="611173.1"/>
    <d v="2001-05-16T21:00:00"/>
  </r>
  <r>
    <x v="1"/>
    <x v="3"/>
    <x v="1"/>
    <x v="0"/>
    <n v="1246576"/>
    <d v="2001-05-15T08:49:20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aepes201"/>
    <s v="TDONOHO"/>
    <s v="ENA - IM Central Gulf"/>
    <x v="7"/>
    <x v="7"/>
    <n v="789460"/>
    <d v="2001-05-16T21:00:00"/>
  </r>
  <r>
    <x v="1"/>
    <x v="3"/>
    <x v="1"/>
    <x v="0"/>
    <n v="1246578"/>
    <d v="2001-05-15T08:49:22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schwalbach"/>
    <s v="KSTEVEN"/>
    <s v="ENA-IM Mid Central South"/>
    <x v="7"/>
    <x v="7"/>
    <n v="789462"/>
    <d v="2001-05-16T21:00:00"/>
  </r>
  <r>
    <x v="1"/>
    <x v="3"/>
    <x v="1"/>
    <x v="0"/>
    <n v="1246577"/>
    <d v="2001-05-15T08:49:22"/>
    <s v="EnergyUSA-TPC Corp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049999999999997"/>
    <s v="scallender"/>
    <s v="TDONOHO"/>
    <s v="ENA - IM Central Gulf"/>
    <x v="7"/>
    <x v="7"/>
    <n v="789461"/>
    <d v="2001-05-16T21:00:00"/>
  </r>
  <r>
    <x v="1"/>
    <x v="3"/>
    <x v="1"/>
    <x v="0"/>
    <n v="1246579"/>
    <d v="2001-05-15T08:49:23"/>
    <s v="Western Gas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WILLIDEA"/>
    <s v="KSTEVEN"/>
    <s v="ENA-IM Mid Central South"/>
    <x v="7"/>
    <x v="7"/>
    <n v="789463"/>
    <d v="2001-05-16T21:00:00"/>
  </r>
  <r>
    <x v="1"/>
    <x v="3"/>
    <x v="0"/>
    <x v="0"/>
    <n v="1246580"/>
    <d v="2001-05-15T08:49:24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283.1"/>
    <d v="2001-06-01T21:00:00"/>
  </r>
  <r>
    <x v="1"/>
    <x v="1"/>
    <x v="1"/>
    <x v="0"/>
    <n v="1246581"/>
    <d v="2001-05-15T08:49:24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2"/>
    <s v="EPIER006"/>
    <s v="PPLATTE"/>
    <s v="ST-CA"/>
    <x v="6"/>
    <x v="8"/>
    <n v="611174.1"/>
    <d v="2001-05-16T21:00:00"/>
  </r>
  <r>
    <x v="0"/>
    <x v="3"/>
    <x v="1"/>
    <x v="0"/>
    <n v="1246582"/>
    <d v="2001-05-15T08:49:2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9464"/>
    <d v="2001-05-16T21:00:00"/>
  </r>
  <r>
    <x v="1"/>
    <x v="3"/>
    <x v="1"/>
    <x v="0"/>
    <n v="1246584"/>
    <d v="2001-05-15T08:49:26"/>
    <s v="Texex Energy Partners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75"/>
    <s v="texexener"/>
    <s v="SNEAL"/>
    <s v="ENA-IM NE GULF3"/>
    <x v="7"/>
    <x v="7"/>
    <n v="789465"/>
    <d v="2001-05-16T21:00:00"/>
  </r>
  <r>
    <x v="1"/>
    <x v="3"/>
    <x v="1"/>
    <x v="0"/>
    <n v="1246585"/>
    <d v="2001-05-15T08:49:27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mikepowers"/>
    <s v="TDONOHO"/>
    <s v="ENA - IM Central Gulf"/>
    <x v="7"/>
    <x v="7"/>
    <n v="789466"/>
    <d v="2001-05-16T21:00:00"/>
  </r>
  <r>
    <x v="0"/>
    <x v="3"/>
    <x v="1"/>
    <x v="0"/>
    <n v="1246586"/>
    <d v="2001-05-15T08:49:30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5"/>
    <s v="ADM68959"/>
    <s v="RWATT"/>
    <s v="EC-IM Canada West"/>
    <x v="7"/>
    <x v="9"/>
    <n v="789467"/>
    <d v="2001-05-16T21:00:00"/>
  </r>
  <r>
    <x v="1"/>
    <x v="3"/>
    <x v="1"/>
    <x v="0"/>
    <n v="1246587"/>
    <d v="2001-05-15T08:49:31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SUNSHINE"/>
    <s v="JHODGE2"/>
    <s v="ENA-IM ME TCO"/>
    <x v="7"/>
    <x v="7"/>
    <n v="789468"/>
    <d v="2001-05-16T21:00:00"/>
  </r>
  <r>
    <x v="1"/>
    <x v="3"/>
    <x v="0"/>
    <x v="0"/>
    <n v="1246589"/>
    <d v="2001-05-15T08:49:3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steven12"/>
    <s v="JARNOLD"/>
    <s v="NG-Price"/>
    <x v="3"/>
    <x v="7"/>
    <s v="V96286.1"/>
    <d v="2001-06-01T21:00:00"/>
  </r>
  <r>
    <x v="1"/>
    <x v="3"/>
    <x v="1"/>
    <x v="0"/>
    <n v="1246588"/>
    <d v="2001-05-15T08:49:33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MIDCONT1"/>
    <s v="TDONOHO"/>
    <s v="ENA - IM Central Gulf"/>
    <x v="7"/>
    <x v="7"/>
    <n v="789469"/>
    <d v="2001-05-16T21:00:00"/>
  </r>
  <r>
    <x v="1"/>
    <x v="3"/>
    <x v="1"/>
    <x v="0"/>
    <n v="1246590"/>
    <d v="2001-05-15T08:49:34"/>
    <s v="Mirant Americas Energy Marketing, L.P."/>
    <x v="0"/>
    <x v="0"/>
    <x v="0"/>
    <x v="3"/>
    <s v="US Gas Phy Fwd Firm non-TX &lt; or = 1Mo "/>
    <s v="US Gas Phy       NGPL STX                16May01         USD/MM"/>
    <m/>
    <n v="3000"/>
    <x v="0"/>
    <x v="12"/>
    <x v="0"/>
    <n v="4.335"/>
    <s v="TOMSAX01"/>
    <s v="TDONOHO"/>
    <s v="ENA - IM Central Gulf"/>
    <x v="7"/>
    <x v="7"/>
    <n v="789470"/>
    <d v="2001-05-16T21:00:00"/>
  </r>
  <r>
    <x v="1"/>
    <x v="3"/>
    <x v="0"/>
    <x v="0"/>
    <n v="1246591"/>
    <d v="2001-05-15T08:49:35"/>
    <s v="Coral Energy Holding L.P."/>
    <x v="0"/>
    <x v="0"/>
    <x v="0"/>
    <x v="3"/>
    <s v="US Gas Fin Swap"/>
    <s v="US Gas Daily     HHub                    16-31May01      USD/MM"/>
    <m/>
    <n v="10000"/>
    <x v="0"/>
    <x v="12"/>
    <x v="0"/>
    <n v="4.4649999999999999"/>
    <s v="shduster"/>
    <s v="PKEAVEY"/>
    <s v="G-DAILY-EST"/>
    <x v="3"/>
    <x v="7"/>
    <s v="V96289.1"/>
    <d v="2001-05-16T21:00:00"/>
  </r>
  <r>
    <x v="0"/>
    <x v="3"/>
    <x v="1"/>
    <x v="0"/>
    <n v="1246592"/>
    <d v="2001-05-15T08:49:37"/>
    <s v="Axia Energy Europe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paulcoode"/>
    <s v="AFAIRLE"/>
    <s v="Non Affiliate Gas Book"/>
    <x v="4"/>
    <x v="2"/>
    <n v="102915"/>
    <d v="2002-01-01T00:00:00"/>
  </r>
  <r>
    <x v="1"/>
    <x v="3"/>
    <x v="0"/>
    <x v="0"/>
    <n v="1246594"/>
    <d v="2001-05-15T08:49:40"/>
    <s v="J. Aron &amp; Company"/>
    <x v="0"/>
    <x v="0"/>
    <x v="0"/>
    <x v="3"/>
    <s v="US Gas Fin Swap"/>
    <s v="US Gas Swap      Nymex                   Nov01-Mar02     USD/MM"/>
    <m/>
    <n v="2500"/>
    <x v="0"/>
    <x v="12"/>
    <x v="0"/>
    <n v="4.9249999999999998"/>
    <s v="geridanc"/>
    <s v="JARNOLD"/>
    <s v="NG-Price"/>
    <x v="3"/>
    <x v="7"/>
    <s v="V96288.1"/>
    <d v="2001-11-01T00:00:00"/>
  </r>
  <r>
    <x v="1"/>
    <x v="3"/>
    <x v="1"/>
    <x v="0"/>
    <n v="1246593"/>
    <d v="2001-05-15T08:49:40"/>
    <s v="BP Energy Company"/>
    <x v="0"/>
    <x v="0"/>
    <x v="0"/>
    <x v="3"/>
    <s v="US Gas Phy Fwd Firm non-TX &lt; or = 1Mo "/>
    <s v="US Gas Phy       TranscoZ6NNY            16May01         USD/MM"/>
    <m/>
    <n v="2500"/>
    <x v="0"/>
    <x v="12"/>
    <x v="0"/>
    <n v="4.83"/>
    <s v="ADM05933"/>
    <s v="VPIMENOV"/>
    <s v="ENA-IM ME NEW YORK"/>
    <x v="7"/>
    <x v="7"/>
    <n v="789471"/>
    <d v="2001-05-16T21:00:00"/>
  </r>
  <r>
    <x v="0"/>
    <x v="3"/>
    <x v="1"/>
    <x v="0"/>
    <n v="1246595"/>
    <d v="2001-05-15T08:49:44"/>
    <s v="Sierra Pacific Power Company"/>
    <x v="0"/>
    <x v="0"/>
    <x v="0"/>
    <x v="3"/>
    <s v="CAN Gas Phy Fwd Firm West &lt; or = 1Mo"/>
    <s v="CAN Gas Phy      Sumas                   16May01         USD/MM"/>
    <m/>
    <n v="5000"/>
    <x v="0"/>
    <x v="12"/>
    <x v="0"/>
    <n v="4.37"/>
    <s v="AUSTIN4874"/>
    <s v="CCLARK5"/>
    <s v="EC - IM Canada BC"/>
    <x v="7"/>
    <x v="9"/>
    <n v="789472"/>
    <d v="2001-05-16T21:00:00"/>
  </r>
  <r>
    <x v="1"/>
    <x v="3"/>
    <x v="0"/>
    <x v="0"/>
    <n v="1246596"/>
    <d v="2001-05-15T08:49:4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1.1"/>
    <d v="2001-07-01T00:00:00"/>
  </r>
  <r>
    <x v="1"/>
    <x v="3"/>
    <x v="1"/>
    <x v="0"/>
    <n v="1246599"/>
    <d v="2001-05-15T08:49:4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benharner"/>
    <s v="PMIMS"/>
    <s v="ENA - IM MKT Central CG"/>
    <x v="7"/>
    <x v="7"/>
    <n v="789473"/>
    <d v="2001-05-16T21:00:00"/>
  </r>
  <r>
    <x v="1"/>
    <x v="3"/>
    <x v="0"/>
    <x v="0"/>
    <n v="1246600"/>
    <d v="2001-05-15T08:49:48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15"/>
    <s v="Hallbrianf"/>
    <s v="EBASS"/>
    <s v="FT-Texas"/>
    <x v="3"/>
    <x v="7"/>
    <s v="V96290.1"/>
    <d v="2001-05-16T21:00:00"/>
  </r>
  <r>
    <x v="1"/>
    <x v="3"/>
    <x v="1"/>
    <x v="0"/>
    <n v="1246601"/>
    <d v="2001-05-15T08:49:4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63"/>
    <s v="benharner"/>
    <s v="PMIMS"/>
    <s v="ENA - IM MKT Central CG"/>
    <x v="7"/>
    <x v="7"/>
    <n v="789474"/>
    <d v="2001-05-16T21:00:00"/>
  </r>
  <r>
    <x v="0"/>
    <x v="0"/>
    <x v="0"/>
    <x v="0"/>
    <n v="1246602"/>
    <d v="2001-05-15T08:49:5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4"/>
    <s v="stanleyf"/>
    <s v="BMARCHAN"/>
    <s v="Enron Metals Trading System"/>
    <x v="0"/>
    <x v="0"/>
    <n v="2129852"/>
    <m/>
  </r>
  <r>
    <x v="1"/>
    <x v="3"/>
    <x v="1"/>
    <x v="0"/>
    <n v="1246603"/>
    <d v="2001-05-15T08:49:51"/>
    <s v="Coral Energy Resources, L.P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ccubbison"/>
    <s v="MLENHAR"/>
    <s v="ENA - IM West"/>
    <x v="7"/>
    <x v="7"/>
    <n v="789475"/>
    <d v="2001-05-16T21:00:00"/>
  </r>
  <r>
    <x v="1"/>
    <x v="3"/>
    <x v="1"/>
    <x v="0"/>
    <n v="1246604"/>
    <d v="2001-05-15T08:49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74999999999999"/>
    <s v="benharner"/>
    <s v="PMIMS"/>
    <s v="ENA - IM MKT Central CG"/>
    <x v="7"/>
    <x v="7"/>
    <n v="789476"/>
    <d v="2001-05-16T21:00:00"/>
  </r>
  <r>
    <x v="0"/>
    <x v="3"/>
    <x v="1"/>
    <x v="0"/>
    <n v="1246605"/>
    <d v="2001-05-15T08:49:53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LORIPIGI"/>
    <s v="CCLARK5"/>
    <s v="EC - IM Canada BC"/>
    <x v="7"/>
    <x v="9"/>
    <n v="789477"/>
    <d v="2001-05-16T21:00:00"/>
  </r>
  <r>
    <x v="1"/>
    <x v="1"/>
    <x v="1"/>
    <x v="0"/>
    <n v="1246606"/>
    <d v="2001-05-15T08:49:53"/>
    <s v="Mirant Americas Energy Marketing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bkeefer001"/>
    <s v="PBRODER"/>
    <s v="ST-New England"/>
    <x v="6"/>
    <x v="8"/>
    <n v="611175.1"/>
    <d v="2001-05-17T21:00:00"/>
  </r>
  <r>
    <x v="1"/>
    <x v="3"/>
    <x v="0"/>
    <x v="0"/>
    <n v="1246608"/>
    <d v="2001-05-15T08:49:56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4.9249999999999998"/>
    <s v="HDESTEFA"/>
    <s v="JARNOLD"/>
    <s v="NG-Price"/>
    <x v="3"/>
    <x v="7"/>
    <s v="V96293.1"/>
    <d v="2001-11-01T00:00:00"/>
  </r>
  <r>
    <x v="1"/>
    <x v="3"/>
    <x v="0"/>
    <x v="0"/>
    <n v="1246609"/>
    <d v="2001-05-15T08:49:5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296.1"/>
    <d v="2001-05-16T21:00:00"/>
  </r>
  <r>
    <x v="1"/>
    <x v="3"/>
    <x v="1"/>
    <x v="0"/>
    <n v="1246610"/>
    <d v="2001-05-15T08:49:56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EOLBILLY"/>
    <s v="MLENHAR"/>
    <s v="ENA - IM West"/>
    <x v="7"/>
    <x v="7"/>
    <n v="789478"/>
    <d v="2001-05-16T21:00:00"/>
  </r>
  <r>
    <x v="1"/>
    <x v="3"/>
    <x v="1"/>
    <x v="0"/>
    <n v="1246612"/>
    <d v="2001-05-15T08:49:58"/>
    <s v="El Paso Merchant Energy, L.P."/>
    <x v="0"/>
    <x v="0"/>
    <x v="0"/>
    <x v="3"/>
    <s v="US Gas Phy Fwd Firm non-TX &lt; or = 1Mo "/>
    <s v="US Gas Phy       Cheyenne Hub            16May01         USD/MM"/>
    <m/>
    <n v="1755"/>
    <x v="0"/>
    <x v="12"/>
    <x v="0"/>
    <n v="3.1"/>
    <s v="EPMELPrj"/>
    <s v="SSCOTT5"/>
    <s v="ENA - IM Denver"/>
    <x v="7"/>
    <x v="7"/>
    <n v="789482"/>
    <d v="2001-05-16T21:00:00"/>
  </r>
  <r>
    <x v="1"/>
    <x v="3"/>
    <x v="1"/>
    <x v="0"/>
    <n v="1246611"/>
    <d v="2001-05-15T08:49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88000000000004"/>
    <s v="benharner"/>
    <s v="PMIMS"/>
    <s v="ENA - IM MKT Central CG"/>
    <x v="7"/>
    <x v="7"/>
    <n v="789479"/>
    <d v="2001-05-16T21:00:00"/>
  </r>
  <r>
    <x v="1"/>
    <x v="3"/>
    <x v="0"/>
    <x v="0"/>
    <n v="1246613"/>
    <d v="2001-05-15T08:49:59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7.1"/>
    <d v="2001-07-01T00:00:00"/>
  </r>
  <r>
    <x v="1"/>
    <x v="3"/>
    <x v="1"/>
    <x v="0"/>
    <n v="1246616"/>
    <d v="2001-05-15T08:50:00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480"/>
    <d v="2001-05-16T21:00:00"/>
  </r>
  <r>
    <x v="1"/>
    <x v="6"/>
    <x v="0"/>
    <x v="0"/>
    <n v="1246618"/>
    <d v="2001-05-15T08:50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298.1"/>
    <d v="2001-06-01T00:00:00"/>
  </r>
  <r>
    <x v="1"/>
    <x v="3"/>
    <x v="1"/>
    <x v="0"/>
    <n v="1246619"/>
    <d v="2001-05-15T08:50:0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550000000000004"/>
    <s v="garrison"/>
    <s v="EVILLAR"/>
    <s v="HPLC - IM HPLC"/>
    <x v="7"/>
    <x v="10"/>
    <n v="789483"/>
    <d v="2001-05-16T21:00:00"/>
  </r>
  <r>
    <x v="1"/>
    <x v="3"/>
    <x v="0"/>
    <x v="0"/>
    <n v="1246620"/>
    <d v="2001-05-15T08:50:1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02.1"/>
    <d v="2001-06-01T21:00:00"/>
  </r>
  <r>
    <x v="1"/>
    <x v="3"/>
    <x v="1"/>
    <x v="0"/>
    <n v="1246621"/>
    <d v="2001-05-15T08:50:12"/>
    <s v="Highland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ADM86284"/>
    <s v="TDONOHO"/>
    <s v="ENA - IM Central Gulf"/>
    <x v="7"/>
    <x v="7"/>
    <n v="789484"/>
    <d v="2001-05-16T21:00:00"/>
  </r>
  <r>
    <x v="1"/>
    <x v="3"/>
    <x v="0"/>
    <x v="0"/>
    <n v="1246622"/>
    <d v="2001-05-15T08:50:1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00.1"/>
    <d v="2001-07-01T00:00:00"/>
  </r>
  <r>
    <x v="0"/>
    <x v="0"/>
    <x v="0"/>
    <x v="0"/>
    <n v="1246623"/>
    <d v="2001-05-15T08:50:16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marknunn1"/>
    <s v="BMARCHAN"/>
    <s v="Enron Metals Trading System"/>
    <x v="0"/>
    <x v="0"/>
    <n v="2129854"/>
    <m/>
  </r>
  <r>
    <x v="1"/>
    <x v="3"/>
    <x v="1"/>
    <x v="0"/>
    <n v="1246626"/>
    <d v="2001-05-15T08:50:1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50000000000002"/>
    <s v="benharner"/>
    <s v="PMIMS"/>
    <s v="ENA - IM MKT Central CG"/>
    <x v="7"/>
    <x v="7"/>
    <n v="789485"/>
    <d v="2001-05-16T21:00:00"/>
  </r>
  <r>
    <x v="1"/>
    <x v="3"/>
    <x v="0"/>
    <x v="0"/>
    <n v="1246627"/>
    <d v="2001-05-15T08:50:20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149999999999997"/>
    <s v="jwhitnah"/>
    <s v="JARNOLD"/>
    <s v="NG-Price"/>
    <x v="3"/>
    <x v="7"/>
    <s v="V96303.1"/>
    <d v="2001-06-01T21:00:00"/>
  </r>
  <r>
    <x v="1"/>
    <x v="3"/>
    <x v="0"/>
    <x v="0"/>
    <n v="1246628"/>
    <d v="2001-05-15T08:50:25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149999999999997"/>
    <s v="johncasey1"/>
    <s v="JARNOLD"/>
    <s v="NG-Price"/>
    <x v="3"/>
    <x v="7"/>
    <s v="V96304.1"/>
    <d v="2001-06-01T21:00:00"/>
  </r>
  <r>
    <x v="1"/>
    <x v="3"/>
    <x v="1"/>
    <x v="0"/>
    <n v="1246629"/>
    <d v="2001-05-15T08:50:26"/>
    <s v="CoEnergy Trading Company"/>
    <x v="0"/>
    <x v="0"/>
    <x v="0"/>
    <x v="3"/>
    <s v="US Gas Phy Fwd Firm non-TX &lt; or = 1Mo "/>
    <s v="US Gas Phy       Consumers Pwr           16May01         USD/MM"/>
    <n v="4503"/>
    <m/>
    <x v="0"/>
    <x v="12"/>
    <x v="0"/>
    <n v="4.67"/>
    <s v="PANNONE12"/>
    <s v="JWILLI13"/>
    <s v="ENA - IM Mkt Central MICH"/>
    <x v="7"/>
    <x v="7"/>
    <n v="789486"/>
    <d v="2001-05-16T21:00:00"/>
  </r>
  <r>
    <x v="1"/>
    <x v="3"/>
    <x v="1"/>
    <x v="0"/>
    <n v="1246631"/>
    <d v="2001-05-15T08:50:26"/>
    <s v="Coral Energy Resources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schneider"/>
    <s v="TDONOHO"/>
    <s v="ENA - IM Central Gulf"/>
    <x v="7"/>
    <x v="7"/>
    <n v="789488"/>
    <d v="2001-05-16T21:00:00"/>
  </r>
  <r>
    <x v="1"/>
    <x v="3"/>
    <x v="1"/>
    <x v="0"/>
    <n v="1246630"/>
    <d v="2001-05-15T08:50:2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tracyschwa"/>
    <s v="PMIMS"/>
    <s v="ENA - IM MKT Central CG"/>
    <x v="7"/>
    <x v="7"/>
    <n v="789487"/>
    <d v="2001-05-16T21:00:00"/>
  </r>
  <r>
    <x v="1"/>
    <x v="3"/>
    <x v="1"/>
    <x v="0"/>
    <n v="1246632"/>
    <d v="2001-05-15T08:50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BIGDADDY"/>
    <s v="PMIMS"/>
    <s v="ENA - IM MKT Central CG"/>
    <x v="7"/>
    <x v="7"/>
    <n v="789489"/>
    <d v="2001-05-16T21:00:00"/>
  </r>
  <r>
    <x v="0"/>
    <x v="1"/>
    <x v="1"/>
    <x v="0"/>
    <n v="1246633"/>
    <d v="2001-05-15T08:50:35"/>
    <s v="AEP Energy Services Ltd"/>
    <x v="0"/>
    <x v="0"/>
    <x v="0"/>
    <x v="1"/>
    <s v="GER Power Phy Fwd Ffrm"/>
    <s v="GER Pwr Phy FF   Ger Grd BASE HV         17May01         EUR/MWh"/>
    <m/>
    <n v="25"/>
    <x v="0"/>
    <x v="1"/>
    <x v="2"/>
    <n v="24"/>
    <s v="jamieclark"/>
    <s v="MHELLERM"/>
    <s v="UK - ECTRL - Continental Power Book"/>
    <x v="2"/>
    <x v="2"/>
    <n v="102425.1"/>
    <d v="2001-05-17T21:00:00"/>
  </r>
  <r>
    <x v="1"/>
    <x v="3"/>
    <x v="1"/>
    <x v="0"/>
    <n v="1246634"/>
    <d v="2001-05-15T08:50:39"/>
    <s v="PanCanadian Energy Services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50000000000002"/>
    <s v="pces5126"/>
    <s v="JHODGE2"/>
    <s v="ENA-IM ME TCO"/>
    <x v="7"/>
    <x v="7"/>
    <n v="789490"/>
    <d v="2001-05-16T21:00:00"/>
  </r>
  <r>
    <x v="1"/>
    <x v="3"/>
    <x v="0"/>
    <x v="0"/>
    <n v="1246637"/>
    <d v="2001-05-15T08:50:4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epes222"/>
    <s v="PKEAVEY"/>
    <s v="G-DAILY-EST"/>
    <x v="3"/>
    <x v="7"/>
    <s v="V96308.1"/>
    <d v="2001-05-16T21:00:00"/>
  </r>
  <r>
    <x v="1"/>
    <x v="6"/>
    <x v="0"/>
    <x v="0"/>
    <n v="1246635"/>
    <d v="2001-05-15T08:50:4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7"/>
    <s v="V96305.1"/>
    <d v="2001-06-01T00:00:00"/>
  </r>
  <r>
    <x v="1"/>
    <x v="3"/>
    <x v="1"/>
    <x v="0"/>
    <n v="1246636"/>
    <d v="2001-05-15T08:50:43"/>
    <s v="MidAmerican Energy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COTTWIR"/>
    <s v="KSTEVEN"/>
    <s v="ENA-IM Mid Central South"/>
    <x v="7"/>
    <x v="7"/>
    <n v="789491"/>
    <d v="2001-05-16T21:00:00"/>
  </r>
  <r>
    <x v="1"/>
    <x v="3"/>
    <x v="0"/>
    <x v="0"/>
    <n v="1246639"/>
    <d v="2001-05-15T08:50:45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1"/>
    <s v="lewislee"/>
    <s v="JARNOLD"/>
    <s v="NG-Price"/>
    <x v="3"/>
    <x v="7"/>
    <s v="V96307.1"/>
    <d v="2001-06-01T21:00:00"/>
  </r>
  <r>
    <x v="0"/>
    <x v="3"/>
    <x v="1"/>
    <x v="0"/>
    <n v="1246638"/>
    <d v="2001-05-15T08:50:45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9"/>
    <s v="elizabeth"/>
    <s v="MCOWAN"/>
    <s v="EC-IM Canada West"/>
    <x v="7"/>
    <x v="9"/>
    <n v="789492"/>
    <d v="2001-05-16T21:00:00"/>
  </r>
  <r>
    <x v="1"/>
    <x v="6"/>
    <x v="0"/>
    <x v="0"/>
    <n v="1246640"/>
    <d v="2001-05-15T08:50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6306.1"/>
    <d v="2001-06-01T00:00:00"/>
  </r>
  <r>
    <x v="1"/>
    <x v="3"/>
    <x v="1"/>
    <x v="0"/>
    <n v="1246641"/>
    <d v="2001-05-15T08:50:48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bobharp2"/>
    <s v="SSOUTH"/>
    <s v="ENA - IM West"/>
    <x v="7"/>
    <x v="7"/>
    <n v="789493"/>
    <d v="2001-05-16T21:00:00"/>
  </r>
  <r>
    <x v="1"/>
    <x v="3"/>
    <x v="0"/>
    <x v="0"/>
    <n v="1246642"/>
    <d v="2001-05-15T08:50:5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DAVIDSET"/>
    <s v="JARNOLD"/>
    <s v="NG-Price"/>
    <x v="3"/>
    <x v="7"/>
    <s v="V96311.1"/>
    <d v="2001-06-01T21:00:00"/>
  </r>
  <r>
    <x v="1"/>
    <x v="3"/>
    <x v="1"/>
    <x v="0"/>
    <n v="1246643"/>
    <d v="2001-05-15T08:50:53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SCOTTWIR"/>
    <s v="KSTEVEN"/>
    <s v="ENA-IM Mid Central South"/>
    <x v="7"/>
    <x v="7"/>
    <n v="789494"/>
    <d v="2001-05-16T21:00:00"/>
  </r>
  <r>
    <x v="0"/>
    <x v="3"/>
    <x v="1"/>
    <x v="0"/>
    <n v="1246644"/>
    <d v="2001-05-15T08:50:54"/>
    <s v="Burlington Resources Canada Energy Ltd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750000000000002"/>
    <s v="stinkypaw"/>
    <s v="RWATT"/>
    <s v="EC-IM Canada West"/>
    <x v="7"/>
    <x v="9"/>
    <n v="789495"/>
    <d v="2001-05-15T21:00:00"/>
  </r>
  <r>
    <x v="1"/>
    <x v="6"/>
    <x v="0"/>
    <x v="0"/>
    <n v="1246646"/>
    <d v="2001-05-15T08:50:57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1"/>
    <s v="DOMESTIC"/>
    <s v="RFULLER"/>
    <s v="PHYOIL - Price"/>
    <x v="3"/>
    <x v="7"/>
    <s v="V96310.1"/>
    <d v="2001-07-01T00:00:00"/>
  </r>
  <r>
    <x v="1"/>
    <x v="3"/>
    <x v="1"/>
    <x v="0"/>
    <n v="1246647"/>
    <d v="2001-05-15T08:50:58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650000000000002"/>
    <s v="LANCEMCW"/>
    <s v="SNEAL"/>
    <s v="ENA-IM NE GULF3"/>
    <x v="7"/>
    <x v="7"/>
    <n v="789496"/>
    <d v="2001-05-16T21:00:00"/>
  </r>
  <r>
    <x v="1"/>
    <x v="3"/>
    <x v="1"/>
    <x v="0"/>
    <n v="1246648"/>
    <d v="2001-05-15T08:50:59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PEGGIALL"/>
    <s v="PMIMS"/>
    <s v="ENA - IM MKT Central CG"/>
    <x v="7"/>
    <x v="7"/>
    <n v="789497"/>
    <d v="2001-05-16T21:00:00"/>
  </r>
  <r>
    <x v="1"/>
    <x v="3"/>
    <x v="0"/>
    <x v="0"/>
    <n v="1246649"/>
    <d v="2001-05-15T08:51:03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1"/>
    <s v="jdbsempra"/>
    <s v="JARNOLD"/>
    <s v="NG-Price"/>
    <x v="3"/>
    <x v="7"/>
    <s v="V96313.1"/>
    <d v="2001-11-01T00:00:00"/>
  </r>
  <r>
    <x v="1"/>
    <x v="3"/>
    <x v="1"/>
    <x v="0"/>
    <n v="1246650"/>
    <d v="2001-05-15T08:51:03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garrison"/>
    <s v="ARING"/>
    <s v="ENA-IM NE GULF1"/>
    <x v="7"/>
    <x v="7"/>
    <n v="789499"/>
    <d v="2001-05-16T21:00:00"/>
  </r>
  <r>
    <x v="0"/>
    <x v="3"/>
    <x v="1"/>
    <x v="0"/>
    <n v="1246651"/>
    <d v="2001-05-15T08:51:0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50000000000004"/>
    <s v="ngeerds01"/>
    <s v="RWATT"/>
    <s v="EC-IM Canada West"/>
    <x v="7"/>
    <x v="9"/>
    <n v="789498"/>
    <d v="2001-05-15T21:00:00"/>
  </r>
  <r>
    <x v="1"/>
    <x v="3"/>
    <x v="1"/>
    <x v="0"/>
    <n v="1246652"/>
    <d v="2001-05-15T08:51:04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"/>
    <s v="LANCEMCW"/>
    <s v="SNEAL"/>
    <s v="ENA-IM NE GULF3"/>
    <x v="7"/>
    <x v="7"/>
    <n v="789500"/>
    <d v="2001-05-16T21:00:00"/>
  </r>
  <r>
    <x v="1"/>
    <x v="3"/>
    <x v="0"/>
    <x v="0"/>
    <n v="1246653"/>
    <d v="2001-05-15T08:51:0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14.1"/>
    <d v="2001-07-01T00:00:00"/>
  </r>
  <r>
    <x v="0"/>
    <x v="1"/>
    <x v="1"/>
    <x v="0"/>
    <n v="1246656"/>
    <d v="2001-05-15T08:51:07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8"/>
    <s v="MHELLERM"/>
    <s v="UK - ECTRL - Continental Power Book"/>
    <x v="2"/>
    <x v="2"/>
    <n v="102427.1"/>
    <d v="2001-05-21T21:00:00"/>
  </r>
  <r>
    <x v="1"/>
    <x v="3"/>
    <x v="0"/>
    <x v="0"/>
    <n v="1246657"/>
    <d v="2001-05-15T08:51:10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149999999999997"/>
    <s v="mustang1"/>
    <s v="JARNOLD"/>
    <s v="NG-Price"/>
    <x v="3"/>
    <x v="7"/>
    <s v="V96315.1"/>
    <d v="2001-06-01T21:00:00"/>
  </r>
  <r>
    <x v="0"/>
    <x v="3"/>
    <x v="1"/>
    <x v="0"/>
    <n v="1246659"/>
    <d v="2001-05-15T08:51:13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501"/>
    <d v="2001-05-16T21:00:00"/>
  </r>
  <r>
    <x v="1"/>
    <x v="3"/>
    <x v="1"/>
    <x v="0"/>
    <n v="1246660"/>
    <d v="2001-05-15T08:51:13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KREMERTODD"/>
    <s v="TDONOHO"/>
    <s v="ENA - IM Central Gulf"/>
    <x v="7"/>
    <x v="7"/>
    <n v="789502"/>
    <d v="2001-05-16T21:00:00"/>
  </r>
  <r>
    <x v="1"/>
    <x v="3"/>
    <x v="1"/>
    <x v="0"/>
    <n v="1246661"/>
    <d v="2001-05-15T08:51:14"/>
    <s v="Texaco Natural Gas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BILLBALSA"/>
    <s v="JWILLI13"/>
    <s v="ENA - IM Mkt Central MICH"/>
    <x v="7"/>
    <x v="7"/>
    <n v="789503"/>
    <d v="2001-05-16T21:00:00"/>
  </r>
  <r>
    <x v="1"/>
    <x v="3"/>
    <x v="1"/>
    <x v="0"/>
    <n v="1246662"/>
    <d v="2001-05-15T08:51:19"/>
    <s v="Coral Energy Resources, L.P."/>
    <x v="0"/>
    <x v="0"/>
    <x v="0"/>
    <x v="3"/>
    <s v="US Gas Phy Fwd Firm non-TX &lt; or = 1Mo "/>
    <s v="US Gas Phy       PGT Malin               16May01         USD/MM"/>
    <n v="4000"/>
    <m/>
    <x v="0"/>
    <x v="12"/>
    <x v="0"/>
    <n v="4.7"/>
    <s v="amdizona"/>
    <s v="MLENHAR"/>
    <s v="ENA - IM West"/>
    <x v="7"/>
    <x v="7"/>
    <n v="789504"/>
    <d v="2001-05-16T21:00:00"/>
  </r>
  <r>
    <x v="1"/>
    <x v="3"/>
    <x v="1"/>
    <x v="0"/>
    <n v="1246663"/>
    <d v="2001-05-15T08:51:2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aepes202"/>
    <s v="SPEREIR"/>
    <s v="ENA-IM NE GULF3"/>
    <x v="7"/>
    <x v="7"/>
    <n v="789505"/>
    <d v="2001-05-16T21:00:00"/>
  </r>
  <r>
    <x v="1"/>
    <x v="3"/>
    <x v="0"/>
    <x v="0"/>
    <n v="1246664"/>
    <d v="2001-05-15T08:51:23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5199999999999996"/>
    <s v="Jnesser1"/>
    <s v="JARNOLD"/>
    <s v="NG-Price"/>
    <x v="3"/>
    <x v="7"/>
    <s v="V96318.1"/>
    <d v="2001-06-01T21:00:00"/>
  </r>
  <r>
    <x v="1"/>
    <x v="3"/>
    <x v="0"/>
    <x v="0"/>
    <n v="1246665"/>
    <d v="2001-05-15T08:51:26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550000000000001"/>
    <s v="tomkurtz"/>
    <s v="PKEAVEY"/>
    <s v="G-DAILY-EST"/>
    <x v="3"/>
    <x v="7"/>
    <s v="V96320.1"/>
    <d v="2001-05-16T21:00:00"/>
  </r>
  <r>
    <x v="1"/>
    <x v="3"/>
    <x v="0"/>
    <x v="0"/>
    <n v="1246667"/>
    <d v="2001-05-15T08:51:27"/>
    <s v="Aquila Canada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davidlake"/>
    <s v="JARNOLD"/>
    <s v="NG-Price"/>
    <x v="3"/>
    <x v="7"/>
    <s v="V96319.1"/>
    <d v="2001-06-01T21:00:00"/>
  </r>
  <r>
    <x v="1"/>
    <x v="3"/>
    <x v="1"/>
    <x v="0"/>
    <n v="1246666"/>
    <d v="2001-05-15T08:51:27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15"/>
    <s v="TROYKELLY"/>
    <s v="TDONOHO"/>
    <s v="ENA - IM Central Gulf"/>
    <x v="7"/>
    <x v="7"/>
    <n v="789506"/>
    <d v="2001-05-16T21:00:00"/>
  </r>
  <r>
    <x v="1"/>
    <x v="3"/>
    <x v="1"/>
    <x v="0"/>
    <n v="1246668"/>
    <d v="2001-05-15T08:51:32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IGDADDY"/>
    <s v="KSTEVEN"/>
    <s v="ENA-IM Mid Central South"/>
    <x v="7"/>
    <x v="7"/>
    <n v="789507"/>
    <d v="2001-05-16T21:00:00"/>
  </r>
  <r>
    <x v="1"/>
    <x v="3"/>
    <x v="1"/>
    <x v="0"/>
    <n v="1246669"/>
    <d v="2001-05-15T08:51:34"/>
    <s v="Duke Energy Trading and Marketing, L.L.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YJACKSON"/>
    <s v="SNEAL"/>
    <s v="ENA-IM NE GULF4"/>
    <x v="7"/>
    <x v="7"/>
    <n v="789509"/>
    <d v="2001-05-16T21:00:00"/>
  </r>
  <r>
    <x v="1"/>
    <x v="3"/>
    <x v="1"/>
    <x v="0"/>
    <n v="1246671"/>
    <d v="2001-05-15T08:51:37"/>
    <s v="Coral Energy Resources, L.P."/>
    <x v="0"/>
    <x v="0"/>
    <x v="0"/>
    <x v="3"/>
    <s v="US Gas Phy Fwd Firm non-TX &lt; or = 1Mo "/>
    <s v="US Gas Phy       Dom SP TT               16May01         USD/MM"/>
    <m/>
    <n v="7217"/>
    <x v="0"/>
    <x v="12"/>
    <x v="0"/>
    <n v="4.72"/>
    <s v="ericgraffp"/>
    <s v="SHENDRI"/>
    <s v="ENA-IM ME CNG"/>
    <x v="7"/>
    <x v="7"/>
    <n v="789510"/>
    <d v="2001-05-16T21:00:00"/>
  </r>
  <r>
    <x v="1"/>
    <x v="6"/>
    <x v="0"/>
    <x v="0"/>
    <n v="1246670"/>
    <d v="2001-05-15T08:51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semprakuo"/>
    <s v="GWHALLE"/>
    <s v="WTI-GW-NXC2"/>
    <x v="3"/>
    <x v="7"/>
    <s v="V96322.1"/>
    <d v="2001-06-01T00:00:00"/>
  </r>
  <r>
    <x v="1"/>
    <x v="3"/>
    <x v="0"/>
    <x v="0"/>
    <n v="1246672"/>
    <d v="2001-05-15T08:51:43"/>
    <s v="Engage Energy Canada L.P."/>
    <x v="0"/>
    <x v="0"/>
    <x v="0"/>
    <x v="3"/>
    <s v="US Gas Fin Swap"/>
    <s v="US Gas Swap      Nymex                   Jun-Oct01       USD/MM"/>
    <m/>
    <n v="5000"/>
    <x v="0"/>
    <x v="12"/>
    <x v="0"/>
    <n v="4.625"/>
    <s v="davidwest"/>
    <s v="JARNOLD"/>
    <s v="NG-Price"/>
    <x v="3"/>
    <x v="7"/>
    <s v="V96321.1"/>
    <d v="2001-06-01T00:00:00"/>
  </r>
  <r>
    <x v="1"/>
    <x v="1"/>
    <x v="1"/>
    <x v="0"/>
    <n v="1246673"/>
    <d v="2001-05-15T08:51:44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0"/>
    <s v="brianhurst"/>
    <s v="PPLATTE"/>
    <s v="ST-CA"/>
    <x v="6"/>
    <x v="8"/>
    <n v="611176.1"/>
    <d v="2001-05-16T21:00:00"/>
  </r>
  <r>
    <x v="1"/>
    <x v="3"/>
    <x v="1"/>
    <x v="0"/>
    <n v="1246674"/>
    <d v="2001-05-15T08:51:45"/>
    <s v="Texaco Natural Gas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150000000000004"/>
    <s v="WARNERTODD"/>
    <s v="TDONOHO"/>
    <s v="ENA - IM Central Gulf"/>
    <x v="7"/>
    <x v="7"/>
    <n v="789512"/>
    <d v="2001-05-16T21:00:00"/>
  </r>
  <r>
    <x v="1"/>
    <x v="6"/>
    <x v="0"/>
    <x v="0"/>
    <n v="1246675"/>
    <d v="2001-05-15T08:51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323.1"/>
    <d v="2001-06-01T00:00:00"/>
  </r>
  <r>
    <x v="1"/>
    <x v="3"/>
    <x v="1"/>
    <x v="0"/>
    <n v="1246676"/>
    <d v="2001-05-15T08:51:46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jaelee14"/>
    <s v="ARING"/>
    <s v="ENA-IM NE GULF1"/>
    <x v="7"/>
    <x v="7"/>
    <n v="789514"/>
    <d v="2001-05-16T21:00:00"/>
  </r>
  <r>
    <x v="1"/>
    <x v="3"/>
    <x v="1"/>
    <x v="0"/>
    <n v="1246677"/>
    <d v="2001-05-15T08:51:47"/>
    <s v="NJR Energy Services Company"/>
    <x v="0"/>
    <x v="0"/>
    <x v="0"/>
    <x v="3"/>
    <s v="US Gas Phy Fwd Firm non-TX &lt; or = 1Mo "/>
    <s v="US Gas Phy       TranscoZ6NNY            16May01         USD/MM"/>
    <m/>
    <n v="1200"/>
    <x v="0"/>
    <x v="12"/>
    <x v="0"/>
    <n v="4.83"/>
    <n v="19691994"/>
    <s v="VPIMENOV"/>
    <s v="ENA-IM ME NEW YORK"/>
    <x v="7"/>
    <x v="7"/>
    <n v="789513"/>
    <d v="2001-05-16T21:00:00"/>
  </r>
  <r>
    <x v="1"/>
    <x v="3"/>
    <x v="0"/>
    <x v="0"/>
    <n v="1246678"/>
    <d v="2001-05-15T08:51:5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332.1"/>
    <d v="2001-06-01T21:00:00"/>
  </r>
  <r>
    <x v="1"/>
    <x v="3"/>
    <x v="1"/>
    <x v="0"/>
    <n v="1246679"/>
    <d v="2001-05-15T08:51:53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"/>
    <s v="EPMELPgs"/>
    <s v="MLENHAR"/>
    <s v="ENA - IM West"/>
    <x v="7"/>
    <x v="7"/>
    <n v="789517"/>
    <d v="2001-05-16T21:00:00"/>
  </r>
  <r>
    <x v="1"/>
    <x v="3"/>
    <x v="1"/>
    <x v="0"/>
    <n v="1246680"/>
    <d v="2001-05-15T08:51:55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aepes217"/>
    <s v="TKUYKEN"/>
    <s v="ENA - IM West"/>
    <x v="7"/>
    <x v="7"/>
    <n v="789515"/>
    <d v="2001-05-16T21:00:00"/>
  </r>
  <r>
    <x v="1"/>
    <x v="3"/>
    <x v="1"/>
    <x v="0"/>
    <n v="1246681"/>
    <d v="2001-05-15T08:51:56"/>
    <s v="Adams Resources Marketing, Ltd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399999999999997"/>
    <s v="brentcap"/>
    <s v="JHODGE2"/>
    <s v="ENA-IM ME TCO"/>
    <x v="7"/>
    <x v="7"/>
    <n v="789516"/>
    <d v="2001-05-16T21:00:00"/>
  </r>
  <r>
    <x v="1"/>
    <x v="3"/>
    <x v="0"/>
    <x v="0"/>
    <n v="1246682"/>
    <d v="2001-05-15T08:51:57"/>
    <s v="Bank of America, National Association"/>
    <x v="0"/>
    <x v="0"/>
    <x v="0"/>
    <x v="3"/>
    <s v="US Gas Fin Swap"/>
    <s v="US Gas Swap      Nymex                   Jun-Oct01       USD/MM"/>
    <m/>
    <n v="5000"/>
    <x v="0"/>
    <x v="12"/>
    <x v="0"/>
    <n v="4.625"/>
    <s v="JOEGRAHAM"/>
    <s v="JARNOLD"/>
    <s v="NG-Price"/>
    <x v="3"/>
    <x v="7"/>
    <s v="V96329.1"/>
    <d v="2001-06-01T00:00:00"/>
  </r>
  <r>
    <x v="1"/>
    <x v="3"/>
    <x v="1"/>
    <x v="0"/>
    <n v="1246683"/>
    <d v="2001-05-15T08:52:02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649999999999999"/>
    <s v="aepes225"/>
    <s v="JPARKS"/>
    <s v="HPLC - IM HPLC"/>
    <x v="7"/>
    <x v="10"/>
    <n v="789519"/>
    <d v="2001-05-16T21:00:00"/>
  </r>
  <r>
    <x v="1"/>
    <x v="3"/>
    <x v="1"/>
    <x v="0"/>
    <n v="1246686"/>
    <d v="2001-05-15T08:52:05"/>
    <s v="PanCanadian Energy Services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pcesrick"/>
    <s v="RGAY"/>
    <s v="ENA - IM West"/>
    <x v="7"/>
    <x v="7"/>
    <n v="789520"/>
    <d v="2001-05-16T21:00:00"/>
  </r>
  <r>
    <x v="1"/>
    <x v="3"/>
    <x v="1"/>
    <x v="0"/>
    <n v="1246688"/>
    <d v="2001-05-15T08:52:08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712000000000002"/>
    <s v="tracyschwa"/>
    <s v="PMIMS"/>
    <s v="ENA - IM MKT Central CG"/>
    <x v="7"/>
    <x v="7"/>
    <n v="789522"/>
    <d v="2001-05-16T21:00:00"/>
  </r>
  <r>
    <x v="1"/>
    <x v="3"/>
    <x v="1"/>
    <x v="0"/>
    <n v="1246687"/>
    <d v="2001-05-15T08:52:08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21"/>
    <d v="2001-05-16T21:00:00"/>
  </r>
  <r>
    <x v="1"/>
    <x v="3"/>
    <x v="1"/>
    <x v="0"/>
    <n v="1246689"/>
    <d v="2001-05-15T08:52:10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523"/>
    <d v="2001-05-16T21:00:00"/>
  </r>
  <r>
    <x v="1"/>
    <x v="3"/>
    <x v="1"/>
    <x v="0"/>
    <n v="1246690"/>
    <d v="2001-05-15T08:52:14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5"/>
    <s v="sstewart01"/>
    <s v="JWILLI13"/>
    <s v="ENA-IM Mid Central North"/>
    <x v="7"/>
    <x v="7"/>
    <n v="789524"/>
    <d v="2001-05-16T21:00:00"/>
  </r>
  <r>
    <x v="1"/>
    <x v="3"/>
    <x v="1"/>
    <x v="0"/>
    <n v="1246691"/>
    <d v="2001-05-15T08:52:17"/>
    <s v="Wisconsin Power And Light Company"/>
    <x v="0"/>
    <x v="0"/>
    <x v="0"/>
    <x v="3"/>
    <s v="US Gas Phy Fwd Firm non-TX &lt; or = 1Mo "/>
    <s v="US Gas Phy       NNG Demarc              16May01         USD/MM"/>
    <m/>
    <n v="3500"/>
    <x v="0"/>
    <x v="12"/>
    <x v="0"/>
    <n v="4.34"/>
    <s v="wpla08239"/>
    <s v="KSTEVEN"/>
    <s v="ENA-IM Mid Central South"/>
    <x v="7"/>
    <x v="7"/>
    <n v="789525"/>
    <d v="2001-05-16T21:00:00"/>
  </r>
  <r>
    <x v="1"/>
    <x v="3"/>
    <x v="1"/>
    <x v="0"/>
    <n v="1246692"/>
    <d v="2001-05-15T08:52:1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526"/>
    <d v="2001-05-16T21:00:00"/>
  </r>
  <r>
    <x v="1"/>
    <x v="3"/>
    <x v="1"/>
    <x v="0"/>
    <n v="1246693"/>
    <d v="2001-05-15T08:52:1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89527"/>
    <d v="2001-05-16T21:00:00"/>
  </r>
  <r>
    <x v="1"/>
    <x v="3"/>
    <x v="0"/>
    <x v="0"/>
    <n v="1246694"/>
    <d v="2001-05-15T08:52:21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51"/>
    <s v="STEVEBUT"/>
    <s v="JARNOLD"/>
    <s v="NG-Price"/>
    <x v="3"/>
    <x v="7"/>
    <s v="V96325.1"/>
    <d v="2001-06-01T21:00:00"/>
  </r>
  <r>
    <x v="0"/>
    <x v="3"/>
    <x v="1"/>
    <x v="0"/>
    <n v="1246695"/>
    <d v="2001-05-15T08:52:24"/>
    <s v="Aquila Canada Corp."/>
    <x v="0"/>
    <x v="0"/>
    <x v="0"/>
    <x v="3"/>
    <s v="CAN Gas Phy Fwd Firm East &lt; or = 1Mo"/>
    <s v="CAN Gas Phy      Dawn                    16May01         USD/MM"/>
    <n v="6789"/>
    <m/>
    <x v="0"/>
    <x v="12"/>
    <x v="0"/>
    <n v="4.7"/>
    <s v="dread2000"/>
    <s v="MCUILLA"/>
    <s v="ENA - IM Ontario"/>
    <x v="7"/>
    <x v="7"/>
    <n v="789528"/>
    <d v="2001-05-16T21:00:00"/>
  </r>
  <r>
    <x v="1"/>
    <x v="3"/>
    <x v="1"/>
    <x v="0"/>
    <n v="1246696"/>
    <d v="2001-05-15T08:52:25"/>
    <s v="Aquila Energy Marketing Corporation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62999999999998"/>
    <s v="BIGDADDY"/>
    <s v="PMIMS"/>
    <s v="ENA - IM MKT Central CG"/>
    <x v="7"/>
    <x v="7"/>
    <n v="789529"/>
    <d v="2001-05-16T21:00:00"/>
  </r>
  <r>
    <x v="1"/>
    <x v="3"/>
    <x v="1"/>
    <x v="0"/>
    <n v="1246697"/>
    <d v="2001-05-15T08:52:27"/>
    <s v="TransCanada Energy Marketing USA, Inc."/>
    <x v="0"/>
    <x v="0"/>
    <x v="0"/>
    <x v="3"/>
    <s v="US Gas Phy Fwd Firm non-TX &lt; or = 1Mo "/>
    <s v="US Gas Phy       NGPL Midcont            16May01         USD/MM"/>
    <n v="140"/>
    <m/>
    <x v="0"/>
    <x v="12"/>
    <x v="0"/>
    <n v="4.3250000000000002"/>
    <s v="cscharton"/>
    <s v="KSTEVEN"/>
    <s v="ENA-IM Mid Central South"/>
    <x v="7"/>
    <x v="7"/>
    <n v="789530"/>
    <d v="2001-05-16T21:00:00"/>
  </r>
  <r>
    <x v="1"/>
    <x v="3"/>
    <x v="1"/>
    <x v="0"/>
    <n v="1246698"/>
    <d v="2001-05-15T08:52:29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31"/>
    <d v="2001-05-16T21:00:00"/>
  </r>
  <r>
    <x v="1"/>
    <x v="3"/>
    <x v="1"/>
    <x v="0"/>
    <n v="1246699"/>
    <d v="2001-05-15T08:52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JFuller99"/>
    <s v="JWILLI13"/>
    <s v="ENA - IM Mkt Central MICH"/>
    <x v="7"/>
    <x v="7"/>
    <n v="789532"/>
    <d v="2001-05-16T21:00:00"/>
  </r>
  <r>
    <x v="1"/>
    <x v="1"/>
    <x v="1"/>
    <x v="0"/>
    <n v="1246700"/>
    <d v="2001-05-15T08:52:31"/>
    <s v="TransAlta Energy Marketing (US) Inc."/>
    <x v="0"/>
    <x v="0"/>
    <x v="0"/>
    <x v="1"/>
    <s v="US West Power Phy Fwd Firm"/>
    <s v="US Pwr Phy Firm  Mid-C OffPk             16May01         USD/MWh"/>
    <n v="25"/>
    <m/>
    <x v="0"/>
    <x v="1"/>
    <x v="0"/>
    <n v="70"/>
    <s v="billbryce"/>
    <s v="DSCHOLT"/>
    <s v="ST-SW"/>
    <x v="6"/>
    <x v="8"/>
    <n v="611178.1"/>
    <d v="2001-05-16T21:00:00"/>
  </r>
  <r>
    <x v="1"/>
    <x v="3"/>
    <x v="1"/>
    <x v="0"/>
    <n v="1246701"/>
    <d v="2001-05-15T08:52:33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Robbinsk"/>
    <s v="TKUYKEN"/>
    <s v="ENA - IM West"/>
    <x v="7"/>
    <x v="7"/>
    <n v="789533"/>
    <d v="2001-05-16T21:00:00"/>
  </r>
  <r>
    <x v="0"/>
    <x v="3"/>
    <x v="1"/>
    <x v="0"/>
    <n v="1246702"/>
    <d v="2001-05-15T08:52:34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8"/>
    <s v="sharmafa"/>
    <s v="RWATT"/>
    <s v="EC-IM Canada West"/>
    <x v="7"/>
    <x v="9"/>
    <n v="789534"/>
    <d v="2001-05-15T21:00:00"/>
  </r>
  <r>
    <x v="1"/>
    <x v="3"/>
    <x v="1"/>
    <x v="0"/>
    <n v="1246703"/>
    <d v="2001-05-15T08:52:3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74999999999997"/>
    <s v="aepes206"/>
    <s v="PMIMS"/>
    <s v="ENA - IM MKT Central CG"/>
    <x v="7"/>
    <x v="7"/>
    <n v="789535"/>
    <d v="2001-05-16T21:00:00"/>
  </r>
  <r>
    <x v="0"/>
    <x v="3"/>
    <x v="1"/>
    <x v="0"/>
    <n v="1246706"/>
    <d v="2001-05-15T08:52:38"/>
    <s v="Dynegy UK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amlewis"/>
    <s v="AFAIRLE"/>
    <s v="Non Affiliate Gas Book"/>
    <x v="4"/>
    <x v="2"/>
    <n v="102917"/>
    <d v="2002-01-01T00:00:00"/>
  </r>
  <r>
    <x v="1"/>
    <x v="3"/>
    <x v="1"/>
    <x v="0"/>
    <n v="1246707"/>
    <d v="2001-05-15T08:52:38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00000000000004"/>
    <s v="ericgraffp"/>
    <s v="JHODGE2"/>
    <s v="ENA-IM ME TCO"/>
    <x v="7"/>
    <x v="7"/>
    <n v="789536"/>
    <d v="2001-05-16T21:00:00"/>
  </r>
  <r>
    <x v="1"/>
    <x v="3"/>
    <x v="0"/>
    <x v="0"/>
    <n v="1246708"/>
    <d v="2001-05-15T08:52:4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334.1"/>
    <d v="2001-07-01T21:00:00"/>
  </r>
  <r>
    <x v="1"/>
    <x v="3"/>
    <x v="0"/>
    <x v="0"/>
    <n v="1246710"/>
    <d v="2001-05-15T08:52:42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25"/>
    <s v="petverma"/>
    <s v="JARNOLD"/>
    <s v="NG-Price"/>
    <x v="3"/>
    <x v="7"/>
    <s v="V96338.1"/>
    <d v="2001-06-01T00:00:00"/>
  </r>
  <r>
    <x v="1"/>
    <x v="3"/>
    <x v="1"/>
    <x v="0"/>
    <n v="1246709"/>
    <d v="2001-05-15T08:52:4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37"/>
    <d v="2001-05-16T21:00:00"/>
  </r>
  <r>
    <x v="1"/>
    <x v="3"/>
    <x v="1"/>
    <x v="0"/>
    <n v="1246712"/>
    <d v="2001-05-15T08:52:44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538"/>
    <d v="2001-05-16T21:00:00"/>
  </r>
  <r>
    <x v="1"/>
    <x v="3"/>
    <x v="1"/>
    <x v="0"/>
    <n v="1246713"/>
    <d v="2001-05-15T08:52:46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EPHENSJE"/>
    <s v="ARING"/>
    <s v="ENA-IM NE GULF1"/>
    <x v="7"/>
    <x v="7"/>
    <n v="789539"/>
    <d v="2001-05-16T21:00:00"/>
  </r>
  <r>
    <x v="1"/>
    <x v="3"/>
    <x v="0"/>
    <x v="0"/>
    <n v="1246715"/>
    <d v="2001-05-15T08:52:47"/>
    <s v="OGE Energy Resources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ustang1"/>
    <s v="JARNOLD"/>
    <s v="NG-Price"/>
    <x v="3"/>
    <x v="7"/>
    <s v="V96335.1"/>
    <d v="2001-06-01T21:00:00"/>
  </r>
  <r>
    <x v="1"/>
    <x v="3"/>
    <x v="1"/>
    <x v="0"/>
    <n v="1246714"/>
    <d v="2001-05-15T08:52:47"/>
    <s v="Cook Inlet Energy Supply L.L.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6500000000000004"/>
    <s v="canadanw1"/>
    <s v="MLENHAR"/>
    <s v="ENA - IM West"/>
    <x v="7"/>
    <x v="7"/>
    <n v="789540"/>
    <d v="2001-05-16T21:00:00"/>
  </r>
  <r>
    <x v="1"/>
    <x v="3"/>
    <x v="1"/>
    <x v="0"/>
    <n v="1246716"/>
    <d v="2001-05-15T08:52:48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"/>
    <s v="bcollins"/>
    <s v="TDONOHO"/>
    <s v="ENA - IM Central Gulf"/>
    <x v="7"/>
    <x v="7"/>
    <n v="789541"/>
    <d v="2001-05-16T21:00:00"/>
  </r>
  <r>
    <x v="1"/>
    <x v="3"/>
    <x v="0"/>
    <x v="0"/>
    <n v="1246717"/>
    <d v="2001-05-15T08:52:51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18"/>
    <s v="EPMELPjrc"/>
    <s v="KHOLST"/>
    <s v="FT-West"/>
    <x v="3"/>
    <x v="7"/>
    <s v="V96340.1"/>
    <d v="2001-08-01T21:00:00"/>
  </r>
  <r>
    <x v="1"/>
    <x v="3"/>
    <x v="1"/>
    <x v="0"/>
    <n v="1246718"/>
    <d v="2001-05-15T08:52:52"/>
    <s v="Cook Inlet Energy Supply L.L.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449999999999998"/>
    <s v="MIDCONT1"/>
    <s v="KSTEVEN"/>
    <s v="ENA-IM Mid Central South"/>
    <x v="7"/>
    <x v="7"/>
    <n v="789542"/>
    <d v="2001-05-16T21:00:00"/>
  </r>
  <r>
    <x v="1"/>
    <x v="3"/>
    <x v="1"/>
    <x v="0"/>
    <n v="1246719"/>
    <d v="2001-05-15T08:52:53"/>
    <s v="Mirant Americas Energy Marketing, L.P."/>
    <x v="0"/>
    <x v="0"/>
    <x v="0"/>
    <x v="3"/>
    <s v="US Gas Phy Fwd Firm non-TX &lt; or = 1Mo "/>
    <s v="US Gas Phy       TCO Pool                16May01         USD/MM"/>
    <m/>
    <n v="4966"/>
    <x v="0"/>
    <x v="12"/>
    <x v="0"/>
    <n v="4.6500000000000004"/>
    <s v="jkippels01"/>
    <s v="JHODGE2"/>
    <s v="ENA-IM ME TCO"/>
    <x v="7"/>
    <x v="7"/>
    <n v="789543"/>
    <d v="2001-05-16T21:00:00"/>
  </r>
  <r>
    <x v="1"/>
    <x v="3"/>
    <x v="0"/>
    <x v="0"/>
    <n v="1246720"/>
    <d v="2001-05-15T08:52:56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28"/>
    <s v="EPMELPjrc"/>
    <s v="KHOLST"/>
    <s v="FT-West"/>
    <x v="3"/>
    <x v="7"/>
    <s v="V96341.1"/>
    <d v="2001-08-01T21:00:00"/>
  </r>
  <r>
    <x v="1"/>
    <x v="3"/>
    <x v="1"/>
    <x v="0"/>
    <n v="1246721"/>
    <d v="2001-05-15T08:52:56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050000000000002"/>
    <s v="alexstant"/>
    <s v="TKUYKEN"/>
    <s v="ENA - IM West"/>
    <x v="7"/>
    <x v="7"/>
    <n v="789544"/>
    <d v="2001-05-16T21:00:00"/>
  </r>
  <r>
    <x v="1"/>
    <x v="3"/>
    <x v="1"/>
    <x v="0"/>
    <n v="1246722"/>
    <d v="2001-05-15T08:52:57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ADM38449"/>
    <s v="JWILLI13"/>
    <s v="ENA - IM Mkt Central MICH"/>
    <x v="7"/>
    <x v="7"/>
    <n v="789545"/>
    <d v="2001-05-16T21:00:00"/>
  </r>
  <r>
    <x v="1"/>
    <x v="3"/>
    <x v="0"/>
    <x v="0"/>
    <n v="1246723"/>
    <d v="2001-05-15T08:52:58"/>
    <s v="Engage Energy Canada L.P."/>
    <x v="0"/>
    <x v="0"/>
    <x v="0"/>
    <x v="3"/>
    <s v="US Gas Fin Swap"/>
    <s v="US Gas Swap      Nymex                   Jan-Dec02       USD/MM"/>
    <n v="5000"/>
    <m/>
    <x v="0"/>
    <x v="12"/>
    <x v="0"/>
    <n v="4.5199999999999996"/>
    <s v="ADM98493"/>
    <s v="JARNOLD"/>
    <s v="NG-Price"/>
    <x v="3"/>
    <x v="7"/>
    <s v="V96339.1"/>
    <d v="2002-01-01T21:00:00"/>
  </r>
  <r>
    <x v="1"/>
    <x v="3"/>
    <x v="0"/>
    <x v="0"/>
    <n v="1246724"/>
    <d v="2001-05-15T08:52:59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92"/>
    <s v="paulbach"/>
    <s v="JARNOLD"/>
    <s v="NG-Price"/>
    <x v="3"/>
    <x v="7"/>
    <s v="V96343.1"/>
    <d v="2001-11-01T00:00:00"/>
  </r>
  <r>
    <x v="1"/>
    <x v="3"/>
    <x v="1"/>
    <x v="0"/>
    <n v="1246725"/>
    <d v="2001-05-15T08:53:00"/>
    <s v="EnergyUSA-TPC Corp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"/>
    <s v="scallender"/>
    <s v="TDONOHO"/>
    <s v="ENA - IM Central Gulf"/>
    <x v="7"/>
    <x v="7"/>
    <n v="789546"/>
    <d v="2001-05-16T21:00:00"/>
  </r>
  <r>
    <x v="1"/>
    <x v="3"/>
    <x v="1"/>
    <x v="0"/>
    <n v="1246728"/>
    <d v="2001-05-15T08:53:02"/>
    <s v="Cook Inlet Energy Supply L.L.C."/>
    <x v="0"/>
    <x v="0"/>
    <x v="0"/>
    <x v="3"/>
    <s v="US Gas Phy Fwd Firm non-TX &lt; or = 1Mo "/>
    <s v="US Gas Phy       ANR SW Pool             16May01         USD/MM"/>
    <m/>
    <n v="435"/>
    <x v="0"/>
    <x v="12"/>
    <x v="0"/>
    <n v="4.3499999999999996"/>
    <s v="MIDCONT1"/>
    <s v="KSTEVEN"/>
    <s v="ENA-IM Mid Central South"/>
    <x v="7"/>
    <x v="7"/>
    <n v="789548"/>
    <d v="2001-05-16T21:00:00"/>
  </r>
  <r>
    <x v="1"/>
    <x v="3"/>
    <x v="1"/>
    <x v="0"/>
    <n v="1246727"/>
    <d v="2001-05-15T08:53:02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50"/>
    <d v="2001-05-16T21:00:00"/>
  </r>
  <r>
    <x v="1"/>
    <x v="3"/>
    <x v="1"/>
    <x v="0"/>
    <n v="1246726"/>
    <d v="2001-05-15T08:53:02"/>
    <s v="Aquila Energy Marketing Corporation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JENNCLAYO"/>
    <s v="SNEAL"/>
    <s v="ENA-IM NE GULF4"/>
    <x v="7"/>
    <x v="7"/>
    <n v="789547"/>
    <d v="2001-05-16T21:00:00"/>
  </r>
  <r>
    <x v="1"/>
    <x v="3"/>
    <x v="1"/>
    <x v="0"/>
    <n v="1246729"/>
    <d v="2001-05-15T08:53:03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050000000000002"/>
    <s v="aepes217"/>
    <s v="TKUYKEN"/>
    <s v="ENA - IM West"/>
    <x v="7"/>
    <x v="7"/>
    <n v="789549"/>
    <d v="2001-05-16T21:00:00"/>
  </r>
  <r>
    <x v="1"/>
    <x v="3"/>
    <x v="1"/>
    <x v="0"/>
    <n v="1246730"/>
    <d v="2001-05-15T08:53:05"/>
    <s v="Wisconsin Power And Light Company"/>
    <x v="0"/>
    <x v="0"/>
    <x v="0"/>
    <x v="3"/>
    <s v="US Gas Phy Fwd Firm non-TX &lt; or = 1Mo "/>
    <s v="US Gas Phy       Mich Con                16May01         USD/MM"/>
    <n v="3500"/>
    <m/>
    <x v="0"/>
    <x v="12"/>
    <x v="0"/>
    <n v="4.6749999999999998"/>
    <s v="wpla08239"/>
    <s v="JWILLI13"/>
    <s v="ENA - IM Mkt Central MICH"/>
    <x v="7"/>
    <x v="7"/>
    <n v="789551"/>
    <d v="2001-05-16T21:00:00"/>
  </r>
  <r>
    <x v="1"/>
    <x v="3"/>
    <x v="1"/>
    <x v="0"/>
    <n v="1246731"/>
    <d v="2001-05-15T08:53:11"/>
    <s v="Aquila Energy Marketing Corporation"/>
    <x v="0"/>
    <x v="0"/>
    <x v="0"/>
    <x v="3"/>
    <s v="US Gas Phy Fwd Firm non-TX &lt; or = 1Mo "/>
    <s v="US Gas Phy       EPNG Keystone           16May01         USD/MM"/>
    <n v="1192"/>
    <m/>
    <x v="0"/>
    <x v="12"/>
    <x v="0"/>
    <n v="4.3499999999999996"/>
    <s v="joekennedy"/>
    <s v="RGAY"/>
    <s v="ENA - IM West"/>
    <x v="7"/>
    <x v="7"/>
    <n v="789552"/>
    <d v="2001-05-16T21:00:00"/>
  </r>
  <r>
    <x v="1"/>
    <x v="3"/>
    <x v="1"/>
    <x v="0"/>
    <n v="1246732"/>
    <d v="2001-05-15T08:53:1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Collinscin"/>
    <s v="TDONOHO"/>
    <s v="ENA - IM Central Gulf"/>
    <x v="7"/>
    <x v="7"/>
    <n v="789553"/>
    <d v="2001-05-16T21:00:00"/>
  </r>
  <r>
    <x v="1"/>
    <x v="6"/>
    <x v="0"/>
    <x v="0"/>
    <n v="1246733"/>
    <d v="2001-05-15T08:53:1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342.1"/>
    <d v="2001-06-01T00:00:00"/>
  </r>
  <r>
    <x v="1"/>
    <x v="3"/>
    <x v="0"/>
    <x v="0"/>
    <n v="1246734"/>
    <d v="2001-05-15T08:53:15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petverma"/>
    <s v="JARNOLD"/>
    <s v="NG-Price"/>
    <x v="3"/>
    <x v="7"/>
    <s v="V96345.1"/>
    <d v="2001-06-01T21:00:00"/>
  </r>
  <r>
    <x v="1"/>
    <x v="3"/>
    <x v="1"/>
    <x v="0"/>
    <n v="1246735"/>
    <d v="2001-05-15T08:53:1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75"/>
    <s v="aepes202"/>
    <s v="SNEAL"/>
    <s v="ENA-IM NE GULF3"/>
    <x v="7"/>
    <x v="7"/>
    <n v="789554"/>
    <d v="2001-05-16T21:00:00"/>
  </r>
  <r>
    <x v="1"/>
    <x v="3"/>
    <x v="0"/>
    <x v="0"/>
    <n v="1246736"/>
    <d v="2001-05-15T08:53:1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199999999999996"/>
    <s v="lewislee"/>
    <s v="JARNOLD"/>
    <s v="NG-Price"/>
    <x v="3"/>
    <x v="7"/>
    <s v="V96344.1"/>
    <d v="2001-06-01T21:00:00"/>
  </r>
  <r>
    <x v="1"/>
    <x v="3"/>
    <x v="1"/>
    <x v="0"/>
    <n v="1246737"/>
    <d v="2001-05-15T08:53:2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"/>
    <s v="aepes215"/>
    <s v="SNEAL"/>
    <s v="ENA-IM NE GULF3"/>
    <x v="7"/>
    <x v="7"/>
    <n v="789555"/>
    <d v="2001-05-16T21:00:00"/>
  </r>
  <r>
    <x v="1"/>
    <x v="3"/>
    <x v="1"/>
    <x v="0"/>
    <n v="1246738"/>
    <d v="2001-05-15T08:53:21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VABLAISE"/>
    <s v="SPEREIR"/>
    <s v="ENA-IM NE GULF3"/>
    <x v="7"/>
    <x v="7"/>
    <n v="789556"/>
    <d v="2001-05-16T21:00:00"/>
  </r>
  <r>
    <x v="1"/>
    <x v="3"/>
    <x v="1"/>
    <x v="0"/>
    <n v="1246740"/>
    <d v="2001-05-15T08:53:2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49999999999998"/>
    <s v="Collinscin"/>
    <s v="TDONOHO"/>
    <s v="ENA - IM Central Gulf"/>
    <x v="7"/>
    <x v="7"/>
    <n v="789557"/>
    <d v="2001-05-16T21:00:00"/>
  </r>
  <r>
    <x v="1"/>
    <x v="3"/>
    <x v="1"/>
    <x v="0"/>
    <n v="1246739"/>
    <d v="2001-05-15T08:53:22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ANHORTON"/>
    <s v="ARING"/>
    <s v="ENA-IM NE GULF1"/>
    <x v="7"/>
    <x v="7"/>
    <n v="789558"/>
    <d v="2001-05-16T21:00:00"/>
  </r>
  <r>
    <x v="1"/>
    <x v="3"/>
    <x v="1"/>
    <x v="0"/>
    <n v="1246741"/>
    <d v="2001-05-15T08:53:25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oddbandy"/>
    <s v="KSTEVEN"/>
    <s v="ENA-IM Mid Central South"/>
    <x v="7"/>
    <x v="7"/>
    <n v="789559"/>
    <d v="2001-05-16T21:00:00"/>
  </r>
  <r>
    <x v="1"/>
    <x v="3"/>
    <x v="0"/>
    <x v="0"/>
    <n v="1246743"/>
    <d v="2001-05-15T08:53:2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aepes214"/>
    <s v="JARNOLD"/>
    <s v="NG-Price"/>
    <x v="3"/>
    <x v="7"/>
    <s v="V96346.1"/>
    <d v="2002-01-01T21:00:00"/>
  </r>
  <r>
    <x v="1"/>
    <x v="3"/>
    <x v="1"/>
    <x v="0"/>
    <n v="1246744"/>
    <d v="2001-05-15T08:53:2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25000000000003"/>
    <s v="aepes215"/>
    <s v="SNEAL"/>
    <s v="ENA-IM NE GULF3"/>
    <x v="7"/>
    <x v="7"/>
    <n v="789561"/>
    <d v="2001-05-16T21:00:00"/>
  </r>
  <r>
    <x v="1"/>
    <x v="3"/>
    <x v="1"/>
    <x v="0"/>
    <n v="1246742"/>
    <d v="2001-05-15T08:53:26"/>
    <s v="Conoco Inc."/>
    <x v="0"/>
    <x v="0"/>
    <x v="0"/>
    <x v="3"/>
    <s v="US Gas Phy Index Firm non-TX &lt; or = 1Mo"/>
    <s v="US Gas Phy Index GD/D TrunkSTX           16May01         USD/MM"/>
    <m/>
    <n v="10000"/>
    <x v="0"/>
    <x v="12"/>
    <x v="0"/>
    <n v="0"/>
    <s v="luchetti"/>
    <s v="TDONOHO"/>
    <s v="ZZZ (ARCHIVED)ENA-IM Central Gulf"/>
    <x v="7"/>
    <x v="7"/>
    <n v="789560"/>
    <d v="2001-05-16T21:00:00"/>
  </r>
  <r>
    <x v="1"/>
    <x v="3"/>
    <x v="1"/>
    <x v="0"/>
    <n v="1246745"/>
    <d v="2001-05-15T08:53:3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49999999999998"/>
    <s v="aepes215"/>
    <s v="SNEAL"/>
    <s v="ENA-IM NE GULF3"/>
    <x v="7"/>
    <x v="7"/>
    <n v="789562"/>
    <d v="2001-05-16T21:00:00"/>
  </r>
  <r>
    <x v="0"/>
    <x v="3"/>
    <x v="1"/>
    <x v="0"/>
    <n v="1246746"/>
    <d v="2001-05-15T08:53:34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19"/>
    <d v="2001-10-01T00:00:00"/>
  </r>
  <r>
    <x v="1"/>
    <x v="3"/>
    <x v="1"/>
    <x v="0"/>
    <n v="1246747"/>
    <d v="2001-05-15T08:53:3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cscharton"/>
    <s v="KSTEVEN"/>
    <s v="ENA-IM Mid Central South"/>
    <x v="7"/>
    <x v="7"/>
    <n v="789563"/>
    <d v="2001-05-16T21:00:00"/>
  </r>
  <r>
    <x v="1"/>
    <x v="3"/>
    <x v="1"/>
    <x v="0"/>
    <n v="1246748"/>
    <d v="2001-05-15T08:53:36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cprovenzan"/>
    <s v="JHODGE2"/>
    <s v="ENA-IM ME TCO"/>
    <x v="7"/>
    <x v="7"/>
    <n v="789564"/>
    <d v="2001-05-16T21:00:00"/>
  </r>
  <r>
    <x v="1"/>
    <x v="3"/>
    <x v="1"/>
    <x v="0"/>
    <n v="1246750"/>
    <d v="2001-05-15T08:53:37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66"/>
    <d v="2001-05-16T21:00:00"/>
  </r>
  <r>
    <x v="1"/>
    <x v="3"/>
    <x v="1"/>
    <x v="0"/>
    <n v="1246749"/>
    <d v="2001-05-15T08:53:3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pces5126"/>
    <s v="SPEREIR"/>
    <s v="ENA-IM NE GULF3"/>
    <x v="7"/>
    <x v="7"/>
    <n v="789565"/>
    <d v="2001-05-16T21:00:00"/>
  </r>
  <r>
    <x v="1"/>
    <x v="3"/>
    <x v="0"/>
    <x v="0"/>
    <n v="1246752"/>
    <d v="2001-05-15T08:53:4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48.1"/>
    <d v="2001-06-01T21:00:00"/>
  </r>
  <r>
    <x v="1"/>
    <x v="3"/>
    <x v="0"/>
    <x v="0"/>
    <n v="1246753"/>
    <d v="2001-05-15T08:53:43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6"/>
    <s v="tomkurtz"/>
    <s v="PKEAVEY"/>
    <s v="G-DAILY-EST"/>
    <x v="3"/>
    <x v="7"/>
    <s v="V96350.1"/>
    <d v="2001-05-16T21:00:00"/>
  </r>
  <r>
    <x v="1"/>
    <x v="6"/>
    <x v="0"/>
    <x v="0"/>
    <n v="1246754"/>
    <d v="2001-05-15T08:53:47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8"/>
    <s v="MICGUIDO"/>
    <s v="GWHALLE"/>
    <s v="WTI-GW-NXC2"/>
    <x v="3"/>
    <x v="7"/>
    <s v="V96347.1"/>
    <d v="2001-06-01T00:00:00"/>
  </r>
  <r>
    <x v="1"/>
    <x v="3"/>
    <x v="1"/>
    <x v="0"/>
    <n v="1246756"/>
    <d v="2001-05-15T08:53:48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567"/>
    <d v="2001-05-16T21:00:00"/>
  </r>
  <r>
    <x v="1"/>
    <x v="3"/>
    <x v="0"/>
    <x v="0"/>
    <n v="1246757"/>
    <d v="2001-05-15T08:53:49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249999999999999"/>
    <s v="ADM90884"/>
    <s v="GSTOREY"/>
    <s v="FT-ONTARIO"/>
    <x v="3"/>
    <x v="7"/>
    <s v="V96353.1"/>
    <d v="2001-06-01T21:00:00"/>
  </r>
  <r>
    <x v="1"/>
    <x v="3"/>
    <x v="1"/>
    <x v="0"/>
    <n v="1246758"/>
    <d v="2001-05-15T08:53:49"/>
    <s v="Sempra Energy Trading Corp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shawnmaz"/>
    <s v="SPEREIR"/>
    <s v="ENA-IM NE GULF3"/>
    <x v="7"/>
    <x v="7"/>
    <n v="789568"/>
    <d v="2001-05-16T21:00:00"/>
  </r>
  <r>
    <x v="1"/>
    <x v="3"/>
    <x v="1"/>
    <x v="0"/>
    <n v="1246759"/>
    <d v="2001-05-15T08:53:50"/>
    <s v="Western Gas Resources, Inc."/>
    <x v="0"/>
    <x v="0"/>
    <x v="0"/>
    <x v="3"/>
    <s v="US Gas Phy Fwd Firm non-TX &lt; or = 1Mo "/>
    <s v="US Gas Phy       NGPL Midcont            16May01         USD/MM"/>
    <n v="1013"/>
    <m/>
    <x v="0"/>
    <x v="12"/>
    <x v="0"/>
    <n v="4.33"/>
    <s v="WILLIDEA"/>
    <s v="KSTEVEN"/>
    <s v="ENA-IM Mid Central South"/>
    <x v="7"/>
    <x v="7"/>
    <n v="789569"/>
    <d v="2001-05-16T21:00:00"/>
  </r>
  <r>
    <x v="0"/>
    <x v="0"/>
    <x v="0"/>
    <x v="0"/>
    <n v="1246760"/>
    <d v="2001-05-15T08:53:5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856"/>
    <m/>
  </r>
  <r>
    <x v="1"/>
    <x v="3"/>
    <x v="0"/>
    <x v="0"/>
    <n v="1246761"/>
    <d v="2001-05-15T08:53:5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LIPMAN1"/>
    <s v="JARNOLD"/>
    <s v="NG-Price"/>
    <x v="3"/>
    <x v="7"/>
    <s v="V96355.1"/>
    <d v="2001-06-01T00:00:00"/>
  </r>
  <r>
    <x v="1"/>
    <x v="6"/>
    <x v="0"/>
    <x v="0"/>
    <n v="1246762"/>
    <d v="2001-05-15T08:53:55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4"/>
    <s v="JTREADWAY"/>
    <s v="GWHALLE"/>
    <s v="WTI-GW-NXC2"/>
    <x v="3"/>
    <x v="7"/>
    <s v="V96354.1"/>
    <d v="2001-06-01T00:00:00"/>
  </r>
  <r>
    <x v="1"/>
    <x v="3"/>
    <x v="1"/>
    <x v="0"/>
    <n v="1246764"/>
    <d v="2001-05-15T08:53:59"/>
    <s v="Texex Energy Partners Ltd."/>
    <x v="0"/>
    <x v="0"/>
    <x v="0"/>
    <x v="3"/>
    <s v="US Gas Phy Index Firm non-TX &lt; or = 1Mo"/>
    <s v="US Gas Phy Index GD/D Dom South          16May01         USD/MM"/>
    <m/>
    <n v="5000"/>
    <x v="0"/>
    <x v="12"/>
    <x v="0"/>
    <n v="5.0000000000000001E-3"/>
    <s v="ADM04634"/>
    <s v="SHENDRI"/>
    <s v="ENA-IM ME CNG"/>
    <x v="7"/>
    <x v="7"/>
    <n v="789571"/>
    <d v="2001-05-16T21:00:00"/>
  </r>
  <r>
    <x v="1"/>
    <x v="3"/>
    <x v="1"/>
    <x v="0"/>
    <n v="1246763"/>
    <d v="2001-05-15T08:53:5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570"/>
    <d v="2001-05-16T21:00:00"/>
  </r>
  <r>
    <x v="1"/>
    <x v="3"/>
    <x v="1"/>
    <x v="0"/>
    <n v="1246766"/>
    <d v="2001-05-15T08:54:00"/>
    <s v="Aquila Energy Marketing Corporation"/>
    <x v="0"/>
    <x v="0"/>
    <x v="0"/>
    <x v="3"/>
    <s v="US Gas Phy Fwd Firm non-TX &lt; or = 1Mo "/>
    <s v="US Gas Phy       NNG Demarc              16May01         USD/MM"/>
    <m/>
    <n v="1500"/>
    <x v="0"/>
    <x v="12"/>
    <x v="0"/>
    <n v="4.335"/>
    <s v="TROYKELLY"/>
    <s v="KSTEVEN"/>
    <s v="ENA-IM Mid Central South"/>
    <x v="7"/>
    <x v="7"/>
    <n v="789573"/>
    <d v="2001-05-16T21:00:00"/>
  </r>
  <r>
    <x v="1"/>
    <x v="3"/>
    <x v="1"/>
    <x v="0"/>
    <n v="1246765"/>
    <d v="2001-05-15T08:54:00"/>
    <s v="Wisconsin Power And Light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415"/>
    <s v="wpla08239"/>
    <s v="TDONOHO"/>
    <s v="ENA - IM Central Gulf"/>
    <x v="7"/>
    <x v="7"/>
    <n v="789572"/>
    <d v="2001-05-16T21:00:00"/>
  </r>
  <r>
    <x v="1"/>
    <x v="3"/>
    <x v="1"/>
    <x v="0"/>
    <n v="1246767"/>
    <d v="2001-05-15T08:54:0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574"/>
    <d v="2001-05-16T21:00:00"/>
  </r>
  <r>
    <x v="1"/>
    <x v="3"/>
    <x v="1"/>
    <x v="0"/>
    <n v="1246768"/>
    <d v="2001-05-15T08:54:03"/>
    <s v="Aquila Energy Marketing Corporation"/>
    <x v="0"/>
    <x v="0"/>
    <x v="0"/>
    <x v="3"/>
    <s v="US Gas Phy Fwd Firm non-TX &lt; or = 1Mo "/>
    <s v="US Gas Phy       APC/ANR WillCo          16May01         USD/MM"/>
    <n v="1000"/>
    <m/>
    <x v="0"/>
    <x v="12"/>
    <x v="0"/>
    <n v="4.5724999999999998"/>
    <s v="benharner"/>
    <s v="PMIMS"/>
    <s v="ENA - IM MKT Central CG"/>
    <x v="7"/>
    <x v="7"/>
    <n v="789575"/>
    <d v="2001-05-16T21:00:00"/>
  </r>
  <r>
    <x v="1"/>
    <x v="3"/>
    <x v="0"/>
    <x v="0"/>
    <n v="1246770"/>
    <d v="2001-05-15T08:54:0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1"/>
    <s v="aepes218"/>
    <s v="JARNOLD"/>
    <s v="NG-Price"/>
    <x v="3"/>
    <x v="7"/>
    <s v="V96352.1"/>
    <d v="2001-11-01T00:00:00"/>
  </r>
  <r>
    <x v="1"/>
    <x v="1"/>
    <x v="1"/>
    <x v="0"/>
    <n v="1246769"/>
    <d v="2001-05-15T08:54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2"/>
    <s v="jpellegrin"/>
    <s v="KPRESTO"/>
    <s v="LT-SPP"/>
    <x v="6"/>
    <x v="8"/>
    <n v="611179.1"/>
    <d v="2001-09-01T14:16:00"/>
  </r>
  <r>
    <x v="1"/>
    <x v="3"/>
    <x v="0"/>
    <x v="0"/>
    <n v="1246771"/>
    <d v="2001-05-15T08:54:06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1"/>
    <s v="mattmann"/>
    <s v="JARNOLD"/>
    <s v="NG-Price"/>
    <x v="3"/>
    <x v="7"/>
    <s v="V96356.1"/>
    <d v="2001-06-01T21:00:00"/>
  </r>
  <r>
    <x v="1"/>
    <x v="3"/>
    <x v="1"/>
    <x v="0"/>
    <n v="1246772"/>
    <d v="2001-05-15T08:54:06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74999999999997"/>
    <s v="tracyschwa"/>
    <s v="PMIMS"/>
    <s v="ENA - IM MKT Central CG"/>
    <x v="7"/>
    <x v="7"/>
    <n v="789576"/>
    <d v="2001-05-16T21:00:00"/>
  </r>
  <r>
    <x v="1"/>
    <x v="3"/>
    <x v="1"/>
    <x v="0"/>
    <n v="1246773"/>
    <d v="2001-05-15T08:54:07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787000000000004"/>
    <s v="KURTISWOOD"/>
    <s v="PMIMS"/>
    <s v="ENA - IM MKT Central CG"/>
    <x v="7"/>
    <x v="7"/>
    <n v="789577"/>
    <d v="2001-05-16T21:00:00"/>
  </r>
  <r>
    <x v="1"/>
    <x v="3"/>
    <x v="1"/>
    <x v="0"/>
    <n v="1246774"/>
    <d v="2001-05-15T08:54:11"/>
    <s v="Occidental Energy Marketing, Inc."/>
    <x v="0"/>
    <x v="0"/>
    <x v="0"/>
    <x v="3"/>
    <s v="US Gas Phy Fwd Firm non-TX &lt; or = 1Mo "/>
    <s v="US Gas Phy       NGPL STX                16May01         USD/MM"/>
    <n v="600"/>
    <m/>
    <x v="0"/>
    <x v="12"/>
    <x v="0"/>
    <n v="4.32"/>
    <s v="smallfitz"/>
    <s v="TDONOHO"/>
    <s v="ENA - IM Central Gulf"/>
    <x v="7"/>
    <x v="7"/>
    <n v="789578"/>
    <d v="2001-05-16T21:00:00"/>
  </r>
  <r>
    <x v="1"/>
    <x v="3"/>
    <x v="1"/>
    <x v="0"/>
    <n v="1246775"/>
    <d v="2001-05-15T08:54:14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550000000000004"/>
    <s v="TROYKELLY"/>
    <s v="KSTEVEN"/>
    <s v="ENA-IM Mid Central South"/>
    <x v="7"/>
    <x v="7"/>
    <n v="789579"/>
    <d v="2001-05-16T21:00:00"/>
  </r>
  <r>
    <x v="1"/>
    <x v="3"/>
    <x v="0"/>
    <x v="0"/>
    <n v="1246777"/>
    <d v="2001-05-15T08:54:15"/>
    <s v="Firm Trade Bridgeline Gas Marketing LLC"/>
    <x v="0"/>
    <x v="0"/>
    <x v="0"/>
    <x v="3"/>
    <s v="US Gas Fin BasisSwap"/>
    <s v="US Gas Basis     Transco St.65           Jun01           USD/MM"/>
    <m/>
    <n v="10000"/>
    <x v="0"/>
    <x v="12"/>
    <x v="0"/>
    <n v="1.7500000000000002E-2"/>
    <s v="ADM38409"/>
    <s v="SBRAWNE"/>
    <s v="FT-East"/>
    <x v="3"/>
    <x v="7"/>
    <s v="V96357.1"/>
    <d v="2001-06-01T21:00:00"/>
  </r>
  <r>
    <x v="1"/>
    <x v="3"/>
    <x v="1"/>
    <x v="0"/>
    <n v="1246776"/>
    <d v="2001-05-15T08:54:15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762"/>
    <s v="KURTISWOOD"/>
    <s v="PMIMS"/>
    <s v="ENA - IM MKT Central CG"/>
    <x v="7"/>
    <x v="7"/>
    <n v="789580"/>
    <d v="2001-05-16T21:00:00"/>
  </r>
  <r>
    <x v="1"/>
    <x v="3"/>
    <x v="1"/>
    <x v="0"/>
    <n v="1246778"/>
    <d v="2001-05-15T08:54:16"/>
    <s v="BP Energy Company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499999999999996"/>
    <s v="ADM05933"/>
    <s v="VPIMENOV"/>
    <s v="ENA-IM ME NEW YORK"/>
    <x v="7"/>
    <x v="7"/>
    <n v="789581"/>
    <d v="2001-05-16T21:00:00"/>
  </r>
  <r>
    <x v="1"/>
    <x v="3"/>
    <x v="0"/>
    <x v="0"/>
    <n v="1246780"/>
    <d v="2001-05-15T08:54:26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5"/>
    <s v="steven12"/>
    <s v="JARNOLD"/>
    <s v="NG-Price"/>
    <x v="3"/>
    <x v="7"/>
    <s v="V96360.1"/>
    <d v="2001-06-01T00:00:00"/>
  </r>
  <r>
    <x v="0"/>
    <x v="3"/>
    <x v="1"/>
    <x v="0"/>
    <n v="1246779"/>
    <d v="2001-05-15T08:54:26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6"/>
    <s v="sgrimbly"/>
    <s v="MCOWAN"/>
    <s v="EC-IM Canada West"/>
    <x v="7"/>
    <x v="9"/>
    <n v="789582"/>
    <d v="2001-05-16T21:00:00"/>
  </r>
  <r>
    <x v="1"/>
    <x v="3"/>
    <x v="0"/>
    <x v="0"/>
    <n v="1246782"/>
    <d v="2001-05-15T08:54:29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6"/>
    <s v="AQUILA1029"/>
    <s v="PKEAVEY"/>
    <s v="G-DAILY-EST"/>
    <x v="3"/>
    <x v="7"/>
    <s v="V96358.1"/>
    <d v="2001-05-16T21:00:00"/>
  </r>
  <r>
    <x v="1"/>
    <x v="3"/>
    <x v="1"/>
    <x v="0"/>
    <n v="1246783"/>
    <d v="2001-05-15T08:54:31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ccubbison"/>
    <s v="MLENHAR"/>
    <s v="ENA - IM West"/>
    <x v="7"/>
    <x v="7"/>
    <n v="789583"/>
    <d v="2001-05-16T21:00:00"/>
  </r>
  <r>
    <x v="1"/>
    <x v="3"/>
    <x v="1"/>
    <x v="0"/>
    <n v="1246784"/>
    <d v="2001-05-15T08:54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84"/>
    <d v="2001-05-16T21:00:00"/>
  </r>
  <r>
    <x v="0"/>
    <x v="3"/>
    <x v="1"/>
    <x v="0"/>
    <n v="1246785"/>
    <d v="2001-05-15T08:54:33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89585"/>
    <d v="2001-06-01T21:00:00"/>
  </r>
  <r>
    <x v="1"/>
    <x v="6"/>
    <x v="0"/>
    <x v="0"/>
    <n v="1246786"/>
    <d v="2001-05-15T08:54:3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1.1"/>
    <d v="2001-06-01T00:00:00"/>
  </r>
  <r>
    <x v="1"/>
    <x v="3"/>
    <x v="1"/>
    <x v="0"/>
    <n v="1246787"/>
    <d v="2001-05-15T08:54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586"/>
    <d v="2001-05-16T21:00:00"/>
  </r>
  <r>
    <x v="1"/>
    <x v="1"/>
    <x v="1"/>
    <x v="0"/>
    <n v="1246788"/>
    <d v="2001-05-15T08:54:44"/>
    <s v="TransAlta Energy Marketing (US) In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harriganw"/>
    <s v="DSCHOLT"/>
    <s v="ST-NW"/>
    <x v="6"/>
    <x v="8"/>
    <n v="611180.1"/>
    <d v="2001-05-16T21:00:00"/>
  </r>
  <r>
    <x v="1"/>
    <x v="3"/>
    <x v="1"/>
    <x v="0"/>
    <n v="1246790"/>
    <d v="2001-05-15T08:54:46"/>
    <s v="WPS Energy Services, Inc."/>
    <x v="0"/>
    <x v="0"/>
    <x v="0"/>
    <x v="3"/>
    <s v="US Gas Phy Fwd Firm non-TX &lt; or = 1Mo "/>
    <s v="US Gas Phy       NBPL/ANR WillCo         16May01         USD/MM"/>
    <m/>
    <n v="1824"/>
    <x v="0"/>
    <x v="12"/>
    <x v="0"/>
    <n v="4.5774999999999997"/>
    <s v="BISHOP00"/>
    <s v="PMIMS"/>
    <s v="ENA - IM MKT Central CG"/>
    <x v="7"/>
    <x v="7"/>
    <n v="789587"/>
    <d v="2001-05-16T21:00:00"/>
  </r>
  <r>
    <x v="1"/>
    <x v="3"/>
    <x v="1"/>
    <x v="0"/>
    <n v="1246789"/>
    <d v="2001-05-15T08:54:46"/>
    <s v="Petrocom Energy Group Limited"/>
    <x v="0"/>
    <x v="0"/>
    <x v="0"/>
    <x v="3"/>
    <s v="US Gas Phy Fwd Firm non-TX &lt; or = 1Mo "/>
    <s v="US Gas Phy       Dom SP TT               16May01         USD/MM"/>
    <m/>
    <n v="1483"/>
    <x v="0"/>
    <x v="12"/>
    <x v="0"/>
    <n v="4.74"/>
    <s v="roncampb"/>
    <s v="SHENDRI"/>
    <s v="ENA-IM ME CNG"/>
    <x v="7"/>
    <x v="7"/>
    <n v="789588"/>
    <d v="2001-05-16T21:00:00"/>
  </r>
  <r>
    <x v="1"/>
    <x v="3"/>
    <x v="0"/>
    <x v="0"/>
    <n v="1246791"/>
    <d v="2001-05-15T08:54:4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62.1"/>
    <d v="2001-05-16T21:00:00"/>
  </r>
  <r>
    <x v="1"/>
    <x v="3"/>
    <x v="1"/>
    <x v="0"/>
    <n v="1246792"/>
    <d v="2001-05-15T08:54:48"/>
    <s v="Aquila Energy Marketing Corporation"/>
    <x v="0"/>
    <x v="0"/>
    <x v="0"/>
    <x v="3"/>
    <s v="US Gas Phy Fwd Firm non-TX &lt; or = 1Mo "/>
    <s v="US Gas Phy       Transco St.65           16May01         USD/MM"/>
    <m/>
    <n v="969"/>
    <x v="0"/>
    <x v="12"/>
    <x v="0"/>
    <n v="4.4800000000000004"/>
    <s v="LANCEMCW"/>
    <s v="ARING"/>
    <s v="ENA-IM NE GULF1"/>
    <x v="7"/>
    <x v="7"/>
    <n v="789590"/>
    <d v="2001-05-16T21:00:00"/>
  </r>
  <r>
    <x v="1"/>
    <x v="3"/>
    <x v="1"/>
    <x v="0"/>
    <n v="1246793"/>
    <d v="2001-05-15T08:54:50"/>
    <s v="Sempra Energy Trading Corp."/>
    <x v="0"/>
    <x v="0"/>
    <x v="0"/>
    <x v="3"/>
    <s v="US Gas Phy Fwd Firm non-TX &lt; or = 1Mo "/>
    <s v="US Gas Phy       TETCO M3                16May01         USD/MM"/>
    <m/>
    <n v="867"/>
    <x v="0"/>
    <x v="12"/>
    <x v="0"/>
    <n v="4.8650000000000002"/>
    <s v="shawnmaz"/>
    <s v="VPIMENOV"/>
    <s v="ENA-IM ME NEW YORK"/>
    <x v="7"/>
    <x v="7"/>
    <n v="789591"/>
    <d v="2001-05-16T21:00:00"/>
  </r>
  <r>
    <x v="0"/>
    <x v="1"/>
    <x v="1"/>
    <x v="0"/>
    <n v="1246797"/>
    <d v="2001-05-15T08:54:55"/>
    <s v="Stadtwerke Leipzig GmbH"/>
    <x v="0"/>
    <x v="0"/>
    <x v="0"/>
    <x v="1"/>
    <s v="GER Power Phy Fwd Ffrm"/>
    <s v="GER Pwr Phy FF   Ger Grd WDPK HV         21-25May01      EUR/MWh"/>
    <n v="10"/>
    <m/>
    <x v="0"/>
    <x v="1"/>
    <x v="2"/>
    <n v="26"/>
    <s v="schmerler"/>
    <s v="MHELLERM"/>
    <s v="UK - ECTRL - Continental Power Book"/>
    <x v="2"/>
    <x v="2"/>
    <n v="102429.1"/>
    <d v="2001-05-21T21:00:00"/>
  </r>
  <r>
    <x v="1"/>
    <x v="3"/>
    <x v="1"/>
    <x v="0"/>
    <n v="1246796"/>
    <d v="2001-05-15T08:54:55"/>
    <s v="Texaco Natural Gas Inc."/>
    <x v="0"/>
    <x v="0"/>
    <x v="0"/>
    <x v="3"/>
    <s v="US Gas Phy Fwd Firm non-TX &lt; or = 1Mo "/>
    <s v="US Gas Phy       NNG Demarc              16May01         USD/MM"/>
    <n v="4000"/>
    <m/>
    <x v="0"/>
    <x v="12"/>
    <x v="0"/>
    <n v="4.33"/>
    <s v="OBANNONR"/>
    <s v="KSTEVEN"/>
    <s v="ENA-IM Mid Central South"/>
    <x v="7"/>
    <x v="7"/>
    <n v="789593"/>
    <d v="2001-05-16T21:00:00"/>
  </r>
  <r>
    <x v="1"/>
    <x v="3"/>
    <x v="1"/>
    <x v="0"/>
    <n v="1246795"/>
    <d v="2001-05-15T08:54:55"/>
    <s v="Interstate Power Company"/>
    <x v="0"/>
    <x v="0"/>
    <x v="0"/>
    <x v="3"/>
    <s v="US Gas Phy Fwd Firm non-TX &lt; or = 1Mo "/>
    <s v="US Gas Phy       NNG Demarc              16May01         USD/MM"/>
    <n v="1000"/>
    <m/>
    <x v="0"/>
    <x v="12"/>
    <x v="0"/>
    <n v="4.33"/>
    <s v="ipca08239"/>
    <s v="KSTEVEN"/>
    <s v="ENA-IM Mid Central South"/>
    <x v="7"/>
    <x v="7"/>
    <n v="789592"/>
    <d v="2001-05-16T21:00:00"/>
  </r>
  <r>
    <x v="1"/>
    <x v="3"/>
    <x v="1"/>
    <x v="0"/>
    <n v="1246798"/>
    <d v="2001-05-15T08:54:57"/>
    <s v="ONEOK Energy Marketing and Trading Company, L.P."/>
    <x v="0"/>
    <x v="0"/>
    <x v="0"/>
    <x v="3"/>
    <s v="US Gas Phy Fwd Firm non-TX &lt; or = 1Mo "/>
    <s v="US Gas Phy       NGPL STX                16May01         USD/MM"/>
    <m/>
    <n v="3318"/>
    <x v="0"/>
    <x v="12"/>
    <x v="0"/>
    <n v="4.3449999999999998"/>
    <s v="KELLYADAM"/>
    <s v="TDONOHO"/>
    <s v="ENA - IM Central Gulf"/>
    <x v="7"/>
    <x v="7"/>
    <n v="789594"/>
    <d v="2001-05-16T21:00:00"/>
  </r>
  <r>
    <x v="1"/>
    <x v="3"/>
    <x v="1"/>
    <x v="0"/>
    <n v="1246799"/>
    <d v="2001-05-15T08:55:01"/>
    <s v="Texaco Natural Gas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0"/>
    <s v="waggonerva"/>
    <s v="JHODGE2"/>
    <s v="ENA-IM ME TCO"/>
    <x v="7"/>
    <x v="7"/>
    <n v="789595"/>
    <d v="2001-05-16T21:00:00"/>
  </r>
  <r>
    <x v="0"/>
    <x v="3"/>
    <x v="1"/>
    <x v="0"/>
    <n v="1246800"/>
    <d v="2001-05-15T08:55:05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tsamaska"/>
    <s v="RWATT"/>
    <s v="EC-IM Canada West"/>
    <x v="7"/>
    <x v="9"/>
    <n v="789596"/>
    <d v="2001-05-15T21:00:00"/>
  </r>
  <r>
    <x v="0"/>
    <x v="1"/>
    <x v="1"/>
    <x v="0"/>
    <n v="1246801"/>
    <d v="2001-05-15T08:55:07"/>
    <s v="BKW-FMB Energie AG"/>
    <x v="0"/>
    <x v="0"/>
    <x v="0"/>
    <x v="1"/>
    <s v="GER Power Phy Fwd Ffrm"/>
    <s v="GER Pwr Phy FF   Ger Grd WDPK HV         21-25May01      EUR/MWh"/>
    <m/>
    <n v="25"/>
    <x v="0"/>
    <x v="1"/>
    <x v="2"/>
    <n v="26.1"/>
    <s v="jurggilgen"/>
    <s v="MHELLERM"/>
    <s v="UK - ECTRL - Continental Power Book"/>
    <x v="2"/>
    <x v="2"/>
    <n v="102430.1"/>
    <d v="2001-05-21T21:00:00"/>
  </r>
  <r>
    <x v="1"/>
    <x v="3"/>
    <x v="1"/>
    <x v="0"/>
    <n v="1246802"/>
    <d v="2001-05-15T08:55:08"/>
    <s v="Cook Inlet Energy Supply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650000000000002"/>
    <s v="EASTDESK6"/>
    <s v="VPIMENOV"/>
    <s v="ENA-IM ME NEW YORK"/>
    <x v="7"/>
    <x v="7"/>
    <n v="789597"/>
    <d v="2001-05-16T21:00:00"/>
  </r>
  <r>
    <x v="1"/>
    <x v="3"/>
    <x v="1"/>
    <x v="0"/>
    <n v="1246803"/>
    <d v="2001-05-15T08:55:09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598"/>
    <d v="2001-05-16T21:00:00"/>
  </r>
  <r>
    <x v="1"/>
    <x v="6"/>
    <x v="1"/>
    <x v="0"/>
    <n v="1246804"/>
    <d v="2001-05-15T08:55:11"/>
    <s v="BP Oil Supply Company"/>
    <x v="0"/>
    <x v="0"/>
    <x v="0"/>
    <x v="6"/>
    <s v="US Crude WTI Phy Index"/>
    <s v="US WTI Index     KOCH P+                 Jun01           USD/bl/d"/>
    <m/>
    <n v="6000"/>
    <x v="0"/>
    <x v="16"/>
    <x v="0"/>
    <n v="2.79"/>
    <s v="GRABINSG01"/>
    <s v="RFULLER"/>
    <s v="Phyoil-Index"/>
    <x v="3"/>
    <x v="12"/>
    <s v="V96365.1"/>
    <d v="2001-06-01T21:00:00"/>
  </r>
  <r>
    <x v="0"/>
    <x v="3"/>
    <x v="1"/>
    <x v="0"/>
    <n v="1246807"/>
    <d v="2001-05-15T08:55:12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600"/>
    <d v="2001-05-16T21:00:00"/>
  </r>
  <r>
    <x v="1"/>
    <x v="3"/>
    <x v="0"/>
    <x v="0"/>
    <n v="1246806"/>
    <d v="2001-05-15T08:55:12"/>
    <s v="Bankers Trust Company"/>
    <x v="0"/>
    <x v="0"/>
    <x v="0"/>
    <x v="3"/>
    <s v="US Gas Fin BasisSwap"/>
    <s v="US Gas Basis     Transco Z6 NY           Jul-Sep01       USD/MM"/>
    <m/>
    <n v="5000"/>
    <x v="0"/>
    <x v="12"/>
    <x v="0"/>
    <n v="0.52500000000000002"/>
    <s v="eracer00"/>
    <s v="BMCKAY"/>
    <s v="FT-NY"/>
    <x v="3"/>
    <x v="7"/>
    <s v="V96364.1"/>
    <d v="2001-07-01T00:00:00"/>
  </r>
  <r>
    <x v="1"/>
    <x v="3"/>
    <x v="1"/>
    <x v="0"/>
    <n v="1246808"/>
    <d v="2001-05-15T08:55:14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cubbison"/>
    <s v="MLENHAR"/>
    <s v="ENA - IM West"/>
    <x v="7"/>
    <x v="7"/>
    <n v="789601"/>
    <d v="2001-05-16T21:00:00"/>
  </r>
  <r>
    <x v="1"/>
    <x v="3"/>
    <x v="1"/>
    <x v="0"/>
    <n v="1246809"/>
    <d v="2001-05-15T08:55:14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02"/>
    <d v="2001-05-16T21:00:00"/>
  </r>
  <r>
    <x v="1"/>
    <x v="3"/>
    <x v="1"/>
    <x v="0"/>
    <n v="1246810"/>
    <d v="2001-05-15T08:55:19"/>
    <s v="Pepco Gas Services, Inc."/>
    <x v="0"/>
    <x v="0"/>
    <x v="0"/>
    <x v="3"/>
    <s v="US Gas Phy Fwd Firm non-TX &lt; or = 1Mo "/>
    <s v="US Gas Phy       TCO Pool                16-31May01      USD/MM"/>
    <n v="137"/>
    <m/>
    <x v="0"/>
    <x v="12"/>
    <x v="0"/>
    <n v="4.6449999999999996"/>
    <s v="ADM01791"/>
    <s v="JHODGE2"/>
    <s v="ENA-IM ME TCO"/>
    <x v="7"/>
    <x v="7"/>
    <n v="789605"/>
    <d v="2001-05-16T21:00:00"/>
  </r>
  <r>
    <x v="1"/>
    <x v="3"/>
    <x v="1"/>
    <x v="0"/>
    <n v="1246812"/>
    <d v="2001-05-15T08:55:22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603"/>
    <d v="2001-05-16T21:00:00"/>
  </r>
  <r>
    <x v="1"/>
    <x v="6"/>
    <x v="0"/>
    <x v="0"/>
    <n v="1246813"/>
    <d v="2001-05-15T08:55:2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3.1"/>
    <d v="2001-06-01T00:00:00"/>
  </r>
  <r>
    <x v="1"/>
    <x v="3"/>
    <x v="1"/>
    <x v="0"/>
    <n v="1246814"/>
    <d v="2001-05-15T08:55:25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5"/>
    <s v="jfh00001"/>
    <s v="MLENHAR"/>
    <s v="ENA - IM West"/>
    <x v="7"/>
    <x v="7"/>
    <n v="789604"/>
    <d v="2001-05-16T21:00:00"/>
  </r>
  <r>
    <x v="0"/>
    <x v="1"/>
    <x v="1"/>
    <x v="0"/>
    <n v="1246815"/>
    <d v="2001-05-15T08:55:27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9"/>
    <s v="braunsdor1"/>
    <s v="MHELLERM"/>
    <s v="UK - ECTRL - Continental Power Book"/>
    <x v="2"/>
    <x v="2"/>
    <n v="102431.1"/>
    <d v="2001-05-17T21:00:00"/>
  </r>
  <r>
    <x v="0"/>
    <x v="3"/>
    <x v="1"/>
    <x v="0"/>
    <n v="1246816"/>
    <d v="2001-05-15T08:55:34"/>
    <s v="Northstar Energ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"/>
    <s v="SMITHJAY"/>
    <s v="RWATT"/>
    <s v="EC-IM Canada West"/>
    <x v="7"/>
    <x v="9"/>
    <n v="789606"/>
    <d v="2001-05-15T21:00:00"/>
  </r>
  <r>
    <x v="1"/>
    <x v="6"/>
    <x v="0"/>
    <x v="0"/>
    <n v="1246817"/>
    <d v="2001-05-15T08:55:3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8.1"/>
    <d v="2001-06-01T00:00:00"/>
  </r>
  <r>
    <x v="1"/>
    <x v="3"/>
    <x v="1"/>
    <x v="0"/>
    <n v="1246818"/>
    <d v="2001-05-15T08:55:39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trevorh1"/>
    <s v="JWILLI13"/>
    <s v="ENA - IM Mkt Central MICH"/>
    <x v="7"/>
    <x v="7"/>
    <n v="789607"/>
    <d v="2001-05-16T21:00:00"/>
  </r>
  <r>
    <x v="1"/>
    <x v="3"/>
    <x v="1"/>
    <x v="0"/>
    <n v="1246819"/>
    <d v="2001-05-15T08:55:41"/>
    <s v="Sempra Energy Trading Corp."/>
    <x v="0"/>
    <x v="0"/>
    <x v="0"/>
    <x v="3"/>
    <s v="US Gas Phy Fwd Firm non-TX &lt; or = 1Mo "/>
    <s v="US Gas Phy       TETCO ELA               16May01         USD/MM"/>
    <n v="3313"/>
    <m/>
    <x v="0"/>
    <x v="12"/>
    <x v="0"/>
    <n v="4.4000000000000004"/>
    <s v="shawnmaz"/>
    <s v="SPEREIR"/>
    <s v="ENA-IM NE GULF3"/>
    <x v="7"/>
    <x v="7"/>
    <n v="789608"/>
    <d v="2001-05-16T21:00:00"/>
  </r>
  <r>
    <x v="1"/>
    <x v="3"/>
    <x v="1"/>
    <x v="0"/>
    <n v="1246821"/>
    <d v="2001-05-15T08:55:46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550000000000004"/>
    <s v="ddunnavant"/>
    <s v="KSTEVEN"/>
    <s v="ENA-IM Mid Central South"/>
    <x v="7"/>
    <x v="7"/>
    <n v="789610"/>
    <d v="2001-05-16T21:00:00"/>
  </r>
  <r>
    <x v="1"/>
    <x v="6"/>
    <x v="0"/>
    <x v="0"/>
    <n v="1246820"/>
    <d v="2001-05-15T08:55:4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9.1"/>
    <d v="2001-06-01T00:00:00"/>
  </r>
  <r>
    <x v="1"/>
    <x v="3"/>
    <x v="1"/>
    <x v="0"/>
    <n v="1246822"/>
    <d v="2001-05-15T08:55:51"/>
    <s v="Dynegy Marketing and Trade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MICKELSON1"/>
    <s v="MLENHAR"/>
    <s v="ENA - IM West"/>
    <x v="7"/>
    <x v="7"/>
    <n v="789611"/>
    <d v="2001-05-16T21:00:00"/>
  </r>
  <r>
    <x v="1"/>
    <x v="3"/>
    <x v="1"/>
    <x v="0"/>
    <n v="1246823"/>
    <d v="2001-05-15T08:55:52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600000000000003"/>
    <s v="ddunnavant"/>
    <s v="KSTEVEN"/>
    <s v="ENA-IM Mid Central South"/>
    <x v="7"/>
    <x v="7"/>
    <n v="789612"/>
    <d v="2001-05-16T21:00:00"/>
  </r>
  <r>
    <x v="1"/>
    <x v="3"/>
    <x v="1"/>
    <x v="0"/>
    <n v="1246824"/>
    <d v="2001-05-15T08:56:00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benharner"/>
    <s v="JWILLI13"/>
    <s v="ENA - IM Mkt Central MICH"/>
    <x v="7"/>
    <x v="7"/>
    <n v="789613"/>
    <d v="2001-05-16T21:00:00"/>
  </r>
  <r>
    <x v="1"/>
    <x v="3"/>
    <x v="1"/>
    <x v="0"/>
    <n v="1246825"/>
    <d v="2001-05-15T08:56:03"/>
    <s v="CMS Field Services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CMSTCT4940"/>
    <s v="KSTEVEN"/>
    <s v="ENA-IM Mid Central South"/>
    <x v="7"/>
    <x v="7"/>
    <n v="789614"/>
    <d v="2001-05-16T21:00:00"/>
  </r>
  <r>
    <x v="1"/>
    <x v="3"/>
    <x v="0"/>
    <x v="0"/>
    <n v="1246827"/>
    <d v="2001-05-15T08:56:0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"/>
    <s v="steven12"/>
    <s v="JARNOLD"/>
    <s v="NG-Price"/>
    <x v="3"/>
    <x v="7"/>
    <s v="V96374.1"/>
    <d v="2001-06-01T00:00:00"/>
  </r>
  <r>
    <x v="1"/>
    <x v="6"/>
    <x v="0"/>
    <x v="0"/>
    <n v="1246826"/>
    <d v="2001-05-15T08:56:0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371.1"/>
    <d v="2001-06-01T00:00:00"/>
  </r>
  <r>
    <x v="1"/>
    <x v="3"/>
    <x v="1"/>
    <x v="0"/>
    <n v="1246828"/>
    <d v="2001-05-15T08:56:0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50000000000002"/>
    <s v="vab12345"/>
    <s v="PMIMS"/>
    <s v="ENA - IM MKT Central CG"/>
    <x v="7"/>
    <x v="7"/>
    <n v="789615"/>
    <d v="2001-05-16T21:00:00"/>
  </r>
  <r>
    <x v="1"/>
    <x v="3"/>
    <x v="0"/>
    <x v="0"/>
    <n v="1246830"/>
    <d v="2001-05-15T08:56:08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72.1"/>
    <d v="2001-05-16T21:00:00"/>
  </r>
  <r>
    <x v="1"/>
    <x v="3"/>
    <x v="1"/>
    <x v="0"/>
    <n v="1246831"/>
    <d v="2001-05-15T08:56:10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"/>
    <s v="wwarburton"/>
    <s v="SSCOTT5"/>
    <s v="ENA - IM Denver"/>
    <x v="7"/>
    <x v="7"/>
    <n v="789616"/>
    <d v="2001-05-16T21:00:00"/>
  </r>
  <r>
    <x v="1"/>
    <x v="3"/>
    <x v="1"/>
    <x v="0"/>
    <n v="1246832"/>
    <d v="2001-05-15T08:56:11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617"/>
    <d v="2001-05-16T21:00:00"/>
  </r>
  <r>
    <x v="1"/>
    <x v="3"/>
    <x v="1"/>
    <x v="0"/>
    <n v="1246833"/>
    <d v="2001-05-15T08:56:15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7"/>
    <s v="ddunnavant"/>
    <s v="KSTEVEN"/>
    <s v="ENA-IM Mid Central South"/>
    <x v="7"/>
    <x v="7"/>
    <n v="789618"/>
    <d v="2001-05-16T21:00:00"/>
  </r>
  <r>
    <x v="1"/>
    <x v="3"/>
    <x v="1"/>
    <x v="0"/>
    <n v="1246834"/>
    <d v="2001-05-15T08:56:16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50000000000002"/>
    <s v="cscharton"/>
    <s v="KSTEVEN"/>
    <s v="ENA-IM Mid Central South"/>
    <x v="7"/>
    <x v="7"/>
    <n v="789619"/>
    <d v="2001-05-16T21:00:00"/>
  </r>
  <r>
    <x v="1"/>
    <x v="3"/>
    <x v="1"/>
    <x v="0"/>
    <n v="1246835"/>
    <d v="2001-05-15T08:56:17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20"/>
    <d v="2001-05-16T21:00:00"/>
  </r>
  <r>
    <x v="1"/>
    <x v="3"/>
    <x v="1"/>
    <x v="0"/>
    <n v="1246836"/>
    <d v="2001-05-15T08:56:17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450000000000003"/>
    <s v="sstewart01"/>
    <s v="JWILLI13"/>
    <s v="ENA-IM Mid Central North"/>
    <x v="7"/>
    <x v="7"/>
    <n v="789621"/>
    <d v="2001-05-16T21:00:00"/>
  </r>
  <r>
    <x v="1"/>
    <x v="3"/>
    <x v="0"/>
    <x v="0"/>
    <n v="1246837"/>
    <d v="2001-05-15T08:56:18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ICWHITE"/>
    <s v="JARNOLD"/>
    <s v="NG-Price"/>
    <x v="3"/>
    <x v="7"/>
    <s v="V96373.1"/>
    <d v="2001-06-01T21:00:00"/>
  </r>
  <r>
    <x v="1"/>
    <x v="3"/>
    <x v="1"/>
    <x v="0"/>
    <n v="1246838"/>
    <d v="2001-05-15T08:56:2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36999999999997"/>
    <s v="BIGDADDY"/>
    <s v="PMIMS"/>
    <s v="ENA - IM MKT Central CG"/>
    <x v="7"/>
    <x v="7"/>
    <n v="789622"/>
    <d v="2001-05-16T21:00:00"/>
  </r>
  <r>
    <x v="1"/>
    <x v="3"/>
    <x v="0"/>
    <x v="0"/>
    <n v="1246840"/>
    <d v="2001-05-15T08:56:21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379.1"/>
    <d v="2001-05-16T21:00:00"/>
  </r>
  <r>
    <x v="1"/>
    <x v="3"/>
    <x v="1"/>
    <x v="0"/>
    <n v="1246841"/>
    <d v="2001-05-15T08:56:24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mattreed"/>
    <s v="TKUYKEN"/>
    <s v="ENA - IM West"/>
    <x v="7"/>
    <x v="7"/>
    <n v="789624"/>
    <d v="2001-05-16T21:00:00"/>
  </r>
  <r>
    <x v="1"/>
    <x v="3"/>
    <x v="1"/>
    <x v="0"/>
    <n v="1246842"/>
    <d v="2001-05-15T08:56:27"/>
    <s v="Williams Energy Marketing &amp;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wayneellis"/>
    <s v="MLENHAR"/>
    <s v="ENA - IM West"/>
    <x v="7"/>
    <x v="7"/>
    <n v="789626"/>
    <d v="2001-05-16T21:00:00"/>
  </r>
  <r>
    <x v="1"/>
    <x v="1"/>
    <x v="1"/>
    <x v="0"/>
    <n v="1246843"/>
    <d v="2001-05-15T08:56:28"/>
    <s v="Allegheny Energy Supply Company, LLC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faes123"/>
    <s v="JQUENET"/>
    <s v="ST-PJM"/>
    <x v="6"/>
    <x v="8"/>
    <n v="611185.1"/>
    <d v="2001-05-16T21:00:00"/>
  </r>
  <r>
    <x v="1"/>
    <x v="3"/>
    <x v="1"/>
    <x v="0"/>
    <n v="1246844"/>
    <d v="2001-05-15T08:56:28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7"/>
    <d v="2001-05-16T21:00:00"/>
  </r>
  <r>
    <x v="1"/>
    <x v="3"/>
    <x v="1"/>
    <x v="0"/>
    <n v="1246845"/>
    <d v="2001-05-15T08:56:34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628"/>
    <d v="2001-05-16T21:00:00"/>
  </r>
  <r>
    <x v="1"/>
    <x v="6"/>
    <x v="0"/>
    <x v="0"/>
    <n v="1246847"/>
    <d v="2001-05-15T08:5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6378.1"/>
    <d v="2001-06-01T00:00:00"/>
  </r>
  <r>
    <x v="1"/>
    <x v="3"/>
    <x v="1"/>
    <x v="0"/>
    <n v="1246849"/>
    <d v="2001-05-15T08:56:45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9"/>
    <d v="2001-05-16T21:00:00"/>
  </r>
  <r>
    <x v="1"/>
    <x v="3"/>
    <x v="0"/>
    <x v="0"/>
    <n v="1246850"/>
    <d v="2001-05-15T08:56:49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robdecard"/>
    <s v="JARNOLD"/>
    <s v="NG-Price"/>
    <x v="3"/>
    <x v="7"/>
    <s v="V96381.1"/>
    <d v="2001-06-01T21:00:00"/>
  </r>
  <r>
    <x v="1"/>
    <x v="3"/>
    <x v="1"/>
    <x v="0"/>
    <n v="1246852"/>
    <d v="2001-05-15T08:56:5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4"/>
    <s v="DMCPHERSON"/>
    <s v="KSTEVEN"/>
    <s v="ENA-IM Mid Central South"/>
    <x v="7"/>
    <x v="7"/>
    <n v="789632"/>
    <d v="2001-05-16T21:00:00"/>
  </r>
  <r>
    <x v="1"/>
    <x v="3"/>
    <x v="1"/>
    <x v="0"/>
    <n v="1246851"/>
    <d v="2001-05-15T08:56:50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00000000000003"/>
    <s v="cscharton"/>
    <s v="KSTEVEN"/>
    <s v="ENA-IM Mid Central South"/>
    <x v="7"/>
    <x v="7"/>
    <n v="789631"/>
    <d v="2001-05-16T21:00:00"/>
  </r>
  <r>
    <x v="1"/>
    <x v="3"/>
    <x v="0"/>
    <x v="0"/>
    <n v="1246853"/>
    <d v="2001-05-15T08:56:53"/>
    <s v="Coral Energy Holding L.P."/>
    <x v="0"/>
    <x v="0"/>
    <x v="0"/>
    <x v="3"/>
    <s v="US Gas Fin Swap"/>
    <s v="US Gas Daily     HHub                    16-31May01      USD/MM"/>
    <m/>
    <n v="5000"/>
    <x v="0"/>
    <x v="12"/>
    <x v="0"/>
    <n v="4.4550000000000001"/>
    <s v="shduster"/>
    <s v="PKEAVEY"/>
    <s v="G-DAILY-EST"/>
    <x v="3"/>
    <x v="7"/>
    <s v="V96382.1"/>
    <d v="2001-05-16T21:00:00"/>
  </r>
  <r>
    <x v="1"/>
    <x v="3"/>
    <x v="1"/>
    <x v="0"/>
    <n v="1246854"/>
    <d v="2001-05-15T08:56:55"/>
    <s v="Sempra Energy Trading Corp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600000000000003"/>
    <s v="shawnmaz"/>
    <s v="VPIMENOV"/>
    <s v="ENA-IM ME NEW YORK"/>
    <x v="7"/>
    <x v="7"/>
    <n v="789633"/>
    <d v="2001-05-16T21:00:00"/>
  </r>
  <r>
    <x v="1"/>
    <x v="3"/>
    <x v="1"/>
    <x v="0"/>
    <n v="1246855"/>
    <d v="2001-05-15T08:56:55"/>
    <s v="Nicor Gas Company"/>
    <x v="0"/>
    <x v="0"/>
    <x v="0"/>
    <x v="3"/>
    <s v="US Gas Phy Fwd Firm non-TX &lt; or = 1Mo "/>
    <s v="US Gas Phy       TENN Z-0                16May01         USD/MM"/>
    <m/>
    <n v="4000"/>
    <x v="0"/>
    <x v="12"/>
    <x v="0"/>
    <n v="4.33"/>
    <s v="vab12345"/>
    <s v="SNEAL"/>
    <s v="ENA-IM NE GULF3"/>
    <x v="7"/>
    <x v="7"/>
    <n v="789634"/>
    <d v="2001-05-16T21:00:00"/>
  </r>
  <r>
    <x v="1"/>
    <x v="3"/>
    <x v="1"/>
    <x v="0"/>
    <n v="1246856"/>
    <d v="2001-05-15T08:56:59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75"/>
    <s v="NedCosman"/>
    <s v="VPIMENOV"/>
    <s v="ENA-IM ME NEW YORK"/>
    <x v="7"/>
    <x v="7"/>
    <n v="789635"/>
    <d v="2001-05-16T21:00:00"/>
  </r>
  <r>
    <x v="1"/>
    <x v="3"/>
    <x v="1"/>
    <x v="0"/>
    <n v="1246857"/>
    <d v="2001-05-15T08:57:02"/>
    <s v="Enron Energy Services, Inc."/>
    <x v="0"/>
    <x v="0"/>
    <x v="0"/>
    <x v="3"/>
    <s v="US Gas Phy Fwd Firm non-TX &lt; or = 1Mo "/>
    <s v="US Gas Phy       TCO Pool                16-31May01      USD/MM"/>
    <m/>
    <n v="3500"/>
    <x v="0"/>
    <x v="12"/>
    <x v="0"/>
    <n v="4.67"/>
    <s v="JIMBARKER"/>
    <s v="JHODGE2"/>
    <s v="ENA-IM ME TCO"/>
    <x v="7"/>
    <x v="7"/>
    <n v="789639"/>
    <d v="2001-05-16T21:00:00"/>
  </r>
  <r>
    <x v="1"/>
    <x v="3"/>
    <x v="1"/>
    <x v="0"/>
    <n v="1246860"/>
    <d v="2001-05-15T08:57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550000000000004"/>
    <s v="MELISA94"/>
    <s v="KSTEVEN"/>
    <s v="ENA-IM Mid Central South"/>
    <x v="7"/>
    <x v="7"/>
    <n v="789638"/>
    <d v="2001-05-16T21:00:00"/>
  </r>
  <r>
    <x v="1"/>
    <x v="3"/>
    <x v="1"/>
    <x v="0"/>
    <n v="1246861"/>
    <d v="2001-05-15T08:57:04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schottbt"/>
    <s v="KSTEVEN"/>
    <s v="ENA-IM Mid Central South"/>
    <x v="7"/>
    <x v="7"/>
    <n v="789637"/>
    <d v="2001-05-16T21:00:00"/>
  </r>
  <r>
    <x v="1"/>
    <x v="3"/>
    <x v="1"/>
    <x v="0"/>
    <n v="1246859"/>
    <d v="2001-05-15T08:57:04"/>
    <s v="BP Energy Company"/>
    <x v="0"/>
    <x v="0"/>
    <x v="0"/>
    <x v="3"/>
    <s v="US Gas Phy Fwd Firm non-TX &lt; or = 1Mo "/>
    <s v="US Gas Phy       TETCO M3                16May01         USD/MM"/>
    <n v="1223"/>
    <m/>
    <x v="0"/>
    <x v="12"/>
    <x v="0"/>
    <n v="4.8499999999999996"/>
    <s v="ADM05933"/>
    <s v="VPIMENOV"/>
    <s v="ENA-IM ME NEW YORK"/>
    <x v="7"/>
    <x v="7"/>
    <n v="789636"/>
    <d v="2001-05-16T21:00:00"/>
  </r>
  <r>
    <x v="1"/>
    <x v="3"/>
    <x v="0"/>
    <x v="0"/>
    <n v="1246862"/>
    <d v="2001-05-15T08:57:05"/>
    <s v="BNP Paribas"/>
    <x v="0"/>
    <x v="0"/>
    <x v="0"/>
    <x v="3"/>
    <s v="US Gas Fin Swap"/>
    <s v="US Gas Swap      Nymex                   Nov01-Mar02     USD/MM"/>
    <m/>
    <n v="5000"/>
    <x v="0"/>
    <x v="12"/>
    <x v="0"/>
    <n v="4.92"/>
    <s v="SUNGDORA"/>
    <s v="JARNOLD"/>
    <s v="NG-Price"/>
    <x v="3"/>
    <x v="7"/>
    <s v="V96384.1"/>
    <d v="2001-11-01T00:00:00"/>
  </r>
  <r>
    <x v="1"/>
    <x v="3"/>
    <x v="0"/>
    <x v="0"/>
    <n v="1246864"/>
    <d v="2001-05-15T08:57:08"/>
    <s v="Firm Trading Bridgeline Gas Marketing"/>
    <x v="0"/>
    <x v="0"/>
    <x v="0"/>
    <x v="3"/>
    <s v="US Gas Fin Swap"/>
    <s v="US Gas Daily     HHub                    16-31May01      USD/MM"/>
    <m/>
    <n v="6500"/>
    <x v="0"/>
    <x v="12"/>
    <x v="0"/>
    <n v="4.4550000000000001"/>
    <s v="ADM84149"/>
    <s v="PKEAVEY"/>
    <s v="G-DAILY-EST"/>
    <x v="3"/>
    <x v="7"/>
    <s v="V96387.1"/>
    <d v="2001-05-16T21:00:00"/>
  </r>
  <r>
    <x v="1"/>
    <x v="3"/>
    <x v="1"/>
    <x v="0"/>
    <n v="1246865"/>
    <d v="2001-05-15T08:57:09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40"/>
    <d v="2001-05-16T21:00:00"/>
  </r>
  <r>
    <x v="0"/>
    <x v="1"/>
    <x v="1"/>
    <x v="0"/>
    <n v="1246866"/>
    <d v="2001-05-15T08:57:12"/>
    <s v="E.ON Trading GmbH (Munich)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ontrdneu"/>
    <s v="MHELLERM"/>
    <s v="UK - ECTRL - Continental Power Book"/>
    <x v="2"/>
    <x v="2"/>
    <n v="102432.1"/>
    <d v="2001-05-21T21:00:00"/>
  </r>
  <r>
    <x v="1"/>
    <x v="3"/>
    <x v="0"/>
    <x v="0"/>
    <n v="1246867"/>
    <d v="2001-05-15T08:57:19"/>
    <s v="Calpine Energy Services, L.P."/>
    <x v="0"/>
    <x v="0"/>
    <x v="0"/>
    <x v="3"/>
    <s v="US Gas Fin Swap"/>
    <s v="US Gas Swap      Nymex                   Jun-Oct01       USD/MM"/>
    <m/>
    <n v="5000"/>
    <x v="0"/>
    <x v="12"/>
    <x v="0"/>
    <n v="4.625"/>
    <s v="JEFFFOX1"/>
    <s v="JARNOLD"/>
    <s v="NG-Price"/>
    <x v="3"/>
    <x v="7"/>
    <s v="V96386.1"/>
    <d v="2001-06-01T00:00:00"/>
  </r>
  <r>
    <x v="1"/>
    <x v="3"/>
    <x v="1"/>
    <x v="0"/>
    <n v="1246868"/>
    <d v="2001-05-15T08:57:2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641"/>
    <d v="2001-05-16T21:00:00"/>
  </r>
  <r>
    <x v="1"/>
    <x v="3"/>
    <x v="1"/>
    <x v="0"/>
    <n v="1246869"/>
    <d v="2001-05-15T08:57:2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PANNONE12"/>
    <s v="JWILLI13"/>
    <s v="ENA - IM Mkt Central MICH"/>
    <x v="7"/>
    <x v="7"/>
    <n v="789643"/>
    <d v="2001-05-16T21:00:00"/>
  </r>
  <r>
    <x v="0"/>
    <x v="3"/>
    <x v="1"/>
    <x v="0"/>
    <n v="1246870"/>
    <d v="2001-05-15T08:57:22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8"/>
    <s v="ngeerds01"/>
    <s v="RWATT"/>
    <s v="EC-IM Canada West"/>
    <x v="7"/>
    <x v="9"/>
    <n v="789642"/>
    <d v="2001-05-16T21:00:00"/>
  </r>
  <r>
    <x v="0"/>
    <x v="3"/>
    <x v="1"/>
    <x v="0"/>
    <n v="1246872"/>
    <d v="2001-05-15T08:57:24"/>
    <s v="BP Gas Marketing Limited"/>
    <x v="0"/>
    <x v="0"/>
    <x v="0"/>
    <x v="3"/>
    <s v="UK Gas Phy Fwd NBP"/>
    <s v="UK Gas Phy       NBP                     16May01         p/th"/>
    <m/>
    <n v="50000"/>
    <x v="0"/>
    <x v="5"/>
    <x v="3"/>
    <n v="21"/>
    <s v="rajsharma"/>
    <s v="MNICHOLA"/>
    <s v="Non Affiliate Gas Book"/>
    <x v="4"/>
    <x v="2"/>
    <n v="102923"/>
    <d v="2001-05-16T21:00:00"/>
  </r>
  <r>
    <x v="1"/>
    <x v="3"/>
    <x v="1"/>
    <x v="0"/>
    <n v="1246871"/>
    <d v="2001-05-15T08:57:24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"/>
    <s v="Collinscin"/>
    <s v="TDONOHO"/>
    <s v="ENA - IM Central Gulf"/>
    <x v="7"/>
    <x v="7"/>
    <n v="789644"/>
    <d v="2001-05-16T21:00:00"/>
  </r>
  <r>
    <x v="1"/>
    <x v="3"/>
    <x v="0"/>
    <x v="0"/>
    <n v="1246873"/>
    <d v="2001-05-15T08:57:29"/>
    <s v="The New Power Company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TIMLARRY"/>
    <s v="JARNOLD"/>
    <s v="NG-Price"/>
    <x v="3"/>
    <x v="7"/>
    <s v="V96389.1"/>
    <d v="2001-06-01T21:00:00"/>
  </r>
  <r>
    <x v="0"/>
    <x v="3"/>
    <x v="1"/>
    <x v="0"/>
    <n v="1246874"/>
    <d v="2001-05-15T08:57:30"/>
    <s v="AEP Energy Services Ltd"/>
    <x v="0"/>
    <x v="0"/>
    <x v="0"/>
    <x v="3"/>
    <s v="UK Gas Phy Fwd NBP"/>
    <s v="UK Gas Phy       NBP                     16-18May01      p/th"/>
    <m/>
    <n v="50000"/>
    <x v="0"/>
    <x v="5"/>
    <x v="3"/>
    <n v="21"/>
    <s v="psheffield"/>
    <s v="MNICHOLA"/>
    <s v="Non Affiliate Gas Book"/>
    <x v="4"/>
    <x v="2"/>
    <n v="102924"/>
    <d v="2001-05-16T21:00:00"/>
  </r>
  <r>
    <x v="1"/>
    <x v="3"/>
    <x v="1"/>
    <x v="0"/>
    <n v="1246875"/>
    <d v="2001-05-15T08:57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49999999999996"/>
    <s v="MIDCONT1"/>
    <s v="TDONOHO"/>
    <s v="ENA - IM Central Gulf"/>
    <x v="7"/>
    <x v="7"/>
    <n v="789645"/>
    <d v="2001-05-16T21:00:00"/>
  </r>
  <r>
    <x v="1"/>
    <x v="3"/>
    <x v="0"/>
    <x v="0"/>
    <n v="1246877"/>
    <d v="2001-05-15T08:57:32"/>
    <s v="Aquila Risk Management Corporation"/>
    <x v="0"/>
    <x v="0"/>
    <x v="0"/>
    <x v="3"/>
    <s v="US Gas Fin Swap"/>
    <s v="US Gas Daily     Chicago                 16-31May01      USD/MM"/>
    <m/>
    <n v="15000"/>
    <x v="0"/>
    <x v="12"/>
    <x v="0"/>
    <n v="4.5549999999999997"/>
    <s v="AQUILA1000"/>
    <s v="GSTOREY"/>
    <s v="FT-ONTARIO"/>
    <x v="3"/>
    <x v="7"/>
    <s v="V96394.1"/>
    <d v="2001-05-16T21:00:00"/>
  </r>
  <r>
    <x v="1"/>
    <x v="3"/>
    <x v="1"/>
    <x v="0"/>
    <n v="1246876"/>
    <d v="2001-05-15T08:57:32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335"/>
    <s v="KFLOVELESS"/>
    <s v="TDONOHO"/>
    <s v="ENA - IM Central Gulf"/>
    <x v="7"/>
    <x v="7"/>
    <n v="789646"/>
    <d v="2001-05-16T21:00:00"/>
  </r>
  <r>
    <x v="0"/>
    <x v="1"/>
    <x v="1"/>
    <x v="0"/>
    <n v="1246878"/>
    <d v="2001-05-15T08:57:32"/>
    <s v="BP Gas Marketing Limited"/>
    <x v="0"/>
    <x v="0"/>
    <x v="0"/>
    <x v="1"/>
    <s v="GER Power Phy Fwd Ffrm"/>
    <s v="GER Pwr Phy FF   Ger Grd WDPK HV         17May01         EUR/MWh"/>
    <n v="25"/>
    <m/>
    <x v="0"/>
    <x v="1"/>
    <x v="2"/>
    <n v="29.8"/>
    <s v="bekkering"/>
    <s v="MHELLERM"/>
    <s v="UK - ECTRL - Continental Power Book"/>
    <x v="2"/>
    <x v="2"/>
    <n v="102433.1"/>
    <d v="2001-05-17T21:00:00"/>
  </r>
  <r>
    <x v="1"/>
    <x v="3"/>
    <x v="1"/>
    <x v="0"/>
    <n v="1246880"/>
    <d v="2001-05-15T08:57:33"/>
    <s v="PG&amp;E Energy Trading-Gas Corporation"/>
    <x v="0"/>
    <x v="0"/>
    <x v="0"/>
    <x v="3"/>
    <s v="US Gas Phy Fwd Firm non-TX &lt; or = 1Mo "/>
    <s v="US Gas Phy       PEPL Pool               16May01         USD/MM"/>
    <n v="2299"/>
    <m/>
    <x v="0"/>
    <x v="12"/>
    <x v="0"/>
    <n v="4.3499999999999996"/>
    <s v="perryperg"/>
    <s v="KSTEVEN"/>
    <s v="ENA-IM Mid Central South"/>
    <x v="7"/>
    <x v="7"/>
    <n v="789647"/>
    <d v="2001-05-16T21:00:00"/>
  </r>
  <r>
    <x v="1"/>
    <x v="3"/>
    <x v="1"/>
    <x v="0"/>
    <n v="1246881"/>
    <d v="2001-05-15T08:57:34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FLOYDS14"/>
    <s v="RGAY"/>
    <s v="ENA - IM West"/>
    <x v="7"/>
    <x v="7"/>
    <n v="789648"/>
    <d v="2001-05-16T21:00:00"/>
  </r>
  <r>
    <x v="1"/>
    <x v="3"/>
    <x v="0"/>
    <x v="0"/>
    <n v="1246882"/>
    <d v="2001-05-15T08:57:35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h1825ps"/>
    <s v="JARNOLD"/>
    <s v="NG-Price"/>
    <x v="3"/>
    <x v="7"/>
    <s v="V96390.1"/>
    <d v="2002-01-01T21:00:00"/>
  </r>
  <r>
    <x v="1"/>
    <x v="3"/>
    <x v="0"/>
    <x v="0"/>
    <n v="1246883"/>
    <d v="2001-05-15T08:57:35"/>
    <s v="El Paso Merchant Energy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EPMELPjrc"/>
    <s v="JARNOLD"/>
    <s v="NG-Price"/>
    <x v="3"/>
    <x v="7"/>
    <s v="V96393.1"/>
    <d v="2001-06-01T21:00:00"/>
  </r>
  <r>
    <x v="1"/>
    <x v="3"/>
    <x v="0"/>
    <x v="0"/>
    <n v="1246884"/>
    <d v="2001-05-15T08:57:36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391.1"/>
    <d v="2001-11-01T00:00:00"/>
  </r>
  <r>
    <x v="1"/>
    <x v="3"/>
    <x v="1"/>
    <x v="0"/>
    <n v="1246885"/>
    <d v="2001-05-15T08:57:38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49"/>
    <d v="2001-05-16T21:00:00"/>
  </r>
  <r>
    <x v="1"/>
    <x v="3"/>
    <x v="1"/>
    <x v="0"/>
    <n v="1246886"/>
    <d v="2001-05-15T08:57:4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50000000000003"/>
    <s v="jaelee14"/>
    <s v="ARING"/>
    <s v="ENA-IM NE GULF1"/>
    <x v="7"/>
    <x v="7"/>
    <n v="789650"/>
    <d v="2001-05-16T21:00:00"/>
  </r>
  <r>
    <x v="1"/>
    <x v="3"/>
    <x v="1"/>
    <x v="0"/>
    <n v="1246887"/>
    <d v="2001-05-15T08:57:4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49999999999996"/>
    <s v="Collinscin"/>
    <s v="TDONOHO"/>
    <s v="ENA - IM Central Gulf"/>
    <x v="7"/>
    <x v="7"/>
    <n v="789651"/>
    <d v="2001-05-16T21:00:00"/>
  </r>
  <r>
    <x v="1"/>
    <x v="3"/>
    <x v="1"/>
    <x v="0"/>
    <n v="1246889"/>
    <d v="2001-05-15T08:57:44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449999999999996"/>
    <s v="EASTDESK5"/>
    <s v="JHODGE2"/>
    <s v="ENA-IM ME TCO"/>
    <x v="7"/>
    <x v="7"/>
    <n v="789652"/>
    <d v="2001-05-16T21:00:00"/>
  </r>
  <r>
    <x v="1"/>
    <x v="3"/>
    <x v="1"/>
    <x v="0"/>
    <n v="1246890"/>
    <d v="2001-05-15T08:57:45"/>
    <s v="Mirant Americas Energy Marketing, L.P."/>
    <x v="0"/>
    <x v="0"/>
    <x v="0"/>
    <x v="3"/>
    <s v="US Gas Phy Fwd Firm non-TX &lt; or = 1Mo "/>
    <s v="US Gas Phy       APC/ANR WillCo          16May01         USD/MM"/>
    <n v="4000"/>
    <m/>
    <x v="0"/>
    <x v="12"/>
    <x v="0"/>
    <n v="4.5674999999999999"/>
    <s v="dkt00001"/>
    <s v="PMIMS"/>
    <s v="ENA - IM MKT Central CG"/>
    <x v="7"/>
    <x v="7"/>
    <n v="789653"/>
    <d v="2001-05-16T21:00:00"/>
  </r>
  <r>
    <x v="1"/>
    <x v="3"/>
    <x v="1"/>
    <x v="0"/>
    <n v="1246891"/>
    <d v="2001-05-15T08:57:47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keen"/>
    <s v="RGAY"/>
    <s v="ENA - IM West"/>
    <x v="7"/>
    <x v="7"/>
    <n v="789655"/>
    <d v="2001-05-16T21:00:00"/>
  </r>
  <r>
    <x v="0"/>
    <x v="3"/>
    <x v="1"/>
    <x v="0"/>
    <n v="1246892"/>
    <d v="2001-05-15T08:57:49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1"/>
    <s v="jromita73"/>
    <s v="CCLARK5"/>
    <s v="EC - IM Canada BC"/>
    <x v="7"/>
    <x v="9"/>
    <n v="789654"/>
    <d v="2001-05-16T21:00:00"/>
  </r>
  <r>
    <x v="1"/>
    <x v="3"/>
    <x v="1"/>
    <x v="0"/>
    <n v="1246894"/>
    <d v="2001-05-15T08:57:5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JCARROLL"/>
    <s v="ARING"/>
    <s v="ENA-IM NE GULF1"/>
    <x v="7"/>
    <x v="7"/>
    <n v="789656"/>
    <d v="2001-05-16T21:00:00"/>
  </r>
  <r>
    <x v="1"/>
    <x v="3"/>
    <x v="1"/>
    <x v="0"/>
    <n v="1246895"/>
    <d v="2001-05-15T08:57:53"/>
    <s v="BP Energy Company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"/>
    <s v="Martinjan"/>
    <s v="SSOUTH"/>
    <s v="ENA - IM West"/>
    <x v="7"/>
    <x v="7"/>
    <n v="789657"/>
    <d v="2001-05-16T21:00:00"/>
  </r>
  <r>
    <x v="1"/>
    <x v="3"/>
    <x v="0"/>
    <x v="0"/>
    <n v="1246897"/>
    <d v="2001-05-15T08:57:54"/>
    <s v="BP Amoco Corporation"/>
    <x v="0"/>
    <x v="0"/>
    <x v="0"/>
    <x v="3"/>
    <s v="US Gas Fin Swap"/>
    <s v="US Gas Daily     HHub                    16-31May01      USD/MM"/>
    <n v="5000"/>
    <m/>
    <x v="0"/>
    <x v="12"/>
    <x v="0"/>
    <n v="4.4550000000000001"/>
    <s v="Basskevin"/>
    <s v="PKEAVEY"/>
    <s v="G-DAILY-EST"/>
    <x v="3"/>
    <x v="7"/>
    <s v="V96397.1"/>
    <d v="2001-05-16T21:00:00"/>
  </r>
  <r>
    <x v="1"/>
    <x v="3"/>
    <x v="1"/>
    <x v="0"/>
    <n v="1246898"/>
    <d v="2001-05-15T08:57:55"/>
    <s v="Texla Energy Management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749999999999996"/>
    <s v="STANHORTON"/>
    <s v="ARING"/>
    <s v="ENA-IM NE GULF1"/>
    <x v="7"/>
    <x v="7"/>
    <n v="789659"/>
    <d v="2001-05-16T21:00:00"/>
  </r>
  <r>
    <x v="1"/>
    <x v="3"/>
    <x v="1"/>
    <x v="0"/>
    <n v="1246899"/>
    <d v="2001-05-15T08:57:57"/>
    <s v="Astra Power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ceweyman"/>
    <s v="TKUYKEN"/>
    <s v="ENA - IM West"/>
    <x v="7"/>
    <x v="7"/>
    <n v="789660"/>
    <d v="2001-05-16T21:00:00"/>
  </r>
  <r>
    <x v="1"/>
    <x v="3"/>
    <x v="1"/>
    <x v="0"/>
    <n v="1246901"/>
    <d v="2001-05-15T08:57:59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DMCPHERSON"/>
    <s v="KSTEVEN"/>
    <s v="ENA-IM Mid Central South"/>
    <x v="7"/>
    <x v="7"/>
    <n v="789661"/>
    <d v="2001-05-16T21:00:00"/>
  </r>
  <r>
    <x v="1"/>
    <x v="3"/>
    <x v="0"/>
    <x v="0"/>
    <n v="1246903"/>
    <d v="2001-05-15T08:58:01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500000000000004"/>
    <s v="TSPURLIN"/>
    <s v="GSTOREY"/>
    <s v="FT-ONTARIO"/>
    <x v="3"/>
    <x v="7"/>
    <s v="V96400.1"/>
    <d v="2001-05-16T21:00:00"/>
  </r>
  <r>
    <x v="1"/>
    <x v="3"/>
    <x v="1"/>
    <x v="0"/>
    <n v="1246902"/>
    <d v="2001-05-15T08:58:01"/>
    <s v="BP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400000000000004"/>
    <s v="Collinscin"/>
    <s v="TDONOHO"/>
    <s v="ENA - IM Central Gulf"/>
    <x v="7"/>
    <x v="7"/>
    <n v="789662"/>
    <d v="2001-05-16T21:00:00"/>
  </r>
  <r>
    <x v="1"/>
    <x v="3"/>
    <x v="1"/>
    <x v="0"/>
    <n v="1246905"/>
    <d v="2001-05-15T08:58:05"/>
    <s v="AEP Energy Services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aepes217"/>
    <s v="TKUYKEN"/>
    <s v="ENA - IM West"/>
    <x v="7"/>
    <x v="7"/>
    <n v="789663"/>
    <d v="2001-05-16T21:00:00"/>
  </r>
  <r>
    <x v="1"/>
    <x v="3"/>
    <x v="1"/>
    <x v="0"/>
    <n v="1246906"/>
    <d v="2001-05-15T08:58:05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MIDCONT1"/>
    <s v="KSTEVEN"/>
    <s v="ENA-IM Mid Central South"/>
    <x v="7"/>
    <x v="7"/>
    <n v="789664"/>
    <d v="2001-05-16T21:00:00"/>
  </r>
  <r>
    <x v="1"/>
    <x v="5"/>
    <x v="0"/>
    <x v="0"/>
    <n v="1246907"/>
    <d v="2001-05-15T08:58:08"/>
    <s v="Williams Energy Marketing &amp; Trading Company"/>
    <x v="0"/>
    <x v="0"/>
    <x v="0"/>
    <x v="5"/>
    <s v="US PurityEthane Fin Swap"/>
    <s v="US PuEthane Swap OPIS MB PurEth          Jun01           c/Gl-b"/>
    <n v="15000"/>
    <m/>
    <x v="0"/>
    <x v="17"/>
    <x v="0"/>
    <n v="38.5"/>
    <s v="tgrueneich"/>
    <s v="CSOUTH"/>
    <s v="C2"/>
    <x v="3"/>
    <x v="7"/>
    <s v="V96401.1"/>
    <d v="2001-06-01T21:00:00"/>
  </r>
  <r>
    <x v="1"/>
    <x v="3"/>
    <x v="1"/>
    <x v="0"/>
    <n v="1246909"/>
    <d v="2001-05-15T08:58:10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666"/>
    <d v="2001-05-16T21:00:00"/>
  </r>
  <r>
    <x v="1"/>
    <x v="3"/>
    <x v="1"/>
    <x v="0"/>
    <n v="1246908"/>
    <d v="2001-05-15T08:58:10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4"/>
    <s v="MIDCONT1"/>
    <s v="KSTEVEN"/>
    <s v="ENA-IM Mid Central South"/>
    <x v="7"/>
    <x v="7"/>
    <n v="789665"/>
    <d v="2001-05-16T21:00:00"/>
  </r>
  <r>
    <x v="1"/>
    <x v="3"/>
    <x v="0"/>
    <x v="0"/>
    <n v="1246911"/>
    <d v="2001-05-15T08:58:1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404.1"/>
    <d v="2001-06-01T21:00:00"/>
  </r>
  <r>
    <x v="1"/>
    <x v="6"/>
    <x v="0"/>
    <x v="0"/>
    <n v="1246910"/>
    <d v="2001-05-15T08:58:1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399.1"/>
    <d v="2001-06-01T00:00:00"/>
  </r>
  <r>
    <x v="1"/>
    <x v="3"/>
    <x v="1"/>
    <x v="0"/>
    <n v="1246912"/>
    <d v="2001-05-15T08:58:12"/>
    <s v="Midcoast Marketing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99999999999996"/>
    <s v="kimery00"/>
    <s v="KSTEVEN"/>
    <s v="ENA-IM Mid Central South"/>
    <x v="7"/>
    <x v="7"/>
    <n v="789667"/>
    <d v="2001-05-16T21:00:00"/>
  </r>
  <r>
    <x v="1"/>
    <x v="3"/>
    <x v="1"/>
    <x v="0"/>
    <n v="1246913"/>
    <d v="2001-05-15T08:58:13"/>
    <s v="Cook Inlet Energy Supply L.L.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3"/>
    <s v="EASTDESK"/>
    <s v="SPEREIR"/>
    <s v="ENA-IM NE GULF3"/>
    <x v="7"/>
    <x v="7"/>
    <n v="789668"/>
    <d v="2001-05-16T21:00:00"/>
  </r>
  <r>
    <x v="1"/>
    <x v="3"/>
    <x v="1"/>
    <x v="0"/>
    <n v="1246915"/>
    <d v="2001-05-15T08:58:18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669"/>
    <d v="2001-05-16T21:00:00"/>
  </r>
  <r>
    <x v="1"/>
    <x v="3"/>
    <x v="1"/>
    <x v="0"/>
    <n v="1246916"/>
    <d v="2001-05-15T08:58:19"/>
    <s v="Axia Energy, LP"/>
    <x v="0"/>
    <x v="0"/>
    <x v="0"/>
    <x v="3"/>
    <s v="US Gas Phy Fwd Firm non-TX &lt; or = 1Mo "/>
    <s v="US Gas Phy       NGPL Midcont            16May01         USD/MM"/>
    <n v="4434"/>
    <m/>
    <x v="0"/>
    <x v="12"/>
    <x v="0"/>
    <n v="4.33"/>
    <s v="kwapisze"/>
    <s v="KSTEVEN"/>
    <s v="ENA-IM Mid Central South"/>
    <x v="7"/>
    <x v="7"/>
    <n v="789670"/>
    <d v="2001-05-16T21:00:00"/>
  </r>
  <r>
    <x v="1"/>
    <x v="3"/>
    <x v="1"/>
    <x v="0"/>
    <n v="1246917"/>
    <d v="2001-05-15T08:58:21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49999999999998"/>
    <s v="MELISA94"/>
    <s v="KSTEVEN"/>
    <s v="ENA-IM Mid Central South"/>
    <x v="7"/>
    <x v="7"/>
    <n v="789671"/>
    <d v="2001-05-16T21:00:00"/>
  </r>
  <r>
    <x v="1"/>
    <x v="3"/>
    <x v="1"/>
    <x v="0"/>
    <n v="1246918"/>
    <d v="2001-05-15T08:58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terwilson"/>
    <s v="KSTEVEN"/>
    <s v="ENA-IM Mid Central South"/>
    <x v="7"/>
    <x v="7"/>
    <n v="789672"/>
    <d v="2001-05-16T21:00:00"/>
  </r>
  <r>
    <x v="1"/>
    <x v="3"/>
    <x v="1"/>
    <x v="0"/>
    <n v="1246919"/>
    <d v="2001-05-15T08:58:23"/>
    <s v="Marathon Oil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TimBarth"/>
    <s v="KSTEVEN"/>
    <s v="ENA-IM Mid Central South"/>
    <x v="7"/>
    <x v="7"/>
    <n v="789673"/>
    <d v="2001-05-16T21:00:00"/>
  </r>
  <r>
    <x v="1"/>
    <x v="6"/>
    <x v="0"/>
    <x v="0"/>
    <n v="1246920"/>
    <d v="2001-05-15T08:58:2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eriksaaa"/>
    <s v="GWHALLE"/>
    <s v="WTI-GW-NXC1"/>
    <x v="3"/>
    <x v="7"/>
    <s v="V96402.1"/>
    <d v="2001-06-01T00:00:00"/>
  </r>
  <r>
    <x v="1"/>
    <x v="3"/>
    <x v="1"/>
    <x v="0"/>
    <n v="1246921"/>
    <d v="2001-05-15T08:58:25"/>
    <s v="Enron Energy Services, Inc."/>
    <x v="0"/>
    <x v="0"/>
    <x v="0"/>
    <x v="3"/>
    <s v="US Gas Phy Fwd Firm non-TX &lt; or = 1Mo "/>
    <s v="US Gas Phy       PGT Malin               16May01         USD/MM"/>
    <m/>
    <n v="4993"/>
    <x v="0"/>
    <x v="12"/>
    <x v="0"/>
    <n v="4.8499999999999996"/>
    <s v="SHIREMAN"/>
    <s v="MLENHAR"/>
    <s v="ENA - IM West"/>
    <x v="7"/>
    <x v="7"/>
    <n v="789674"/>
    <d v="2001-05-16T21:00:00"/>
  </r>
  <r>
    <x v="1"/>
    <x v="3"/>
    <x v="1"/>
    <x v="0"/>
    <n v="1246923"/>
    <d v="2001-05-15T08:58:30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675"/>
    <d v="2001-05-16T21:00:00"/>
  </r>
  <r>
    <x v="0"/>
    <x v="3"/>
    <x v="1"/>
    <x v="0"/>
    <n v="1246924"/>
    <d v="2001-05-15T08:58:31"/>
    <s v="BC Gas Utility Ltd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34"/>
    <s v="SHAWNHILL"/>
    <s v="CCLARK5"/>
    <s v="EC - IM Canada BC"/>
    <x v="7"/>
    <x v="9"/>
    <n v="789676"/>
    <d v="2001-05-16T21:00:00"/>
  </r>
  <r>
    <x v="1"/>
    <x v="3"/>
    <x v="1"/>
    <x v="0"/>
    <n v="1246925"/>
    <d v="2001-05-15T08:58:32"/>
    <s v="e prime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EPRIME23"/>
    <s v="RGAY"/>
    <s v="ENA - IM West"/>
    <x v="7"/>
    <x v="7"/>
    <n v="789677"/>
    <d v="2001-05-16T21:00:00"/>
  </r>
  <r>
    <x v="1"/>
    <x v="3"/>
    <x v="1"/>
    <x v="0"/>
    <n v="1246926"/>
    <d v="2001-05-15T08:58:32"/>
    <s v="ONEOK Energy Marketing and Trading Company, L.P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499999999999996"/>
    <s v="KELLYADAM"/>
    <s v="TDONOHO"/>
    <s v="ENA - IM Central Gulf"/>
    <x v="7"/>
    <x v="7"/>
    <n v="789678"/>
    <d v="2001-05-16T21:00:00"/>
  </r>
  <r>
    <x v="1"/>
    <x v="3"/>
    <x v="1"/>
    <x v="0"/>
    <n v="1246927"/>
    <d v="2001-05-15T08:58:37"/>
    <s v="CMS Marketing, Services and Trading Company"/>
    <x v="0"/>
    <x v="0"/>
    <x v="0"/>
    <x v="3"/>
    <s v="US Gas Phy Fwd Firm non-TX &lt; or = 1Mo "/>
    <s v="US Gas Phy       ANR SW Pool             16May01         USD/MM"/>
    <n v="950"/>
    <m/>
    <x v="0"/>
    <x v="12"/>
    <x v="0"/>
    <n v="4.34"/>
    <s v="MELISA94"/>
    <s v="KSTEVEN"/>
    <s v="ENA-IM Mid Central South"/>
    <x v="7"/>
    <x v="7"/>
    <n v="789679"/>
    <d v="2001-05-16T21:00:00"/>
  </r>
  <r>
    <x v="1"/>
    <x v="3"/>
    <x v="0"/>
    <x v="0"/>
    <n v="1246928"/>
    <d v="2001-05-15T08:58:3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1"/>
    <s v="hossmich"/>
    <s v="JARNOLD"/>
    <s v="NG-Price"/>
    <x v="3"/>
    <x v="7"/>
    <s v="V96405.1"/>
    <d v="2001-06-01T21:00:00"/>
  </r>
  <r>
    <x v="1"/>
    <x v="3"/>
    <x v="1"/>
    <x v="0"/>
    <n v="1246929"/>
    <d v="2001-05-15T08:58:40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KREMERTODD"/>
    <s v="PMIMS"/>
    <s v="ENA - IM MKT Central CG"/>
    <x v="7"/>
    <x v="7"/>
    <n v="789680"/>
    <d v="2001-05-16T21:00:00"/>
  </r>
  <r>
    <x v="0"/>
    <x v="3"/>
    <x v="1"/>
    <x v="0"/>
    <n v="1246930"/>
    <d v="2001-05-15T08:58:46"/>
    <s v="AEP Energy Services Ltd"/>
    <x v="0"/>
    <x v="0"/>
    <x v="0"/>
    <x v="3"/>
    <s v="UK Gas Phy Fwd NBP"/>
    <s v="UK Gas Phy       NBP                     Jun01           p/th"/>
    <m/>
    <n v="25000"/>
    <x v="0"/>
    <x v="5"/>
    <x v="3"/>
    <n v="21.65"/>
    <s v="nikkigoode"/>
    <s v="AFAIRLE"/>
    <s v="Non Affiliate Gas Book"/>
    <x v="4"/>
    <x v="2"/>
    <n v="102925"/>
    <d v="2001-06-01T21:00:00"/>
  </r>
  <r>
    <x v="1"/>
    <x v="3"/>
    <x v="1"/>
    <x v="0"/>
    <n v="1246931"/>
    <d v="2001-05-15T08:58:48"/>
    <s v="Ashland Specialty Chemicals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400000000000004"/>
    <s v="ADM07229"/>
    <s v="TDONOHO"/>
    <s v="ENA - IM Central Gulf"/>
    <x v="7"/>
    <x v="7"/>
    <n v="789682"/>
    <d v="2001-05-16T21:00:00"/>
  </r>
  <r>
    <x v="1"/>
    <x v="3"/>
    <x v="1"/>
    <x v="0"/>
    <n v="1246932"/>
    <d v="2001-05-15T08:58:4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kzanaboni"/>
    <s v="JTHOLT"/>
    <s v="ENA - IM West"/>
    <x v="7"/>
    <x v="7"/>
    <n v="789683"/>
    <d v="2001-05-16T21:00:00"/>
  </r>
  <r>
    <x v="1"/>
    <x v="3"/>
    <x v="0"/>
    <x v="0"/>
    <n v="1246934"/>
    <d v="2001-05-15T08:58:5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3"/>
    <s v="sjt00001"/>
    <s v="KHOLST"/>
    <s v="FT-West"/>
    <x v="3"/>
    <x v="7"/>
    <s v="V96406.1"/>
    <d v="2001-07-01T21:00:00"/>
  </r>
  <r>
    <x v="1"/>
    <x v="3"/>
    <x v="1"/>
    <x v="0"/>
    <n v="1246933"/>
    <d v="2001-05-15T08:58:50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annesley"/>
    <s v="PMIMS"/>
    <s v="ENA - IM MKT Central CG"/>
    <x v="7"/>
    <x v="7"/>
    <n v="789684"/>
    <d v="2001-05-16T21:00:00"/>
  </r>
  <r>
    <x v="1"/>
    <x v="6"/>
    <x v="1"/>
    <x v="0"/>
    <n v="1246935"/>
    <d v="2001-05-15T08:59:00"/>
    <s v="Sempra Energy Trading Corp."/>
    <x v="0"/>
    <x v="0"/>
    <x v="0"/>
    <x v="6"/>
    <s v="US Crude WTI Phy Index"/>
    <s v="US WTI Index     KOCH P+                 Jun01           USD/bl/d"/>
    <n v="5000"/>
    <m/>
    <x v="0"/>
    <x v="16"/>
    <x v="0"/>
    <n v="2.76"/>
    <s v="DOMESTIC"/>
    <s v="RFULLER"/>
    <s v="Phyoil-Index"/>
    <x v="3"/>
    <x v="12"/>
    <s v="V96409.1"/>
    <d v="2001-06-01T21:00:00"/>
  </r>
  <r>
    <x v="1"/>
    <x v="3"/>
    <x v="1"/>
    <x v="0"/>
    <n v="1246936"/>
    <d v="2001-05-15T08:59:00"/>
    <s v="Cook Inlet Energy Supply L.L.C."/>
    <x v="0"/>
    <x v="0"/>
    <x v="0"/>
    <x v="3"/>
    <s v="US Gas Phy Fwd Firm non-TX &lt; or = 1Mo "/>
    <s v="US Gas Phy       PGT Malin               16May01         USD/MM"/>
    <n v="400"/>
    <m/>
    <x v="0"/>
    <x v="12"/>
    <x v="0"/>
    <n v="4.75"/>
    <s v="canadanw1"/>
    <s v="MLENHAR"/>
    <s v="ENA - IM West"/>
    <x v="7"/>
    <x v="7"/>
    <n v="789685"/>
    <d v="2001-05-16T21:00:00"/>
  </r>
  <r>
    <x v="1"/>
    <x v="3"/>
    <x v="0"/>
    <x v="0"/>
    <n v="1246937"/>
    <d v="2001-05-15T08:59:04"/>
    <s v="Glencore Ltd."/>
    <x v="0"/>
    <x v="0"/>
    <x v="0"/>
    <x v="3"/>
    <s v="US Gas Fin Swap"/>
    <s v="US Gas Swap      Nymex                   Nov01-Mar02     USD/MM"/>
    <n v="5000"/>
    <m/>
    <x v="0"/>
    <x v="12"/>
    <x v="0"/>
    <n v="4.91"/>
    <s v="ADM48210"/>
    <s v="JARNOLD"/>
    <s v="NG-Price"/>
    <x v="3"/>
    <x v="7"/>
    <s v="V96410.1"/>
    <d v="2001-11-01T00:00:00"/>
  </r>
  <r>
    <x v="1"/>
    <x v="3"/>
    <x v="1"/>
    <x v="0"/>
    <n v="1246938"/>
    <d v="2001-05-15T08:59:0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24999999999998"/>
    <s v="aepes206"/>
    <s v="PMIMS"/>
    <s v="ENA - IM MKT Central CG"/>
    <x v="7"/>
    <x v="7"/>
    <n v="789686"/>
    <d v="2001-05-16T21:00:00"/>
  </r>
  <r>
    <x v="0"/>
    <x v="3"/>
    <x v="1"/>
    <x v="0"/>
    <n v="1246940"/>
    <d v="2001-05-15T08:59:08"/>
    <s v="RWE Trading GmbH"/>
    <x v="0"/>
    <x v="0"/>
    <x v="0"/>
    <x v="3"/>
    <s v="UK Gas Phy Fwd NBP"/>
    <s v="UK Gas Phy       NBP                     Jul-Sep01       p/th"/>
    <m/>
    <n v="25000"/>
    <x v="0"/>
    <x v="5"/>
    <x v="3"/>
    <n v="21.6"/>
    <s v="bahram11"/>
    <s v="AFAIRLE"/>
    <s v="Non Affiliate Gas Book"/>
    <x v="4"/>
    <x v="2"/>
    <n v="102926"/>
    <d v="2001-07-01T00:00:00"/>
  </r>
  <r>
    <x v="1"/>
    <x v="3"/>
    <x v="1"/>
    <x v="0"/>
    <n v="1246939"/>
    <d v="2001-05-15T08:59:08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BIGDADDY"/>
    <s v="PMIMS"/>
    <s v="ENA - IM MKT Central CG"/>
    <x v="7"/>
    <x v="7"/>
    <n v="789687"/>
    <d v="2001-05-16T21:00:00"/>
  </r>
  <r>
    <x v="1"/>
    <x v="3"/>
    <x v="1"/>
    <x v="0"/>
    <n v="1246941"/>
    <d v="2001-05-15T08:59:12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49999999999996"/>
    <s v="MIDCONT1"/>
    <s v="TDONOHO"/>
    <s v="ENA - IM Central Gulf"/>
    <x v="7"/>
    <x v="7"/>
    <n v="789688"/>
    <d v="2001-05-16T21:00:00"/>
  </r>
  <r>
    <x v="1"/>
    <x v="3"/>
    <x v="0"/>
    <x v="0"/>
    <n v="1246943"/>
    <d v="2001-05-15T08:59:13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4"/>
    <s v="JEFFFOX1"/>
    <s v="JARNOLD"/>
    <s v="NG-Price"/>
    <x v="3"/>
    <x v="7"/>
    <s v="V96411.1"/>
    <d v="2002-01-01T21:00:00"/>
  </r>
  <r>
    <x v="1"/>
    <x v="3"/>
    <x v="1"/>
    <x v="0"/>
    <n v="1246942"/>
    <d v="2001-05-15T08:59:13"/>
    <s v="Dynegy Marketing and Trade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75"/>
    <s v="MCGAUGHEY1"/>
    <s v="SNEAL"/>
    <s v="ENA-IM NE GULF3"/>
    <x v="7"/>
    <x v="7"/>
    <n v="789689"/>
    <d v="2001-05-16T21:00:00"/>
  </r>
  <r>
    <x v="1"/>
    <x v="3"/>
    <x v="0"/>
    <x v="0"/>
    <n v="1246945"/>
    <d v="2001-05-15T08:59:16"/>
    <s v="Dynegy Marketing and Trade"/>
    <x v="0"/>
    <x v="0"/>
    <x v="0"/>
    <x v="3"/>
    <s v="US Gas Fin Opt Put"/>
    <s v="US Gas Fin Opt   NYMEX        EP4.25     Jul01           USD/MM-L"/>
    <m/>
    <n v="100"/>
    <x v="0"/>
    <x v="14"/>
    <x v="0"/>
    <n v="0.185"/>
    <s v="RODRIGUEZ"/>
    <s v="MMAGGI"/>
    <s v="NG EXOTIC"/>
    <x v="3"/>
    <x v="7"/>
    <s v="V96413.1"/>
    <d v="2001-07-01T00:00:00"/>
  </r>
  <r>
    <x v="1"/>
    <x v="3"/>
    <x v="1"/>
    <x v="0"/>
    <n v="1246944"/>
    <d v="2001-05-15T08:59:16"/>
    <s v="Tenaska Marketing Ventures"/>
    <x v="0"/>
    <x v="0"/>
    <x v="0"/>
    <x v="3"/>
    <s v="US Gas Phy Fwd Firm non-TX &lt; or = 1Mo "/>
    <s v="US Gas Phy       EPNG Keystone           16May01         USD/MM"/>
    <m/>
    <n v="7991"/>
    <x v="0"/>
    <x v="12"/>
    <x v="0"/>
    <n v="4.3499999999999996"/>
    <s v="TMVWTC01"/>
    <s v="RGAY"/>
    <s v="ENA - IM West"/>
    <x v="7"/>
    <x v="7"/>
    <n v="789690"/>
    <d v="2001-05-16T21:00:00"/>
  </r>
  <r>
    <x v="0"/>
    <x v="3"/>
    <x v="1"/>
    <x v="0"/>
    <n v="1246949"/>
    <d v="2001-05-15T08:59:23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geerds01"/>
    <s v="RWATT"/>
    <s v="EC-IM Canada West"/>
    <x v="7"/>
    <x v="9"/>
    <n v="789692"/>
    <d v="2001-05-15T21:00:00"/>
  </r>
  <r>
    <x v="1"/>
    <x v="3"/>
    <x v="1"/>
    <x v="0"/>
    <n v="1246948"/>
    <d v="2001-05-15T08:59:23"/>
    <s v="Cook Inlet Energy Supply L.L.C."/>
    <x v="0"/>
    <x v="0"/>
    <x v="0"/>
    <x v="3"/>
    <s v="US Gas Phy Fwd Firm non-TX &lt; or = 1Mo "/>
    <s v="US Gas Phy       COL Onshore             16May01         USD/MM"/>
    <n v="7000"/>
    <m/>
    <x v="0"/>
    <x v="12"/>
    <x v="0"/>
    <n v="4.415"/>
    <s v="EASTDESK5"/>
    <s v="SPEREIR"/>
    <s v="ENA-IM NE GULF2"/>
    <x v="7"/>
    <x v="7"/>
    <n v="789691"/>
    <d v="2001-05-16T21:00:00"/>
  </r>
  <r>
    <x v="1"/>
    <x v="3"/>
    <x v="0"/>
    <x v="0"/>
    <n v="1246950"/>
    <d v="2001-05-15T08:59:24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mrsmith32"/>
    <s v="JARNOLD"/>
    <s v="NG-Price"/>
    <x v="3"/>
    <x v="7"/>
    <s v="V96414.1"/>
    <d v="2001-06-01T21:00:00"/>
  </r>
  <r>
    <x v="0"/>
    <x v="3"/>
    <x v="1"/>
    <x v="0"/>
    <n v="1246951"/>
    <d v="2001-05-15T08:59:24"/>
    <s v="Electrabel SA"/>
    <x v="0"/>
    <x v="0"/>
    <x v="0"/>
    <x v="3"/>
    <s v="BEL Gas Phy Fwd Zee HUB"/>
    <s v="BEL Gas Phy      ZEE HUB                 16May01         p/th"/>
    <m/>
    <n v="50000"/>
    <x v="0"/>
    <x v="5"/>
    <x v="3"/>
    <n v="21.35"/>
    <s v="FRANWAUT"/>
    <s v="DFURNER"/>
    <s v="Continental Gas Book"/>
    <x v="4"/>
    <x v="2"/>
    <n v="102927"/>
    <d v="2001-05-16T21:00:00"/>
  </r>
  <r>
    <x v="1"/>
    <x v="3"/>
    <x v="1"/>
    <x v="0"/>
    <n v="1246952"/>
    <d v="2001-05-15T08:59:25"/>
    <s v="Nicor Gas Company"/>
    <x v="0"/>
    <x v="0"/>
    <x v="0"/>
    <x v="3"/>
    <s v="US Gas Phy Fwd Firm non-TX &lt; or = 1Mo "/>
    <s v="US Gas Phy       TENN 500                16May01         USD/MM"/>
    <m/>
    <n v="1500"/>
    <x v="0"/>
    <x v="12"/>
    <x v="0"/>
    <n v="4.3849999999999998"/>
    <s v="vab12345"/>
    <s v="SNEAL"/>
    <s v="ENA-IM NE GULF3"/>
    <x v="7"/>
    <x v="7"/>
    <n v="789693"/>
    <d v="2001-05-16T21:00:00"/>
  </r>
  <r>
    <x v="1"/>
    <x v="3"/>
    <x v="0"/>
    <x v="0"/>
    <n v="1246953"/>
    <d v="2001-05-15T08:59:2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OHNNYMAC"/>
    <s v="JARNOLD"/>
    <s v="NG-Price"/>
    <x v="3"/>
    <x v="7"/>
    <s v="V96415.1"/>
    <d v="2001-06-01T00:00:00"/>
  </r>
  <r>
    <x v="0"/>
    <x v="3"/>
    <x v="1"/>
    <x v="0"/>
    <n v="1246957"/>
    <d v="2001-05-15T08:59:36"/>
    <s v="AEP Energy Services Ltd"/>
    <x v="0"/>
    <x v="0"/>
    <x v="0"/>
    <x v="3"/>
    <s v="UK Gas Phy Fwd NBP"/>
    <s v="UK Gas Phy       NBP                     19-20May01      p/th"/>
    <m/>
    <n v="50000"/>
    <x v="0"/>
    <x v="5"/>
    <x v="3"/>
    <n v="19.55"/>
    <s v="psheffield"/>
    <s v="MNICHOLA"/>
    <s v="Non Affiliate Gas Book"/>
    <x v="4"/>
    <x v="2"/>
    <n v="102928"/>
    <d v="2001-05-19T21:00:00"/>
  </r>
  <r>
    <x v="1"/>
    <x v="3"/>
    <x v="1"/>
    <x v="0"/>
    <n v="1246956"/>
    <d v="2001-05-15T08:59:36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kimnorman"/>
    <s v="SPEREIR"/>
    <s v="ENA-IM NE GULF2"/>
    <x v="7"/>
    <x v="7"/>
    <n v="789695"/>
    <d v="2001-05-16T21:00:00"/>
  </r>
  <r>
    <x v="1"/>
    <x v="3"/>
    <x v="1"/>
    <x v="0"/>
    <n v="1246959"/>
    <d v="2001-05-15T08:59:37"/>
    <s v="TransCanada Gas Services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"/>
    <s v="robmacinc"/>
    <s v="SPEREIR"/>
    <s v="ENA-IM NE GULF3"/>
    <x v="7"/>
    <x v="7"/>
    <n v="789696"/>
    <d v="2001-05-16T21:00:00"/>
  </r>
  <r>
    <x v="1"/>
    <x v="3"/>
    <x v="1"/>
    <x v="0"/>
    <n v="1246958"/>
    <d v="2001-05-15T08:59:37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6"/>
    <s v="REAVISMAN"/>
    <s v="JPARKS"/>
    <s v="HPLC - IM HPLC"/>
    <x v="7"/>
    <x v="10"/>
    <n v="789697"/>
    <d v="2001-05-16T21:00:00"/>
  </r>
  <r>
    <x v="0"/>
    <x v="1"/>
    <x v="1"/>
    <x v="0"/>
    <n v="1246960"/>
    <d v="2001-05-15T08:59:38"/>
    <s v="EDF Trading Limited"/>
    <x v="0"/>
    <x v="0"/>
    <x v="0"/>
    <x v="1"/>
    <s v="GER Power Phy Fwd Ffrm"/>
    <s v="GER Pwr Phy FF   Ger Grd BASE HV         21-27May01      EUR/MWh"/>
    <n v="25"/>
    <m/>
    <x v="0"/>
    <x v="1"/>
    <x v="2"/>
    <n v="19.5"/>
    <s v="PALLANCY"/>
    <s v="MHELLERM"/>
    <s v="UK - ECTRL - Continental Power Book"/>
    <x v="2"/>
    <x v="2"/>
    <n v="102434.1"/>
    <d v="2001-05-21T21:00:00"/>
  </r>
  <r>
    <x v="1"/>
    <x v="3"/>
    <x v="1"/>
    <x v="0"/>
    <n v="1246961"/>
    <d v="2001-05-15T08:59:40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"/>
    <s v="kimnorman"/>
    <s v="TDONOHO"/>
    <s v="ENA - IM Central Gulf"/>
    <x v="7"/>
    <x v="7"/>
    <n v="789698"/>
    <d v="2001-05-16T21:00:00"/>
  </r>
  <r>
    <x v="1"/>
    <x v="3"/>
    <x v="1"/>
    <x v="0"/>
    <n v="1246962"/>
    <d v="2001-05-15T08:59:41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WILSHUSEN"/>
    <s v="ARING"/>
    <s v="ENA-IM NE GULF1"/>
    <x v="7"/>
    <x v="7"/>
    <n v="789699"/>
    <d v="2001-05-16T21:00:00"/>
  </r>
  <r>
    <x v="1"/>
    <x v="3"/>
    <x v="1"/>
    <x v="0"/>
    <n v="1246963"/>
    <d v="2001-05-15T08:59:43"/>
    <s v="TXU Energy Trading Company"/>
    <x v="0"/>
    <x v="0"/>
    <x v="0"/>
    <x v="3"/>
    <s v="US Gas Phy Fwd Firm non-TX &lt; or = 1Mo "/>
    <s v="US Gas Phy       TCO Pool                16May01         USD/MM"/>
    <n v="1780"/>
    <m/>
    <x v="0"/>
    <x v="12"/>
    <x v="0"/>
    <n v="4.6349999999999998"/>
    <s v="txuetcdc"/>
    <s v="JHODGE2"/>
    <s v="ENA-IM ME TCO"/>
    <x v="7"/>
    <x v="7"/>
    <n v="789700"/>
    <d v="2001-05-16T21:00:00"/>
  </r>
  <r>
    <x v="1"/>
    <x v="3"/>
    <x v="1"/>
    <x v="0"/>
    <n v="1246964"/>
    <d v="2001-05-15T08:59:44"/>
    <s v="The New Power Company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49999999999998"/>
    <s v="SUNSHINE"/>
    <s v="JHODGE2"/>
    <s v="ENA-IM ME TCO"/>
    <x v="7"/>
    <x v="7"/>
    <n v="789703"/>
    <d v="2001-05-16T21:00:00"/>
  </r>
  <r>
    <x v="1"/>
    <x v="3"/>
    <x v="1"/>
    <x v="0"/>
    <n v="1246966"/>
    <d v="2001-05-15T08:59:46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4"/>
    <s v="TMVKES01"/>
    <s v="KSTEVEN"/>
    <s v="ENA-IM Mid Central South"/>
    <x v="7"/>
    <x v="7"/>
    <n v="789701"/>
    <d v="2001-05-16T21:00:00"/>
  </r>
  <r>
    <x v="1"/>
    <x v="3"/>
    <x v="1"/>
    <x v="0"/>
    <n v="1246968"/>
    <d v="2001-05-15T08:59:48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9702"/>
    <d v="2001-05-16T21:00:00"/>
  </r>
  <r>
    <x v="1"/>
    <x v="3"/>
    <x v="1"/>
    <x v="0"/>
    <n v="1246967"/>
    <d v="2001-05-15T08:59:48"/>
    <s v="Duke Energy Trading and Marketing, L.L.C."/>
    <x v="0"/>
    <x v="0"/>
    <x v="0"/>
    <x v="3"/>
    <s v="US Gas Phy Fwd Firm non-TX &lt; or = 1Mo "/>
    <s v="US Gas Phy       Dom SP TT               16May01         USD/MM"/>
    <n v="4085"/>
    <m/>
    <x v="0"/>
    <x v="12"/>
    <x v="0"/>
    <n v="4.7050000000000001"/>
    <s v="JRHEARNE"/>
    <s v="SHENDRI"/>
    <s v="ENA-IM ME CNG"/>
    <x v="7"/>
    <x v="7"/>
    <n v="789704"/>
    <d v="2001-05-16T21:00:00"/>
  </r>
  <r>
    <x v="1"/>
    <x v="3"/>
    <x v="0"/>
    <x v="0"/>
    <n v="1246969"/>
    <d v="2001-05-15T08:59:50"/>
    <s v="TransCanada Energy Financial Products Limited"/>
    <x v="0"/>
    <x v="0"/>
    <x v="0"/>
    <x v="3"/>
    <s v="US Gas Fin Swap"/>
    <s v="US Gas Daily     Chicago                 16-31May01      USD/MM"/>
    <n v="3000"/>
    <m/>
    <x v="0"/>
    <x v="12"/>
    <x v="0"/>
    <n v="4.5350000000000001"/>
    <s v="bradkibbe"/>
    <s v="GSTOREY"/>
    <s v="FT-ONTARIO"/>
    <x v="3"/>
    <x v="7"/>
    <s v="V96419.1"/>
    <d v="2001-05-16T21:00:00"/>
  </r>
  <r>
    <x v="1"/>
    <x v="3"/>
    <x v="0"/>
    <x v="0"/>
    <n v="1246971"/>
    <d v="2001-05-15T08:59:52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"/>
    <s v="kamelcan"/>
    <s v="JARNOLD"/>
    <s v="NG-Price"/>
    <x v="3"/>
    <x v="7"/>
    <s v="V96418.1"/>
    <d v="2001-06-01T21:00:00"/>
  </r>
  <r>
    <x v="1"/>
    <x v="3"/>
    <x v="0"/>
    <x v="0"/>
    <n v="1246972"/>
    <d v="2001-05-15T08:59:5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petverma"/>
    <s v="JARNOLD"/>
    <s v="NG-Price"/>
    <x v="3"/>
    <x v="7"/>
    <s v="V96417.1"/>
    <d v="2001-06-01T00:00:00"/>
  </r>
  <r>
    <x v="1"/>
    <x v="3"/>
    <x v="0"/>
    <x v="0"/>
    <n v="1246973"/>
    <d v="2001-05-15T08:59:57"/>
    <s v="Aquila Risk Management Corporation"/>
    <x v="0"/>
    <x v="0"/>
    <x v="0"/>
    <x v="3"/>
    <s v="US Gas Fin Swap"/>
    <s v="US Gas Daily     HHub                    16-31May01      USD/MM"/>
    <n v="2000"/>
    <m/>
    <x v="0"/>
    <x v="12"/>
    <x v="0"/>
    <n v="4.4450000000000003"/>
    <s v="AQUILA1029"/>
    <s v="PKEAVEY"/>
    <s v="G-DAILY-EST"/>
    <x v="3"/>
    <x v="7"/>
    <s v="V96421.1"/>
    <d v="2001-05-16T21:00:00"/>
  </r>
  <r>
    <x v="0"/>
    <x v="3"/>
    <x v="1"/>
    <x v="0"/>
    <n v="1246975"/>
    <d v="2001-05-15T08:59:58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tsamaska"/>
    <s v="RWATT"/>
    <s v="EC-IM Canada West"/>
    <x v="7"/>
    <x v="9"/>
    <n v="789706"/>
    <d v="2001-05-15T21:00:00"/>
  </r>
  <r>
    <x v="1"/>
    <x v="3"/>
    <x v="0"/>
    <x v="0"/>
    <n v="1246974"/>
    <d v="2001-05-15T08:59:58"/>
    <s v="Phibro Inc.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FROSTYCT"/>
    <s v="BMCKAY"/>
    <s v="FT-NY"/>
    <x v="3"/>
    <x v="7"/>
    <s v="V96422.1"/>
    <d v="2001-07-01T21:00:00"/>
  </r>
  <r>
    <x v="0"/>
    <x v="3"/>
    <x v="1"/>
    <x v="0"/>
    <n v="1246976"/>
    <d v="2001-05-15T08:59:58"/>
    <s v="Coral Energy Canada Inc."/>
    <x v="0"/>
    <x v="0"/>
    <x v="0"/>
    <x v="3"/>
    <s v="CAN Gas Phy Fwd Firm East &lt; or = 1Mo"/>
    <s v="CAN Gas Phy      Dawn                    16May01         USD/MM"/>
    <n v="3211"/>
    <m/>
    <x v="0"/>
    <x v="12"/>
    <x v="0"/>
    <n v="4.7"/>
    <s v="shane2001"/>
    <s v="MCUILLA"/>
    <s v="ENA - IM Ontario"/>
    <x v="7"/>
    <x v="7"/>
    <n v="789708"/>
    <d v="2001-05-16T21:00:00"/>
  </r>
  <r>
    <x v="1"/>
    <x v="3"/>
    <x v="1"/>
    <x v="0"/>
    <n v="1246977"/>
    <d v="2001-05-15T08:59:59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"/>
    <s v="sharibri"/>
    <s v="MLENHAR"/>
    <s v="ENA - IM West"/>
    <x v="7"/>
    <x v="7"/>
    <n v="789707"/>
    <d v="2001-05-16T21:00:00"/>
  </r>
  <r>
    <x v="1"/>
    <x v="3"/>
    <x v="1"/>
    <x v="0"/>
    <n v="1246979"/>
    <d v="2001-05-15T09:00:00"/>
    <s v="Mirant Americas Energy Marketing, L.P.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7"/>
    <s v="ahamby0001"/>
    <s v="PMIMS"/>
    <s v="ENA - IM MKT Central CG"/>
    <x v="7"/>
    <x v="7"/>
    <n v="789709"/>
    <d v="2001-05-16T21:00:00"/>
  </r>
  <r>
    <x v="0"/>
    <x v="3"/>
    <x v="1"/>
    <x v="0"/>
    <n v="1246981"/>
    <d v="2001-05-15T09:00:0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89711"/>
    <d v="2001-05-16T21:00:00"/>
  </r>
  <r>
    <x v="1"/>
    <x v="3"/>
    <x v="1"/>
    <x v="0"/>
    <n v="1246980"/>
    <d v="2001-05-15T09:00:09"/>
    <s v="Texaco Natural Gas Inc."/>
    <x v="0"/>
    <x v="0"/>
    <x v="0"/>
    <x v="3"/>
    <s v="US Gas Phy Fwd Firm non-TX &lt; or = 1Mo "/>
    <s v="US Gas Phy       NNG Demarc              16May01         USD/MM"/>
    <n v="3000"/>
    <m/>
    <x v="0"/>
    <x v="12"/>
    <x v="0"/>
    <n v="4.33"/>
    <s v="OBANNONR"/>
    <s v="KSTEVEN"/>
    <s v="ENA-IM Mid Central South"/>
    <x v="7"/>
    <x v="7"/>
    <n v="789710"/>
    <d v="2001-05-16T21:00:00"/>
  </r>
  <r>
    <x v="1"/>
    <x v="3"/>
    <x v="0"/>
    <x v="0"/>
    <n v="1246982"/>
    <d v="2001-05-15T09:00:10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050000000000002"/>
    <s v="aepes218"/>
    <s v="JARNOLD"/>
    <s v="NG-Price"/>
    <x v="3"/>
    <x v="7"/>
    <s v="V96426.1"/>
    <d v="2001-11-01T00:00:00"/>
  </r>
  <r>
    <x v="1"/>
    <x v="3"/>
    <x v="1"/>
    <x v="0"/>
    <n v="1246983"/>
    <d v="2001-05-15T09:00:12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9712"/>
    <d v="2001-05-16T21:00:00"/>
  </r>
  <r>
    <x v="1"/>
    <x v="3"/>
    <x v="1"/>
    <x v="0"/>
    <n v="1246985"/>
    <d v="2001-05-15T09:00:15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713"/>
    <d v="2001-05-16T21:00:00"/>
  </r>
  <r>
    <x v="1"/>
    <x v="3"/>
    <x v="1"/>
    <x v="0"/>
    <n v="1246986"/>
    <d v="2001-05-15T09:00:15"/>
    <s v="Ashland Specialty Chemicals Company"/>
    <x v="0"/>
    <x v="0"/>
    <x v="0"/>
    <x v="3"/>
    <s v="US Gas Phy Fwd Firm non-TX &lt; or = 1Mo "/>
    <s v="US Gas Phy       TENN 800                16May01         USD/MM"/>
    <m/>
    <n v="45"/>
    <x v="0"/>
    <x v="12"/>
    <x v="0"/>
    <n v="4.3899999999999997"/>
    <s v="ADM07229"/>
    <s v="SNEAL"/>
    <s v="ENA-IM NE GULF3"/>
    <x v="7"/>
    <x v="7"/>
    <n v="789714"/>
    <d v="2001-05-16T21:00:00"/>
  </r>
  <r>
    <x v="0"/>
    <x v="3"/>
    <x v="1"/>
    <x v="0"/>
    <n v="1246987"/>
    <d v="2001-05-15T09:00:17"/>
    <s v="Williams Energy Marketing &amp; Trading Compan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3"/>
    <s v="brendahy"/>
    <s v="RWATT"/>
    <s v="EC-IM Canada West"/>
    <x v="7"/>
    <x v="9"/>
    <n v="789715"/>
    <d v="2001-05-15T21:00:00"/>
  </r>
  <r>
    <x v="1"/>
    <x v="3"/>
    <x v="1"/>
    <x v="0"/>
    <n v="1246988"/>
    <d v="2001-05-15T09:00:17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49999999999998"/>
    <s v="aepes201"/>
    <s v="TDONOHO"/>
    <s v="ENA - IM Central Gulf"/>
    <x v="7"/>
    <x v="7"/>
    <n v="789716"/>
    <d v="2001-05-16T21:00:00"/>
  </r>
  <r>
    <x v="1"/>
    <x v="3"/>
    <x v="1"/>
    <x v="0"/>
    <n v="1246989"/>
    <d v="2001-05-15T09:00:18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950000000000002"/>
    <s v="stharper"/>
    <s v="SSOUTH"/>
    <s v="ENA - IM West"/>
    <x v="7"/>
    <x v="7"/>
    <n v="789717"/>
    <d v="2001-05-16T21:00:00"/>
  </r>
  <r>
    <x v="1"/>
    <x v="3"/>
    <x v="1"/>
    <x v="0"/>
    <n v="1246991"/>
    <d v="2001-05-15T09:00:18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kimnorman"/>
    <s v="SPEREIR"/>
    <s v="ENA-IM NE GULF2"/>
    <x v="7"/>
    <x v="7"/>
    <n v="789719"/>
    <d v="2001-05-16T21:00:00"/>
  </r>
  <r>
    <x v="1"/>
    <x v="3"/>
    <x v="0"/>
    <x v="0"/>
    <n v="1246992"/>
    <d v="2001-05-15T09:00:1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427.1"/>
    <d v="2001-06-01T21:00:00"/>
  </r>
  <r>
    <x v="1"/>
    <x v="3"/>
    <x v="1"/>
    <x v="0"/>
    <n v="1246995"/>
    <d v="2001-05-15T09:00:21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bobharp2"/>
    <s v="SSOUTH"/>
    <s v="ENA - IM West"/>
    <x v="7"/>
    <x v="7"/>
    <n v="789721"/>
    <d v="2001-05-16T21:00:00"/>
  </r>
  <r>
    <x v="1"/>
    <x v="3"/>
    <x v="1"/>
    <x v="0"/>
    <n v="1246993"/>
    <d v="2001-05-15T09:00:21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1"/>
    <s v="KSTEVEN"/>
    <s v="ENA-IM Mid Central South"/>
    <x v="7"/>
    <x v="7"/>
    <n v="789720"/>
    <d v="2001-05-16T21:00:00"/>
  </r>
  <r>
    <x v="1"/>
    <x v="3"/>
    <x v="1"/>
    <x v="0"/>
    <n v="1246996"/>
    <d v="2001-05-15T09:00:23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DM83303"/>
    <s v="PMIMS"/>
    <s v="ENA - IM MKT Central CG"/>
    <x v="7"/>
    <x v="7"/>
    <n v="789722"/>
    <d v="2001-05-16T21:00:00"/>
  </r>
  <r>
    <x v="1"/>
    <x v="3"/>
    <x v="1"/>
    <x v="0"/>
    <n v="1246997"/>
    <d v="2001-05-15T09:00:24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5"/>
    <s v="LREICHEL02"/>
    <s v="MLENHAR"/>
    <s v="ENA - IM West"/>
    <x v="7"/>
    <x v="7"/>
    <n v="789724"/>
    <d v="2001-05-16T21:00:00"/>
  </r>
  <r>
    <x v="0"/>
    <x v="3"/>
    <x v="1"/>
    <x v="0"/>
    <n v="1246998"/>
    <d v="2001-05-15T09:00:25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4"/>
    <s v="sgrimbly"/>
    <s v="MCOWAN"/>
    <s v="EC-IM Canada West"/>
    <x v="7"/>
    <x v="9"/>
    <n v="789723"/>
    <d v="2001-05-16T21:00:00"/>
  </r>
  <r>
    <x v="1"/>
    <x v="3"/>
    <x v="1"/>
    <x v="0"/>
    <n v="1246999"/>
    <d v="2001-05-15T09:00:25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"/>
    <s v="kimnorman"/>
    <s v="TDONOHO"/>
    <s v="ENA - IM Central Gulf"/>
    <x v="7"/>
    <x v="7"/>
    <n v="789725"/>
    <d v="2001-05-16T21:00:00"/>
  </r>
  <r>
    <x v="1"/>
    <x v="3"/>
    <x v="0"/>
    <x v="0"/>
    <n v="1247000"/>
    <d v="2001-05-15T09:00:26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"/>
    <s v="MICWHITE"/>
    <s v="JARNOLD"/>
    <s v="NG-Price"/>
    <x v="3"/>
    <x v="7"/>
    <s v="V96429.1"/>
    <d v="2001-06-01T21:00:00"/>
  </r>
  <r>
    <x v="1"/>
    <x v="3"/>
    <x v="1"/>
    <x v="0"/>
    <n v="1247001"/>
    <d v="2001-05-15T09:00:26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726"/>
    <d v="2001-05-16T21:00:00"/>
  </r>
  <r>
    <x v="1"/>
    <x v="3"/>
    <x v="1"/>
    <x v="0"/>
    <n v="1247003"/>
    <d v="2001-05-15T09:00:37"/>
    <s v="Coast Energy Group, a division of Cornerstone Propane, L.P."/>
    <x v="0"/>
    <x v="0"/>
    <x v="0"/>
    <x v="3"/>
    <s v="US Gas Phy Fwd Firm non-TX &lt; or = 1Mo "/>
    <s v="US Gas Phy       TGT Z-SL                16May01         USD/MM"/>
    <n v="1854"/>
    <m/>
    <x v="0"/>
    <x v="12"/>
    <x v="0"/>
    <n v="4.415"/>
    <s v="tombrown"/>
    <s v="SPEREIR"/>
    <s v="ENA-IM NE GULF2"/>
    <x v="7"/>
    <x v="7"/>
    <n v="789728"/>
    <d v="2001-05-16T21:00:00"/>
  </r>
  <r>
    <x v="1"/>
    <x v="3"/>
    <x v="0"/>
    <x v="0"/>
    <n v="1247004"/>
    <d v="2001-05-15T09:00:4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4.9000000000000004"/>
    <s v="kwgeiger"/>
    <s v="JARNOLD"/>
    <s v="NG-Price"/>
    <x v="3"/>
    <x v="7"/>
    <s v="V96432.1"/>
    <d v="2001-11-01T00:00:00"/>
  </r>
  <r>
    <x v="1"/>
    <x v="3"/>
    <x v="1"/>
    <x v="0"/>
    <n v="1247005"/>
    <d v="2001-05-15T09:00:41"/>
    <s v="Texex Energy Partners Ltd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8"/>
    <s v="texexener"/>
    <s v="SNEAL"/>
    <s v="ENA-IM NE GULF3"/>
    <x v="7"/>
    <x v="7"/>
    <n v="789729"/>
    <d v="2001-05-16T21:00:00"/>
  </r>
  <r>
    <x v="0"/>
    <x v="3"/>
    <x v="1"/>
    <x v="0"/>
    <n v="1247006"/>
    <d v="2001-05-15T09:00:48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730"/>
    <d v="2001-05-16T21:00:00"/>
  </r>
  <r>
    <x v="1"/>
    <x v="3"/>
    <x v="1"/>
    <x v="0"/>
    <n v="1247007"/>
    <d v="2001-05-15T09:00:4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"/>
    <s v="rrm00001"/>
    <s v="VPIMENOV"/>
    <s v="ENA-IM ME NEW YORK"/>
    <x v="7"/>
    <x v="7"/>
    <n v="789731"/>
    <d v="2001-05-16T21:00:00"/>
  </r>
  <r>
    <x v="0"/>
    <x v="3"/>
    <x v="1"/>
    <x v="0"/>
    <n v="1247008"/>
    <d v="2001-05-15T09:00:49"/>
    <s v="Mirant Americas Energy Marketing Canada, Ltd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ADM68959"/>
    <s v="RWATT"/>
    <s v="EC-IM Canada West"/>
    <x v="7"/>
    <x v="9"/>
    <n v="789732"/>
    <d v="2001-05-15T21:00:00"/>
  </r>
  <r>
    <x v="1"/>
    <x v="3"/>
    <x v="1"/>
    <x v="0"/>
    <n v="1247010"/>
    <d v="2001-05-15T09:00:50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650000000000004"/>
    <s v="BIGDADDY"/>
    <s v="PMIMS"/>
    <s v="ENA - IM MKT Central CG"/>
    <x v="7"/>
    <x v="7"/>
    <n v="789733"/>
    <d v="2001-05-16T21:00:00"/>
  </r>
  <r>
    <x v="1"/>
    <x v="3"/>
    <x v="0"/>
    <x v="0"/>
    <n v="1247012"/>
    <d v="2001-05-15T09:00:53"/>
    <s v="Virginia Power Energy Marketing, Inc."/>
    <x v="0"/>
    <x v="0"/>
    <x v="0"/>
    <x v="3"/>
    <s v="US Gas Fin BasisSwap"/>
    <s v="US Gas Basis     Transco Z6 NY           Jul01           USD/MM"/>
    <m/>
    <n v="20000"/>
    <x v="0"/>
    <x v="12"/>
    <x v="0"/>
    <n v="0.56999999999999995"/>
    <s v="ADM40684"/>
    <s v="BMCKAY"/>
    <s v="FT-NY"/>
    <x v="3"/>
    <x v="7"/>
    <s v="V96434.1"/>
    <d v="2001-07-01T21:00:00"/>
  </r>
  <r>
    <x v="1"/>
    <x v="3"/>
    <x v="1"/>
    <x v="0"/>
    <n v="1247011"/>
    <d v="2001-05-15T09:00:53"/>
    <s v="Dynegy Marketing and Trade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SCHRIMSHER"/>
    <s v="KSTEVEN"/>
    <s v="ENA-IM Mid Central South"/>
    <x v="7"/>
    <x v="7"/>
    <n v="789734"/>
    <d v="2001-05-16T21:00:00"/>
  </r>
  <r>
    <x v="1"/>
    <x v="3"/>
    <x v="0"/>
    <x v="0"/>
    <n v="1247014"/>
    <d v="2001-05-15T09:00:5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WHITEWATER"/>
    <s v="JARNOLD"/>
    <s v="NG-Price"/>
    <x v="3"/>
    <x v="7"/>
    <s v="V96435.1"/>
    <d v="2001-06-01T00:00:00"/>
  </r>
  <r>
    <x v="1"/>
    <x v="3"/>
    <x v="1"/>
    <x v="0"/>
    <n v="1247013"/>
    <d v="2001-05-15T09:00:54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UETINGAS04"/>
    <s v="SNEAL"/>
    <s v="ENA-IM NE GULF3"/>
    <x v="7"/>
    <x v="7"/>
    <n v="789735"/>
    <d v="2001-05-16T21:00:00"/>
  </r>
  <r>
    <x v="1"/>
    <x v="3"/>
    <x v="1"/>
    <x v="0"/>
    <n v="1247015"/>
    <d v="2001-05-15T09:00:5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89736"/>
    <d v="2001-05-16T21:00:00"/>
  </r>
  <r>
    <x v="1"/>
    <x v="3"/>
    <x v="1"/>
    <x v="0"/>
    <n v="1247017"/>
    <d v="2001-05-15T09:01:02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LANCEMCW"/>
    <s v="SNEAL"/>
    <s v="ENA-IM NE GULF3"/>
    <x v="7"/>
    <x v="7"/>
    <n v="789738"/>
    <d v="2001-05-16T21:00:00"/>
  </r>
  <r>
    <x v="1"/>
    <x v="3"/>
    <x v="0"/>
    <x v="0"/>
    <n v="1247019"/>
    <d v="2001-05-15T09:01:03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3"/>
    <s v="EPMELPjrc"/>
    <s v="JARNOLD"/>
    <s v="NG-Price"/>
    <x v="3"/>
    <x v="7"/>
    <s v="V96440.1"/>
    <d v="2002-01-01T21:00:00"/>
  </r>
  <r>
    <x v="1"/>
    <x v="3"/>
    <x v="1"/>
    <x v="0"/>
    <n v="1247018"/>
    <d v="2001-05-15T09:01:03"/>
    <s v="Tenaska Marketing Ventures"/>
    <x v="0"/>
    <x v="0"/>
    <x v="0"/>
    <x v="3"/>
    <s v="US Gas Phy Fwd Firm non-TX &lt; or = 1Mo "/>
    <s v="US Gas Phy       NGPL Midcont            16May01         USD/MM"/>
    <m/>
    <n v="3000"/>
    <x v="0"/>
    <x v="12"/>
    <x v="0"/>
    <n v="4.34"/>
    <s v="TMVKES01"/>
    <s v="KSTEVEN"/>
    <s v="ENA-IM Mid Central South"/>
    <x v="7"/>
    <x v="7"/>
    <n v="789739"/>
    <d v="2001-05-16T21:00:00"/>
  </r>
  <r>
    <x v="1"/>
    <x v="3"/>
    <x v="1"/>
    <x v="0"/>
    <n v="1247020"/>
    <d v="2001-05-15T09:01:04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aepes216"/>
    <s v="RGAY"/>
    <s v="ENA - IM West"/>
    <x v="7"/>
    <x v="7"/>
    <n v="789740"/>
    <d v="2001-05-16T21:00:00"/>
  </r>
  <r>
    <x v="0"/>
    <x v="1"/>
    <x v="1"/>
    <x v="0"/>
    <n v="1247021"/>
    <d v="2001-05-15T09:01:06"/>
    <s v="Hamburgische Electricitats-Werke AG"/>
    <x v="0"/>
    <x v="0"/>
    <x v="0"/>
    <x v="1"/>
    <s v="GER Power Phy Fwd Ffrm"/>
    <s v="GER Pwr Phy FF   Ger Grd WDPK HV         21-25May01      EUR/MWh"/>
    <n v="25"/>
    <m/>
    <x v="0"/>
    <x v="1"/>
    <x v="2"/>
    <n v="26"/>
    <s v="nordiceyk"/>
    <s v="MHELLERM"/>
    <s v="UK - ECTRL - Continental Power Book"/>
    <x v="2"/>
    <x v="2"/>
    <n v="102435.1"/>
    <d v="2001-05-21T21:00:00"/>
  </r>
  <r>
    <x v="1"/>
    <x v="3"/>
    <x v="1"/>
    <x v="0"/>
    <n v="1247022"/>
    <d v="2001-05-15T09:01:08"/>
    <s v="MidAmerican Energy Company"/>
    <x v="0"/>
    <x v="0"/>
    <x v="0"/>
    <x v="3"/>
    <s v="US Gas Phy Fwd Firm non-TX &lt; or = 1Mo "/>
    <s v="US Gas Phy       NNG Demarc              16May01         USD/MM"/>
    <n v="1200"/>
    <m/>
    <x v="0"/>
    <x v="12"/>
    <x v="0"/>
    <n v="4.32"/>
    <s v="PEGGIALL"/>
    <s v="KSTEVEN"/>
    <s v="ENA-IM Mid Central South"/>
    <x v="7"/>
    <x v="7"/>
    <n v="789741"/>
    <d v="2001-05-16T21:00:00"/>
  </r>
  <r>
    <x v="1"/>
    <x v="3"/>
    <x v="1"/>
    <x v="0"/>
    <n v="1247024"/>
    <d v="2001-05-15T09:01:12"/>
    <s v="Sempra Energy Trading Corp."/>
    <x v="0"/>
    <x v="0"/>
    <x v="0"/>
    <x v="3"/>
    <s v="US Gas Phy Fwd Firm non-TX &lt; or = 1Mo "/>
    <s v="US Gas Phy       Opal                    16May01         USD/MM"/>
    <m/>
    <n v="1600"/>
    <x v="0"/>
    <x v="12"/>
    <x v="0"/>
    <n v="3.0950000000000002"/>
    <s v="alexstant"/>
    <s v="SSOUTH"/>
    <s v="ENA - IM West"/>
    <x v="7"/>
    <x v="7"/>
    <n v="789742"/>
    <d v="2001-05-16T21:00:00"/>
  </r>
  <r>
    <x v="1"/>
    <x v="3"/>
    <x v="1"/>
    <x v="0"/>
    <n v="1247023"/>
    <d v="2001-05-15T09:01:12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garrison"/>
    <s v="ARING"/>
    <s v="ENA-IM NE GULF1"/>
    <x v="7"/>
    <x v="7"/>
    <n v="789743"/>
    <d v="2001-05-16T21:00:00"/>
  </r>
  <r>
    <x v="1"/>
    <x v="3"/>
    <x v="0"/>
    <x v="0"/>
    <n v="1247027"/>
    <d v="2001-05-15T09:01:1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EPMELPctk"/>
    <s v="PKEAVEY"/>
    <s v="G-DAILY-EST"/>
    <x v="3"/>
    <x v="7"/>
    <s v="V96445.1"/>
    <d v="2001-05-16T21:00:00"/>
  </r>
  <r>
    <x v="1"/>
    <x v="3"/>
    <x v="1"/>
    <x v="0"/>
    <n v="1247028"/>
    <d v="2001-05-15T09:01:17"/>
    <s v="Dynegy Marketing and Trade"/>
    <x v="0"/>
    <x v="0"/>
    <x v="0"/>
    <x v="3"/>
    <s v="US Gas Phy Fwd Firm non-TX &lt; or = 1Mo "/>
    <s v="US Gas Phy       PGT Malin               16May01         USD/MM"/>
    <n v="1841"/>
    <m/>
    <x v="0"/>
    <x v="12"/>
    <x v="0"/>
    <n v="4.7"/>
    <s v="MICKELSON1"/>
    <s v="MLENHAR"/>
    <s v="ENA - IM West"/>
    <x v="7"/>
    <x v="7"/>
    <n v="789744"/>
    <d v="2001-05-16T21:00:00"/>
  </r>
  <r>
    <x v="1"/>
    <x v="3"/>
    <x v="1"/>
    <x v="0"/>
    <n v="1247029"/>
    <d v="2001-05-15T09:01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745"/>
    <d v="2001-05-16T21:00:00"/>
  </r>
  <r>
    <x v="1"/>
    <x v="3"/>
    <x v="1"/>
    <x v="0"/>
    <n v="1247030"/>
    <d v="2001-05-15T09:01:20"/>
    <s v="Marathon Oil Company"/>
    <x v="0"/>
    <x v="0"/>
    <x v="0"/>
    <x v="3"/>
    <s v="US Gas Phy Fwd Firm non-TX &lt; or = 1Mo "/>
    <s v="US Gas Phy       TETCO ELA               16May01         USD/MM"/>
    <n v="4000"/>
    <m/>
    <x v="0"/>
    <x v="12"/>
    <x v="0"/>
    <n v="4.41"/>
    <s v="CADILLAC"/>
    <s v="SPEREIR"/>
    <s v="ENA-IM NE GULF3"/>
    <x v="7"/>
    <x v="7"/>
    <n v="789746"/>
    <d v="2001-05-16T21:00:00"/>
  </r>
  <r>
    <x v="0"/>
    <x v="3"/>
    <x v="1"/>
    <x v="0"/>
    <n v="1247032"/>
    <d v="2001-05-15T09:01:21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ngeerds01"/>
    <s v="RWATT"/>
    <s v="EC-IM Canada West"/>
    <x v="7"/>
    <x v="9"/>
    <n v="789747"/>
    <d v="2001-05-16T21:00:00"/>
  </r>
  <r>
    <x v="1"/>
    <x v="3"/>
    <x v="1"/>
    <x v="0"/>
    <n v="1247034"/>
    <d v="2001-05-15T09:01:21"/>
    <s v="Aquila Energy Marketing Corporation"/>
    <x v="0"/>
    <x v="0"/>
    <x v="0"/>
    <x v="3"/>
    <s v="US Gas Phy Fwd Firm non-TX &lt; or = 1Mo "/>
    <s v="US Gas Phy       Mich Con                16May01         USD/MM"/>
    <n v="789"/>
    <m/>
    <x v="0"/>
    <x v="12"/>
    <x v="0"/>
    <n v="4.6749999999999998"/>
    <s v="benharner"/>
    <s v="JWILLI13"/>
    <s v="ENA - IM Mkt Central MICH"/>
    <x v="7"/>
    <x v="7"/>
    <n v="789748"/>
    <d v="2001-05-16T21:00:00"/>
  </r>
  <r>
    <x v="0"/>
    <x v="1"/>
    <x v="1"/>
    <x v="0"/>
    <n v="1247033"/>
    <d v="2001-05-15T09:01:21"/>
    <s v="Electrabel SA"/>
    <x v="0"/>
    <x v="0"/>
    <x v="0"/>
    <x v="1"/>
    <s v="CH Power Phy Fwd Firm"/>
    <s v="CH Pwr Phy FF    NAT BASE HV             19-20May01      EUR/MWh"/>
    <m/>
    <n v="25"/>
    <x v="0"/>
    <x v="1"/>
    <x v="2"/>
    <n v="15.6"/>
    <s v="JAMBEEBL"/>
    <s v="EHOKMARK"/>
    <s v="UK - ECTRL - Continental Power Book"/>
    <x v="2"/>
    <x v="2"/>
    <n v="102436.1"/>
    <d v="2001-05-19T21:00:00"/>
  </r>
  <r>
    <x v="1"/>
    <x v="3"/>
    <x v="1"/>
    <x v="0"/>
    <n v="1247035"/>
    <d v="2001-05-15T09:01:24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9749"/>
    <d v="2001-05-16T21:00:00"/>
  </r>
  <r>
    <x v="1"/>
    <x v="3"/>
    <x v="1"/>
    <x v="0"/>
    <n v="1247036"/>
    <d v="2001-05-15T09:01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KREMERTODD"/>
    <s v="PMIMS"/>
    <s v="ENA - IM MKT Central CG"/>
    <x v="7"/>
    <x v="7"/>
    <n v="789750"/>
    <d v="2001-05-16T21:00:00"/>
  </r>
  <r>
    <x v="1"/>
    <x v="3"/>
    <x v="0"/>
    <x v="0"/>
    <n v="1247037"/>
    <d v="2001-05-15T09:01:2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EPMELPctk"/>
    <s v="PKEAVEY"/>
    <s v="G-DAILY-EST"/>
    <x v="3"/>
    <x v="7"/>
    <s v="V96446.1"/>
    <d v="2001-05-16T21:00:00"/>
  </r>
  <r>
    <x v="1"/>
    <x v="3"/>
    <x v="1"/>
    <x v="0"/>
    <n v="1247039"/>
    <d v="2001-05-15T09:01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663"/>
    <s v="PEGGIALL"/>
    <s v="PMIMS"/>
    <s v="ENA - IM MKT Central CG"/>
    <x v="7"/>
    <x v="7"/>
    <n v="789751"/>
    <d v="2001-05-16T21:00:00"/>
  </r>
  <r>
    <x v="1"/>
    <x v="6"/>
    <x v="0"/>
    <x v="0"/>
    <n v="1247038"/>
    <d v="2001-05-15T09:01:35"/>
    <s v="Sempra Energy Trading Corp.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DOMESTIC1"/>
    <s v="GWHALLE"/>
    <s v="WTI-GW-NXC2"/>
    <x v="3"/>
    <x v="7"/>
    <s v="V96447.1"/>
    <d v="2001-06-01T00:00:00"/>
  </r>
  <r>
    <x v="1"/>
    <x v="3"/>
    <x v="1"/>
    <x v="0"/>
    <n v="1247040"/>
    <d v="2001-05-15T09:01:37"/>
    <s v="Adams Resources Marketing, Ltd."/>
    <x v="0"/>
    <x v="0"/>
    <x v="0"/>
    <x v="3"/>
    <s v="US Gas Phy Fwd Firm non-TX &lt; or = 1Mo "/>
    <s v="US Gas Phy       TETCO M3                16May01         USD/MM"/>
    <n v="602"/>
    <m/>
    <x v="0"/>
    <x v="12"/>
    <x v="0"/>
    <n v="4.84"/>
    <s v="MIKETRADES"/>
    <s v="VPIMENOV"/>
    <s v="ENA-IM ME NEW YORK"/>
    <x v="7"/>
    <x v="7"/>
    <n v="789752"/>
    <d v="2001-05-16T21:00:00"/>
  </r>
  <r>
    <x v="0"/>
    <x v="3"/>
    <x v="1"/>
    <x v="0"/>
    <n v="1247041"/>
    <d v="2001-05-15T09:01:38"/>
    <s v="Mirant Americas Energy Marketing Canada, Ltd."/>
    <x v="0"/>
    <x v="0"/>
    <x v="0"/>
    <x v="3"/>
    <s v="CAN Gas Phy Fwd Firm West &lt; or = 1Mo"/>
    <s v="CAN Gas Phy      Sumas                   16May01         USD/MM"/>
    <n v="5000"/>
    <m/>
    <x v="0"/>
    <x v="12"/>
    <x v="0"/>
    <n v="4.3899999999999997"/>
    <s v="chichan2"/>
    <s v="CCLARK5"/>
    <s v="EC - IM Canada BC"/>
    <x v="7"/>
    <x v="9"/>
    <n v="789753"/>
    <d v="2001-05-16T21:00:00"/>
  </r>
  <r>
    <x v="1"/>
    <x v="3"/>
    <x v="0"/>
    <x v="0"/>
    <n v="1247042"/>
    <d v="2001-05-15T09:01:39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25"/>
    <s v="EPMELPjrc"/>
    <s v="KHOLST"/>
    <s v="FT-West"/>
    <x v="3"/>
    <x v="7"/>
    <s v="V96448.1"/>
    <d v="2001-11-01T00:00:00"/>
  </r>
  <r>
    <x v="1"/>
    <x v="3"/>
    <x v="1"/>
    <x v="0"/>
    <n v="1247043"/>
    <d v="2001-05-15T09:01:40"/>
    <s v="EnergyUSA-TPC Corp."/>
    <x v="0"/>
    <x v="0"/>
    <x v="0"/>
    <x v="3"/>
    <s v="US Gas Phy Fwd Firm non-TX &lt; or = 1Mo "/>
    <s v="US Gas Phy       Consumers Pwr           16May01         USD/MM"/>
    <n v="3000"/>
    <m/>
    <x v="0"/>
    <x v="12"/>
    <x v="0"/>
    <n v="4.665"/>
    <s v="scallender"/>
    <s v="JWILLI13"/>
    <s v="ENA - IM Mkt Central MICH"/>
    <x v="7"/>
    <x v="7"/>
    <n v="789754"/>
    <d v="2001-05-16T21:00:00"/>
  </r>
  <r>
    <x v="1"/>
    <x v="3"/>
    <x v="0"/>
    <x v="0"/>
    <n v="1247044"/>
    <d v="2001-05-15T09:01:44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3499999999999996"/>
    <s v="EPMELPjrc"/>
    <s v="KHOLST"/>
    <s v="FT-West"/>
    <x v="3"/>
    <x v="7"/>
    <s v="V96449.1"/>
    <d v="2001-11-01T00:00:00"/>
  </r>
  <r>
    <x v="1"/>
    <x v="3"/>
    <x v="1"/>
    <x v="0"/>
    <n v="1247045"/>
    <d v="2001-05-15T09:01:45"/>
    <s v="Unocal Energy Trading,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7"/>
    <s v="UETINGAS02"/>
    <s v="SNEAL"/>
    <s v="ENA-IM NE GULF3"/>
    <x v="7"/>
    <x v="7"/>
    <n v="789755"/>
    <d v="2001-05-16T21:00:00"/>
  </r>
  <r>
    <x v="1"/>
    <x v="3"/>
    <x v="1"/>
    <x v="0"/>
    <n v="1247046"/>
    <d v="2001-05-15T09:01:46"/>
    <s v="Duke Energy Trading and Marketing, L.L.C.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637999999999996"/>
    <s v="JBULRICH"/>
    <s v="PMIMS"/>
    <s v="ENA - IM MKT Central CG"/>
    <x v="7"/>
    <x v="7"/>
    <n v="789756"/>
    <d v="2001-05-16T21:00:00"/>
  </r>
  <r>
    <x v="1"/>
    <x v="3"/>
    <x v="1"/>
    <x v="0"/>
    <n v="1247047"/>
    <d v="2001-05-15T09:01:47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57"/>
    <d v="2001-05-16T21:00:00"/>
  </r>
  <r>
    <x v="1"/>
    <x v="3"/>
    <x v="1"/>
    <x v="0"/>
    <n v="1247048"/>
    <d v="2001-05-15T09:01:50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758"/>
    <d v="2001-05-16T21:00:00"/>
  </r>
  <r>
    <x v="1"/>
    <x v="3"/>
    <x v="1"/>
    <x v="0"/>
    <n v="1247049"/>
    <d v="2001-05-15T09:01:51"/>
    <s v="Aquila Energy Marketing Corporation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BIGDADDY"/>
    <s v="PMIMS"/>
    <s v="ENA - IM MKT Central CG"/>
    <x v="7"/>
    <x v="7"/>
    <n v="789759"/>
    <d v="2001-05-16T21:00:00"/>
  </r>
  <r>
    <x v="1"/>
    <x v="3"/>
    <x v="0"/>
    <x v="0"/>
    <n v="1247050"/>
    <d v="2001-05-15T09:01:52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JEFFREYONG"/>
    <s v="JARNOLD"/>
    <s v="NG-Price"/>
    <x v="3"/>
    <x v="7"/>
    <s v="V96450.1"/>
    <d v="2001-06-01T21:00:00"/>
  </r>
  <r>
    <x v="1"/>
    <x v="3"/>
    <x v="1"/>
    <x v="0"/>
    <n v="1247051"/>
    <d v="2001-05-15T09:01:55"/>
    <s v="e prime, inc."/>
    <x v="0"/>
    <x v="0"/>
    <x v="0"/>
    <x v="3"/>
    <s v="US Gas Phy Fwd Firm non-TX &lt; or = 1Mo "/>
    <s v="US Gas Phy       PEPL Pool               16May01         USD/MM"/>
    <n v="4121"/>
    <m/>
    <x v="0"/>
    <x v="12"/>
    <x v="0"/>
    <n v="4.34"/>
    <s v="EPRIME28"/>
    <s v="KSTEVEN"/>
    <s v="ENA-IM Mid Central South"/>
    <x v="7"/>
    <x v="7"/>
    <n v="789760"/>
    <d v="2001-05-16T21:00:00"/>
  </r>
  <r>
    <x v="1"/>
    <x v="3"/>
    <x v="0"/>
    <x v="0"/>
    <n v="1247053"/>
    <d v="2001-05-15T09:01:56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"/>
    <s v="petverma"/>
    <s v="JARNOLD"/>
    <s v="NG-Price"/>
    <x v="3"/>
    <x v="7"/>
    <s v="V96453.1"/>
    <d v="2001-06-01T21:00:00"/>
  </r>
  <r>
    <x v="1"/>
    <x v="8"/>
    <x v="0"/>
    <x v="0"/>
    <n v="1247054"/>
    <d v="2001-05-15T09:01:56"/>
    <s v="Aquila Energy Marketing Corporation"/>
    <x v="0"/>
    <x v="0"/>
    <x v="0"/>
    <x v="8"/>
    <s v="US Pipeline Capacity NNG (Firm)"/>
    <s v="US PLCapNNG Frm  Demarc29-Jnsvl R+C      16May01         USD/MM"/>
    <m/>
    <n v="10000"/>
    <x v="0"/>
    <x v="12"/>
    <x v="0"/>
    <n v="0.14499999999999999"/>
    <s v="TROYBROE"/>
    <s v="JNIELSE"/>
    <s v="NONE"/>
    <x v="8"/>
    <x v="11"/>
    <n v="40959"/>
    <d v="2001-05-16T21:00:00"/>
  </r>
  <r>
    <x v="1"/>
    <x v="3"/>
    <x v="1"/>
    <x v="0"/>
    <n v="1247052"/>
    <d v="2001-05-15T09:01:56"/>
    <s v="Coral Energy Resource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rjvandamp"/>
    <s v="ARING"/>
    <s v="ENA-IM NE GULF1"/>
    <x v="7"/>
    <x v="7"/>
    <n v="789761"/>
    <d v="2001-05-16T21:00:00"/>
  </r>
  <r>
    <x v="0"/>
    <x v="1"/>
    <x v="1"/>
    <x v="0"/>
    <n v="1247055"/>
    <d v="2001-05-15T09:01:59"/>
    <s v="Dynegy UK Limited"/>
    <x v="0"/>
    <x v="0"/>
    <x v="0"/>
    <x v="1"/>
    <s v="UK Power Phy Sch 5 Exc"/>
    <s v="UK Pwr Phy       445 Trans Inc BASE      Nov01           GBP/MWh"/>
    <m/>
    <n v="20"/>
    <x v="0"/>
    <x v="1"/>
    <x v="3"/>
    <n v="21.1"/>
    <s v="alexfeuer2"/>
    <s v="NJACKSON"/>
    <s v="UK-Power-Phy-Term-ECTRL-Production"/>
    <x v="5"/>
    <x v="5"/>
    <n v="102437.1"/>
    <d v="2001-10-29T00:00:00"/>
  </r>
  <r>
    <x v="1"/>
    <x v="3"/>
    <x v="1"/>
    <x v="0"/>
    <n v="1247056"/>
    <d v="2001-05-15T09:02:00"/>
    <s v="Mirant Americas Energy Marketing, L.P."/>
    <x v="0"/>
    <x v="0"/>
    <x v="0"/>
    <x v="3"/>
    <s v="US Gas Phy Fwd Firm non-TX &lt; or = 1Mo "/>
    <s v="US Gas Phy       Transco Z6 NY           16May01         USD/MM"/>
    <m/>
    <n v="3013"/>
    <x v="0"/>
    <x v="12"/>
    <x v="0"/>
    <n v="4.8849999999999998"/>
    <s v="rrm00001"/>
    <s v="VPIMENOV"/>
    <s v="ENA-IM ME NEW YORK"/>
    <x v="7"/>
    <x v="7"/>
    <n v="789762"/>
    <d v="2001-05-16T21:00:00"/>
  </r>
  <r>
    <x v="1"/>
    <x v="3"/>
    <x v="0"/>
    <x v="0"/>
    <n v="1247057"/>
    <d v="2001-05-15T09:02:01"/>
    <s v="Enron Energy Services, Inc."/>
    <x v="0"/>
    <x v="0"/>
    <x v="0"/>
    <x v="3"/>
    <s v="US Gas Fin BasisSwap"/>
    <s v="US Gas Basis     NGI SoCal               Apr-Oct02       USD/MM"/>
    <m/>
    <n v="5000"/>
    <x v="0"/>
    <x v="12"/>
    <x v="0"/>
    <n v="1.5"/>
    <s v="SHIREMAN"/>
    <s v="KHOLST"/>
    <s v="FT-West"/>
    <x v="3"/>
    <x v="7"/>
    <s v="V96452.1"/>
    <d v="2002-04-01T00:00:00"/>
  </r>
  <r>
    <x v="1"/>
    <x v="3"/>
    <x v="1"/>
    <x v="0"/>
    <n v="1247058"/>
    <d v="2001-05-15T09:02:04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ASTDESK5"/>
    <s v="JHODGE2"/>
    <s v="ENA-IM ME TCO"/>
    <x v="7"/>
    <x v="7"/>
    <n v="789763"/>
    <d v="2001-05-16T21:00:00"/>
  </r>
  <r>
    <x v="1"/>
    <x v="3"/>
    <x v="1"/>
    <x v="0"/>
    <n v="1247060"/>
    <d v="2001-05-15T09:02:05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4"/>
    <s v="KSTEVEN"/>
    <s v="ENA-IM Mid Central South"/>
    <x v="7"/>
    <x v="7"/>
    <n v="789765"/>
    <d v="2001-05-16T21:00:00"/>
  </r>
  <r>
    <x v="1"/>
    <x v="3"/>
    <x v="1"/>
    <x v="0"/>
    <n v="1247059"/>
    <d v="2001-05-15T09:02:05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2"/>
    <s v="ADM07229"/>
    <s v="JHODGE2"/>
    <s v="ENA-IM ME TCO"/>
    <x v="7"/>
    <x v="7"/>
    <n v="789764"/>
    <d v="2001-05-16T21:00:00"/>
  </r>
  <r>
    <x v="0"/>
    <x v="3"/>
    <x v="1"/>
    <x v="0"/>
    <n v="1247061"/>
    <d v="2001-05-15T09:02:07"/>
    <s v="EDF Trading Limited"/>
    <x v="0"/>
    <x v="0"/>
    <x v="0"/>
    <x v="3"/>
    <s v="UK Gas Phy Fwd NBP"/>
    <s v="UK Gas Phy       NBP                     16-18May01      p/th"/>
    <m/>
    <n v="50000"/>
    <x v="0"/>
    <x v="5"/>
    <x v="3"/>
    <n v="21.25"/>
    <s v="RICHARDR"/>
    <s v="MNICHOLA"/>
    <s v="Non Affiliate Gas Book"/>
    <x v="4"/>
    <x v="2"/>
    <n v="102929"/>
    <d v="2001-05-16T21:00:00"/>
  </r>
  <r>
    <x v="1"/>
    <x v="3"/>
    <x v="1"/>
    <x v="0"/>
    <n v="1247063"/>
    <d v="2001-05-15T09:02:10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MIDCONT1"/>
    <s v="KSTEVEN"/>
    <s v="ENA-IM Mid Central South"/>
    <x v="7"/>
    <x v="7"/>
    <n v="789766"/>
    <d v="2001-05-16T21:00:00"/>
  </r>
  <r>
    <x v="1"/>
    <x v="3"/>
    <x v="1"/>
    <x v="0"/>
    <n v="1247064"/>
    <d v="2001-05-15T09:02:12"/>
    <s v="AEP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aepes201"/>
    <s v="TDONOHO"/>
    <s v="ENA - IM Central Gulf"/>
    <x v="7"/>
    <x v="7"/>
    <n v="789767"/>
    <d v="2001-05-16T21:00:00"/>
  </r>
  <r>
    <x v="1"/>
    <x v="3"/>
    <x v="1"/>
    <x v="0"/>
    <n v="1247065"/>
    <d v="2001-05-15T09:02:16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EASTDESK5"/>
    <s v="JHODGE2"/>
    <s v="ENA-IM ME TCO"/>
    <x v="7"/>
    <x v="7"/>
    <n v="789768"/>
    <d v="2001-05-16T21:00:00"/>
  </r>
  <r>
    <x v="1"/>
    <x v="6"/>
    <x v="0"/>
    <x v="0"/>
    <n v="1247066"/>
    <d v="2001-05-15T09:02:1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JTREADWAY"/>
    <s v="GWHALLE"/>
    <s v="WTI-GW-NXC2"/>
    <x v="3"/>
    <x v="7"/>
    <s v="V96454.1"/>
    <d v="2001-06-01T00:00:00"/>
  </r>
  <r>
    <x v="1"/>
    <x v="3"/>
    <x v="0"/>
    <x v="0"/>
    <n v="1247067"/>
    <d v="2001-05-15T09:02:18"/>
    <s v="BNP Paribas"/>
    <x v="0"/>
    <x v="0"/>
    <x v="0"/>
    <x v="3"/>
    <s v="US Gas Fin Swap"/>
    <s v="US Gas Swap      Nymex                   Jul01           USD/MM"/>
    <n v="15000"/>
    <m/>
    <x v="0"/>
    <x v="12"/>
    <x v="0"/>
    <n v="4.5650000000000004"/>
    <s v="SUNGDORA"/>
    <s v="JARNOLD"/>
    <s v="NG-Price"/>
    <x v="3"/>
    <x v="7"/>
    <s v="V96455.1"/>
    <d v="2001-07-01T21:00:00"/>
  </r>
  <r>
    <x v="1"/>
    <x v="3"/>
    <x v="0"/>
    <x v="0"/>
    <n v="1247069"/>
    <d v="2001-05-15T09:02:19"/>
    <s v="Dynegy Marketing and Trade"/>
    <x v="0"/>
    <x v="0"/>
    <x v="0"/>
    <x v="3"/>
    <s v="US Gas Fin Swap"/>
    <s v="US Gas Daily     HHub                    16-31May01      USD/MM"/>
    <n v="15000"/>
    <m/>
    <x v="0"/>
    <x v="12"/>
    <x v="0"/>
    <n v="4.43"/>
    <s v="SANDBERG"/>
    <s v="PKEAVEY"/>
    <s v="G-DAILY-EST"/>
    <x v="3"/>
    <x v="7"/>
    <s v="V96456.1"/>
    <d v="2001-05-16T21:00:00"/>
  </r>
  <r>
    <x v="1"/>
    <x v="3"/>
    <x v="1"/>
    <x v="0"/>
    <n v="1247070"/>
    <d v="2001-05-15T09:02:2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dkt00001"/>
    <s v="PMIMS"/>
    <s v="ENA - IM MKT Central CG"/>
    <x v="7"/>
    <x v="7"/>
    <n v="789769"/>
    <d v="2001-05-16T21:00:00"/>
  </r>
  <r>
    <x v="1"/>
    <x v="3"/>
    <x v="1"/>
    <x v="0"/>
    <n v="1247071"/>
    <d v="2001-05-15T09:02:22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770"/>
    <d v="2001-05-16T21:00:00"/>
  </r>
  <r>
    <x v="1"/>
    <x v="1"/>
    <x v="1"/>
    <x v="0"/>
    <n v="1247072"/>
    <d v="2001-05-15T09:02:24"/>
    <s v="Idaho Power Company, dba IDACORP Energy"/>
    <x v="0"/>
    <x v="0"/>
    <x v="0"/>
    <x v="1"/>
    <s v="US West Power Phy Fwd Firm"/>
    <s v="US Pwr Phy Firm  Mid-C Peak              Dec01           USD/MWh"/>
    <n v="25"/>
    <m/>
    <x v="0"/>
    <x v="1"/>
    <x v="0"/>
    <n v="264"/>
    <s v="DCC68320"/>
    <s v="MSWERZB"/>
    <s v="LT-NW"/>
    <x v="6"/>
    <x v="8"/>
    <n v="611207.1"/>
    <d v="2001-12-01T13:33:00"/>
  </r>
  <r>
    <x v="1"/>
    <x v="3"/>
    <x v="1"/>
    <x v="0"/>
    <n v="1247074"/>
    <d v="2001-05-15T09:02:27"/>
    <s v="Virginia Power Energy Marketing, Inc."/>
    <x v="0"/>
    <x v="0"/>
    <x v="0"/>
    <x v="3"/>
    <s v="US Gas Phy Fwd Firm non-TX &lt; or = 1Mo "/>
    <s v="US Gas Phy       NNG Demarc              16May01         USD/MM"/>
    <m/>
    <n v="8051"/>
    <x v="0"/>
    <x v="12"/>
    <x v="0"/>
    <n v="4.3250000000000002"/>
    <s v="GREGTYSON"/>
    <s v="KSTEVEN"/>
    <s v="ENA-IM Mid Central South"/>
    <x v="7"/>
    <x v="7"/>
    <n v="789771"/>
    <d v="2001-05-16T21:00:00"/>
  </r>
  <r>
    <x v="0"/>
    <x v="3"/>
    <x v="1"/>
    <x v="0"/>
    <n v="1247075"/>
    <d v="2001-05-15T09:02:29"/>
    <s v="J. Aron &amp; Company"/>
    <x v="0"/>
    <x v="0"/>
    <x v="0"/>
    <x v="3"/>
    <s v="UK Gas Phy Fwd NBP"/>
    <s v="UK Gas Phy       NBP                     15May01         p/th"/>
    <m/>
    <n v="50000"/>
    <x v="0"/>
    <x v="5"/>
    <x v="3"/>
    <n v="21.9"/>
    <s v="vanrietst"/>
    <s v="MNICHOLA"/>
    <s v="Non Affiliate Gas Book"/>
    <x v="4"/>
    <x v="2"/>
    <n v="102931"/>
    <d v="2001-05-15T21:00:00"/>
  </r>
  <r>
    <x v="1"/>
    <x v="3"/>
    <x v="1"/>
    <x v="0"/>
    <n v="1247077"/>
    <d v="2001-05-15T09:02:3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STANHORTON"/>
    <s v="ARING"/>
    <s v="ENA-IM NE GULF1"/>
    <x v="7"/>
    <x v="7"/>
    <n v="789772"/>
    <d v="2001-05-16T21:00:00"/>
  </r>
  <r>
    <x v="1"/>
    <x v="3"/>
    <x v="1"/>
    <x v="0"/>
    <n v="1247078"/>
    <d v="2001-05-15T09:02:32"/>
    <s v="Reliant Energy Services, Inc."/>
    <x v="0"/>
    <x v="0"/>
    <x v="0"/>
    <x v="3"/>
    <s v="US Gas Phy Fwd Firm non-TX &lt; or = 1Mo "/>
    <s v="US Gas Phy       PEPL Pool               16May01         USD/MM"/>
    <n v="1000"/>
    <m/>
    <x v="0"/>
    <x v="12"/>
    <x v="0"/>
    <n v="4.34"/>
    <s v="bcollins"/>
    <s v="KSTEVEN"/>
    <s v="ENA-IM Mid Central South"/>
    <x v="7"/>
    <x v="7"/>
    <n v="789773"/>
    <d v="2001-05-16T21:00:00"/>
  </r>
  <r>
    <x v="1"/>
    <x v="3"/>
    <x v="0"/>
    <x v="0"/>
    <n v="1247080"/>
    <d v="2001-05-15T09:02:36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7.7499999999999999E-2"/>
    <s v="KAPLANFRED"/>
    <s v="MMAGGI"/>
    <s v="NG EXOTIC"/>
    <x v="3"/>
    <x v="7"/>
    <s v="V96459.1"/>
    <d v="2001-06-01T00:00:00"/>
  </r>
  <r>
    <x v="1"/>
    <x v="2"/>
    <x v="0"/>
    <x v="0"/>
    <n v="1247079"/>
    <d v="2001-05-15T09:02:36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7"/>
    <s v="rsrsrsrs"/>
    <s v="AHAUSER"/>
    <s v="Blnd-Hu-Hdg"/>
    <x v="3"/>
    <x v="7"/>
    <s v="V96458.1"/>
    <d v="2001-06-01T21:00:00"/>
  </r>
  <r>
    <x v="1"/>
    <x v="3"/>
    <x v="1"/>
    <x v="0"/>
    <n v="1247081"/>
    <d v="2001-05-15T09:02:36"/>
    <s v="Texla Energy Management Inc."/>
    <x v="0"/>
    <x v="0"/>
    <x v="0"/>
    <x v="3"/>
    <s v="US Gas Phy Fwd Firm non-TX &lt; or = 1Mo "/>
    <s v="US Gas Phy       FGT Z2                  16May01         USD/MM"/>
    <n v="5700"/>
    <m/>
    <x v="0"/>
    <x v="12"/>
    <x v="0"/>
    <n v="4.4325000000000001"/>
    <s v="WILSHUSEN"/>
    <s v="SNEAL"/>
    <s v="ENA-IM NE GULF4"/>
    <x v="7"/>
    <x v="7"/>
    <n v="789774"/>
    <d v="2001-05-16T21:00:00"/>
  </r>
  <r>
    <x v="1"/>
    <x v="3"/>
    <x v="1"/>
    <x v="0"/>
    <n v="1247083"/>
    <d v="2001-05-15T09:02:3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MHOMESTEAD"/>
    <s v="KSTEVEN"/>
    <s v="ENA-IM Mid Central South"/>
    <x v="7"/>
    <x v="7"/>
    <n v="789775"/>
    <d v="2001-05-16T21:00:00"/>
  </r>
  <r>
    <x v="1"/>
    <x v="3"/>
    <x v="1"/>
    <x v="0"/>
    <n v="1247084"/>
    <d v="2001-05-15T09:02:38"/>
    <s v="Cinergy Marketing &amp; Trading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12000000000004"/>
    <s v="WAYNEPIVEC"/>
    <s v="PMIMS"/>
    <s v="ENA - IM MKT Central CG"/>
    <x v="7"/>
    <x v="7"/>
    <n v="789776"/>
    <d v="2001-05-16T21:00:00"/>
  </r>
  <r>
    <x v="1"/>
    <x v="3"/>
    <x v="1"/>
    <x v="0"/>
    <n v="1247086"/>
    <d v="2001-05-15T09:02:39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78"/>
    <d v="2001-05-16T21:00:00"/>
  </r>
  <r>
    <x v="1"/>
    <x v="3"/>
    <x v="1"/>
    <x v="0"/>
    <n v="1247085"/>
    <d v="2001-05-15T09:02:39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SCOTTWIR"/>
    <s v="KSTEVEN"/>
    <s v="ENA-IM Mid Central South"/>
    <x v="7"/>
    <x v="7"/>
    <n v="789777"/>
    <d v="2001-05-16T21:00:00"/>
  </r>
  <r>
    <x v="1"/>
    <x v="3"/>
    <x v="0"/>
    <x v="0"/>
    <n v="1247087"/>
    <d v="2001-05-15T09:02:42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461.1"/>
    <d v="2001-06-01T21:00:00"/>
  </r>
  <r>
    <x v="1"/>
    <x v="3"/>
    <x v="1"/>
    <x v="0"/>
    <n v="1247088"/>
    <d v="2001-05-15T09:02:42"/>
    <s v="TransCanada Gas Services Inc."/>
    <x v="0"/>
    <x v="0"/>
    <x v="0"/>
    <x v="3"/>
    <s v="US Gas Phy Fwd Firm non-TX &lt; or = 1Mo "/>
    <s v="US Gas Phy       TETCO ELA               16May01         USD/MM"/>
    <m/>
    <n v="1000"/>
    <x v="0"/>
    <x v="12"/>
    <x v="0"/>
    <n v="4.42"/>
    <s v="robmacinc"/>
    <s v="SPEREIR"/>
    <s v="ENA-IM NE GULF3"/>
    <x v="7"/>
    <x v="7"/>
    <n v="789779"/>
    <d v="2001-05-16T21:00:00"/>
  </r>
  <r>
    <x v="1"/>
    <x v="3"/>
    <x v="1"/>
    <x v="0"/>
    <n v="1247089"/>
    <d v="2001-05-15T09:02:4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780"/>
    <d v="2001-05-16T21:00:00"/>
  </r>
  <r>
    <x v="1"/>
    <x v="3"/>
    <x v="0"/>
    <x v="0"/>
    <n v="1247090"/>
    <d v="2001-05-15T09:02:52"/>
    <s v="Tractebel Energy Marketing, Inc."/>
    <x v="0"/>
    <x v="0"/>
    <x v="0"/>
    <x v="3"/>
    <s v="US Gas Fin BasisSwap"/>
    <s v="US Gas Basis     EP SanJuan              Jun01           USD/MM"/>
    <n v="5000"/>
    <m/>
    <x v="0"/>
    <x v="12"/>
    <x v="0"/>
    <n v="-0.82"/>
    <s v="RAAUCOIN"/>
    <s v="MSANCH2"/>
    <s v="GD-New-Jr"/>
    <x v="3"/>
    <x v="7"/>
    <s v="V96462.1"/>
    <d v="2001-06-01T21:00:00"/>
  </r>
  <r>
    <x v="1"/>
    <x v="3"/>
    <x v="1"/>
    <x v="0"/>
    <n v="1247091"/>
    <d v="2001-05-15T09:02:53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9781"/>
    <d v="2001-05-16T21:00:00"/>
  </r>
  <r>
    <x v="1"/>
    <x v="3"/>
    <x v="0"/>
    <x v="0"/>
    <n v="1247092"/>
    <d v="2001-05-15T09:02:54"/>
    <s v="Mirant Americas Energy Marketing, L.P."/>
    <x v="0"/>
    <x v="0"/>
    <x v="0"/>
    <x v="3"/>
    <s v="US Gas Fin Swap"/>
    <s v="US Gas Daily     HHub                    16-31May01      USD/MM"/>
    <m/>
    <n v="1885"/>
    <x v="0"/>
    <x v="12"/>
    <x v="0"/>
    <n v="4.4349999999999996"/>
    <s v="gregt00001"/>
    <s v="PKEAVEY"/>
    <s v="G-DAILY-EST"/>
    <x v="3"/>
    <x v="7"/>
    <s v="V96463.1"/>
    <d v="2001-05-16T21:00:00"/>
  </r>
  <r>
    <x v="1"/>
    <x v="3"/>
    <x v="1"/>
    <x v="0"/>
    <n v="1247093"/>
    <d v="2001-05-15T09:02:59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782"/>
    <d v="2001-05-16T21:00:00"/>
  </r>
  <r>
    <x v="1"/>
    <x v="3"/>
    <x v="0"/>
    <x v="0"/>
    <n v="1247094"/>
    <d v="2001-05-15T09:03:05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0.06"/>
    <s v="AQUILA1003"/>
    <s v="ALEWIS"/>
    <s v="GD-CENTRAL"/>
    <x v="3"/>
    <x v="7"/>
    <s v="V96464.1"/>
    <d v="2001-07-01T00:00:00"/>
  </r>
  <r>
    <x v="0"/>
    <x v="3"/>
    <x v="1"/>
    <x v="0"/>
    <n v="1247095"/>
    <d v="2001-05-15T09:03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ADM54361"/>
    <s v="MCUILLA"/>
    <s v="ENA - IM Ontario"/>
    <x v="7"/>
    <x v="7"/>
    <n v="789783"/>
    <d v="2001-05-16T21:00:00"/>
  </r>
  <r>
    <x v="1"/>
    <x v="3"/>
    <x v="1"/>
    <x v="0"/>
    <n v="1247096"/>
    <d v="2001-05-15T09:03:11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aepes206"/>
    <s v="JWILLI13"/>
    <s v="ENA - IM Mkt Central MICH"/>
    <x v="7"/>
    <x v="7"/>
    <n v="789784"/>
    <d v="2001-05-16T21:00:00"/>
  </r>
  <r>
    <x v="1"/>
    <x v="1"/>
    <x v="1"/>
    <x v="0"/>
    <n v="1247097"/>
    <d v="2001-05-15T09:03:15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5"/>
    <s v="OTCDESK7"/>
    <s v="PBRODER"/>
    <s v="ST-New England"/>
    <x v="6"/>
    <x v="8"/>
    <n v="611210.1"/>
    <d v="2001-05-16T21:00:00"/>
  </r>
  <r>
    <x v="1"/>
    <x v="3"/>
    <x v="1"/>
    <x v="0"/>
    <n v="1247098"/>
    <d v="2001-05-15T09:03:16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aepes206"/>
    <s v="JWILLI13"/>
    <s v="ENA - IM Mkt Central MICH"/>
    <x v="7"/>
    <x v="7"/>
    <n v="789785"/>
    <d v="2001-05-16T21:00:00"/>
  </r>
  <r>
    <x v="1"/>
    <x v="3"/>
    <x v="1"/>
    <x v="0"/>
    <n v="1247099"/>
    <d v="2001-05-15T09:03:17"/>
    <s v="Coast Energy Group, a division of Cornerstone Propane, L.P."/>
    <x v="0"/>
    <x v="0"/>
    <x v="0"/>
    <x v="3"/>
    <s v="US Gas Phy Fwd Firm non-TX &lt; or = 1Mo "/>
    <s v="US Gas Phy       TENN 800                16May01         USD/MM"/>
    <n v="3200"/>
    <m/>
    <x v="0"/>
    <x v="12"/>
    <x v="0"/>
    <n v="4.3650000000000002"/>
    <s v="tombrown"/>
    <s v="SNEAL"/>
    <s v="ENA-IM NE GULF3"/>
    <x v="7"/>
    <x v="7"/>
    <n v="789786"/>
    <d v="2001-05-16T21:00:00"/>
  </r>
  <r>
    <x v="1"/>
    <x v="3"/>
    <x v="1"/>
    <x v="0"/>
    <n v="1247100"/>
    <d v="2001-05-15T09:03:20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aepes206"/>
    <s v="JWILLI13"/>
    <s v="ENA - IM Mkt Central MICH"/>
    <x v="7"/>
    <x v="7"/>
    <n v="789787"/>
    <d v="2001-05-16T21:00:00"/>
  </r>
  <r>
    <x v="1"/>
    <x v="3"/>
    <x v="1"/>
    <x v="0"/>
    <n v="1247101"/>
    <d v="2001-05-15T09:03:23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VANOIRSCHO"/>
    <s v="JWILLI13"/>
    <s v="ENA - IM Mkt Central MICH"/>
    <x v="7"/>
    <x v="7"/>
    <n v="789789"/>
    <d v="2001-05-16T21:00:00"/>
  </r>
  <r>
    <x v="0"/>
    <x v="3"/>
    <x v="1"/>
    <x v="0"/>
    <n v="1247102"/>
    <d v="2001-05-15T09:03:24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ngeerds01"/>
    <s v="RWATT"/>
    <s v="EC-IM Canada West"/>
    <x v="7"/>
    <x v="9"/>
    <n v="789790"/>
    <d v="2001-05-15T21:00:00"/>
  </r>
  <r>
    <x v="1"/>
    <x v="3"/>
    <x v="1"/>
    <x v="0"/>
    <n v="1247104"/>
    <d v="2001-05-15T09:03:27"/>
    <s v="OGE Energy Resources, Inc."/>
    <x v="0"/>
    <x v="0"/>
    <x v="0"/>
    <x v="3"/>
    <s v="US Gas Phy Fwd Firm non-TX &lt; or = 1Mo "/>
    <s v="US Gas Phy       NNG Demarc              16May01         USD/MM"/>
    <m/>
    <n v="3975"/>
    <x v="0"/>
    <x v="12"/>
    <x v="0"/>
    <n v="4.3250000000000002"/>
    <s v="schottbt"/>
    <s v="KSTEVEN"/>
    <s v="ENA-IM Mid Central South"/>
    <x v="7"/>
    <x v="7"/>
    <n v="789791"/>
    <d v="2001-05-16T21:00:00"/>
  </r>
  <r>
    <x v="1"/>
    <x v="3"/>
    <x v="1"/>
    <x v="0"/>
    <n v="1247105"/>
    <d v="2001-05-15T09:03:28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792"/>
    <d v="2001-05-16T21:00:00"/>
  </r>
  <r>
    <x v="1"/>
    <x v="3"/>
    <x v="1"/>
    <x v="0"/>
    <n v="1247106"/>
    <d v="2001-05-15T09:03:31"/>
    <s v="Avista Energy, Inc."/>
    <x v="0"/>
    <x v="0"/>
    <x v="0"/>
    <x v="3"/>
    <s v="US Gas Phy Fwd Firm non-TX &lt; or = 1Mo "/>
    <s v="US Gas Phy       Opal                    16May01         USD/MM"/>
    <m/>
    <n v="2113"/>
    <x v="0"/>
    <x v="12"/>
    <x v="0"/>
    <n v="3.07"/>
    <s v="stharper"/>
    <s v="SSOUTH"/>
    <s v="ENA - IM West"/>
    <x v="7"/>
    <x v="7"/>
    <n v="789793"/>
    <d v="2001-05-16T21:00:00"/>
  </r>
  <r>
    <x v="1"/>
    <x v="3"/>
    <x v="0"/>
    <x v="0"/>
    <n v="1247107"/>
    <d v="2001-05-15T09:03:33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jwhitnah"/>
    <s v="JARNOLD"/>
    <s v="NG-Price"/>
    <x v="3"/>
    <x v="7"/>
    <s v="V96465.1"/>
    <d v="2001-06-01T21:00:00"/>
  </r>
  <r>
    <x v="1"/>
    <x v="3"/>
    <x v="1"/>
    <x v="0"/>
    <n v="1247108"/>
    <d v="2001-05-15T09:03:33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600000000000003"/>
    <s v="rjvandamp"/>
    <s v="SNEAL"/>
    <s v="ENA-IM NE GULF3"/>
    <x v="7"/>
    <x v="7"/>
    <n v="789794"/>
    <d v="2001-05-16T21:00:00"/>
  </r>
  <r>
    <x v="1"/>
    <x v="3"/>
    <x v="1"/>
    <x v="0"/>
    <n v="1247109"/>
    <d v="2001-05-15T09:03:3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795"/>
    <d v="2001-05-16T21:00:00"/>
  </r>
  <r>
    <x v="0"/>
    <x v="3"/>
    <x v="1"/>
    <x v="0"/>
    <n v="1247110"/>
    <d v="2001-05-15T09:03:36"/>
    <s v="Williams Energy Marketing &amp; Trading Company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5"/>
    <s v="elizabeth"/>
    <s v="MCOWAN"/>
    <s v="EC-IM Canada West"/>
    <x v="7"/>
    <x v="9"/>
    <n v="789796"/>
    <d v="2001-06-01T21:00:00"/>
  </r>
  <r>
    <x v="1"/>
    <x v="3"/>
    <x v="1"/>
    <x v="0"/>
    <n v="1247112"/>
    <d v="2001-05-15T09:03:39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797"/>
    <d v="2001-05-16T21:00:00"/>
  </r>
  <r>
    <x v="1"/>
    <x v="3"/>
    <x v="1"/>
    <x v="0"/>
    <n v="1247113"/>
    <d v="2001-05-15T09:03:39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89800"/>
    <d v="2001-05-16T21:00:00"/>
  </r>
  <r>
    <x v="1"/>
    <x v="3"/>
    <x v="1"/>
    <x v="0"/>
    <n v="1247114"/>
    <d v="2001-05-15T09:03:40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798"/>
    <d v="2001-05-16T21:00:00"/>
  </r>
  <r>
    <x v="1"/>
    <x v="3"/>
    <x v="1"/>
    <x v="0"/>
    <n v="1247115"/>
    <d v="2001-05-15T09:03:42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801"/>
    <d v="2001-05-16T21:00:00"/>
  </r>
  <r>
    <x v="1"/>
    <x v="3"/>
    <x v="1"/>
    <x v="0"/>
    <n v="1247117"/>
    <d v="2001-05-15T09:04:10"/>
    <s v="Coral Energy Resources, L.P."/>
    <x v="0"/>
    <x v="0"/>
    <x v="0"/>
    <x v="3"/>
    <s v="US Gas Phy Fwd Firm non-TX &lt; or = 1Mo "/>
    <s v="US Gas Phy       NGPL LA Pool            16May01         USD/MM"/>
    <n v="2000"/>
    <m/>
    <x v="0"/>
    <x v="12"/>
    <x v="0"/>
    <n v="4.4050000000000002"/>
    <s v="rjvandamp"/>
    <s v="TDONOHO"/>
    <s v="ENA - IM Central Gulf"/>
    <x v="7"/>
    <x v="7"/>
    <n v="789802"/>
    <d v="2001-05-16T21:00:00"/>
  </r>
  <r>
    <x v="1"/>
    <x v="3"/>
    <x v="0"/>
    <x v="0"/>
    <n v="1247118"/>
    <d v="2001-05-15T09:04:11"/>
    <s v="Firm Trading Bridgeline Gas Marketing"/>
    <x v="0"/>
    <x v="0"/>
    <x v="0"/>
    <x v="3"/>
    <s v="US Gas Fin Swap"/>
    <s v="US Gas Daily     FGT Z2                  16-31May01      USD/MM"/>
    <m/>
    <n v="10000"/>
    <x v="0"/>
    <x v="12"/>
    <x v="0"/>
    <n v="4.4225000000000003"/>
    <s v="ADM18276"/>
    <s v="SBRAWNE"/>
    <s v="FT-East"/>
    <x v="3"/>
    <x v="7"/>
    <s v="V96468.1"/>
    <d v="2001-05-16T21:00:00"/>
  </r>
  <r>
    <x v="1"/>
    <x v="3"/>
    <x v="1"/>
    <x v="0"/>
    <n v="1247119"/>
    <d v="2001-05-15T09:04:1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jaelee14"/>
    <s v="ARING"/>
    <s v="ENA-IM NE GULF1"/>
    <x v="7"/>
    <x v="7"/>
    <n v="789803"/>
    <d v="2001-05-16T21:00:00"/>
  </r>
  <r>
    <x v="1"/>
    <x v="3"/>
    <x v="1"/>
    <x v="0"/>
    <n v="1247120"/>
    <d v="2001-05-15T09:04:13"/>
    <s v="USGT/Aquila, L.P.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85"/>
    <s v="marytuttle"/>
    <s v="MLENHAR"/>
    <s v="ENA - IM West"/>
    <x v="7"/>
    <x v="7"/>
    <n v="789804"/>
    <d v="2001-05-16T21:00:00"/>
  </r>
  <r>
    <x v="1"/>
    <x v="3"/>
    <x v="1"/>
    <x v="0"/>
    <n v="1247121"/>
    <d v="2001-05-15T09:04:17"/>
    <s v="USGT/Aquila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chrispower"/>
    <s v="SSOUTH"/>
    <s v="ENA - IM West"/>
    <x v="7"/>
    <x v="7"/>
    <n v="789805"/>
    <d v="2001-05-16T21:00:00"/>
  </r>
  <r>
    <x v="1"/>
    <x v="6"/>
    <x v="0"/>
    <x v="0"/>
    <n v="1247122"/>
    <d v="2001-05-15T09:04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469.1"/>
    <d v="2001-06-01T00:00:00"/>
  </r>
  <r>
    <x v="1"/>
    <x v="3"/>
    <x v="1"/>
    <x v="0"/>
    <n v="1247123"/>
    <d v="2001-05-15T09:04:20"/>
    <s v="MidAmerican Energy Company"/>
    <x v="0"/>
    <x v="0"/>
    <x v="0"/>
    <x v="3"/>
    <s v="US Gas Phy Fwd Firm non-TX &lt; or = 1Mo "/>
    <s v="US Gas Phy       ANR SE Trans            16May01         USD/MM"/>
    <m/>
    <n v="4362"/>
    <x v="0"/>
    <x v="12"/>
    <x v="0"/>
    <n v="4.4050000000000002"/>
    <s v="PEGGIALL"/>
    <s v="TDONOHO"/>
    <s v="ENA - IM Central Gulf"/>
    <x v="7"/>
    <x v="7"/>
    <n v="789806"/>
    <d v="2001-05-16T21:00:00"/>
  </r>
  <r>
    <x v="1"/>
    <x v="3"/>
    <x v="0"/>
    <x v="0"/>
    <n v="1247124"/>
    <d v="2001-05-15T09:04:21"/>
    <s v="El Paso Merchant Energy, L.P."/>
    <x v="0"/>
    <x v="0"/>
    <x v="0"/>
    <x v="3"/>
    <s v="US Gas Fin BasisSwap"/>
    <s v="US Gas Basis     EP SanJuan              Jun01           USD/MM"/>
    <m/>
    <n v="5000"/>
    <x v="0"/>
    <x v="12"/>
    <x v="0"/>
    <n v="-0.81"/>
    <s v="EPMELPkac"/>
    <s v="MSANCH2"/>
    <s v="GD-New-Jr"/>
    <x v="3"/>
    <x v="7"/>
    <s v="V96470.1"/>
    <d v="2001-06-01T21:00:00"/>
  </r>
  <r>
    <x v="1"/>
    <x v="3"/>
    <x v="1"/>
    <x v="0"/>
    <n v="1247125"/>
    <d v="2001-05-15T09:04:21"/>
    <s v="Nicor Enerchange, LLC"/>
    <x v="0"/>
    <x v="0"/>
    <x v="0"/>
    <x v="3"/>
    <s v="US Gas Phy Fwd Firm non-TX &lt; or = 1Mo "/>
    <s v="US Gas Phy       NGPL NICOR              16May01         USD/MM"/>
    <m/>
    <n v="4620"/>
    <x v="0"/>
    <x v="12"/>
    <x v="0"/>
    <n v="4.5599999999999996"/>
    <s v="ADM83303"/>
    <s v="PMIMS"/>
    <s v="ENA - IM MKT Central CG"/>
    <x v="7"/>
    <x v="7"/>
    <n v="789807"/>
    <d v="2001-05-16T21:00:00"/>
  </r>
  <r>
    <x v="1"/>
    <x v="3"/>
    <x v="1"/>
    <x v="0"/>
    <n v="1247126"/>
    <d v="2001-05-15T09:04:28"/>
    <s v="Aquila Energy Marketing Corporation"/>
    <x v="0"/>
    <x v="0"/>
    <x v="0"/>
    <x v="3"/>
    <s v="US Gas Phy Fwd Firm non-TX &lt; or = 1Mo "/>
    <s v="US Gas Phy       TENN 500                16May01         USD/MM"/>
    <m/>
    <n v="896"/>
    <x v="0"/>
    <x v="12"/>
    <x v="0"/>
    <n v="4.3650000000000002"/>
    <s v="LANCEMCW"/>
    <s v="SNEAL"/>
    <s v="ENA-IM NE GULF3"/>
    <x v="7"/>
    <x v="7"/>
    <n v="789808"/>
    <d v="2001-05-16T21:00:00"/>
  </r>
  <r>
    <x v="1"/>
    <x v="2"/>
    <x v="0"/>
    <x v="0"/>
    <n v="1247127"/>
    <d v="2001-05-15T09:04:29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8"/>
    <s v="rsrsrsrs"/>
    <s v="AHAUSER"/>
    <s v="Blnd-Hu-Hdg"/>
    <x v="3"/>
    <x v="7"/>
    <s v="V96471.1"/>
    <d v="2001-06-01T21:00:00"/>
  </r>
  <r>
    <x v="1"/>
    <x v="3"/>
    <x v="1"/>
    <x v="0"/>
    <n v="1247128"/>
    <d v="2001-05-15T09:04:30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809"/>
    <d v="2001-05-16T21:00:00"/>
  </r>
  <r>
    <x v="1"/>
    <x v="3"/>
    <x v="1"/>
    <x v="0"/>
    <n v="1247129"/>
    <d v="2001-05-15T09:04:31"/>
    <s v="Dynegy Marketing and Trade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249999999999999"/>
    <s v="MICKELSON1"/>
    <s v="SSOUTH"/>
    <s v="ENA - IM West"/>
    <x v="7"/>
    <x v="7"/>
    <n v="789810"/>
    <d v="2001-05-16T21:00:00"/>
  </r>
  <r>
    <x v="1"/>
    <x v="3"/>
    <x v="1"/>
    <x v="0"/>
    <n v="1247130"/>
    <d v="2001-05-15T09:04:36"/>
    <s v="MidAmerican Energy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1"/>
    <s v="PEGGIALL"/>
    <s v="TDONOHO"/>
    <s v="ENA - IM Central Gulf"/>
    <x v="7"/>
    <x v="7"/>
    <n v="789811"/>
    <d v="2001-05-16T21:00:00"/>
  </r>
  <r>
    <x v="1"/>
    <x v="3"/>
    <x v="1"/>
    <x v="0"/>
    <n v="1247132"/>
    <d v="2001-05-15T09:04:44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kepowers"/>
    <s v="TDONOHO"/>
    <s v="ENA - IM Central Gulf"/>
    <x v="7"/>
    <x v="7"/>
    <n v="789813"/>
    <d v="2001-05-16T21:00:00"/>
  </r>
  <r>
    <x v="1"/>
    <x v="3"/>
    <x v="1"/>
    <x v="0"/>
    <n v="1247133"/>
    <d v="2001-05-15T09:04:52"/>
    <s v="Texla Energy Management Inc."/>
    <x v="0"/>
    <x v="0"/>
    <x v="0"/>
    <x v="3"/>
    <s v="US Gas Phy Fwd Firm non-TX &lt; or = 1Mo "/>
    <s v="US Gas Phy       TENN Z-0                16May01         USD/MM"/>
    <n v="800"/>
    <m/>
    <x v="0"/>
    <x v="12"/>
    <x v="0"/>
    <n v="4.3099999999999996"/>
    <s v="WILSHUSEN"/>
    <s v="SNEAL"/>
    <s v="ENA-IM NE GULF3"/>
    <x v="7"/>
    <x v="7"/>
    <n v="789814"/>
    <d v="2001-05-16T21:00:00"/>
  </r>
  <r>
    <x v="1"/>
    <x v="3"/>
    <x v="1"/>
    <x v="0"/>
    <n v="1247135"/>
    <d v="2001-05-15T09:04:58"/>
    <s v="Reliant Energy Services,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15"/>
    <s v="tharringto"/>
    <s v="SPEREIR"/>
    <s v="ENA-IM NE GULF3"/>
    <x v="7"/>
    <x v="7"/>
    <n v="789815"/>
    <d v="2001-05-16T21:00:00"/>
  </r>
  <r>
    <x v="1"/>
    <x v="3"/>
    <x v="1"/>
    <x v="0"/>
    <n v="1247136"/>
    <d v="2001-05-15T09:05:00"/>
    <s v="Marathon Oil Company"/>
    <x v="0"/>
    <x v="0"/>
    <x v="0"/>
    <x v="3"/>
    <s v="US Gas Phy Fwd Firm non-TX &lt; or = 1Mo "/>
    <s v="US Gas Phy       Transco St.65           16May01         USD/MM"/>
    <n v="2000"/>
    <m/>
    <x v="0"/>
    <x v="12"/>
    <x v="0"/>
    <n v="4.45"/>
    <s v="CADILLAC"/>
    <s v="ARING"/>
    <s v="ENA-IM NE GULF1"/>
    <x v="7"/>
    <x v="7"/>
    <n v="789816"/>
    <d v="2001-05-16T21:00:00"/>
  </r>
  <r>
    <x v="1"/>
    <x v="3"/>
    <x v="1"/>
    <x v="0"/>
    <n v="1247137"/>
    <d v="2001-05-15T09:05:03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817"/>
    <d v="2001-05-16T21:00:00"/>
  </r>
  <r>
    <x v="1"/>
    <x v="3"/>
    <x v="1"/>
    <x v="0"/>
    <n v="1247138"/>
    <d v="2001-05-15T09:05:04"/>
    <s v="Unocal Energy Trading, Inc."/>
    <x v="0"/>
    <x v="0"/>
    <x v="0"/>
    <x v="3"/>
    <s v="US Gas Phy Fwd Firm non-TX &lt; or = 1Mo "/>
    <s v="US Gas Phy       NGPL LA Pool            16May01         USD/MM"/>
    <n v="8000"/>
    <m/>
    <x v="0"/>
    <x v="12"/>
    <x v="0"/>
    <n v="4.4000000000000004"/>
    <s v="UETINGAS01"/>
    <s v="TDONOHO"/>
    <s v="ENA - IM Central Gulf"/>
    <x v="7"/>
    <x v="7"/>
    <n v="789818"/>
    <d v="2001-05-16T21:00:00"/>
  </r>
  <r>
    <x v="0"/>
    <x v="3"/>
    <x v="1"/>
    <x v="0"/>
    <n v="1247139"/>
    <d v="2001-05-15T09:05:1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19"/>
    <d v="2001-05-16T21:00:00"/>
  </r>
  <r>
    <x v="1"/>
    <x v="3"/>
    <x v="1"/>
    <x v="0"/>
    <n v="1247140"/>
    <d v="2001-05-15T09:05:12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820"/>
    <d v="2001-05-16T21:00:00"/>
  </r>
  <r>
    <x v="1"/>
    <x v="3"/>
    <x v="1"/>
    <x v="0"/>
    <n v="1247142"/>
    <d v="2001-05-15T09:05:13"/>
    <s v="Tenaska Marketing Ventures"/>
    <x v="0"/>
    <x v="0"/>
    <x v="0"/>
    <x v="3"/>
    <s v="US Gas Phy Fwd Firm non-TX &lt; or = 1Mo "/>
    <s v="US Gas Phy       OGT                     16May01         USD/MM"/>
    <n v="3191"/>
    <m/>
    <x v="0"/>
    <x v="12"/>
    <x v="0"/>
    <n v="4.3650000000000002"/>
    <s v="TMVJDG01"/>
    <s v="KSTEVEN"/>
    <s v="ENA-IM Mid Central South"/>
    <x v="7"/>
    <x v="7"/>
    <n v="789821"/>
    <d v="2001-05-16T21:00:00"/>
  </r>
  <r>
    <x v="1"/>
    <x v="3"/>
    <x v="1"/>
    <x v="0"/>
    <n v="1247143"/>
    <d v="2001-05-15T09:05:19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DM96017"/>
    <s v="MLENHAR"/>
    <s v="ENA - IM West"/>
    <x v="7"/>
    <x v="7"/>
    <n v="789822"/>
    <d v="2001-05-16T21:00:00"/>
  </r>
  <r>
    <x v="1"/>
    <x v="3"/>
    <x v="1"/>
    <x v="0"/>
    <n v="1247144"/>
    <d v="2001-05-15T09:05:21"/>
    <s v="Cinergy Marketing &amp; Trading, LLC"/>
    <x v="0"/>
    <x v="0"/>
    <x v="0"/>
    <x v="3"/>
    <s v="US Gas Phy Fwd Firm non-TX &lt; or = 1Mo "/>
    <s v="US Gas Phy       EPNG Keystone           16May01         USD/MM"/>
    <n v="4761"/>
    <m/>
    <x v="0"/>
    <x v="12"/>
    <x v="0"/>
    <n v="4.3499999999999996"/>
    <s v="BERRYJOE1"/>
    <s v="RGAY"/>
    <s v="ENA - IM West"/>
    <x v="7"/>
    <x v="7"/>
    <n v="789823"/>
    <d v="2001-05-16T21:00:00"/>
  </r>
  <r>
    <x v="1"/>
    <x v="3"/>
    <x v="1"/>
    <x v="0"/>
    <n v="1247146"/>
    <d v="2001-05-15T09:05:23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89824"/>
    <d v="2001-05-16T21:00:00"/>
  </r>
  <r>
    <x v="1"/>
    <x v="3"/>
    <x v="1"/>
    <x v="0"/>
    <n v="1247147"/>
    <d v="2001-05-15T09:05:28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25"/>
    <d v="2001-05-16T21:00:00"/>
  </r>
  <r>
    <x v="1"/>
    <x v="3"/>
    <x v="1"/>
    <x v="0"/>
    <n v="1247148"/>
    <d v="2001-05-15T09:05:30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575000000000001"/>
    <s v="KURTISWOOD"/>
    <s v="PMIMS"/>
    <s v="ENA - IM MKT Central CG"/>
    <x v="7"/>
    <x v="7"/>
    <n v="789826"/>
    <d v="2001-05-16T21:00:00"/>
  </r>
  <r>
    <x v="0"/>
    <x v="3"/>
    <x v="1"/>
    <x v="0"/>
    <n v="1247149"/>
    <d v="2001-05-15T09:05:32"/>
    <s v="Premstar Energy Canada Ltd"/>
    <x v="0"/>
    <x v="0"/>
    <x v="0"/>
    <x v="3"/>
    <s v="CAN Gas Phy Fwd Firm East &lt; or = 1Mo"/>
    <s v="CAN Gas Phy      Dawn                    16May01         USD/MM"/>
    <n v="3128"/>
    <m/>
    <x v="0"/>
    <x v="12"/>
    <x v="0"/>
    <n v="4.6950000000000003"/>
    <s v="DLPECL02"/>
    <s v="MCUILLA"/>
    <s v="ENA - IM Ontario"/>
    <x v="7"/>
    <x v="7"/>
    <n v="789827"/>
    <d v="2001-05-16T21:00:00"/>
  </r>
  <r>
    <x v="1"/>
    <x v="3"/>
    <x v="1"/>
    <x v="0"/>
    <n v="1247150"/>
    <d v="2001-05-15T09:05:3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828"/>
    <d v="2001-05-16T21:00:00"/>
  </r>
  <r>
    <x v="0"/>
    <x v="3"/>
    <x v="1"/>
    <x v="0"/>
    <n v="1247151"/>
    <d v="2001-05-15T09:05:37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5"/>
    <s v="sgrimbly"/>
    <s v="MCOWAN"/>
    <s v="EC-IM Canada West"/>
    <x v="7"/>
    <x v="9"/>
    <n v="789829"/>
    <d v="2001-05-16T21:00:00"/>
  </r>
  <r>
    <x v="1"/>
    <x v="3"/>
    <x v="1"/>
    <x v="0"/>
    <n v="1247152"/>
    <d v="2001-05-15T09:05:41"/>
    <s v="Texla Energy Management Inc."/>
    <x v="0"/>
    <x v="0"/>
    <x v="0"/>
    <x v="3"/>
    <s v="US Gas Phy Fwd Firm non-TX &lt; or = 1Mo "/>
    <s v="US Gas Phy       TENN 500                16May01         USD/MM"/>
    <n v="1500"/>
    <m/>
    <x v="0"/>
    <x v="12"/>
    <x v="0"/>
    <n v="4.3550000000000004"/>
    <s v="WILSHUSEN"/>
    <s v="SNEAL"/>
    <s v="ENA-IM NE GULF3"/>
    <x v="7"/>
    <x v="7"/>
    <n v="789831"/>
    <d v="2001-05-16T21:00:00"/>
  </r>
  <r>
    <x v="1"/>
    <x v="3"/>
    <x v="1"/>
    <x v="0"/>
    <n v="1247153"/>
    <d v="2001-05-15T09:05:42"/>
    <s v="Coral Energy Resources, L.P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550000000000001"/>
    <s v="rjvandamp"/>
    <s v="ARING"/>
    <s v="ENA-IM NE GULF1"/>
    <x v="7"/>
    <x v="7"/>
    <n v="789832"/>
    <d v="2001-05-16T21:00:00"/>
  </r>
  <r>
    <x v="1"/>
    <x v="3"/>
    <x v="1"/>
    <x v="0"/>
    <n v="1247155"/>
    <d v="2001-05-15T09:05:46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OTTBISK"/>
    <s v="JWILLI13"/>
    <s v="ENA - IM Mkt Central MICH"/>
    <x v="7"/>
    <x v="7"/>
    <n v="789833"/>
    <d v="2001-05-16T21:00:00"/>
  </r>
  <r>
    <x v="1"/>
    <x v="3"/>
    <x v="1"/>
    <x v="0"/>
    <n v="1247154"/>
    <d v="2001-05-15T09:05:46"/>
    <s v="Cook Inlet Energy Supply L.L.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550000000000001"/>
    <s v="EASTDESK7"/>
    <s v="ARING"/>
    <s v="ENA-IM NE GULF1"/>
    <x v="7"/>
    <x v="7"/>
    <n v="789834"/>
    <d v="2001-05-16T21:00:00"/>
  </r>
  <r>
    <x v="1"/>
    <x v="3"/>
    <x v="1"/>
    <x v="0"/>
    <n v="1247156"/>
    <d v="2001-05-15T09:05:48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benharner"/>
    <s v="JWILLI13"/>
    <s v="ENA - IM Mkt Central MICH"/>
    <x v="7"/>
    <x v="7"/>
    <n v="789835"/>
    <d v="2001-05-16T21:00:00"/>
  </r>
  <r>
    <x v="1"/>
    <x v="3"/>
    <x v="0"/>
    <x v="0"/>
    <n v="1247157"/>
    <d v="2001-05-15T09:05:49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74"/>
    <s v="JARNOLD"/>
    <s v="NG-Price"/>
    <x v="3"/>
    <x v="7"/>
    <s v="V96476.1"/>
    <d v="2001-06-01T21:00:00"/>
  </r>
  <r>
    <x v="1"/>
    <x v="3"/>
    <x v="1"/>
    <x v="0"/>
    <n v="1247158"/>
    <d v="2001-05-15T09:05:51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EASTDESK5"/>
    <s v="JHODGE2"/>
    <s v="ENA-IM ME TCO"/>
    <x v="7"/>
    <x v="7"/>
    <n v="789836"/>
    <d v="2001-05-16T21:00:00"/>
  </r>
  <r>
    <x v="1"/>
    <x v="3"/>
    <x v="1"/>
    <x v="0"/>
    <n v="1247159"/>
    <d v="2001-05-15T09:05:52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50000000000002"/>
    <s v="stharper"/>
    <s v="SSOUTH"/>
    <s v="ENA - IM West"/>
    <x v="7"/>
    <x v="7"/>
    <n v="789837"/>
    <d v="2001-05-16T21:00:00"/>
  </r>
  <r>
    <x v="1"/>
    <x v="3"/>
    <x v="1"/>
    <x v="0"/>
    <n v="1247160"/>
    <d v="2001-05-15T09:05:59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400000000000004"/>
    <s v="ASANCHEZ1"/>
    <s v="SNEAL"/>
    <s v="ENA-IM NE GULF4"/>
    <x v="7"/>
    <x v="7"/>
    <n v="789838"/>
    <d v="2001-05-16T21:00:00"/>
  </r>
  <r>
    <x v="1"/>
    <x v="3"/>
    <x v="1"/>
    <x v="0"/>
    <n v="1247161"/>
    <d v="2001-05-15T09:05:59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600000000000003"/>
    <s v="dandukes"/>
    <s v="SNEAL"/>
    <s v="ENA-IM NE GULF3"/>
    <x v="7"/>
    <x v="7"/>
    <n v="789839"/>
    <d v="2001-05-16T21:00:00"/>
  </r>
  <r>
    <x v="1"/>
    <x v="3"/>
    <x v="0"/>
    <x v="0"/>
    <n v="1247162"/>
    <d v="2001-05-15T09:06:0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50000000000003"/>
    <s v="Cozartta"/>
    <s v="JARNOLD"/>
    <s v="NG-Price"/>
    <x v="3"/>
    <x v="7"/>
    <s v="V96479.1"/>
    <d v="2001-06-01T21:59:00"/>
  </r>
  <r>
    <x v="1"/>
    <x v="3"/>
    <x v="1"/>
    <x v="0"/>
    <n v="1247163"/>
    <d v="2001-05-15T09:06:04"/>
    <s v="Texla Energy Management Inc."/>
    <x v="0"/>
    <x v="0"/>
    <x v="0"/>
    <x v="3"/>
    <s v="US Gas Phy Fwd Firm non-TX &lt; or = 1Mo "/>
    <s v="US Gas Phy       TENN 800                16May01         USD/MM"/>
    <n v="417"/>
    <m/>
    <x v="0"/>
    <x v="12"/>
    <x v="0"/>
    <n v="4.3600000000000003"/>
    <s v="WILSHUSEN"/>
    <s v="SNEAL"/>
    <s v="ENA-IM NE GULF3"/>
    <x v="7"/>
    <x v="7"/>
    <n v="789840"/>
    <d v="2001-05-16T21:00:00"/>
  </r>
  <r>
    <x v="0"/>
    <x v="3"/>
    <x v="1"/>
    <x v="0"/>
    <n v="1247165"/>
    <d v="2001-05-15T09:06:06"/>
    <s v="Coral Energy Canada Inc."/>
    <x v="0"/>
    <x v="0"/>
    <x v="0"/>
    <x v="3"/>
    <s v="CAN Gas Phy Fwd Firm East &lt; or = 1Mo"/>
    <s v="CAN Gas Phy      Dawn                    16May01         USD/MM"/>
    <n v="6872"/>
    <m/>
    <x v="0"/>
    <x v="12"/>
    <x v="0"/>
    <n v="4.6950000000000003"/>
    <s v="shane2001"/>
    <s v="MCUILLA"/>
    <s v="ENA - IM Ontario"/>
    <x v="7"/>
    <x v="7"/>
    <n v="789841"/>
    <d v="2001-05-16T21:00:00"/>
  </r>
  <r>
    <x v="1"/>
    <x v="6"/>
    <x v="0"/>
    <x v="0"/>
    <n v="1247164"/>
    <d v="2001-05-15T09:06:0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478.1"/>
    <d v="2001-06-01T00:00:00"/>
  </r>
  <r>
    <x v="0"/>
    <x v="3"/>
    <x v="1"/>
    <x v="0"/>
    <n v="1247168"/>
    <d v="2001-05-15T09:06:11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843"/>
    <d v="2001-05-16T21:00:00"/>
  </r>
  <r>
    <x v="1"/>
    <x v="3"/>
    <x v="1"/>
    <x v="0"/>
    <n v="1247166"/>
    <d v="2001-05-15T09:06:11"/>
    <s v="NGTS LLC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5"/>
    <s v="DARREN10"/>
    <s v="TKUYKEN"/>
    <s v="ENA - IM West"/>
    <x v="7"/>
    <x v="7"/>
    <n v="789842"/>
    <d v="2001-05-16T21:00:00"/>
  </r>
  <r>
    <x v="1"/>
    <x v="2"/>
    <x v="0"/>
    <x v="0"/>
    <n v="1247169"/>
    <d v="2001-05-15T09:06:11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100.1"/>
    <s v="MICGUIDO"/>
    <s v="AHAUSER"/>
    <s v="Blnd-Hu-Hdg"/>
    <x v="3"/>
    <x v="7"/>
    <s v="V96480.1"/>
    <d v="2001-06-01T21:00:00"/>
  </r>
  <r>
    <x v="0"/>
    <x v="0"/>
    <x v="0"/>
    <x v="0"/>
    <n v="1247170"/>
    <d v="2001-05-15T09:06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29904"/>
    <m/>
  </r>
  <r>
    <x v="1"/>
    <x v="3"/>
    <x v="1"/>
    <x v="0"/>
    <n v="1247171"/>
    <d v="2001-05-15T09:06:15"/>
    <s v="Coral Energy Resources, L.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rjvandamp"/>
    <s v="ARING"/>
    <s v="ENA-IM NE GULF1"/>
    <x v="7"/>
    <x v="7"/>
    <n v="789844"/>
    <d v="2001-05-16T21:00:00"/>
  </r>
  <r>
    <x v="1"/>
    <x v="3"/>
    <x v="0"/>
    <x v="0"/>
    <n v="1247172"/>
    <d v="2001-05-15T09:06:18"/>
    <s v="Reliant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kempjones"/>
    <s v="JARNOLD"/>
    <s v="NG-Price"/>
    <x v="3"/>
    <x v="7"/>
    <s v="V96483.1"/>
    <d v="2001-06-01T21:00:00"/>
  </r>
  <r>
    <x v="1"/>
    <x v="6"/>
    <x v="0"/>
    <x v="0"/>
    <n v="1247173"/>
    <d v="2001-05-15T09:06:2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482.1"/>
    <d v="2001-06-01T00:00:00"/>
  </r>
  <r>
    <x v="1"/>
    <x v="3"/>
    <x v="0"/>
    <x v="0"/>
    <n v="1247174"/>
    <d v="2001-05-15T09:06:23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AQUILA1004"/>
    <s v="JARNOLD"/>
    <s v="NG-Price"/>
    <x v="3"/>
    <x v="7"/>
    <s v="V96484.1"/>
    <d v="2001-06-01T21:00:00"/>
  </r>
  <r>
    <x v="0"/>
    <x v="3"/>
    <x v="1"/>
    <x v="0"/>
    <n v="1247175"/>
    <d v="2001-05-15T09:06:24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shourihan2"/>
    <s v="CCLARK5"/>
    <s v="EC - IM Canada BC"/>
    <x v="7"/>
    <x v="9"/>
    <n v="789845"/>
    <d v="2001-05-16T21:00:00"/>
  </r>
  <r>
    <x v="1"/>
    <x v="3"/>
    <x v="1"/>
    <x v="0"/>
    <n v="1247176"/>
    <d v="2001-05-15T09:06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847"/>
    <d v="2001-05-16T21:00:00"/>
  </r>
  <r>
    <x v="1"/>
    <x v="3"/>
    <x v="1"/>
    <x v="0"/>
    <n v="1247177"/>
    <d v="2001-05-15T09:06:29"/>
    <s v="Petrocom Energy Group Limited"/>
    <x v="0"/>
    <x v="0"/>
    <x v="0"/>
    <x v="3"/>
    <s v="US Gas Phy Fwd Firm non-TX &lt; or = 1Mo "/>
    <s v="US Gas Phy       COL Onshore             16May01         USD/MM"/>
    <n v="120"/>
    <m/>
    <x v="0"/>
    <x v="12"/>
    <x v="0"/>
    <n v="4.3949999999999996"/>
    <s v="dandukes"/>
    <s v="SPEREIR"/>
    <s v="ENA-IM NE GULF2"/>
    <x v="7"/>
    <x v="7"/>
    <n v="789846"/>
    <d v="2001-05-16T21:00:00"/>
  </r>
  <r>
    <x v="1"/>
    <x v="3"/>
    <x v="0"/>
    <x v="0"/>
    <n v="1247178"/>
    <d v="2001-05-15T09:06:30"/>
    <s v="Constellation Power Source, Inc."/>
    <x v="0"/>
    <x v="0"/>
    <x v="0"/>
    <x v="3"/>
    <s v="US Gas Fin Swap"/>
    <s v="US Gas Swap      Nymex                   Jun01           USD/MM"/>
    <n v="10000"/>
    <m/>
    <x v="0"/>
    <x v="12"/>
    <x v="0"/>
    <n v="4.49"/>
    <s v="joshthomas"/>
    <s v="JARNOLD"/>
    <s v="NG-Price"/>
    <x v="3"/>
    <x v="7"/>
    <s v="V96486.1"/>
    <d v="2001-06-01T21:00:00"/>
  </r>
  <r>
    <x v="1"/>
    <x v="3"/>
    <x v="1"/>
    <x v="0"/>
    <n v="1247179"/>
    <d v="2001-05-15T09:06:30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epes206"/>
    <s v="JWILLI13"/>
    <s v="ENA - IM Mkt Central MICH"/>
    <x v="7"/>
    <x v="7"/>
    <n v="789849"/>
    <d v="2001-05-16T21:00:00"/>
  </r>
  <r>
    <x v="0"/>
    <x v="2"/>
    <x v="0"/>
    <x v="0"/>
    <n v="1247181"/>
    <d v="2001-05-15T09:06:3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75"/>
    <s v="christoph"/>
    <s v="CMAHONE"/>
    <s v="UK - ECTRIC - Lite Gasoil"/>
    <x v="3"/>
    <x v="5"/>
    <s v="V96485.1"/>
    <d v="2001-06-01T00:00:00"/>
  </r>
  <r>
    <x v="0"/>
    <x v="3"/>
    <x v="1"/>
    <x v="0"/>
    <n v="1247182"/>
    <d v="2001-05-15T09:06:31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ADM74235"/>
    <s v="RWATT"/>
    <s v="EC-IM Canada West"/>
    <x v="7"/>
    <x v="9"/>
    <n v="789850"/>
    <d v="2001-05-15T21:00:00"/>
  </r>
  <r>
    <x v="1"/>
    <x v="3"/>
    <x v="1"/>
    <x v="0"/>
    <n v="1247180"/>
    <d v="2001-05-15T09:06:31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48"/>
    <d v="2001-05-16T21:00:00"/>
  </r>
  <r>
    <x v="1"/>
    <x v="3"/>
    <x v="0"/>
    <x v="0"/>
    <n v="1247184"/>
    <d v="2001-05-15T09:06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"/>
    <s v="petverma"/>
    <s v="JARNOLD"/>
    <s v="NG-Price"/>
    <x v="3"/>
    <x v="7"/>
    <s v="V96487.1"/>
    <d v="2001-06-01T21:00:00"/>
  </r>
  <r>
    <x v="1"/>
    <x v="3"/>
    <x v="1"/>
    <x v="0"/>
    <n v="1247183"/>
    <d v="2001-05-15T09:06:34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aepes206"/>
    <s v="JWILLI13"/>
    <s v="ENA - IM Mkt Central MICH"/>
    <x v="7"/>
    <x v="7"/>
    <n v="789851"/>
    <d v="2001-05-16T21:00:00"/>
  </r>
  <r>
    <x v="1"/>
    <x v="3"/>
    <x v="1"/>
    <x v="0"/>
    <n v="1247186"/>
    <d v="2001-05-15T09:06:36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DM83303"/>
    <s v="PMIMS"/>
    <s v="ENA - IM MKT Central CG"/>
    <x v="7"/>
    <x v="7"/>
    <n v="789853"/>
    <d v="2001-05-16T21:00:00"/>
  </r>
  <r>
    <x v="1"/>
    <x v="3"/>
    <x v="1"/>
    <x v="0"/>
    <n v="1247185"/>
    <d v="2001-05-15T09:06:36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KREMERTODD"/>
    <s v="TDONOHO"/>
    <s v="ENA - IM Central Gulf"/>
    <x v="7"/>
    <x v="7"/>
    <n v="789852"/>
    <d v="2001-05-16T21:00:00"/>
  </r>
  <r>
    <x v="1"/>
    <x v="3"/>
    <x v="1"/>
    <x v="0"/>
    <n v="1247187"/>
    <d v="2001-05-15T09:06:37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15"/>
    <s v="marissa2"/>
    <s v="SPEREIR"/>
    <s v="ENA-IM NE GULF2"/>
    <x v="7"/>
    <x v="7"/>
    <n v="789854"/>
    <d v="2001-05-16T21:00:00"/>
  </r>
  <r>
    <x v="1"/>
    <x v="3"/>
    <x v="0"/>
    <x v="0"/>
    <n v="1247188"/>
    <d v="2001-05-15T09:06:38"/>
    <s v="TransCanada Energy Financial Products Limited"/>
    <x v="0"/>
    <x v="0"/>
    <x v="0"/>
    <x v="3"/>
    <s v="US Gas Fin BasisSwap"/>
    <s v="US Gas Basis     NNG Demarc              Jun01           USD/MM"/>
    <m/>
    <n v="10000"/>
    <x v="0"/>
    <x v="12"/>
    <x v="0"/>
    <n v="-0.08"/>
    <s v="bradkibbe"/>
    <s v="ALEWIS"/>
    <s v="GD-CENTRAL"/>
    <x v="3"/>
    <x v="7"/>
    <s v="V96488.1"/>
    <d v="2001-06-01T21:00:00"/>
  </r>
  <r>
    <x v="1"/>
    <x v="3"/>
    <x v="1"/>
    <x v="0"/>
    <n v="1247189"/>
    <d v="2001-05-15T09:06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855"/>
    <d v="2001-05-16T21:00:00"/>
  </r>
  <r>
    <x v="0"/>
    <x v="3"/>
    <x v="1"/>
    <x v="0"/>
    <n v="1247190"/>
    <d v="2001-05-15T09:06:41"/>
    <s v="El Paso Merchant Energy,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2"/>
    <s v="EPMELPcjs"/>
    <s v="MCOWAN"/>
    <s v="EC-IM Canada West"/>
    <x v="7"/>
    <x v="9"/>
    <n v="789857"/>
    <d v="2001-06-01T21:00:00"/>
  </r>
  <r>
    <x v="1"/>
    <x v="3"/>
    <x v="1"/>
    <x v="0"/>
    <n v="1247191"/>
    <d v="2001-05-15T09:06:41"/>
    <s v="Coral Energy Resources, L.P."/>
    <x v="0"/>
    <x v="0"/>
    <x v="0"/>
    <x v="3"/>
    <s v="US Gas Phy Fwd Firm non-TX &lt; or = 1Mo "/>
    <s v="US Gas Phy       TENN 500                16May01         USD/MM"/>
    <n v="8500"/>
    <m/>
    <x v="0"/>
    <x v="12"/>
    <x v="0"/>
    <n v="4.3499999999999996"/>
    <s v="rjvandamp"/>
    <s v="SNEAL"/>
    <s v="ENA-IM NE GULF3"/>
    <x v="7"/>
    <x v="7"/>
    <n v="789856"/>
    <d v="2001-05-16T21:00:00"/>
  </r>
  <r>
    <x v="1"/>
    <x v="3"/>
    <x v="1"/>
    <x v="0"/>
    <n v="1247192"/>
    <d v="2001-05-15T09:06:42"/>
    <s v="Cinergy Marketing &amp; Trading, LLC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550000000000004"/>
    <s v="BYASSEEL"/>
    <s v="SNEAL"/>
    <s v="ENA-IM NE GULF3"/>
    <x v="7"/>
    <x v="7"/>
    <n v="789858"/>
    <d v="2001-05-16T21:00:00"/>
  </r>
  <r>
    <x v="1"/>
    <x v="3"/>
    <x v="1"/>
    <x v="0"/>
    <n v="1247193"/>
    <d v="2001-05-15T09:06:4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89859"/>
    <d v="2001-05-16T21:00:00"/>
  </r>
  <r>
    <x v="1"/>
    <x v="3"/>
    <x v="1"/>
    <x v="0"/>
    <n v="1247194"/>
    <d v="2001-05-15T09:06:47"/>
    <s v="Unocal Energy Trad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UETINGAS01"/>
    <s v="TDONOHO"/>
    <s v="ENA - IM Central Gulf"/>
    <x v="7"/>
    <x v="7"/>
    <n v="789860"/>
    <d v="2001-05-16T21:00:00"/>
  </r>
  <r>
    <x v="1"/>
    <x v="3"/>
    <x v="1"/>
    <x v="0"/>
    <n v="1247195"/>
    <d v="2001-05-15T09:06:50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49999999999996"/>
    <s v="sstewart01"/>
    <s v="JWILLI13"/>
    <s v="ENA-IM Mid Central North"/>
    <x v="7"/>
    <x v="7"/>
    <n v="789861"/>
    <d v="2001-05-16T21:00:00"/>
  </r>
  <r>
    <x v="0"/>
    <x v="3"/>
    <x v="1"/>
    <x v="0"/>
    <n v="1247196"/>
    <d v="2001-05-15T09:06:5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62"/>
    <d v="2001-05-16T21:00:00"/>
  </r>
  <r>
    <x v="1"/>
    <x v="3"/>
    <x v="1"/>
    <x v="0"/>
    <n v="1247197"/>
    <d v="2001-05-15T09:06:5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"/>
    <s v="WARNERTODD"/>
    <s v="ARING"/>
    <s v="ENA-IM NE GULF1"/>
    <x v="7"/>
    <x v="7"/>
    <n v="789863"/>
    <d v="2001-05-16T21:00:00"/>
  </r>
  <r>
    <x v="1"/>
    <x v="3"/>
    <x v="1"/>
    <x v="0"/>
    <n v="1247198"/>
    <d v="2001-05-15T09:06:54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kollmaninc"/>
    <s v="JWILLI13"/>
    <s v="ENA - IM Mkt Central MICH"/>
    <x v="7"/>
    <x v="7"/>
    <n v="789864"/>
    <d v="2001-05-16T21:00:00"/>
  </r>
  <r>
    <x v="1"/>
    <x v="3"/>
    <x v="0"/>
    <x v="0"/>
    <n v="1247200"/>
    <d v="2001-05-15T09:06:56"/>
    <s v="Tractebel Energy Marketing, Inc.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WICKLUND"/>
    <s v="EBASS"/>
    <s v="FT-Texas"/>
    <x v="3"/>
    <x v="7"/>
    <s v="V96489.1"/>
    <d v="2001-06-01T21:00:00"/>
  </r>
  <r>
    <x v="1"/>
    <x v="3"/>
    <x v="1"/>
    <x v="0"/>
    <n v="1247201"/>
    <d v="2001-05-15T09:06:57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866"/>
    <d v="2001-05-16T21:00:00"/>
  </r>
  <r>
    <x v="1"/>
    <x v="3"/>
    <x v="1"/>
    <x v="0"/>
    <n v="1247202"/>
    <d v="2001-05-15T09:07:02"/>
    <s v="Cook Inlet Energy Supply L.L.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425000000000002"/>
    <s v="EASTDESK"/>
    <s v="SNEAL"/>
    <s v="ENA-IM NE GULF3"/>
    <x v="7"/>
    <x v="7"/>
    <n v="789867"/>
    <d v="2001-05-16T21:00:00"/>
  </r>
  <r>
    <x v="0"/>
    <x v="3"/>
    <x v="1"/>
    <x v="0"/>
    <n v="1247203"/>
    <d v="2001-05-15T09:07:04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2"/>
    <s v="sgrimbly"/>
    <s v="MCOWAN"/>
    <s v="EC-IM Canada West"/>
    <x v="7"/>
    <x v="9"/>
    <n v="789868"/>
    <d v="2001-05-16T21:00:00"/>
  </r>
  <r>
    <x v="1"/>
    <x v="3"/>
    <x v="1"/>
    <x v="0"/>
    <n v="1247204"/>
    <d v="2001-05-15T09:07:04"/>
    <s v="EnergyUSA-TPC Corp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"/>
    <s v="trevorh1"/>
    <s v="JWILLI13"/>
    <s v="ENA - IM Mkt Central MICH"/>
    <x v="7"/>
    <x v="7"/>
    <n v="789869"/>
    <d v="2001-05-16T21:00:00"/>
  </r>
  <r>
    <x v="1"/>
    <x v="3"/>
    <x v="1"/>
    <x v="0"/>
    <n v="1247205"/>
    <d v="2001-05-15T09:07:04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000000000000004"/>
    <s v="marissa2"/>
    <s v="SPEREIR"/>
    <s v="ENA-IM NE GULF2"/>
    <x v="7"/>
    <x v="7"/>
    <n v="789870"/>
    <d v="2001-05-16T21:00:00"/>
  </r>
  <r>
    <x v="0"/>
    <x v="0"/>
    <x v="0"/>
    <x v="0"/>
    <n v="1247206"/>
    <d v="2001-05-15T09:07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pornstar"/>
    <s v="BMARCHAN"/>
    <s v="Enron Metals Trading System"/>
    <x v="0"/>
    <x v="0"/>
    <n v="2129912"/>
    <m/>
  </r>
  <r>
    <x v="1"/>
    <x v="3"/>
    <x v="1"/>
    <x v="0"/>
    <n v="1247207"/>
    <d v="2001-05-15T09:07:11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7"/>
    <s v="EASTDESK"/>
    <s v="SPEREIR"/>
    <s v="ENA-IM NE GULF3"/>
    <x v="7"/>
    <x v="7"/>
    <n v="789873"/>
    <d v="2001-05-16T21:00:00"/>
  </r>
  <r>
    <x v="1"/>
    <x v="3"/>
    <x v="1"/>
    <x v="0"/>
    <n v="1247208"/>
    <d v="2001-05-15T09:07:12"/>
    <s v="Texla Energy Management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349999999999996"/>
    <s v="STANHORTON"/>
    <s v="ARING"/>
    <s v="ENA-IM NE GULF1"/>
    <x v="7"/>
    <x v="7"/>
    <n v="789874"/>
    <d v="2001-05-16T21:00:00"/>
  </r>
  <r>
    <x v="1"/>
    <x v="3"/>
    <x v="1"/>
    <x v="0"/>
    <n v="1247209"/>
    <d v="2001-05-15T09:07:1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IDCONT1"/>
    <s v="TDONOHO"/>
    <s v="ENA - IM Central Gulf"/>
    <x v="7"/>
    <x v="7"/>
    <n v="789875"/>
    <d v="2001-05-16T21:00:00"/>
  </r>
  <r>
    <x v="1"/>
    <x v="3"/>
    <x v="1"/>
    <x v="0"/>
    <n v="1247210"/>
    <d v="2001-05-15T09:07:19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5"/>
    <s v="mattreed"/>
    <s v="TKUYKEN"/>
    <s v="ENA - IM West"/>
    <x v="7"/>
    <x v="7"/>
    <n v="789876"/>
    <d v="2001-05-16T21:00:00"/>
  </r>
  <r>
    <x v="1"/>
    <x v="3"/>
    <x v="1"/>
    <x v="0"/>
    <n v="1247211"/>
    <d v="2001-05-15T09:07:21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5"/>
    <s v="EPMELPgs"/>
    <s v="MLENHAR"/>
    <s v="ENA - IM West"/>
    <x v="7"/>
    <x v="7"/>
    <n v="789877"/>
    <d v="2001-05-16T21:00:00"/>
  </r>
  <r>
    <x v="1"/>
    <x v="3"/>
    <x v="1"/>
    <x v="0"/>
    <n v="1247212"/>
    <d v="2001-05-15T09:07:22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650000000000002"/>
    <s v="EASTDESK"/>
    <s v="SPEREIR"/>
    <s v="ENA-IM NE GULF3"/>
    <x v="7"/>
    <x v="7"/>
    <n v="789878"/>
    <d v="2001-05-16T21:00:00"/>
  </r>
  <r>
    <x v="1"/>
    <x v="3"/>
    <x v="1"/>
    <x v="0"/>
    <n v="1247213"/>
    <d v="2001-05-15T09:07:24"/>
    <s v="Conectiv Energy Supply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"/>
    <s v="marissa2"/>
    <s v="SPEREIR"/>
    <s v="ENA-IM NE GULF2"/>
    <x v="7"/>
    <x v="7"/>
    <n v="789880"/>
    <d v="2001-05-16T21:00:00"/>
  </r>
  <r>
    <x v="1"/>
    <x v="3"/>
    <x v="1"/>
    <x v="0"/>
    <n v="1247214"/>
    <d v="2001-05-15T09:07:25"/>
    <s v="Aquila Energy Marketing Corporation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LANCEMCW"/>
    <s v="ARING"/>
    <s v="ENA-IM NE GULF1"/>
    <x v="7"/>
    <x v="7"/>
    <n v="789881"/>
    <d v="2001-05-16T21:00:00"/>
  </r>
  <r>
    <x v="0"/>
    <x v="0"/>
    <x v="0"/>
    <x v="0"/>
    <n v="1247216"/>
    <d v="2001-05-15T09:07:2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916"/>
    <m/>
  </r>
  <r>
    <x v="1"/>
    <x v="3"/>
    <x v="1"/>
    <x v="0"/>
    <n v="1247215"/>
    <d v="2001-05-15T09:07:27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IGDADDY"/>
    <s v="TDONOHO"/>
    <s v="ENA - IM Central Gulf"/>
    <x v="7"/>
    <x v="7"/>
    <n v="789882"/>
    <d v="2001-05-16T21:00:00"/>
  </r>
  <r>
    <x v="0"/>
    <x v="3"/>
    <x v="1"/>
    <x v="0"/>
    <n v="1247217"/>
    <d v="2001-05-15T09:0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3"/>
    <s v="brendahy"/>
    <s v="RWATT"/>
    <s v="EC-IM Canada West"/>
    <x v="7"/>
    <x v="9"/>
    <n v="789883"/>
    <d v="2001-05-15T21:00:00"/>
  </r>
  <r>
    <x v="1"/>
    <x v="3"/>
    <x v="0"/>
    <x v="0"/>
    <n v="1247220"/>
    <d v="2001-05-15T09:07:32"/>
    <s v="Mirant Americas Energy Marketing, L.P."/>
    <x v="0"/>
    <x v="0"/>
    <x v="0"/>
    <x v="3"/>
    <s v="US Gas Fin Swap"/>
    <s v="US Gas Daily     NNG Ventura             16-31May01      USD/MM"/>
    <n v="5000"/>
    <m/>
    <x v="0"/>
    <x v="12"/>
    <x v="0"/>
    <n v="4.3150000000000004"/>
    <s v="sstewart01"/>
    <s v="ALEWIS"/>
    <s v="GD-CENTRAL"/>
    <x v="3"/>
    <x v="7"/>
    <s v="V96490.1"/>
    <d v="2001-05-16T21:00:00"/>
  </r>
  <r>
    <x v="0"/>
    <x v="3"/>
    <x v="1"/>
    <x v="0"/>
    <n v="1247221"/>
    <d v="2001-05-15T09:07:35"/>
    <s v="Sempra Energy Trading Corp."/>
    <x v="0"/>
    <x v="0"/>
    <x v="0"/>
    <x v="3"/>
    <s v="CAN Gas Phy Fwd Firm West &lt; or = 1Mo"/>
    <s v="CAN Gas Phy      Hntgdn                  16May01         USD/MM"/>
    <m/>
    <n v="4000"/>
    <x v="0"/>
    <x v="12"/>
    <x v="0"/>
    <n v="4.3899999999999997"/>
    <s v="shourihan2"/>
    <s v="CCLARK5"/>
    <s v="EC - IM Canada BC"/>
    <x v="7"/>
    <x v="9"/>
    <n v="789884"/>
    <d v="2001-05-16T21:00:00"/>
  </r>
  <r>
    <x v="1"/>
    <x v="3"/>
    <x v="1"/>
    <x v="0"/>
    <n v="1247223"/>
    <d v="2001-05-15T09:07:37"/>
    <s v="Aquila Energy Marketing Corporation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50000000000003"/>
    <s v="LANCEMCW"/>
    <s v="ARING"/>
    <s v="ENA-IM NE GULF1"/>
    <x v="7"/>
    <x v="7"/>
    <n v="789885"/>
    <d v="2001-05-16T21:00:00"/>
  </r>
  <r>
    <x v="1"/>
    <x v="3"/>
    <x v="0"/>
    <x v="0"/>
    <n v="1247224"/>
    <d v="2001-05-15T09:07:38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"/>
    <s v="AQUILA1004"/>
    <s v="JARNOLD"/>
    <s v="NG-Price"/>
    <x v="3"/>
    <x v="7"/>
    <s v="V96493.1"/>
    <d v="2001-06-01T21:00:00"/>
  </r>
  <r>
    <x v="1"/>
    <x v="3"/>
    <x v="1"/>
    <x v="0"/>
    <n v="1247225"/>
    <d v="2001-05-15T09:07:40"/>
    <s v="ONEOK Energy Marketing and Trading Company, L.P."/>
    <x v="0"/>
    <x v="0"/>
    <x v="0"/>
    <x v="3"/>
    <s v="US Gas Phy Fwd Firm non-TX &lt; or = 1Mo "/>
    <s v="US Gas Phy       NBPL/Nicor              16May01         USD/MM"/>
    <m/>
    <n v="8700"/>
    <x v="0"/>
    <x v="12"/>
    <x v="0"/>
    <n v="4.5513000000000003"/>
    <s v="KURTISWOOD"/>
    <s v="PMIMS"/>
    <s v="ENA - IM MKT Central CG"/>
    <x v="7"/>
    <x v="7"/>
    <n v="789886"/>
    <d v="2001-05-16T21:00:00"/>
  </r>
  <r>
    <x v="1"/>
    <x v="3"/>
    <x v="1"/>
    <x v="0"/>
    <n v="1247226"/>
    <d v="2001-05-15T09:07:45"/>
    <s v="BP Energy Company"/>
    <x v="0"/>
    <x v="0"/>
    <x v="0"/>
    <x v="3"/>
    <s v="US Gas Phy Fwd Firm non-TX &lt; or = 1Mo "/>
    <s v="US Gas Phy       TENN 500                16May01         USD/MM"/>
    <m/>
    <n v="4254"/>
    <x v="0"/>
    <x v="12"/>
    <x v="0"/>
    <n v="4.3449999999999998"/>
    <s v="LONGERLL"/>
    <s v="SNEAL"/>
    <s v="ENA-IM NE GULF3"/>
    <x v="7"/>
    <x v="7"/>
    <n v="789888"/>
    <d v="2001-05-16T21:00:00"/>
  </r>
  <r>
    <x v="1"/>
    <x v="3"/>
    <x v="1"/>
    <x v="0"/>
    <n v="1247229"/>
    <d v="2001-05-15T09:07:5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benharner"/>
    <s v="PMIMS"/>
    <s v="ENA - IM MKT Central CG"/>
    <x v="7"/>
    <x v="7"/>
    <n v="789889"/>
    <d v="2001-05-16T21:00:00"/>
  </r>
  <r>
    <x v="1"/>
    <x v="3"/>
    <x v="1"/>
    <x v="0"/>
    <n v="1247230"/>
    <d v="2001-05-15T09:07:52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50000000000003"/>
    <s v="jaelee14"/>
    <s v="ARING"/>
    <s v="ENA-IM NE GULF1"/>
    <x v="7"/>
    <x v="7"/>
    <n v="789890"/>
    <d v="2001-05-16T21:00:00"/>
  </r>
  <r>
    <x v="1"/>
    <x v="3"/>
    <x v="1"/>
    <x v="0"/>
    <n v="1247231"/>
    <d v="2001-05-15T09:07:57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ccubbison"/>
    <s v="MLENHAR"/>
    <s v="ENA - IM West"/>
    <x v="7"/>
    <x v="7"/>
    <n v="789892"/>
    <d v="2001-05-16T21:00:00"/>
  </r>
  <r>
    <x v="0"/>
    <x v="3"/>
    <x v="1"/>
    <x v="0"/>
    <n v="1247232"/>
    <d v="2001-05-15T09:07:59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893"/>
    <d v="2001-05-16T21:00:00"/>
  </r>
  <r>
    <x v="1"/>
    <x v="6"/>
    <x v="0"/>
    <x v="0"/>
    <n v="1247235"/>
    <d v="2001-05-15T09:08:0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496.1"/>
    <d v="2001-06-01T00:00:00"/>
  </r>
  <r>
    <x v="1"/>
    <x v="3"/>
    <x v="0"/>
    <x v="0"/>
    <n v="1247236"/>
    <d v="2001-05-15T09:08:04"/>
    <s v="J. Aron &amp; Company"/>
    <x v="0"/>
    <x v="0"/>
    <x v="0"/>
    <x v="3"/>
    <s v="US Gas Fin Swap"/>
    <s v="US Gas Swap      Nymex                   Jun01           USD/MM"/>
    <m/>
    <n v="5000"/>
    <x v="0"/>
    <x v="12"/>
    <x v="0"/>
    <n v="4.4850000000000003"/>
    <s v="owenwest"/>
    <s v="JARNOLD"/>
    <s v="NG-Price"/>
    <x v="3"/>
    <x v="7"/>
    <s v="V96498.1"/>
    <d v="2001-06-01T21:00:00"/>
  </r>
  <r>
    <x v="1"/>
    <x v="3"/>
    <x v="1"/>
    <x v="0"/>
    <n v="1247237"/>
    <d v="2001-05-15T09:08:05"/>
    <s v="AEP Energy Services, Inc."/>
    <x v="0"/>
    <x v="0"/>
    <x v="0"/>
    <x v="3"/>
    <s v="US Gas Phy Fwd Firm non-TX &lt; or = 1Mo "/>
    <s v="US Gas Phy       TETCO M3                16May01         USD/MM"/>
    <m/>
    <n v="1100"/>
    <x v="0"/>
    <x v="12"/>
    <x v="0"/>
    <n v="4.835"/>
    <s v="aepes224"/>
    <s v="VPIMENOV"/>
    <s v="ENA-IM ME NEW YORK"/>
    <x v="7"/>
    <x v="7"/>
    <n v="789895"/>
    <d v="2001-05-16T21:00:00"/>
  </r>
  <r>
    <x v="1"/>
    <x v="3"/>
    <x v="0"/>
    <x v="0"/>
    <n v="1247238"/>
    <d v="2001-05-15T09:08:09"/>
    <s v="Cinergy Marketing &amp; Trading, LLC"/>
    <x v="0"/>
    <x v="0"/>
    <x v="0"/>
    <x v="3"/>
    <s v="US Gas Fin Swap"/>
    <s v="US Gas Daily     TENN 800                16-31May01      USD/MM"/>
    <n v="10000"/>
    <m/>
    <x v="0"/>
    <x v="12"/>
    <x v="0"/>
    <n v="4.3512500000000003"/>
    <s v="BYASSEEL"/>
    <s v="SBRAWNE"/>
    <s v="FT-East"/>
    <x v="3"/>
    <x v="7"/>
    <s v="V96499.1"/>
    <d v="2001-05-16T21:00:00"/>
  </r>
  <r>
    <x v="0"/>
    <x v="3"/>
    <x v="1"/>
    <x v="0"/>
    <n v="1247239"/>
    <d v="2001-05-15T09:08:09"/>
    <s v="Duke Energy Marketing Limited Partnership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050000000000004"/>
    <s v="SCISORCHAN"/>
    <s v="MCOWAN"/>
    <s v="EC-IM Canada West"/>
    <x v="7"/>
    <x v="9"/>
    <n v="789897"/>
    <d v="2001-06-01T21:00:00"/>
  </r>
  <r>
    <x v="1"/>
    <x v="3"/>
    <x v="1"/>
    <x v="0"/>
    <n v="1247241"/>
    <d v="2001-05-15T09:08:10"/>
    <s v="Mirant Americas Energy Marketing, L.P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1"/>
    <s v="phank00001"/>
    <s v="SHENDRI"/>
    <s v="ENA-IM ME CNG"/>
    <x v="7"/>
    <x v="7"/>
    <n v="789899"/>
    <d v="2001-05-16T21:00:00"/>
  </r>
  <r>
    <x v="1"/>
    <x v="3"/>
    <x v="1"/>
    <x v="0"/>
    <n v="1247240"/>
    <d v="2001-05-15T09:08:10"/>
    <s v="Cook Inlet Energy Supply L.L.C."/>
    <x v="0"/>
    <x v="0"/>
    <x v="0"/>
    <x v="3"/>
    <s v="US Gas Phy Fwd Firm non-TX &lt; or = 1Mo "/>
    <s v="US Gas Phy       TENN Z-0                16May01         USD/MM"/>
    <n v="9200"/>
    <m/>
    <x v="0"/>
    <x v="12"/>
    <x v="0"/>
    <n v="4.3"/>
    <s v="EASTDESK"/>
    <s v="SNEAL"/>
    <s v="ENA-IM NE GULF3"/>
    <x v="7"/>
    <x v="7"/>
    <n v="789898"/>
    <d v="2001-05-16T21:00:00"/>
  </r>
  <r>
    <x v="1"/>
    <x v="3"/>
    <x v="1"/>
    <x v="0"/>
    <n v="1247242"/>
    <d v="2001-05-15T09:08:1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dkt00001"/>
    <s v="PMIMS"/>
    <s v="ENA - IM MKT Central CG"/>
    <x v="7"/>
    <x v="7"/>
    <n v="789900"/>
    <d v="2001-05-16T21:00:00"/>
  </r>
  <r>
    <x v="1"/>
    <x v="3"/>
    <x v="1"/>
    <x v="0"/>
    <n v="1247243"/>
    <d v="2001-05-15T09:08:14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50000000000002"/>
    <s v="tomkurtz"/>
    <s v="SPEREIR"/>
    <s v="ENA-IM NE GULF2"/>
    <x v="7"/>
    <x v="7"/>
    <n v="789901"/>
    <d v="2001-05-16T21:00:00"/>
  </r>
  <r>
    <x v="1"/>
    <x v="3"/>
    <x v="1"/>
    <x v="0"/>
    <n v="1247244"/>
    <d v="2001-05-15T09:08:18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902"/>
    <d v="2001-05-16T21:00:00"/>
  </r>
  <r>
    <x v="1"/>
    <x v="3"/>
    <x v="1"/>
    <x v="0"/>
    <n v="1247245"/>
    <d v="2001-05-15T09:0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JOSEPHHE"/>
    <s v="PMIMS"/>
    <s v="ENA - IM MKT Central CG"/>
    <x v="7"/>
    <x v="7"/>
    <n v="789903"/>
    <d v="2001-05-16T21:00:00"/>
  </r>
  <r>
    <x v="1"/>
    <x v="3"/>
    <x v="1"/>
    <x v="0"/>
    <n v="1247246"/>
    <d v="2001-05-15T09:08:26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89904"/>
    <d v="2001-05-16T21:00:00"/>
  </r>
  <r>
    <x v="1"/>
    <x v="6"/>
    <x v="0"/>
    <x v="0"/>
    <n v="1247247"/>
    <d v="2001-05-15T09:08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501.1"/>
    <d v="2001-06-01T00:00:00"/>
  </r>
  <r>
    <x v="1"/>
    <x v="3"/>
    <x v="0"/>
    <x v="0"/>
    <n v="1247248"/>
    <d v="2001-05-15T09:08:27"/>
    <s v="J. Aron &amp; Company"/>
    <x v="0"/>
    <x v="0"/>
    <x v="0"/>
    <x v="3"/>
    <s v="US Gas Fin Swap"/>
    <s v="US Gas Swap      Nymex                   Jun01           USD/MM"/>
    <m/>
    <n v="10000"/>
    <x v="0"/>
    <x v="12"/>
    <x v="0"/>
    <n v="4.49"/>
    <s v="paulbach"/>
    <s v="JARNOLD"/>
    <s v="NG-Price"/>
    <x v="3"/>
    <x v="7"/>
    <s v="V96502.1"/>
    <d v="2001-06-01T21:00:00"/>
  </r>
  <r>
    <x v="0"/>
    <x v="3"/>
    <x v="1"/>
    <x v="0"/>
    <n v="1247249"/>
    <d v="2001-05-15T09:08:29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"/>
    <s v="brendahy"/>
    <s v="RWATT"/>
    <s v="EC-IM Canada West"/>
    <x v="7"/>
    <x v="9"/>
    <n v="789905"/>
    <d v="2001-05-15T21:00:00"/>
  </r>
  <r>
    <x v="1"/>
    <x v="3"/>
    <x v="0"/>
    <x v="0"/>
    <n v="1247251"/>
    <d v="2001-05-15T09:08:33"/>
    <s v="BP Amoco Corporation"/>
    <x v="0"/>
    <x v="0"/>
    <x v="0"/>
    <x v="3"/>
    <s v="US Gas Fin BasisSwap"/>
    <s v="US Gas Basis     NGI SoCal               Sep01           USD/MM"/>
    <m/>
    <n v="2500"/>
    <x v="0"/>
    <x v="12"/>
    <x v="0"/>
    <n v="4.9800000000000004"/>
    <s v="Quekchin"/>
    <s v="KHOLST"/>
    <s v="FT-West"/>
    <x v="3"/>
    <x v="7"/>
    <s v="V96503.1"/>
    <d v="2001-09-01T21:00:00"/>
  </r>
  <r>
    <x v="1"/>
    <x v="3"/>
    <x v="1"/>
    <x v="0"/>
    <n v="1247252"/>
    <d v="2001-05-15T09:08:34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sharibri"/>
    <s v="MLENHAR"/>
    <s v="ENA - IM West"/>
    <x v="7"/>
    <x v="7"/>
    <n v="789907"/>
    <d v="2001-05-16T21:00:00"/>
  </r>
  <r>
    <x v="1"/>
    <x v="3"/>
    <x v="1"/>
    <x v="0"/>
    <n v="1247253"/>
    <d v="2001-05-15T09:08:3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908"/>
    <d v="2001-05-16T21:00:00"/>
  </r>
  <r>
    <x v="1"/>
    <x v="3"/>
    <x v="1"/>
    <x v="0"/>
    <n v="1247254"/>
    <d v="2001-05-15T09:08:42"/>
    <s v="Noble Gas Marketing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dealjunkie"/>
    <s v="SNEAL"/>
    <s v="ENA-IM NE GULF4"/>
    <x v="7"/>
    <x v="7"/>
    <n v="789909"/>
    <d v="2001-05-16T21:00:00"/>
  </r>
  <r>
    <x v="1"/>
    <x v="3"/>
    <x v="1"/>
    <x v="0"/>
    <n v="1247255"/>
    <d v="2001-05-15T09:08:47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10"/>
    <d v="2001-05-16T21:00:00"/>
  </r>
  <r>
    <x v="1"/>
    <x v="3"/>
    <x v="1"/>
    <x v="0"/>
    <n v="1247256"/>
    <d v="2001-05-15T09:08:48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DILLABOUGH"/>
    <s v="JWILLI13"/>
    <s v="ENA - IM Mkt Central MICH"/>
    <x v="7"/>
    <x v="7"/>
    <n v="789911"/>
    <d v="2001-05-16T21:00:00"/>
  </r>
  <r>
    <x v="1"/>
    <x v="3"/>
    <x v="1"/>
    <x v="0"/>
    <n v="1247258"/>
    <d v="2001-05-15T09:08:49"/>
    <s v="EnergyUSA-TPC Corp."/>
    <x v="0"/>
    <x v="0"/>
    <x v="0"/>
    <x v="3"/>
    <s v="US Gas Phy Fwd Firm non-TX &lt; or = 1Mo "/>
    <s v="US Gas Phy       NGPL NIPSCO             16May01         USD/MM"/>
    <m/>
    <n v="2200"/>
    <x v="0"/>
    <x v="12"/>
    <x v="0"/>
    <n v="4.5563000000000002"/>
    <s v="trevorh1"/>
    <s v="PMIMS"/>
    <s v="ENA - IM MKT Central CG"/>
    <x v="7"/>
    <x v="7"/>
    <n v="789913"/>
    <d v="2001-05-16T21:00:00"/>
  </r>
  <r>
    <x v="1"/>
    <x v="3"/>
    <x v="1"/>
    <x v="0"/>
    <n v="1247257"/>
    <d v="2001-05-15T09:08:49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449999999999999"/>
    <s v="JOSEPHHE"/>
    <s v="PMIMS"/>
    <s v="ENA - IM MKT Central CG"/>
    <x v="7"/>
    <x v="7"/>
    <n v="789912"/>
    <d v="2001-05-16T21:00:00"/>
  </r>
  <r>
    <x v="1"/>
    <x v="1"/>
    <x v="1"/>
    <x v="0"/>
    <n v="1247259"/>
    <d v="2001-05-15T09:08:50"/>
    <s v="Dynegy Power Marketing, Inc."/>
    <x v="0"/>
    <x v="0"/>
    <x v="0"/>
    <x v="1"/>
    <s v="US East Power Phy Fwd Firm"/>
    <s v="US Pwr Phy Firm  PJM-W Peak              17-31May01      USD/MWh"/>
    <m/>
    <n v="50"/>
    <x v="0"/>
    <x v="1"/>
    <x v="0"/>
    <n v="47"/>
    <s v="jmpepper"/>
    <s v="JQUENET"/>
    <s v="ST-PJM"/>
    <x v="6"/>
    <x v="8"/>
    <n v="611217.1"/>
    <d v="2001-05-17T21:00:00"/>
  </r>
  <r>
    <x v="1"/>
    <x v="3"/>
    <x v="1"/>
    <x v="0"/>
    <n v="1247261"/>
    <d v="2001-05-15T09:08:52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DILLABOUGH"/>
    <s v="JWILLI13"/>
    <s v="ENA - IM Mkt Central MICH"/>
    <x v="7"/>
    <x v="7"/>
    <n v="789915"/>
    <d v="2001-05-16T21:00:00"/>
  </r>
  <r>
    <x v="1"/>
    <x v="3"/>
    <x v="1"/>
    <x v="0"/>
    <n v="1247260"/>
    <d v="2001-05-15T09:08:52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563000000000002"/>
    <s v="perryperg"/>
    <s v="PMIMS"/>
    <s v="ENA - IM MKT Central CG"/>
    <x v="7"/>
    <x v="7"/>
    <n v="789914"/>
    <d v="2001-05-16T21:00:00"/>
  </r>
  <r>
    <x v="1"/>
    <x v="6"/>
    <x v="0"/>
    <x v="0"/>
    <n v="1247262"/>
    <d v="2001-05-15T09:08:5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JTREADWAY"/>
    <s v="GWHALLE"/>
    <s v="WTI-GW-NXC2"/>
    <x v="3"/>
    <x v="7"/>
    <s v="V96506.1"/>
    <d v="2001-06-01T00:00:00"/>
  </r>
  <r>
    <x v="1"/>
    <x v="3"/>
    <x v="1"/>
    <x v="0"/>
    <n v="1247263"/>
    <d v="2001-05-15T09:08:55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DILLABOUGH"/>
    <s v="JWILLI13"/>
    <s v="ENA - IM Mkt Central MICH"/>
    <x v="7"/>
    <x v="7"/>
    <n v="789916"/>
    <d v="2001-05-16T21:00:00"/>
  </r>
  <r>
    <x v="1"/>
    <x v="3"/>
    <x v="1"/>
    <x v="0"/>
    <n v="1247264"/>
    <d v="2001-05-15T09:08:55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mikepowers"/>
    <s v="SPEREIR"/>
    <s v="ENA-IM NE GULF2"/>
    <x v="7"/>
    <x v="7"/>
    <n v="789917"/>
    <d v="2001-05-16T21:00:00"/>
  </r>
  <r>
    <x v="1"/>
    <x v="3"/>
    <x v="0"/>
    <x v="0"/>
    <n v="1247266"/>
    <d v="2001-05-15T09:08:59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basspro1"/>
    <s v="JARNOLD"/>
    <s v="NG-Price"/>
    <x v="3"/>
    <x v="7"/>
    <s v="V96507.1"/>
    <d v="2001-06-01T21:00:00"/>
  </r>
  <r>
    <x v="0"/>
    <x v="3"/>
    <x v="1"/>
    <x v="0"/>
    <n v="1247265"/>
    <d v="2001-05-15T09:08:59"/>
    <s v="Engage Energy Canada L.P."/>
    <x v="0"/>
    <x v="0"/>
    <x v="0"/>
    <x v="3"/>
    <s v="CAN Gas Phy Fwd Firm East &lt; or = 1Mo"/>
    <s v="CAN Gas Phy      Dawn                    16May01         USD/MM"/>
    <m/>
    <n v="6800"/>
    <x v="0"/>
    <x v="12"/>
    <x v="0"/>
    <n v="4.68"/>
    <s v="swifteast"/>
    <s v="MCUILLA"/>
    <s v="ENA - IM Ontario"/>
    <x v="7"/>
    <x v="7"/>
    <n v="789918"/>
    <d v="2001-05-16T21:00:00"/>
  </r>
  <r>
    <x v="1"/>
    <x v="3"/>
    <x v="1"/>
    <x v="0"/>
    <n v="1247267"/>
    <d v="2001-05-15T09:09:00"/>
    <s v="Tenaska Marketing Ventures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TMVKES01"/>
    <s v="TDONOHO"/>
    <s v="ENA - IM Central Gulf"/>
    <x v="7"/>
    <x v="7"/>
    <n v="789919"/>
    <d v="2001-05-16T21:00:00"/>
  </r>
  <r>
    <x v="1"/>
    <x v="3"/>
    <x v="1"/>
    <x v="0"/>
    <n v="1247268"/>
    <d v="2001-05-15T09:09:03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9920"/>
    <d v="2001-05-16T21:00:00"/>
  </r>
  <r>
    <x v="1"/>
    <x v="3"/>
    <x v="1"/>
    <x v="0"/>
    <n v="1247269"/>
    <d v="2001-05-15T09:09:05"/>
    <s v="CoEnergy Trading Company"/>
    <x v="0"/>
    <x v="0"/>
    <x v="0"/>
    <x v="3"/>
    <s v="US Gas Phy Fwd Firm non-TX &lt; or = 1Mo "/>
    <s v="US Gas Phy       Mich Con                16May01         USD/MM"/>
    <m/>
    <n v="1000"/>
    <x v="0"/>
    <x v="12"/>
    <x v="0"/>
    <n v="4.665"/>
    <s v="VANOIRSCHO"/>
    <s v="JWILLI13"/>
    <s v="ENA - IM Mkt Central MICH"/>
    <x v="7"/>
    <x v="7"/>
    <n v="789921"/>
    <d v="2001-05-16T21:00:00"/>
  </r>
  <r>
    <x v="1"/>
    <x v="3"/>
    <x v="1"/>
    <x v="0"/>
    <n v="1247270"/>
    <d v="2001-05-15T09:09:05"/>
    <s v="Aquila Energy Marketing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TROYKELLY"/>
    <s v="KSTEVEN"/>
    <s v="ENA-IM Mid Central South"/>
    <x v="7"/>
    <x v="7"/>
    <n v="789923"/>
    <d v="2001-05-16T21:00:00"/>
  </r>
  <r>
    <x v="1"/>
    <x v="3"/>
    <x v="1"/>
    <x v="0"/>
    <n v="1247272"/>
    <d v="2001-05-15T09:09:06"/>
    <s v="Kaztex Energy Management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62999999999996"/>
    <s v="ADM91068"/>
    <s v="PMIMS"/>
    <s v="ENA - IM MKT Central CG"/>
    <x v="7"/>
    <x v="7"/>
    <n v="789924"/>
    <d v="2001-05-16T21:00:00"/>
  </r>
  <r>
    <x v="1"/>
    <x v="3"/>
    <x v="1"/>
    <x v="0"/>
    <n v="1247271"/>
    <d v="2001-05-15T09:09:06"/>
    <s v="Wisconsin Gas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JFieber01"/>
    <s v="KSTEVEN"/>
    <s v="ENA-IM Mid Central South"/>
    <x v="7"/>
    <x v="7"/>
    <n v="789922"/>
    <d v="2001-05-16T21:00:00"/>
  </r>
  <r>
    <x v="1"/>
    <x v="6"/>
    <x v="0"/>
    <x v="0"/>
    <n v="1247273"/>
    <d v="2001-05-15T09:09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508.1"/>
    <d v="2001-06-01T00:00:00"/>
  </r>
  <r>
    <x v="1"/>
    <x v="3"/>
    <x v="1"/>
    <x v="0"/>
    <n v="1247275"/>
    <d v="2001-05-15T09:09:10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25"/>
    <d v="2001-05-16T21:00:00"/>
  </r>
  <r>
    <x v="1"/>
    <x v="3"/>
    <x v="0"/>
    <x v="0"/>
    <n v="1247276"/>
    <d v="2001-05-15T09:09:12"/>
    <s v="AEP Energy Services, Inc."/>
    <x v="4"/>
    <x v="1"/>
    <x v="0"/>
    <x v="3"/>
    <s v="US Gas Fin BasisSwap"/>
    <s v="US Gas Basis     Transco St.65           Jun01           USD/MM"/>
    <m/>
    <n v="15000"/>
    <x v="0"/>
    <x v="12"/>
    <x v="0"/>
    <n v="1.7500000000000002E-2"/>
    <s v="GREGH002"/>
    <s v="SBRAWNE"/>
    <s v="FT-East"/>
    <x v="3"/>
    <x v="7"/>
    <s v="V96510.1"/>
    <d v="2001-06-01T21:00:00"/>
  </r>
  <r>
    <x v="1"/>
    <x v="3"/>
    <x v="1"/>
    <x v="0"/>
    <n v="1247277"/>
    <d v="2001-05-15T09:09:14"/>
    <s v="Infinite Energy,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"/>
    <s v="ADM63308"/>
    <s v="SNEAL"/>
    <s v="ENA-IM NE GULF4"/>
    <x v="7"/>
    <x v="7"/>
    <n v="789926"/>
    <d v="2001-05-16T21:00:00"/>
  </r>
  <r>
    <x v="1"/>
    <x v="3"/>
    <x v="1"/>
    <x v="0"/>
    <n v="1247278"/>
    <d v="2001-05-15T09:09:1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WARNERTODD"/>
    <s v="ARING"/>
    <s v="ENA-IM NE GULF1"/>
    <x v="7"/>
    <x v="7"/>
    <n v="789927"/>
    <d v="2001-05-16T21:00:00"/>
  </r>
  <r>
    <x v="1"/>
    <x v="1"/>
    <x v="1"/>
    <x v="0"/>
    <n v="1247279"/>
    <d v="2001-05-15T09:09:22"/>
    <s v="Dynegy Power Marketing, Inc."/>
    <x v="0"/>
    <x v="0"/>
    <x v="0"/>
    <x v="1"/>
    <s v="US East Power Phy Fwd Firm"/>
    <s v="US Pwr Phy Firm  TVA Peak                17-31May01      USD/MWh"/>
    <n v="50"/>
    <m/>
    <x v="0"/>
    <x v="1"/>
    <x v="0"/>
    <n v="49.5"/>
    <s v="bpollard"/>
    <s v="MCARSON2"/>
    <s v="ST-SERC"/>
    <x v="6"/>
    <x v="8"/>
    <n v="611219.1"/>
    <d v="2001-05-17T21:00:00"/>
  </r>
  <r>
    <x v="1"/>
    <x v="3"/>
    <x v="0"/>
    <x v="0"/>
    <n v="1247282"/>
    <d v="2001-05-15T09:09:23"/>
    <s v="Aquila Risk Management Corporation"/>
    <x v="0"/>
    <x v="0"/>
    <x v="0"/>
    <x v="3"/>
    <s v="US Gas Fin Swap"/>
    <s v="US Gas Swap      Nymex                   Jun01           USD/MM-L"/>
    <n v="100"/>
    <m/>
    <x v="0"/>
    <x v="14"/>
    <x v="0"/>
    <n v="4.49"/>
    <s v="AQUILA1002"/>
    <s v="JARNOLD"/>
    <s v="NG-Price"/>
    <x v="3"/>
    <x v="7"/>
    <s v="V96512.1"/>
    <d v="2001-06-01T21:00:00"/>
  </r>
  <r>
    <x v="1"/>
    <x v="3"/>
    <x v="1"/>
    <x v="0"/>
    <n v="1247281"/>
    <d v="2001-05-15T09:09:23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9928"/>
    <d v="2001-05-16T21:00:00"/>
  </r>
  <r>
    <x v="1"/>
    <x v="3"/>
    <x v="0"/>
    <x v="0"/>
    <n v="1247283"/>
    <d v="2001-05-15T09:09:23"/>
    <s v="Aquila Risk Management Corporation"/>
    <x v="0"/>
    <x v="0"/>
    <x v="0"/>
    <x v="3"/>
    <s v="US Gas Fin Swap"/>
    <s v="US Gas Swap      Nymex                   Jul01           USD/MM-L"/>
    <m/>
    <n v="100"/>
    <x v="0"/>
    <x v="14"/>
    <x v="0"/>
    <n v="4.5590000000000002"/>
    <s v="AQUILA1002"/>
    <s v="JARNOLD"/>
    <s v="NG-Price"/>
    <x v="3"/>
    <x v="7"/>
    <s v="V96511.1"/>
    <d v="2001-07-01T21:00:00"/>
  </r>
  <r>
    <x v="1"/>
    <x v="3"/>
    <x v="0"/>
    <x v="0"/>
    <n v="1247284"/>
    <d v="2001-05-15T09:09:27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3"/>
    <s v="EPMELPjrc"/>
    <s v="KHOLST"/>
    <s v="FT-West"/>
    <x v="3"/>
    <x v="7"/>
    <s v="V96513.1"/>
    <d v="2002-01-01T00:00:00"/>
  </r>
  <r>
    <x v="1"/>
    <x v="3"/>
    <x v="1"/>
    <x v="0"/>
    <n v="1247285"/>
    <d v="2001-05-15T09:09:28"/>
    <s v="Cinergy Marketing &amp; Trading, LLC"/>
    <x v="0"/>
    <x v="0"/>
    <x v="0"/>
    <x v="3"/>
    <s v="US Gas Phy Fwd Firm non-TX &lt; or = 1Mo "/>
    <s v="US Gas Phy       NNG Demarc              16May01         USD/MM"/>
    <n v="4507"/>
    <m/>
    <x v="0"/>
    <x v="12"/>
    <x v="0"/>
    <n v="4.3049999999999997"/>
    <s v="Kearbyka"/>
    <s v="KSTEVEN"/>
    <s v="ENA-IM Mid Central South"/>
    <x v="7"/>
    <x v="7"/>
    <n v="789929"/>
    <d v="2001-05-16T21:00:00"/>
  </r>
  <r>
    <x v="1"/>
    <x v="3"/>
    <x v="1"/>
    <x v="0"/>
    <n v="1247286"/>
    <d v="2001-05-15T09:09:29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sstewart01"/>
    <s v="JWILLI13"/>
    <s v="ENA-IM Mid Central North"/>
    <x v="7"/>
    <x v="7"/>
    <n v="789930"/>
    <d v="2001-05-16T21:00:00"/>
  </r>
  <r>
    <x v="0"/>
    <x v="3"/>
    <x v="1"/>
    <x v="0"/>
    <n v="1247287"/>
    <d v="2001-05-15T09:09:33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ADM54361"/>
    <s v="MCUILLA"/>
    <s v="ENA - IM Ontario"/>
    <x v="7"/>
    <x v="7"/>
    <n v="789931"/>
    <d v="2001-05-16T21:00:00"/>
  </r>
  <r>
    <x v="1"/>
    <x v="3"/>
    <x v="1"/>
    <x v="0"/>
    <n v="1247288"/>
    <d v="2001-05-15T09:09:3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9932"/>
    <d v="2001-05-16T21:00:00"/>
  </r>
  <r>
    <x v="1"/>
    <x v="3"/>
    <x v="1"/>
    <x v="0"/>
    <n v="1247289"/>
    <d v="2001-05-15T09:09:35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"/>
    <s v="sstewart01"/>
    <s v="JWILLI13"/>
    <s v="ENA-IM Mid Central North"/>
    <x v="7"/>
    <x v="7"/>
    <n v="789933"/>
    <d v="2001-05-16T21:00:00"/>
  </r>
  <r>
    <x v="1"/>
    <x v="3"/>
    <x v="1"/>
    <x v="0"/>
    <n v="1247290"/>
    <d v="2001-05-15T09:09:3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JFuller99"/>
    <s v="JWILLI13"/>
    <s v="ENA - IM Mkt Central MICH"/>
    <x v="7"/>
    <x v="7"/>
    <n v="789934"/>
    <d v="2001-05-16T21:00:00"/>
  </r>
  <r>
    <x v="1"/>
    <x v="3"/>
    <x v="1"/>
    <x v="0"/>
    <n v="1247291"/>
    <d v="2001-05-15T09:09:38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garrison"/>
    <s v="ARING"/>
    <s v="ENA-IM NE GULF1"/>
    <x v="7"/>
    <x v="7"/>
    <n v="789935"/>
    <d v="2001-05-16T21:00:00"/>
  </r>
  <r>
    <x v="1"/>
    <x v="3"/>
    <x v="1"/>
    <x v="0"/>
    <n v="1247292"/>
    <d v="2001-05-15T09:09:39"/>
    <s v="Dynegy Marketing and Trade"/>
    <x v="0"/>
    <x v="0"/>
    <x v="0"/>
    <x v="3"/>
    <s v="US Gas Phy Fwd Firm non-TX &lt; or = 1Mo "/>
    <s v="US Gas Phy       Dom SP TT               16May01         USD/MM"/>
    <m/>
    <n v="168"/>
    <x v="0"/>
    <x v="12"/>
    <x v="0"/>
    <n v="4.72"/>
    <s v="NMENEN01"/>
    <s v="SHENDRI"/>
    <s v="ENA-IM ME CNG"/>
    <x v="7"/>
    <x v="7"/>
    <n v="789936"/>
    <d v="2001-05-16T21:00:00"/>
  </r>
  <r>
    <x v="1"/>
    <x v="3"/>
    <x v="1"/>
    <x v="0"/>
    <n v="1247293"/>
    <d v="2001-05-15T09:09:41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937"/>
    <d v="2001-05-16T21:00:00"/>
  </r>
  <r>
    <x v="1"/>
    <x v="3"/>
    <x v="0"/>
    <x v="0"/>
    <n v="1247294"/>
    <d v="2001-05-15T09:09:44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aepes222"/>
    <s v="PKEAVEY"/>
    <s v="G-DAILY-EST"/>
    <x v="3"/>
    <x v="7"/>
    <s v="V96516.1"/>
    <d v="2001-05-16T21:00:00"/>
  </r>
  <r>
    <x v="1"/>
    <x v="3"/>
    <x v="1"/>
    <x v="0"/>
    <n v="1247295"/>
    <d v="2001-05-15T09:09:44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DM91068"/>
    <s v="PMIMS"/>
    <s v="ENA - IM MKT Central CG"/>
    <x v="7"/>
    <x v="7"/>
    <n v="789938"/>
    <d v="2001-05-16T21:00:00"/>
  </r>
  <r>
    <x v="1"/>
    <x v="3"/>
    <x v="1"/>
    <x v="0"/>
    <n v="1247296"/>
    <d v="2001-05-15T09:09:45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89939"/>
    <d v="2001-05-16T21:00:00"/>
  </r>
  <r>
    <x v="1"/>
    <x v="3"/>
    <x v="1"/>
    <x v="0"/>
    <n v="1247297"/>
    <d v="2001-05-15T09:09:45"/>
    <s v="EnergyUSA-TPC Corp."/>
    <x v="0"/>
    <x v="0"/>
    <x v="0"/>
    <x v="3"/>
    <s v="US Gas Phy Fwd Firm non-TX &lt; or = 1Mo "/>
    <s v="US Gas Phy       TCO Pool                16May01         USD/MM"/>
    <n v="2585"/>
    <m/>
    <x v="0"/>
    <x v="12"/>
    <x v="0"/>
    <n v="4.63"/>
    <s v="scallender"/>
    <s v="JHODGE2"/>
    <s v="ENA-IM ME TCO"/>
    <x v="7"/>
    <x v="7"/>
    <n v="789940"/>
    <d v="2001-05-16T21:00:00"/>
  </r>
  <r>
    <x v="1"/>
    <x v="3"/>
    <x v="0"/>
    <x v="0"/>
    <n v="1247298"/>
    <d v="2001-05-15T09:09:46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EPMELPjrc"/>
    <s v="JARNOLD"/>
    <s v="NG-Price"/>
    <x v="3"/>
    <x v="7"/>
    <s v="V96515.1"/>
    <d v="2001-06-01T21:00:00"/>
  </r>
  <r>
    <x v="0"/>
    <x v="3"/>
    <x v="1"/>
    <x v="0"/>
    <n v="1247299"/>
    <d v="2001-05-15T09:09:47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elizabeth"/>
    <s v="MCOWAN"/>
    <s v="EC-IM Canada West"/>
    <x v="7"/>
    <x v="9"/>
    <n v="789941"/>
    <d v="2001-05-16T21:00:00"/>
  </r>
  <r>
    <x v="1"/>
    <x v="3"/>
    <x v="1"/>
    <x v="0"/>
    <n v="1247302"/>
    <d v="2001-05-15T09:09:55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3949999999999996"/>
    <s v="PEGGIALL"/>
    <s v="TDONOHO"/>
    <s v="ENA - IM Central Gulf"/>
    <x v="7"/>
    <x v="7"/>
    <n v="789943"/>
    <d v="2001-05-16T21:00:00"/>
  </r>
  <r>
    <x v="1"/>
    <x v="3"/>
    <x v="1"/>
    <x v="0"/>
    <n v="1247303"/>
    <d v="2001-05-15T09:09:57"/>
    <s v="Adams Resources Marketing, Ltd."/>
    <x v="0"/>
    <x v="0"/>
    <x v="0"/>
    <x v="3"/>
    <s v="US Gas Phy Fwd Firm non-TX &lt; or = 1Mo "/>
    <s v="US Gas Phy       TENN 800                16May01         USD/MM"/>
    <m/>
    <n v="9955"/>
    <x v="0"/>
    <x v="12"/>
    <x v="0"/>
    <n v="4.3600000000000003"/>
    <s v="KENTRADES1"/>
    <s v="SNEAL"/>
    <s v="ENA-IM NE GULF3"/>
    <x v="7"/>
    <x v="7"/>
    <n v="789944"/>
    <d v="2001-05-16T21:00:00"/>
  </r>
  <r>
    <x v="1"/>
    <x v="3"/>
    <x v="1"/>
    <x v="0"/>
    <n v="1247304"/>
    <d v="2001-05-15T09:10:03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9945"/>
    <d v="2001-05-16T21:00:00"/>
  </r>
  <r>
    <x v="1"/>
    <x v="3"/>
    <x v="1"/>
    <x v="0"/>
    <n v="1247305"/>
    <d v="2001-05-15T09:10:07"/>
    <s v="AEP Energy Services, Inc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33"/>
    <s v="aepes201"/>
    <s v="TDONOHO"/>
    <s v="ENA - IM Central Gulf"/>
    <x v="7"/>
    <x v="7"/>
    <n v="789946"/>
    <d v="2001-05-16T21:00:00"/>
  </r>
  <r>
    <x v="1"/>
    <x v="3"/>
    <x v="1"/>
    <x v="0"/>
    <n v="1247306"/>
    <d v="2001-05-15T09:10:09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"/>
    <s v="stharper"/>
    <s v="SSOUTH"/>
    <s v="ENA - IM West"/>
    <x v="7"/>
    <x v="7"/>
    <n v="789947"/>
    <d v="2001-05-16T21:00:00"/>
  </r>
  <r>
    <x v="1"/>
    <x v="3"/>
    <x v="1"/>
    <x v="0"/>
    <n v="1247307"/>
    <d v="2001-05-15T09:10:16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48"/>
    <d v="2001-05-16T21:00:00"/>
  </r>
  <r>
    <x v="1"/>
    <x v="3"/>
    <x v="1"/>
    <x v="0"/>
    <n v="1247308"/>
    <d v="2001-05-15T09:1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BIGDADDY"/>
    <s v="KSTEVEN"/>
    <s v="ENA-IM Mid Central South"/>
    <x v="7"/>
    <x v="7"/>
    <n v="789949"/>
    <d v="2001-05-16T21:00:00"/>
  </r>
  <r>
    <x v="0"/>
    <x v="3"/>
    <x v="1"/>
    <x v="0"/>
    <n v="1247311"/>
    <d v="2001-05-15T09:10:22"/>
    <s v="Western Gas Resources, Inc."/>
    <x v="0"/>
    <x v="0"/>
    <x v="0"/>
    <x v="3"/>
    <s v="CAN Gas Phy Fwd Firm West &lt; or = 1Mo"/>
    <s v="CAN Gas Phy      Sumas                   16May01         USD/MM"/>
    <m/>
    <n v="5000"/>
    <x v="0"/>
    <x v="12"/>
    <x v="0"/>
    <n v="4.41"/>
    <s v="MALINOWSKI"/>
    <s v="CCLARK5"/>
    <s v="EC - IM Canada BC"/>
    <x v="7"/>
    <x v="9"/>
    <n v="789952"/>
    <d v="2001-05-16T21:00:00"/>
  </r>
  <r>
    <x v="1"/>
    <x v="3"/>
    <x v="1"/>
    <x v="0"/>
    <n v="1247310"/>
    <d v="2001-05-15T09:10:22"/>
    <s v="Coral Energy Resources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25"/>
    <s v="amdizona"/>
    <s v="SSOUTH"/>
    <s v="ENA - IM West"/>
    <x v="7"/>
    <x v="7"/>
    <n v="789951"/>
    <d v="2001-05-16T21:00:00"/>
  </r>
  <r>
    <x v="1"/>
    <x v="3"/>
    <x v="1"/>
    <x v="0"/>
    <n v="1247312"/>
    <d v="2001-05-15T09:10:26"/>
    <s v="Williams Energy Marketing &amp; Trading Company"/>
    <x v="0"/>
    <x v="0"/>
    <x v="0"/>
    <x v="3"/>
    <s v="US Gas Phy Fwd Firm non-TX &lt; or = 1Mo "/>
    <s v="US Gas Phy       HeHub                   16May01         USD/MM"/>
    <n v="14484"/>
    <m/>
    <x v="0"/>
    <x v="12"/>
    <x v="0"/>
    <n v="4.45"/>
    <s v="duanelaw"/>
    <s v="ARING"/>
    <s v="ENA-IM NE GULF1"/>
    <x v="7"/>
    <x v="7"/>
    <n v="789953"/>
    <d v="2001-05-16T21:00:00"/>
  </r>
  <r>
    <x v="1"/>
    <x v="3"/>
    <x v="1"/>
    <x v="0"/>
    <n v="1247313"/>
    <d v="2001-05-15T09:10:27"/>
    <s v="NJR Energy Services Company"/>
    <x v="0"/>
    <x v="0"/>
    <x v="0"/>
    <x v="3"/>
    <s v="US Gas Phy Fwd Firm non-TX &lt; or = 1Mo "/>
    <s v="US Gas Phy       Transco St.65           16May01         USD/MM"/>
    <m/>
    <n v="324"/>
    <x v="0"/>
    <x v="12"/>
    <x v="0"/>
    <n v="4.46"/>
    <n v="19691994"/>
    <s v="ARING"/>
    <s v="ENA-IM NE GULF1"/>
    <x v="7"/>
    <x v="7"/>
    <n v="789954"/>
    <d v="2001-05-16T21:00:00"/>
  </r>
  <r>
    <x v="1"/>
    <x v="3"/>
    <x v="1"/>
    <x v="0"/>
    <n v="1247314"/>
    <d v="2001-05-15T09:10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RBartlow99"/>
    <s v="JWILLI13"/>
    <s v="ENA - IM Mkt Central MICH"/>
    <x v="7"/>
    <x v="7"/>
    <n v="789955"/>
    <d v="2001-05-16T21:00:00"/>
  </r>
  <r>
    <x v="1"/>
    <x v="3"/>
    <x v="1"/>
    <x v="0"/>
    <n v="1247315"/>
    <d v="2001-05-15T09:10:32"/>
    <s v="Texla Energy Management Inc."/>
    <x v="0"/>
    <x v="0"/>
    <x v="0"/>
    <x v="3"/>
    <s v="US Gas Phy Fwd Firm non-TX &lt; or = 1Mo "/>
    <s v="US Gas Phy       NGPL Midcont            16May01         USD/MM"/>
    <n v="100"/>
    <m/>
    <x v="0"/>
    <x v="12"/>
    <x v="0"/>
    <n v="4.3150000000000004"/>
    <s v="WILSHUSEN"/>
    <s v="KSTEVEN"/>
    <s v="ENA-IM Mid Central South"/>
    <x v="7"/>
    <x v="7"/>
    <n v="789956"/>
    <d v="2001-05-16T21:00:00"/>
  </r>
  <r>
    <x v="1"/>
    <x v="3"/>
    <x v="1"/>
    <x v="0"/>
    <n v="1247316"/>
    <d v="2001-05-15T09:10:35"/>
    <s v="BGML - IM Bridgeline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ayknobl"/>
    <s v="ARING"/>
    <s v="ENA-IM NE GULF1"/>
    <x v="7"/>
    <x v="7"/>
    <n v="789957"/>
    <d v="2001-05-16T21:00:00"/>
  </r>
  <r>
    <x v="1"/>
    <x v="3"/>
    <x v="1"/>
    <x v="0"/>
    <n v="1247320"/>
    <d v="2001-05-15T09:10:38"/>
    <s v="Reliant Energy Services, Inc."/>
    <x v="0"/>
    <x v="0"/>
    <x v="0"/>
    <x v="3"/>
    <s v="US Gas Phy Fwd Firm non-TX &lt; or = 1Mo "/>
    <s v="US Gas Phy       EPNG Keystone           16May01         USD/MM"/>
    <m/>
    <n v="7500"/>
    <x v="0"/>
    <x v="12"/>
    <x v="0"/>
    <n v="4.3499999999999996"/>
    <s v="mikekeen"/>
    <s v="RGAY"/>
    <s v="ENA - IM West"/>
    <x v="7"/>
    <x v="7"/>
    <n v="789962"/>
    <d v="2001-05-16T21:00:00"/>
  </r>
  <r>
    <x v="1"/>
    <x v="3"/>
    <x v="1"/>
    <x v="0"/>
    <n v="1247318"/>
    <d v="2001-05-15T09:10:38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89960"/>
    <d v="2001-05-16T21:00:00"/>
  </r>
  <r>
    <x v="1"/>
    <x v="3"/>
    <x v="1"/>
    <x v="0"/>
    <n v="1247319"/>
    <d v="2001-05-15T09:10:38"/>
    <s v="Coral Energy Resources, L.P.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000000000000004"/>
    <s v="brentrookp"/>
    <s v="TDONOHO"/>
    <s v="ENA - IM Central Gulf"/>
    <x v="7"/>
    <x v="7"/>
    <n v="789959"/>
    <d v="2001-05-16T21:00:00"/>
  </r>
  <r>
    <x v="1"/>
    <x v="3"/>
    <x v="1"/>
    <x v="0"/>
    <n v="1247317"/>
    <d v="2001-05-15T09:10:38"/>
    <s v="CoEnergy Trading Company"/>
    <x v="0"/>
    <x v="0"/>
    <x v="0"/>
    <x v="3"/>
    <s v="US Gas Phy Fwd Firm non-TX &lt; or = 1Mo "/>
    <s v="US Gas Phy       Mich Con                16May01         USD/MM"/>
    <m/>
    <n v="4000"/>
    <x v="0"/>
    <x v="12"/>
    <x v="0"/>
    <n v="4.6550000000000002"/>
    <s v="PANNONE12"/>
    <s v="JWILLI13"/>
    <s v="ENA - IM Mkt Central MICH"/>
    <x v="7"/>
    <x v="7"/>
    <n v="789958"/>
    <d v="2001-05-16T21:00:00"/>
  </r>
  <r>
    <x v="1"/>
    <x v="3"/>
    <x v="1"/>
    <x v="0"/>
    <n v="1247321"/>
    <d v="2001-05-15T09:10:39"/>
    <s v="CoEnergy Trading Company"/>
    <x v="0"/>
    <x v="0"/>
    <x v="0"/>
    <x v="3"/>
    <s v="US Gas Phy Fwd Firm non-TX &lt; or = 1Mo "/>
    <s v="US Gas Phy       Dom SP TT               16May01         USD/MM"/>
    <m/>
    <n v="1600"/>
    <x v="0"/>
    <x v="12"/>
    <x v="0"/>
    <n v="4.72"/>
    <s v="VANOIRSCHO"/>
    <s v="SHENDRI"/>
    <s v="ENA-IM ME CNG"/>
    <x v="7"/>
    <x v="7"/>
    <n v="789961"/>
    <d v="2001-05-16T21:00:00"/>
  </r>
  <r>
    <x v="1"/>
    <x v="3"/>
    <x v="1"/>
    <x v="0"/>
    <n v="1247322"/>
    <d v="2001-05-15T09:10:41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"/>
    <s v="benharner"/>
    <s v="JWILLI13"/>
    <s v="ENA - IM Mkt Central MICH"/>
    <x v="7"/>
    <x v="7"/>
    <n v="789963"/>
    <d v="2001-05-16T21:00:00"/>
  </r>
  <r>
    <x v="1"/>
    <x v="3"/>
    <x v="0"/>
    <x v="0"/>
    <n v="1247324"/>
    <d v="2001-05-15T09:10:42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"/>
    <s v="paulbach"/>
    <s v="JARNOLD"/>
    <s v="NG-Price"/>
    <x v="3"/>
    <x v="7"/>
    <s v="V96535.1"/>
    <d v="2001-06-01T21:00:00"/>
  </r>
  <r>
    <x v="1"/>
    <x v="3"/>
    <x v="1"/>
    <x v="0"/>
    <n v="1247323"/>
    <d v="2001-05-15T09:10:42"/>
    <s v="Mirant Americas Energy Marketing, L.P."/>
    <x v="0"/>
    <x v="0"/>
    <x v="0"/>
    <x v="3"/>
    <s v="US Gas Phy Fwd Firm non-TX &lt; or = 1Mo "/>
    <s v="US Gas Phy       Trunkline ELA           16May01         USD/MM"/>
    <m/>
    <n v="1281"/>
    <x v="0"/>
    <x v="12"/>
    <x v="0"/>
    <n v="4.335"/>
    <s v="TOMSAX01"/>
    <s v="TDONOHO"/>
    <s v="ENA - IM Central Gulf"/>
    <x v="7"/>
    <x v="7"/>
    <n v="789964"/>
    <d v="2001-05-16T21:00:00"/>
  </r>
  <r>
    <x v="1"/>
    <x v="3"/>
    <x v="0"/>
    <x v="0"/>
    <n v="1247325"/>
    <d v="2001-05-15T09:10:46"/>
    <s v="Reliant Energy Services, Inc."/>
    <x v="0"/>
    <x v="0"/>
    <x v="0"/>
    <x v="3"/>
    <s v="US Gas Fin Swap"/>
    <s v="US Gas Daily     IF GD/D TexOk E         Jun01           USD/MM"/>
    <n v="25000"/>
    <m/>
    <x v="0"/>
    <x v="12"/>
    <x v="0"/>
    <n v="-5.0000000000000001E-3"/>
    <s v="ddunnavant"/>
    <s v="KRUSCIT"/>
    <s v="Firm Trading Central"/>
    <x v="3"/>
    <x v="7"/>
    <s v="V96534.1"/>
    <d v="2001-06-01T21:00:00"/>
  </r>
  <r>
    <x v="1"/>
    <x v="3"/>
    <x v="1"/>
    <x v="0"/>
    <n v="1247326"/>
    <d v="2001-05-15T09:10:4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enharner"/>
    <s v="JWILLI13"/>
    <s v="ENA - IM Mkt Central MICH"/>
    <x v="7"/>
    <x v="7"/>
    <n v="789965"/>
    <d v="2001-05-16T21:00:00"/>
  </r>
  <r>
    <x v="1"/>
    <x v="3"/>
    <x v="0"/>
    <x v="0"/>
    <n v="1247327"/>
    <d v="2001-05-15T09:10:50"/>
    <s v="Texaco Natural Gas Inc."/>
    <x v="0"/>
    <x v="0"/>
    <x v="0"/>
    <x v="3"/>
    <s v="US Gas Fin BasisSwap"/>
    <s v="US Gas Basis     EP SanJuan              Jun01           USD/MM"/>
    <m/>
    <n v="5000"/>
    <x v="0"/>
    <x v="12"/>
    <x v="0"/>
    <n v="-0.8"/>
    <s v="artleyjim"/>
    <s v="MSANCH2"/>
    <s v="GD-New-Jr"/>
    <x v="3"/>
    <x v="7"/>
    <s v="V96536.1"/>
    <d v="2001-06-01T21:00:00"/>
  </r>
  <r>
    <x v="1"/>
    <x v="3"/>
    <x v="1"/>
    <x v="0"/>
    <n v="1247329"/>
    <d v="2001-05-15T09:10:53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enharner"/>
    <s v="JWILLI13"/>
    <s v="ENA - IM Mkt Central MICH"/>
    <x v="7"/>
    <x v="7"/>
    <n v="789966"/>
    <d v="2001-05-16T21:00:00"/>
  </r>
  <r>
    <x v="1"/>
    <x v="3"/>
    <x v="1"/>
    <x v="0"/>
    <n v="1247330"/>
    <d v="2001-05-15T09:10:55"/>
    <s v="Aquila Energy Marketing Corporation"/>
    <x v="0"/>
    <x v="0"/>
    <x v="0"/>
    <x v="3"/>
    <s v="US Gas Phy Fwd Firm non-TX &lt; or = 1Mo "/>
    <s v="US Gas Phy       TENN 500                16May01         USD/MM"/>
    <m/>
    <n v="449"/>
    <x v="0"/>
    <x v="12"/>
    <x v="0"/>
    <n v="4.3600000000000003"/>
    <s v="LANCEMCW"/>
    <s v="SNEAL"/>
    <s v="ENA-IM NE GULF3"/>
    <x v="7"/>
    <x v="7"/>
    <n v="789967"/>
    <d v="2001-05-16T21:00:00"/>
  </r>
  <r>
    <x v="1"/>
    <x v="3"/>
    <x v="1"/>
    <x v="0"/>
    <n v="1247331"/>
    <d v="2001-05-15T09:11:00"/>
    <s v="Cinergy Marketing &amp; Trading, LLC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"/>
    <s v="WAYNEPIVEC"/>
    <s v="PMIMS"/>
    <s v="ENA - IM MKT Central CG"/>
    <x v="7"/>
    <x v="7"/>
    <n v="789968"/>
    <d v="2001-05-16T21:00:00"/>
  </r>
  <r>
    <x v="1"/>
    <x v="3"/>
    <x v="1"/>
    <x v="0"/>
    <n v="1247332"/>
    <d v="2001-05-15T09:11:01"/>
    <s v="Reliant Energy Services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75"/>
    <s v="mikekeen"/>
    <s v="RGAY"/>
    <s v="ENA - IM West"/>
    <x v="7"/>
    <x v="7"/>
    <n v="789969"/>
    <d v="2001-05-16T21:00:00"/>
  </r>
  <r>
    <x v="1"/>
    <x v="3"/>
    <x v="1"/>
    <x v="0"/>
    <n v="1247333"/>
    <d v="2001-05-15T09:11:01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garrison"/>
    <s v="ARING"/>
    <s v="ENA-IM NE GULF1"/>
    <x v="7"/>
    <x v="7"/>
    <n v="789970"/>
    <d v="2001-05-16T21:00:00"/>
  </r>
  <r>
    <x v="1"/>
    <x v="3"/>
    <x v="1"/>
    <x v="0"/>
    <n v="1247334"/>
    <d v="2001-05-15T09:11:10"/>
    <s v="NGTS LLC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DARREN10"/>
    <s v="RGAY"/>
    <s v="ENA - IM West"/>
    <x v="7"/>
    <x v="7"/>
    <n v="789971"/>
    <d v="2001-05-16T21:00:00"/>
  </r>
  <r>
    <x v="1"/>
    <x v="3"/>
    <x v="1"/>
    <x v="0"/>
    <n v="1247335"/>
    <d v="2001-05-15T09:11:11"/>
    <s v="TransCanada Gas Services Inc."/>
    <x v="0"/>
    <x v="0"/>
    <x v="0"/>
    <x v="3"/>
    <s v="US Gas Phy Fwd Firm non-TX &lt; or = 1Mo "/>
    <s v="US Gas Phy       TENN 500                16May01         USD/MM"/>
    <m/>
    <n v="2901"/>
    <x v="0"/>
    <x v="12"/>
    <x v="0"/>
    <n v="4.3600000000000003"/>
    <s v="robmacinc"/>
    <s v="SNEAL"/>
    <s v="ENA-IM NE GULF3"/>
    <x v="7"/>
    <x v="7"/>
    <n v="789972"/>
    <d v="2001-05-16T21:00:00"/>
  </r>
  <r>
    <x v="1"/>
    <x v="3"/>
    <x v="1"/>
    <x v="0"/>
    <n v="1247336"/>
    <d v="2001-05-15T09:11:13"/>
    <s v="USGT/Aquila, L.P."/>
    <x v="0"/>
    <x v="0"/>
    <x v="0"/>
    <x v="3"/>
    <s v="US Gas Phy Fwd Firm non-TX &lt; or = 1Mo "/>
    <s v="US Gas Phy       Opal                    16May01         USD/MM"/>
    <n v="1674"/>
    <m/>
    <x v="0"/>
    <x v="12"/>
    <x v="0"/>
    <n v="3.1"/>
    <s v="chrispower"/>
    <s v="SSOUTH"/>
    <s v="ENA - IM West"/>
    <x v="7"/>
    <x v="7"/>
    <n v="789973"/>
    <d v="2001-05-16T21:00:00"/>
  </r>
  <r>
    <x v="1"/>
    <x v="3"/>
    <x v="1"/>
    <x v="0"/>
    <n v="1247337"/>
    <d v="2001-05-15T09:11:13"/>
    <s v="WPS Energy Services, Inc."/>
    <x v="0"/>
    <x v="0"/>
    <x v="0"/>
    <x v="3"/>
    <s v="US Gas Phy Fwd Firm non-TX &lt; or = 1Mo "/>
    <s v="US Gas Phy       Mich Con                16May01         USD/MM"/>
    <m/>
    <n v="1500"/>
    <x v="0"/>
    <x v="12"/>
    <x v="0"/>
    <n v="4.68"/>
    <s v="TRAVERSE99"/>
    <s v="JWILLI13"/>
    <s v="ENA - IM Mkt Central MICH"/>
    <x v="7"/>
    <x v="7"/>
    <n v="789974"/>
    <d v="2001-05-16T21:00:00"/>
  </r>
  <r>
    <x v="1"/>
    <x v="3"/>
    <x v="1"/>
    <x v="0"/>
    <n v="1247338"/>
    <d v="2001-05-15T09:11:19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KREMERTODD"/>
    <s v="KSTEVEN"/>
    <s v="ENA-IM Mid Central South"/>
    <x v="7"/>
    <x v="7"/>
    <n v="789975"/>
    <d v="2001-05-16T21:00:00"/>
  </r>
  <r>
    <x v="1"/>
    <x v="3"/>
    <x v="1"/>
    <x v="0"/>
    <n v="1247339"/>
    <d v="2001-05-15T09:11:22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RBartlow99"/>
    <s v="JWILLI13"/>
    <s v="ENA - IM Mkt Central MICH"/>
    <x v="7"/>
    <x v="7"/>
    <n v="789976"/>
    <d v="2001-05-16T21:00:00"/>
  </r>
  <r>
    <x v="1"/>
    <x v="3"/>
    <x v="1"/>
    <x v="0"/>
    <n v="1247340"/>
    <d v="2001-05-15T09:11:24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77"/>
    <d v="2001-05-16T21:00:00"/>
  </r>
  <r>
    <x v="1"/>
    <x v="3"/>
    <x v="1"/>
    <x v="0"/>
    <n v="1247341"/>
    <d v="2001-05-15T09:11:24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annesley"/>
    <s v="PMIMS"/>
    <s v="ENA - IM MKT Central CG"/>
    <x v="7"/>
    <x v="7"/>
    <n v="789978"/>
    <d v="2001-05-16T21:00:00"/>
  </r>
  <r>
    <x v="1"/>
    <x v="3"/>
    <x v="1"/>
    <x v="0"/>
    <n v="1247342"/>
    <d v="2001-05-15T09:11:25"/>
    <s v="EnergyUSA-TPC Corp."/>
    <x v="0"/>
    <x v="0"/>
    <x v="0"/>
    <x v="3"/>
    <s v="US Gas Phy Fwd Firm non-TX &lt; or = 1Mo "/>
    <s v="US Gas Phy       Chi Peoples             16May01         USD/MM"/>
    <m/>
    <n v="336"/>
    <x v="0"/>
    <x v="12"/>
    <x v="0"/>
    <n v="4.5712999999999999"/>
    <s v="trevorh1"/>
    <s v="PMIMS"/>
    <s v="ENA - IM MKT Central CG"/>
    <x v="7"/>
    <x v="7"/>
    <n v="789979"/>
    <d v="2001-05-16T21:00:00"/>
  </r>
  <r>
    <x v="1"/>
    <x v="3"/>
    <x v="0"/>
    <x v="0"/>
    <n v="1247344"/>
    <d v="2001-05-15T09:11:28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paulbach"/>
    <s v="JARNOLD"/>
    <s v="NG-Price"/>
    <x v="3"/>
    <x v="7"/>
    <s v="V96538.1"/>
    <d v="2001-06-01T21:00:00"/>
  </r>
  <r>
    <x v="1"/>
    <x v="3"/>
    <x v="1"/>
    <x v="0"/>
    <n v="1247343"/>
    <d v="2001-05-15T09:11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982"/>
    <d v="2001-05-16T21:00:00"/>
  </r>
  <r>
    <x v="1"/>
    <x v="3"/>
    <x v="1"/>
    <x v="0"/>
    <n v="1247345"/>
    <d v="2001-05-15T09:11:2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JFuller99"/>
    <s v="JWILLI13"/>
    <s v="ENA - IM Mkt Central MICH"/>
    <x v="7"/>
    <x v="7"/>
    <n v="789981"/>
    <d v="2001-05-16T21:00:00"/>
  </r>
  <r>
    <x v="1"/>
    <x v="3"/>
    <x v="1"/>
    <x v="0"/>
    <n v="1247346"/>
    <d v="2001-05-15T09:11:30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DM83303"/>
    <s v="PMIMS"/>
    <s v="ENA - IM MKT Central CG"/>
    <x v="7"/>
    <x v="7"/>
    <n v="789983"/>
    <d v="2001-05-16T21:00:00"/>
  </r>
  <r>
    <x v="1"/>
    <x v="3"/>
    <x v="1"/>
    <x v="0"/>
    <n v="1247347"/>
    <d v="2001-05-15T09:11:32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DM38449"/>
    <s v="JWILLI13"/>
    <s v="ENA - IM Mkt Central MICH"/>
    <x v="7"/>
    <x v="7"/>
    <n v="789984"/>
    <d v="2001-05-16T21:00:00"/>
  </r>
  <r>
    <x v="1"/>
    <x v="3"/>
    <x v="1"/>
    <x v="0"/>
    <n v="1247348"/>
    <d v="2001-05-15T09:11:32"/>
    <s v="Constellation Power Source, Inc."/>
    <x v="0"/>
    <x v="0"/>
    <x v="0"/>
    <x v="3"/>
    <s v="US Gas Phy Fwd Firm non-TX &lt; or = 1Mo "/>
    <s v="US Gas Phy       TranscoZ6NNY            16May01         USD/MM"/>
    <n v="4750"/>
    <m/>
    <x v="0"/>
    <x v="12"/>
    <x v="0"/>
    <n v="4.79"/>
    <s v="cprovenzan"/>
    <s v="VPIMENOV"/>
    <s v="ENA-IM ME NEW YORK"/>
    <x v="7"/>
    <x v="7"/>
    <n v="789986"/>
    <d v="2001-05-16T21:00:00"/>
  </r>
  <r>
    <x v="1"/>
    <x v="3"/>
    <x v="1"/>
    <x v="0"/>
    <n v="1247349"/>
    <d v="2001-05-15T09:11:33"/>
    <s v="Sprague Energy Corp."/>
    <x v="0"/>
    <x v="0"/>
    <x v="0"/>
    <x v="3"/>
    <s v="US Gas Phy Fwd Firm non-TX &lt; or = 1Mo "/>
    <s v="US Gas Phy       Dom SP TT               16May01         USD/MM"/>
    <n v="500"/>
    <m/>
    <x v="0"/>
    <x v="12"/>
    <x v="0"/>
    <n v="4.68"/>
    <s v="HECTORMI"/>
    <s v="SHENDRI"/>
    <s v="ENA-IM ME CNG"/>
    <x v="7"/>
    <x v="7"/>
    <n v="789985"/>
    <d v="2001-05-16T21:00:00"/>
  </r>
  <r>
    <x v="1"/>
    <x v="3"/>
    <x v="1"/>
    <x v="0"/>
    <n v="1247350"/>
    <d v="2001-05-15T09:11:36"/>
    <s v="WPS Energy Services, Inc."/>
    <x v="0"/>
    <x v="0"/>
    <x v="0"/>
    <x v="3"/>
    <s v="US Gas Phy Fwd Firm non-TX &lt; or = 1Mo "/>
    <s v="US Gas Phy       Consumers Pwr           16May01         USD/MM"/>
    <n v="333"/>
    <m/>
    <x v="0"/>
    <x v="12"/>
    <x v="0"/>
    <n v="4.6550000000000002"/>
    <s v="TRAVERSE99"/>
    <s v="JWILLI13"/>
    <s v="ENA - IM Mkt Central MICH"/>
    <x v="7"/>
    <x v="7"/>
    <n v="789987"/>
    <d v="2001-05-16T21:00:00"/>
  </r>
  <r>
    <x v="1"/>
    <x v="3"/>
    <x v="1"/>
    <x v="0"/>
    <n v="1247351"/>
    <d v="2001-05-15T09:11:51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ADM91068"/>
    <s v="PMIMS"/>
    <s v="ENA - IM MKT Central CG"/>
    <x v="7"/>
    <x v="7"/>
    <n v="789988"/>
    <d v="2001-05-16T21:00:00"/>
  </r>
  <r>
    <x v="1"/>
    <x v="3"/>
    <x v="1"/>
    <x v="0"/>
    <n v="1247352"/>
    <d v="2001-05-15T09:11:59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JENNCLAYO"/>
    <s v="TDONOHO"/>
    <s v="ENA - IM Central Gulf"/>
    <x v="7"/>
    <x v="7"/>
    <n v="789989"/>
    <d v="2001-05-16T21:00:00"/>
  </r>
  <r>
    <x v="1"/>
    <x v="6"/>
    <x v="0"/>
    <x v="0"/>
    <n v="1247353"/>
    <d v="2001-05-15T09:12:00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2"/>
    <s v="RFULLER"/>
    <s v="PHYOIL - Price"/>
    <x v="3"/>
    <x v="7"/>
    <s v="V96540.1"/>
    <d v="2001-07-01T00:00:00"/>
  </r>
  <r>
    <x v="1"/>
    <x v="3"/>
    <x v="0"/>
    <x v="0"/>
    <n v="1247354"/>
    <d v="2001-05-15T09:12:06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1"/>
    <s v="AQUILA1004"/>
    <s v="JARNOLD"/>
    <s v="NG-Price"/>
    <x v="3"/>
    <x v="7"/>
    <s v="V96541.1"/>
    <d v="2001-06-01T21:00:00"/>
  </r>
  <r>
    <x v="1"/>
    <x v="3"/>
    <x v="1"/>
    <x v="0"/>
    <n v="1247355"/>
    <d v="2001-05-15T09:12:07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Gistbill"/>
    <s v="RGAY"/>
    <s v="ENA - IM West"/>
    <x v="7"/>
    <x v="7"/>
    <n v="789990"/>
    <d v="2001-05-16T21:00:00"/>
  </r>
  <r>
    <x v="1"/>
    <x v="3"/>
    <x v="1"/>
    <x v="0"/>
    <n v="1247356"/>
    <d v="2001-05-15T09:12:07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kimnorman"/>
    <s v="TDONOHO"/>
    <s v="ENA - IM Central Gulf"/>
    <x v="7"/>
    <x v="7"/>
    <n v="789991"/>
    <d v="2001-05-16T21:00:00"/>
  </r>
  <r>
    <x v="1"/>
    <x v="3"/>
    <x v="1"/>
    <x v="0"/>
    <n v="1247357"/>
    <d v="2001-05-15T09:12:07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bcollins"/>
    <s v="KSTEVEN"/>
    <s v="ENA-IM Mid Central South"/>
    <x v="7"/>
    <x v="7"/>
    <n v="789992"/>
    <d v="2001-05-16T21:00:00"/>
  </r>
  <r>
    <x v="1"/>
    <x v="3"/>
    <x v="0"/>
    <x v="0"/>
    <n v="1247358"/>
    <d v="2001-05-15T09:12:13"/>
    <s v="ConAgra Energy Services, Inc."/>
    <x v="0"/>
    <x v="0"/>
    <x v="0"/>
    <x v="3"/>
    <s v="US Gas Fin BasisSwap"/>
    <s v="US Gas Basis     NGI SoCal               Jan-Mar02       USD/MM"/>
    <m/>
    <n v="5000"/>
    <x v="0"/>
    <x v="12"/>
    <x v="0"/>
    <n v="3.35"/>
    <s v="MATTGRAVEL"/>
    <s v="KHOLST"/>
    <s v="FT-West"/>
    <x v="3"/>
    <x v="7"/>
    <s v="V96542.1"/>
    <d v="2002-01-01T00:00:00"/>
  </r>
  <r>
    <x v="1"/>
    <x v="3"/>
    <x v="1"/>
    <x v="0"/>
    <n v="1247359"/>
    <d v="2001-05-15T09:12:13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IGDADDY"/>
    <s v="KSTEVEN"/>
    <s v="ENA-IM Mid Central South"/>
    <x v="7"/>
    <x v="7"/>
    <n v="789993"/>
    <d v="2001-05-16T21:00:00"/>
  </r>
  <r>
    <x v="0"/>
    <x v="3"/>
    <x v="1"/>
    <x v="0"/>
    <n v="1247360"/>
    <d v="2001-05-15T09:12:14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ADM54361"/>
    <s v="MCUILLA"/>
    <s v="ENA - IM Ontario"/>
    <x v="7"/>
    <x v="7"/>
    <n v="789994"/>
    <d v="2001-05-16T21:00:00"/>
  </r>
  <r>
    <x v="1"/>
    <x v="3"/>
    <x v="0"/>
    <x v="0"/>
    <n v="1247361"/>
    <d v="2001-05-15T09:12:16"/>
    <s v="TransCanada Energy Financial Products Limited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BRESEE00"/>
    <s v="JARNOLD"/>
    <s v="NG-Price"/>
    <x v="3"/>
    <x v="7"/>
    <s v="V96543.1"/>
    <d v="2001-06-01T00:00:00"/>
  </r>
  <r>
    <x v="1"/>
    <x v="3"/>
    <x v="0"/>
    <x v="0"/>
    <n v="1247362"/>
    <d v="2001-05-15T09:12:20"/>
    <s v="Occidental Energy Marketing, Inc."/>
    <x v="0"/>
    <x v="0"/>
    <x v="0"/>
    <x v="3"/>
    <s v="US Gas Fin BasisSwap"/>
    <s v="US Gas Basis     NGI SoCal               Aug01           USD/MM"/>
    <n v="5000"/>
    <m/>
    <x v="0"/>
    <x v="12"/>
    <x v="0"/>
    <n v="6.26"/>
    <s v="HawkinsD"/>
    <s v="KHOLST"/>
    <s v="FT-West"/>
    <x v="3"/>
    <x v="7"/>
    <s v="V96544.1"/>
    <d v="2001-08-01T21:00:00"/>
  </r>
  <r>
    <x v="1"/>
    <x v="3"/>
    <x v="0"/>
    <x v="0"/>
    <n v="1247363"/>
    <d v="2001-05-15T09:12:22"/>
    <s v="El Paso Merchant Energy, L.P."/>
    <x v="5"/>
    <x v="1"/>
    <x v="0"/>
    <x v="3"/>
    <s v="US Gas Fin BasisSwap"/>
    <s v="US Gas Basis     TCO Pool                Jun01           USD/MM"/>
    <m/>
    <n v="30000"/>
    <x v="0"/>
    <x v="12"/>
    <x v="0"/>
    <n v="0.2225"/>
    <s v="JSCH1234"/>
    <s v="BMCKAY"/>
    <s v="FT-NY"/>
    <x v="3"/>
    <x v="7"/>
    <s v="V96547.1"/>
    <d v="2001-06-01T21:00:00"/>
  </r>
  <r>
    <x v="1"/>
    <x v="3"/>
    <x v="0"/>
    <x v="0"/>
    <n v="1247365"/>
    <d v="2001-05-15T09:12:2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5"/>
    <s v="sjt00001"/>
    <s v="KHOLST"/>
    <s v="FT-West"/>
    <x v="3"/>
    <x v="7"/>
    <s v="V96546.1"/>
    <d v="2001-07-01T21:00:00"/>
  </r>
  <r>
    <x v="1"/>
    <x v="3"/>
    <x v="1"/>
    <x v="0"/>
    <n v="1247364"/>
    <d v="2001-05-15T09:12:24"/>
    <s v="ONEOK Energy Marketing and Trading Company, L.P."/>
    <x v="0"/>
    <x v="0"/>
    <x v="0"/>
    <x v="3"/>
    <s v="US Gas Phy Fwd Firm non-TX &lt; or = 1Mo "/>
    <s v="US Gas Phy       Chi Peoples             16May01         USD/MM"/>
    <m/>
    <n v="664"/>
    <x v="0"/>
    <x v="12"/>
    <x v="0"/>
    <n v="4.5787000000000004"/>
    <s v="KURTISWOOD"/>
    <s v="PMIMS"/>
    <s v="ENA - IM MKT Central CG"/>
    <x v="7"/>
    <x v="7"/>
    <n v="789995"/>
    <d v="2001-05-16T21:00:00"/>
  </r>
  <r>
    <x v="1"/>
    <x v="3"/>
    <x v="0"/>
    <x v="0"/>
    <n v="1247367"/>
    <d v="2001-05-15T09:12:27"/>
    <s v="Occidental Energy Marketing, Inc."/>
    <x v="0"/>
    <x v="0"/>
    <x v="0"/>
    <x v="3"/>
    <s v="US Gas Fin BasisSwap"/>
    <s v="US Gas Basis     NGI SoCal               Sep01           USD/MM"/>
    <m/>
    <n v="5000"/>
    <x v="0"/>
    <x v="12"/>
    <x v="0"/>
    <n v="5.0999999999999996"/>
    <s v="HawkinsD"/>
    <s v="KHOLST"/>
    <s v="FT-West"/>
    <x v="3"/>
    <x v="7"/>
    <s v="V96545.1"/>
    <d v="2001-09-01T21:00:00"/>
  </r>
  <r>
    <x v="1"/>
    <x v="3"/>
    <x v="1"/>
    <x v="0"/>
    <n v="1247366"/>
    <d v="2001-05-15T09:12:2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5"/>
    <s v="garrison"/>
    <s v="EVILLAR"/>
    <s v="HPLC - IM HPLC"/>
    <x v="7"/>
    <x v="10"/>
    <n v="789996"/>
    <d v="2001-05-16T21:00:00"/>
  </r>
  <r>
    <x v="1"/>
    <x v="3"/>
    <x v="1"/>
    <x v="0"/>
    <n v="1247368"/>
    <d v="2001-05-15T09:12:28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4050000000000002"/>
    <s v="TMVJDG01"/>
    <s v="TDONOHO"/>
    <s v="ENA - IM Central Gulf"/>
    <x v="7"/>
    <x v="7"/>
    <n v="789997"/>
    <d v="2001-05-16T21:00:00"/>
  </r>
  <r>
    <x v="1"/>
    <x v="3"/>
    <x v="0"/>
    <x v="0"/>
    <n v="1247369"/>
    <d v="2001-05-15T09:12:30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1"/>
    <s v="berginpat2"/>
    <s v="JARNOLD"/>
    <s v="NG-Price"/>
    <x v="3"/>
    <x v="7"/>
    <s v="V96550.1"/>
    <d v="2001-11-01T00:00:00"/>
  </r>
  <r>
    <x v="1"/>
    <x v="3"/>
    <x v="1"/>
    <x v="0"/>
    <n v="1247370"/>
    <d v="2001-05-15T09:12:30"/>
    <s v="AEP Energy Services, Inc.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aepes201"/>
    <s v="TDONOHO"/>
    <s v="ENA - IM Central Gulf"/>
    <x v="7"/>
    <x v="7"/>
    <n v="789998"/>
    <d v="2001-05-16T21:00:00"/>
  </r>
  <r>
    <x v="1"/>
    <x v="3"/>
    <x v="0"/>
    <x v="0"/>
    <n v="1247371"/>
    <d v="2001-05-15T09:12:33"/>
    <s v="Puget Sound Energy, Inc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klambert"/>
    <s v="JARNOLD"/>
    <s v="NG-Price"/>
    <x v="3"/>
    <x v="7"/>
    <s v="V96549.1"/>
    <d v="2001-06-01T21:00:00"/>
  </r>
  <r>
    <x v="1"/>
    <x v="3"/>
    <x v="1"/>
    <x v="0"/>
    <n v="1247372"/>
    <d v="2001-05-15T09:12:33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999"/>
    <d v="2001-05-16T21:00:00"/>
  </r>
  <r>
    <x v="1"/>
    <x v="3"/>
    <x v="1"/>
    <x v="0"/>
    <n v="1247373"/>
    <d v="2001-05-15T09:12:38"/>
    <s v="USGT/Aquila, L.P.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750000000000002"/>
    <s v="chrispower"/>
    <s v="SSOUTH"/>
    <s v="ENA - IM West"/>
    <x v="7"/>
    <x v="7"/>
    <n v="790000"/>
    <d v="2001-05-16T21:00:00"/>
  </r>
  <r>
    <x v="1"/>
    <x v="3"/>
    <x v="1"/>
    <x v="0"/>
    <n v="1247374"/>
    <d v="2001-05-15T09:12:39"/>
    <s v="Tenaska Marketing Ventures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TMVTMD02"/>
    <s v="TDONOHO"/>
    <s v="ENA - IM Central Gulf"/>
    <x v="7"/>
    <x v="7"/>
    <n v="790001"/>
    <d v="2001-05-16T21:00:00"/>
  </r>
  <r>
    <x v="1"/>
    <x v="3"/>
    <x v="1"/>
    <x v="0"/>
    <n v="1247375"/>
    <d v="2001-05-15T09:12:40"/>
    <s v="TransCanada Gas Services Inc."/>
    <x v="0"/>
    <x v="0"/>
    <x v="0"/>
    <x v="3"/>
    <s v="US Gas Phy Fwd Firm non-TX &lt; or = 1Mo "/>
    <s v="US Gas Phy       TENN 500                16May01         USD/MM"/>
    <m/>
    <n v="2600"/>
    <x v="0"/>
    <x v="12"/>
    <x v="0"/>
    <n v="4.3650000000000002"/>
    <s v="robmacinc"/>
    <s v="SNEAL"/>
    <s v="ENA-IM NE GULF3"/>
    <x v="7"/>
    <x v="7"/>
    <n v="790002"/>
    <d v="2001-05-16T21:00:00"/>
  </r>
  <r>
    <x v="1"/>
    <x v="3"/>
    <x v="1"/>
    <x v="0"/>
    <n v="1247376"/>
    <d v="2001-05-15T09:12:41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349999999999996"/>
    <s v="REAVISMAN"/>
    <s v="JPARKS"/>
    <s v="HPLC - IM HPLC"/>
    <x v="7"/>
    <x v="10"/>
    <n v="790003"/>
    <d v="2001-05-16T21:00:00"/>
  </r>
  <r>
    <x v="1"/>
    <x v="3"/>
    <x v="1"/>
    <x v="0"/>
    <n v="1247377"/>
    <d v="2001-05-15T09:12:49"/>
    <s v="Cook Inlet Energy Supply L.L.C."/>
    <x v="0"/>
    <x v="0"/>
    <x v="0"/>
    <x v="3"/>
    <s v="US Gas Phy Fwd Firm non-TX &lt; or = 1Mo "/>
    <s v="US Gas Phy       PEPL Pool               16May01         USD/MM"/>
    <m/>
    <n v="4500"/>
    <x v="0"/>
    <x v="12"/>
    <x v="0"/>
    <n v="4.335"/>
    <s v="MIDCONT1"/>
    <s v="KSTEVEN"/>
    <s v="ENA-IM Mid Central South"/>
    <x v="7"/>
    <x v="7"/>
    <n v="790004"/>
    <d v="2001-05-16T21:00:00"/>
  </r>
  <r>
    <x v="1"/>
    <x v="3"/>
    <x v="1"/>
    <x v="0"/>
    <n v="1247378"/>
    <d v="2001-05-15T09:12:50"/>
    <s v="Aquila Energy Marketing Corporation"/>
    <x v="0"/>
    <x v="0"/>
    <x v="0"/>
    <x v="3"/>
    <s v="US Gas Phy Fwd Firm non-TX &lt; or = 1Mo "/>
    <s v="US Gas Phy       TENN 500                16May01         USD/MM"/>
    <n v="1"/>
    <m/>
    <x v="0"/>
    <x v="12"/>
    <x v="0"/>
    <n v="4.3499999999999996"/>
    <s v="LANCEMCW"/>
    <s v="SNEAL"/>
    <s v="ENA-IM NE GULF3"/>
    <x v="7"/>
    <x v="7"/>
    <n v="790005"/>
    <d v="2001-05-16T21:00:00"/>
  </r>
  <r>
    <x v="1"/>
    <x v="3"/>
    <x v="0"/>
    <x v="0"/>
    <n v="1247379"/>
    <d v="2001-05-15T09:12:53"/>
    <s v="Duke Energy Marketing Limited Partnership"/>
    <x v="0"/>
    <x v="0"/>
    <x v="0"/>
    <x v="3"/>
    <s v="US Gas Fin Swap"/>
    <s v="US Gas Swap      Nymex                   Jan-Dec02       USD/MM"/>
    <m/>
    <n v="3500"/>
    <x v="0"/>
    <x v="12"/>
    <x v="0"/>
    <n v="4.5449999999999999"/>
    <s v="ADM24744"/>
    <s v="JARNOLD"/>
    <s v="NG-Price"/>
    <x v="3"/>
    <x v="7"/>
    <s v="V96551.1"/>
    <d v="2002-01-01T21:00:00"/>
  </r>
  <r>
    <x v="1"/>
    <x v="3"/>
    <x v="0"/>
    <x v="0"/>
    <n v="1247380"/>
    <d v="2001-05-15T09:12:54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250000000000002"/>
    <s v="ADM97524"/>
    <s v="VPIMENOV"/>
    <s v="EAST-NEW YORK"/>
    <x v="3"/>
    <x v="7"/>
    <s v="V96553.1"/>
    <d v="2001-05-16T21:00:00"/>
  </r>
  <r>
    <x v="1"/>
    <x v="3"/>
    <x v="1"/>
    <x v="0"/>
    <n v="1247382"/>
    <d v="2001-05-15T09:12:55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rdyoung1"/>
    <s v="ARING"/>
    <s v="ENA-IM NE GULF1"/>
    <x v="7"/>
    <x v="7"/>
    <n v="790006"/>
    <d v="2001-05-16T21:00:00"/>
  </r>
  <r>
    <x v="1"/>
    <x v="3"/>
    <x v="1"/>
    <x v="0"/>
    <n v="1247383"/>
    <d v="2001-05-15T09:12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35"/>
    <s v="cscharton"/>
    <s v="KSTEVEN"/>
    <s v="ENA-IM Mid Central South"/>
    <x v="7"/>
    <x v="7"/>
    <n v="790007"/>
    <d v="2001-05-16T21:00:00"/>
  </r>
  <r>
    <x v="1"/>
    <x v="3"/>
    <x v="1"/>
    <x v="0"/>
    <n v="1247384"/>
    <d v="2001-05-15T09:12:59"/>
    <s v="Avista Energy, Inc."/>
    <x v="0"/>
    <x v="0"/>
    <x v="0"/>
    <x v="3"/>
    <s v="US Gas Phy Fwd Firm non-TX &lt; or = 1Mo "/>
    <s v="US Gas Phy       Opal                    16May01         USD/MM"/>
    <m/>
    <n v="4685"/>
    <x v="0"/>
    <x v="12"/>
    <x v="0"/>
    <n v="3.125"/>
    <s v="stharper"/>
    <s v="SSOUTH"/>
    <s v="ENA - IM West"/>
    <x v="7"/>
    <x v="7"/>
    <n v="790008"/>
    <d v="2001-05-16T21:00:00"/>
  </r>
  <r>
    <x v="1"/>
    <x v="3"/>
    <x v="1"/>
    <x v="0"/>
    <n v="1247385"/>
    <d v="2001-05-15T09:12:59"/>
    <s v="OGE Energy Resources, Inc."/>
    <x v="0"/>
    <x v="0"/>
    <x v="0"/>
    <x v="3"/>
    <s v="US Gas Phy Fwd Firm non-TX &lt; or = 1Mo "/>
    <s v="US Gas Phy       NNG Demarc              16May01         USD/MM"/>
    <m/>
    <n v="2288"/>
    <x v="0"/>
    <x v="12"/>
    <x v="0"/>
    <n v="4.32"/>
    <s v="schottbt"/>
    <s v="KSTEVEN"/>
    <s v="ENA-IM Mid Central South"/>
    <x v="7"/>
    <x v="7"/>
    <n v="790009"/>
    <d v="2001-05-16T21:00:00"/>
  </r>
  <r>
    <x v="1"/>
    <x v="1"/>
    <x v="0"/>
    <x v="0"/>
    <n v="1247386"/>
    <d v="2001-05-15T09:12:59"/>
    <s v="Consolidated Edison Energy, Inc."/>
    <x v="0"/>
    <x v="0"/>
    <x v="0"/>
    <x v="1"/>
    <s v="US East Power Fin Swap"/>
    <s v="US Pwr Fin Swap  ISO NY Z-G Peak         21-25May01      USD/MWh"/>
    <m/>
    <n v="50"/>
    <x v="0"/>
    <x v="1"/>
    <x v="0"/>
    <n v="59.5"/>
    <s v="nickvan2"/>
    <s v="GGUPTA"/>
    <s v="ST-New England"/>
    <x v="6"/>
    <x v="7"/>
    <n v="611222.1"/>
    <d v="2001-05-21T21:00:00"/>
  </r>
  <r>
    <x v="1"/>
    <x v="3"/>
    <x v="1"/>
    <x v="0"/>
    <n v="1247387"/>
    <d v="2001-05-15T09:13:00"/>
    <s v="Anadarko Energy Services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ADM36334"/>
    <s v="KSTEVEN"/>
    <s v="ENA-IM Mid Central South"/>
    <x v="7"/>
    <x v="7"/>
    <n v="790010"/>
    <d v="2001-05-16T21:00:00"/>
  </r>
  <r>
    <x v="1"/>
    <x v="3"/>
    <x v="0"/>
    <x v="0"/>
    <n v="1247388"/>
    <d v="2001-05-15T09:13:01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555.1"/>
    <d v="2001-11-01T00:00:00"/>
  </r>
  <r>
    <x v="1"/>
    <x v="3"/>
    <x v="1"/>
    <x v="0"/>
    <n v="1247390"/>
    <d v="2001-05-15T09:13:09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DM83303"/>
    <s v="PMIMS"/>
    <s v="ENA - IM MKT Central CG"/>
    <x v="7"/>
    <x v="7"/>
    <n v="790011"/>
    <d v="2001-05-16T21:00:00"/>
  </r>
  <r>
    <x v="1"/>
    <x v="3"/>
    <x v="1"/>
    <x v="0"/>
    <n v="1247391"/>
    <d v="2001-05-15T09:13:12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90014"/>
    <d v="2001-05-16T21:00:00"/>
  </r>
  <r>
    <x v="1"/>
    <x v="3"/>
    <x v="1"/>
    <x v="0"/>
    <n v="1247392"/>
    <d v="2001-05-15T09:13:12"/>
    <s v="Reliant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mikepowers"/>
    <s v="SNEAL"/>
    <s v="ENA-IM NE GULF3"/>
    <x v="7"/>
    <x v="7"/>
    <n v="790012"/>
    <d v="2001-05-16T21:00:00"/>
  </r>
  <r>
    <x v="1"/>
    <x v="3"/>
    <x v="1"/>
    <x v="0"/>
    <n v="1247393"/>
    <d v="2001-05-15T09:13:13"/>
    <s v="Texaco Natural Gas Inc."/>
    <x v="0"/>
    <x v="0"/>
    <x v="0"/>
    <x v="3"/>
    <s v="US Gas Phy Fwd Firm TX &lt; or = 1Mo "/>
    <s v="US Gas Phy       Exxon Katy              16May01         USD/MM"/>
    <m/>
    <n v="10000"/>
    <x v="0"/>
    <x v="12"/>
    <x v="0"/>
    <n v="4.4400000000000004"/>
    <s v="TOMMESANDY"/>
    <s v="JPARKS"/>
    <s v="HPLC - IM HPLC"/>
    <x v="7"/>
    <x v="10"/>
    <n v="790013"/>
    <d v="2001-05-16T21:00:00"/>
  </r>
  <r>
    <x v="1"/>
    <x v="3"/>
    <x v="0"/>
    <x v="0"/>
    <n v="1247394"/>
    <d v="2001-05-15T09:13:16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557.1"/>
    <d v="2001-05-16T21:00:00"/>
  </r>
  <r>
    <x v="1"/>
    <x v="3"/>
    <x v="0"/>
    <x v="0"/>
    <n v="1247395"/>
    <d v="2001-05-15T09:13:17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1"/>
    <s v="paulbach"/>
    <s v="JARNOLD"/>
    <s v="NG-Price"/>
    <x v="3"/>
    <x v="7"/>
    <s v="V96559.1"/>
    <d v="2001-06-01T21:00:00"/>
  </r>
  <r>
    <x v="1"/>
    <x v="3"/>
    <x v="0"/>
    <x v="0"/>
    <n v="1247399"/>
    <d v="2001-05-15T09:13:22"/>
    <s v="El Paso Merchant Energy, L.P."/>
    <x v="0"/>
    <x v="0"/>
    <x v="0"/>
    <x v="3"/>
    <s v="US Gas Fin BasisSwap"/>
    <s v="US Gas Basis     EP SanJuan              Sep01           USD/MM"/>
    <m/>
    <n v="5000"/>
    <x v="0"/>
    <x v="12"/>
    <x v="0"/>
    <n v="-0.72"/>
    <s v="EPMELPkac"/>
    <s v="MSANCH2"/>
    <s v="GD-New-Jr"/>
    <x v="3"/>
    <x v="7"/>
    <s v="V96558.1"/>
    <d v="2001-09-01T21:00:00"/>
  </r>
  <r>
    <x v="1"/>
    <x v="3"/>
    <x v="1"/>
    <x v="0"/>
    <n v="1247397"/>
    <d v="2001-05-15T09:13:22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90017"/>
    <d v="2001-05-16T21:00:00"/>
  </r>
  <r>
    <x v="1"/>
    <x v="3"/>
    <x v="1"/>
    <x v="0"/>
    <n v="1247398"/>
    <d v="2001-05-15T09:13:22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bcollins"/>
    <s v="PMIMS"/>
    <s v="ENA - IM MKT Central CG"/>
    <x v="7"/>
    <x v="7"/>
    <n v="790018"/>
    <d v="2001-05-16T21:00:00"/>
  </r>
  <r>
    <x v="1"/>
    <x v="3"/>
    <x v="1"/>
    <x v="0"/>
    <n v="1247396"/>
    <d v="2001-05-15T09:13:22"/>
    <s v="Texaco Natural Gas Inc."/>
    <x v="0"/>
    <x v="0"/>
    <x v="0"/>
    <x v="3"/>
    <s v="US Gas Phy Fwd Firm non-TX &lt; or = 1Mo "/>
    <s v="US Gas Phy       ANR SE Gath             16May01         USD/MM"/>
    <m/>
    <n v="10000"/>
    <x v="0"/>
    <x v="12"/>
    <x v="0"/>
    <n v="4.415"/>
    <s v="WARNERTODD"/>
    <s v="TDONOHO"/>
    <s v="ENA - IM Central Gulf"/>
    <x v="7"/>
    <x v="7"/>
    <n v="790019"/>
    <d v="2001-05-16T21:00:00"/>
  </r>
  <r>
    <x v="1"/>
    <x v="6"/>
    <x v="0"/>
    <x v="0"/>
    <n v="1247400"/>
    <d v="2001-05-15T09:13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560.1"/>
    <d v="2001-06-01T00:00:00"/>
  </r>
  <r>
    <x v="1"/>
    <x v="1"/>
    <x v="1"/>
    <x v="0"/>
    <n v="1247401"/>
    <d v="2001-05-15T09:13:39"/>
    <s v="TransAlta Energy Marketing (US) Inc."/>
    <x v="0"/>
    <x v="0"/>
    <x v="0"/>
    <x v="1"/>
    <s v="US West Power Phy Fwd Firm"/>
    <s v="US Pwr Phy Firm  Mid-C Peak              Dec01           USD/MWh"/>
    <n v="25"/>
    <m/>
    <x v="0"/>
    <x v="1"/>
    <x v="0"/>
    <n v="258"/>
    <s v="barthjones"/>
    <s v="MSWERZB"/>
    <s v="LT-NW"/>
    <x v="6"/>
    <x v="8"/>
    <n v="611223.1"/>
    <d v="2001-12-01T13:33:00"/>
  </r>
  <r>
    <x v="1"/>
    <x v="3"/>
    <x v="0"/>
    <x v="0"/>
    <n v="1247402"/>
    <d v="2001-05-15T09:13:40"/>
    <s v="PSEG Energy Resources &amp; Trade LLC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cschaffer"/>
    <s v="BMCKAY"/>
    <s v="FT-NY"/>
    <x v="3"/>
    <x v="7"/>
    <s v="V96561.1"/>
    <d v="2001-07-01T21:00:00"/>
  </r>
  <r>
    <x v="0"/>
    <x v="0"/>
    <x v="0"/>
    <x v="0"/>
    <n v="1247403"/>
    <d v="2001-05-15T09:13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46"/>
    <m/>
  </r>
  <r>
    <x v="1"/>
    <x v="1"/>
    <x v="1"/>
    <x v="0"/>
    <n v="1247404"/>
    <d v="2001-05-15T09:13:42"/>
    <s v="Mirant Americas Energy Marketing, L.P."/>
    <x v="0"/>
    <x v="0"/>
    <x v="0"/>
    <x v="1"/>
    <s v="US West Power Phy Fwd Firm"/>
    <s v="US Pwr Phy Firm  PALVE Peak              Jul01           USD/MWh"/>
    <n v="25"/>
    <m/>
    <x v="0"/>
    <x v="1"/>
    <x v="0"/>
    <n v="360"/>
    <s v="ttw00001"/>
    <s v="MMOTLEY"/>
    <s v="ST-SW"/>
    <x v="6"/>
    <x v="8"/>
    <n v="611224.1"/>
    <d v="2001-07-01T21:00:00"/>
  </r>
  <r>
    <x v="1"/>
    <x v="3"/>
    <x v="1"/>
    <x v="0"/>
    <n v="1247405"/>
    <d v="2001-05-15T09:13:45"/>
    <s v="Aquila Energy Marketing Corporation"/>
    <x v="0"/>
    <x v="0"/>
    <x v="0"/>
    <x v="3"/>
    <s v="US Gas Phy Fwd Firm non-TX &lt; or = 1Mo "/>
    <s v="US Gas Phy       NNG Demarc              16May01         USD/MM"/>
    <m/>
    <n v="2712"/>
    <x v="0"/>
    <x v="12"/>
    <x v="0"/>
    <n v="4.3150000000000004"/>
    <s v="TROYKELLY"/>
    <s v="KSTEVEN"/>
    <s v="ENA-IM Mid Central South"/>
    <x v="7"/>
    <x v="7"/>
    <n v="790020"/>
    <d v="2001-05-16T21:00:00"/>
  </r>
  <r>
    <x v="1"/>
    <x v="3"/>
    <x v="1"/>
    <x v="0"/>
    <n v="1247406"/>
    <d v="2001-05-15T09:13:46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nnesley"/>
    <s v="PMIMS"/>
    <s v="ENA - IM MKT Central CG"/>
    <x v="7"/>
    <x v="7"/>
    <n v="790021"/>
    <d v="2001-05-16T21:00:00"/>
  </r>
  <r>
    <x v="1"/>
    <x v="3"/>
    <x v="1"/>
    <x v="0"/>
    <n v="1247407"/>
    <d v="2001-05-15T09:13:50"/>
    <s v="Noble Gas Marketing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dealjunkie"/>
    <s v="TDONOHO"/>
    <s v="ENA - IM Central Gulf"/>
    <x v="7"/>
    <x v="7"/>
    <n v="790022"/>
    <d v="2001-05-16T21:00:00"/>
  </r>
  <r>
    <x v="1"/>
    <x v="1"/>
    <x v="1"/>
    <x v="0"/>
    <n v="1247408"/>
    <d v="2001-05-15T09:13:52"/>
    <s v="Mirant Americas Energy Marketing, L.P."/>
    <x v="0"/>
    <x v="0"/>
    <x v="0"/>
    <x v="1"/>
    <s v="US West Power Phy Fwd Firm"/>
    <s v="US Pwr Phy Firm  PALVE Peak              Sep01           USD/MWh"/>
    <n v="25"/>
    <m/>
    <x v="0"/>
    <x v="1"/>
    <x v="0"/>
    <n v="240"/>
    <s v="ttw00001"/>
    <s v="MMOTLEY"/>
    <s v="ST-SW"/>
    <x v="6"/>
    <x v="8"/>
    <n v="611225.1"/>
    <d v="2001-09-01T21:00:00"/>
  </r>
  <r>
    <x v="1"/>
    <x v="3"/>
    <x v="0"/>
    <x v="0"/>
    <n v="1247409"/>
    <d v="2001-05-15T09:13:53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RODRIGUEZ"/>
    <s v="MMAGGI"/>
    <s v="NG EXOTIC"/>
    <x v="3"/>
    <x v="7"/>
    <s v="V96563.1"/>
    <d v="2001-06-01T00:00:00"/>
  </r>
  <r>
    <x v="1"/>
    <x v="3"/>
    <x v="1"/>
    <x v="0"/>
    <n v="1247411"/>
    <d v="2001-05-15T09:13:54"/>
    <s v="Nicor Enerchange, LLC"/>
    <x v="0"/>
    <x v="0"/>
    <x v="0"/>
    <x v="3"/>
    <s v="US Gas Phy Fwd Firm non-TX &lt; or = 1Mo "/>
    <s v="US Gas Phy       NGPL NICOR              16May01         USD/MM"/>
    <m/>
    <n v="4810"/>
    <x v="0"/>
    <x v="12"/>
    <x v="0"/>
    <n v="4.5650000000000004"/>
    <s v="ADM83303"/>
    <s v="PMIMS"/>
    <s v="ENA - IM MKT Central CG"/>
    <x v="7"/>
    <x v="7"/>
    <n v="790023"/>
    <d v="2001-05-16T21:00:00"/>
  </r>
  <r>
    <x v="1"/>
    <x v="3"/>
    <x v="0"/>
    <x v="0"/>
    <n v="1247412"/>
    <d v="2001-05-15T09:13:5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"/>
    <s v="aepes222"/>
    <s v="PKEAVEY"/>
    <s v="G-DAILY-EST"/>
    <x v="3"/>
    <x v="7"/>
    <s v="V96566.1"/>
    <d v="2001-05-16T21:00:00"/>
  </r>
  <r>
    <x v="1"/>
    <x v="3"/>
    <x v="1"/>
    <x v="0"/>
    <n v="1247413"/>
    <d v="2001-05-15T09:13:57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TMVTML01"/>
    <s v="TDONOHO"/>
    <s v="ENA - IM Central Gulf"/>
    <x v="7"/>
    <x v="7"/>
    <n v="790024"/>
    <d v="2001-05-16T21:00:00"/>
  </r>
  <r>
    <x v="1"/>
    <x v="3"/>
    <x v="1"/>
    <x v="0"/>
    <n v="1247414"/>
    <d v="2001-05-15T09:14:05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25"/>
    <d v="2001-05-16T21:00:00"/>
  </r>
  <r>
    <x v="1"/>
    <x v="3"/>
    <x v="1"/>
    <x v="0"/>
    <n v="1247416"/>
    <d v="2001-05-15T09:14:16"/>
    <s v="Reliant Energy Services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bcollins"/>
    <s v="PMIMS"/>
    <s v="ENA - IM MKT Central CG"/>
    <x v="7"/>
    <x v="7"/>
    <n v="790027"/>
    <d v="2001-05-16T21:00:00"/>
  </r>
  <r>
    <x v="0"/>
    <x v="3"/>
    <x v="1"/>
    <x v="0"/>
    <n v="1247417"/>
    <d v="2001-05-15T09:14:17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899999999999997"/>
    <s v="chichan2"/>
    <s v="CCLARK5"/>
    <s v="EC - IM Canada BC"/>
    <x v="7"/>
    <x v="9"/>
    <n v="790028"/>
    <d v="2001-05-16T21:00:00"/>
  </r>
  <r>
    <x v="1"/>
    <x v="3"/>
    <x v="1"/>
    <x v="0"/>
    <n v="1247418"/>
    <d v="2001-05-15T09:14:21"/>
    <s v="Texla Energy Management Inc."/>
    <x v="0"/>
    <x v="0"/>
    <x v="0"/>
    <x v="3"/>
    <s v="US Gas Phy Fwd Firm non-TX &lt; or = 1Mo "/>
    <s v="US Gas Phy       HeHub                   16May01         USD/MM"/>
    <m/>
    <n v="9475"/>
    <x v="0"/>
    <x v="12"/>
    <x v="0"/>
    <n v="4.4800000000000004"/>
    <s v="WILSHUSEN"/>
    <s v="ARING"/>
    <s v="ENA-IM NE GULF1"/>
    <x v="7"/>
    <x v="7"/>
    <n v="790030"/>
    <d v="2001-05-16T21:00:00"/>
  </r>
  <r>
    <x v="1"/>
    <x v="3"/>
    <x v="1"/>
    <x v="0"/>
    <n v="1247419"/>
    <d v="2001-05-15T09:14:21"/>
    <s v="Adams Resources Marketing, Ltd."/>
    <x v="0"/>
    <x v="0"/>
    <x v="0"/>
    <x v="3"/>
    <s v="US Gas Phy Fwd Firm non-TX &lt; or = 1Mo "/>
    <s v="US Gas Phy       TENN 800                16May01         USD/MM"/>
    <m/>
    <n v="1500"/>
    <x v="0"/>
    <x v="12"/>
    <x v="0"/>
    <n v="4.37"/>
    <s v="KENTRADES1"/>
    <s v="SNEAL"/>
    <s v="ENA-IM NE GULF3"/>
    <x v="7"/>
    <x v="7"/>
    <n v="790031"/>
    <d v="2001-05-16T21:00:00"/>
  </r>
  <r>
    <x v="1"/>
    <x v="3"/>
    <x v="1"/>
    <x v="0"/>
    <n v="1247420"/>
    <d v="2001-05-15T09:14:3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csaponaro"/>
    <s v="ARING"/>
    <s v="ENA-IM NE GULF1"/>
    <x v="7"/>
    <x v="7"/>
    <n v="790032"/>
    <d v="2001-05-16T21:00:00"/>
  </r>
  <r>
    <x v="0"/>
    <x v="3"/>
    <x v="1"/>
    <x v="0"/>
    <n v="1247422"/>
    <d v="2001-05-15T09:14:33"/>
    <s v="TotalFinaElf Gas and Power Limited"/>
    <x v="0"/>
    <x v="0"/>
    <x v="0"/>
    <x v="3"/>
    <s v="UK Gas Phy Fwd NBP"/>
    <s v="UK Gas Phy       NBP                     Apr-Sep02       p/th"/>
    <m/>
    <n v="25000"/>
    <x v="0"/>
    <x v="5"/>
    <x v="3"/>
    <n v="22.15"/>
    <s v="RICHPUGH"/>
    <s v="AFAIRLE"/>
    <s v="Non Affiliate Gas Book"/>
    <x v="4"/>
    <x v="2"/>
    <n v="102932"/>
    <d v="2002-04-01T00:00:00"/>
  </r>
  <r>
    <x v="0"/>
    <x v="3"/>
    <x v="1"/>
    <x v="0"/>
    <n v="1247423"/>
    <d v="2001-05-15T09:14:35"/>
    <s v="Aquila Canada Corp."/>
    <x v="0"/>
    <x v="0"/>
    <x v="0"/>
    <x v="3"/>
    <s v="CAN Gas Phy Basis Firm East &lt; or = 1Mo"/>
    <s v="CAN Gas PhyBasis Dawn                    Jun01           USD/MM"/>
    <m/>
    <n v="10000"/>
    <x v="0"/>
    <x v="12"/>
    <x v="0"/>
    <n v="0.2175"/>
    <s v="mhenderson"/>
    <s v="GSTOREY"/>
    <s v="ENA - IM Ontario"/>
    <x v="7"/>
    <x v="7"/>
    <s v="V96572.1 / 790038"/>
    <d v="2001-06-01T21:00:00"/>
  </r>
  <r>
    <x v="1"/>
    <x v="3"/>
    <x v="1"/>
    <x v="0"/>
    <n v="1247424"/>
    <d v="2001-05-15T09:14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PEGGIALL"/>
    <s v="PMIMS"/>
    <s v="ENA - IM MKT Central CG"/>
    <x v="7"/>
    <x v="7"/>
    <n v="790034"/>
    <d v="2001-05-16T21:00:00"/>
  </r>
  <r>
    <x v="1"/>
    <x v="3"/>
    <x v="1"/>
    <x v="0"/>
    <n v="1247425"/>
    <d v="2001-05-15T09:14:39"/>
    <s v="e prime, inc."/>
    <x v="0"/>
    <x v="0"/>
    <x v="0"/>
    <x v="3"/>
    <s v="US Gas Phy Fwd Firm non-TX &lt; or = 1Mo "/>
    <s v="US Gas Phy       FGT Z2                  16May01         USD/MM"/>
    <m/>
    <n v="1000"/>
    <x v="0"/>
    <x v="12"/>
    <x v="0"/>
    <n v="4.4400000000000004"/>
    <s v="EPRIME26"/>
    <s v="SNEAL"/>
    <s v="ENA-IM NE GULF4"/>
    <x v="7"/>
    <x v="7"/>
    <n v="790035"/>
    <d v="2001-05-16T21:00:00"/>
  </r>
  <r>
    <x v="1"/>
    <x v="3"/>
    <x v="1"/>
    <x v="0"/>
    <n v="1247427"/>
    <d v="2001-05-15T09:14:40"/>
    <s v="Mirant Americas Energy Marketing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"/>
    <s v="jfh00001"/>
    <s v="MLENHAR"/>
    <s v="ENA - IM West"/>
    <x v="7"/>
    <x v="7"/>
    <n v="790036"/>
    <d v="2001-05-16T21:00:00"/>
  </r>
  <r>
    <x v="0"/>
    <x v="3"/>
    <x v="1"/>
    <x v="0"/>
    <n v="1247428"/>
    <d v="2001-05-15T09:14:4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037"/>
    <d v="2001-05-16T21:00:00"/>
  </r>
  <r>
    <x v="1"/>
    <x v="3"/>
    <x v="1"/>
    <x v="0"/>
    <n v="1247429"/>
    <d v="2001-05-15T09:14:55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90041"/>
    <d v="2001-05-16T21:00:00"/>
  </r>
  <r>
    <x v="1"/>
    <x v="3"/>
    <x v="1"/>
    <x v="0"/>
    <n v="1247430"/>
    <d v="2001-05-15T09:14:57"/>
    <s v="USGT/Aquila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41"/>
    <s v="cindybisho"/>
    <s v="TKUYKEN"/>
    <s v="ENA - IM West"/>
    <x v="7"/>
    <x v="7"/>
    <n v="790042"/>
    <d v="2001-05-16T21:00:00"/>
  </r>
  <r>
    <x v="1"/>
    <x v="1"/>
    <x v="1"/>
    <x v="0"/>
    <n v="1247432"/>
    <d v="2001-05-15T09:15:02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5"/>
    <s v="aepsvc133"/>
    <s v="DDAVIS"/>
    <s v="LT-New England"/>
    <x v="6"/>
    <x v="8"/>
    <n v="611230.1"/>
    <d v="2001-07-01T17:11:00"/>
  </r>
  <r>
    <x v="1"/>
    <x v="3"/>
    <x v="1"/>
    <x v="0"/>
    <n v="1247431"/>
    <d v="2001-05-15T09:15:02"/>
    <s v="Cook Inlet Energy Supply L.L.C."/>
    <x v="0"/>
    <x v="0"/>
    <x v="0"/>
    <x v="3"/>
    <s v="US Gas Phy Fwd Firm non-TX &lt; or = 1Mo "/>
    <s v="US Gas Phy       NGPL TxOkGCPool         16May01         USD/MM"/>
    <n v="4778"/>
    <m/>
    <x v="0"/>
    <x v="12"/>
    <x v="0"/>
    <n v="4.4000000000000004"/>
    <s v="MIDCONT4"/>
    <s v="TDONOHO"/>
    <s v="ENA - IM Central Gulf"/>
    <x v="7"/>
    <x v="7"/>
    <n v="790043"/>
    <d v="2001-05-16T21:00:00"/>
  </r>
  <r>
    <x v="0"/>
    <x v="3"/>
    <x v="1"/>
    <x v="0"/>
    <n v="1247433"/>
    <d v="2001-05-15T09:15:04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3"/>
    <s v="sgrimbly"/>
    <s v="MCOWAN"/>
    <s v="EC-IM Canada West"/>
    <x v="7"/>
    <x v="9"/>
    <n v="790044"/>
    <d v="2001-06-01T21:00:00"/>
  </r>
  <r>
    <x v="1"/>
    <x v="3"/>
    <x v="1"/>
    <x v="0"/>
    <n v="1247435"/>
    <d v="2001-05-15T09:15:09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epes206"/>
    <s v="PMIMS"/>
    <s v="ENA - IM MKT Central CG"/>
    <x v="7"/>
    <x v="7"/>
    <n v="790045"/>
    <d v="2001-05-16T21:00:00"/>
  </r>
  <r>
    <x v="1"/>
    <x v="3"/>
    <x v="1"/>
    <x v="0"/>
    <n v="1247436"/>
    <d v="2001-05-15T09:15:10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1"/>
    <s v="mattreed"/>
    <s v="TKUYKEN"/>
    <s v="ENA - IM West"/>
    <x v="7"/>
    <x v="7"/>
    <n v="790046"/>
    <d v="2001-05-16T21:00:00"/>
  </r>
  <r>
    <x v="1"/>
    <x v="3"/>
    <x v="1"/>
    <x v="0"/>
    <n v="1247437"/>
    <d v="2001-05-15T09:15:13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mattreed"/>
    <s v="TKUYKEN"/>
    <s v="ENA - IM West"/>
    <x v="7"/>
    <x v="7"/>
    <n v="790047"/>
    <d v="2001-05-16T21:00:00"/>
  </r>
  <r>
    <x v="1"/>
    <x v="3"/>
    <x v="1"/>
    <x v="0"/>
    <n v="1247438"/>
    <d v="2001-05-15T09:15:16"/>
    <s v="TXU Energy Trading Company"/>
    <x v="0"/>
    <x v="0"/>
    <x v="0"/>
    <x v="3"/>
    <s v="US Gas Phy Fwd Firm non-TX &lt; or = 1Mo "/>
    <s v="US Gas Phy       Consumers Pwr           16May01         USD/MM"/>
    <n v="308"/>
    <m/>
    <x v="0"/>
    <x v="12"/>
    <x v="0"/>
    <n v="4.6550000000000002"/>
    <s v="txuetcch"/>
    <s v="JWILLI13"/>
    <s v="ENA - IM Mkt Central MICH"/>
    <x v="7"/>
    <x v="7"/>
    <n v="790048"/>
    <d v="2001-05-16T21:00:00"/>
  </r>
  <r>
    <x v="1"/>
    <x v="3"/>
    <x v="1"/>
    <x v="0"/>
    <n v="1247439"/>
    <d v="2001-05-15T09:15:1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90049"/>
    <d v="2001-05-16T21:00:00"/>
  </r>
  <r>
    <x v="1"/>
    <x v="3"/>
    <x v="1"/>
    <x v="0"/>
    <n v="1247440"/>
    <d v="2001-05-15T09:15:18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50000000000004"/>
    <s v="annesley"/>
    <s v="PMIMS"/>
    <s v="ENA - IM MKT Central CG"/>
    <x v="7"/>
    <x v="7"/>
    <n v="790050"/>
    <d v="2001-05-16T21:00:00"/>
  </r>
  <r>
    <x v="1"/>
    <x v="3"/>
    <x v="1"/>
    <x v="0"/>
    <n v="1247441"/>
    <d v="2001-05-15T09:15:20"/>
    <s v="El Paso Merchant Energy, L.P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EPMELPsj"/>
    <s v="SNEAL"/>
    <s v="ENA-IM NE GULF3"/>
    <x v="7"/>
    <x v="7"/>
    <n v="790051"/>
    <d v="2001-05-16T21:00:00"/>
  </r>
  <r>
    <x v="1"/>
    <x v="3"/>
    <x v="1"/>
    <x v="0"/>
    <n v="1247442"/>
    <d v="2001-05-15T09:15:24"/>
    <s v="Aquila Energy Marketing Corporation"/>
    <x v="0"/>
    <x v="0"/>
    <x v="0"/>
    <x v="3"/>
    <s v="US Gas Phy Fwd Firm non-TX &lt; or = 1Mo "/>
    <s v="US Gas Phy       TENN 500                16May01         USD/MM"/>
    <m/>
    <n v="608"/>
    <x v="0"/>
    <x v="12"/>
    <x v="0"/>
    <n v="4.3600000000000003"/>
    <s v="JENNCLAYO"/>
    <s v="SNEAL"/>
    <s v="ENA-IM NE GULF3"/>
    <x v="7"/>
    <x v="7"/>
    <n v="790052"/>
    <d v="2001-05-16T21:00:00"/>
  </r>
  <r>
    <x v="1"/>
    <x v="3"/>
    <x v="1"/>
    <x v="0"/>
    <n v="1247444"/>
    <d v="2001-05-15T09:15:25"/>
    <s v="AEP Energy Services, Inc.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637999999999996"/>
    <s v="aepes206"/>
    <s v="PMIMS"/>
    <s v="ENA - IM MKT Central CG"/>
    <x v="7"/>
    <x v="7"/>
    <n v="790054"/>
    <d v="2001-05-16T21:00:00"/>
  </r>
  <r>
    <x v="1"/>
    <x v="3"/>
    <x v="1"/>
    <x v="0"/>
    <n v="1247443"/>
    <d v="2001-05-15T09:15:25"/>
    <s v="Cook Inlet Energy Supply L.L.C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7"/>
    <s v="EASTDESK7"/>
    <s v="ARING"/>
    <s v="ENA-IM NE GULF1"/>
    <x v="7"/>
    <x v="7"/>
    <n v="790053"/>
    <d v="2001-05-16T21:00:00"/>
  </r>
  <r>
    <x v="1"/>
    <x v="3"/>
    <x v="1"/>
    <x v="0"/>
    <n v="1247446"/>
    <d v="2001-05-15T09:15:27"/>
    <s v="Texaco Natural Gas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BILLBALSA"/>
    <s v="KSTEVEN"/>
    <s v="ENA-IM Mid Central South"/>
    <x v="7"/>
    <x v="7"/>
    <n v="790055"/>
    <d v="2001-05-16T21:00:00"/>
  </r>
  <r>
    <x v="1"/>
    <x v="3"/>
    <x v="1"/>
    <x v="0"/>
    <n v="1247447"/>
    <d v="2001-05-15T09:1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90057"/>
    <d v="2001-05-16T21:00:00"/>
  </r>
  <r>
    <x v="1"/>
    <x v="3"/>
    <x v="1"/>
    <x v="0"/>
    <n v="1247448"/>
    <d v="2001-05-15T09:15:32"/>
    <s v="CMS Marketing, Services and Trading Company"/>
    <x v="0"/>
    <x v="0"/>
    <x v="0"/>
    <x v="3"/>
    <s v="US Gas Phy Fwd Firm non-TX &lt; or = 1Mo "/>
    <s v="US Gas Phy       NNG Demarc              16May01         USD/MM"/>
    <m/>
    <n v="2100"/>
    <x v="0"/>
    <x v="12"/>
    <x v="0"/>
    <n v="4.32"/>
    <s v="MELISA94"/>
    <s v="KSTEVEN"/>
    <s v="ENA-IM Mid Central South"/>
    <x v="7"/>
    <x v="7"/>
    <n v="790058"/>
    <d v="2001-05-16T21:00:00"/>
  </r>
  <r>
    <x v="1"/>
    <x v="3"/>
    <x v="1"/>
    <x v="0"/>
    <n v="1247450"/>
    <d v="2001-05-15T09:15:32"/>
    <s v="Texla Energy Management In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7"/>
    <s v="STANHORTON"/>
    <s v="ARING"/>
    <s v="ENA-IM NE GULF1"/>
    <x v="7"/>
    <x v="7"/>
    <n v="790059"/>
    <d v="2001-05-16T21:00:00"/>
  </r>
  <r>
    <x v="1"/>
    <x v="3"/>
    <x v="0"/>
    <x v="0"/>
    <n v="1247452"/>
    <d v="2001-05-15T09:15:36"/>
    <s v="Bank of Montreal"/>
    <x v="0"/>
    <x v="0"/>
    <x v="0"/>
    <x v="3"/>
    <s v="US Gas Fin Swap"/>
    <s v="US Gas Swap      Nymex                   Aug01           USD/MM"/>
    <n v="5000"/>
    <m/>
    <x v="0"/>
    <x v="12"/>
    <x v="0"/>
    <n v="4.6375000000000002"/>
    <s v="ADM28948"/>
    <s v="JARNOLD"/>
    <s v="NG-Price"/>
    <x v="3"/>
    <x v="7"/>
    <s v="V96580.1"/>
    <d v="2001-08-01T21:00:00"/>
  </r>
  <r>
    <x v="1"/>
    <x v="6"/>
    <x v="0"/>
    <x v="0"/>
    <n v="1247451"/>
    <d v="2001-05-15T09:15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rsrsrsrs"/>
    <s v="GWHALLE"/>
    <s v="WTI-GW-NXC2"/>
    <x v="3"/>
    <x v="7"/>
    <s v="V96579.1"/>
    <d v="2001-06-01T00:00:00"/>
  </r>
  <r>
    <x v="1"/>
    <x v="3"/>
    <x v="1"/>
    <x v="0"/>
    <n v="1247456"/>
    <d v="2001-05-15T09:15:38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90061"/>
    <d v="2001-05-16T21:00:00"/>
  </r>
  <r>
    <x v="1"/>
    <x v="3"/>
    <x v="1"/>
    <x v="0"/>
    <n v="1247455"/>
    <d v="2001-05-15T09:15:38"/>
    <s v="Coral Energy Resources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949999999999996"/>
    <s v="rjvandamp"/>
    <s v="SPEREIR"/>
    <s v="ENA-IM NE GULF3"/>
    <x v="7"/>
    <x v="7"/>
    <n v="790060"/>
    <d v="2001-05-16T21:00:00"/>
  </r>
  <r>
    <x v="1"/>
    <x v="3"/>
    <x v="1"/>
    <x v="0"/>
    <n v="1247458"/>
    <d v="2001-05-15T09:15:41"/>
    <s v="AEP Energy Services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aepes208"/>
    <s v="KSTEVEN"/>
    <s v="ENA-IM Mid Central South"/>
    <x v="7"/>
    <x v="7"/>
    <n v="790062"/>
    <d v="2001-05-16T21:00:00"/>
  </r>
  <r>
    <x v="1"/>
    <x v="6"/>
    <x v="0"/>
    <x v="0"/>
    <n v="1247459"/>
    <d v="2001-05-15T09:15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581.1"/>
    <d v="2001-06-01T00:00:00"/>
  </r>
  <r>
    <x v="1"/>
    <x v="3"/>
    <x v="1"/>
    <x v="0"/>
    <n v="1247460"/>
    <d v="2001-05-15T09:15:44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FMORGAN1"/>
    <s v="ARING"/>
    <s v="ENA-IM NE GULF1"/>
    <x v="7"/>
    <x v="7"/>
    <n v="790063"/>
    <d v="2001-05-16T21:00:00"/>
  </r>
  <r>
    <x v="1"/>
    <x v="3"/>
    <x v="1"/>
    <x v="0"/>
    <n v="1247461"/>
    <d v="2001-05-15T09:15:48"/>
    <s v="CMS Marketing, Services and Trading Company"/>
    <x v="0"/>
    <x v="0"/>
    <x v="0"/>
    <x v="3"/>
    <s v="US Gas Phy Fwd Firm non-TX &lt; or = 1Mo "/>
    <s v="US Gas Phy       ANR SW Pool             16May01         USD/MM"/>
    <n v="2100"/>
    <m/>
    <x v="0"/>
    <x v="12"/>
    <x v="0"/>
    <n v="4.335"/>
    <s v="MELISA94"/>
    <s v="KSTEVEN"/>
    <s v="ENA-IM Mid Central South"/>
    <x v="7"/>
    <x v="7"/>
    <n v="790064"/>
    <d v="2001-05-16T21:00:00"/>
  </r>
  <r>
    <x v="1"/>
    <x v="6"/>
    <x v="0"/>
    <x v="0"/>
    <n v="1247463"/>
    <d v="2001-05-15T09:15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584.1"/>
    <d v="2001-06-01T00:00:00"/>
  </r>
  <r>
    <x v="1"/>
    <x v="3"/>
    <x v="1"/>
    <x v="0"/>
    <n v="1247464"/>
    <d v="2001-05-15T09:15:53"/>
    <s v="ONEOK Energy Marketing and Trading Company, L.P."/>
    <x v="0"/>
    <x v="0"/>
    <x v="0"/>
    <x v="3"/>
    <s v="US Gas Phy Fwd Firm non-TX &lt; or = 1Mo "/>
    <s v="US Gas Phy       PEPL Pool               16May01         USD/MM"/>
    <n v="2658"/>
    <m/>
    <x v="0"/>
    <x v="12"/>
    <x v="0"/>
    <n v="4.34"/>
    <s v="STVDIXON"/>
    <s v="KSTEVEN"/>
    <s v="ENA-IM Mid Central South"/>
    <x v="7"/>
    <x v="7"/>
    <n v="790065"/>
    <d v="2001-05-16T21:00:00"/>
  </r>
  <r>
    <x v="1"/>
    <x v="3"/>
    <x v="1"/>
    <x v="0"/>
    <n v="1247465"/>
    <d v="2001-05-15T09:15:5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johnlewis"/>
    <s v="SPEREIR"/>
    <s v="ENA-IM NE GULF2"/>
    <x v="7"/>
    <x v="7"/>
    <n v="790066"/>
    <d v="2001-05-16T21:00:00"/>
  </r>
  <r>
    <x v="0"/>
    <x v="3"/>
    <x v="1"/>
    <x v="0"/>
    <n v="1247467"/>
    <d v="2001-05-15T09:15:57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549999999999997"/>
    <s v="ngeerds01"/>
    <s v="RWATT"/>
    <s v="EC-IM Canada West"/>
    <x v="7"/>
    <x v="9"/>
    <n v="790067"/>
    <d v="2001-05-16T21:00:00"/>
  </r>
  <r>
    <x v="1"/>
    <x v="3"/>
    <x v="1"/>
    <x v="0"/>
    <n v="1247468"/>
    <d v="2001-05-15T09:15:58"/>
    <s v="BP Energy Company"/>
    <x v="0"/>
    <x v="0"/>
    <x v="0"/>
    <x v="3"/>
    <s v="US Gas Phy Fwd Firm non-TX &lt; or = 1Mo "/>
    <s v="US Gas Phy       ANR SW Pool             16May01         USD/MM"/>
    <n v="211"/>
    <m/>
    <x v="0"/>
    <x v="12"/>
    <x v="0"/>
    <n v="4.335"/>
    <s v="ADM45135"/>
    <s v="KSTEVEN"/>
    <s v="ENA-IM Mid Central South"/>
    <x v="7"/>
    <x v="7"/>
    <n v="790068"/>
    <d v="2001-05-16T21:00:00"/>
  </r>
  <r>
    <x v="1"/>
    <x v="3"/>
    <x v="1"/>
    <x v="0"/>
    <n v="1247469"/>
    <d v="2001-05-15T09:15:58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rdyoung1"/>
    <s v="ARING"/>
    <s v="ENA-IM NE GULF1"/>
    <x v="7"/>
    <x v="7"/>
    <n v="790069"/>
    <d v="2001-05-16T21:00:00"/>
  </r>
  <r>
    <x v="1"/>
    <x v="3"/>
    <x v="1"/>
    <x v="0"/>
    <n v="1247472"/>
    <d v="2001-05-15T09:16:01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724999999999998"/>
    <s v="perryperg"/>
    <s v="PMIMS"/>
    <s v="ENA - IM MKT Central CG"/>
    <x v="7"/>
    <x v="7"/>
    <n v="790070"/>
    <d v="2001-05-16T21:00:00"/>
  </r>
  <r>
    <x v="1"/>
    <x v="3"/>
    <x v="1"/>
    <x v="0"/>
    <n v="1247471"/>
    <d v="2001-05-15T09:16:0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CARROLL"/>
    <s v="ARING"/>
    <s v="ENA-IM NE GULF1"/>
    <x v="7"/>
    <x v="7"/>
    <n v="790071"/>
    <d v="2001-05-16T21:00:00"/>
  </r>
  <r>
    <x v="1"/>
    <x v="1"/>
    <x v="1"/>
    <x v="0"/>
    <n v="1247473"/>
    <d v="2001-05-15T09:16:05"/>
    <s v="Williams Energy Marketing &amp; Trading Company"/>
    <x v="0"/>
    <x v="0"/>
    <x v="0"/>
    <x v="1"/>
    <s v="US East Power Phy Fwd Firm"/>
    <s v="US Pwr Phy Firm  TVA Peak                Sep01           USD/MWh"/>
    <m/>
    <n v="50"/>
    <x v="0"/>
    <x v="1"/>
    <x v="0"/>
    <n v="41.5"/>
    <s v="jheinecke1"/>
    <s v="KPRESTO"/>
    <s v="LT-SERC"/>
    <x v="6"/>
    <x v="8"/>
    <n v="611231.1"/>
    <d v="2001-09-01T14:25:00"/>
  </r>
  <r>
    <x v="1"/>
    <x v="3"/>
    <x v="1"/>
    <x v="0"/>
    <n v="1247474"/>
    <d v="2001-05-15T09:16:08"/>
    <s v="Duke Energy Trading and Marketing, L.L.C."/>
    <x v="0"/>
    <x v="0"/>
    <x v="0"/>
    <x v="3"/>
    <s v="US Gas Phy Fwd Firm non-TX &lt; or = 1Mo "/>
    <s v="US Gas Phy       PEPL Pool               16May01         USD/MM"/>
    <n v="2342"/>
    <m/>
    <x v="0"/>
    <x v="12"/>
    <x v="0"/>
    <n v="4.34"/>
    <s v="RHUGGINS"/>
    <s v="KSTEVEN"/>
    <s v="ENA-IM Mid Central South"/>
    <x v="7"/>
    <x v="7"/>
    <n v="790072"/>
    <d v="2001-05-16T21:00:00"/>
  </r>
  <r>
    <x v="1"/>
    <x v="3"/>
    <x v="1"/>
    <x v="0"/>
    <n v="1247475"/>
    <d v="2001-05-15T09:16:08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TMVTML01"/>
    <s v="TDONOHO"/>
    <s v="ENA - IM Central Gulf"/>
    <x v="7"/>
    <x v="7"/>
    <n v="790073"/>
    <d v="2001-05-16T21:00:00"/>
  </r>
  <r>
    <x v="1"/>
    <x v="3"/>
    <x v="1"/>
    <x v="0"/>
    <n v="1247476"/>
    <d v="2001-05-15T09:16:09"/>
    <s v="Cook Inlet Energy Supply L.L.C.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MIDCONT1"/>
    <s v="TDONOHO"/>
    <s v="ENA - IM Central Gulf"/>
    <x v="7"/>
    <x v="7"/>
    <n v="790074"/>
    <d v="2001-05-16T21:00:00"/>
  </r>
  <r>
    <x v="1"/>
    <x v="3"/>
    <x v="1"/>
    <x v="0"/>
    <n v="1247477"/>
    <d v="2001-05-15T09:16:11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90075"/>
    <d v="2001-05-16T21:00:00"/>
  </r>
  <r>
    <x v="1"/>
    <x v="3"/>
    <x v="1"/>
    <x v="0"/>
    <n v="1247478"/>
    <d v="2001-05-15T09:16:15"/>
    <s v="e prime, inc."/>
    <x v="0"/>
    <x v="0"/>
    <x v="0"/>
    <x v="3"/>
    <s v="US Gas Phy Fwd Firm non-TX &lt; or = 1Mo "/>
    <s v="US Gas Phy       NNG Demarc              16May01         USD/MM"/>
    <m/>
    <n v="2500"/>
    <x v="0"/>
    <x v="12"/>
    <x v="0"/>
    <n v="4.32"/>
    <s v="EPRIME28"/>
    <s v="KSTEVEN"/>
    <s v="ENA-IM Mid Central South"/>
    <x v="7"/>
    <x v="7"/>
    <n v="790076"/>
    <d v="2001-05-16T21:00:00"/>
  </r>
  <r>
    <x v="1"/>
    <x v="3"/>
    <x v="1"/>
    <x v="0"/>
    <n v="1247481"/>
    <d v="2001-05-15T09:16:17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"/>
    <s v="bcollins"/>
    <s v="TDONOHO"/>
    <s v="ENA - IM Central Gulf"/>
    <x v="7"/>
    <x v="7"/>
    <n v="790077"/>
    <d v="2001-05-16T21:00:00"/>
  </r>
  <r>
    <x v="1"/>
    <x v="3"/>
    <x v="1"/>
    <x v="0"/>
    <n v="1247483"/>
    <d v="2001-05-15T09:16:19"/>
    <s v="BGML - IM Bridgeline"/>
    <x v="6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ADM84149"/>
    <s v="ARING"/>
    <s v="ENA-IM NE GULF1"/>
    <x v="7"/>
    <x v="7"/>
    <n v="790078"/>
    <d v="2001-05-16T21:00:00"/>
  </r>
  <r>
    <x v="1"/>
    <x v="1"/>
    <x v="1"/>
    <x v="0"/>
    <n v="1247484"/>
    <d v="2001-05-15T09:16:21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61"/>
    <s v="mwestbro"/>
    <s v="JKING6"/>
    <s v="LT-ECAR"/>
    <x v="6"/>
    <x v="8"/>
    <n v="611232.1"/>
    <d v="2001-06-01T17:03:00"/>
  </r>
  <r>
    <x v="1"/>
    <x v="3"/>
    <x v="1"/>
    <x v="0"/>
    <n v="1247485"/>
    <d v="2001-05-15T09:16:24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90080"/>
    <d v="2001-05-16T21:00:00"/>
  </r>
  <r>
    <x v="1"/>
    <x v="3"/>
    <x v="1"/>
    <x v="0"/>
    <n v="1247486"/>
    <d v="2001-05-15T09:16:25"/>
    <s v="Sempra Energy Trading Corp."/>
    <x v="0"/>
    <x v="0"/>
    <x v="0"/>
    <x v="3"/>
    <s v="US Gas Phy Fwd Firm non-TX &lt; or = 1Mo "/>
    <s v="US Gas Phy       Dom SP TT               16May01         USD/MM"/>
    <n v="4500"/>
    <m/>
    <x v="0"/>
    <x v="12"/>
    <x v="0"/>
    <n v="4.68"/>
    <s v="gbricker"/>
    <s v="SHENDRI"/>
    <s v="ENA-IM ME CNG"/>
    <x v="7"/>
    <x v="7"/>
    <n v="790081"/>
    <d v="2001-05-16T21:00:00"/>
  </r>
  <r>
    <x v="1"/>
    <x v="3"/>
    <x v="1"/>
    <x v="0"/>
    <n v="1247487"/>
    <d v="2001-05-15T09:16:33"/>
    <s v="BP Energy Company"/>
    <x v="0"/>
    <x v="0"/>
    <x v="0"/>
    <x v="3"/>
    <s v="US Gas Phy Fwd Firm non-TX &lt; or = 1Mo "/>
    <s v="US Gas Phy       NNG Demarc              16May01         USD/MM"/>
    <n v="611"/>
    <m/>
    <x v="0"/>
    <x v="12"/>
    <x v="0"/>
    <n v="4.3099999999999996"/>
    <s v="ADM45135"/>
    <s v="KSTEVEN"/>
    <s v="ENA-IM Mid Central South"/>
    <x v="7"/>
    <x v="7"/>
    <n v="790082"/>
    <d v="2001-05-16T21:00:00"/>
  </r>
  <r>
    <x v="1"/>
    <x v="6"/>
    <x v="0"/>
    <x v="0"/>
    <n v="1247488"/>
    <d v="2001-05-15T09:16:3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590.1"/>
    <d v="2001-06-01T00:00:00"/>
  </r>
  <r>
    <x v="0"/>
    <x v="3"/>
    <x v="1"/>
    <x v="0"/>
    <n v="1247489"/>
    <d v="2001-05-15T09:16:38"/>
    <s v="London Electricity plc"/>
    <x v="0"/>
    <x v="0"/>
    <x v="0"/>
    <x v="3"/>
    <s v="UK Gas Phy Fwd NBP"/>
    <s v="UK Gas Phy       NBP                     19-20May01      p/th"/>
    <m/>
    <n v="50000"/>
    <x v="0"/>
    <x v="5"/>
    <x v="3"/>
    <n v="19.649999999999999"/>
    <s v="js735105"/>
    <s v="MNICHOLA"/>
    <s v="Non Affiliate Gas Book"/>
    <x v="4"/>
    <x v="2"/>
    <n v="102933"/>
    <d v="2001-05-19T21:00:00"/>
  </r>
  <r>
    <x v="1"/>
    <x v="3"/>
    <x v="0"/>
    <x v="0"/>
    <n v="1247491"/>
    <d v="2001-05-15T09:16:41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450000000000003"/>
    <s v="AQUILA1029"/>
    <s v="PKEAVEY"/>
    <s v="G-DAILY-EST"/>
    <x v="3"/>
    <x v="7"/>
    <s v="V96593.1"/>
    <d v="2001-05-16T21:00:00"/>
  </r>
  <r>
    <x v="0"/>
    <x v="0"/>
    <x v="0"/>
    <x v="0"/>
    <n v="1247492"/>
    <d v="2001-05-15T09:16:47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MCMULLAN"/>
    <s v="BMARCHAN"/>
    <s v="Enron Metals Trading System"/>
    <x v="0"/>
    <x v="0"/>
    <n v="2129960"/>
    <m/>
  </r>
  <r>
    <x v="1"/>
    <x v="3"/>
    <x v="1"/>
    <x v="0"/>
    <n v="1247494"/>
    <d v="2001-05-15T09:16:57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ARRETT6"/>
    <s v="RGAY"/>
    <s v="ENA - IM West"/>
    <x v="7"/>
    <x v="7"/>
    <n v="790085"/>
    <d v="2001-05-16T21:00:00"/>
  </r>
  <r>
    <x v="1"/>
    <x v="3"/>
    <x v="1"/>
    <x v="0"/>
    <n v="1247495"/>
    <d v="2001-05-15T09:16:59"/>
    <s v="TransCanada Gas Services Inc."/>
    <x v="0"/>
    <x v="0"/>
    <x v="0"/>
    <x v="3"/>
    <s v="US Gas Phy Fwd Firm non-TX &lt; or = 1Mo "/>
    <s v="US Gas Phy       TETCO ELA               16May01         USD/MM"/>
    <m/>
    <n v="2500"/>
    <x v="0"/>
    <x v="12"/>
    <x v="0"/>
    <n v="4.3849999999999998"/>
    <s v="robmacinc"/>
    <s v="SPEREIR"/>
    <s v="ENA-IM NE GULF3"/>
    <x v="7"/>
    <x v="7"/>
    <n v="790086"/>
    <d v="2001-05-16T21:00:00"/>
  </r>
  <r>
    <x v="1"/>
    <x v="3"/>
    <x v="1"/>
    <x v="0"/>
    <n v="1247496"/>
    <d v="2001-05-15T09:17:00"/>
    <s v="Conoco Inc."/>
    <x v="0"/>
    <x v="0"/>
    <x v="0"/>
    <x v="3"/>
    <s v="US Gas Phy Fwd Firm TX &lt; or = 1Mo "/>
    <s v="US Gas Phy       HPL/AguaD               16May01         USD/MM"/>
    <m/>
    <n v="5000"/>
    <x v="0"/>
    <x v="12"/>
    <x v="0"/>
    <n v="4.3499999999999996"/>
    <s v="raclark1"/>
    <s v="EVILLAR"/>
    <s v="HPLC - IM HPLC"/>
    <x v="7"/>
    <x v="10"/>
    <n v="790087"/>
    <d v="2001-05-16T21:00:00"/>
  </r>
  <r>
    <x v="1"/>
    <x v="1"/>
    <x v="1"/>
    <x v="0"/>
    <n v="1247497"/>
    <d v="2001-05-15T09:17:01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1"/>
    <s v="vfaes123"/>
    <s v="JQUENET"/>
    <s v="ST-PJM"/>
    <x v="6"/>
    <x v="8"/>
    <n v="611234.1"/>
    <d v="2001-05-29T21:00:00"/>
  </r>
  <r>
    <x v="1"/>
    <x v="3"/>
    <x v="1"/>
    <x v="0"/>
    <n v="1247498"/>
    <d v="2001-05-15T09:17:02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88"/>
    <d v="2001-05-16T21:00:00"/>
  </r>
  <r>
    <x v="0"/>
    <x v="3"/>
    <x v="1"/>
    <x v="0"/>
    <n v="1247499"/>
    <d v="2001-05-15T09:17:0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089"/>
    <d v="2001-05-16T21:00:00"/>
  </r>
  <r>
    <x v="1"/>
    <x v="3"/>
    <x v="1"/>
    <x v="0"/>
    <n v="1247500"/>
    <d v="2001-05-15T09:17:06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090"/>
    <d v="2001-05-16T21:00:00"/>
  </r>
  <r>
    <x v="1"/>
    <x v="3"/>
    <x v="0"/>
    <x v="0"/>
    <n v="1247501"/>
    <d v="2001-05-15T09:17:0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595.1"/>
    <d v="2001-07-01T00:00:00"/>
  </r>
  <r>
    <x v="1"/>
    <x v="3"/>
    <x v="1"/>
    <x v="0"/>
    <n v="1247504"/>
    <d v="2001-05-15T09:17:11"/>
    <s v="Conoco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radking1"/>
    <s v="RGAY"/>
    <s v="ENA - IM West"/>
    <x v="7"/>
    <x v="7"/>
    <n v="790091"/>
    <d v="2001-05-16T21:00:00"/>
  </r>
  <r>
    <x v="1"/>
    <x v="3"/>
    <x v="1"/>
    <x v="0"/>
    <n v="1247505"/>
    <d v="2001-05-15T09:17:17"/>
    <s v="PanCanadian Energy Services Inc."/>
    <x v="0"/>
    <x v="0"/>
    <x v="0"/>
    <x v="3"/>
    <s v="US Gas Phy Fwd Firm non-TX &lt; or = 1Mo "/>
    <s v="US Gas Phy       Transco St.65           16May01         USD/MM"/>
    <n v="7500"/>
    <m/>
    <x v="0"/>
    <x v="12"/>
    <x v="0"/>
    <n v="4.4249999999999998"/>
    <s v="pces5126"/>
    <s v="ARING"/>
    <s v="ENA-IM NE GULF1"/>
    <x v="7"/>
    <x v="7"/>
    <n v="790092"/>
    <d v="2001-05-16T21:00:00"/>
  </r>
  <r>
    <x v="1"/>
    <x v="3"/>
    <x v="1"/>
    <x v="0"/>
    <n v="1247507"/>
    <d v="2001-05-15T09:17:19"/>
    <s v="NGTS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DARREN10"/>
    <s v="RGAY"/>
    <s v="ENA - IM West"/>
    <x v="7"/>
    <x v="7"/>
    <n v="790093"/>
    <d v="2001-05-16T21:00:00"/>
  </r>
  <r>
    <x v="1"/>
    <x v="3"/>
    <x v="1"/>
    <x v="0"/>
    <n v="1247506"/>
    <d v="2001-05-15T09:17:19"/>
    <s v="Tenaska Marketing Ventures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TMVKES01"/>
    <s v="TDONOHO"/>
    <s v="ENA - IM Central Gulf"/>
    <x v="7"/>
    <x v="7"/>
    <n v="790094"/>
    <d v="2001-05-16T21:00:00"/>
  </r>
  <r>
    <x v="1"/>
    <x v="3"/>
    <x v="1"/>
    <x v="0"/>
    <n v="1247508"/>
    <d v="2001-05-15T09:17:2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90095"/>
    <d v="2001-05-16T21:00:00"/>
  </r>
  <r>
    <x v="0"/>
    <x v="3"/>
    <x v="1"/>
    <x v="0"/>
    <n v="1247509"/>
    <d v="2001-05-15T09:1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449999999999999"/>
    <s v="brendahy"/>
    <s v="RWATT"/>
    <s v="EC-IM Canada West"/>
    <x v="7"/>
    <x v="9"/>
    <n v="790096"/>
    <d v="2001-05-15T21:00:00"/>
  </r>
  <r>
    <x v="1"/>
    <x v="3"/>
    <x v="1"/>
    <x v="0"/>
    <n v="1247510"/>
    <d v="2001-05-15T09:17:30"/>
    <s v="Sempra Energy Trading Corp."/>
    <x v="0"/>
    <x v="0"/>
    <x v="0"/>
    <x v="3"/>
    <s v="US Gas Phy Fwd Firm non-TX &lt; or = 1Mo "/>
    <s v="US Gas Phy       Dom SP TT               16May01         USD/MM"/>
    <n v="1667"/>
    <m/>
    <x v="0"/>
    <x v="12"/>
    <x v="0"/>
    <n v="4.66"/>
    <s v="gbricker"/>
    <s v="SHENDRI"/>
    <s v="ENA-IM ME CNG"/>
    <x v="7"/>
    <x v="7"/>
    <n v="790097"/>
    <d v="2001-05-16T21:00:00"/>
  </r>
  <r>
    <x v="1"/>
    <x v="3"/>
    <x v="1"/>
    <x v="0"/>
    <n v="1247512"/>
    <d v="2001-05-15T09:17:32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00000000000004"/>
    <s v="WARNERTODD"/>
    <s v="SPEREIR"/>
    <s v="ENA-IM NE GULF2"/>
    <x v="7"/>
    <x v="7"/>
    <n v="790098"/>
    <d v="2001-05-16T21:00:00"/>
  </r>
  <r>
    <x v="1"/>
    <x v="6"/>
    <x v="1"/>
    <x v="0"/>
    <n v="1247513"/>
    <d v="2001-05-15T09:17:33"/>
    <s v="ConAgra Energy Services, Inc."/>
    <x v="0"/>
    <x v="0"/>
    <x v="0"/>
    <x v="6"/>
    <s v="US Crude WTI Phy Index"/>
    <s v="US WTI Index     Calendar                Jun01           USD/bl/d"/>
    <n v="1000"/>
    <m/>
    <x v="0"/>
    <x v="16"/>
    <x v="0"/>
    <n v="-0.38"/>
    <s v="JALTILIO"/>
    <s v="RFULLER"/>
    <s v="Phyoil-Index"/>
    <x v="3"/>
    <x v="12"/>
    <s v="V96598.1"/>
    <d v="2001-06-01T21:00:00"/>
  </r>
  <r>
    <x v="0"/>
    <x v="3"/>
    <x v="1"/>
    <x v="0"/>
    <n v="1247514"/>
    <d v="2001-05-15T09:17:36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150000000000002"/>
    <s v="johnwest"/>
    <s v="MCOWAN"/>
    <s v="EC-IM Canada West"/>
    <x v="7"/>
    <x v="9"/>
    <n v="790099"/>
    <d v="2001-06-01T21:00:00"/>
  </r>
  <r>
    <x v="1"/>
    <x v="3"/>
    <x v="1"/>
    <x v="0"/>
    <n v="1247515"/>
    <d v="2001-05-15T09:17:36"/>
    <s v="Reliant Energy Services, Inc.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3"/>
    <s v="bcollins"/>
    <s v="KSTEVEN"/>
    <s v="ENA-IM Mid Central South"/>
    <x v="7"/>
    <x v="7"/>
    <n v="790100"/>
    <d v="2001-05-16T21:00:00"/>
  </r>
  <r>
    <x v="1"/>
    <x v="3"/>
    <x v="1"/>
    <x v="0"/>
    <n v="1247516"/>
    <d v="2001-05-15T09:17:39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aepes206"/>
    <s v="PMIMS"/>
    <s v="ENA - IM MKT Central CG"/>
    <x v="7"/>
    <x v="7"/>
    <n v="790101"/>
    <d v="2001-05-16T21:00:00"/>
  </r>
  <r>
    <x v="1"/>
    <x v="3"/>
    <x v="1"/>
    <x v="0"/>
    <n v="1247517"/>
    <d v="2001-05-15T09:17:39"/>
    <s v="OGE Energy Resources, Inc."/>
    <x v="0"/>
    <x v="0"/>
    <x v="0"/>
    <x v="3"/>
    <s v="US Gas Phy Fwd Firm non-TX &lt; or = 1Mo "/>
    <s v="US Gas Phy       NGPL Midcont            16May01         USD/MM"/>
    <m/>
    <n v="288"/>
    <x v="0"/>
    <x v="12"/>
    <x v="0"/>
    <n v="4.33"/>
    <s v="ksharbert"/>
    <s v="KSTEVEN"/>
    <s v="ENA-IM Mid Central South"/>
    <x v="7"/>
    <x v="7"/>
    <n v="790102"/>
    <d v="2001-05-16T21:00:00"/>
  </r>
  <r>
    <x v="1"/>
    <x v="3"/>
    <x v="0"/>
    <x v="0"/>
    <n v="1247519"/>
    <d v="2001-05-15T09:17:40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duanelaw"/>
    <s v="PKEAVEY"/>
    <s v="G-DAILY-EST"/>
    <x v="3"/>
    <x v="7"/>
    <s v="V96600.1"/>
    <d v="2001-05-16T21:00:00"/>
  </r>
  <r>
    <x v="1"/>
    <x v="3"/>
    <x v="1"/>
    <x v="0"/>
    <n v="1247518"/>
    <d v="2001-05-15T09:17:4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JOSEPHHE"/>
    <s v="PMIMS"/>
    <s v="ENA - IM MKT Central CG"/>
    <x v="7"/>
    <x v="7"/>
    <n v="790103"/>
    <d v="2001-05-16T21:00:00"/>
  </r>
  <r>
    <x v="1"/>
    <x v="3"/>
    <x v="1"/>
    <x v="0"/>
    <n v="1247521"/>
    <d v="2001-05-15T09:17:42"/>
    <s v="OGE Energy Resour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5"/>
    <s v="egoodner"/>
    <s v="VPIMENOV"/>
    <s v="ENA-IM ME NEW YORK"/>
    <x v="7"/>
    <x v="7"/>
    <n v="790104"/>
    <d v="2001-05-16T21:00:00"/>
  </r>
  <r>
    <x v="1"/>
    <x v="3"/>
    <x v="1"/>
    <x v="0"/>
    <n v="1247522"/>
    <d v="2001-05-15T09:17:46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KENNYMAN"/>
    <s v="PMIMS"/>
    <s v="ENA - IM MKT Central CG"/>
    <x v="7"/>
    <x v="7"/>
    <n v="790105"/>
    <d v="2001-05-16T21:00:00"/>
  </r>
  <r>
    <x v="1"/>
    <x v="3"/>
    <x v="1"/>
    <x v="0"/>
    <n v="1247523"/>
    <d v="2001-05-15T09:17:47"/>
    <s v="Dynegy Marketing and Trade"/>
    <x v="0"/>
    <x v="0"/>
    <x v="0"/>
    <x v="3"/>
    <s v="US Gas Phy Fwd Firm non-TX &lt; or = 1Mo "/>
    <s v="US Gas Phy       Trunkline ELA           16May01         USD/MM"/>
    <n v="7281"/>
    <m/>
    <x v="0"/>
    <x v="12"/>
    <x v="0"/>
    <n v="4.3449999999999998"/>
    <s v="MCCARTHY"/>
    <s v="TDONOHO"/>
    <s v="ENA - IM Central Gulf"/>
    <x v="7"/>
    <x v="7"/>
    <n v="790106"/>
    <d v="2001-05-16T21:00:00"/>
  </r>
  <r>
    <x v="1"/>
    <x v="3"/>
    <x v="1"/>
    <x v="0"/>
    <n v="1247524"/>
    <d v="2001-05-15T09:17:49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"/>
    <s v="jfh00001"/>
    <s v="MLENHAR"/>
    <s v="ENA - IM West"/>
    <x v="7"/>
    <x v="7"/>
    <n v="790107"/>
    <d v="2001-05-16T21:00:00"/>
  </r>
  <r>
    <x v="1"/>
    <x v="3"/>
    <x v="1"/>
    <x v="0"/>
    <n v="1247525"/>
    <d v="2001-05-15T09:17:5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49999999999997"/>
    <s v="BIGDADDY"/>
    <s v="PMIMS"/>
    <s v="ENA - IM MKT Central CG"/>
    <x v="7"/>
    <x v="7"/>
    <n v="790108"/>
    <d v="2001-05-16T21:00:00"/>
  </r>
  <r>
    <x v="1"/>
    <x v="3"/>
    <x v="1"/>
    <x v="0"/>
    <n v="1247526"/>
    <d v="2001-05-15T09:17:54"/>
    <s v="Sempra Energy Trading Corp."/>
    <x v="0"/>
    <x v="0"/>
    <x v="0"/>
    <x v="3"/>
    <s v="US Gas Phy Fwd Firm non-TX &lt; or = 1Mo "/>
    <s v="US Gas Phy       NGPL NICOR              16May01         USD/MM"/>
    <m/>
    <n v="1000"/>
    <x v="0"/>
    <x v="12"/>
    <x v="0"/>
    <n v="4.5561999999999996"/>
    <s v="ANNBURKE"/>
    <s v="PMIMS"/>
    <s v="ENA - IM MKT Central CG"/>
    <x v="7"/>
    <x v="7"/>
    <n v="790109"/>
    <d v="2001-05-16T21:00:00"/>
  </r>
  <r>
    <x v="1"/>
    <x v="1"/>
    <x v="1"/>
    <x v="0"/>
    <n v="1247528"/>
    <d v="2001-05-15T09:17:56"/>
    <s v="American Electric Power Service Corporation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epsvc138"/>
    <s v="DSMITH3"/>
    <s v="LT-ERCOT"/>
    <x v="6"/>
    <x v="8"/>
    <n v="611237.1"/>
    <d v="2001-07-01T00:00:00"/>
  </r>
  <r>
    <x v="1"/>
    <x v="3"/>
    <x v="1"/>
    <x v="0"/>
    <n v="1247529"/>
    <d v="2001-05-15T09:17:57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EASTDESK7"/>
    <s v="ARING"/>
    <s v="ENA-IM NE GULF1"/>
    <x v="7"/>
    <x v="7"/>
    <n v="790110"/>
    <d v="2001-05-16T21:00:00"/>
  </r>
  <r>
    <x v="1"/>
    <x v="3"/>
    <x v="1"/>
    <x v="0"/>
    <n v="1247531"/>
    <d v="2001-05-15T09:17:58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5"/>
    <s v="txuetcpat"/>
    <s v="MLENHAR"/>
    <s v="ENA - IM West"/>
    <x v="7"/>
    <x v="7"/>
    <n v="790112"/>
    <d v="2001-05-16T21:00:00"/>
  </r>
  <r>
    <x v="1"/>
    <x v="3"/>
    <x v="1"/>
    <x v="0"/>
    <n v="1247530"/>
    <d v="2001-05-15T09:17:58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37999999999998"/>
    <s v="KENNYMAN"/>
    <s v="PMIMS"/>
    <s v="ENA - IM MKT Central CG"/>
    <x v="7"/>
    <x v="7"/>
    <n v="790111"/>
    <d v="2001-05-16T21:00:00"/>
  </r>
  <r>
    <x v="1"/>
    <x v="3"/>
    <x v="0"/>
    <x v="0"/>
    <n v="1247532"/>
    <d v="2001-05-15T09:17:59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duanelaw"/>
    <s v="PKEAVEY"/>
    <s v="G-DAILY-EST"/>
    <x v="3"/>
    <x v="7"/>
    <s v="V96601.1"/>
    <d v="2001-05-16T21:00:00"/>
  </r>
  <r>
    <x v="1"/>
    <x v="3"/>
    <x v="1"/>
    <x v="0"/>
    <n v="1247534"/>
    <d v="2001-05-15T09:18:03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05"/>
    <s v="LREICHEL02"/>
    <s v="MLENHAR"/>
    <s v="ENA - IM West"/>
    <x v="7"/>
    <x v="7"/>
    <n v="790114"/>
    <d v="2001-05-16T21:00:00"/>
  </r>
  <r>
    <x v="1"/>
    <x v="3"/>
    <x v="1"/>
    <x v="0"/>
    <n v="1247535"/>
    <d v="2001-05-15T09:18:12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aepes206"/>
    <s v="JWILLI13"/>
    <s v="ENA - IM Mkt Central MICH"/>
    <x v="7"/>
    <x v="7"/>
    <n v="790115"/>
    <d v="2001-05-16T21:00:00"/>
  </r>
  <r>
    <x v="1"/>
    <x v="3"/>
    <x v="1"/>
    <x v="0"/>
    <n v="1247537"/>
    <d v="2001-05-15T09:18:17"/>
    <s v="BGML - IM Bridgeline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6"/>
    <s v="jayknobl"/>
    <s v="ARING"/>
    <s v="ENA-IM NE GULF1"/>
    <x v="7"/>
    <x v="7"/>
    <n v="790117"/>
    <d v="2001-05-16T21:00:00"/>
  </r>
  <r>
    <x v="1"/>
    <x v="3"/>
    <x v="1"/>
    <x v="0"/>
    <n v="1247536"/>
    <d v="2001-05-15T09:18:17"/>
    <s v="Koch Midstream Services Company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49999999999997"/>
    <s v="curtisday"/>
    <s v="SNEAL"/>
    <s v="ENA-IM NE GULF3"/>
    <x v="7"/>
    <x v="7"/>
    <n v="790116"/>
    <d v="2001-05-16T21:00:00"/>
  </r>
  <r>
    <x v="1"/>
    <x v="3"/>
    <x v="1"/>
    <x v="0"/>
    <n v="1247539"/>
    <d v="2001-05-15T09:18:20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18"/>
    <d v="2001-05-16T21:00:00"/>
  </r>
  <r>
    <x v="1"/>
    <x v="3"/>
    <x v="1"/>
    <x v="0"/>
    <n v="1247540"/>
    <d v="2001-05-15T09:18:26"/>
    <s v="NUI Energy Broker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15"/>
    <s v="NUIEBJOP"/>
    <s v="SPEREIR"/>
    <s v="ENA-IM NE GULF2"/>
    <x v="7"/>
    <x v="7"/>
    <n v="790119"/>
    <d v="2001-05-16T21:00:00"/>
  </r>
  <r>
    <x v="0"/>
    <x v="3"/>
    <x v="1"/>
    <x v="0"/>
    <n v="1247542"/>
    <d v="2001-05-15T09:18:2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600000000000003"/>
    <s v="chichan2"/>
    <s v="CCLARK5"/>
    <s v="EC - IM Canada BC"/>
    <x v="7"/>
    <x v="9"/>
    <n v="790121"/>
    <d v="2001-05-16T21:00:00"/>
  </r>
  <r>
    <x v="1"/>
    <x v="3"/>
    <x v="1"/>
    <x v="0"/>
    <n v="1247544"/>
    <d v="2001-05-15T09:18:28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BERRYJOE1"/>
    <s v="RGAY"/>
    <s v="ENA - IM West"/>
    <x v="7"/>
    <x v="7"/>
    <n v="790120"/>
    <d v="2001-05-16T21:00:00"/>
  </r>
  <r>
    <x v="1"/>
    <x v="1"/>
    <x v="1"/>
    <x v="0"/>
    <n v="1247545"/>
    <d v="2001-05-15T09:18:28"/>
    <s v="Duke Energy Trading and Marketing, L.L.C."/>
    <x v="0"/>
    <x v="0"/>
    <x v="0"/>
    <x v="1"/>
    <s v="US West Power Phy Fwd Firm"/>
    <s v="US Pwr Phy Firm  COB N/S Peak            Jul-Sep01       USD/MWh"/>
    <n v="25"/>
    <m/>
    <x v="0"/>
    <x v="1"/>
    <x v="0"/>
    <n v="363.5"/>
    <s v="dancook1"/>
    <s v="MSWERZB"/>
    <s v="LT-NW"/>
    <x v="6"/>
    <x v="8"/>
    <n v="611239.1"/>
    <d v="2001-07-01T16:50:00"/>
  </r>
  <r>
    <x v="1"/>
    <x v="1"/>
    <x v="1"/>
    <x v="0"/>
    <n v="1247543"/>
    <d v="2001-05-15T09:18:28"/>
    <s v="Duke Energy Trading and Marketing, L.L.C."/>
    <x v="0"/>
    <x v="0"/>
    <x v="0"/>
    <x v="1"/>
    <s v="US West Power Phy Fwd Firm"/>
    <s v="US Pwr Phy Firm  Mid-C Peak              Jul-Sep01       USD/MWh"/>
    <m/>
    <n v="25"/>
    <x v="0"/>
    <x v="1"/>
    <x v="0"/>
    <n v="353.5"/>
    <s v="dancook1"/>
    <s v="MSWERZB"/>
    <s v="LT-NW"/>
    <x v="6"/>
    <x v="8"/>
    <n v="611238.1"/>
    <d v="2001-07-01T16:50:00"/>
  </r>
  <r>
    <x v="1"/>
    <x v="3"/>
    <x v="0"/>
    <x v="0"/>
    <n v="1247546"/>
    <d v="2001-05-15T09:18:35"/>
    <s v="Aquila Risk Management Corporation"/>
    <x v="0"/>
    <x v="0"/>
    <x v="0"/>
    <x v="3"/>
    <s v="US Gas Fin BasisSwap"/>
    <s v="US Gas Basis     HSC                     Jun-Oct01       USD/MM"/>
    <n v="20000"/>
    <m/>
    <x v="0"/>
    <x v="12"/>
    <x v="0"/>
    <n v="3.2500000000000001E-2"/>
    <s v="AQUILA1075"/>
    <s v="EBASS"/>
    <s v="FT-Texas"/>
    <x v="3"/>
    <x v="7"/>
    <s v="V96602.1"/>
    <d v="2001-06-01T00:00:00"/>
  </r>
  <r>
    <x v="1"/>
    <x v="3"/>
    <x v="1"/>
    <x v="0"/>
    <n v="1247547"/>
    <d v="2001-05-15T09:18:36"/>
    <s v="Dynegy Marketing and Trade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FLOYDS14"/>
    <s v="TKUYKEN"/>
    <s v="ENA - IM West"/>
    <x v="7"/>
    <x v="7"/>
    <n v="790123"/>
    <d v="2001-05-16T21:00:00"/>
  </r>
  <r>
    <x v="0"/>
    <x v="3"/>
    <x v="1"/>
    <x v="0"/>
    <n v="1247548"/>
    <d v="2001-05-15T09:18:37"/>
    <s v="Mirant Americas Energy Marketing Canada, Ltd."/>
    <x v="0"/>
    <x v="0"/>
    <x v="0"/>
    <x v="3"/>
    <s v="CAN Gas Phy Fwd Firm West &lt; or = 1Mo"/>
    <s v="CAN Gas Phy      Hntgdn                  16May01         USD/MM"/>
    <n v="3000"/>
    <m/>
    <x v="0"/>
    <x v="12"/>
    <x v="0"/>
    <n v="4.34"/>
    <s v="chichan2"/>
    <s v="CCLARK5"/>
    <s v="EC - IM Canada BC"/>
    <x v="7"/>
    <x v="9"/>
    <n v="790124"/>
    <d v="2001-05-16T21:00:00"/>
  </r>
  <r>
    <x v="1"/>
    <x v="3"/>
    <x v="1"/>
    <x v="0"/>
    <n v="1247549"/>
    <d v="2001-05-15T09:18:38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25"/>
    <d v="2001-05-16T21:00:00"/>
  </r>
  <r>
    <x v="1"/>
    <x v="3"/>
    <x v="1"/>
    <x v="0"/>
    <n v="1247550"/>
    <d v="2001-05-15T09:18:39"/>
    <s v="Calpine Energy Services, L.P."/>
    <x v="0"/>
    <x v="0"/>
    <x v="0"/>
    <x v="3"/>
    <s v="US Gas Phy Fwd Firm non-TX &lt; or = 1Mo "/>
    <s v="US Gas Phy       EPNG SoCal Topk         16May01         USD/MM"/>
    <m/>
    <n v="7500"/>
    <x v="0"/>
    <x v="12"/>
    <x v="0"/>
    <n v="10.824999999999999"/>
    <s v="LREICHEL02"/>
    <s v="JTHOLT"/>
    <s v="ENA - IM West"/>
    <x v="7"/>
    <x v="7"/>
    <n v="790126"/>
    <d v="2001-05-16T21:00:00"/>
  </r>
  <r>
    <x v="1"/>
    <x v="3"/>
    <x v="1"/>
    <x v="0"/>
    <n v="1247551"/>
    <d v="2001-05-15T09:18:42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127"/>
    <d v="2001-05-16T21:00:00"/>
  </r>
  <r>
    <x v="0"/>
    <x v="3"/>
    <x v="1"/>
    <x v="0"/>
    <n v="1247552"/>
    <d v="2001-05-15T09:18:4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"/>
    <s v="ADM96017"/>
    <s v="CCLARK5"/>
    <s v="EC - IM Canada BC"/>
    <x v="7"/>
    <x v="9"/>
    <n v="790128"/>
    <d v="2001-05-16T21:00:00"/>
  </r>
  <r>
    <x v="1"/>
    <x v="3"/>
    <x v="1"/>
    <x v="0"/>
    <n v="1247553"/>
    <d v="2001-05-15T09:18:44"/>
    <s v="Nicor Enerchange, LLC"/>
    <x v="0"/>
    <x v="0"/>
    <x v="0"/>
    <x v="3"/>
    <s v="US Gas Phy Fwd Firm non-TX &lt; or = 1Mo "/>
    <s v="US Gas Phy       NGPL NICOR              16May01         USD/MM"/>
    <m/>
    <n v="6000"/>
    <x v="0"/>
    <x v="12"/>
    <x v="0"/>
    <n v="4.5525000000000002"/>
    <s v="ADM83303"/>
    <s v="PMIMS"/>
    <s v="ENA - IM MKT Central CG"/>
    <x v="7"/>
    <x v="7"/>
    <n v="790129"/>
    <d v="2001-05-16T21:00:00"/>
  </r>
  <r>
    <x v="1"/>
    <x v="3"/>
    <x v="1"/>
    <x v="0"/>
    <n v="1247554"/>
    <d v="2001-05-15T09:18:46"/>
    <s v="AEP Energy Services, Inc."/>
    <x v="0"/>
    <x v="0"/>
    <x v="0"/>
    <x v="3"/>
    <s v="US Gas Phy Fwd Firm non-TX &lt; or = 1Mo "/>
    <s v="US Gas Phy       NGPL NICOR              16May01         USD/MM"/>
    <m/>
    <n v="3000"/>
    <x v="0"/>
    <x v="12"/>
    <x v="0"/>
    <n v="4.5525000000000002"/>
    <s v="aepes206"/>
    <s v="PMIMS"/>
    <s v="ENA - IM MKT Central CG"/>
    <x v="7"/>
    <x v="7"/>
    <n v="790130"/>
    <d v="2001-05-16T21:00:00"/>
  </r>
  <r>
    <x v="1"/>
    <x v="3"/>
    <x v="1"/>
    <x v="0"/>
    <n v="1247556"/>
    <d v="2001-05-15T09:18:50"/>
    <s v="Cinergy Marketing &amp; Trading, LLC"/>
    <x v="0"/>
    <x v="0"/>
    <x v="0"/>
    <x v="3"/>
    <s v="US Gas Phy Fwd Firm non-TX &lt; or = 1Mo "/>
    <s v="US Gas Phy       PEPL Pool               16May01         USD/MM"/>
    <n v="3383"/>
    <m/>
    <x v="0"/>
    <x v="12"/>
    <x v="0"/>
    <n v="4.335"/>
    <s v="Kearbyka"/>
    <s v="KSTEVEN"/>
    <s v="ENA-IM Mid Central South"/>
    <x v="7"/>
    <x v="7"/>
    <n v="790132"/>
    <d v="2001-05-16T21:00:00"/>
  </r>
  <r>
    <x v="1"/>
    <x v="3"/>
    <x v="1"/>
    <x v="0"/>
    <n v="1247555"/>
    <d v="2001-05-15T09:18:50"/>
    <s v="Mirant Americas Energy Marketing, L.P."/>
    <x v="0"/>
    <x v="0"/>
    <x v="0"/>
    <x v="3"/>
    <s v="US Gas Phy Fwd Firm non-TX &lt; or = 1Mo "/>
    <s v="US Gas Phy       Dom SP TT               16May01         USD/MM"/>
    <m/>
    <n v="723"/>
    <x v="0"/>
    <x v="12"/>
    <x v="0"/>
    <n v="4.7"/>
    <s v="jkippels01"/>
    <s v="SHENDRI"/>
    <s v="ENA-IM ME CNG"/>
    <x v="7"/>
    <x v="7"/>
    <n v="790131"/>
    <d v="2001-05-16T21:00:00"/>
  </r>
  <r>
    <x v="1"/>
    <x v="3"/>
    <x v="1"/>
    <x v="0"/>
    <n v="1247557"/>
    <d v="2001-05-15T09:18:54"/>
    <s v="Aquila Energy Marketing Corporation"/>
    <x v="0"/>
    <x v="0"/>
    <x v="0"/>
    <x v="3"/>
    <s v="US Gas Phy Fwd Firm non-TX &lt; or = 1Mo "/>
    <s v="US Gas Phy       EPNG Keystone           16May01         USD/MM"/>
    <n v="626"/>
    <m/>
    <x v="0"/>
    <x v="12"/>
    <x v="0"/>
    <n v="4.3250000000000002"/>
    <s v="joekennedy"/>
    <s v="RGAY"/>
    <s v="ENA - IM West"/>
    <x v="7"/>
    <x v="7"/>
    <n v="790133"/>
    <d v="2001-05-16T21:00:00"/>
  </r>
  <r>
    <x v="0"/>
    <x v="0"/>
    <x v="0"/>
    <x v="0"/>
    <n v="1247558"/>
    <d v="2001-05-15T09:18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71"/>
    <m/>
  </r>
  <r>
    <x v="1"/>
    <x v="3"/>
    <x v="0"/>
    <x v="0"/>
    <n v="1247560"/>
    <d v="2001-05-15T09:19:01"/>
    <s v="Aquila Canada Corp."/>
    <x v="0"/>
    <x v="0"/>
    <x v="0"/>
    <x v="3"/>
    <s v="US Gas Fin Swap"/>
    <s v="US Gas Swap      Nymex                   Nov01-Mar02     USD/MM"/>
    <n v="2500"/>
    <m/>
    <x v="0"/>
    <x v="12"/>
    <x v="0"/>
    <n v="4.8949999999999996"/>
    <s v="davidlake"/>
    <s v="JARNOLD"/>
    <s v="NG-Price"/>
    <x v="3"/>
    <x v="7"/>
    <s v="V96605.1"/>
    <d v="2001-11-01T00:00:00"/>
  </r>
  <r>
    <x v="1"/>
    <x v="3"/>
    <x v="1"/>
    <x v="0"/>
    <n v="1247561"/>
    <d v="2001-05-15T09:19:12"/>
    <s v="AEP Energy Services, Inc."/>
    <x v="0"/>
    <x v="0"/>
    <x v="0"/>
    <x v="3"/>
    <s v="US Gas Phy Fwd Firm non-TX &lt; or = 1Mo "/>
    <s v="US Gas Phy       EPNG Keystone           16May01         USD/MM"/>
    <n v="1486"/>
    <m/>
    <x v="0"/>
    <x v="12"/>
    <x v="0"/>
    <n v="4.3250000000000002"/>
    <s v="aepes216"/>
    <s v="RGAY"/>
    <s v="ENA - IM West"/>
    <x v="7"/>
    <x v="7"/>
    <n v="790134"/>
    <d v="2001-05-16T21:00:00"/>
  </r>
  <r>
    <x v="1"/>
    <x v="3"/>
    <x v="0"/>
    <x v="0"/>
    <n v="1247562"/>
    <d v="2001-05-15T09:19:15"/>
    <s v="Enron Energy Services, Inc."/>
    <x v="0"/>
    <x v="0"/>
    <x v="0"/>
    <x v="3"/>
    <s v="US Gas Fin Swap"/>
    <s v="US Gas Daily     Malin                   16-31May01      USD/MM"/>
    <m/>
    <n v="5000"/>
    <x v="0"/>
    <x v="12"/>
    <x v="0"/>
    <n v="4.95"/>
    <s v="SHIREMAN"/>
    <s v="MLENHAR"/>
    <s v="West-Perm"/>
    <x v="3"/>
    <x v="7"/>
    <s v="V96606.1"/>
    <d v="2001-05-16T21:00:00"/>
  </r>
  <r>
    <x v="0"/>
    <x v="3"/>
    <x v="1"/>
    <x v="0"/>
    <n v="1247563"/>
    <d v="2001-05-15T09:19:18"/>
    <s v="Enserco Energy, Inc."/>
    <x v="0"/>
    <x v="0"/>
    <x v="0"/>
    <x v="3"/>
    <s v="CAN Gas Phy Fwd Firm West &lt; or = 1Mo"/>
    <s v="CAN Gas Phy      Hntgdn                  16May01         USD/MM"/>
    <m/>
    <n v="2000"/>
    <x v="0"/>
    <x v="12"/>
    <x v="0"/>
    <n v="4.4000000000000004"/>
    <s v="ADM96017"/>
    <s v="CCLARK5"/>
    <s v="EC - IM Canada BC"/>
    <x v="7"/>
    <x v="9"/>
    <n v="790135"/>
    <d v="2001-05-16T21:00:00"/>
  </r>
  <r>
    <x v="1"/>
    <x v="3"/>
    <x v="1"/>
    <x v="0"/>
    <n v="1247564"/>
    <d v="2001-05-15T09:19:20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BERRYJOE1"/>
    <s v="RGAY"/>
    <s v="ENA - IM West"/>
    <x v="7"/>
    <x v="7"/>
    <n v="790136"/>
    <d v="2001-05-16T21:00:00"/>
  </r>
  <r>
    <x v="1"/>
    <x v="3"/>
    <x v="1"/>
    <x v="0"/>
    <n v="1247565"/>
    <d v="2001-05-15T09:19:24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lesliehyne"/>
    <s v="RGAY"/>
    <s v="ENA - IM West"/>
    <x v="7"/>
    <x v="7"/>
    <n v="790137"/>
    <d v="2001-05-16T21:00:00"/>
  </r>
  <r>
    <x v="1"/>
    <x v="3"/>
    <x v="0"/>
    <x v="0"/>
    <n v="1247566"/>
    <d v="2001-05-15T09:19:29"/>
    <s v="PG&amp;E Energy Trading-Gas Corporation"/>
    <x v="0"/>
    <x v="0"/>
    <x v="0"/>
    <x v="3"/>
    <s v="US Gas Fin Swap"/>
    <s v="US Gas Swap      Nymex                   Jun01           USD/MM"/>
    <m/>
    <n v="10000"/>
    <x v="0"/>
    <x v="12"/>
    <x v="0"/>
    <n v="4.5"/>
    <s v="winyahay"/>
    <s v="JARNOLD"/>
    <s v="NG-Price"/>
    <x v="3"/>
    <x v="7"/>
    <s v="V96608.1"/>
    <d v="2001-06-01T21:00:00"/>
  </r>
  <r>
    <x v="1"/>
    <x v="3"/>
    <x v="0"/>
    <x v="0"/>
    <n v="1247567"/>
    <d v="2001-05-15T09:19:33"/>
    <s v="Mirant Americas Energy Marketing, L.P."/>
    <x v="0"/>
    <x v="0"/>
    <x v="0"/>
    <x v="3"/>
    <s v="US Gas Fin BasisSwap"/>
    <s v="US Gas Basis     Dom APP                 Jun01           USD/MM"/>
    <n v="10000"/>
    <m/>
    <x v="0"/>
    <x v="12"/>
    <x v="0"/>
    <n v="0.26500000000000001"/>
    <s v="rrm00001"/>
    <s v="BMCKAY"/>
    <s v="FT-NY"/>
    <x v="3"/>
    <x v="7"/>
    <s v="V96609.1"/>
    <d v="2001-06-01T21:00:00"/>
  </r>
  <r>
    <x v="1"/>
    <x v="3"/>
    <x v="1"/>
    <x v="0"/>
    <n v="1247568"/>
    <d v="2001-05-15T09:19:36"/>
    <s v="PG&amp;E Energy Trading-Gas Corporation"/>
    <x v="0"/>
    <x v="0"/>
    <x v="0"/>
    <x v="3"/>
    <s v="US Gas Phy Fwd Firm non-TX &lt; or = 1Mo "/>
    <s v="US Gas Phy       APC/ANR WillCo          16May01         USD/MM"/>
    <m/>
    <n v="2143"/>
    <x v="0"/>
    <x v="12"/>
    <x v="0"/>
    <n v="4.5663"/>
    <s v="perryperg"/>
    <s v="PMIMS"/>
    <s v="ENA - IM MKT Central CG"/>
    <x v="7"/>
    <x v="7"/>
    <n v="790139"/>
    <d v="2001-05-16T21:00:00"/>
  </r>
  <r>
    <x v="1"/>
    <x v="3"/>
    <x v="1"/>
    <x v="0"/>
    <n v="1247569"/>
    <d v="2001-05-15T09:19:38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aepes216"/>
    <s v="RGAY"/>
    <s v="ENA - IM West"/>
    <x v="7"/>
    <x v="7"/>
    <n v="790140"/>
    <d v="2001-05-16T21:00:00"/>
  </r>
  <r>
    <x v="1"/>
    <x v="3"/>
    <x v="1"/>
    <x v="0"/>
    <n v="1247571"/>
    <d v="2001-05-15T09:19:40"/>
    <s v="AEP Energy Servi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epes208"/>
    <s v="KSTEVEN"/>
    <s v="ENA-IM Mid Central South"/>
    <x v="7"/>
    <x v="7"/>
    <n v="790141"/>
    <d v="2001-05-16T21:00:00"/>
  </r>
  <r>
    <x v="1"/>
    <x v="3"/>
    <x v="1"/>
    <x v="0"/>
    <n v="1247573"/>
    <d v="2001-05-15T09:19:44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ADM96017"/>
    <s v="MLENHAR"/>
    <s v="ENA - IM West"/>
    <x v="7"/>
    <x v="7"/>
    <n v="790143"/>
    <d v="2001-05-16T21:00:00"/>
  </r>
  <r>
    <x v="1"/>
    <x v="3"/>
    <x v="1"/>
    <x v="0"/>
    <n v="1247574"/>
    <d v="2001-05-15T09:19:53"/>
    <s v="AEP Energy Services, Inc."/>
    <x v="0"/>
    <x v="0"/>
    <x v="0"/>
    <x v="3"/>
    <s v="US Gas Phy Fwd Firm non-TX &lt; or = 1Mo "/>
    <s v="US Gas Phy       Consumers Pwr           16May01         USD/MM"/>
    <n v="4359"/>
    <m/>
    <x v="0"/>
    <x v="12"/>
    <x v="0"/>
    <n v="4.6550000000000002"/>
    <s v="aepes206"/>
    <s v="JWILLI13"/>
    <s v="ENA - IM Mkt Central MICH"/>
    <x v="7"/>
    <x v="7"/>
    <n v="790144"/>
    <d v="2001-05-16T21:00:00"/>
  </r>
  <r>
    <x v="1"/>
    <x v="3"/>
    <x v="0"/>
    <x v="0"/>
    <n v="1247575"/>
    <d v="2001-05-15T09:19:56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611.1"/>
    <d v="2001-06-01T21:00:00"/>
  </r>
  <r>
    <x v="1"/>
    <x v="3"/>
    <x v="0"/>
    <x v="0"/>
    <n v="1247577"/>
    <d v="2001-05-15T09:20:06"/>
    <s v="Bank of America, National Association"/>
    <x v="0"/>
    <x v="0"/>
    <x v="0"/>
    <x v="3"/>
    <s v="US Gas Fin BasisSwap"/>
    <s v="US Gas Basis     NGI SoCal               Nov-Dec01       USD/MM"/>
    <m/>
    <n v="5000"/>
    <x v="0"/>
    <x v="12"/>
    <x v="0"/>
    <n v="4.45"/>
    <s v="damian41"/>
    <s v="KHOLST"/>
    <s v="FT-West"/>
    <x v="3"/>
    <x v="7"/>
    <s v="V96612.1"/>
    <d v="2001-11-01T00:00:00"/>
  </r>
  <r>
    <x v="1"/>
    <x v="3"/>
    <x v="1"/>
    <x v="0"/>
    <n v="1247578"/>
    <d v="2001-05-15T09:20:0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90145"/>
    <d v="2001-05-16T21:00:00"/>
  </r>
  <r>
    <x v="1"/>
    <x v="3"/>
    <x v="1"/>
    <x v="0"/>
    <n v="1247579"/>
    <d v="2001-05-15T09:20:11"/>
    <s v="Reliant Energy Services, Inc."/>
    <x v="0"/>
    <x v="0"/>
    <x v="0"/>
    <x v="3"/>
    <s v="US Gas Phy Fwd Firm non-TX &lt; or = 1Mo "/>
    <s v="US Gas Phy       NGPL LA Pool            16May01         USD/MM"/>
    <m/>
    <n v="3998"/>
    <x v="0"/>
    <x v="12"/>
    <x v="0"/>
    <n v="4.4000000000000004"/>
    <s v="mikepowers"/>
    <s v="TDONOHO"/>
    <s v="ENA - IM Central Gulf"/>
    <x v="7"/>
    <x v="7"/>
    <n v="790146"/>
    <d v="2001-05-16T21:00:00"/>
  </r>
  <r>
    <x v="1"/>
    <x v="3"/>
    <x v="1"/>
    <x v="0"/>
    <n v="1247580"/>
    <d v="2001-05-15T09:20:12"/>
    <s v="Conectiv Energy Supply, Inc."/>
    <x v="0"/>
    <x v="0"/>
    <x v="0"/>
    <x v="3"/>
    <s v="US Gas Phy Fwd Firm non-TX &lt; or = 1Mo "/>
    <s v="US Gas Phy       Trunkline ELA           16May01         USD/MM"/>
    <m/>
    <n v="2232"/>
    <x v="0"/>
    <x v="12"/>
    <x v="0"/>
    <n v="4.3499999999999996"/>
    <s v="marissa2"/>
    <s v="TDONOHO"/>
    <s v="ENA - IM Central Gulf"/>
    <x v="7"/>
    <x v="7"/>
    <n v="790147"/>
    <d v="2001-05-16T21:00:00"/>
  </r>
  <r>
    <x v="1"/>
    <x v="6"/>
    <x v="0"/>
    <x v="0"/>
    <n v="1247582"/>
    <d v="2001-05-15T09:20:15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2"/>
    <s v="rsrsrsrs"/>
    <s v="GWHALLE"/>
    <s v="WTI-GW-NXC2"/>
    <x v="3"/>
    <x v="7"/>
    <s v="V96614.1"/>
    <d v="2001-06-01T00:00:00"/>
  </r>
  <r>
    <x v="1"/>
    <x v="3"/>
    <x v="0"/>
    <x v="0"/>
    <n v="1247583"/>
    <d v="2001-05-15T09:20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robpitts"/>
    <s v="JARNOLD"/>
    <s v="NG-Price"/>
    <x v="3"/>
    <x v="7"/>
    <s v="V96615.1"/>
    <d v="2001-06-01T00:00:00"/>
  </r>
  <r>
    <x v="0"/>
    <x v="1"/>
    <x v="1"/>
    <x v="0"/>
    <n v="1247584"/>
    <d v="2001-05-15T09:20:22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5.9"/>
    <s v="MVVTRADER8"/>
    <s v="MHELLERM"/>
    <s v="UK - ECTRL - Continental Power Book"/>
    <x v="2"/>
    <x v="2"/>
    <n v="102443.1"/>
    <d v="2001-05-21T21:00:00"/>
  </r>
  <r>
    <x v="1"/>
    <x v="3"/>
    <x v="1"/>
    <x v="0"/>
    <n v="1247585"/>
    <d v="2001-05-15T09:20:24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aepes224"/>
    <s v="JHODGE2"/>
    <s v="ENA-IM ME TCO"/>
    <x v="7"/>
    <x v="7"/>
    <n v="790148"/>
    <d v="2001-05-16T21:00:00"/>
  </r>
  <r>
    <x v="1"/>
    <x v="3"/>
    <x v="1"/>
    <x v="0"/>
    <n v="1247586"/>
    <d v="2001-05-15T09:20:26"/>
    <s v="Aquila Energy Marketing Corporation"/>
    <x v="0"/>
    <x v="0"/>
    <x v="0"/>
    <x v="3"/>
    <s v="US Gas Phy Fwd Firm non-TX &lt; or = 1Mo "/>
    <s v="US Gas Phy       ANR SE Trans            16May01         USD/MM"/>
    <n v="5545"/>
    <m/>
    <x v="0"/>
    <x v="12"/>
    <x v="0"/>
    <n v="4.4050000000000002"/>
    <s v="JENNCLAYO"/>
    <s v="TDONOHO"/>
    <s v="ENA - IM Central Gulf"/>
    <x v="7"/>
    <x v="7"/>
    <n v="790149"/>
    <d v="2001-05-16T21:00:00"/>
  </r>
  <r>
    <x v="1"/>
    <x v="3"/>
    <x v="1"/>
    <x v="0"/>
    <n v="1247587"/>
    <d v="2001-05-15T09:20:28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90150"/>
    <d v="2001-05-16T21:00:00"/>
  </r>
  <r>
    <x v="1"/>
    <x v="3"/>
    <x v="1"/>
    <x v="0"/>
    <n v="1247588"/>
    <d v="2001-05-15T09:20:3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151"/>
    <d v="2001-05-16T21:00:00"/>
  </r>
  <r>
    <x v="1"/>
    <x v="3"/>
    <x v="1"/>
    <x v="0"/>
    <n v="1247589"/>
    <d v="2001-05-15T09:20:31"/>
    <s v="Reliant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bcollins"/>
    <s v="KSTEVEN"/>
    <s v="ENA-IM Mid Central South"/>
    <x v="7"/>
    <x v="7"/>
    <n v="790152"/>
    <d v="2001-05-16T21:00:00"/>
  </r>
  <r>
    <x v="1"/>
    <x v="3"/>
    <x v="1"/>
    <x v="0"/>
    <n v="1247590"/>
    <d v="2001-05-15T09:20:32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153"/>
    <d v="2001-05-16T21:00:00"/>
  </r>
  <r>
    <x v="1"/>
    <x v="3"/>
    <x v="1"/>
    <x v="0"/>
    <n v="1247591"/>
    <d v="2001-05-15T09:20:36"/>
    <s v="Duke Energy Trading and Marketing, L.L.C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3"/>
    <s v="LAURABATES"/>
    <s v="TDONOHO"/>
    <s v="ENA - IM Central Gulf"/>
    <x v="7"/>
    <x v="7"/>
    <n v="790154"/>
    <d v="2001-05-16T21:00:00"/>
  </r>
  <r>
    <x v="1"/>
    <x v="3"/>
    <x v="1"/>
    <x v="0"/>
    <n v="1247592"/>
    <d v="2001-05-15T09:20:51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56"/>
    <d v="2001-05-16T21:00:00"/>
  </r>
  <r>
    <x v="1"/>
    <x v="3"/>
    <x v="1"/>
    <x v="0"/>
    <n v="1247593"/>
    <d v="2001-05-15T09:20:52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4"/>
    <s v="aepes202"/>
    <s v="SNEAL"/>
    <s v="ENA-IM NE GULF3"/>
    <x v="7"/>
    <x v="7"/>
    <n v="790157"/>
    <d v="2001-05-16T21:00:00"/>
  </r>
  <r>
    <x v="1"/>
    <x v="3"/>
    <x v="1"/>
    <x v="0"/>
    <n v="1247594"/>
    <d v="2001-05-15T09:20:54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37999999999998"/>
    <s v="KREMERTODD"/>
    <s v="PMIMS"/>
    <s v="ENA - IM MKT Central CG"/>
    <x v="7"/>
    <x v="7"/>
    <n v="790158"/>
    <d v="2001-05-16T21:00:00"/>
  </r>
  <r>
    <x v="1"/>
    <x v="3"/>
    <x v="1"/>
    <x v="0"/>
    <n v="1247595"/>
    <d v="2001-05-15T09:20:5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kzanaboni"/>
    <s v="JTHOLT"/>
    <s v="ENA - IM West"/>
    <x v="7"/>
    <x v="7"/>
    <n v="790159"/>
    <d v="2001-05-16T21:00:00"/>
  </r>
  <r>
    <x v="1"/>
    <x v="3"/>
    <x v="1"/>
    <x v="0"/>
    <n v="1247596"/>
    <d v="2001-05-15T09:20:56"/>
    <s v="Enron Energy Services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SHIREMAN"/>
    <s v="MLENHAR"/>
    <s v="ENA - IM West"/>
    <x v="7"/>
    <x v="7"/>
    <n v="790160"/>
    <d v="2001-05-16T21:00:00"/>
  </r>
  <r>
    <x v="1"/>
    <x v="3"/>
    <x v="1"/>
    <x v="0"/>
    <n v="1247597"/>
    <d v="2001-05-15T09:20:58"/>
    <s v="Dynegy Marketing and Trade"/>
    <x v="0"/>
    <x v="0"/>
    <x v="0"/>
    <x v="3"/>
    <s v="US Gas Phy Fwd Firm non-TX &lt; or = 1Mo "/>
    <s v="US Gas Phy       Trunkline ELA           16May01         USD/MM"/>
    <n v="6232"/>
    <m/>
    <x v="0"/>
    <x v="12"/>
    <x v="0"/>
    <n v="4.3499999999999996"/>
    <s v="MCCARTHY"/>
    <s v="TDONOHO"/>
    <s v="ENA - IM Central Gulf"/>
    <x v="7"/>
    <x v="7"/>
    <n v="790161"/>
    <d v="2001-05-16T21:00:00"/>
  </r>
  <r>
    <x v="1"/>
    <x v="3"/>
    <x v="1"/>
    <x v="0"/>
    <n v="1247598"/>
    <d v="2001-05-15T09:20:5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kzanaboni"/>
    <s v="JTHOLT"/>
    <s v="ENA - IM West"/>
    <x v="7"/>
    <x v="7"/>
    <n v="790162"/>
    <d v="2001-05-16T21:00:00"/>
  </r>
  <r>
    <x v="1"/>
    <x v="3"/>
    <x v="0"/>
    <x v="0"/>
    <n v="1247599"/>
    <d v="2001-05-15T09:21:0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7"/>
    <s v="sjt00001"/>
    <s v="KHOLST"/>
    <s v="FT-West"/>
    <x v="3"/>
    <x v="7"/>
    <s v="V96616.1"/>
    <d v="2001-07-01T21:00:00"/>
  </r>
  <r>
    <x v="1"/>
    <x v="3"/>
    <x v="1"/>
    <x v="0"/>
    <n v="1247600"/>
    <d v="2001-05-15T09:21:01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5"/>
    <s v="aepes202"/>
    <s v="SNEAL"/>
    <s v="ENA-IM NE GULF3"/>
    <x v="7"/>
    <x v="7"/>
    <n v="790163"/>
    <d v="2001-05-16T21:00:00"/>
  </r>
  <r>
    <x v="1"/>
    <x v="3"/>
    <x v="1"/>
    <x v="0"/>
    <n v="1247601"/>
    <d v="2001-05-15T09:21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90164"/>
    <d v="2001-05-16T21:00:00"/>
  </r>
  <r>
    <x v="1"/>
    <x v="1"/>
    <x v="1"/>
    <x v="0"/>
    <n v="1247602"/>
    <d v="2001-05-15T09:21:07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40.75"/>
    <s v="Kellybry"/>
    <s v="KPRESTO"/>
    <s v="LT-SPP"/>
    <x v="6"/>
    <x v="8"/>
    <n v="611251.1"/>
    <d v="2001-10-01T14:16:00"/>
  </r>
  <r>
    <x v="1"/>
    <x v="3"/>
    <x v="1"/>
    <x v="0"/>
    <n v="1247604"/>
    <d v="2001-05-15T09:21:21"/>
    <s v="AEP Energy Services, Inc."/>
    <x v="0"/>
    <x v="0"/>
    <x v="0"/>
    <x v="3"/>
    <s v="US Gas Phy Fwd Firm non-TX &lt; or = 1Mo "/>
    <s v="US Gas Phy       Mich Con                16May01         USD/MM"/>
    <n v="3166"/>
    <m/>
    <x v="0"/>
    <x v="12"/>
    <x v="0"/>
    <n v="4.66"/>
    <s v="aepes206"/>
    <s v="JWILLI13"/>
    <s v="ENA - IM Mkt Central MICH"/>
    <x v="7"/>
    <x v="7"/>
    <n v="790166"/>
    <d v="2001-05-16T21:00:00"/>
  </r>
  <r>
    <x v="1"/>
    <x v="3"/>
    <x v="1"/>
    <x v="0"/>
    <n v="1247603"/>
    <d v="2001-05-15T09:21:21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TMVDEC02"/>
    <s v="KSTEVEN"/>
    <s v="ENA-IM Mid Central South"/>
    <x v="7"/>
    <x v="7"/>
    <n v="790165"/>
    <d v="2001-05-16T21:00:00"/>
  </r>
  <r>
    <x v="1"/>
    <x v="3"/>
    <x v="1"/>
    <x v="0"/>
    <n v="1247605"/>
    <d v="2001-05-15T09:21:2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167"/>
    <d v="2001-05-16T21:00:00"/>
  </r>
  <r>
    <x v="0"/>
    <x v="1"/>
    <x v="1"/>
    <x v="0"/>
    <n v="1247606"/>
    <d v="2001-05-15T09:21:28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5"/>
    <s v="ADM02151"/>
    <s v="MHELLERM"/>
    <s v="UK - ECTRL - Continental Power Book"/>
    <x v="2"/>
    <x v="2"/>
    <n v="102444.1"/>
    <d v="2001-05-19T21:00:00"/>
  </r>
  <r>
    <x v="1"/>
    <x v="3"/>
    <x v="1"/>
    <x v="0"/>
    <n v="1247607"/>
    <d v="2001-05-15T09:21:34"/>
    <s v="Texaco Natural Gas Inc."/>
    <x v="0"/>
    <x v="0"/>
    <x v="0"/>
    <x v="3"/>
    <s v="US Gas Phy Fwd Firm non-TX &lt; or = 1Mo "/>
    <s v="US Gas Phy       Dom SP TT               16May01         USD/MM"/>
    <m/>
    <n v="4277"/>
    <x v="0"/>
    <x v="12"/>
    <x v="0"/>
    <n v="4.7"/>
    <s v="waggonerva"/>
    <s v="SHENDRI"/>
    <s v="ENA-IM ME CNG"/>
    <x v="7"/>
    <x v="7"/>
    <n v="790169"/>
    <d v="2001-05-16T21:00:00"/>
  </r>
  <r>
    <x v="1"/>
    <x v="1"/>
    <x v="1"/>
    <x v="0"/>
    <n v="1247608"/>
    <d v="2001-05-15T09:21:35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10"/>
    <s v="ADM67446"/>
    <s v="MSWERZB"/>
    <s v="LT-NW"/>
    <x v="6"/>
    <x v="8"/>
    <n v="611253.1"/>
    <d v="2001-06-01T21:00:00"/>
  </r>
  <r>
    <x v="1"/>
    <x v="3"/>
    <x v="1"/>
    <x v="0"/>
    <n v="1247609"/>
    <d v="2001-05-15T09:21:36"/>
    <s v="AEP Energy Services, Inc."/>
    <x v="0"/>
    <x v="0"/>
    <x v="0"/>
    <x v="3"/>
    <s v="US Gas Phy Fwd Firm non-TX &lt; or = 1Mo "/>
    <s v="US Gas Phy       Consumers Pwr           16May01         USD/MM"/>
    <n v="3817"/>
    <m/>
    <x v="0"/>
    <x v="12"/>
    <x v="0"/>
    <n v="4.6500000000000004"/>
    <s v="aepes206"/>
    <s v="JWILLI13"/>
    <s v="ENA - IM Mkt Central MICH"/>
    <x v="7"/>
    <x v="7"/>
    <n v="790170"/>
    <d v="2001-05-16T21:00:00"/>
  </r>
  <r>
    <x v="1"/>
    <x v="3"/>
    <x v="1"/>
    <x v="0"/>
    <n v="1247610"/>
    <d v="2001-05-15T09:21:38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71"/>
    <d v="2001-05-16T21:00:00"/>
  </r>
  <r>
    <x v="1"/>
    <x v="3"/>
    <x v="1"/>
    <x v="0"/>
    <n v="1247612"/>
    <d v="2001-05-15T09:21:42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1.074999999999999"/>
    <s v="kzanaboni"/>
    <s v="JTHOLT"/>
    <s v="ENA - IM West"/>
    <x v="7"/>
    <x v="7"/>
    <n v="790172"/>
    <d v="2001-05-16T21:00:00"/>
  </r>
  <r>
    <x v="1"/>
    <x v="1"/>
    <x v="1"/>
    <x v="0"/>
    <n v="1247613"/>
    <d v="2001-05-15T09:21:43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05"/>
    <s v="ADM67446"/>
    <s v="MSWERZB"/>
    <s v="LT-NW"/>
    <x v="6"/>
    <x v="8"/>
    <n v="611254.1"/>
    <d v="2001-06-01T21:00:00"/>
  </r>
  <r>
    <x v="1"/>
    <x v="3"/>
    <x v="1"/>
    <x v="0"/>
    <n v="1247615"/>
    <d v="2001-05-15T09:21:52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aepes215"/>
    <s v="ARING"/>
    <s v="ENA-IM NE GULF1"/>
    <x v="7"/>
    <x v="7"/>
    <n v="790173"/>
    <d v="2001-05-16T21:00:00"/>
  </r>
  <r>
    <x v="1"/>
    <x v="3"/>
    <x v="1"/>
    <x v="0"/>
    <n v="1247616"/>
    <d v="2001-05-15T09:21:53"/>
    <s v="AEP Energy Services, Inc."/>
    <x v="0"/>
    <x v="0"/>
    <x v="0"/>
    <x v="3"/>
    <s v="US Gas Phy Fwd Firm non-TX &lt; or = 1Mo "/>
    <s v="US Gas Phy       NGPL NICOR              16May01         USD/MM"/>
    <m/>
    <n v="937"/>
    <x v="0"/>
    <x v="12"/>
    <x v="0"/>
    <n v="4.5537999999999998"/>
    <s v="aepes206"/>
    <s v="PMIMS"/>
    <s v="ENA - IM MKT Central CG"/>
    <x v="7"/>
    <x v="7"/>
    <n v="790174"/>
    <d v="2001-05-16T21:00:00"/>
  </r>
  <r>
    <x v="1"/>
    <x v="3"/>
    <x v="1"/>
    <x v="0"/>
    <n v="1247619"/>
    <d v="2001-05-15T09:22:00"/>
    <s v="Nicor Enerchange, LLC"/>
    <x v="0"/>
    <x v="0"/>
    <x v="0"/>
    <x v="3"/>
    <s v="US Gas Phy Fwd Firm non-TX &lt; or = 1Mo "/>
    <s v="US Gas Phy       NGPL TxOkGCPool         16May01         USD/MM"/>
    <n v="198"/>
    <m/>
    <x v="0"/>
    <x v="12"/>
    <x v="0"/>
    <n v="4.3899999999999997"/>
    <s v="ADM83303"/>
    <s v="TDONOHO"/>
    <s v="ENA - IM Central Gulf"/>
    <x v="7"/>
    <x v="7"/>
    <n v="790175"/>
    <d v="2001-05-16T21:00:00"/>
  </r>
  <r>
    <x v="1"/>
    <x v="3"/>
    <x v="1"/>
    <x v="0"/>
    <n v="1247620"/>
    <d v="2001-05-15T09:22:02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7"/>
    <s v="SUNSHINE"/>
    <s v="JHODGE2"/>
    <s v="ENA-IM ME TCO"/>
    <x v="7"/>
    <x v="7"/>
    <n v="790176"/>
    <d v="2001-05-16T21:00:00"/>
  </r>
  <r>
    <x v="1"/>
    <x v="3"/>
    <x v="1"/>
    <x v="0"/>
    <n v="1247621"/>
    <d v="2001-05-15T09:22:03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77"/>
    <d v="2001-05-16T21:00:00"/>
  </r>
  <r>
    <x v="1"/>
    <x v="3"/>
    <x v="1"/>
    <x v="0"/>
    <n v="1247622"/>
    <d v="2001-05-15T09:22:04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aepes216"/>
    <s v="RGAY"/>
    <s v="ENA - IM West"/>
    <x v="7"/>
    <x v="7"/>
    <n v="790179"/>
    <d v="2001-05-16T21:00:00"/>
  </r>
  <r>
    <x v="1"/>
    <x v="3"/>
    <x v="1"/>
    <x v="0"/>
    <n v="1247623"/>
    <d v="2001-05-15T09:22:04"/>
    <s v="Aquila Energy Marketing Corporation"/>
    <x v="0"/>
    <x v="0"/>
    <x v="0"/>
    <x v="3"/>
    <s v="US Gas Phy Fwd Firm non-TX &lt; or = 1Mo "/>
    <s v="US Gas Phy       NNG Demarc              16May01         USD/MM"/>
    <m/>
    <n v="3371"/>
    <x v="0"/>
    <x v="12"/>
    <x v="0"/>
    <n v="4.3250000000000002"/>
    <s v="BIGDADDY"/>
    <s v="KSTEVEN"/>
    <s v="ENA-IM Mid Central South"/>
    <x v="7"/>
    <x v="7"/>
    <n v="790178"/>
    <d v="2001-05-16T21:00:00"/>
  </r>
  <r>
    <x v="1"/>
    <x v="3"/>
    <x v="1"/>
    <x v="0"/>
    <n v="1247624"/>
    <d v="2001-05-15T09:22:06"/>
    <s v="EnergyUSA-TPC Corp."/>
    <x v="0"/>
    <x v="0"/>
    <x v="0"/>
    <x v="3"/>
    <s v="US Gas Phy Fwd Firm non-TX &lt; or = 1Mo "/>
    <s v="US Gas Phy       TENN 500                16May01         USD/MM"/>
    <m/>
    <n v="6792"/>
    <x v="0"/>
    <x v="12"/>
    <x v="0"/>
    <n v="4.33"/>
    <s v="jgriffiths"/>
    <s v="SNEAL"/>
    <s v="ENA-IM NE GULF3"/>
    <x v="7"/>
    <x v="7"/>
    <n v="790180"/>
    <d v="2001-05-16T21:00:00"/>
  </r>
  <r>
    <x v="1"/>
    <x v="3"/>
    <x v="1"/>
    <x v="0"/>
    <n v="1247625"/>
    <d v="2001-05-15T09:22:08"/>
    <s v="BP Energy Company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95"/>
    <s v="Lewellyn"/>
    <s v="JTHOLT"/>
    <s v="ENA - IM West"/>
    <x v="7"/>
    <x v="7"/>
    <n v="790181"/>
    <d v="2001-05-16T21:00:00"/>
  </r>
  <r>
    <x v="1"/>
    <x v="3"/>
    <x v="1"/>
    <x v="0"/>
    <n v="1247626"/>
    <d v="2001-05-15T09:22:11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82"/>
    <d v="2001-05-16T21:00:00"/>
  </r>
  <r>
    <x v="1"/>
    <x v="3"/>
    <x v="0"/>
    <x v="0"/>
    <n v="1247627"/>
    <d v="2001-05-15T09:22:14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3"/>
    <s v="AQUILA1000"/>
    <s v="JARNOLD"/>
    <s v="NG-Price"/>
    <x v="3"/>
    <x v="7"/>
    <s v="V96620.1"/>
    <d v="2002-01-01T21:00:00"/>
  </r>
  <r>
    <x v="1"/>
    <x v="3"/>
    <x v="1"/>
    <x v="0"/>
    <n v="1247628"/>
    <d v="2001-05-15T09:22:20"/>
    <s v="AEP Energy Services, Inc."/>
    <x v="0"/>
    <x v="0"/>
    <x v="0"/>
    <x v="3"/>
    <s v="US Gas Phy Fwd Firm non-TX &lt; or = 1Mo "/>
    <s v="US Gas Phy       NGPL NIPSCO             16May01         USD/MM"/>
    <m/>
    <n v="216"/>
    <x v="0"/>
    <x v="12"/>
    <x v="0"/>
    <n v="4.5613000000000001"/>
    <s v="aepes206"/>
    <s v="PMIMS"/>
    <s v="ENA - IM MKT Central CG"/>
    <x v="7"/>
    <x v="7"/>
    <n v="790183"/>
    <d v="2001-05-16T21:00:00"/>
  </r>
  <r>
    <x v="1"/>
    <x v="3"/>
    <x v="1"/>
    <x v="0"/>
    <n v="1247630"/>
    <d v="2001-05-15T09:22:28"/>
    <s v="MidAmerican Energy Company"/>
    <x v="0"/>
    <x v="0"/>
    <x v="0"/>
    <x v="3"/>
    <s v="US Gas Phy Fwd Firm non-TX &lt; or = 1Mo "/>
    <s v="US Gas Phy       NGPL NICOR              16May01         USD/MM"/>
    <n v="5732"/>
    <m/>
    <x v="0"/>
    <x v="12"/>
    <x v="0"/>
    <n v="4.5511999999999997"/>
    <s v="KENNYMAN"/>
    <s v="PMIMS"/>
    <s v="ENA - IM MKT Central CG"/>
    <x v="7"/>
    <x v="7"/>
    <n v="790184"/>
    <d v="2001-05-16T21:00:00"/>
  </r>
  <r>
    <x v="1"/>
    <x v="3"/>
    <x v="1"/>
    <x v="0"/>
    <n v="1247631"/>
    <d v="2001-05-15T09:22:28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OTTWIR"/>
    <s v="KSTEVEN"/>
    <s v="ENA-IM Mid Central South"/>
    <x v="7"/>
    <x v="7"/>
    <n v="790185"/>
    <d v="2001-05-16T21:00:00"/>
  </r>
  <r>
    <x v="1"/>
    <x v="3"/>
    <x v="1"/>
    <x v="0"/>
    <n v="1247633"/>
    <d v="2001-05-15T09:22:29"/>
    <s v="TotalFinaElf Gas &amp; Power North America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99999999999996"/>
    <s v="kiethbourg"/>
    <s v="SNEAL"/>
    <s v="ENA-IM NE GULF3"/>
    <x v="7"/>
    <x v="7"/>
    <n v="790186"/>
    <d v="2001-05-16T21:00:00"/>
  </r>
  <r>
    <x v="1"/>
    <x v="3"/>
    <x v="1"/>
    <x v="0"/>
    <n v="1247632"/>
    <d v="2001-05-15T09:22:29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400000000000004"/>
    <s v="REAVISMAN"/>
    <s v="JPARKS"/>
    <s v="HPLC - IM HPLC"/>
    <x v="7"/>
    <x v="10"/>
    <n v="790187"/>
    <d v="2001-05-16T21:00:00"/>
  </r>
  <r>
    <x v="0"/>
    <x v="3"/>
    <x v="1"/>
    <x v="0"/>
    <n v="1247634"/>
    <d v="2001-05-15T09:22:3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DAVEGRAHAM"/>
    <s v="MCOWAN"/>
    <s v="EC-IM Canada West"/>
    <x v="7"/>
    <x v="9"/>
    <n v="790188"/>
    <d v="2001-05-16T21:00:00"/>
  </r>
  <r>
    <x v="1"/>
    <x v="3"/>
    <x v="1"/>
    <x v="0"/>
    <n v="1247635"/>
    <d v="2001-05-15T09:22:3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189"/>
    <d v="2001-05-16T21:00:00"/>
  </r>
  <r>
    <x v="1"/>
    <x v="3"/>
    <x v="1"/>
    <x v="0"/>
    <n v="1247636"/>
    <d v="2001-05-15T09:22:3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90190"/>
    <d v="2001-05-16T21:00:00"/>
  </r>
  <r>
    <x v="1"/>
    <x v="3"/>
    <x v="1"/>
    <x v="0"/>
    <n v="1247637"/>
    <d v="2001-05-15T09:22:37"/>
    <s v="Conoco Inc."/>
    <x v="0"/>
    <x v="0"/>
    <x v="0"/>
    <x v="3"/>
    <s v="US Gas Phy Fwd Firm non-TX &lt; or = 1Mo "/>
    <s v="US Gas Phy       Transco St.65           16May01         USD/MM"/>
    <n v="600"/>
    <m/>
    <x v="0"/>
    <x v="12"/>
    <x v="0"/>
    <n v="4.41"/>
    <s v="kbennett1"/>
    <s v="ARING"/>
    <s v="ENA-IM NE GULF1"/>
    <x v="7"/>
    <x v="7"/>
    <n v="790191"/>
    <d v="2001-05-16T21:00:00"/>
  </r>
  <r>
    <x v="0"/>
    <x v="3"/>
    <x v="1"/>
    <x v="0"/>
    <n v="1247640"/>
    <d v="2001-05-15T09:22:42"/>
    <s v="Dynegy Canada Inc."/>
    <x v="0"/>
    <x v="0"/>
    <x v="0"/>
    <x v="3"/>
    <s v="CAN Gas Phy Fwd Firm West &lt; or = 1Mo"/>
    <s v="CAN Gas Phy      Hntgdn                  16May01         USD/MM"/>
    <n v="1000"/>
    <m/>
    <x v="0"/>
    <x v="12"/>
    <x v="0"/>
    <n v="4.3600000000000003"/>
    <s v="JIMMCGHEE"/>
    <s v="CCLARK5"/>
    <s v="EC - IM Canada BC"/>
    <x v="7"/>
    <x v="9"/>
    <n v="790193"/>
    <d v="2001-05-16T21:00:00"/>
  </r>
  <r>
    <x v="1"/>
    <x v="3"/>
    <x v="0"/>
    <x v="0"/>
    <n v="1247642"/>
    <d v="2001-05-15T09:22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AQUILA1074"/>
    <s v="JARNOLD"/>
    <s v="NG-Price"/>
    <x v="3"/>
    <x v="7"/>
    <s v="V96624.1"/>
    <d v="2001-06-01T21:00:00"/>
  </r>
  <r>
    <x v="0"/>
    <x v="3"/>
    <x v="1"/>
    <x v="0"/>
    <n v="1247643"/>
    <d v="2001-05-15T09:22:5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000000000000004"/>
    <s v="ADM96017"/>
    <s v="CCLARK5"/>
    <s v="EC - IM Canada BC"/>
    <x v="7"/>
    <x v="9"/>
    <n v="790194"/>
    <d v="2001-05-16T21:00:00"/>
  </r>
  <r>
    <x v="0"/>
    <x v="3"/>
    <x v="1"/>
    <x v="0"/>
    <n v="1247644"/>
    <d v="2001-05-15T09:22:57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ADM54361"/>
    <s v="MCUILLA"/>
    <s v="ENA - IM Ontario"/>
    <x v="7"/>
    <x v="7"/>
    <n v="790195"/>
    <d v="2001-05-16T21:00:00"/>
  </r>
  <r>
    <x v="1"/>
    <x v="3"/>
    <x v="1"/>
    <x v="0"/>
    <n v="1247645"/>
    <d v="2001-05-15T09:22:59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96"/>
    <d v="2001-05-16T21:00:00"/>
  </r>
  <r>
    <x v="1"/>
    <x v="3"/>
    <x v="0"/>
    <x v="0"/>
    <n v="1247647"/>
    <d v="2001-05-15T09:23:00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349999999999996"/>
    <s v="aepes222"/>
    <s v="PKEAVEY"/>
    <s v="G-DAILY-EST"/>
    <x v="3"/>
    <x v="7"/>
    <s v="V96628.1"/>
    <d v="2001-05-16T21:00:00"/>
  </r>
  <r>
    <x v="1"/>
    <x v="3"/>
    <x v="1"/>
    <x v="0"/>
    <n v="1247649"/>
    <d v="2001-05-15T09:23:02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99999999999996"/>
    <s v="darylbrown"/>
    <s v="VPIMENOV"/>
    <s v="ENA-IM ME NEW YORK"/>
    <x v="7"/>
    <x v="7"/>
    <n v="790197"/>
    <d v="2001-05-16T21:00:00"/>
  </r>
  <r>
    <x v="1"/>
    <x v="3"/>
    <x v="1"/>
    <x v="0"/>
    <n v="1247650"/>
    <d v="2001-05-15T09:23:0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98"/>
    <d v="2001-05-16T21:00:00"/>
  </r>
  <r>
    <x v="0"/>
    <x v="3"/>
    <x v="1"/>
    <x v="0"/>
    <n v="1247652"/>
    <d v="2001-05-15T09:23:1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DAROOKIE"/>
    <s v="MCUILLA"/>
    <s v="ENA - IM Ontario"/>
    <x v="7"/>
    <x v="7"/>
    <n v="790200"/>
    <d v="2001-05-16T21:00:00"/>
  </r>
  <r>
    <x v="1"/>
    <x v="3"/>
    <x v="1"/>
    <x v="0"/>
    <n v="1247654"/>
    <d v="2001-05-15T09:23:22"/>
    <s v="Unocal Energy Trading, Inc."/>
    <x v="0"/>
    <x v="0"/>
    <x v="0"/>
    <x v="3"/>
    <s v="US Gas Phy Fwd Firm non-TX &lt; or = 1Mo "/>
    <s v="US Gas Phy       Trunkline ELA           16May01         USD/MM"/>
    <m/>
    <n v="1487"/>
    <x v="0"/>
    <x v="12"/>
    <x v="0"/>
    <n v="4.3550000000000004"/>
    <s v="UETINGAS01"/>
    <s v="TDONOHO"/>
    <s v="ENA - IM Central Gulf"/>
    <x v="7"/>
    <x v="7"/>
    <n v="790201"/>
    <d v="2001-05-16T21:00:00"/>
  </r>
  <r>
    <x v="1"/>
    <x v="3"/>
    <x v="0"/>
    <x v="0"/>
    <n v="1247655"/>
    <d v="2001-05-15T09:23:28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55"/>
    <s v="AQUILA1001"/>
    <s v="KHOLST"/>
    <s v="FT-West"/>
    <x v="3"/>
    <x v="7"/>
    <s v="V96630.1"/>
    <d v="2002-01-01T00:00:00"/>
  </r>
  <r>
    <x v="1"/>
    <x v="3"/>
    <x v="0"/>
    <x v="0"/>
    <n v="1247656"/>
    <d v="2001-05-15T09:23:30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00000000000004"/>
    <s v="Cozartta"/>
    <s v="JARNOLD"/>
    <s v="NG-Price"/>
    <x v="3"/>
    <x v="7"/>
    <s v="V96631.1"/>
    <d v="2001-06-01T21:59:00"/>
  </r>
  <r>
    <x v="1"/>
    <x v="3"/>
    <x v="1"/>
    <x v="0"/>
    <n v="1247657"/>
    <d v="2001-05-15T09:23:31"/>
    <s v="Enron Energy Services, Inc."/>
    <x v="0"/>
    <x v="0"/>
    <x v="0"/>
    <x v="3"/>
    <s v="US Gas Phy Fwd Firm non-TX &lt; or = 1Mo "/>
    <s v="US Gas Phy       TENN 500                16May01         USD/MM"/>
    <n v="1000"/>
    <m/>
    <x v="0"/>
    <x v="12"/>
    <x v="0"/>
    <n v="4.3250000000000002"/>
    <s v="JIMBARKER"/>
    <s v="SNEAL"/>
    <s v="ENA-IM NE GULF3"/>
    <x v="7"/>
    <x v="7"/>
    <n v="790203"/>
    <d v="2001-05-16T21:00:00"/>
  </r>
  <r>
    <x v="1"/>
    <x v="1"/>
    <x v="1"/>
    <x v="0"/>
    <n v="1247658"/>
    <d v="2001-05-15T09:23:36"/>
    <s v="PSEG Energy Resources &amp; Trade LLC"/>
    <x v="0"/>
    <x v="0"/>
    <x v="0"/>
    <x v="1"/>
    <s v="US East Power Phy Fwd Firm"/>
    <s v="US Pwr Phy Firm  Cinergy Peak            17-18May01      USD/MWh"/>
    <n v="50"/>
    <m/>
    <x v="0"/>
    <x v="1"/>
    <x v="0"/>
    <n v="42.5"/>
    <s v="skilpat1"/>
    <s v="CDORLAN"/>
    <s v="ST-ECAR"/>
    <x v="6"/>
    <x v="8"/>
    <n v="611259.1"/>
    <d v="2001-05-17T21:00:00"/>
  </r>
  <r>
    <x v="1"/>
    <x v="3"/>
    <x v="1"/>
    <x v="0"/>
    <n v="1247659"/>
    <d v="2001-05-15T09:23:38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schwalbach"/>
    <s v="KSTEVEN"/>
    <s v="ENA-IM Mid Central South"/>
    <x v="7"/>
    <x v="7"/>
    <n v="790204"/>
    <d v="2001-05-16T21:00:00"/>
  </r>
  <r>
    <x v="1"/>
    <x v="3"/>
    <x v="1"/>
    <x v="0"/>
    <n v="1247661"/>
    <d v="2001-05-15T09:23:4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DCONT1"/>
    <s v="TDONOHO"/>
    <s v="ENA - IM Central Gulf"/>
    <x v="7"/>
    <x v="7"/>
    <n v="790205"/>
    <d v="2001-05-16T21:00:00"/>
  </r>
  <r>
    <x v="1"/>
    <x v="3"/>
    <x v="1"/>
    <x v="0"/>
    <n v="1247662"/>
    <d v="2001-05-15T09:23:41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sharibri"/>
    <s v="MLENHAR"/>
    <s v="ENA - IM West"/>
    <x v="7"/>
    <x v="7"/>
    <n v="790206"/>
    <d v="2001-05-16T21:00:00"/>
  </r>
  <r>
    <x v="1"/>
    <x v="3"/>
    <x v="1"/>
    <x v="0"/>
    <n v="1247664"/>
    <d v="2001-05-15T09:23:43"/>
    <s v="Aquila Energy Marketing Corporation"/>
    <x v="0"/>
    <x v="0"/>
    <x v="0"/>
    <x v="3"/>
    <s v="US Gas Phy Fwd Firm non-TX &lt; or = 1Mo "/>
    <s v="US Gas Phy       NGPL NICOR              16May01         USD/MM"/>
    <n v="4268"/>
    <m/>
    <x v="0"/>
    <x v="12"/>
    <x v="0"/>
    <n v="4.5511999999999997"/>
    <s v="BIGDADDY"/>
    <s v="PMIMS"/>
    <s v="ENA - IM MKT Central CG"/>
    <x v="7"/>
    <x v="7"/>
    <n v="790208"/>
    <d v="2001-05-16T21:00:00"/>
  </r>
  <r>
    <x v="1"/>
    <x v="3"/>
    <x v="1"/>
    <x v="0"/>
    <n v="1247663"/>
    <d v="2001-05-15T09:23:4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07"/>
    <d v="2001-05-16T21:00:00"/>
  </r>
  <r>
    <x v="1"/>
    <x v="3"/>
    <x v="1"/>
    <x v="0"/>
    <n v="1247665"/>
    <d v="2001-05-15T09:23:45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50000000000002"/>
    <s v="RHUGGINS"/>
    <s v="KSTEVEN"/>
    <s v="ENA-IM Mid Central South"/>
    <x v="7"/>
    <x v="7"/>
    <n v="790209"/>
    <d v="2001-05-16T21:00:00"/>
  </r>
  <r>
    <x v="1"/>
    <x v="3"/>
    <x v="1"/>
    <x v="0"/>
    <n v="1247666"/>
    <d v="2001-05-15T09:23:47"/>
    <s v="Mirant Americas Energy Marketing, L.P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gregt00001"/>
    <s v="JHODGE2"/>
    <s v="ENA-IM ME TCO"/>
    <x v="7"/>
    <x v="7"/>
    <n v="790210"/>
    <d v="2001-05-16T21:00:00"/>
  </r>
  <r>
    <x v="1"/>
    <x v="3"/>
    <x v="1"/>
    <x v="0"/>
    <n v="1247667"/>
    <d v="2001-05-15T09:23:4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MHOMESTEAD"/>
    <s v="KSTEVEN"/>
    <s v="ENA-IM Mid Central South"/>
    <x v="7"/>
    <x v="7"/>
    <n v="790213"/>
    <d v="2001-05-16T21:00:00"/>
  </r>
  <r>
    <x v="1"/>
    <x v="3"/>
    <x v="1"/>
    <x v="0"/>
    <n v="1247668"/>
    <d v="2001-05-15T09:23:49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650000000000002"/>
    <s v="VABLAISE"/>
    <s v="VPIMENOV"/>
    <s v="ENA-IM ME NEW YORK"/>
    <x v="7"/>
    <x v="7"/>
    <n v="790211"/>
    <d v="2001-05-16T21:00:00"/>
  </r>
  <r>
    <x v="1"/>
    <x v="3"/>
    <x v="1"/>
    <x v="0"/>
    <n v="1247669"/>
    <d v="2001-05-15T09:23:5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90212"/>
    <d v="2001-05-16T21:00:00"/>
  </r>
  <r>
    <x v="1"/>
    <x v="3"/>
    <x v="0"/>
    <x v="0"/>
    <n v="1247671"/>
    <d v="2001-05-15T09:23:52"/>
    <s v="Aquila Risk Management Corporation"/>
    <x v="0"/>
    <x v="0"/>
    <x v="0"/>
    <x v="3"/>
    <s v="US Gas Fin BasisSwap"/>
    <s v="US Gas Basis     EP SanJuan              Jun01           USD/MM"/>
    <m/>
    <n v="5000"/>
    <x v="0"/>
    <x v="12"/>
    <x v="0"/>
    <n v="-0.77"/>
    <s v="AQUILA1033"/>
    <s v="MSANCH2"/>
    <s v="GD-New-Jr"/>
    <x v="3"/>
    <x v="7"/>
    <s v="V96634.1"/>
    <d v="2001-06-01T21:00:00"/>
  </r>
  <r>
    <x v="1"/>
    <x v="3"/>
    <x v="1"/>
    <x v="0"/>
    <n v="1247670"/>
    <d v="2001-05-15T09:23:52"/>
    <s v="Aquila Energy Marketing Corporation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LANCEMCW"/>
    <s v="SPEREIR"/>
    <s v="ENA-IM NE GULF2"/>
    <x v="7"/>
    <x v="7"/>
    <n v="790214"/>
    <d v="2001-05-16T21:00:00"/>
  </r>
  <r>
    <x v="1"/>
    <x v="3"/>
    <x v="1"/>
    <x v="0"/>
    <n v="1247672"/>
    <d v="2001-05-15T09:23:55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215"/>
    <d v="2001-05-16T21:00:00"/>
  </r>
  <r>
    <x v="1"/>
    <x v="3"/>
    <x v="1"/>
    <x v="0"/>
    <n v="1247674"/>
    <d v="2001-05-15T09:23:56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KREMERTODD"/>
    <s v="TDONOHO"/>
    <s v="ENA - IM Central Gulf"/>
    <x v="7"/>
    <x v="7"/>
    <n v="790217"/>
    <d v="2001-05-16T21:00:00"/>
  </r>
  <r>
    <x v="1"/>
    <x v="3"/>
    <x v="1"/>
    <x v="0"/>
    <n v="1247673"/>
    <d v="2001-05-15T09:23:56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250000000000002"/>
    <s v="darylbrown"/>
    <s v="VPIMENOV"/>
    <s v="ENA-IM ME NEW YORK"/>
    <x v="7"/>
    <x v="7"/>
    <n v="790216"/>
    <d v="2001-05-16T21:00:00"/>
  </r>
  <r>
    <x v="1"/>
    <x v="3"/>
    <x v="1"/>
    <x v="0"/>
    <n v="1247675"/>
    <d v="2001-05-15T09:23:59"/>
    <s v="OGE Energy Resources, Inc."/>
    <x v="0"/>
    <x v="0"/>
    <x v="0"/>
    <x v="3"/>
    <s v="US Gas Phy Fwd Firm non-TX &lt; or = 1Mo "/>
    <s v="US Gas Phy       NNG Demarc              16May01         USD/MM"/>
    <m/>
    <n v="1390"/>
    <x v="0"/>
    <x v="12"/>
    <x v="0"/>
    <n v="4.3049999999999997"/>
    <s v="schottbt"/>
    <s v="KSTEVEN"/>
    <s v="ENA-IM Mid Central South"/>
    <x v="7"/>
    <x v="7"/>
    <n v="790218"/>
    <d v="2001-05-16T21:00:00"/>
  </r>
  <r>
    <x v="1"/>
    <x v="3"/>
    <x v="1"/>
    <x v="0"/>
    <n v="1247676"/>
    <d v="2001-05-15T09:24:03"/>
    <s v="Select Energy, Inc.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499999999999996"/>
    <s v="ADM29516"/>
    <s v="VPIMENOV"/>
    <s v="ENA-IM ME NEW YORK"/>
    <x v="7"/>
    <x v="7"/>
    <n v="790219"/>
    <d v="2001-05-16T21:00:00"/>
  </r>
  <r>
    <x v="1"/>
    <x v="3"/>
    <x v="1"/>
    <x v="0"/>
    <n v="1247678"/>
    <d v="2001-05-15T09:24:09"/>
    <s v="AEP Energy Services,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600000000000003"/>
    <s v="aepes201"/>
    <s v="TDONOHO"/>
    <s v="ENA - IM Central Gulf"/>
    <x v="7"/>
    <x v="7"/>
    <n v="790220"/>
    <d v="2001-05-16T21:00:00"/>
  </r>
  <r>
    <x v="1"/>
    <x v="3"/>
    <x v="0"/>
    <x v="0"/>
    <n v="1247679"/>
    <d v="2001-05-15T09:24:11"/>
    <s v="Aquila Risk Management Corporation"/>
    <x v="0"/>
    <x v="0"/>
    <x v="0"/>
    <x v="3"/>
    <s v="US Gas Fin Swap"/>
    <s v="US Gas Daily     Transco Z6 NY           16-31May01      USD/MM"/>
    <m/>
    <n v="5000"/>
    <x v="0"/>
    <x v="12"/>
    <x v="0"/>
    <n v="4.8250000000000002"/>
    <s v="AQUILA1075"/>
    <s v="VPIMENOV"/>
    <s v="EAST-NEW YORK"/>
    <x v="3"/>
    <x v="7"/>
    <s v="V96637.1"/>
    <d v="2001-05-16T21:00:00"/>
  </r>
  <r>
    <x v="1"/>
    <x v="3"/>
    <x v="1"/>
    <x v="0"/>
    <n v="1247681"/>
    <d v="2001-05-15T09:24:15"/>
    <s v="AEP Energy Services, Inc."/>
    <x v="0"/>
    <x v="0"/>
    <x v="0"/>
    <x v="3"/>
    <s v="US Gas Phy Fwd Firm non-TX &lt; or = 1Mo "/>
    <s v="US Gas Phy       TETCO ELA               16May01         USD/MM"/>
    <n v="2436"/>
    <m/>
    <x v="0"/>
    <x v="12"/>
    <x v="0"/>
    <n v="4.38"/>
    <s v="aepes202"/>
    <s v="SPEREIR"/>
    <s v="ENA-IM NE GULF3"/>
    <x v="7"/>
    <x v="7"/>
    <n v="790222"/>
    <d v="2001-05-16T21:00:00"/>
  </r>
  <r>
    <x v="0"/>
    <x v="3"/>
    <x v="1"/>
    <x v="0"/>
    <n v="1247682"/>
    <d v="2001-05-15T09:24:18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223"/>
    <d v="2001-05-16T21:00:00"/>
  </r>
  <r>
    <x v="1"/>
    <x v="3"/>
    <x v="1"/>
    <x v="0"/>
    <n v="1247683"/>
    <d v="2001-05-15T09:24:1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MAXFIELD"/>
    <s v="PMIMS"/>
    <s v="ENA - IM MKT Central CG"/>
    <x v="7"/>
    <x v="7"/>
    <n v="790224"/>
    <d v="2001-05-16T21:00:00"/>
  </r>
  <r>
    <x v="1"/>
    <x v="3"/>
    <x v="1"/>
    <x v="0"/>
    <n v="1247684"/>
    <d v="2001-05-15T09:24:1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225"/>
    <d v="2001-05-16T21:00:00"/>
  </r>
  <r>
    <x v="1"/>
    <x v="3"/>
    <x v="1"/>
    <x v="0"/>
    <n v="1247685"/>
    <d v="2001-05-15T09:24:21"/>
    <s v="Axia Energy, LP"/>
    <x v="0"/>
    <x v="0"/>
    <x v="0"/>
    <x v="3"/>
    <s v="US Gas Phy Fwd Firm non-TX &lt; or = 1Mo "/>
    <s v="US Gas Phy       NGPL LA Pool            16May01         USD/MM"/>
    <n v="2662"/>
    <m/>
    <x v="0"/>
    <x v="12"/>
    <x v="0"/>
    <n v="4.3899999999999997"/>
    <s v="kwapisze"/>
    <s v="TDONOHO"/>
    <s v="ENA - IM Central Gulf"/>
    <x v="7"/>
    <x v="7"/>
    <n v="790226"/>
    <d v="2001-05-16T21:00:00"/>
  </r>
  <r>
    <x v="1"/>
    <x v="6"/>
    <x v="0"/>
    <x v="0"/>
    <n v="1247686"/>
    <d v="2001-05-15T09:24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638.1"/>
    <d v="2001-06-01T00:00:00"/>
  </r>
  <r>
    <x v="1"/>
    <x v="3"/>
    <x v="1"/>
    <x v="0"/>
    <n v="1247687"/>
    <d v="2001-05-15T09:24:2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mikepowers"/>
    <s v="TDONOHO"/>
    <s v="ENA - IM Central Gulf"/>
    <x v="7"/>
    <x v="7"/>
    <n v="790227"/>
    <d v="2001-05-16T21:00:00"/>
  </r>
  <r>
    <x v="1"/>
    <x v="3"/>
    <x v="1"/>
    <x v="0"/>
    <n v="1247688"/>
    <d v="2001-05-15T09:24:25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28"/>
    <d v="2001-05-16T21:00:00"/>
  </r>
  <r>
    <x v="1"/>
    <x v="3"/>
    <x v="1"/>
    <x v="0"/>
    <n v="1247689"/>
    <d v="2001-05-15T09:24:28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29"/>
    <d v="2001-05-16T21:00:00"/>
  </r>
  <r>
    <x v="1"/>
    <x v="3"/>
    <x v="0"/>
    <x v="0"/>
    <n v="1247690"/>
    <d v="2001-05-15T09:24:30"/>
    <s v="WPS Energy Services, Inc."/>
    <x v="0"/>
    <x v="0"/>
    <x v="0"/>
    <x v="3"/>
    <s v="US Gas Fin BasisSwap"/>
    <s v="US Gas Basis     GD/M Mich Con           Jun-Oct01       USD/MM"/>
    <m/>
    <n v="300"/>
    <x v="0"/>
    <x v="12"/>
    <x v="0"/>
    <n v="0.185"/>
    <s v="PATRICK22"/>
    <s v="GSTOREY"/>
    <s v="FT-ONTARIO"/>
    <x v="3"/>
    <x v="7"/>
    <s v="V96639.1"/>
    <d v="2001-06-01T00:00:00"/>
  </r>
  <r>
    <x v="1"/>
    <x v="3"/>
    <x v="1"/>
    <x v="0"/>
    <n v="1247691"/>
    <d v="2001-05-15T09:24:33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30"/>
    <d v="2001-05-16T21:00:00"/>
  </r>
  <r>
    <x v="1"/>
    <x v="3"/>
    <x v="1"/>
    <x v="0"/>
    <n v="1247692"/>
    <d v="2001-05-15T09:24:34"/>
    <s v="Tenaska Marketing Ventures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TMVWTC01"/>
    <s v="RGAY"/>
    <s v="ENA - IM West"/>
    <x v="7"/>
    <x v="7"/>
    <n v="790231"/>
    <d v="2001-05-16T21:00:00"/>
  </r>
  <r>
    <x v="0"/>
    <x v="3"/>
    <x v="1"/>
    <x v="0"/>
    <n v="1247693"/>
    <d v="2001-05-15T09:24:36"/>
    <s v="Enserco Energy, Inc."/>
    <x v="0"/>
    <x v="0"/>
    <x v="0"/>
    <x v="3"/>
    <s v="CAN Gas Phy Fwd Firm West &lt; or = 1Mo"/>
    <s v="CAN Gas Phy      Hntgdn                  16May01         USD/MM"/>
    <m/>
    <n v="395"/>
    <x v="0"/>
    <x v="12"/>
    <x v="0"/>
    <n v="4.4000000000000004"/>
    <s v="ADM96017"/>
    <s v="CCLARK5"/>
    <s v="EC - IM Canada BC"/>
    <x v="7"/>
    <x v="9"/>
    <n v="790232"/>
    <d v="2001-05-16T21:00:00"/>
  </r>
  <r>
    <x v="1"/>
    <x v="3"/>
    <x v="1"/>
    <x v="0"/>
    <n v="1247694"/>
    <d v="2001-05-15T09:24:42"/>
    <s v="Engage Energy Canada L.P."/>
    <x v="0"/>
    <x v="0"/>
    <x v="0"/>
    <x v="3"/>
    <s v="US Gas Phy Fwd Firm non-TX &lt; or = 1Mo "/>
    <s v="US Gas Phy       NGPL NICOR              16May01         USD/MM"/>
    <n v="5984"/>
    <m/>
    <x v="0"/>
    <x v="12"/>
    <x v="0"/>
    <n v="4.5475000000000003"/>
    <s v="kendalleas"/>
    <s v="PMIMS"/>
    <s v="ENA - IM MKT Central CG"/>
    <x v="7"/>
    <x v="7"/>
    <n v="790233"/>
    <d v="2001-05-16T21:00:00"/>
  </r>
  <r>
    <x v="1"/>
    <x v="6"/>
    <x v="0"/>
    <x v="0"/>
    <n v="1247695"/>
    <d v="2001-05-15T09:24:4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640.1"/>
    <d v="2001-06-01T00:00:00"/>
  </r>
  <r>
    <x v="1"/>
    <x v="3"/>
    <x v="1"/>
    <x v="0"/>
    <n v="1247696"/>
    <d v="2001-05-15T09:24:45"/>
    <s v="Aquila Energy Marketing Corporation"/>
    <x v="0"/>
    <x v="0"/>
    <x v="0"/>
    <x v="3"/>
    <s v="US Gas Phy Fwd Firm non-TX &lt; or = 1Mo "/>
    <s v="US Gas Phy       COL Onshore             16May01         USD/MM"/>
    <m/>
    <n v="743"/>
    <x v="0"/>
    <x v="12"/>
    <x v="0"/>
    <n v="4.43"/>
    <s v="LANCEMCW"/>
    <s v="SPEREIR"/>
    <s v="ENA-IM NE GULF2"/>
    <x v="7"/>
    <x v="7"/>
    <n v="790234"/>
    <d v="2001-05-16T21:00:00"/>
  </r>
  <r>
    <x v="1"/>
    <x v="3"/>
    <x v="0"/>
    <x v="0"/>
    <n v="1247697"/>
    <d v="2001-05-15T09:24:49"/>
    <s v="Virginia Power Energy Marketing, Inc.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DM40684"/>
    <s v="BMCKAY"/>
    <s v="FT-NY"/>
    <x v="3"/>
    <x v="7"/>
    <s v="V96641.1"/>
    <d v="2001-07-01T00:00:00"/>
  </r>
  <r>
    <x v="1"/>
    <x v="3"/>
    <x v="1"/>
    <x v="0"/>
    <n v="1247698"/>
    <d v="2001-05-15T09:24:56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35"/>
    <d v="2001-05-16T21:00:00"/>
  </r>
  <r>
    <x v="1"/>
    <x v="3"/>
    <x v="1"/>
    <x v="0"/>
    <n v="1247699"/>
    <d v="2001-05-15T09:24:56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236"/>
    <d v="2001-05-16T21:00:00"/>
  </r>
  <r>
    <x v="0"/>
    <x v="3"/>
    <x v="1"/>
    <x v="0"/>
    <n v="1247700"/>
    <d v="2001-05-15T09:24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ngeerds01"/>
    <s v="RWATT"/>
    <s v="EC-IM Canada West"/>
    <x v="7"/>
    <x v="9"/>
    <n v="790237"/>
    <d v="2001-05-15T21:00:00"/>
  </r>
  <r>
    <x v="1"/>
    <x v="3"/>
    <x v="1"/>
    <x v="0"/>
    <n v="1247701"/>
    <d v="2001-05-15T09:24:59"/>
    <s v="TransCanada Energy Marketing USA, Inc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449999999999999"/>
    <s v="tracyschwa"/>
    <s v="PMIMS"/>
    <s v="ENA - IM MKT Central CG"/>
    <x v="7"/>
    <x v="7"/>
    <n v="790238"/>
    <d v="2001-05-16T21:00:00"/>
  </r>
  <r>
    <x v="1"/>
    <x v="3"/>
    <x v="1"/>
    <x v="0"/>
    <n v="1247702"/>
    <d v="2001-05-15T09:25:04"/>
    <s v="Western Gas Resources, Inc."/>
    <x v="0"/>
    <x v="0"/>
    <x v="0"/>
    <x v="3"/>
    <s v="US Gas Phy Fwd Firm non-TX &lt; or = 1Mo "/>
    <s v="US Gas Phy       PEPL Pool               16May01         USD/MM"/>
    <m/>
    <n v="1300"/>
    <x v="0"/>
    <x v="12"/>
    <x v="0"/>
    <n v="4.33"/>
    <s v="WILLIDEA"/>
    <s v="KSTEVEN"/>
    <s v="ENA-IM Mid Central South"/>
    <x v="7"/>
    <x v="7"/>
    <n v="790239"/>
    <d v="2001-05-16T21:00:00"/>
  </r>
  <r>
    <x v="1"/>
    <x v="3"/>
    <x v="0"/>
    <x v="0"/>
    <n v="1247703"/>
    <d v="2001-05-15T09:25:0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59"/>
    <s v="JEFFFOX1"/>
    <s v="JARNOLD"/>
    <s v="NG-Price"/>
    <x v="3"/>
    <x v="7"/>
    <s v="V96643.1"/>
    <d v="2001-06-01T00:00:00"/>
  </r>
  <r>
    <x v="1"/>
    <x v="6"/>
    <x v="0"/>
    <x v="0"/>
    <n v="1247704"/>
    <d v="2001-05-15T09:25:0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644.1"/>
    <d v="2001-06-01T00:00:00"/>
  </r>
  <r>
    <x v="1"/>
    <x v="3"/>
    <x v="1"/>
    <x v="0"/>
    <n v="1247705"/>
    <d v="2001-05-15T09:25:15"/>
    <s v="AEP Energy Services, Inc."/>
    <x v="0"/>
    <x v="0"/>
    <x v="0"/>
    <x v="3"/>
    <s v="US Gas Phy Fwd Firm non-TX &lt; or = 1Mo "/>
    <s v="US Gas Phy       TENN 800                16May01         USD/MM"/>
    <n v="346"/>
    <m/>
    <x v="0"/>
    <x v="12"/>
    <x v="0"/>
    <n v="4.3274999999999997"/>
    <s v="aepes202"/>
    <s v="SNEAL"/>
    <s v="ENA-IM NE GULF3"/>
    <x v="7"/>
    <x v="7"/>
    <n v="790240"/>
    <d v="2001-05-16T21:00:00"/>
  </r>
  <r>
    <x v="1"/>
    <x v="3"/>
    <x v="0"/>
    <x v="0"/>
    <n v="1247706"/>
    <d v="2001-05-15T09:25:1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645.1"/>
    <d v="2001-07-01T00:00:00"/>
  </r>
  <r>
    <x v="1"/>
    <x v="3"/>
    <x v="1"/>
    <x v="0"/>
    <n v="1247709"/>
    <d v="2001-05-15T09:25:28"/>
    <s v="AEP Energy Services, Inc."/>
    <x v="0"/>
    <x v="0"/>
    <x v="0"/>
    <x v="3"/>
    <s v="US Gas Phy Fwd Firm non-TX &lt; or = 1Mo "/>
    <s v="US Gas Phy       TENN 500                16May01         USD/MM"/>
    <n v="5600"/>
    <m/>
    <x v="0"/>
    <x v="12"/>
    <x v="0"/>
    <n v="4.3250000000000002"/>
    <s v="aepes202"/>
    <s v="SNEAL"/>
    <s v="ENA-IM NE GULF3"/>
    <x v="7"/>
    <x v="7"/>
    <n v="790242"/>
    <d v="2001-05-16T21:00:00"/>
  </r>
  <r>
    <x v="1"/>
    <x v="3"/>
    <x v="1"/>
    <x v="0"/>
    <n v="1247710"/>
    <d v="2001-05-15T09:25:30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MVDEC02"/>
    <s v="KSTEVEN"/>
    <s v="ENA-IM Mid Central South"/>
    <x v="7"/>
    <x v="7"/>
    <n v="790243"/>
    <d v="2001-05-16T21:00:00"/>
  </r>
  <r>
    <x v="1"/>
    <x v="3"/>
    <x v="1"/>
    <x v="0"/>
    <n v="1247711"/>
    <d v="2001-05-15T09:25:36"/>
    <s v="Tractebel Energy Marketing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50000000000001"/>
    <s v="DAVSMITH"/>
    <s v="ARING"/>
    <s v="ENA-IM NE GULF1"/>
    <x v="7"/>
    <x v="7"/>
    <n v="790244"/>
    <d v="2001-05-16T21:00:00"/>
  </r>
  <r>
    <x v="1"/>
    <x v="3"/>
    <x v="1"/>
    <x v="0"/>
    <n v="1247712"/>
    <d v="2001-05-15T09:25:44"/>
    <s v="AEP Energy Services,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550000000000001"/>
    <s v="aepes215"/>
    <s v="ARING"/>
    <s v="ENA-IM NE GULF1"/>
    <x v="7"/>
    <x v="7"/>
    <n v="790245"/>
    <d v="2001-05-16T21:00:00"/>
  </r>
  <r>
    <x v="1"/>
    <x v="3"/>
    <x v="1"/>
    <x v="0"/>
    <n v="1247714"/>
    <d v="2001-05-15T09:25:45"/>
    <s v="Reliant Energy Services, Inc."/>
    <x v="0"/>
    <x v="0"/>
    <x v="0"/>
    <x v="3"/>
    <s v="US Gas Phy Fwd Firm non-TX &lt; or = 1Mo "/>
    <s v="US Gas Phy       NGPL LA Pool            16May01         USD/MM"/>
    <m/>
    <n v="7189"/>
    <x v="0"/>
    <x v="12"/>
    <x v="0"/>
    <n v="4.4050000000000002"/>
    <s v="mikepowers"/>
    <s v="TDONOHO"/>
    <s v="ENA - IM Central Gulf"/>
    <x v="7"/>
    <x v="7"/>
    <n v="790246"/>
    <d v="2001-05-16T21:00:00"/>
  </r>
  <r>
    <x v="1"/>
    <x v="3"/>
    <x v="1"/>
    <x v="0"/>
    <n v="1247715"/>
    <d v="2001-05-15T09:26:03"/>
    <s v="Dynegy Marketing and Trade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3"/>
    <s v="MCGAUGHEY1"/>
    <s v="SNEAL"/>
    <s v="ENA-IM NE GULF3"/>
    <x v="7"/>
    <x v="7"/>
    <n v="790247"/>
    <d v="2001-05-16T21:00:00"/>
  </r>
  <r>
    <x v="1"/>
    <x v="3"/>
    <x v="0"/>
    <x v="0"/>
    <n v="1247716"/>
    <d v="2001-05-15T09:26:04"/>
    <s v="WPS Energy Services, Inc."/>
    <x v="0"/>
    <x v="0"/>
    <x v="0"/>
    <x v="3"/>
    <s v="US Gas Fin BasisSwap"/>
    <s v="US Gas Basis     GD/M Mich Con           Nov01-Mar02     USD/MM"/>
    <m/>
    <n v="350"/>
    <x v="0"/>
    <x v="12"/>
    <x v="0"/>
    <n v="0.22"/>
    <s v="PATRICK22"/>
    <s v="GSTOREY"/>
    <s v="FT-ONTARIO"/>
    <x v="3"/>
    <x v="7"/>
    <s v="V96649.1"/>
    <d v="2001-11-01T00:00:00"/>
  </r>
  <r>
    <x v="1"/>
    <x v="3"/>
    <x v="1"/>
    <x v="0"/>
    <n v="1247718"/>
    <d v="2001-05-15T09:26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49"/>
    <d v="2001-05-16T21:00:00"/>
  </r>
  <r>
    <x v="1"/>
    <x v="6"/>
    <x v="0"/>
    <x v="0"/>
    <n v="1247719"/>
    <d v="2001-05-15T09:26:0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652.1"/>
    <d v="2001-06-01T00:00:00"/>
  </r>
  <r>
    <x v="1"/>
    <x v="3"/>
    <x v="1"/>
    <x v="0"/>
    <n v="1247720"/>
    <d v="2001-05-15T09:26:11"/>
    <s v="Nicor Gas Company"/>
    <x v="0"/>
    <x v="0"/>
    <x v="0"/>
    <x v="3"/>
    <s v="US Gas Phy Fwd Firm non-TX &lt; or = 1Mo "/>
    <s v="US Gas Phy       NGPL STX                16May01         USD/MM"/>
    <n v="8000"/>
    <m/>
    <x v="0"/>
    <x v="12"/>
    <x v="0"/>
    <n v="4.335"/>
    <s v="vab12345"/>
    <s v="TDONOHO"/>
    <s v="ENA - IM Central Gulf"/>
    <x v="7"/>
    <x v="7"/>
    <n v="790250"/>
    <d v="2001-05-16T21:00:00"/>
  </r>
  <r>
    <x v="1"/>
    <x v="3"/>
    <x v="1"/>
    <x v="0"/>
    <n v="1247721"/>
    <d v="2001-05-15T09:26:15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aepes216"/>
    <s v="RGAY"/>
    <s v="ENA - IM West"/>
    <x v="7"/>
    <x v="7"/>
    <n v="790251"/>
    <d v="2001-05-16T21:00:00"/>
  </r>
  <r>
    <x v="1"/>
    <x v="3"/>
    <x v="1"/>
    <x v="0"/>
    <n v="1247722"/>
    <d v="2001-05-15T09:26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BARRETT6"/>
    <s v="KSTEVEN"/>
    <s v="ENA-IM Mid Central South"/>
    <x v="7"/>
    <x v="7"/>
    <n v="790252"/>
    <d v="2001-05-16T21:00:00"/>
  </r>
  <r>
    <x v="1"/>
    <x v="3"/>
    <x v="1"/>
    <x v="0"/>
    <n v="1247723"/>
    <d v="2001-05-15T09:26:16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53"/>
    <d v="2001-05-16T21:00:00"/>
  </r>
  <r>
    <x v="1"/>
    <x v="3"/>
    <x v="1"/>
    <x v="0"/>
    <n v="1247725"/>
    <d v="2001-05-15T09:26:2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DM96017"/>
    <s v="MLENHAR"/>
    <s v="ENA - IM West"/>
    <x v="7"/>
    <x v="7"/>
    <n v="790255"/>
    <d v="2001-05-16T21:00:00"/>
  </r>
  <r>
    <x v="1"/>
    <x v="3"/>
    <x v="1"/>
    <x v="0"/>
    <n v="1247724"/>
    <d v="2001-05-15T09:26:22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5"/>
    <s v="ADM26674"/>
    <s v="SNEAL"/>
    <s v="ENA-IM NE GULF4"/>
    <x v="7"/>
    <x v="7"/>
    <n v="790254"/>
    <d v="2001-05-16T21:00:00"/>
  </r>
  <r>
    <x v="1"/>
    <x v="3"/>
    <x v="1"/>
    <x v="0"/>
    <n v="1247726"/>
    <d v="2001-05-15T09:26:26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256"/>
    <d v="2001-05-16T21:00:00"/>
  </r>
  <r>
    <x v="1"/>
    <x v="3"/>
    <x v="1"/>
    <x v="0"/>
    <n v="1247727"/>
    <d v="2001-05-15T09:26:27"/>
    <s v="Texex Energy Partners Ltd."/>
    <x v="0"/>
    <x v="0"/>
    <x v="0"/>
    <x v="3"/>
    <s v="US Gas Phy Fwd Firm non-TX &lt; or = 1Mo "/>
    <s v="US Gas Phy       TENN 500                16May01         USD/MM"/>
    <m/>
    <n v="5226"/>
    <x v="0"/>
    <x v="12"/>
    <x v="0"/>
    <n v="4.3324999999999996"/>
    <s v="texexener"/>
    <s v="SNEAL"/>
    <s v="ENA-IM NE GULF3"/>
    <x v="7"/>
    <x v="7"/>
    <n v="790258"/>
    <d v="2001-05-16T21:00:00"/>
  </r>
  <r>
    <x v="0"/>
    <x v="3"/>
    <x v="1"/>
    <x v="0"/>
    <n v="1247728"/>
    <d v="2001-05-15T09:26:28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"/>
    <s v="craigwest"/>
    <s v="RWATT"/>
    <s v="EC-IM Canada West"/>
    <x v="7"/>
    <x v="9"/>
    <n v="790257"/>
    <d v="2001-05-15T21:00:00"/>
  </r>
  <r>
    <x v="1"/>
    <x v="1"/>
    <x v="0"/>
    <x v="0"/>
    <n v="1247729"/>
    <d v="2001-05-15T09:26:28"/>
    <s v="HQ Energy Services (U.S.) Inc."/>
    <x v="0"/>
    <x v="0"/>
    <x v="0"/>
    <x v="1"/>
    <s v="US East Power Fin Swap"/>
    <s v="US Pwr Fin Swap  PJM W IntC HE12-23 EPT  15May01         USD/MWh"/>
    <n v="50"/>
    <m/>
    <x v="0"/>
    <x v="1"/>
    <x v="0"/>
    <n v="38"/>
    <s v="hydro2001"/>
    <s v="JSTEPENO"/>
    <s v="EPMI-HRLY-NE"/>
    <x v="6"/>
    <x v="7"/>
    <n v="611261.1"/>
    <d v="2001-05-15T21:00:00"/>
  </r>
  <r>
    <x v="1"/>
    <x v="3"/>
    <x v="1"/>
    <x v="0"/>
    <n v="1247730"/>
    <d v="2001-05-15T09:26:30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wwarburton"/>
    <s v="KSTEVEN"/>
    <s v="ENA-IM Mid Central South"/>
    <x v="7"/>
    <x v="7"/>
    <n v="790259"/>
    <d v="2001-05-16T21:00:00"/>
  </r>
  <r>
    <x v="0"/>
    <x v="0"/>
    <x v="0"/>
    <x v="0"/>
    <n v="1247731"/>
    <d v="2001-05-15T09:26:36"/>
    <s v="Euromin SA"/>
    <x v="0"/>
    <x v="0"/>
    <x v="0"/>
    <x v="0"/>
    <s v="Zinc LME Registered Contract"/>
    <s v="Zinc LME Reg.    Contract                20Jun01         USD/mt-L"/>
    <m/>
    <n v="4"/>
    <x v="0"/>
    <x v="0"/>
    <x v="0"/>
    <n v="941"/>
    <s v="ADM88806"/>
    <s v="ATURNER"/>
    <s v="Enron Metals Trading System"/>
    <x v="0"/>
    <x v="0"/>
    <n v="2129995"/>
    <d v="2001-06-20T21:00:00"/>
  </r>
  <r>
    <x v="1"/>
    <x v="3"/>
    <x v="0"/>
    <x v="0"/>
    <n v="1247732"/>
    <d v="2001-05-15T09:26:37"/>
    <s v="El Paso Merchant Energy, L.P."/>
    <x v="0"/>
    <x v="0"/>
    <x v="0"/>
    <x v="3"/>
    <s v="US Gas Fin Swap"/>
    <s v="US Gas Swap      Nymex                   Jun01           USD/MM"/>
    <m/>
    <n v="7500"/>
    <x v="0"/>
    <x v="12"/>
    <x v="0"/>
    <n v="4.4950000000000001"/>
    <s v="EPMELPjrc"/>
    <s v="JARNOLD"/>
    <s v="NG-Price"/>
    <x v="3"/>
    <x v="7"/>
    <s v="V96654.1"/>
    <d v="2001-06-01T21:00:00"/>
  </r>
  <r>
    <x v="1"/>
    <x v="3"/>
    <x v="0"/>
    <x v="0"/>
    <n v="1247733"/>
    <d v="2001-05-15T09:26:38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49999999999998"/>
    <s v="aepes214"/>
    <s v="JARNOLD"/>
    <s v="NG-Price"/>
    <x v="3"/>
    <x v="7"/>
    <s v="V96653.1"/>
    <d v="2001-06-01T00:00:00"/>
  </r>
  <r>
    <x v="1"/>
    <x v="3"/>
    <x v="1"/>
    <x v="0"/>
    <n v="1247734"/>
    <d v="2001-05-15T09:26:41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Robbinsk"/>
    <s v="TKUYKEN"/>
    <s v="ENA - IM West"/>
    <x v="7"/>
    <x v="7"/>
    <n v="790260"/>
    <d v="2001-05-16T21:00:00"/>
  </r>
  <r>
    <x v="1"/>
    <x v="1"/>
    <x v="1"/>
    <x v="0"/>
    <n v="1247735"/>
    <d v="2001-05-15T09:26:42"/>
    <s v="CLECO Marketing and Trading, LLC"/>
    <x v="0"/>
    <x v="0"/>
    <x v="0"/>
    <x v="1"/>
    <s v="US East Power Phy Fwd Firm"/>
    <s v="US Pwr Phy Firm  TVA Peak                Sep01           USD/MWh"/>
    <m/>
    <n v="50"/>
    <x v="0"/>
    <x v="1"/>
    <x v="0"/>
    <n v="41.65"/>
    <s v="esansing"/>
    <s v="KPRESTO"/>
    <s v="LT-SERC"/>
    <x v="6"/>
    <x v="8"/>
    <n v="611262.1"/>
    <d v="2001-09-01T14:25:00"/>
  </r>
  <r>
    <x v="1"/>
    <x v="3"/>
    <x v="1"/>
    <x v="0"/>
    <n v="1247736"/>
    <d v="2001-05-15T09:26:48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1"/>
    <d v="2001-05-16T21:00:00"/>
  </r>
  <r>
    <x v="1"/>
    <x v="3"/>
    <x v="1"/>
    <x v="0"/>
    <n v="1247737"/>
    <d v="2001-05-15T09:26:54"/>
    <s v="AEP Energy Services, Inc."/>
    <x v="0"/>
    <x v="0"/>
    <x v="0"/>
    <x v="3"/>
    <s v="US Gas Phy Fwd Firm non-TX &lt; or = 1Mo "/>
    <s v="US Gas Phy       NGPL LA Pool            16May01         USD/MM"/>
    <n v="7338"/>
    <m/>
    <x v="0"/>
    <x v="12"/>
    <x v="0"/>
    <n v="4.3949999999999996"/>
    <s v="aepes201"/>
    <s v="TDONOHO"/>
    <s v="ENA - IM Central Gulf"/>
    <x v="7"/>
    <x v="7"/>
    <n v="790262"/>
    <d v="2001-05-16T21:00:00"/>
  </r>
  <r>
    <x v="1"/>
    <x v="3"/>
    <x v="1"/>
    <x v="0"/>
    <n v="1247738"/>
    <d v="2001-05-15T09:26:59"/>
    <s v="Sprague Energy Corp."/>
    <x v="0"/>
    <x v="0"/>
    <x v="0"/>
    <x v="3"/>
    <s v="US Gas Phy Fwd Firm non-TX &lt; or = 1Mo "/>
    <s v="US Gas Phy       TENN 800                16May01         USD/MM"/>
    <m/>
    <n v="421"/>
    <x v="0"/>
    <x v="12"/>
    <x v="0"/>
    <n v="4.33"/>
    <s v="CARMSTRO"/>
    <s v="SNEAL"/>
    <s v="ENA-IM NE GULF3"/>
    <x v="7"/>
    <x v="7"/>
    <n v="790263"/>
    <d v="2001-05-16T21:00:00"/>
  </r>
  <r>
    <x v="1"/>
    <x v="3"/>
    <x v="1"/>
    <x v="0"/>
    <n v="1247740"/>
    <d v="2001-05-15T09:27:04"/>
    <s v="El Paso Merchant Energ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449999999999999"/>
    <s v="EPMELPcmb"/>
    <s v="PMIMS"/>
    <s v="ENA - IM MKT Central CG"/>
    <x v="7"/>
    <x v="7"/>
    <n v="790265"/>
    <d v="2001-05-16T21:00:00"/>
  </r>
  <r>
    <x v="1"/>
    <x v="3"/>
    <x v="1"/>
    <x v="0"/>
    <n v="1247739"/>
    <d v="2001-05-15T09:27:04"/>
    <s v="Aquila Energy Marketing Corporation"/>
    <x v="0"/>
    <x v="0"/>
    <x v="0"/>
    <x v="3"/>
    <s v="US Gas Phy Fwd Firm non-TX &lt; or = 1Mo "/>
    <s v="US Gas Phy       NGPL TxOkGCPool         16May01         USD/MM"/>
    <n v="24"/>
    <m/>
    <x v="0"/>
    <x v="12"/>
    <x v="0"/>
    <n v="4.3949999999999996"/>
    <s v="BIGDADDY"/>
    <s v="TDONOHO"/>
    <s v="ENA - IM Central Gulf"/>
    <x v="7"/>
    <x v="7"/>
    <n v="790264"/>
    <d v="2001-05-16T21:00:00"/>
  </r>
  <r>
    <x v="1"/>
    <x v="3"/>
    <x v="1"/>
    <x v="0"/>
    <n v="1247742"/>
    <d v="2001-05-15T09:27:05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7"/>
    <d v="2001-05-16T21:00:00"/>
  </r>
  <r>
    <x v="1"/>
    <x v="3"/>
    <x v="1"/>
    <x v="0"/>
    <n v="1247741"/>
    <d v="2001-05-15T09:27:05"/>
    <s v="Duke Energy Trading and Marketing, L.L.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LAURABATES"/>
    <s v="KSTEVEN"/>
    <s v="ENA-IM Mid Central South"/>
    <x v="7"/>
    <x v="7"/>
    <n v="790268"/>
    <d v="2001-05-16T21:00:00"/>
  </r>
  <r>
    <x v="1"/>
    <x v="3"/>
    <x v="1"/>
    <x v="0"/>
    <n v="1247743"/>
    <d v="2001-05-15T09:27:06"/>
    <s v="AEP Energy Services, Inc."/>
    <x v="0"/>
    <x v="0"/>
    <x v="0"/>
    <x v="3"/>
    <s v="US Gas Phy Fwd Firm non-TX &lt; or = 1Mo "/>
    <s v="US Gas Phy       ANR SW Pool             16May01         USD/MM"/>
    <n v="2463"/>
    <m/>
    <x v="0"/>
    <x v="12"/>
    <x v="0"/>
    <n v="4.32"/>
    <s v="aepes208"/>
    <s v="KSTEVEN"/>
    <s v="ENA-IM Mid Central South"/>
    <x v="7"/>
    <x v="7"/>
    <n v="790266"/>
    <d v="2001-05-16T21:00:00"/>
  </r>
  <r>
    <x v="1"/>
    <x v="3"/>
    <x v="1"/>
    <x v="0"/>
    <n v="1247744"/>
    <d v="2001-05-15T09:27:11"/>
    <s v="Cinergy Marketing &amp; Trading, LLC"/>
    <x v="0"/>
    <x v="0"/>
    <x v="0"/>
    <x v="3"/>
    <s v="US Gas Phy Fwd Firm non-TX &lt; or = 1Mo "/>
    <s v="US Gas Phy       TCO Pool                16May01         USD/MM"/>
    <m/>
    <n v="13402"/>
    <x v="0"/>
    <x v="12"/>
    <x v="0"/>
    <n v="4.6900000000000004"/>
    <s v="BYASSEEL"/>
    <s v="JHODGE2"/>
    <s v="ENA-IM ME TCO"/>
    <x v="7"/>
    <x v="7"/>
    <n v="790269"/>
    <d v="2001-05-16T21:00:00"/>
  </r>
  <r>
    <x v="1"/>
    <x v="3"/>
    <x v="0"/>
    <x v="0"/>
    <n v="1247745"/>
    <d v="2001-05-15T09:27:13"/>
    <s v="Cargill Energy, a division of Cargill, Incorporated"/>
    <x v="0"/>
    <x v="0"/>
    <x v="0"/>
    <x v="3"/>
    <s v="US Gas Fin Swap"/>
    <s v="US Gas Daily     NNG Demarc              16-31May01      USD/MM"/>
    <n v="5000"/>
    <m/>
    <x v="0"/>
    <x v="12"/>
    <x v="0"/>
    <n v="4.3150000000000004"/>
    <s v="ADM90884"/>
    <s v="ALEWIS"/>
    <s v="GD-CENTRAL"/>
    <x v="3"/>
    <x v="7"/>
    <s v="V96657.1"/>
    <d v="2001-05-16T21:00:00"/>
  </r>
  <r>
    <x v="1"/>
    <x v="3"/>
    <x v="0"/>
    <x v="0"/>
    <n v="1247746"/>
    <d v="2001-05-15T09:27:14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6658.1"/>
    <d v="2001-06-01T21:00:00"/>
  </r>
  <r>
    <x v="1"/>
    <x v="3"/>
    <x v="1"/>
    <x v="0"/>
    <n v="1247747"/>
    <d v="2001-05-15T09:27:16"/>
    <s v="Duke Energy Trading and Marketing, L.L.C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3"/>
    <s v="KMZIOBER"/>
    <s v="VPIMENOV"/>
    <s v="ENA-IM ME NEW YORK"/>
    <x v="7"/>
    <x v="7"/>
    <n v="790270"/>
    <d v="2001-05-16T21:00:00"/>
  </r>
  <r>
    <x v="1"/>
    <x v="3"/>
    <x v="1"/>
    <x v="0"/>
    <n v="1247748"/>
    <d v="2001-05-15T09:27:17"/>
    <s v="Unocal Energy Trading, Inc."/>
    <x v="0"/>
    <x v="0"/>
    <x v="0"/>
    <x v="3"/>
    <s v="US Gas Phy Fwd Firm non-TX &lt; or = 1Mo "/>
    <s v="US Gas Phy       TGT Z-SL                16May01         USD/MM"/>
    <n v="1000"/>
    <m/>
    <x v="0"/>
    <x v="12"/>
    <x v="0"/>
    <n v="4.3949999999999996"/>
    <s v="UETINGAS04"/>
    <s v="SPEREIR"/>
    <s v="ENA-IM NE GULF2"/>
    <x v="7"/>
    <x v="7"/>
    <n v="790271"/>
    <d v="2001-05-16T21:00:00"/>
  </r>
  <r>
    <x v="1"/>
    <x v="3"/>
    <x v="1"/>
    <x v="0"/>
    <n v="1247749"/>
    <d v="2001-05-15T09:27:19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900000000000004"/>
    <s v="EASTDESK5"/>
    <s v="JHODGE2"/>
    <s v="ENA-IM ME TCO"/>
    <x v="7"/>
    <x v="7"/>
    <n v="790272"/>
    <d v="2001-05-16T21:00:00"/>
  </r>
  <r>
    <x v="1"/>
    <x v="3"/>
    <x v="1"/>
    <x v="0"/>
    <n v="1247750"/>
    <d v="2001-05-15T09:27:20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MIDCONT1"/>
    <s v="KSTEVEN"/>
    <s v="ENA-IM Mid Central South"/>
    <x v="7"/>
    <x v="7"/>
    <n v="790273"/>
    <d v="2001-05-16T21:00:00"/>
  </r>
  <r>
    <x v="1"/>
    <x v="6"/>
    <x v="0"/>
    <x v="0"/>
    <n v="1247751"/>
    <d v="2001-05-15T09:27:2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660.1"/>
    <d v="2001-06-01T00:00:00"/>
  </r>
  <r>
    <x v="1"/>
    <x v="3"/>
    <x v="1"/>
    <x v="0"/>
    <n v="1247752"/>
    <d v="2001-05-15T09:27:32"/>
    <s v="Virginia Power Energy Marketing,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5.0000000000000001E-3"/>
    <s v="SPJOHRDE"/>
    <s v="JHODGE2"/>
    <s v="ENA-IM ME TCO"/>
    <x v="7"/>
    <x v="7"/>
    <n v="790274"/>
    <d v="2001-05-16T21:00:00"/>
  </r>
  <r>
    <x v="1"/>
    <x v="3"/>
    <x v="0"/>
    <x v="0"/>
    <n v="1247753"/>
    <d v="2001-05-15T09:27:3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MICWHITE"/>
    <s v="JARNOLD"/>
    <s v="NG-Price"/>
    <x v="3"/>
    <x v="7"/>
    <s v="V96661.1"/>
    <d v="2001-06-01T21:00:00"/>
  </r>
  <r>
    <x v="1"/>
    <x v="3"/>
    <x v="1"/>
    <x v="0"/>
    <n v="1247754"/>
    <d v="2001-05-15T09:27:39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YJACKSON"/>
    <s v="SPEREIR"/>
    <s v="ENA-IM NE GULF2"/>
    <x v="7"/>
    <x v="7"/>
    <n v="790275"/>
    <d v="2001-05-16T21:00:00"/>
  </r>
  <r>
    <x v="1"/>
    <x v="3"/>
    <x v="1"/>
    <x v="0"/>
    <n v="1247755"/>
    <d v="2001-05-15T09:27:44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"/>
    <s v="CLINTDAVIS"/>
    <s v="JHODGE2"/>
    <s v="ENA-IM ME TCO"/>
    <x v="7"/>
    <x v="7"/>
    <n v="790276"/>
    <d v="2001-05-16T21:00:00"/>
  </r>
  <r>
    <x v="1"/>
    <x v="3"/>
    <x v="1"/>
    <x v="0"/>
    <n v="1247756"/>
    <d v="2001-05-15T09:27:46"/>
    <s v="Ashland Specialty Chemicals Company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500000000000004"/>
    <s v="ADM07229"/>
    <s v="JHODGE2"/>
    <s v="ENA-IM ME TCO"/>
    <x v="7"/>
    <x v="7"/>
    <n v="790280"/>
    <d v="2001-05-16T21:00:00"/>
  </r>
  <r>
    <x v="1"/>
    <x v="3"/>
    <x v="1"/>
    <x v="0"/>
    <n v="1247759"/>
    <d v="2001-05-15T09:27:47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99999999999996"/>
    <s v="rrm00001"/>
    <s v="VPIMENOV"/>
    <s v="ENA-IM ME NEW YORK"/>
    <x v="7"/>
    <x v="7"/>
    <n v="790278"/>
    <d v="2001-05-16T21:00:00"/>
  </r>
  <r>
    <x v="1"/>
    <x v="3"/>
    <x v="1"/>
    <x v="0"/>
    <n v="1247758"/>
    <d v="2001-05-15T09:27:47"/>
    <s v="Cook Inlet Energy Supply L.L.C."/>
    <x v="0"/>
    <x v="0"/>
    <x v="0"/>
    <x v="3"/>
    <s v="US Gas Phy Fwd Firm non-TX &lt; or = 1Mo "/>
    <s v="US Gas Phy       TENN 500                16May01         USD/MM"/>
    <m/>
    <n v="4774"/>
    <x v="0"/>
    <x v="12"/>
    <x v="0"/>
    <n v="4.33"/>
    <s v="EASTDESK"/>
    <s v="SNEAL"/>
    <s v="ENA-IM NE GULF3"/>
    <x v="7"/>
    <x v="7"/>
    <n v="790277"/>
    <d v="2001-05-16T21:00:00"/>
  </r>
  <r>
    <x v="1"/>
    <x v="1"/>
    <x v="1"/>
    <x v="0"/>
    <n v="1247760"/>
    <d v="2001-05-15T09:27:49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50"/>
    <s v="aepsvc134"/>
    <s v="MFISCHE2"/>
    <s v="ST-SW"/>
    <x v="6"/>
    <x v="8"/>
    <n v="611263.1"/>
    <d v="2001-05-17T21:00:00"/>
  </r>
  <r>
    <x v="1"/>
    <x v="3"/>
    <x v="1"/>
    <x v="0"/>
    <n v="1247761"/>
    <d v="2001-05-15T09:27:5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STANHORTON"/>
    <s v="ARING"/>
    <s v="ENA-IM NE GULF1"/>
    <x v="7"/>
    <x v="7"/>
    <n v="790279"/>
    <d v="2001-05-16T21:00:00"/>
  </r>
  <r>
    <x v="1"/>
    <x v="3"/>
    <x v="1"/>
    <x v="0"/>
    <n v="1247762"/>
    <d v="2001-05-15T09:28:01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kollmaninc"/>
    <s v="JWILLI13"/>
    <s v="ENA - IM Mkt Central MICH"/>
    <x v="7"/>
    <x v="7"/>
    <n v="790281"/>
    <d v="2001-05-16T21:00:00"/>
  </r>
  <r>
    <x v="1"/>
    <x v="3"/>
    <x v="1"/>
    <x v="0"/>
    <n v="1247764"/>
    <d v="2001-05-15T09:28:04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49999999999999"/>
    <s v="MIDCONT1"/>
    <s v="PMIMS"/>
    <s v="ENA - IM MKT Central CG"/>
    <x v="7"/>
    <x v="7"/>
    <n v="790283"/>
    <d v="2001-05-16T21:00:00"/>
  </r>
  <r>
    <x v="1"/>
    <x v="3"/>
    <x v="1"/>
    <x v="0"/>
    <n v="1247763"/>
    <d v="2001-05-15T09:28:04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282"/>
    <d v="2001-05-16T21:00:00"/>
  </r>
  <r>
    <x v="1"/>
    <x v="3"/>
    <x v="1"/>
    <x v="0"/>
    <n v="1247765"/>
    <d v="2001-05-15T09:28:07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7"/>
    <s v="EASTDESK5"/>
    <s v="JHODGE2"/>
    <s v="ENA-IM ME TCO"/>
    <x v="7"/>
    <x v="7"/>
    <n v="790284"/>
    <d v="2001-05-16T21:00:00"/>
  </r>
  <r>
    <x v="1"/>
    <x v="3"/>
    <x v="1"/>
    <x v="0"/>
    <n v="1247766"/>
    <d v="2001-05-15T09:28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85"/>
    <d v="2001-05-16T21:00:00"/>
  </r>
  <r>
    <x v="1"/>
    <x v="3"/>
    <x v="1"/>
    <x v="0"/>
    <n v="1247768"/>
    <d v="2001-05-15T09:28:15"/>
    <s v="EnergyUSA-TPC Corp."/>
    <x v="0"/>
    <x v="0"/>
    <x v="0"/>
    <x v="3"/>
    <s v="US Gas Phy Fwd Firm non-TX &lt; or = 1Mo "/>
    <s v="US Gas Phy       Consumers Pwr           16May01         USD/MM"/>
    <m/>
    <n v="3000"/>
    <x v="0"/>
    <x v="12"/>
    <x v="0"/>
    <n v="4.67"/>
    <s v="trevorh1"/>
    <s v="JWILLI13"/>
    <s v="ENA - IM Mkt Central MICH"/>
    <x v="7"/>
    <x v="7"/>
    <n v="790287"/>
    <d v="2001-05-16T21:00:00"/>
  </r>
  <r>
    <x v="1"/>
    <x v="3"/>
    <x v="1"/>
    <x v="0"/>
    <n v="1247767"/>
    <d v="2001-05-15T09:28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86"/>
    <d v="2001-05-16T21:00:00"/>
  </r>
  <r>
    <x v="1"/>
    <x v="3"/>
    <x v="1"/>
    <x v="0"/>
    <n v="1247769"/>
    <d v="2001-05-15T09:28:16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288"/>
    <d v="2001-05-16T21:00:00"/>
  </r>
  <r>
    <x v="1"/>
    <x v="3"/>
    <x v="0"/>
    <x v="0"/>
    <n v="1247770"/>
    <d v="2001-05-15T09:28:19"/>
    <s v="Mirant Americas Energy Marketing, L.P."/>
    <x v="0"/>
    <x v="0"/>
    <x v="0"/>
    <x v="3"/>
    <s v="US Gas Fin BasisSwap"/>
    <s v="US Gas Basis     EP SanJuan              Jun01           USD/MM"/>
    <m/>
    <n v="5000"/>
    <x v="0"/>
    <x v="12"/>
    <x v="0"/>
    <n v="-0.755"/>
    <s v="jfh00001"/>
    <s v="MSANCH2"/>
    <s v="GD-New-Jr"/>
    <x v="3"/>
    <x v="7"/>
    <s v="V96665.1"/>
    <d v="2001-06-01T21:00:00"/>
  </r>
  <r>
    <x v="1"/>
    <x v="3"/>
    <x v="1"/>
    <x v="0"/>
    <n v="1247771"/>
    <d v="2001-05-15T09:28:19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289"/>
    <d v="2001-05-16T21:00:00"/>
  </r>
  <r>
    <x v="1"/>
    <x v="3"/>
    <x v="1"/>
    <x v="0"/>
    <n v="1247772"/>
    <d v="2001-05-15T09:28:21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mattreed"/>
    <s v="TKUYKEN"/>
    <s v="ENA - IM West"/>
    <x v="7"/>
    <x v="7"/>
    <n v="790290"/>
    <d v="2001-05-16T21:00:00"/>
  </r>
  <r>
    <x v="1"/>
    <x v="3"/>
    <x v="1"/>
    <x v="0"/>
    <n v="1247773"/>
    <d v="2001-05-15T09:28:25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FMORGAN1"/>
    <s v="ARING"/>
    <s v="ENA-IM NE GULF1"/>
    <x v="7"/>
    <x v="7"/>
    <n v="790291"/>
    <d v="2001-05-16T21:00:00"/>
  </r>
  <r>
    <x v="1"/>
    <x v="3"/>
    <x v="1"/>
    <x v="0"/>
    <n v="1247774"/>
    <d v="2001-05-15T09:28:26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350000000000001"/>
    <s v="mattreed"/>
    <s v="TKUYKEN"/>
    <s v="ENA - IM West"/>
    <x v="7"/>
    <x v="7"/>
    <n v="790292"/>
    <d v="2001-05-16T21:00:00"/>
  </r>
  <r>
    <x v="1"/>
    <x v="3"/>
    <x v="1"/>
    <x v="0"/>
    <n v="1247776"/>
    <d v="2001-05-15T09:28:35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scallender"/>
    <s v="JWILLI13"/>
    <s v="ENA - IM Mkt Central MICH"/>
    <x v="7"/>
    <x v="7"/>
    <n v="790294"/>
    <d v="2001-05-16T21:00:00"/>
  </r>
  <r>
    <x v="1"/>
    <x v="3"/>
    <x v="1"/>
    <x v="0"/>
    <n v="1247777"/>
    <d v="2001-05-15T09:28:37"/>
    <s v="Wisconsin Gas Company"/>
    <x v="0"/>
    <x v="0"/>
    <x v="0"/>
    <x v="3"/>
    <s v="US Gas Phy Fwd Firm non-TX &lt; or = 1Mo "/>
    <s v="US Gas Phy       NBPL/ANR WillCo         16May01         USD/MM"/>
    <m/>
    <n v="10000"/>
    <x v="0"/>
    <x v="12"/>
    <x v="0"/>
    <n v="4.5412999999999997"/>
    <s v="RBartlow99"/>
    <s v="PMIMS"/>
    <s v="ENA - IM MKT Central CG"/>
    <x v="7"/>
    <x v="7"/>
    <n v="790295"/>
    <d v="2001-05-16T21:00:00"/>
  </r>
  <r>
    <x v="0"/>
    <x v="3"/>
    <x v="1"/>
    <x v="0"/>
    <n v="1247779"/>
    <d v="2001-05-15T09:28:42"/>
    <s v="PG&amp;E Energy Trading, Canada Corporation"/>
    <x v="0"/>
    <x v="0"/>
    <x v="0"/>
    <x v="3"/>
    <s v="CAN Gas Phy Fwd Firm East &lt; or = 1Mo"/>
    <s v="CAN Gas Phy      Niagara, TCPL           16May01         USD/MM"/>
    <m/>
    <n v="5000"/>
    <x v="0"/>
    <x v="12"/>
    <x v="0"/>
    <n v="4.7050000000000001"/>
    <s v="ADM54361"/>
    <s v="MCUILLA"/>
    <s v="ENA - IM Ontario"/>
    <x v="7"/>
    <x v="7"/>
    <n v="790297"/>
    <d v="2001-05-16T21:00:00"/>
  </r>
  <r>
    <x v="1"/>
    <x v="3"/>
    <x v="1"/>
    <x v="0"/>
    <n v="1247778"/>
    <d v="2001-05-15T09:28:42"/>
    <s v="EnergyUSA-TPC Corp."/>
    <x v="0"/>
    <x v="0"/>
    <x v="0"/>
    <x v="3"/>
    <s v="US Gas Phy Fwd Firm non-TX &lt; or = 1Mo "/>
    <s v="US Gas Phy       TCO Pool                16May01         USD/MM"/>
    <n v="8000"/>
    <m/>
    <x v="0"/>
    <x v="12"/>
    <x v="0"/>
    <n v="4.6749999999999998"/>
    <s v="trevorh1"/>
    <s v="JHODGE2"/>
    <s v="ENA-IM ME TCO"/>
    <x v="7"/>
    <x v="7"/>
    <n v="790296"/>
    <d v="2001-05-16T21:00:00"/>
  </r>
  <r>
    <x v="1"/>
    <x v="3"/>
    <x v="1"/>
    <x v="0"/>
    <n v="1247780"/>
    <d v="2001-05-15T09:28:44"/>
    <s v="NJR Energy Services Company"/>
    <x v="0"/>
    <x v="0"/>
    <x v="0"/>
    <x v="3"/>
    <s v="US Gas Phy Fwd Firm non-TX &lt; or = 1Mo "/>
    <s v="US Gas Phy       TCO Pool                16May01         USD/MM"/>
    <n v="6500"/>
    <m/>
    <x v="0"/>
    <x v="12"/>
    <x v="0"/>
    <n v="4.6749999999999998"/>
    <n v="10041965"/>
    <s v="JHODGE2"/>
    <s v="ENA-IM ME TCO"/>
    <x v="7"/>
    <x v="7"/>
    <n v="790298"/>
    <d v="2001-05-16T21:00:00"/>
  </r>
  <r>
    <x v="1"/>
    <x v="3"/>
    <x v="1"/>
    <x v="0"/>
    <n v="1247781"/>
    <d v="2001-05-15T09:28:45"/>
    <s v="Texla Energy Management Inc."/>
    <x v="0"/>
    <x v="0"/>
    <x v="0"/>
    <x v="3"/>
    <s v="US Gas Phy Fwd Firm non-TX &lt; or = 1Mo "/>
    <s v="US Gas Phy       HeHub                   16May01         USD/MM"/>
    <m/>
    <n v="4331"/>
    <x v="0"/>
    <x v="12"/>
    <x v="0"/>
    <n v="4.4550000000000001"/>
    <s v="STANHORTON"/>
    <s v="ARING"/>
    <s v="ENA-IM NE GULF1"/>
    <x v="7"/>
    <x v="7"/>
    <n v="790299"/>
    <d v="2001-05-16T21:00:00"/>
  </r>
  <r>
    <x v="1"/>
    <x v="3"/>
    <x v="0"/>
    <x v="0"/>
    <n v="1247782"/>
    <d v="2001-05-15T09:28:51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35"/>
    <s v="sjt00001"/>
    <s v="FERMIS"/>
    <s v="FT - North West"/>
    <x v="3"/>
    <x v="7"/>
    <s v="V96667.1"/>
    <d v="2001-06-01T21:00:00"/>
  </r>
  <r>
    <x v="1"/>
    <x v="3"/>
    <x v="1"/>
    <x v="0"/>
    <n v="1247783"/>
    <d v="2001-05-15T09:28:57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302"/>
    <d v="2001-05-16T21:00:00"/>
  </r>
  <r>
    <x v="1"/>
    <x v="3"/>
    <x v="1"/>
    <x v="0"/>
    <n v="1247784"/>
    <d v="2001-05-15T09:28:59"/>
    <s v="Wisconsin Gas Company"/>
    <x v="0"/>
    <x v="0"/>
    <x v="0"/>
    <x v="3"/>
    <s v="US Gas Phy Fwd Firm non-TX &lt; or = 1Mo "/>
    <s v="US Gas Phy       Mich Con                16May01         USD/MM"/>
    <n v="5834"/>
    <m/>
    <x v="0"/>
    <x v="12"/>
    <x v="0"/>
    <n v="4.67"/>
    <s v="RBartlow99"/>
    <s v="JWILLI13"/>
    <s v="ENA - IM Mkt Central MICH"/>
    <x v="7"/>
    <x v="7"/>
    <n v="790303"/>
    <d v="2001-05-16T21:00:00"/>
  </r>
  <r>
    <x v="1"/>
    <x v="3"/>
    <x v="1"/>
    <x v="0"/>
    <n v="1247785"/>
    <d v="2001-05-15T09:29:04"/>
    <s v="NJR Energy Services Company"/>
    <x v="0"/>
    <x v="0"/>
    <x v="0"/>
    <x v="3"/>
    <s v="US Gas Phy Fwd Firm non-TX &lt; or = 1Mo "/>
    <s v="US Gas Phy       Dom SP TT               16May01         USD/MM"/>
    <m/>
    <n v="6500"/>
    <x v="0"/>
    <x v="12"/>
    <x v="0"/>
    <n v="4.7"/>
    <n v="10041965"/>
    <s v="SHENDRI"/>
    <s v="ENA-IM ME CNG"/>
    <x v="7"/>
    <x v="7"/>
    <n v="790304"/>
    <d v="2001-05-16T21:00:00"/>
  </r>
  <r>
    <x v="1"/>
    <x v="3"/>
    <x v="1"/>
    <x v="0"/>
    <n v="1247787"/>
    <d v="2001-05-15T09:29:06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2"/>
    <s v="Robbinsk"/>
    <s v="TKUYKEN"/>
    <s v="ENA - IM West"/>
    <x v="7"/>
    <x v="7"/>
    <n v="790306"/>
    <d v="2001-05-16T21:00:00"/>
  </r>
  <r>
    <x v="1"/>
    <x v="3"/>
    <x v="1"/>
    <x v="0"/>
    <n v="1247786"/>
    <d v="2001-05-15T09:29:06"/>
    <s v="Wisconsin Power And Light Company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"/>
    <s v="wpla08239"/>
    <s v="KSTEVEN"/>
    <s v="ENA-IM Mid Central South"/>
    <x v="7"/>
    <x v="7"/>
    <n v="790305"/>
    <d v="2001-05-16T21:00:00"/>
  </r>
  <r>
    <x v="1"/>
    <x v="3"/>
    <x v="1"/>
    <x v="0"/>
    <n v="1247788"/>
    <d v="2001-05-15T09:29:07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07"/>
    <d v="2001-05-16T21:00:00"/>
  </r>
  <r>
    <x v="0"/>
    <x v="3"/>
    <x v="1"/>
    <x v="0"/>
    <n v="1247789"/>
    <d v="2001-05-15T09:29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POWELLCO"/>
    <s v="MCUILLA"/>
    <s v="ENA - IM Ontario"/>
    <x v="7"/>
    <x v="7"/>
    <n v="790308"/>
    <d v="2001-05-16T21:00:00"/>
  </r>
  <r>
    <x v="0"/>
    <x v="3"/>
    <x v="1"/>
    <x v="0"/>
    <n v="1247791"/>
    <d v="2001-05-15T09:29:16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ADM96017"/>
    <s v="RWATT"/>
    <s v="EC-IM Canada West"/>
    <x v="7"/>
    <x v="9"/>
    <n v="790310"/>
    <d v="2001-05-15T21:00:00"/>
  </r>
  <r>
    <x v="1"/>
    <x v="1"/>
    <x v="1"/>
    <x v="0"/>
    <n v="1247792"/>
    <d v="2001-05-15T09:29:18"/>
    <s v="Reliant Energy Services, Inc."/>
    <x v="0"/>
    <x v="0"/>
    <x v="0"/>
    <x v="1"/>
    <s v="US West Power Phy Fwd Firm"/>
    <s v="US Pwr Phy Firm  PALVE OffPk             17-31May01      USD/MWh"/>
    <n v="25"/>
    <m/>
    <x v="0"/>
    <x v="1"/>
    <x v="0"/>
    <n v="75"/>
    <s v="scunning"/>
    <s v="MFISCHE2"/>
    <s v="ST-SW"/>
    <x v="6"/>
    <x v="8"/>
    <n v="611264.1"/>
    <d v="2001-05-17T21:00:00"/>
  </r>
  <r>
    <x v="1"/>
    <x v="3"/>
    <x v="1"/>
    <x v="0"/>
    <n v="1247793"/>
    <d v="2001-05-15T09:29:20"/>
    <s v="Koch Midstream Services Company"/>
    <x v="0"/>
    <x v="0"/>
    <x v="0"/>
    <x v="3"/>
    <s v="US Gas Phy Fwd Firm non-TX &lt; or = 1Mo "/>
    <s v="US Gas Phy       TENN Z-0                16May01         USD/MM"/>
    <m/>
    <n v="4867"/>
    <x v="0"/>
    <x v="12"/>
    <x v="0"/>
    <n v="4.3049999999999997"/>
    <s v="curtisday"/>
    <s v="SNEAL"/>
    <s v="ENA-IM NE GULF3"/>
    <x v="7"/>
    <x v="7"/>
    <n v="790311"/>
    <d v="2001-05-16T21:00:00"/>
  </r>
  <r>
    <x v="1"/>
    <x v="3"/>
    <x v="1"/>
    <x v="0"/>
    <n v="1247794"/>
    <d v="2001-05-15T09:29:2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312"/>
    <d v="2001-05-16T21:00:00"/>
  </r>
  <r>
    <x v="1"/>
    <x v="3"/>
    <x v="1"/>
    <x v="0"/>
    <n v="1247795"/>
    <d v="2001-05-15T09:29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MHOMESTEAD"/>
    <s v="KSTEVEN"/>
    <s v="ENA-IM Mid Central South"/>
    <x v="7"/>
    <x v="7"/>
    <n v="790313"/>
    <d v="2001-05-16T21:00:00"/>
  </r>
  <r>
    <x v="1"/>
    <x v="3"/>
    <x v="1"/>
    <x v="0"/>
    <n v="1247796"/>
    <d v="2001-05-15T09:29:30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90314"/>
    <d v="2001-05-16T21:00:00"/>
  </r>
  <r>
    <x v="1"/>
    <x v="3"/>
    <x v="1"/>
    <x v="0"/>
    <n v="1247797"/>
    <d v="2001-05-15T09:29:33"/>
    <s v="Aquila Energy Marketing Corporation"/>
    <x v="0"/>
    <x v="0"/>
    <x v="0"/>
    <x v="3"/>
    <s v="US Gas Phy Fwd Firm non-TX &lt; or = 1Mo "/>
    <s v="US Gas Phy       NNG Ventura             16May01         USD/MM"/>
    <m/>
    <n v="2076"/>
    <x v="0"/>
    <x v="12"/>
    <x v="0"/>
    <n v="4.3"/>
    <s v="toddbandy"/>
    <s v="KSTEVEN"/>
    <s v="ENA-IM Mid Central South"/>
    <x v="7"/>
    <x v="7"/>
    <n v="790315"/>
    <d v="2001-05-16T21:00:00"/>
  </r>
  <r>
    <x v="1"/>
    <x v="6"/>
    <x v="0"/>
    <x v="0"/>
    <n v="1247799"/>
    <d v="2001-05-15T09:29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670.1"/>
    <d v="2001-06-01T00:00:00"/>
  </r>
  <r>
    <x v="1"/>
    <x v="3"/>
    <x v="1"/>
    <x v="0"/>
    <n v="1247800"/>
    <d v="2001-05-15T09:29:5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316"/>
    <d v="2001-05-16T21:00:00"/>
  </r>
  <r>
    <x v="1"/>
    <x v="3"/>
    <x v="0"/>
    <x v="0"/>
    <n v="1247803"/>
    <d v="2001-05-15T09:30:01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1.1"/>
    <d v="2001-06-01T00:00:00"/>
  </r>
  <r>
    <x v="1"/>
    <x v="3"/>
    <x v="1"/>
    <x v="0"/>
    <n v="1247805"/>
    <d v="2001-05-15T09:30:03"/>
    <s v="Miami Valley Resources Inc."/>
    <x v="0"/>
    <x v="0"/>
    <x v="0"/>
    <x v="3"/>
    <s v="US Gas Phy Fwd Firm non-TX &lt; or = 1Mo "/>
    <s v="US Gas Phy       TCO Pool                16May01         USD/MM"/>
    <n v="3743"/>
    <m/>
    <x v="0"/>
    <x v="12"/>
    <x v="0"/>
    <n v="4.67"/>
    <s v="ADM72305"/>
    <s v="JHODGE2"/>
    <s v="ENA-IM ME TCO"/>
    <x v="7"/>
    <x v="7"/>
    <n v="790318"/>
    <d v="2001-05-16T21:00:00"/>
  </r>
  <r>
    <x v="1"/>
    <x v="3"/>
    <x v="1"/>
    <x v="0"/>
    <n v="1247806"/>
    <d v="2001-05-15T09:30:19"/>
    <s v="OGE Energy Resources, Inc."/>
    <x v="0"/>
    <x v="0"/>
    <x v="0"/>
    <x v="3"/>
    <s v="US Gas Phy Fwd Firm non-TX &lt; or = 1Mo "/>
    <s v="US Gas Phy       TETCO M3                16May01         USD/MM"/>
    <m/>
    <n v="670"/>
    <x v="0"/>
    <x v="12"/>
    <x v="0"/>
    <n v="4.84"/>
    <s v="egoodner"/>
    <s v="VPIMENOV"/>
    <s v="ENA-IM ME NEW YORK"/>
    <x v="7"/>
    <x v="7"/>
    <n v="790319"/>
    <d v="2001-05-16T21:00:00"/>
  </r>
  <r>
    <x v="1"/>
    <x v="3"/>
    <x v="1"/>
    <x v="0"/>
    <n v="1247807"/>
    <d v="2001-05-15T09:30:21"/>
    <s v="Dynegy Marketing and Trade"/>
    <x v="0"/>
    <x v="0"/>
    <x v="0"/>
    <x v="3"/>
    <s v="US Gas Phy Fwd Firm non-TX &lt; or = 1Mo "/>
    <s v="US Gas Phy       Trunkline ELA           16May01         USD/MM"/>
    <n v="6487"/>
    <m/>
    <x v="0"/>
    <x v="12"/>
    <x v="0"/>
    <n v="4.3600000000000003"/>
    <s v="MCCARTHY"/>
    <s v="TDONOHO"/>
    <s v="ENA - IM Central Gulf"/>
    <x v="7"/>
    <x v="7"/>
    <n v="790320"/>
    <d v="2001-05-16T21:00:00"/>
  </r>
  <r>
    <x v="1"/>
    <x v="3"/>
    <x v="1"/>
    <x v="0"/>
    <n v="1247808"/>
    <d v="2001-05-15T09:30:22"/>
    <s v="Tenaska Marketing Ventures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38000000000001"/>
    <s v="TMVTMD02"/>
    <s v="PMIMS"/>
    <s v="ENA - IM MKT Central CG"/>
    <x v="7"/>
    <x v="7"/>
    <n v="790321"/>
    <d v="2001-05-16T21:00:00"/>
  </r>
  <r>
    <x v="1"/>
    <x v="3"/>
    <x v="1"/>
    <x v="0"/>
    <n v="1247809"/>
    <d v="2001-05-15T09:30:28"/>
    <s v="Duke Energy Trading and Marketing, L.L.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ROBPLATT"/>
    <s v="MLENHAR"/>
    <s v="ENA - IM West"/>
    <x v="7"/>
    <x v="7"/>
    <n v="790322"/>
    <d v="2001-05-16T21:00:00"/>
  </r>
  <r>
    <x v="1"/>
    <x v="3"/>
    <x v="0"/>
    <x v="0"/>
    <n v="1247810"/>
    <d v="2001-05-15T09:30:37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2.1"/>
    <d v="2001-06-01T00:00:00"/>
  </r>
  <r>
    <x v="1"/>
    <x v="3"/>
    <x v="0"/>
    <x v="0"/>
    <n v="1247811"/>
    <d v="2001-05-15T09:30:38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jdbsempra"/>
    <s v="JARNOLD"/>
    <s v="NG-Price"/>
    <x v="3"/>
    <x v="7"/>
    <s v="V96673.1"/>
    <d v="2001-06-01T21:00:00"/>
  </r>
  <r>
    <x v="1"/>
    <x v="3"/>
    <x v="1"/>
    <x v="0"/>
    <n v="1247812"/>
    <d v="2001-05-15T09:30:48"/>
    <s v="Conoco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049999999999998"/>
    <s v="diclementi"/>
    <s v="TKUYKEN"/>
    <s v="ENA - IM West"/>
    <x v="7"/>
    <x v="7"/>
    <n v="790323"/>
    <d v="2001-05-16T21:00:00"/>
  </r>
  <r>
    <x v="1"/>
    <x v="3"/>
    <x v="0"/>
    <x v="0"/>
    <n v="1247813"/>
    <d v="2001-05-15T09:30:55"/>
    <s v="Sempra Energy Trading Corp."/>
    <x v="0"/>
    <x v="0"/>
    <x v="0"/>
    <x v="3"/>
    <s v="US Gas Fin BasisSwap"/>
    <s v="US Gas Basis     NGI Chicago             Jun-Oct01       USD/MM"/>
    <n v="10000"/>
    <m/>
    <x v="0"/>
    <x v="12"/>
    <x v="0"/>
    <n v="0.1"/>
    <s v="RICKERSB"/>
    <s v="GSTOREY"/>
    <s v="FT-ONTARIO"/>
    <x v="3"/>
    <x v="7"/>
    <s v="V96674.1"/>
    <d v="2001-06-01T00:00:00"/>
  </r>
  <r>
    <x v="1"/>
    <x v="3"/>
    <x v="1"/>
    <x v="0"/>
    <n v="1247814"/>
    <d v="2001-05-15T09:30:57"/>
    <s v="Nexen Marketing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449999999999999"/>
    <s v="ADM88678"/>
    <s v="PMIMS"/>
    <s v="ENA - IM MKT Central CG"/>
    <x v="7"/>
    <x v="7"/>
    <n v="790324"/>
    <d v="2001-05-16T21:00:00"/>
  </r>
  <r>
    <x v="1"/>
    <x v="3"/>
    <x v="0"/>
    <x v="0"/>
    <n v="1247815"/>
    <d v="2001-05-15T09:30:59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AQUILA1004"/>
    <s v="JARNOLD"/>
    <s v="NG-Price"/>
    <x v="3"/>
    <x v="7"/>
    <s v="V96675.1"/>
    <d v="2001-06-01T21:00:00"/>
  </r>
  <r>
    <x v="1"/>
    <x v="3"/>
    <x v="1"/>
    <x v="0"/>
    <n v="1247816"/>
    <d v="2001-05-15T09:30:59"/>
    <s v="CMS Marketing, Services and Trading Company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550000000000004"/>
    <s v="MELISSA1"/>
    <s v="TDONOHO"/>
    <s v="ENA - IM Central Gulf"/>
    <x v="7"/>
    <x v="7"/>
    <n v="790325"/>
    <d v="2001-05-16T21:00:00"/>
  </r>
  <r>
    <x v="1"/>
    <x v="3"/>
    <x v="1"/>
    <x v="0"/>
    <n v="1247817"/>
    <d v="2001-05-15T09:31:07"/>
    <s v="Duke Energy Trading and Marketing, L.L.C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3"/>
    <s v="CRAIGDUKE"/>
    <s v="SSCOTT5"/>
    <s v="ENA - IM Denver"/>
    <x v="7"/>
    <x v="7"/>
    <n v="790326"/>
    <d v="2001-05-16T21:00:00"/>
  </r>
  <r>
    <x v="1"/>
    <x v="3"/>
    <x v="1"/>
    <x v="0"/>
    <n v="1247818"/>
    <d v="2001-05-15T09:31:10"/>
    <s v="TXU Energy Trading Company"/>
    <x v="0"/>
    <x v="0"/>
    <x v="0"/>
    <x v="3"/>
    <s v="US Gas Phy Fwd Firm non-TX &lt; or = 1Mo "/>
    <s v="US Gas Phy       COL Onshore             16May01         USD/MM"/>
    <m/>
    <n v="8769"/>
    <x v="0"/>
    <x v="12"/>
    <x v="0"/>
    <n v="4.43"/>
    <s v="txuetcje"/>
    <s v="SPEREIR"/>
    <s v="ENA-IM NE GULF2"/>
    <x v="7"/>
    <x v="7"/>
    <n v="790327"/>
    <d v="2001-05-16T21:00:00"/>
  </r>
  <r>
    <x v="1"/>
    <x v="3"/>
    <x v="1"/>
    <x v="0"/>
    <n v="1247819"/>
    <d v="2001-05-15T09:31:16"/>
    <s v="Astra Power, LLC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5"/>
    <s v="ceweyman"/>
    <s v="MLENHAR"/>
    <s v="ENA - IM West"/>
    <x v="7"/>
    <x v="7"/>
    <n v="790328"/>
    <d v="2001-05-16T21:00:00"/>
  </r>
  <r>
    <x v="1"/>
    <x v="3"/>
    <x v="1"/>
    <x v="0"/>
    <n v="1247820"/>
    <d v="2001-05-15T09:31:29"/>
    <s v="Ashland Specialty Chemicals Company"/>
    <x v="0"/>
    <x v="0"/>
    <x v="0"/>
    <x v="3"/>
    <s v="US Gas Phy Fwd Firm non-TX &lt; or = 1Mo "/>
    <s v="US Gas Phy       Dom SP TT               16-31May01      USD/MM"/>
    <n v="2000"/>
    <m/>
    <x v="0"/>
    <x v="12"/>
    <x v="0"/>
    <n v="4.68"/>
    <s v="ADM07229"/>
    <s v="SHENDRI"/>
    <s v="ENA-IM ME CNG"/>
    <x v="7"/>
    <x v="7"/>
    <n v="790329"/>
    <d v="2001-05-16T21:00:00"/>
  </r>
  <r>
    <x v="1"/>
    <x v="3"/>
    <x v="0"/>
    <x v="0"/>
    <n v="1247822"/>
    <d v="2001-05-15T09:31:37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677.1"/>
    <d v="2001-06-01T21:00:00"/>
  </r>
  <r>
    <x v="1"/>
    <x v="3"/>
    <x v="1"/>
    <x v="0"/>
    <n v="1247823"/>
    <d v="2001-05-15T09:31:38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2"/>
    <s v="aepes202"/>
    <s v="SNEAL"/>
    <s v="ENA-IM NE GULF3"/>
    <x v="7"/>
    <x v="7"/>
    <n v="790330"/>
    <d v="2001-05-16T21:00:00"/>
  </r>
  <r>
    <x v="1"/>
    <x v="3"/>
    <x v="1"/>
    <x v="0"/>
    <n v="1247825"/>
    <d v="2001-05-15T09:31:41"/>
    <s v="El Paso Merchant Energy, L.P."/>
    <x v="0"/>
    <x v="0"/>
    <x v="0"/>
    <x v="3"/>
    <s v="US Gas Phy Fwd Firm non-TX &lt; or = 1Mo "/>
    <s v="US Gas Phy       Transco Z6 NY           16May01         USD/MM"/>
    <n v="1127"/>
    <m/>
    <x v="0"/>
    <x v="12"/>
    <x v="0"/>
    <n v="4.83"/>
    <s v="EPMELPwlh"/>
    <s v="VPIMENOV"/>
    <s v="ENA-IM ME NEW YORK"/>
    <x v="7"/>
    <x v="7"/>
    <n v="790331"/>
    <d v="2001-05-16T21:00:00"/>
  </r>
  <r>
    <x v="1"/>
    <x v="3"/>
    <x v="1"/>
    <x v="0"/>
    <n v="1247826"/>
    <d v="2001-05-15T09:31:42"/>
    <s v="Reliant Energy Services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2"/>
    <s v="benninger"/>
    <s v="SNEAL"/>
    <s v="ENA-IM NE GULF3"/>
    <x v="7"/>
    <x v="7"/>
    <n v="790333"/>
    <d v="2001-05-16T21:00:00"/>
  </r>
  <r>
    <x v="1"/>
    <x v="3"/>
    <x v="1"/>
    <x v="0"/>
    <n v="1247827"/>
    <d v="2001-05-15T09:31:47"/>
    <s v="AEP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150000000000004"/>
    <s v="aepes202"/>
    <s v="SNEAL"/>
    <s v="ENA-IM NE GULF3"/>
    <x v="7"/>
    <x v="7"/>
    <n v="790334"/>
    <d v="2001-05-16T21:00:00"/>
  </r>
  <r>
    <x v="1"/>
    <x v="3"/>
    <x v="0"/>
    <x v="0"/>
    <n v="1247828"/>
    <d v="2001-05-15T09:31:48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9"/>
    <s v="ADM48210"/>
    <s v="JARNOLD"/>
    <s v="NG-Price"/>
    <x v="3"/>
    <x v="7"/>
    <s v="V96678.1"/>
    <d v="2001-06-01T00:00:00"/>
  </r>
  <r>
    <x v="1"/>
    <x v="3"/>
    <x v="1"/>
    <x v="0"/>
    <n v="1247829"/>
    <d v="2001-05-15T09:31:49"/>
    <s v="Mirant Americas Energy Marketing, L.P."/>
    <x v="0"/>
    <x v="0"/>
    <x v="0"/>
    <x v="3"/>
    <s v="US Gas Phy Fwd Firm non-TX &lt; or = 1Mo "/>
    <s v="US Gas Phy       COL Onshore             16-31May01      USD/MM"/>
    <m/>
    <n v="2000"/>
    <x v="0"/>
    <x v="12"/>
    <x v="0"/>
    <n v="4.4249999999999998"/>
    <s v="gregt00001"/>
    <s v="SPEREIR"/>
    <s v="ENA-IM NE GULF2"/>
    <x v="7"/>
    <x v="7"/>
    <n v="790335"/>
    <d v="2001-05-16T21:00:00"/>
  </r>
  <r>
    <x v="1"/>
    <x v="3"/>
    <x v="1"/>
    <x v="0"/>
    <n v="1247830"/>
    <d v="2001-05-15T09:31:51"/>
    <s v="Aquila Energy Marketing Corporation"/>
    <x v="0"/>
    <x v="0"/>
    <x v="0"/>
    <x v="3"/>
    <s v="US Gas Phy Fwd Firm non-TX &lt; or = 1Mo "/>
    <s v="US Gas Phy       TENN 800                16May01         USD/MM"/>
    <n v="1000"/>
    <m/>
    <x v="0"/>
    <x v="12"/>
    <x v="0"/>
    <n v="4.3150000000000004"/>
    <s v="JENNCLAYO"/>
    <s v="SNEAL"/>
    <s v="ENA-IM NE GULF3"/>
    <x v="7"/>
    <x v="7"/>
    <n v="790336"/>
    <d v="2001-05-16T21:00:00"/>
  </r>
  <r>
    <x v="0"/>
    <x v="0"/>
    <x v="0"/>
    <x v="0"/>
    <n v="1247831"/>
    <d v="2001-05-15T09:31:53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3"/>
    <s v="ADM08839"/>
    <s v="BMARCHAN"/>
    <s v="Enron Metals Trading System"/>
    <x v="0"/>
    <x v="0"/>
    <n v="2130002"/>
    <m/>
  </r>
  <r>
    <x v="1"/>
    <x v="3"/>
    <x v="0"/>
    <x v="0"/>
    <n v="1247832"/>
    <d v="2001-05-15T09:31:54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8"/>
    <s v="ADM48210"/>
    <s v="JARNOLD"/>
    <s v="NG-Price"/>
    <x v="3"/>
    <x v="7"/>
    <s v="V96679.1"/>
    <d v="2001-06-01T00:00:00"/>
  </r>
  <r>
    <x v="1"/>
    <x v="3"/>
    <x v="0"/>
    <x v="0"/>
    <n v="1247833"/>
    <d v="2001-05-15T09:31:56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bperkins1"/>
    <s v="JARNOLD"/>
    <s v="NG-Price"/>
    <x v="3"/>
    <x v="7"/>
    <s v="V96680.1"/>
    <d v="2001-06-01T21:00:00"/>
  </r>
  <r>
    <x v="1"/>
    <x v="3"/>
    <x v="1"/>
    <x v="0"/>
    <n v="1247834"/>
    <d v="2001-05-15T09:31:59"/>
    <s v="Nicor Enerchange, LLC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8"/>
    <s v="ADM83303"/>
    <s v="TDONOHO"/>
    <s v="ENA - IM Central Gulf"/>
    <x v="7"/>
    <x v="7"/>
    <n v="790337"/>
    <d v="2001-05-16T21:00:00"/>
  </r>
  <r>
    <x v="1"/>
    <x v="3"/>
    <x v="1"/>
    <x v="0"/>
    <n v="1247835"/>
    <d v="2001-05-15T09:32:00"/>
    <s v="Mirant Americas Energy Marketing, L.P."/>
    <x v="0"/>
    <x v="0"/>
    <x v="0"/>
    <x v="3"/>
    <s v="US Gas Phy Fwd Firm non-TX &lt; or = 1Mo "/>
    <s v="US Gas Phy       TENN Z-0                16May01         USD/MM"/>
    <n v="2389"/>
    <m/>
    <x v="0"/>
    <x v="12"/>
    <x v="0"/>
    <n v="4.3"/>
    <s v="dnixon01"/>
    <s v="SNEAL"/>
    <s v="ENA-IM NE GULF3"/>
    <x v="7"/>
    <x v="7"/>
    <n v="790338"/>
    <d v="2001-05-16T21:00:00"/>
  </r>
  <r>
    <x v="1"/>
    <x v="3"/>
    <x v="0"/>
    <x v="0"/>
    <n v="1247837"/>
    <d v="2001-05-15T09:32:13"/>
    <s v="WPS Energy Services, Inc."/>
    <x v="0"/>
    <x v="0"/>
    <x v="0"/>
    <x v="3"/>
    <s v="US Gas Fin BasisSwap"/>
    <s v="US Gas Basis     NGI Chicago             Nov01-Mar02     USD/MM"/>
    <m/>
    <n v="175"/>
    <x v="0"/>
    <x v="12"/>
    <x v="0"/>
    <n v="0.19"/>
    <s v="PATRICK22"/>
    <s v="GSTOREY"/>
    <s v="FT-ONTARIO"/>
    <x v="3"/>
    <x v="7"/>
    <s v="V96681.1"/>
    <d v="2001-11-01T00:00:00"/>
  </r>
  <r>
    <x v="1"/>
    <x v="3"/>
    <x v="1"/>
    <x v="0"/>
    <n v="1247838"/>
    <d v="2001-05-15T09:32:15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tomkurtz"/>
    <s v="SPEREIR"/>
    <s v="ENA-IM NE GULF2"/>
    <x v="7"/>
    <x v="7"/>
    <n v="790339"/>
    <d v="2001-05-16T21:00:00"/>
  </r>
  <r>
    <x v="1"/>
    <x v="3"/>
    <x v="1"/>
    <x v="0"/>
    <n v="1247839"/>
    <d v="2001-05-15T09:32:27"/>
    <s v="MidAmerican Energy Company"/>
    <x v="0"/>
    <x v="0"/>
    <x v="0"/>
    <x v="3"/>
    <s v="US Gas Phy Fwd Firm non-TX &lt; or = 1Mo "/>
    <s v="US Gas Phy       NGPL LA Pool            16May01         USD/MM"/>
    <n v="2400"/>
    <m/>
    <x v="0"/>
    <x v="12"/>
    <x v="0"/>
    <n v="4.4000000000000004"/>
    <s v="KREMERTODD"/>
    <s v="TDONOHO"/>
    <s v="ENA - IM Central Gulf"/>
    <x v="7"/>
    <x v="7"/>
    <n v="790341"/>
    <d v="2001-05-16T21:00:00"/>
  </r>
  <r>
    <x v="1"/>
    <x v="3"/>
    <x v="0"/>
    <x v="0"/>
    <n v="1247840"/>
    <d v="2001-05-15T09:32:30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4850000000000003"/>
    <s v="NUITBOHREN"/>
    <s v="JARNOLD"/>
    <s v="NG-Price"/>
    <x v="3"/>
    <x v="7"/>
    <s v="V96682.1"/>
    <d v="2001-06-01T21:00:00"/>
  </r>
  <r>
    <x v="1"/>
    <x v="3"/>
    <x v="0"/>
    <x v="0"/>
    <n v="1247841"/>
    <d v="2001-05-15T09:32:35"/>
    <s v="Axia Energy, LP"/>
    <x v="0"/>
    <x v="0"/>
    <x v="0"/>
    <x v="3"/>
    <s v="US Gas Fin Swap"/>
    <s v="US Gas Swap      Nymex                   Nov01-Mar02     USD/MM"/>
    <m/>
    <n v="2500"/>
    <x v="0"/>
    <x v="12"/>
    <x v="0"/>
    <n v="4.9000000000000004"/>
    <s v="berginpat2"/>
    <s v="JARNOLD"/>
    <s v="NG-Price"/>
    <x v="3"/>
    <x v="7"/>
    <s v="V96684.1"/>
    <d v="2001-11-01T00:00:00"/>
  </r>
  <r>
    <x v="1"/>
    <x v="3"/>
    <x v="0"/>
    <x v="0"/>
    <n v="1247842"/>
    <d v="2001-05-15T09:32:36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effstone"/>
    <s v="JARNOLD"/>
    <s v="NG-Price"/>
    <x v="3"/>
    <x v="7"/>
    <s v="V96683.1"/>
    <d v="2002-01-01T21:00:00"/>
  </r>
  <r>
    <x v="0"/>
    <x v="0"/>
    <x v="0"/>
    <x v="0"/>
    <n v="1247844"/>
    <d v="2001-05-15T09:32:4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3"/>
    <s v="marknunn1"/>
    <s v="BMARCHAN"/>
    <s v="Enron Metals Trading System"/>
    <x v="0"/>
    <x v="0"/>
    <n v="2130004"/>
    <m/>
  </r>
  <r>
    <x v="1"/>
    <x v="3"/>
    <x v="1"/>
    <x v="0"/>
    <n v="1247846"/>
    <d v="2001-05-15T09:32:54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garrison"/>
    <s v="ARING"/>
    <s v="ENA-IM NE GULF1"/>
    <x v="7"/>
    <x v="7"/>
    <n v="790342"/>
    <d v="2001-05-16T21:00:00"/>
  </r>
  <r>
    <x v="1"/>
    <x v="3"/>
    <x v="0"/>
    <x v="0"/>
    <n v="1247847"/>
    <d v="2001-05-15T09:32:56"/>
    <s v="Aquila Risk Management Corporation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QUILA1075"/>
    <s v="BMCKAY"/>
    <s v="FT-NY"/>
    <x v="3"/>
    <x v="7"/>
    <s v="V96686.1"/>
    <d v="2001-07-01T00:00:00"/>
  </r>
  <r>
    <x v="1"/>
    <x v="3"/>
    <x v="1"/>
    <x v="0"/>
    <n v="1247848"/>
    <d v="2001-05-15T09:33:04"/>
    <s v="Colonial Energy Inc."/>
    <x v="0"/>
    <x v="0"/>
    <x v="0"/>
    <x v="3"/>
    <s v="US Gas Phy Fwd Firm non-TX &lt; or = 1Mo "/>
    <s v="US Gas Phy       Transco Z6 NY           16May01         USD/MM"/>
    <m/>
    <n v="4168"/>
    <x v="0"/>
    <x v="12"/>
    <x v="0"/>
    <n v="4.8499999999999996"/>
    <s v="BRIANKELLY"/>
    <s v="VPIMENOV"/>
    <s v="ENA-IM ME NEW YORK"/>
    <x v="7"/>
    <x v="7"/>
    <n v="790343"/>
    <d v="2001-05-16T21:00:00"/>
  </r>
  <r>
    <x v="1"/>
    <x v="6"/>
    <x v="0"/>
    <x v="0"/>
    <n v="1247849"/>
    <d v="2001-05-15T09:33:1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688.1"/>
    <d v="2001-06-01T00:00:00"/>
  </r>
  <r>
    <x v="1"/>
    <x v="3"/>
    <x v="0"/>
    <x v="0"/>
    <n v="1247851"/>
    <d v="2001-05-15T09:33:14"/>
    <s v="AEP Energy Services, Inc."/>
    <x v="0"/>
    <x v="0"/>
    <x v="0"/>
    <x v="3"/>
    <s v="US Gas Fin Swap"/>
    <s v="US Gas Swap      Nymex                   Jan-Dec02       USD/MM"/>
    <n v="5000"/>
    <m/>
    <x v="0"/>
    <x v="12"/>
    <x v="0"/>
    <n v="4.53"/>
    <s v="aepes218"/>
    <s v="JARNOLD"/>
    <s v="NG-Price"/>
    <x v="3"/>
    <x v="7"/>
    <s v="V96689.1"/>
    <d v="2002-01-01T21:00:00"/>
  </r>
  <r>
    <x v="1"/>
    <x v="3"/>
    <x v="1"/>
    <x v="0"/>
    <n v="1247850"/>
    <d v="2001-05-15T09:33:14"/>
    <s v="Tenaska Marketing Ventures"/>
    <x v="0"/>
    <x v="0"/>
    <x v="0"/>
    <x v="3"/>
    <s v="US Gas Phy Fwd Firm non-TX &lt; or = 1Mo "/>
    <s v="US Gas Phy       PEPL Pool               16May01         USD/MM"/>
    <m/>
    <n v="1350"/>
    <x v="0"/>
    <x v="12"/>
    <x v="0"/>
    <n v="4.33"/>
    <s v="TMVDEC02"/>
    <s v="KSTEVEN"/>
    <s v="ENA-IM Mid Central South"/>
    <x v="7"/>
    <x v="7"/>
    <n v="790345"/>
    <d v="2001-05-16T21:00:00"/>
  </r>
  <r>
    <x v="0"/>
    <x v="1"/>
    <x v="1"/>
    <x v="0"/>
    <n v="1247852"/>
    <d v="2001-05-15T09:33:15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472.1"/>
    <d v="2001-05-21T21:00:00"/>
  </r>
  <r>
    <x v="1"/>
    <x v="3"/>
    <x v="1"/>
    <x v="0"/>
    <n v="1247854"/>
    <d v="2001-05-15T09:33:22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ADM07229"/>
    <s v="JHODGE2"/>
    <s v="ENA-IM ME TCO"/>
    <x v="7"/>
    <x v="7"/>
    <n v="790347"/>
    <d v="2001-05-16T21:00:00"/>
  </r>
  <r>
    <x v="1"/>
    <x v="3"/>
    <x v="1"/>
    <x v="0"/>
    <n v="1247853"/>
    <d v="2001-05-15T09:33:22"/>
    <s v="Cook Inlet Energy Supply L.L.C."/>
    <x v="0"/>
    <x v="0"/>
    <x v="0"/>
    <x v="3"/>
    <s v="US Gas Phy Fwd Firm non-TX &lt; or = 1Mo "/>
    <s v="US Gas Phy       TENN 500                16May01         USD/MM"/>
    <m/>
    <n v="543"/>
    <x v="0"/>
    <x v="12"/>
    <x v="0"/>
    <n v="4.33"/>
    <s v="EASTDESK"/>
    <s v="SNEAL"/>
    <s v="ENA-IM NE GULF3"/>
    <x v="7"/>
    <x v="7"/>
    <n v="790346"/>
    <d v="2001-05-16T21:00:00"/>
  </r>
  <r>
    <x v="1"/>
    <x v="3"/>
    <x v="1"/>
    <x v="0"/>
    <n v="1247855"/>
    <d v="2001-05-15T09:33:23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"/>
    <s v="txuetcpat"/>
    <s v="MLENHAR"/>
    <s v="ENA - IM West"/>
    <x v="7"/>
    <x v="7"/>
    <n v="790348"/>
    <d v="2001-05-16T21:00:00"/>
  </r>
  <r>
    <x v="1"/>
    <x v="3"/>
    <x v="1"/>
    <x v="0"/>
    <n v="1247856"/>
    <d v="2001-05-15T09:33:24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900000000000004"/>
    <s v="cprovenzan"/>
    <s v="JHODGE2"/>
    <s v="ENA-IM ME TCO"/>
    <x v="7"/>
    <x v="7"/>
    <n v="790349"/>
    <d v="2001-05-16T21:00:00"/>
  </r>
  <r>
    <x v="1"/>
    <x v="3"/>
    <x v="0"/>
    <x v="0"/>
    <n v="1247857"/>
    <d v="2001-05-15T09:33:45"/>
    <s v="Aquila Risk Management Corporation"/>
    <x v="0"/>
    <x v="0"/>
    <x v="0"/>
    <x v="3"/>
    <s v="US Gas Fin BasisSwap"/>
    <s v="US Gas Basis     Transco Z6 NY           Oct01           USD/MM"/>
    <n v="5000"/>
    <m/>
    <x v="0"/>
    <x v="12"/>
    <x v="0"/>
    <n v="0.48749999999999999"/>
    <s v="AQUILA1075"/>
    <s v="BMCKAY"/>
    <s v="FT-NY"/>
    <x v="3"/>
    <x v="7"/>
    <s v="V96690.1"/>
    <d v="2001-10-01T00:00:00"/>
  </r>
  <r>
    <x v="1"/>
    <x v="3"/>
    <x v="1"/>
    <x v="0"/>
    <n v="1247858"/>
    <d v="2001-05-15T09:33:4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Standsse"/>
    <s v="KSTEVEN"/>
    <s v="ENA-IM Mid Central South"/>
    <x v="7"/>
    <x v="7"/>
    <n v="790350"/>
    <d v="2001-05-16T21:00:00"/>
  </r>
  <r>
    <x v="0"/>
    <x v="0"/>
    <x v="0"/>
    <x v="0"/>
    <n v="1247859"/>
    <d v="2001-05-15T09:33:4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30006"/>
    <m/>
  </r>
  <r>
    <x v="1"/>
    <x v="3"/>
    <x v="0"/>
    <x v="0"/>
    <n v="1247861"/>
    <d v="2001-05-15T09:33:50"/>
    <s v="Axia Energy, LP"/>
    <x v="0"/>
    <x v="0"/>
    <x v="0"/>
    <x v="3"/>
    <s v="US Gas Fin Swap"/>
    <s v="US Gas Swap      Nymex                   Jun01           USD/MM-L"/>
    <m/>
    <n v="100"/>
    <x v="0"/>
    <x v="14"/>
    <x v="0"/>
    <n v="4.49"/>
    <s v="mtherrell"/>
    <s v="JARNOLD"/>
    <s v="NG-Price"/>
    <x v="3"/>
    <x v="7"/>
    <s v="V96691.1"/>
    <d v="2001-06-01T21:00:00"/>
  </r>
  <r>
    <x v="1"/>
    <x v="3"/>
    <x v="0"/>
    <x v="0"/>
    <n v="1247862"/>
    <d v="2001-05-15T09:33:50"/>
    <s v="Axia Energy, LP"/>
    <x v="0"/>
    <x v="0"/>
    <x v="0"/>
    <x v="3"/>
    <s v="US Gas Fin Swap"/>
    <s v="US Gas Swap      Nymex                   Jul01           USD/MM-L"/>
    <n v="100"/>
    <m/>
    <x v="0"/>
    <x v="14"/>
    <x v="0"/>
    <n v="4.556"/>
    <s v="mtherrell"/>
    <s v="JARNOLD"/>
    <s v="NG-Price"/>
    <x v="3"/>
    <x v="7"/>
    <s v="V96692.1"/>
    <d v="2001-07-01T21:00:00"/>
  </r>
  <r>
    <x v="1"/>
    <x v="3"/>
    <x v="1"/>
    <x v="0"/>
    <n v="1247863"/>
    <d v="2001-05-15T09:33:51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USTIN4874"/>
    <s v="MLENHAR"/>
    <s v="ENA - IM West"/>
    <x v="7"/>
    <x v="7"/>
    <n v="790351"/>
    <d v="2001-05-16T21:00:00"/>
  </r>
  <r>
    <x v="1"/>
    <x v="6"/>
    <x v="0"/>
    <x v="0"/>
    <n v="1247864"/>
    <d v="2001-05-15T09:33:5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693.1"/>
    <d v="2001-06-01T00:00:00"/>
  </r>
  <r>
    <x v="1"/>
    <x v="3"/>
    <x v="1"/>
    <x v="0"/>
    <n v="1247865"/>
    <d v="2001-05-15T09:33:53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RBartlow99"/>
    <s v="JWILLI13"/>
    <s v="ENA - IM Mkt Central MICH"/>
    <x v="7"/>
    <x v="7"/>
    <n v="790352"/>
    <d v="2001-05-16T21:00:00"/>
  </r>
  <r>
    <x v="1"/>
    <x v="3"/>
    <x v="1"/>
    <x v="0"/>
    <n v="1247866"/>
    <d v="2001-05-15T09:33:54"/>
    <s v="Constellation Power Source, Inc."/>
    <x v="0"/>
    <x v="0"/>
    <x v="0"/>
    <x v="3"/>
    <s v="US Gas Phy Fwd Firm non-TX &lt; or = 1Mo "/>
    <s v="US Gas Phy       TCO Pool                16May01         USD/MM"/>
    <m/>
    <n v="2600"/>
    <x v="0"/>
    <x v="12"/>
    <x v="0"/>
    <n v="4.7"/>
    <s v="cprovenzan"/>
    <s v="JHODGE2"/>
    <s v="ENA-IM ME TCO"/>
    <x v="7"/>
    <x v="7"/>
    <n v="790353"/>
    <d v="2001-05-16T21:00:00"/>
  </r>
  <r>
    <x v="1"/>
    <x v="3"/>
    <x v="1"/>
    <x v="0"/>
    <n v="1247867"/>
    <d v="2001-05-15T09:33:56"/>
    <s v="Calpine Energy Services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25"/>
    <s v="LREICHEL02"/>
    <s v="MLENHAR"/>
    <s v="ENA - IM West"/>
    <x v="7"/>
    <x v="7"/>
    <n v="790354"/>
    <d v="2001-05-16T21:00:00"/>
  </r>
  <r>
    <x v="1"/>
    <x v="3"/>
    <x v="1"/>
    <x v="0"/>
    <n v="1247868"/>
    <d v="2001-05-15T09:34:0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90355"/>
    <d v="2001-05-16T21:00:00"/>
  </r>
  <r>
    <x v="1"/>
    <x v="3"/>
    <x v="0"/>
    <x v="0"/>
    <n v="1247869"/>
    <d v="2001-05-15T09:34:0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5"/>
    <s v="EPMELPjrc"/>
    <s v="KHOLST"/>
    <s v="FT-West"/>
    <x v="3"/>
    <x v="7"/>
    <s v="V96695.1"/>
    <d v="2001-11-01T00:00:00"/>
  </r>
  <r>
    <x v="0"/>
    <x v="0"/>
    <x v="0"/>
    <x v="0"/>
    <n v="1247870"/>
    <d v="2001-05-15T09:34:02"/>
    <s v="J. Aron &amp; Company"/>
    <x v="0"/>
    <x v="0"/>
    <x v="0"/>
    <x v="0"/>
    <s v="Zinc LME Registered Contract"/>
    <s v="Zinc LME Reg.    Contract                3 Month         USD/mt-L"/>
    <m/>
    <n v="16"/>
    <x v="0"/>
    <x v="0"/>
    <x v="0"/>
    <n v="954.5"/>
    <s v="ADM08839"/>
    <s v="ATURNER"/>
    <s v="Enron Metals Trading System"/>
    <x v="0"/>
    <x v="0"/>
    <n v="2130008"/>
    <m/>
  </r>
  <r>
    <x v="1"/>
    <x v="3"/>
    <x v="0"/>
    <x v="0"/>
    <n v="1247871"/>
    <d v="2001-05-15T09:34:05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5"/>
    <s v="EPMELPjrc"/>
    <s v="KHOLST"/>
    <s v="FT-West"/>
    <x v="3"/>
    <x v="7"/>
    <s v="V96694.1"/>
    <d v="2002-01-01T00:00:00"/>
  </r>
  <r>
    <x v="1"/>
    <x v="3"/>
    <x v="1"/>
    <x v="0"/>
    <n v="1247872"/>
    <d v="2001-05-15T09:34:06"/>
    <s v="EnergyUSA-TPC Corp."/>
    <x v="0"/>
    <x v="0"/>
    <x v="0"/>
    <x v="3"/>
    <s v="US Gas Phy Fwd Firm non-TX &lt; or = 1Mo "/>
    <s v="US Gas Phy       TENN 500                16May01         USD/MM"/>
    <m/>
    <n v="9113"/>
    <x v="0"/>
    <x v="12"/>
    <x v="0"/>
    <n v="4.335"/>
    <s v="jgriffiths"/>
    <s v="SNEAL"/>
    <s v="ENA-IM NE GULF3"/>
    <x v="7"/>
    <x v="7"/>
    <n v="790356"/>
    <d v="2001-05-16T21:00:00"/>
  </r>
  <r>
    <x v="0"/>
    <x v="0"/>
    <x v="0"/>
    <x v="0"/>
    <n v="1247873"/>
    <d v="2001-05-15T09:34:0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5.5"/>
    <s v="ADM08839"/>
    <s v="ATURNER"/>
    <s v="Enron Metals Trading System"/>
    <x v="0"/>
    <x v="0"/>
    <n v="2130010"/>
    <m/>
  </r>
  <r>
    <x v="1"/>
    <x v="3"/>
    <x v="1"/>
    <x v="0"/>
    <n v="1247875"/>
    <d v="2001-05-15T09:34:11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NedCosman"/>
    <s v="VPIMENOV"/>
    <s v="ENA-IM ME NEW YORK"/>
    <x v="7"/>
    <x v="7"/>
    <n v="790358"/>
    <d v="2001-05-16T21:00:00"/>
  </r>
  <r>
    <x v="1"/>
    <x v="3"/>
    <x v="1"/>
    <x v="0"/>
    <n v="1247874"/>
    <d v="2001-05-15T09:34:11"/>
    <s v="Texaco Natural Gas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ADM42855"/>
    <s v="SNEAL"/>
    <s v="ENA-IM NE GULF4"/>
    <x v="7"/>
    <x v="7"/>
    <n v="790357"/>
    <d v="2001-05-16T21:00:00"/>
  </r>
  <r>
    <x v="1"/>
    <x v="3"/>
    <x v="0"/>
    <x v="0"/>
    <n v="1247876"/>
    <d v="2001-05-15T09:34:12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697.1"/>
    <d v="2001-05-16T21:00:00"/>
  </r>
  <r>
    <x v="1"/>
    <x v="3"/>
    <x v="1"/>
    <x v="0"/>
    <n v="1247880"/>
    <d v="2001-05-15T09:34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"/>
    <s v="terwilson"/>
    <s v="KSTEVEN"/>
    <s v="ENA-IM Mid Central South"/>
    <x v="7"/>
    <x v="7"/>
    <n v="790359"/>
    <d v="2001-05-16T21:00:00"/>
  </r>
  <r>
    <x v="1"/>
    <x v="3"/>
    <x v="1"/>
    <x v="0"/>
    <n v="1247879"/>
    <d v="2001-05-15T09:34:22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DMCPHERSON"/>
    <s v="ARING"/>
    <s v="ENA-IM NE GULF1"/>
    <x v="7"/>
    <x v="7"/>
    <n v="790360"/>
    <d v="2001-05-16T21:00:00"/>
  </r>
  <r>
    <x v="1"/>
    <x v="3"/>
    <x v="0"/>
    <x v="0"/>
    <n v="1247882"/>
    <d v="2001-05-15T09:34:27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6"/>
    <s v="AQUILA1001"/>
    <s v="KHOLST"/>
    <s v="FT-West"/>
    <x v="3"/>
    <x v="7"/>
    <s v="V96699.1"/>
    <d v="2002-01-01T00:00:00"/>
  </r>
  <r>
    <x v="1"/>
    <x v="3"/>
    <x v="0"/>
    <x v="0"/>
    <n v="1247883"/>
    <d v="2001-05-15T09:34:28"/>
    <s v="Calpine Energy Services, L.P."/>
    <x v="0"/>
    <x v="0"/>
    <x v="0"/>
    <x v="3"/>
    <s v="US Gas Fin BasisSwap"/>
    <s v="US Gas Basis     NGI SoCal               Apr-Oct02       USD/MM"/>
    <m/>
    <n v="5000"/>
    <x v="0"/>
    <x v="12"/>
    <x v="0"/>
    <n v="1.55"/>
    <s v="CAMTHOR02"/>
    <s v="KHOLST"/>
    <s v="FT-West"/>
    <x v="3"/>
    <x v="7"/>
    <s v="V96701.1"/>
    <d v="2002-04-01T00:00:00"/>
  </r>
  <r>
    <x v="1"/>
    <x v="3"/>
    <x v="1"/>
    <x v="0"/>
    <n v="1247884"/>
    <d v="2001-05-15T09:34:35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5"/>
    <s v="txuetcpat"/>
    <s v="MLENHAR"/>
    <s v="ENA - IM West"/>
    <x v="7"/>
    <x v="7"/>
    <n v="790361"/>
    <d v="2001-05-16T21:00:00"/>
  </r>
  <r>
    <x v="0"/>
    <x v="3"/>
    <x v="1"/>
    <x v="0"/>
    <n v="1247885"/>
    <d v="2001-05-15T09:34:4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5"/>
    <s v="DAVEGRAHAM"/>
    <s v="MCOWAN"/>
    <s v="EC-IM Canada West"/>
    <x v="7"/>
    <x v="9"/>
    <n v="790362"/>
    <d v="2001-05-16T21:00:00"/>
  </r>
  <r>
    <x v="1"/>
    <x v="6"/>
    <x v="0"/>
    <x v="0"/>
    <n v="1247886"/>
    <d v="2001-05-15T09:34:43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DOMESTIC"/>
    <s v="GWHALLE"/>
    <s v="WTI-GW-NXC2"/>
    <x v="3"/>
    <x v="7"/>
    <s v="V96703.1"/>
    <d v="2001-06-01T00:00:00"/>
  </r>
  <r>
    <x v="0"/>
    <x v="1"/>
    <x v="1"/>
    <x v="0"/>
    <n v="1247887"/>
    <d v="2001-05-15T09:34:44"/>
    <s v="KELAG - Kaertner Elektrizitaets-Aktiengesellschaft"/>
    <x v="0"/>
    <x v="0"/>
    <x v="0"/>
    <x v="1"/>
    <s v="AUT Power Phy Fwd Firm"/>
    <s v="AUT Pwr Phy FF   AUT WDPK HV             17May01         EUR/MWh"/>
    <n v="25"/>
    <m/>
    <x v="0"/>
    <x v="1"/>
    <x v="2"/>
    <n v="29.25"/>
    <s v="Koestenb"/>
    <s v="GTUHY"/>
    <s v="UK - ECTRL - Continental Power Book"/>
    <x v="2"/>
    <x v="2"/>
    <n v="102475.1"/>
    <d v="2001-05-17T21:00:00"/>
  </r>
  <r>
    <x v="1"/>
    <x v="3"/>
    <x v="1"/>
    <x v="0"/>
    <n v="1247888"/>
    <d v="2001-05-15T09:34:48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74999999999996"/>
    <s v="MIDCONT1"/>
    <s v="PMIMS"/>
    <s v="ENA - IM MKT Central CG"/>
    <x v="7"/>
    <x v="7"/>
    <n v="790363"/>
    <d v="2001-05-16T21:00:00"/>
  </r>
  <r>
    <x v="0"/>
    <x v="0"/>
    <x v="0"/>
    <x v="0"/>
    <n v="1247892"/>
    <d v="2001-05-15T09:34:5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4.5"/>
    <s v="marknunn1"/>
    <s v="GRANKINE"/>
    <s v="Enron Metals Trading System"/>
    <x v="0"/>
    <x v="0"/>
    <n v="2130014"/>
    <m/>
  </r>
  <r>
    <x v="0"/>
    <x v="0"/>
    <x v="0"/>
    <x v="0"/>
    <n v="1247891"/>
    <d v="2001-05-15T09:34:56"/>
    <s v="Refco Overseas Ltd"/>
    <x v="0"/>
    <x v="0"/>
    <x v="0"/>
    <x v="0"/>
    <s v="Copper LME Registered Contract"/>
    <s v="Cu LME Reg.      Contract                18Jul01         USD/mt-L"/>
    <m/>
    <n v="20"/>
    <x v="0"/>
    <x v="0"/>
    <x v="0"/>
    <n v="1672"/>
    <s v="marknunn1"/>
    <s v="GRANKINE"/>
    <s v="Enron Metals Trading System"/>
    <x v="0"/>
    <x v="0"/>
    <n v="2130012"/>
    <d v="2001-07-18T15:32:00"/>
  </r>
  <r>
    <x v="1"/>
    <x v="3"/>
    <x v="1"/>
    <x v="0"/>
    <n v="1247893"/>
    <d v="2001-05-15T09:34:58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WARNERTODD"/>
    <s v="SPEREIR"/>
    <s v="ENA-IM NE GULF2"/>
    <x v="7"/>
    <x v="7"/>
    <n v="790364"/>
    <d v="2001-05-16T21:00:00"/>
  </r>
  <r>
    <x v="1"/>
    <x v="3"/>
    <x v="1"/>
    <x v="0"/>
    <n v="1247894"/>
    <d v="2001-05-15T09:35:0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90365"/>
    <d v="2001-05-16T21:00:00"/>
  </r>
  <r>
    <x v="1"/>
    <x v="3"/>
    <x v="1"/>
    <x v="0"/>
    <n v="1247895"/>
    <d v="2001-05-15T09:35:03"/>
    <s v="Aquila Energy Marketing Corporation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LANCEMCW"/>
    <s v="JHODGE2"/>
    <s v="ENA-IM ME TCO"/>
    <x v="7"/>
    <x v="7"/>
    <n v="790366"/>
    <d v="2001-05-16T21:00:00"/>
  </r>
  <r>
    <x v="1"/>
    <x v="3"/>
    <x v="1"/>
    <x v="0"/>
    <n v="1247896"/>
    <d v="2001-05-15T09:35:04"/>
    <s v="PG&amp;E Energy Trading-Gas Corporation"/>
    <x v="0"/>
    <x v="0"/>
    <x v="0"/>
    <x v="3"/>
    <s v="US Gas Phy Fwd Firm non-TX &lt; or = 1Mo "/>
    <s v="US Gas Phy       ANR SW Pool             16May01         USD/MM"/>
    <m/>
    <n v="3028"/>
    <x v="0"/>
    <x v="12"/>
    <x v="0"/>
    <n v="4.3250000000000002"/>
    <s v="perryperg"/>
    <s v="KSTEVEN"/>
    <s v="ENA-IM Mid Central South"/>
    <x v="7"/>
    <x v="7"/>
    <n v="790367"/>
    <d v="2001-05-16T21:00:00"/>
  </r>
  <r>
    <x v="1"/>
    <x v="3"/>
    <x v="1"/>
    <x v="0"/>
    <n v="1247897"/>
    <d v="2001-05-15T09:35:07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249999999999998"/>
    <s v="aepes215"/>
    <s v="ARING"/>
    <s v="ENA-IM NE GULF1"/>
    <x v="7"/>
    <x v="7"/>
    <n v="790368"/>
    <d v="2001-05-16T21:00:00"/>
  </r>
  <r>
    <x v="0"/>
    <x v="0"/>
    <x v="0"/>
    <x v="0"/>
    <n v="1247898"/>
    <d v="2001-05-15T09:3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16"/>
    <m/>
  </r>
  <r>
    <x v="1"/>
    <x v="3"/>
    <x v="1"/>
    <x v="0"/>
    <n v="1247899"/>
    <d v="2001-05-15T09:35:21"/>
    <s v="Texaco Natural Gas Inc."/>
    <x v="0"/>
    <x v="0"/>
    <x v="0"/>
    <x v="3"/>
    <s v="US Gas Phy Fwd Firm non-TX &lt; or = 1Mo "/>
    <s v="US Gas Phy       Mich Con                16May01         USD/MM"/>
    <m/>
    <n v="2700"/>
    <x v="0"/>
    <x v="12"/>
    <x v="0"/>
    <n v="4.67"/>
    <s v="BILLBALSA"/>
    <s v="JWILLI13"/>
    <s v="ENA - IM Mkt Central MICH"/>
    <x v="7"/>
    <x v="7"/>
    <n v="790369"/>
    <d v="2001-05-16T21:00:00"/>
  </r>
  <r>
    <x v="0"/>
    <x v="0"/>
    <x v="0"/>
    <x v="0"/>
    <n v="1247900"/>
    <d v="2001-05-15T09:35:2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PHILLIPSM"/>
    <s v="BMARCHAN"/>
    <s v="Enron Metals Trading System"/>
    <x v="0"/>
    <x v="0"/>
    <n v="2130018"/>
    <m/>
  </r>
  <r>
    <x v="1"/>
    <x v="3"/>
    <x v="1"/>
    <x v="0"/>
    <n v="1247901"/>
    <d v="2001-05-15T09:35:25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50000000000002"/>
    <s v="rjvandamp"/>
    <s v="SNEAL"/>
    <s v="ENA-IM NE GULF3"/>
    <x v="7"/>
    <x v="7"/>
    <n v="790370"/>
    <d v="2001-05-16T21:00:00"/>
  </r>
  <r>
    <x v="1"/>
    <x v="3"/>
    <x v="1"/>
    <x v="0"/>
    <n v="1247902"/>
    <d v="2001-05-15T09:35:29"/>
    <s v="Texex Energy Partners Ltd."/>
    <x v="0"/>
    <x v="0"/>
    <x v="0"/>
    <x v="3"/>
    <s v="US Gas Phy Index Firm non-TX &lt; or = 1Mo"/>
    <s v="US Gas Phy Index GD/D TrnscoZ6NY         Jun01           USD/MM"/>
    <m/>
    <n v="5000"/>
    <x v="0"/>
    <x v="12"/>
    <x v="0"/>
    <n v="0.01"/>
    <s v="ADM04634"/>
    <s v="VPIMENOV"/>
    <s v="ENA-IM ME NEW YORK"/>
    <x v="7"/>
    <x v="7"/>
    <n v="790371"/>
    <d v="2001-06-01T21:00:00"/>
  </r>
  <r>
    <x v="1"/>
    <x v="3"/>
    <x v="0"/>
    <x v="0"/>
    <n v="1247905"/>
    <d v="2001-05-15T09:35:30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15"/>
    <s v="PKEAVEY"/>
    <s v="G-DAILY-EST"/>
    <x v="3"/>
    <x v="7"/>
    <s v="V96705.1"/>
    <d v="2001-05-16T21:00:00"/>
  </r>
  <r>
    <x v="1"/>
    <x v="3"/>
    <x v="1"/>
    <x v="0"/>
    <n v="1247903"/>
    <d v="2001-05-15T09:35:30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72"/>
    <d v="2001-05-16T21:00:00"/>
  </r>
  <r>
    <x v="1"/>
    <x v="3"/>
    <x v="1"/>
    <x v="0"/>
    <n v="1247904"/>
    <d v="2001-05-15T09:35:30"/>
    <s v="Texaco Natural Gas Inc."/>
    <x v="0"/>
    <x v="0"/>
    <x v="0"/>
    <x v="3"/>
    <s v="US Gas Phy Fwd Firm non-TX &lt; or = 1Mo "/>
    <s v="US Gas Phy       ANR SE Gath             16May01         USD/MM"/>
    <n v="2656"/>
    <m/>
    <x v="0"/>
    <x v="12"/>
    <x v="0"/>
    <n v="4.375"/>
    <s v="WARNERTODD"/>
    <s v="TDONOHO"/>
    <s v="ENA - IM Central Gulf"/>
    <x v="7"/>
    <x v="7"/>
    <n v="790373"/>
    <d v="2001-05-16T21:00:00"/>
  </r>
  <r>
    <x v="0"/>
    <x v="0"/>
    <x v="0"/>
    <x v="0"/>
    <n v="1247906"/>
    <d v="2001-05-15T09:35:32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johnmanfld"/>
    <s v="BMARCHAN"/>
    <s v="Enron Metals Trading System"/>
    <x v="0"/>
    <x v="0"/>
    <n v="2130020"/>
    <m/>
  </r>
  <r>
    <x v="1"/>
    <x v="3"/>
    <x v="1"/>
    <x v="0"/>
    <n v="1247907"/>
    <d v="2001-05-15T09:35:3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KREMERTODD"/>
    <s v="TDONOHO"/>
    <s v="ENA - IM Central Gulf"/>
    <x v="7"/>
    <x v="7"/>
    <n v="790374"/>
    <d v="2001-05-16T21:00:00"/>
  </r>
  <r>
    <x v="1"/>
    <x v="3"/>
    <x v="0"/>
    <x v="0"/>
    <n v="1247908"/>
    <d v="2001-05-15T09:35:36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JPASTORE"/>
    <s v="JARNOLD"/>
    <s v="NG-Price"/>
    <x v="3"/>
    <x v="7"/>
    <s v="V96707.1"/>
    <d v="2001-06-01T21:00:00"/>
  </r>
  <r>
    <x v="1"/>
    <x v="3"/>
    <x v="1"/>
    <x v="0"/>
    <n v="1247909"/>
    <d v="2001-05-15T09:35:3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949999999999999"/>
    <s v="MHOMESTEAD"/>
    <s v="KSTEVEN"/>
    <s v="ENA-IM Mid Central South"/>
    <x v="7"/>
    <x v="7"/>
    <n v="790375"/>
    <d v="2001-05-16T21:00:00"/>
  </r>
  <r>
    <x v="0"/>
    <x v="2"/>
    <x v="0"/>
    <x v="0"/>
    <n v="1247910"/>
    <d v="2001-05-15T09:35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5"/>
    <s v="christoph"/>
    <s v="CMAHONE"/>
    <s v="UK - ECTRIC - Lite Gasoil"/>
    <x v="3"/>
    <x v="5"/>
    <s v="V96706.1"/>
    <d v="2001-06-01T00:00:00"/>
  </r>
  <r>
    <x v="1"/>
    <x v="3"/>
    <x v="0"/>
    <x v="0"/>
    <n v="1247911"/>
    <d v="2001-05-15T09:35:4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petverma"/>
    <s v="JARNOLD"/>
    <s v="NG-Price"/>
    <x v="3"/>
    <x v="7"/>
    <s v="V96708.1"/>
    <d v="2001-06-01T00:00:00"/>
  </r>
  <r>
    <x v="0"/>
    <x v="3"/>
    <x v="1"/>
    <x v="0"/>
    <n v="1247912"/>
    <d v="2001-05-15T09:35:4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50000000000002"/>
    <s v="ADM68959"/>
    <s v="RWATT"/>
    <s v="EC-IM Canada West"/>
    <x v="7"/>
    <x v="9"/>
    <n v="790376"/>
    <d v="2001-05-16T21:00:00"/>
  </r>
  <r>
    <x v="1"/>
    <x v="3"/>
    <x v="1"/>
    <x v="0"/>
    <n v="1247913"/>
    <d v="2001-05-15T09:35:4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tandsse"/>
    <s v="KSTEVEN"/>
    <s v="ENA-IM Mid Central South"/>
    <x v="7"/>
    <x v="7"/>
    <n v="790377"/>
    <d v="2001-05-16T21:00:00"/>
  </r>
  <r>
    <x v="1"/>
    <x v="3"/>
    <x v="0"/>
    <x v="0"/>
    <n v="1247914"/>
    <d v="2001-05-15T09:35:53"/>
    <s v="Tractebel Energy Marketing, Inc."/>
    <x v="0"/>
    <x v="0"/>
    <x v="0"/>
    <x v="3"/>
    <s v="US Gas Fin Swap"/>
    <s v="US Gas Swap      Nymex                   Jul01           USD/MM"/>
    <n v="10000"/>
    <m/>
    <x v="0"/>
    <x v="12"/>
    <x v="0"/>
    <n v="4.5475000000000003"/>
    <s v="JEFFREYONG"/>
    <s v="JARNOLD"/>
    <s v="NG-Price"/>
    <x v="3"/>
    <x v="7"/>
    <s v="V96709.1"/>
    <d v="2001-07-01T21:00:00"/>
  </r>
  <r>
    <x v="1"/>
    <x v="1"/>
    <x v="1"/>
    <x v="0"/>
    <n v="1247916"/>
    <d v="2001-05-15T09:35:54"/>
    <s v="Sempra Energy Trading Corp."/>
    <x v="0"/>
    <x v="0"/>
    <x v="0"/>
    <x v="1"/>
    <s v="US West Power Phy Fwd Firm"/>
    <s v="US Pwr Phy Firm  PALVE Peak              Jul01           USD/MWh"/>
    <m/>
    <n v="25"/>
    <x v="0"/>
    <x v="1"/>
    <x v="0"/>
    <n v="355"/>
    <s v="beckster"/>
    <s v="MMOTLEY"/>
    <s v="ST-SW"/>
    <x v="6"/>
    <x v="8"/>
    <n v="611276.1"/>
    <d v="2001-07-01T21:00:00"/>
  </r>
  <r>
    <x v="1"/>
    <x v="3"/>
    <x v="1"/>
    <x v="0"/>
    <n v="1247917"/>
    <d v="2001-05-15T09:35:58"/>
    <s v="MidAmerican Energy Company"/>
    <x v="0"/>
    <x v="0"/>
    <x v="0"/>
    <x v="3"/>
    <s v="US Gas Phy Fwd Firm non-TX &lt; or = 1Mo "/>
    <s v="US Gas Phy       NGPL NICOR              16May01         USD/MM"/>
    <n v="4016"/>
    <m/>
    <x v="0"/>
    <x v="12"/>
    <x v="0"/>
    <n v="4.5336999999999996"/>
    <s v="PEGGIALL"/>
    <s v="PMIMS"/>
    <s v="ENA - IM MKT Central CG"/>
    <x v="7"/>
    <x v="7"/>
    <n v="790378"/>
    <d v="2001-05-16T21:00:00"/>
  </r>
  <r>
    <x v="0"/>
    <x v="6"/>
    <x v="0"/>
    <x v="0"/>
    <n v="1247918"/>
    <d v="2001-05-15T09:36:00"/>
    <s v="Hess Energy Trading Company LLC"/>
    <x v="0"/>
    <x v="0"/>
    <x v="0"/>
    <x v="6"/>
    <s v="UK Dtd Brent vs. IPE Frontline"/>
    <s v="DTD Brent vs.    IPE Frontline           Jul01           USD/bbl"/>
    <m/>
    <n v="100000"/>
    <x v="0"/>
    <x v="3"/>
    <x v="0"/>
    <n v="-0.02"/>
    <s v="pmjacobs"/>
    <s v="CGLAAS"/>
    <s v="UK - ECTRIC - Crude Brent"/>
    <x v="3"/>
    <x v="5"/>
    <s v="V96710.1"/>
    <d v="2001-07-01T00:00:00"/>
  </r>
  <r>
    <x v="1"/>
    <x v="3"/>
    <x v="1"/>
    <x v="0"/>
    <n v="1247919"/>
    <d v="2001-05-15T09:36:0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379"/>
    <d v="2001-05-16T21:00:00"/>
  </r>
  <r>
    <x v="1"/>
    <x v="1"/>
    <x v="1"/>
    <x v="0"/>
    <n v="1247920"/>
    <d v="2001-05-15T09:36:05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5"/>
    <s v="aepsvc134"/>
    <s v="MFISCHE2"/>
    <s v="ST-SW"/>
    <x v="6"/>
    <x v="8"/>
    <n v="611277.1"/>
    <d v="2001-05-17T21:00:00"/>
  </r>
  <r>
    <x v="1"/>
    <x v="3"/>
    <x v="1"/>
    <x v="0"/>
    <n v="1247921"/>
    <d v="2001-05-15T09:36:07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380"/>
    <d v="2001-05-16T21:00:00"/>
  </r>
  <r>
    <x v="1"/>
    <x v="3"/>
    <x v="1"/>
    <x v="0"/>
    <n v="1247922"/>
    <d v="2001-05-15T09:36:08"/>
    <s v="Reliant Energy Services, Inc."/>
    <x v="0"/>
    <x v="0"/>
    <x v="0"/>
    <x v="3"/>
    <s v="US Gas Phy Fwd Firm non-TX &lt; or = 1Mo "/>
    <s v="US Gas Phy       PEPL Pool               16May01         USD/MM"/>
    <m/>
    <n v="2500"/>
    <x v="0"/>
    <x v="12"/>
    <x v="0"/>
    <n v="4.3250000000000002"/>
    <s v="bcollins"/>
    <s v="KSTEVEN"/>
    <s v="ENA-IM Mid Central South"/>
    <x v="7"/>
    <x v="7"/>
    <n v="790381"/>
    <d v="2001-05-16T21:00:00"/>
  </r>
  <r>
    <x v="1"/>
    <x v="3"/>
    <x v="0"/>
    <x v="0"/>
    <n v="1247923"/>
    <d v="2001-05-15T09:36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800000000000004"/>
    <s v="AQUILA1074"/>
    <s v="JARNOLD"/>
    <s v="NG-Price"/>
    <x v="3"/>
    <x v="7"/>
    <s v="V96711.1"/>
    <d v="2001-06-01T21:00:00"/>
  </r>
  <r>
    <x v="0"/>
    <x v="3"/>
    <x v="1"/>
    <x v="0"/>
    <n v="1247924"/>
    <d v="2001-05-15T09:36:11"/>
    <s v="Premstar Energy Canada Ltd"/>
    <x v="0"/>
    <x v="0"/>
    <x v="0"/>
    <x v="3"/>
    <s v="CAN Gas Phy Fwd Firm East &lt; or = 1Mo"/>
    <s v="CAN Gas Phy      Dawn                    16May01         USD/MM"/>
    <m/>
    <n v="65"/>
    <x v="0"/>
    <x v="12"/>
    <x v="0"/>
    <n v="4.68"/>
    <s v="DLPECL02"/>
    <s v="MCUILLA"/>
    <s v="ENA - IM Ontario"/>
    <x v="7"/>
    <x v="7"/>
    <n v="790382"/>
    <d v="2001-05-16T21:00:00"/>
  </r>
  <r>
    <x v="1"/>
    <x v="3"/>
    <x v="1"/>
    <x v="0"/>
    <n v="1247925"/>
    <d v="2001-05-15T09:36:16"/>
    <s v="PanCanadian Energy Services Inc.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600000000000003"/>
    <s v="pces5051"/>
    <s v="TDONOHO"/>
    <s v="ENA - IM Central Gulf"/>
    <x v="7"/>
    <x v="7"/>
    <n v="790383"/>
    <d v="2001-05-16T21:00:00"/>
  </r>
  <r>
    <x v="1"/>
    <x v="3"/>
    <x v="0"/>
    <x v="0"/>
    <n v="1247926"/>
    <d v="2001-05-15T09:36:1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13.1"/>
    <d v="2001-06-01T21:00:00"/>
  </r>
  <r>
    <x v="1"/>
    <x v="3"/>
    <x v="1"/>
    <x v="0"/>
    <n v="1247928"/>
    <d v="2001-05-15T09:36:2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STANHORTON"/>
    <s v="ARING"/>
    <s v="ENA-IM NE GULF1"/>
    <x v="7"/>
    <x v="7"/>
    <n v="790384"/>
    <d v="2001-05-16T21:00:00"/>
  </r>
  <r>
    <x v="1"/>
    <x v="3"/>
    <x v="1"/>
    <x v="0"/>
    <n v="1247929"/>
    <d v="2001-05-15T09:36:32"/>
    <s v="Unocal Energy Trading, Inc."/>
    <x v="0"/>
    <x v="0"/>
    <x v="0"/>
    <x v="3"/>
    <s v="US Gas Phy Fwd Firm non-TX &lt; or = 1Mo "/>
    <s v="US Gas Phy       ANR SE Gath             16May01         USD/MM"/>
    <n v="6068"/>
    <m/>
    <x v="0"/>
    <x v="12"/>
    <x v="0"/>
    <n v="4.37"/>
    <s v="UETINGAS01"/>
    <s v="TDONOHO"/>
    <s v="ENA - IM Central Gulf"/>
    <x v="7"/>
    <x v="7"/>
    <n v="790385"/>
    <d v="2001-05-16T21:00:00"/>
  </r>
  <r>
    <x v="1"/>
    <x v="3"/>
    <x v="1"/>
    <x v="0"/>
    <n v="1247930"/>
    <d v="2001-05-15T09:36:37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ottbt"/>
    <s v="KSTEVEN"/>
    <s v="ENA-IM Mid Central South"/>
    <x v="7"/>
    <x v="7"/>
    <n v="790386"/>
    <d v="2001-05-16T21:00:00"/>
  </r>
  <r>
    <x v="1"/>
    <x v="3"/>
    <x v="1"/>
    <x v="0"/>
    <n v="1247931"/>
    <d v="2001-05-15T09:36:37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87"/>
    <d v="2001-05-16T21:00:00"/>
  </r>
  <r>
    <x v="1"/>
    <x v="2"/>
    <x v="0"/>
    <x v="0"/>
    <n v="1247932"/>
    <d v="2001-05-15T09:36:4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99.4"/>
    <s v="semprakuo"/>
    <s v="AHAUSER"/>
    <s v="Blnd-Hu-Hdg"/>
    <x v="3"/>
    <x v="7"/>
    <s v="V96714.1"/>
    <d v="2001-06-01T21:00:00"/>
  </r>
  <r>
    <x v="1"/>
    <x v="3"/>
    <x v="0"/>
    <x v="0"/>
    <n v="1247937"/>
    <d v="2001-05-15T09:37:04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99999999999999"/>
    <s v="ritanagle"/>
    <s v="FERMIS"/>
    <s v="FT - North West"/>
    <x v="3"/>
    <x v="7"/>
    <s v="V96717.1"/>
    <d v="2001-06-01T21:00:00"/>
  </r>
  <r>
    <x v="1"/>
    <x v="3"/>
    <x v="0"/>
    <x v="0"/>
    <n v="1247939"/>
    <d v="2001-05-15T09:37:08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5"/>
    <s v="ritanagle"/>
    <s v="FERMIS"/>
    <s v="FT - North West"/>
    <x v="3"/>
    <x v="7"/>
    <s v="V96718.1"/>
    <d v="2001-06-01T21:00:00"/>
  </r>
  <r>
    <x v="1"/>
    <x v="3"/>
    <x v="0"/>
    <x v="0"/>
    <n v="1247940"/>
    <d v="2001-05-15T09:37:11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20.1"/>
    <d v="2001-06-01T21:00:00"/>
  </r>
  <r>
    <x v="1"/>
    <x v="3"/>
    <x v="1"/>
    <x v="0"/>
    <n v="1247941"/>
    <d v="2001-05-15T09:37:15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90"/>
    <d v="2001-05-16T21:00:00"/>
  </r>
  <r>
    <x v="1"/>
    <x v="3"/>
    <x v="0"/>
    <x v="0"/>
    <n v="1247942"/>
    <d v="2001-05-15T09:37:16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3987499999999997"/>
    <s v="ADM84149"/>
    <s v="SBRAWNE"/>
    <s v="FT-East"/>
    <x v="3"/>
    <x v="7"/>
    <s v="V96721.1"/>
    <d v="2001-05-16T21:00:00"/>
  </r>
  <r>
    <x v="1"/>
    <x v="3"/>
    <x v="0"/>
    <x v="0"/>
    <n v="1247943"/>
    <d v="2001-05-15T09:37:21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4000000000000004"/>
    <s v="ADM84149"/>
    <s v="SBRAWNE"/>
    <s v="FT-East"/>
    <x v="3"/>
    <x v="7"/>
    <s v="V96722.1"/>
    <d v="2001-05-16T21:00:00"/>
  </r>
  <r>
    <x v="0"/>
    <x v="3"/>
    <x v="1"/>
    <x v="0"/>
    <n v="1247944"/>
    <d v="2001-05-15T09:37:24"/>
    <s v="Nexen Marketing"/>
    <x v="0"/>
    <x v="0"/>
    <x v="0"/>
    <x v="3"/>
    <s v="CAN Gas Phy Fwd Firm West &lt; or = 1Mo"/>
    <s v="CAN Gas Phy      NIT                     Jun01           CAD/GJ"/>
    <n v="5000"/>
    <m/>
    <x v="0"/>
    <x v="13"/>
    <x v="4"/>
    <n v="6.09"/>
    <s v="wenarchukj"/>
    <s v="MCOWAN"/>
    <s v="EC-IM Canada West"/>
    <x v="7"/>
    <x v="9"/>
    <n v="790391"/>
    <d v="2001-06-01T21:00:00"/>
  </r>
  <r>
    <x v="1"/>
    <x v="3"/>
    <x v="1"/>
    <x v="0"/>
    <n v="1247945"/>
    <d v="2001-05-15T09:37:28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johnlewis"/>
    <s v="TDONOHO"/>
    <s v="ENA - IM Central Gulf"/>
    <x v="7"/>
    <x v="7"/>
    <n v="790392"/>
    <d v="2001-05-16T21:00:00"/>
  </r>
  <r>
    <x v="1"/>
    <x v="3"/>
    <x v="1"/>
    <x v="0"/>
    <n v="1247946"/>
    <d v="2001-05-15T09:37:3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kimnorman"/>
    <s v="SPEREIR"/>
    <s v="ENA-IM NE GULF2"/>
    <x v="7"/>
    <x v="7"/>
    <n v="790393"/>
    <d v="2001-05-16T21:00:00"/>
  </r>
  <r>
    <x v="1"/>
    <x v="3"/>
    <x v="1"/>
    <x v="0"/>
    <n v="1247947"/>
    <d v="2001-05-15T09:37:34"/>
    <s v="Noble Gas Marketing Inc."/>
    <x v="0"/>
    <x v="0"/>
    <x v="0"/>
    <x v="3"/>
    <s v="US Gas Phy Fwd Firm non-TX &lt; or = 1Mo "/>
    <s v="US Gas Phy       Transco St.65           16May01         USD/MM"/>
    <m/>
    <n v="6400"/>
    <x v="0"/>
    <x v="12"/>
    <x v="0"/>
    <n v="4.41"/>
    <s v="edgarsmith"/>
    <s v="ARING"/>
    <s v="ENA-IM NE GULF1"/>
    <x v="7"/>
    <x v="7"/>
    <n v="790394"/>
    <d v="2001-05-16T21:00:00"/>
  </r>
  <r>
    <x v="1"/>
    <x v="3"/>
    <x v="1"/>
    <x v="0"/>
    <n v="1247950"/>
    <d v="2001-05-15T09:37:47"/>
    <s v="Axia Energy, LP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kwapisze"/>
    <s v="KSTEVEN"/>
    <s v="ENA-IM Mid Central South"/>
    <x v="7"/>
    <x v="7"/>
    <n v="790395"/>
    <d v="2001-05-16T21:00:00"/>
  </r>
  <r>
    <x v="1"/>
    <x v="3"/>
    <x v="1"/>
    <x v="0"/>
    <n v="1247952"/>
    <d v="2001-05-15T09:37:52"/>
    <s v="Cinergy Marketing &amp; Trading, LLC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"/>
    <s v="BYASSEEL"/>
    <s v="SNEAL"/>
    <s v="ENA-IM NE GULF3"/>
    <x v="7"/>
    <x v="7"/>
    <n v="790396"/>
    <d v="2001-05-16T21:00:00"/>
  </r>
  <r>
    <x v="1"/>
    <x v="3"/>
    <x v="0"/>
    <x v="0"/>
    <n v="1247953"/>
    <d v="2001-05-15T09:37:58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726.1"/>
    <d v="2001-07-01T00:00:00"/>
  </r>
  <r>
    <x v="1"/>
    <x v="3"/>
    <x v="1"/>
    <x v="0"/>
    <n v="1247955"/>
    <d v="2001-05-15T09:38:01"/>
    <s v="Marathon Oil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ENRONCAT"/>
    <s v="KSTEVEN"/>
    <s v="ENA-IM Mid Central South"/>
    <x v="7"/>
    <x v="7"/>
    <n v="790398"/>
    <d v="2001-05-16T21:00:00"/>
  </r>
  <r>
    <x v="1"/>
    <x v="3"/>
    <x v="1"/>
    <x v="0"/>
    <n v="1247954"/>
    <d v="2001-05-15T09:38:01"/>
    <s v="El Paso Merchant Energy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EPMELPbp"/>
    <s v="TDONOHO"/>
    <s v="ENA - IM Central Gulf"/>
    <x v="7"/>
    <x v="7"/>
    <n v="790397"/>
    <d v="2001-05-16T21:00:00"/>
  </r>
  <r>
    <x v="0"/>
    <x v="9"/>
    <x v="0"/>
    <x v="0"/>
    <n v="1247956"/>
    <d v="2001-05-15T09:38:03"/>
    <s v="Bocimar NV"/>
    <x v="0"/>
    <x v="0"/>
    <x v="0"/>
    <x v="9"/>
    <s v="Sea Freight Fin Swap BCI 4"/>
    <s v="Sea Freight Swap BCI 4                   Jan02           USD/mt"/>
    <m/>
    <n v="15"/>
    <x v="0"/>
    <x v="18"/>
    <x v="0"/>
    <n v="7.9"/>
    <s v="ADM34123"/>
    <s v="AJAMES"/>
    <s v="UK-ECTRIC-COAL-FRT-EOL"/>
    <x v="3"/>
    <x v="5"/>
    <s v="V96727.1"/>
    <d v="2002-01-01T21:00:00"/>
  </r>
  <r>
    <x v="0"/>
    <x v="0"/>
    <x v="0"/>
    <x v="0"/>
    <n v="1247957"/>
    <d v="2001-05-15T09:38:0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stanleyf"/>
    <s v="ATURNER"/>
    <s v="Enron Metals Trading System"/>
    <x v="0"/>
    <x v="0"/>
    <n v="2130022"/>
    <m/>
  </r>
  <r>
    <x v="0"/>
    <x v="0"/>
    <x v="0"/>
    <x v="0"/>
    <n v="1247958"/>
    <d v="2001-05-15T09:38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HART1201"/>
    <s v="BMARCHAN"/>
    <s v="Enron Metals Trading System"/>
    <x v="0"/>
    <x v="0"/>
    <n v="2130024"/>
    <m/>
  </r>
  <r>
    <x v="1"/>
    <x v="3"/>
    <x v="1"/>
    <x v="0"/>
    <n v="1247959"/>
    <d v="2001-05-15T09:38:19"/>
    <s v="Cargill Energy, a division of Cargill, Incorporated"/>
    <x v="0"/>
    <x v="0"/>
    <x v="0"/>
    <x v="3"/>
    <s v="US Gas Phy Fwd Firm non-TX &lt; or = 1Mo "/>
    <s v="US Gas Phy       NGPL Midcont            16May01         USD/MM"/>
    <n v="1905"/>
    <m/>
    <x v="0"/>
    <x v="12"/>
    <x v="0"/>
    <n v="4.3099999999999996"/>
    <s v="DMCPHERSON"/>
    <s v="KSTEVEN"/>
    <s v="ENA-IM Mid Central South"/>
    <x v="7"/>
    <x v="7"/>
    <n v="790400"/>
    <d v="2001-05-16T21:00:00"/>
  </r>
  <r>
    <x v="1"/>
    <x v="3"/>
    <x v="1"/>
    <x v="0"/>
    <n v="1247961"/>
    <d v="2001-05-15T09:38:20"/>
    <s v="BGML - IM Bridgeline"/>
    <x v="0"/>
    <x v="0"/>
    <x v="0"/>
    <x v="3"/>
    <s v="US Gas Phy Fwd Firm non-TX &lt; or = 1Mo "/>
    <s v="US Gas Phy       FGT Z2                  16May01         USD/MM"/>
    <n v="7500"/>
    <m/>
    <x v="0"/>
    <x v="12"/>
    <x v="0"/>
    <n v="4.45"/>
    <s v="dmccairns"/>
    <s v="SNEAL"/>
    <s v="ENA-IM NE GULF4"/>
    <x v="7"/>
    <x v="7"/>
    <n v="790401"/>
    <d v="2001-05-16T21:00:00"/>
  </r>
  <r>
    <x v="1"/>
    <x v="3"/>
    <x v="1"/>
    <x v="0"/>
    <n v="1247960"/>
    <d v="2001-05-15T09:38:20"/>
    <s v="Texaco Natural Gas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"/>
    <s v="STEPHENSJE"/>
    <s v="ARING"/>
    <s v="ENA-IM NE GULF1"/>
    <x v="7"/>
    <x v="7"/>
    <n v="790402"/>
    <d v="2001-05-16T21:00:00"/>
  </r>
  <r>
    <x v="1"/>
    <x v="6"/>
    <x v="0"/>
    <x v="0"/>
    <n v="1247962"/>
    <d v="2001-05-15T09:38:36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6"/>
    <s v="DOMESTIC"/>
    <s v="GWHALLE"/>
    <s v="WTI-GW-NXC2"/>
    <x v="3"/>
    <x v="7"/>
    <s v="V96728.1"/>
    <d v="2001-06-01T00:00:00"/>
  </r>
  <r>
    <x v="1"/>
    <x v="3"/>
    <x v="1"/>
    <x v="0"/>
    <n v="1247963"/>
    <d v="2001-05-15T09:38:38"/>
    <s v="Cinergy Marketing &amp; Trading, LLC"/>
    <x v="0"/>
    <x v="0"/>
    <x v="0"/>
    <x v="3"/>
    <s v="US Gas Phy Fwd Firm non-TX &lt; or = 1Mo "/>
    <s v="US Gas Phy       TENN 800                16May01         USD/MM"/>
    <n v="4000"/>
    <m/>
    <x v="0"/>
    <x v="12"/>
    <x v="0"/>
    <n v="4.32"/>
    <s v="BYASSEEL"/>
    <s v="SNEAL"/>
    <s v="ENA-IM NE GULF3"/>
    <x v="7"/>
    <x v="7"/>
    <n v="790403"/>
    <d v="2001-05-16T21:00:00"/>
  </r>
  <r>
    <x v="1"/>
    <x v="3"/>
    <x v="1"/>
    <x v="0"/>
    <n v="1247964"/>
    <d v="2001-05-15T09:38:43"/>
    <s v="Wisconsin Gas Company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JFuller99"/>
    <s v="KSTEVEN"/>
    <s v="ENA-IM Mid Central South"/>
    <x v="7"/>
    <x v="7"/>
    <n v="790404"/>
    <d v="2001-05-16T21:00:00"/>
  </r>
  <r>
    <x v="1"/>
    <x v="3"/>
    <x v="1"/>
    <x v="0"/>
    <n v="1247965"/>
    <d v="2001-05-15T09:38:47"/>
    <s v="Occidental Energy Marketing, Inc."/>
    <x v="0"/>
    <x v="0"/>
    <x v="0"/>
    <x v="3"/>
    <s v="US Gas Phy Fwd Firm non-TX &lt; or = 1Mo "/>
    <s v="US Gas Phy       NGPL LA Pool            16May01         USD/MM"/>
    <n v="2530"/>
    <m/>
    <x v="0"/>
    <x v="12"/>
    <x v="0"/>
    <n v="4.3949999999999996"/>
    <s v="smallfitz"/>
    <s v="TDONOHO"/>
    <s v="ENA - IM Central Gulf"/>
    <x v="7"/>
    <x v="7"/>
    <n v="790406"/>
    <d v="2001-05-16T21:00:00"/>
  </r>
  <r>
    <x v="1"/>
    <x v="3"/>
    <x v="1"/>
    <x v="0"/>
    <n v="1247966"/>
    <d v="2001-05-15T09:38:48"/>
    <s v="Mirant Americas Energy Marketing, L.P."/>
    <x v="0"/>
    <x v="0"/>
    <x v="0"/>
    <x v="3"/>
    <s v="US Gas Phy Fwd Firm non-TX &lt; or = 1Mo "/>
    <s v="US Gas Phy       TETCO M3                16May01         USD/MM"/>
    <m/>
    <n v="70"/>
    <x v="0"/>
    <x v="12"/>
    <x v="0"/>
    <n v="4.83"/>
    <s v="jkippels01"/>
    <s v="VPIMENOV"/>
    <s v="ENA-IM ME NEW YORK"/>
    <x v="7"/>
    <x v="7"/>
    <n v="790405"/>
    <d v="2001-05-16T21:00:00"/>
  </r>
  <r>
    <x v="1"/>
    <x v="3"/>
    <x v="1"/>
    <x v="0"/>
    <n v="1247967"/>
    <d v="2001-05-15T09:38:52"/>
    <s v="Texaco Natural Gas Inc."/>
    <x v="0"/>
    <x v="0"/>
    <x v="0"/>
    <x v="3"/>
    <s v="US Gas Phy Fwd Firm non-TX &lt; or = 1Mo "/>
    <s v="US Gas Phy       PEPL Pool               16May01         USD/MM"/>
    <n v="2351"/>
    <m/>
    <x v="0"/>
    <x v="12"/>
    <x v="0"/>
    <n v="4.3150000000000004"/>
    <s v="OBANNONR"/>
    <s v="KSTEVEN"/>
    <s v="ENA-IM Mid Central South"/>
    <x v="7"/>
    <x v="7"/>
    <n v="790407"/>
    <d v="2001-05-16T21:00:00"/>
  </r>
  <r>
    <x v="1"/>
    <x v="3"/>
    <x v="1"/>
    <x v="0"/>
    <n v="1247968"/>
    <d v="2001-05-15T09:39:02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49999999999996"/>
    <s v="jayknobl"/>
    <s v="ARING"/>
    <s v="ENA-IM NE GULF1"/>
    <x v="7"/>
    <x v="7"/>
    <n v="790408"/>
    <d v="2001-05-16T21:00:00"/>
  </r>
  <r>
    <x v="1"/>
    <x v="3"/>
    <x v="1"/>
    <x v="0"/>
    <n v="1247969"/>
    <d v="2001-05-15T09:39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ELISA94"/>
    <s v="KSTEVEN"/>
    <s v="ENA-IM Mid Central South"/>
    <x v="7"/>
    <x v="7"/>
    <n v="790409"/>
    <d v="2001-05-16T21:00:00"/>
  </r>
  <r>
    <x v="0"/>
    <x v="0"/>
    <x v="0"/>
    <x v="0"/>
    <n v="1247970"/>
    <d v="2001-05-15T09:39:05"/>
    <s v="Carr Futures, Inc"/>
    <x v="0"/>
    <x v="0"/>
    <x v="0"/>
    <x v="0"/>
    <s v="Nickel LME Registered Contract"/>
    <s v="Ni LME Reg.      Contract                3 Month         USD/mt-L"/>
    <n v="10"/>
    <m/>
    <x v="0"/>
    <x v="4"/>
    <x v="0"/>
    <n v="7290"/>
    <s v="charlie1"/>
    <s v="ATURNER"/>
    <s v="Enron Metals Trading System"/>
    <x v="0"/>
    <x v="0"/>
    <n v="2130026"/>
    <m/>
  </r>
  <r>
    <x v="1"/>
    <x v="3"/>
    <x v="1"/>
    <x v="0"/>
    <n v="1247971"/>
    <d v="2001-05-15T09:39:06"/>
    <s v="CMS Marketing, Services and Trading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SKAER0501"/>
    <s v="KSTEVEN"/>
    <s v="ENA-IM Mid Central South"/>
    <x v="7"/>
    <x v="7"/>
    <n v="790410"/>
    <d v="2001-05-16T21:00:00"/>
  </r>
  <r>
    <x v="1"/>
    <x v="3"/>
    <x v="0"/>
    <x v="0"/>
    <n v="1247972"/>
    <d v="2001-05-15T09:39:0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49"/>
    <s v="MICWHITE"/>
    <s v="JARNOLD"/>
    <s v="NG-Price"/>
    <x v="3"/>
    <x v="7"/>
    <s v="V96729.1"/>
    <d v="2001-06-01T21:00:00"/>
  </r>
  <r>
    <x v="0"/>
    <x v="3"/>
    <x v="1"/>
    <x v="0"/>
    <n v="1247973"/>
    <d v="2001-05-15T09:39:1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411"/>
    <d v="2001-05-16T21:00:00"/>
  </r>
  <r>
    <x v="1"/>
    <x v="3"/>
    <x v="1"/>
    <x v="0"/>
    <n v="1247975"/>
    <d v="2001-05-15T09:39:16"/>
    <s v="Wisconsin Gas Company"/>
    <x v="0"/>
    <x v="0"/>
    <x v="0"/>
    <x v="3"/>
    <s v="US Gas Phy Fwd Firm non-TX &lt; or = 1Mo "/>
    <s v="US Gas Phy       Mich Con                16May01         USD/MM"/>
    <n v="2000"/>
    <m/>
    <x v="0"/>
    <x v="12"/>
    <x v="0"/>
    <n v="4.665"/>
    <s v="JFuller99"/>
    <s v="JWILLI13"/>
    <s v="ENA - IM Mkt Central MICH"/>
    <x v="7"/>
    <x v="7"/>
    <n v="790413"/>
    <d v="2001-05-16T21:00:00"/>
  </r>
  <r>
    <x v="1"/>
    <x v="3"/>
    <x v="1"/>
    <x v="0"/>
    <n v="1247974"/>
    <d v="2001-05-15T09:39:16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00000000000004"/>
    <s v="KREMERTODD"/>
    <s v="TDONOHO"/>
    <s v="ENA - IM Central Gulf"/>
    <x v="7"/>
    <x v="7"/>
    <n v="790412"/>
    <d v="2001-05-16T21:00:00"/>
  </r>
  <r>
    <x v="0"/>
    <x v="0"/>
    <x v="0"/>
    <x v="0"/>
    <n v="1247977"/>
    <d v="2001-05-15T09:39:20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31.5"/>
    <s v="ADM94436"/>
    <s v="GRANKINE"/>
    <s v="Enron Metals Trading System"/>
    <x v="0"/>
    <x v="0"/>
    <n v="2130028"/>
    <d v="2001-05-17T21:00:00"/>
  </r>
  <r>
    <x v="1"/>
    <x v="3"/>
    <x v="0"/>
    <x v="0"/>
    <n v="1247979"/>
    <d v="2001-05-15T09:39:20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49"/>
    <s v="robpitts"/>
    <s v="JARNOLD"/>
    <s v="NG-Price"/>
    <x v="3"/>
    <x v="7"/>
    <s v="V96730.1"/>
    <d v="2001-06-01T21:00:00"/>
  </r>
  <r>
    <x v="1"/>
    <x v="3"/>
    <x v="1"/>
    <x v="0"/>
    <n v="1247980"/>
    <d v="2001-05-15T09:39:20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MIDCONT1"/>
    <s v="PMIMS"/>
    <s v="ENA - IM MKT Central CG"/>
    <x v="7"/>
    <x v="7"/>
    <n v="790414"/>
    <d v="2001-05-16T21:00:00"/>
  </r>
  <r>
    <x v="0"/>
    <x v="0"/>
    <x v="0"/>
    <x v="0"/>
    <n v="1247978"/>
    <d v="2001-05-15T09:39:20"/>
    <s v="Billiton Marketing AG"/>
    <x v="0"/>
    <x v="0"/>
    <x v="0"/>
    <x v="0"/>
    <s v="Aluminum LME Registered Contract"/>
    <s v="Al LME Reg.      Contract                20Jun01         USD/mt-L"/>
    <n v="50"/>
    <m/>
    <x v="0"/>
    <x v="0"/>
    <x v="0"/>
    <n v="1512.5"/>
    <s v="ADM94436"/>
    <s v="GRANKINE"/>
    <s v="Enron Metals Trading System"/>
    <x v="0"/>
    <x v="0"/>
    <n v="2130030"/>
    <d v="2001-06-20T00:00:00"/>
  </r>
  <r>
    <x v="1"/>
    <x v="3"/>
    <x v="1"/>
    <x v="0"/>
    <n v="1247981"/>
    <d v="2001-05-15T09:39:22"/>
    <s v="Tenaska Marketing Ventures"/>
    <x v="0"/>
    <x v="0"/>
    <x v="0"/>
    <x v="3"/>
    <s v="US Gas Phy Fwd Firm non-TX &lt; or = 1Mo "/>
    <s v="US Gas Phy       NGPL Midcont            16May01         USD/MM"/>
    <m/>
    <n v="1500"/>
    <x v="0"/>
    <x v="12"/>
    <x v="0"/>
    <n v="4.32"/>
    <s v="TMVDEC02"/>
    <s v="KSTEVEN"/>
    <s v="ENA-IM Mid Central South"/>
    <x v="7"/>
    <x v="7"/>
    <n v="790415"/>
    <d v="2001-05-16T21:00:00"/>
  </r>
  <r>
    <x v="1"/>
    <x v="3"/>
    <x v="1"/>
    <x v="0"/>
    <n v="1247983"/>
    <d v="2001-05-15T09:39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90417"/>
    <d v="2001-05-16T21:00:00"/>
  </r>
  <r>
    <x v="1"/>
    <x v="3"/>
    <x v="1"/>
    <x v="0"/>
    <n v="1247982"/>
    <d v="2001-05-15T09:39:26"/>
    <s v="Dynegy Marketing and Trade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TONYT003"/>
    <s v="SPEREIR"/>
    <s v="ENA-IM NE GULF2"/>
    <x v="7"/>
    <x v="7"/>
    <n v="790416"/>
    <d v="2001-05-16T21:00:00"/>
  </r>
  <r>
    <x v="1"/>
    <x v="3"/>
    <x v="1"/>
    <x v="0"/>
    <n v="1247985"/>
    <d v="2001-05-15T09:39:33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enharner"/>
    <s v="PMIMS"/>
    <s v="ENA - IM MKT Central CG"/>
    <x v="7"/>
    <x v="7"/>
    <n v="790418"/>
    <d v="2001-05-16T21:00:00"/>
  </r>
  <r>
    <x v="0"/>
    <x v="3"/>
    <x v="1"/>
    <x v="0"/>
    <n v="1247987"/>
    <d v="2001-05-15T09:39:37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2"/>
    <s v="ADM00359"/>
    <s v="RWATT"/>
    <s v="EC-IM Canada West"/>
    <x v="7"/>
    <x v="9"/>
    <n v="790419"/>
    <d v="2001-05-15T21:00:00"/>
  </r>
  <r>
    <x v="1"/>
    <x v="3"/>
    <x v="1"/>
    <x v="0"/>
    <n v="1247988"/>
    <d v="2001-05-15T09:39:39"/>
    <s v="Aquila Energy Marketing Corporation"/>
    <x v="0"/>
    <x v="0"/>
    <x v="0"/>
    <x v="3"/>
    <s v="US Gas Phy Fwd Firm non-TX &lt; or = 1Mo "/>
    <s v="US Gas Phy       Mich Con                16May01         USD/MM"/>
    <n v="3000"/>
    <m/>
    <x v="0"/>
    <x v="12"/>
    <x v="0"/>
    <n v="4.665"/>
    <s v="BIGDADDY"/>
    <s v="JWILLI13"/>
    <s v="ENA - IM Mkt Central MICH"/>
    <x v="7"/>
    <x v="7"/>
    <n v="790420"/>
    <d v="2001-05-16T21:00:00"/>
  </r>
  <r>
    <x v="1"/>
    <x v="3"/>
    <x v="1"/>
    <x v="0"/>
    <n v="1247990"/>
    <d v="2001-05-15T09:39:41"/>
    <s v="Tenaska Marketing Ventures"/>
    <x v="0"/>
    <x v="0"/>
    <x v="0"/>
    <x v="3"/>
    <s v="US Gas Phy Fwd Firm non-TX &lt; or = 1Mo "/>
    <s v="US Gas Phy       NGPL NIPSCO             16May01         USD/MM"/>
    <m/>
    <n v="7665"/>
    <x v="0"/>
    <x v="12"/>
    <x v="0"/>
    <n v="4.5212000000000003"/>
    <s v="TMVTMD02"/>
    <s v="PMIMS"/>
    <s v="ENA - IM MKT Central CG"/>
    <x v="7"/>
    <x v="7"/>
    <n v="790421"/>
    <d v="2001-05-16T21:00:00"/>
  </r>
  <r>
    <x v="1"/>
    <x v="6"/>
    <x v="0"/>
    <x v="0"/>
    <n v="1247989"/>
    <d v="2001-05-15T09:39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2"/>
    <s v="DOMESTIC1"/>
    <s v="GWHALLE"/>
    <s v="WTI-GW-NXC2"/>
    <x v="3"/>
    <x v="7"/>
    <s v="V96731.1"/>
    <d v="2001-06-01T00:00:00"/>
  </r>
  <r>
    <x v="1"/>
    <x v="3"/>
    <x v="1"/>
    <x v="0"/>
    <n v="1247991"/>
    <d v="2001-05-15T09:39:45"/>
    <s v="Aquila Energy Marketing Corporation"/>
    <x v="0"/>
    <x v="0"/>
    <x v="0"/>
    <x v="3"/>
    <s v="US Gas Phy Fwd Firm non-TX &lt; or = 1Mo "/>
    <s v="US Gas Phy       Consumers Pwr           16May01         USD/MM"/>
    <n v="4338"/>
    <m/>
    <x v="0"/>
    <x v="12"/>
    <x v="0"/>
    <n v="4.6500000000000004"/>
    <s v="BIGDADDY"/>
    <s v="JWILLI13"/>
    <s v="ENA - IM Mkt Central MICH"/>
    <x v="7"/>
    <x v="7"/>
    <n v="790422"/>
    <d v="2001-05-16T21:00:00"/>
  </r>
  <r>
    <x v="1"/>
    <x v="3"/>
    <x v="1"/>
    <x v="0"/>
    <n v="1247992"/>
    <d v="2001-05-15T09:39:50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ottbt"/>
    <s v="KSTEVEN"/>
    <s v="ENA-IM Mid Central South"/>
    <x v="7"/>
    <x v="7"/>
    <n v="790423"/>
    <d v="2001-05-16T21:00:00"/>
  </r>
  <r>
    <x v="1"/>
    <x v="3"/>
    <x v="1"/>
    <x v="0"/>
    <n v="1247993"/>
    <d v="2001-05-15T09:39:56"/>
    <s v="Hess Energy Services Company, LLC"/>
    <x v="0"/>
    <x v="0"/>
    <x v="0"/>
    <x v="3"/>
    <s v="US Gas Phy Fwd Firm non-TX &lt; or = 1Mo "/>
    <s v="US Gas Phy       HeHub                   16May01         USD/MM"/>
    <m/>
    <n v="8059"/>
    <x v="0"/>
    <x v="12"/>
    <x v="0"/>
    <n v="4.4400000000000004"/>
    <s v="tomkurtz"/>
    <s v="ARING"/>
    <s v="ENA-IM NE GULF1"/>
    <x v="7"/>
    <x v="7"/>
    <n v="790424"/>
    <d v="2001-05-16T21:00:00"/>
  </r>
  <r>
    <x v="1"/>
    <x v="1"/>
    <x v="0"/>
    <x v="0"/>
    <n v="1247994"/>
    <d v="2001-05-15T09:39:58"/>
    <s v="American Electric Power Service Corporation"/>
    <x v="0"/>
    <x v="0"/>
    <x v="0"/>
    <x v="1"/>
    <s v="US East Power Fin Swap"/>
    <s v="US Pwr Fin Swap  ISO NY Z-A Peak         17-18May01      USD/MWh"/>
    <m/>
    <n v="50"/>
    <x v="0"/>
    <x v="1"/>
    <x v="0"/>
    <n v="39.5"/>
    <s v="aepsvc133"/>
    <s v="GGUPTA"/>
    <s v="ST-New England"/>
    <x v="6"/>
    <x v="7"/>
    <n v="611285.1"/>
    <d v="2001-05-17T21:00:00"/>
  </r>
  <r>
    <x v="1"/>
    <x v="3"/>
    <x v="1"/>
    <x v="0"/>
    <n v="1247995"/>
    <d v="2001-05-15T09:39:59"/>
    <s v="Mirant Americas Energy Marketing, L.P."/>
    <x v="0"/>
    <x v="0"/>
    <x v="0"/>
    <x v="3"/>
    <s v="US Gas Phy Fwd Firm non-TX &lt; or = 1Mo "/>
    <s v="US Gas Phy       NGPL NICOR              16May01         USD/MM"/>
    <m/>
    <n v="2500"/>
    <x v="0"/>
    <x v="12"/>
    <x v="0"/>
    <n v="4.5286999999999997"/>
    <s v="ahamby0001"/>
    <s v="PMIMS"/>
    <s v="ENA - IM MKT Central CG"/>
    <x v="7"/>
    <x v="7"/>
    <n v="790425"/>
    <d v="2001-05-16T21:00:00"/>
  </r>
  <r>
    <x v="0"/>
    <x v="3"/>
    <x v="1"/>
    <x v="0"/>
    <n v="1247997"/>
    <d v="2001-05-15T09:40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26"/>
    <d v="2001-05-16T21:00:00"/>
  </r>
  <r>
    <x v="1"/>
    <x v="6"/>
    <x v="0"/>
    <x v="0"/>
    <n v="1247996"/>
    <d v="2001-05-15T09:40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4"/>
    <s v="N587JK00"/>
    <s v="GWHALLE"/>
    <s v="WTI-GW-NXC2"/>
    <x v="3"/>
    <x v="7"/>
    <s v="V96732.1"/>
    <d v="2001-06-01T00:00:00"/>
  </r>
  <r>
    <x v="1"/>
    <x v="3"/>
    <x v="1"/>
    <x v="0"/>
    <n v="1247998"/>
    <d v="2001-05-15T09:40:03"/>
    <s v="Koch Midstream Services Company"/>
    <x v="0"/>
    <x v="0"/>
    <x v="0"/>
    <x v="3"/>
    <s v="US Gas Phy Fwd Firm non-TX &lt; or = 1Mo "/>
    <s v="US Gas Phy       NGPL TxOkGCPool         16May01         USD/MM"/>
    <m/>
    <n v="10000"/>
    <x v="0"/>
    <x v="12"/>
    <x v="0"/>
    <n v="4.38"/>
    <s v="curtisday"/>
    <s v="TDONOHO"/>
    <s v="ENA - IM Central Gulf"/>
    <x v="7"/>
    <x v="7"/>
    <n v="790427"/>
    <d v="2001-05-16T21:00:00"/>
  </r>
  <r>
    <x v="1"/>
    <x v="3"/>
    <x v="1"/>
    <x v="0"/>
    <n v="1247999"/>
    <d v="2001-05-15T09:40:04"/>
    <s v="Axia Energy, LP"/>
    <x v="0"/>
    <x v="0"/>
    <x v="0"/>
    <x v="3"/>
    <s v="US Gas Phy Fwd Firm non-TX &lt; or = 1Mo "/>
    <s v="US Gas Phy       NGPL NICOR              16May01         USD/MM"/>
    <m/>
    <n v="7500"/>
    <x v="0"/>
    <x v="12"/>
    <x v="0"/>
    <n v="4.5286999999999997"/>
    <s v="kwapisze"/>
    <s v="PMIMS"/>
    <s v="ENA - IM MKT Central CG"/>
    <x v="7"/>
    <x v="7"/>
    <n v="790428"/>
    <d v="2001-05-16T21:00:00"/>
  </r>
  <r>
    <x v="0"/>
    <x v="0"/>
    <x v="0"/>
    <x v="0"/>
    <n v="1248000"/>
    <d v="2001-05-15T09:40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32"/>
    <m/>
  </r>
  <r>
    <x v="0"/>
    <x v="0"/>
    <x v="0"/>
    <x v="0"/>
    <n v="1248001"/>
    <d v="2001-05-15T09:40:06"/>
    <s v="Standard Bank London Limited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SHEPPAR1"/>
    <s v="JGORDON1"/>
    <s v="Enron Metals Trading System"/>
    <x v="0"/>
    <x v="0"/>
    <n v="2130034"/>
    <m/>
  </r>
  <r>
    <x v="1"/>
    <x v="3"/>
    <x v="1"/>
    <x v="0"/>
    <n v="1248002"/>
    <d v="2001-05-15T09:40:07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429"/>
    <d v="2001-05-16T21:00:00"/>
  </r>
  <r>
    <x v="0"/>
    <x v="3"/>
    <x v="1"/>
    <x v="0"/>
    <n v="1248005"/>
    <d v="2001-05-15T09:40:09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49999999999998"/>
    <s v="DILLABOUGH"/>
    <s v="MCUILLA"/>
    <s v="ENA - IM Ontario"/>
    <x v="7"/>
    <x v="7"/>
    <n v="790432"/>
    <d v="2001-05-16T21:00:00"/>
  </r>
  <r>
    <x v="1"/>
    <x v="3"/>
    <x v="1"/>
    <x v="0"/>
    <n v="1248004"/>
    <d v="2001-05-15T09:40:09"/>
    <s v="TransCanada Energy Marketing USA, Inc."/>
    <x v="0"/>
    <x v="0"/>
    <x v="0"/>
    <x v="3"/>
    <s v="US Gas Phy Fwd Firm non-TX &lt; or = 1Mo "/>
    <s v="US Gas Phy       ANR SW Pool             16May01         USD/MM"/>
    <m/>
    <n v="999"/>
    <x v="0"/>
    <x v="12"/>
    <x v="0"/>
    <n v="4.32"/>
    <s v="cscharton"/>
    <s v="KSTEVEN"/>
    <s v="ENA-IM Mid Central South"/>
    <x v="7"/>
    <x v="7"/>
    <n v="790431"/>
    <d v="2001-05-16T21:00:00"/>
  </r>
  <r>
    <x v="1"/>
    <x v="3"/>
    <x v="1"/>
    <x v="0"/>
    <n v="1248003"/>
    <d v="2001-05-15T09:40:09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BIGDADDY"/>
    <s v="JWILLI13"/>
    <s v="ENA - IM Mkt Central MICH"/>
    <x v="7"/>
    <x v="7"/>
    <n v="790430"/>
    <d v="2001-05-16T21:00:00"/>
  </r>
  <r>
    <x v="1"/>
    <x v="3"/>
    <x v="0"/>
    <x v="0"/>
    <n v="1248006"/>
    <d v="2001-05-15T09:40:10"/>
    <s v="PanCanadian Energy Services Inc."/>
    <x v="0"/>
    <x v="0"/>
    <x v="0"/>
    <x v="3"/>
    <s v="US Gas Fin BasisSwap"/>
    <s v="US Gas Basis     NGI SoCal               Oct01           USD/MM"/>
    <m/>
    <n v="450"/>
    <x v="0"/>
    <x v="12"/>
    <x v="0"/>
    <n v="4.6399999999999997"/>
    <s v="pces5095"/>
    <s v="KHOLST"/>
    <s v="FT-West"/>
    <x v="3"/>
    <x v="7"/>
    <s v="V96733.1"/>
    <d v="2001-10-01T00:00:00"/>
  </r>
  <r>
    <x v="1"/>
    <x v="3"/>
    <x v="1"/>
    <x v="0"/>
    <n v="1248007"/>
    <d v="2001-05-15T09:40:21"/>
    <s v="Cook Inlet Energy Supply L.L.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"/>
    <s v="EASTDESK"/>
    <s v="SNEAL"/>
    <s v="ENA-IM NE GULF3"/>
    <x v="7"/>
    <x v="7"/>
    <n v="790433"/>
    <d v="2001-05-16T21:00:00"/>
  </r>
  <r>
    <x v="1"/>
    <x v="3"/>
    <x v="1"/>
    <x v="0"/>
    <n v="1248008"/>
    <d v="2001-05-15T09:40:24"/>
    <s v="Hess Energy Services Company, LLC"/>
    <x v="0"/>
    <x v="0"/>
    <x v="0"/>
    <x v="3"/>
    <s v="US Gas Phy Fwd Firm non-TX &lt; or = 1Mo "/>
    <s v="US Gas Phy       ANR SE Gath             16May01         USD/MM"/>
    <m/>
    <n v="2199"/>
    <x v="0"/>
    <x v="12"/>
    <x v="0"/>
    <n v="4.4249999999999998"/>
    <s v="timriordan"/>
    <s v="TDONOHO"/>
    <s v="ENA - IM Central Gulf"/>
    <x v="7"/>
    <x v="7"/>
    <n v="790434"/>
    <d v="2001-05-16T21:00:00"/>
  </r>
  <r>
    <x v="1"/>
    <x v="1"/>
    <x v="0"/>
    <x v="0"/>
    <n v="1248009"/>
    <d v="2001-05-15T09:40:26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290.1"/>
    <d v="2001-05-17T21:00:00"/>
  </r>
  <r>
    <x v="1"/>
    <x v="3"/>
    <x v="1"/>
    <x v="0"/>
    <n v="1248010"/>
    <d v="2001-05-15T09:40:31"/>
    <s v="Aquila Energy Marketing Corporation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3"/>
    <s v="KEVINLEGG"/>
    <s v="MLENHAR"/>
    <s v="ENA - IM West"/>
    <x v="7"/>
    <x v="7"/>
    <n v="790435"/>
    <d v="2001-05-16T21:00:00"/>
  </r>
  <r>
    <x v="1"/>
    <x v="3"/>
    <x v="0"/>
    <x v="0"/>
    <n v="1248011"/>
    <d v="2001-05-15T09:40:35"/>
    <s v="AEP Energy Services, Inc."/>
    <x v="0"/>
    <x v="0"/>
    <x v="0"/>
    <x v="3"/>
    <s v="US Gas Fin BasisSwap"/>
    <s v="US Gas Basis     Waha                    Jun01           USD/MM"/>
    <n v="10000"/>
    <m/>
    <x v="0"/>
    <x v="12"/>
    <x v="0"/>
    <n v="-0.06"/>
    <s v="aepes203"/>
    <s v="EBASS"/>
    <s v="FT-Texas"/>
    <x v="3"/>
    <x v="7"/>
    <s v="V96734.1"/>
    <d v="2001-06-01T21:00:00"/>
  </r>
  <r>
    <x v="1"/>
    <x v="3"/>
    <x v="1"/>
    <x v="0"/>
    <n v="1248012"/>
    <d v="2001-05-15T09:40:39"/>
    <s v="Western Gas Resources, Inc."/>
    <x v="0"/>
    <x v="0"/>
    <x v="0"/>
    <x v="3"/>
    <s v="US Gas Phy Fwd Firm non-TX &lt; or = 1Mo "/>
    <s v="US Gas Phy       PEPL Pool               16May01         USD/MM"/>
    <m/>
    <n v="2000"/>
    <x v="0"/>
    <x v="12"/>
    <x v="0"/>
    <n v="4.3250000000000002"/>
    <s v="WILLIDEA"/>
    <s v="KSTEVEN"/>
    <s v="ENA-IM Mid Central South"/>
    <x v="7"/>
    <x v="7"/>
    <n v="790436"/>
    <d v="2001-05-16T21:00:00"/>
  </r>
  <r>
    <x v="0"/>
    <x v="2"/>
    <x v="0"/>
    <x v="0"/>
    <n v="1248013"/>
    <d v="2001-05-15T09:40:4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5"/>
    <s v="christoph"/>
    <s v="CMAHONE"/>
    <s v="UK - ECTRIC - Lite Gasoil"/>
    <x v="3"/>
    <x v="5"/>
    <s v="V96736.1"/>
    <d v="2001-06-01T00:00:00"/>
  </r>
  <r>
    <x v="0"/>
    <x v="0"/>
    <x v="0"/>
    <x v="0"/>
    <n v="1248014"/>
    <d v="2001-05-15T09:40:44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ADM84566"/>
    <s v="BMARCHAN"/>
    <s v="Enron Metals Trading System"/>
    <x v="0"/>
    <x v="0"/>
    <n v="2130036"/>
    <m/>
  </r>
  <r>
    <x v="1"/>
    <x v="3"/>
    <x v="1"/>
    <x v="0"/>
    <n v="1248017"/>
    <d v="2001-05-15T09:41:08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437"/>
    <d v="2001-05-16T21:00:00"/>
  </r>
  <r>
    <x v="1"/>
    <x v="6"/>
    <x v="0"/>
    <x v="0"/>
    <n v="1248016"/>
    <d v="2001-05-15T09:41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DOMESTIC"/>
    <s v="GWHALLE"/>
    <s v="WTI-GW-NXC2"/>
    <x v="3"/>
    <x v="7"/>
    <s v="V96738.1"/>
    <d v="2001-06-01T00:00:00"/>
  </r>
  <r>
    <x v="1"/>
    <x v="3"/>
    <x v="1"/>
    <x v="0"/>
    <n v="1248018"/>
    <d v="2001-05-15T09:41:15"/>
    <s v="Hess Energy Services Company, LLC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049999999999997"/>
    <s v="tomkurtz"/>
    <s v="SNEAL"/>
    <s v="ENA-IM NE GULF3"/>
    <x v="7"/>
    <x v="7"/>
    <n v="790438"/>
    <d v="2001-05-16T21:00:00"/>
  </r>
  <r>
    <x v="1"/>
    <x v="3"/>
    <x v="1"/>
    <x v="0"/>
    <n v="1248020"/>
    <d v="2001-05-15T09:41:26"/>
    <s v="Aquila Energy Marketing Corporation"/>
    <x v="0"/>
    <x v="0"/>
    <x v="0"/>
    <x v="3"/>
    <s v="US Gas Phy Fwd Firm non-TX &lt; or = 1Mo "/>
    <s v="US Gas Phy       TENN 500                16May01         USD/MM"/>
    <m/>
    <n v="1345"/>
    <x v="0"/>
    <x v="12"/>
    <x v="0"/>
    <n v="4.3250000000000002"/>
    <s v="LANCEMCW"/>
    <s v="SNEAL"/>
    <s v="ENA-IM NE GULF3"/>
    <x v="7"/>
    <x v="7"/>
    <n v="790439"/>
    <d v="2001-05-16T21:00:00"/>
  </r>
  <r>
    <x v="1"/>
    <x v="3"/>
    <x v="0"/>
    <x v="0"/>
    <n v="1248022"/>
    <d v="2001-05-15T09:41:2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49"/>
    <s v="hossmich"/>
    <s v="JARNOLD"/>
    <s v="NG-Price"/>
    <x v="3"/>
    <x v="7"/>
    <s v="V96740.1"/>
    <d v="2001-06-01T21:00:00"/>
  </r>
  <r>
    <x v="1"/>
    <x v="3"/>
    <x v="1"/>
    <x v="0"/>
    <n v="1248021"/>
    <d v="2001-05-15T09:41:28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ADM26674"/>
    <s v="SNEAL"/>
    <s v="ENA-IM NE GULF4"/>
    <x v="7"/>
    <x v="7"/>
    <n v="790440"/>
    <d v="2001-05-16T21:00:00"/>
  </r>
  <r>
    <x v="1"/>
    <x v="3"/>
    <x v="1"/>
    <x v="0"/>
    <n v="1248023"/>
    <d v="2001-05-15T09:41:29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aepes201"/>
    <s v="TDONOHO"/>
    <s v="ENA - IM Central Gulf"/>
    <x v="7"/>
    <x v="7"/>
    <n v="790441"/>
    <d v="2001-05-16T21:00:00"/>
  </r>
  <r>
    <x v="1"/>
    <x v="3"/>
    <x v="1"/>
    <x v="0"/>
    <n v="1248024"/>
    <d v="2001-05-15T09:41:30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ZUBEL001"/>
    <s v="KSTEVEN"/>
    <s v="ENA-IM Mid Central South"/>
    <x v="7"/>
    <x v="7"/>
    <n v="790442"/>
    <d v="2001-05-16T21:00:00"/>
  </r>
  <r>
    <x v="1"/>
    <x v="3"/>
    <x v="1"/>
    <x v="0"/>
    <n v="1248025"/>
    <d v="2001-05-15T09:41:34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7"/>
    <s v="sstrick9"/>
    <s v="EVILLAR"/>
    <s v="HPLC - IM HPLC"/>
    <x v="7"/>
    <x v="10"/>
    <n v="790443"/>
    <d v="2001-05-16T21:00:00"/>
  </r>
  <r>
    <x v="1"/>
    <x v="3"/>
    <x v="1"/>
    <x v="0"/>
    <n v="1248026"/>
    <d v="2001-05-15T09:41:40"/>
    <s v="Engage Energy Canada L.P."/>
    <x v="0"/>
    <x v="0"/>
    <x v="0"/>
    <x v="3"/>
    <s v="US Gas Phy Fwd Firm non-TX &lt; or = 1Mo "/>
    <s v="US Gas Phy       NNG Ventura             16May01         USD/MM"/>
    <n v="947"/>
    <m/>
    <x v="0"/>
    <x v="12"/>
    <x v="0"/>
    <n v="4.2699999999999996"/>
    <s v="kendalleas"/>
    <s v="KSTEVEN"/>
    <s v="ENA-IM Mid Central South"/>
    <x v="7"/>
    <x v="7"/>
    <n v="790444"/>
    <d v="2001-05-16T21:00:00"/>
  </r>
  <r>
    <x v="1"/>
    <x v="3"/>
    <x v="0"/>
    <x v="0"/>
    <n v="1248028"/>
    <d v="2001-05-15T09:41:5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"/>
    <s v="JEFFAVERY"/>
    <s v="JARNOLD"/>
    <s v="NG-Price"/>
    <x v="3"/>
    <x v="7"/>
    <s v="V96743.1"/>
    <d v="2001-06-01T21:00:00"/>
  </r>
  <r>
    <x v="0"/>
    <x v="3"/>
    <x v="1"/>
    <x v="0"/>
    <n v="1248030"/>
    <d v="2001-05-15T09:41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90446"/>
    <d v="2001-05-16T21:00:00"/>
  </r>
  <r>
    <x v="1"/>
    <x v="3"/>
    <x v="1"/>
    <x v="0"/>
    <n v="1248031"/>
    <d v="2001-05-15T09:42:02"/>
    <s v="Reliant Energy Services, Inc."/>
    <x v="0"/>
    <x v="0"/>
    <x v="0"/>
    <x v="3"/>
    <s v="US Gas Phy Fwd Firm non-TX &lt; or = 1Mo "/>
    <s v="US Gas Phy       NNG Demarc              16May01         USD/MM"/>
    <n v="705"/>
    <m/>
    <x v="0"/>
    <x v="12"/>
    <x v="0"/>
    <n v="4.3"/>
    <s v="terwilson"/>
    <s v="KSTEVEN"/>
    <s v="ENA-IM Mid Central South"/>
    <x v="7"/>
    <x v="7"/>
    <n v="790447"/>
    <d v="2001-05-16T21:00:00"/>
  </r>
  <r>
    <x v="1"/>
    <x v="3"/>
    <x v="1"/>
    <x v="0"/>
    <n v="1248032"/>
    <d v="2001-05-15T09:42:10"/>
    <s v="EnergyUSA-TPC Corp."/>
    <x v="0"/>
    <x v="0"/>
    <x v="0"/>
    <x v="3"/>
    <s v="US Gas Phy Fwd Firm non-TX &lt; or = 1Mo "/>
    <s v="US Gas Phy       Mich Con                16May01         USD/MM"/>
    <m/>
    <n v="2300"/>
    <x v="0"/>
    <x v="12"/>
    <x v="0"/>
    <n v="4.665"/>
    <s v="trevorh1"/>
    <s v="JWILLI13"/>
    <s v="ENA - IM Mkt Central MICH"/>
    <x v="7"/>
    <x v="7"/>
    <n v="790448"/>
    <d v="2001-05-16T21:00:00"/>
  </r>
  <r>
    <x v="1"/>
    <x v="3"/>
    <x v="1"/>
    <x v="0"/>
    <n v="1248034"/>
    <d v="2001-05-15T09:42:17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trevorh1"/>
    <s v="JWILLI13"/>
    <s v="ENA - IM Mkt Central MICH"/>
    <x v="7"/>
    <x v="7"/>
    <n v="790449"/>
    <d v="2001-05-16T21:00:00"/>
  </r>
  <r>
    <x v="0"/>
    <x v="3"/>
    <x v="1"/>
    <x v="0"/>
    <n v="1248035"/>
    <d v="2001-05-15T09:42:2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DAROOKIE"/>
    <s v="MCUILLA"/>
    <s v="ENA - IM Ontario"/>
    <x v="7"/>
    <x v="7"/>
    <n v="790450"/>
    <d v="2001-05-16T21:00:00"/>
  </r>
  <r>
    <x v="1"/>
    <x v="3"/>
    <x v="1"/>
    <x v="0"/>
    <n v="1248036"/>
    <d v="2001-05-15T09:42:23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gregt00001"/>
    <s v="SPEREIR"/>
    <s v="ENA-IM NE GULF2"/>
    <x v="7"/>
    <x v="7"/>
    <n v="790451"/>
    <d v="2001-05-16T21:00:00"/>
  </r>
  <r>
    <x v="1"/>
    <x v="3"/>
    <x v="1"/>
    <x v="0"/>
    <n v="1248037"/>
    <d v="2001-05-15T09:42:25"/>
    <s v="EnergyUSA-TPC Corp."/>
    <x v="0"/>
    <x v="0"/>
    <x v="0"/>
    <x v="3"/>
    <s v="US Gas Phy Fwd Firm non-TX &lt; or = 1Mo "/>
    <s v="US Gas Phy       TCO Pool                16May01         USD/MM"/>
    <n v="7300"/>
    <m/>
    <x v="0"/>
    <x v="12"/>
    <x v="0"/>
    <n v="4.6749999999999998"/>
    <s v="trevorh1"/>
    <s v="JHODGE2"/>
    <s v="ENA-IM ME TCO"/>
    <x v="7"/>
    <x v="7"/>
    <n v="790452"/>
    <d v="2001-05-16T21:00:00"/>
  </r>
  <r>
    <x v="1"/>
    <x v="3"/>
    <x v="1"/>
    <x v="0"/>
    <n v="1248038"/>
    <d v="2001-05-15T09:42:26"/>
    <s v="Cook Inlet Energy Supply L.L.C."/>
    <x v="0"/>
    <x v="0"/>
    <x v="0"/>
    <x v="3"/>
    <s v="US Gas Phy Fwd Firm non-TX &lt; or = 1Mo "/>
    <s v="US Gas Phy       HeHub                   16May01         USD/MM"/>
    <m/>
    <n v="5000"/>
    <x v="0"/>
    <x v="12"/>
    <x v="0"/>
    <n v="4.4450000000000003"/>
    <s v="MIDCONT1"/>
    <s v="ARING"/>
    <s v="ENA-IM NE GULF1"/>
    <x v="7"/>
    <x v="7"/>
    <n v="790453"/>
    <d v="2001-05-16T21:00:00"/>
  </r>
  <r>
    <x v="1"/>
    <x v="3"/>
    <x v="1"/>
    <x v="0"/>
    <n v="1248039"/>
    <d v="2001-05-15T09:42:33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CCARTHY"/>
    <s v="TDONOHO"/>
    <s v="ENA - IM Central Gulf"/>
    <x v="7"/>
    <x v="7"/>
    <n v="790455"/>
    <d v="2001-05-16T21:00:00"/>
  </r>
  <r>
    <x v="0"/>
    <x v="1"/>
    <x v="1"/>
    <x v="0"/>
    <n v="1248042"/>
    <d v="2001-05-15T09:42:34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45"/>
    <s v="ADM02151"/>
    <s v="MHELLERM"/>
    <s v="UK - ECTRL - Continental Power Book"/>
    <x v="2"/>
    <x v="2"/>
    <n v="102478.1"/>
    <d v="2001-05-19T21:00:00"/>
  </r>
  <r>
    <x v="1"/>
    <x v="3"/>
    <x v="1"/>
    <x v="0"/>
    <n v="1248041"/>
    <d v="2001-05-15T09:42:3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RHUGGINS"/>
    <s v="KSTEVEN"/>
    <s v="ENA-IM Mid Central South"/>
    <x v="7"/>
    <x v="7"/>
    <n v="790454"/>
    <d v="2001-05-16T21:00:00"/>
  </r>
  <r>
    <x v="1"/>
    <x v="3"/>
    <x v="0"/>
    <x v="0"/>
    <n v="1248043"/>
    <d v="2001-05-15T09:42:49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15"/>
    <s v="PKEAVEY"/>
    <s v="G-DAILY-EST"/>
    <x v="3"/>
    <x v="7"/>
    <s v="V96746.1"/>
    <d v="2001-05-16T21:00:00"/>
  </r>
  <r>
    <x v="1"/>
    <x v="3"/>
    <x v="1"/>
    <x v="0"/>
    <n v="1248044"/>
    <d v="2001-05-15T09:42:50"/>
    <s v="Colonial Energy Inc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849999999999996"/>
    <s v="VABLAISE"/>
    <s v="SHENDRI"/>
    <s v="ENA-IM ME CNG"/>
    <x v="7"/>
    <x v="7"/>
    <n v="790456"/>
    <d v="2001-05-16T21:00:00"/>
  </r>
  <r>
    <x v="1"/>
    <x v="3"/>
    <x v="1"/>
    <x v="0"/>
    <n v="1248045"/>
    <d v="2001-05-15T09:43:06"/>
    <s v="Colonial Energy Inc."/>
    <x v="0"/>
    <x v="0"/>
    <x v="0"/>
    <x v="3"/>
    <s v="US Gas Phy Fwd Firm non-TX &lt; or = 1Mo "/>
    <s v="US Gas Phy       Dom SP TT               16May01         USD/MM"/>
    <m/>
    <n v="410"/>
    <x v="0"/>
    <x v="12"/>
    <x v="0"/>
    <n v="4.7050000000000001"/>
    <s v="VABLAISE"/>
    <s v="SHENDRI"/>
    <s v="ENA-IM ME CNG"/>
    <x v="7"/>
    <x v="7"/>
    <n v="790457"/>
    <d v="2001-05-16T21:00:00"/>
  </r>
  <r>
    <x v="1"/>
    <x v="3"/>
    <x v="1"/>
    <x v="0"/>
    <n v="1248046"/>
    <d v="2001-05-15T09:43:10"/>
    <s v="Axia Energy, LP"/>
    <x v="0"/>
    <x v="0"/>
    <x v="0"/>
    <x v="3"/>
    <s v="US Gas Phy Fwd Firm non-TX &lt; or = 1Mo "/>
    <s v="US Gas Phy       ANR SW Pool             16May01         USD/MM"/>
    <n v="4000"/>
    <m/>
    <x v="0"/>
    <x v="12"/>
    <x v="0"/>
    <n v="4.3099999999999996"/>
    <s v="kwapisze"/>
    <s v="KSTEVEN"/>
    <s v="ENA-IM Mid Central South"/>
    <x v="7"/>
    <x v="7"/>
    <n v="790458"/>
    <d v="2001-05-16T21:00:00"/>
  </r>
  <r>
    <x v="1"/>
    <x v="3"/>
    <x v="1"/>
    <x v="0"/>
    <n v="1248047"/>
    <d v="2001-05-15T09:43:13"/>
    <s v="PanCanadian Energy Services Inc."/>
    <x v="0"/>
    <x v="0"/>
    <x v="0"/>
    <x v="3"/>
    <s v="US Gas Phy Fwd Firm non-TX &lt; or = 1Mo "/>
    <s v="US Gas Phy       NGPL LA Pool            16May01         USD/MM"/>
    <m/>
    <n v="6163"/>
    <x v="0"/>
    <x v="12"/>
    <x v="0"/>
    <n v="4.4050000000000002"/>
    <s v="pces5155"/>
    <s v="TDONOHO"/>
    <s v="ENA - IM Central Gulf"/>
    <x v="7"/>
    <x v="7"/>
    <n v="790460"/>
    <d v="2001-05-16T21:00:00"/>
  </r>
  <r>
    <x v="1"/>
    <x v="3"/>
    <x v="1"/>
    <x v="0"/>
    <n v="1248048"/>
    <d v="2001-05-15T09:43:13"/>
    <s v="El Paso Merchant Energy, L.P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150000000000004"/>
    <s v="EPMELPddd"/>
    <s v="SNEAL"/>
    <s v="ENA-IM NE GULF3"/>
    <x v="7"/>
    <x v="7"/>
    <n v="790459"/>
    <d v="2001-05-16T21:00:00"/>
  </r>
  <r>
    <x v="1"/>
    <x v="3"/>
    <x v="1"/>
    <x v="0"/>
    <n v="1248049"/>
    <d v="2001-05-15T09:43:27"/>
    <s v="Reliant Energy Services,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3899999999999997"/>
    <s v="jaelee14"/>
    <s v="SPEREIR"/>
    <s v="ENA-IM NE GULF3"/>
    <x v="7"/>
    <x v="7"/>
    <n v="790461"/>
    <d v="2001-05-16T21:00:00"/>
  </r>
  <r>
    <x v="1"/>
    <x v="3"/>
    <x v="1"/>
    <x v="0"/>
    <n v="1248050"/>
    <d v="2001-05-15T09:43:28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49999999999999"/>
    <s v="ZUBEL001"/>
    <s v="KSTEVEN"/>
    <s v="ENA-IM Mid Central South"/>
    <x v="7"/>
    <x v="7"/>
    <n v="790462"/>
    <d v="2001-05-16T21:00:00"/>
  </r>
  <r>
    <x v="0"/>
    <x v="0"/>
    <x v="0"/>
    <x v="0"/>
    <n v="1248051"/>
    <d v="2001-05-15T09:43:3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042"/>
    <m/>
  </r>
  <r>
    <x v="1"/>
    <x v="3"/>
    <x v="1"/>
    <x v="0"/>
    <n v="1248052"/>
    <d v="2001-05-15T09:43:3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MIDCONT1"/>
    <s v="TDONOHO"/>
    <s v="ENA - IM Central Gulf"/>
    <x v="7"/>
    <x v="7"/>
    <n v="790463"/>
    <d v="2001-05-16T21:00:00"/>
  </r>
  <r>
    <x v="1"/>
    <x v="3"/>
    <x v="1"/>
    <x v="0"/>
    <n v="1248053"/>
    <d v="2001-05-15T09:43:46"/>
    <s v="BP Energy Company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6"/>
    <s v="LONGERLL"/>
    <s v="SNEAL"/>
    <s v="ENA-IM NE GULF4"/>
    <x v="7"/>
    <x v="7"/>
    <n v="790464"/>
    <d v="2001-05-16T21:00:00"/>
  </r>
  <r>
    <x v="0"/>
    <x v="0"/>
    <x v="0"/>
    <x v="0"/>
    <n v="1248054"/>
    <d v="2001-05-15T09:43:5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johnmanfld"/>
    <s v="BMARCHAN"/>
    <s v="Enron Metals Trading System"/>
    <x v="0"/>
    <x v="0"/>
    <n v="2130046"/>
    <m/>
  </r>
  <r>
    <x v="0"/>
    <x v="0"/>
    <x v="0"/>
    <x v="0"/>
    <n v="1248055"/>
    <d v="2001-05-15T09:44:09"/>
    <s v="AIG International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4"/>
    <s v="HART1201"/>
    <s v="BMARCHAN"/>
    <s v="Enron Metals Trading System"/>
    <x v="0"/>
    <x v="0"/>
    <n v="2130048"/>
    <m/>
  </r>
  <r>
    <x v="1"/>
    <x v="3"/>
    <x v="1"/>
    <x v="0"/>
    <n v="1248056"/>
    <d v="2001-05-15T09:44:32"/>
    <s v="Colonial Energy Inc."/>
    <x v="0"/>
    <x v="0"/>
    <x v="0"/>
    <x v="3"/>
    <s v="US Gas Phy Fwd Firm non-TX &lt; or = 1Mo "/>
    <s v="US Gas Phy       TETCO M3                16May01         USD/MM"/>
    <m/>
    <n v="4380"/>
    <x v="0"/>
    <x v="12"/>
    <x v="0"/>
    <n v="4.8250000000000002"/>
    <s v="BRIANKELLY"/>
    <s v="VPIMENOV"/>
    <s v="ENA-IM ME NEW YORK"/>
    <x v="7"/>
    <x v="7"/>
    <n v="790466"/>
    <d v="2001-05-16T21:00:00"/>
  </r>
  <r>
    <x v="0"/>
    <x v="3"/>
    <x v="1"/>
    <x v="0"/>
    <n v="1248057"/>
    <d v="2001-05-15T09:44:49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AROOKIE"/>
    <s v="MCUILLA"/>
    <s v="ENA - IM Ontario"/>
    <x v="7"/>
    <x v="7"/>
    <n v="790467"/>
    <d v="2001-05-16T21:00:00"/>
  </r>
  <r>
    <x v="1"/>
    <x v="3"/>
    <x v="0"/>
    <x v="0"/>
    <n v="1248058"/>
    <d v="2001-05-15T09:44:50"/>
    <s v="Tractebel Energy Marketing, Inc."/>
    <x v="0"/>
    <x v="0"/>
    <x v="0"/>
    <x v="3"/>
    <s v="US Gas Fin Swap"/>
    <s v="US Gas Swap      Nymex                   Aug01           USD/MM"/>
    <m/>
    <n v="15000"/>
    <x v="0"/>
    <x v="12"/>
    <x v="0"/>
    <n v="4.6325000000000003"/>
    <s v="JEFFAVERY"/>
    <s v="JARNOLD"/>
    <s v="NG-Price"/>
    <x v="3"/>
    <x v="7"/>
    <s v="V96747.1"/>
    <d v="2001-08-01T21:00:00"/>
  </r>
  <r>
    <x v="1"/>
    <x v="3"/>
    <x v="0"/>
    <x v="0"/>
    <n v="1248061"/>
    <d v="2001-05-15T09:45:0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bperkins1"/>
    <s v="JARNOLD"/>
    <s v="NG-Price"/>
    <x v="3"/>
    <x v="7"/>
    <s v="V96748.1"/>
    <d v="2001-06-01T00:00:00"/>
  </r>
  <r>
    <x v="0"/>
    <x v="0"/>
    <x v="0"/>
    <x v="0"/>
    <n v="1248062"/>
    <d v="2001-05-15T09:45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30052"/>
    <m/>
  </r>
  <r>
    <x v="1"/>
    <x v="3"/>
    <x v="1"/>
    <x v="0"/>
    <n v="1248063"/>
    <d v="2001-05-15T09:45:0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KREMERTODD"/>
    <s v="PMIMS"/>
    <s v="ENA - IM MKT Central CG"/>
    <x v="7"/>
    <x v="7"/>
    <n v="790468"/>
    <d v="2001-05-16T21:00:00"/>
  </r>
  <r>
    <x v="1"/>
    <x v="3"/>
    <x v="1"/>
    <x v="0"/>
    <n v="1248064"/>
    <d v="2001-05-15T09:45:10"/>
    <s v="BP Energy Company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ZHWF0S01"/>
    <s v="SPEREIR"/>
    <s v="ENA-IM NE GULF2"/>
    <x v="7"/>
    <x v="7"/>
    <n v="790469"/>
    <d v="2001-05-16T21:00:00"/>
  </r>
  <r>
    <x v="1"/>
    <x v="3"/>
    <x v="1"/>
    <x v="0"/>
    <n v="1248065"/>
    <d v="2001-05-15T09:45:1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49999999999998"/>
    <s v="ADM31465"/>
    <s v="JHODGE2"/>
    <s v="ENA-IM ME TCO"/>
    <x v="7"/>
    <x v="7"/>
    <n v="790470"/>
    <d v="2001-05-16T21:00:00"/>
  </r>
  <r>
    <x v="1"/>
    <x v="3"/>
    <x v="0"/>
    <x v="0"/>
    <n v="1248066"/>
    <d v="2001-05-15T09:45:1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749.1"/>
    <d v="2001-06-01T21:00:00"/>
  </r>
  <r>
    <x v="0"/>
    <x v="6"/>
    <x v="0"/>
    <x v="0"/>
    <n v="1248067"/>
    <d v="2001-05-15T09:45:27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50.1"/>
    <d v="2001-06-01T00:00:00"/>
  </r>
  <r>
    <x v="1"/>
    <x v="3"/>
    <x v="1"/>
    <x v="0"/>
    <n v="1248068"/>
    <d v="2001-05-15T09:45:27"/>
    <s v="Reliant Energy Services, Inc."/>
    <x v="0"/>
    <x v="0"/>
    <x v="0"/>
    <x v="3"/>
    <s v="US Gas Phy Fwd Firm non-TX &lt; or = 1Mo "/>
    <s v="US Gas Phy       NGPL LA Pool            16May01         USD/MM"/>
    <m/>
    <n v="3837"/>
    <x v="0"/>
    <x v="12"/>
    <x v="0"/>
    <n v="4.4050000000000002"/>
    <s v="mikepowers"/>
    <s v="TDONOHO"/>
    <s v="ENA - IM Central Gulf"/>
    <x v="7"/>
    <x v="7"/>
    <n v="790471"/>
    <d v="2001-05-16T21:00:00"/>
  </r>
  <r>
    <x v="1"/>
    <x v="3"/>
    <x v="1"/>
    <x v="0"/>
    <n v="1248069"/>
    <d v="2001-05-15T09:45:28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"/>
    <s v="KENTRADES1"/>
    <s v="SNEAL"/>
    <s v="ENA-IM NE GULF3"/>
    <x v="7"/>
    <x v="7"/>
    <n v="790472"/>
    <d v="2001-05-16T21:00:00"/>
  </r>
  <r>
    <x v="1"/>
    <x v="3"/>
    <x v="1"/>
    <x v="0"/>
    <n v="1248070"/>
    <d v="2001-05-15T09:45:3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pfreyre1"/>
    <s v="PMIMS"/>
    <s v="ENA - IM MKT Central CG"/>
    <x v="7"/>
    <x v="7"/>
    <n v="790473"/>
    <d v="2001-05-16T21:00:00"/>
  </r>
  <r>
    <x v="1"/>
    <x v="3"/>
    <x v="0"/>
    <x v="0"/>
    <n v="1248071"/>
    <d v="2001-05-15T09:45:3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METTERS"/>
    <s v="JARNOLD"/>
    <s v="NG-Price"/>
    <x v="3"/>
    <x v="7"/>
    <s v="V96751.1"/>
    <d v="2001-06-01T21:00:00"/>
  </r>
  <r>
    <x v="1"/>
    <x v="3"/>
    <x v="1"/>
    <x v="0"/>
    <n v="1248072"/>
    <d v="2001-05-15T09:45:39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50000000000002"/>
    <s v="KENTRADES1"/>
    <s v="SNEAL"/>
    <s v="ENA-IM NE GULF3"/>
    <x v="7"/>
    <x v="7"/>
    <n v="790474"/>
    <d v="2001-05-16T21:00:00"/>
  </r>
  <r>
    <x v="1"/>
    <x v="3"/>
    <x v="0"/>
    <x v="0"/>
    <n v="1248073"/>
    <d v="2001-05-15T09:45:4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4450000000000003"/>
    <s v="AQUILA1029"/>
    <s v="PKEAVEY"/>
    <s v="G-DAILY-EST"/>
    <x v="3"/>
    <x v="7"/>
    <s v="V96752.1"/>
    <d v="2001-05-16T21:00:00"/>
  </r>
  <r>
    <x v="0"/>
    <x v="3"/>
    <x v="1"/>
    <x v="0"/>
    <n v="1248074"/>
    <d v="2001-05-15T09:45:51"/>
    <s v="Nexen Marketing"/>
    <x v="0"/>
    <x v="0"/>
    <x v="0"/>
    <x v="3"/>
    <s v="CAN Gas Phy Fwd Firm East &lt; or = 1Mo"/>
    <s v="CAN Gas Phy      Dawn                    16May01         USD/MM"/>
    <m/>
    <n v="7367"/>
    <x v="0"/>
    <x v="12"/>
    <x v="0"/>
    <n v="4.67"/>
    <s v="DILLABOUGH"/>
    <s v="MCUILLA"/>
    <s v="ENA - IM Ontario"/>
    <x v="7"/>
    <x v="7"/>
    <n v="790477"/>
    <d v="2001-05-16T21:00:00"/>
  </r>
  <r>
    <x v="1"/>
    <x v="3"/>
    <x v="1"/>
    <x v="0"/>
    <n v="1248075"/>
    <d v="2001-05-15T09:45:51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849999999999996"/>
    <s v="aepes224"/>
    <s v="JHODGE2"/>
    <s v="ENA-IM ME TCO"/>
    <x v="7"/>
    <x v="7"/>
    <n v="790478"/>
    <d v="2001-05-16T21:00:00"/>
  </r>
  <r>
    <x v="1"/>
    <x v="3"/>
    <x v="1"/>
    <x v="0"/>
    <n v="1248076"/>
    <d v="2001-05-15T09:45:54"/>
    <s v="Reliant Energy Services, Inc."/>
    <x v="0"/>
    <x v="0"/>
    <x v="0"/>
    <x v="3"/>
    <s v="US Gas Phy Fwd Firm non-TX &lt; or = 1Mo "/>
    <s v="US Gas Phy       ANR SE Trans            16May01         USD/MM"/>
    <m/>
    <n v="7851"/>
    <x v="0"/>
    <x v="12"/>
    <x v="0"/>
    <n v="4.4000000000000004"/>
    <s v="kimnorman"/>
    <s v="TDONOHO"/>
    <s v="ENA - IM Central Gulf"/>
    <x v="7"/>
    <x v="7"/>
    <n v="790479"/>
    <d v="2001-05-16T21:00:00"/>
  </r>
  <r>
    <x v="1"/>
    <x v="3"/>
    <x v="0"/>
    <x v="0"/>
    <n v="1248077"/>
    <d v="2001-05-15T09:45:55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400000000000004"/>
    <s v="ADM84149"/>
    <s v="PKEAVEY"/>
    <s v="G-DAILY-EST"/>
    <x v="3"/>
    <x v="7"/>
    <s v="V96753.1"/>
    <d v="2001-05-16T21:00:00"/>
  </r>
  <r>
    <x v="0"/>
    <x v="3"/>
    <x v="1"/>
    <x v="0"/>
    <n v="1248078"/>
    <d v="2001-05-15T09:46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80"/>
    <d v="2001-05-16T21:00:00"/>
  </r>
  <r>
    <x v="0"/>
    <x v="0"/>
    <x v="0"/>
    <x v="0"/>
    <n v="1248079"/>
    <d v="2001-05-15T09:46:0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6"/>
    <x v="0"/>
    <n v="5020"/>
    <s v="DANNAYLOR"/>
    <s v="JGORDON1"/>
    <s v="Enron Metals Trading System"/>
    <x v="0"/>
    <x v="0"/>
    <n v="2130056"/>
    <m/>
  </r>
  <r>
    <x v="1"/>
    <x v="6"/>
    <x v="0"/>
    <x v="0"/>
    <n v="1248081"/>
    <d v="2001-05-15T09:46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1"/>
    <s v="GWHALLE"/>
    <s v="WTI-GW-NXC2"/>
    <x v="3"/>
    <x v="7"/>
    <s v="V96754.1"/>
    <d v="2001-06-01T00:00:00"/>
  </r>
  <r>
    <x v="0"/>
    <x v="0"/>
    <x v="0"/>
    <x v="0"/>
    <n v="1248084"/>
    <d v="2001-05-15T09:4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NATHANDAY"/>
    <s v="BMARCHAN"/>
    <s v="Enron Metals Trading System"/>
    <x v="0"/>
    <x v="0"/>
    <n v="2130058"/>
    <m/>
  </r>
  <r>
    <x v="0"/>
    <x v="0"/>
    <x v="0"/>
    <x v="0"/>
    <n v="1248085"/>
    <d v="2001-05-15T09:46:15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95"/>
    <s v="PAULDODGE"/>
    <s v="ATURNER"/>
    <s v="Enron Metals Trading System"/>
    <x v="0"/>
    <x v="0"/>
    <n v="2130062"/>
    <m/>
  </r>
  <r>
    <x v="1"/>
    <x v="3"/>
    <x v="0"/>
    <x v="0"/>
    <n v="1248087"/>
    <d v="2001-05-15T09:46:16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herbpetr"/>
    <s v="VPIMENOV"/>
    <s v="EAST-NEW YORK"/>
    <x v="3"/>
    <x v="7"/>
    <s v="V96757.1"/>
    <d v="2001-06-01T21:00:00"/>
  </r>
  <r>
    <x v="1"/>
    <x v="3"/>
    <x v="1"/>
    <x v="0"/>
    <n v="1248086"/>
    <d v="2001-05-15T09:46:16"/>
    <s v="El Paso Merchant Energ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EPMELPmw"/>
    <s v="TDONOHO"/>
    <s v="ENA - IM Central Gulf"/>
    <x v="7"/>
    <x v="7"/>
    <n v="790481"/>
    <d v="2001-05-16T21:00:00"/>
  </r>
  <r>
    <x v="1"/>
    <x v="3"/>
    <x v="1"/>
    <x v="0"/>
    <n v="1248089"/>
    <d v="2001-05-15T09:46:2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STANHORTON"/>
    <s v="ARING"/>
    <s v="ENA-IM NE GULF1"/>
    <x v="7"/>
    <x v="7"/>
    <n v="790482"/>
    <d v="2001-05-16T21:00:00"/>
  </r>
  <r>
    <x v="1"/>
    <x v="1"/>
    <x v="1"/>
    <x v="0"/>
    <n v="1248090"/>
    <d v="2001-05-15T09:46:28"/>
    <s v="ConAgra Energy Services, Inc."/>
    <x v="1"/>
    <x v="1"/>
    <x v="0"/>
    <x v="1"/>
    <s v="US West Power Phy Fwd Firm"/>
    <s v="US Pwr Phy Firm  Mid-C Peak              Jul-Sep01       USD/MWh"/>
    <n v="25"/>
    <m/>
    <x v="0"/>
    <x v="1"/>
    <x v="0"/>
    <n v="344"/>
    <s v="MESPOSITO"/>
    <s v="MSWERZB"/>
    <s v="LT-NW"/>
    <x v="6"/>
    <x v="8"/>
    <n v="611295.1"/>
    <d v="2001-07-01T16:50:00"/>
  </r>
  <r>
    <x v="1"/>
    <x v="3"/>
    <x v="0"/>
    <x v="0"/>
    <n v="1248091"/>
    <d v="2001-05-15T09:46:2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"/>
    <s v="lewislee"/>
    <s v="JARNOLD"/>
    <s v="NG-Price"/>
    <x v="3"/>
    <x v="7"/>
    <s v="V96758.1"/>
    <d v="2001-06-01T21:00:00"/>
  </r>
  <r>
    <x v="1"/>
    <x v="3"/>
    <x v="0"/>
    <x v="0"/>
    <n v="1248092"/>
    <d v="2001-05-15T09:46:30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0.08"/>
    <s v="ADM90884"/>
    <s v="ALEWIS"/>
    <s v="GD-CENTRAL"/>
    <x v="3"/>
    <x v="7"/>
    <s v="V96760.1"/>
    <d v="2001-06-01T21:00:00"/>
  </r>
  <r>
    <x v="1"/>
    <x v="2"/>
    <x v="0"/>
    <x v="0"/>
    <n v="1248094"/>
    <d v="2001-05-15T09:46:33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45"/>
    <s v="ADM48210"/>
    <s v="SMULHOL"/>
    <s v="RESID-FIN-1%"/>
    <x v="3"/>
    <x v="7"/>
    <s v="V96761.1"/>
    <d v="2001-07-01T21:00:00"/>
  </r>
  <r>
    <x v="1"/>
    <x v="3"/>
    <x v="1"/>
    <x v="0"/>
    <n v="1248095"/>
    <d v="2001-05-15T09:46:34"/>
    <s v="TXU Energy Trading Company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txuetcje"/>
    <s v="ARING"/>
    <s v="ENA-IM NE GULF1"/>
    <x v="7"/>
    <x v="7"/>
    <n v="790484"/>
    <d v="2001-05-16T21:00:00"/>
  </r>
  <r>
    <x v="1"/>
    <x v="3"/>
    <x v="1"/>
    <x v="0"/>
    <n v="1248096"/>
    <d v="2001-05-15T09:46:35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750000000000004"/>
    <s v="ZUBEL001"/>
    <s v="KSTEVEN"/>
    <s v="ENA-IM Mid Central South"/>
    <x v="7"/>
    <x v="7"/>
    <n v="790485"/>
    <d v="2001-05-16T21:00:00"/>
  </r>
  <r>
    <x v="1"/>
    <x v="6"/>
    <x v="0"/>
    <x v="0"/>
    <n v="1248097"/>
    <d v="2001-05-15T09:46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759.1"/>
    <d v="2001-06-01T00:00:00"/>
  </r>
  <r>
    <x v="0"/>
    <x v="0"/>
    <x v="0"/>
    <x v="0"/>
    <n v="1248098"/>
    <d v="2001-05-15T09:46:44"/>
    <s v="Gerald Metals Inc.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GLOVERJOHN"/>
    <s v="BMARCHAN"/>
    <s v="Enron Metals Trading System"/>
    <x v="0"/>
    <x v="0"/>
    <n v="2130066"/>
    <m/>
  </r>
  <r>
    <x v="1"/>
    <x v="3"/>
    <x v="1"/>
    <x v="0"/>
    <n v="1248099"/>
    <d v="2001-05-15T09:46:47"/>
    <s v="AEP Energy Services, Inc."/>
    <x v="0"/>
    <x v="0"/>
    <x v="0"/>
    <x v="3"/>
    <s v="US Gas Phy Fwd Firm non-TX &lt; or = 1Mo "/>
    <s v="US Gas Phy       ANR SE Trans            16May01         USD/MM"/>
    <n v="3000"/>
    <m/>
    <x v="0"/>
    <x v="12"/>
    <x v="0"/>
    <n v="4.4000000000000004"/>
    <s v="aepes201"/>
    <s v="TDONOHO"/>
    <s v="ENA - IM Central Gulf"/>
    <x v="7"/>
    <x v="7"/>
    <n v="790487"/>
    <d v="2001-05-16T21:00:00"/>
  </r>
  <r>
    <x v="0"/>
    <x v="0"/>
    <x v="0"/>
    <x v="0"/>
    <n v="1248100"/>
    <d v="2001-05-15T09:46:51"/>
    <s v="Investec Bank (UK) Limited"/>
    <x v="0"/>
    <x v="0"/>
    <x v="0"/>
    <x v="0"/>
    <s v="Copper LME Registered Contract"/>
    <s v="Cu LME Reg.      Contract                3 Month         USD/mt-L"/>
    <n v="9"/>
    <m/>
    <x v="0"/>
    <x v="0"/>
    <x v="0"/>
    <n v="1678"/>
    <s v="ADM61366"/>
    <s v="BMARCHAN"/>
    <s v="Enron Metals Trading System"/>
    <x v="0"/>
    <x v="0"/>
    <n v="2130068"/>
    <m/>
  </r>
  <r>
    <x v="1"/>
    <x v="3"/>
    <x v="1"/>
    <x v="0"/>
    <n v="1248101"/>
    <d v="2001-05-15T09:46:5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vab12345"/>
    <s v="PMIMS"/>
    <s v="ENA - IM MKT Central CG"/>
    <x v="7"/>
    <x v="7"/>
    <n v="790488"/>
    <d v="2001-05-16T21:00:00"/>
  </r>
  <r>
    <x v="1"/>
    <x v="3"/>
    <x v="1"/>
    <x v="0"/>
    <n v="1248102"/>
    <d v="2001-05-15T09:46:58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099999999999996"/>
    <s v="RHUGGINS"/>
    <s v="KSTEVEN"/>
    <s v="ENA-IM Mid Central South"/>
    <x v="7"/>
    <x v="7"/>
    <n v="790489"/>
    <d v="2001-05-16T21:00:00"/>
  </r>
  <r>
    <x v="1"/>
    <x v="3"/>
    <x v="1"/>
    <x v="0"/>
    <n v="1248103"/>
    <d v="2001-05-15T09:46:59"/>
    <s v="Hess Energy Services Company, LLC"/>
    <x v="0"/>
    <x v="0"/>
    <x v="0"/>
    <x v="3"/>
    <s v="US Gas Phy Fwd Firm non-TX &lt; or = 1Mo "/>
    <s v="US Gas Phy       TENN 800                16May01         USD/MM"/>
    <m/>
    <n v="3400"/>
    <x v="0"/>
    <x v="12"/>
    <x v="0"/>
    <n v="4.34"/>
    <s v="timriordan"/>
    <s v="SNEAL"/>
    <s v="ENA-IM NE GULF3"/>
    <x v="7"/>
    <x v="7"/>
    <n v="790490"/>
    <d v="2001-05-16T21:00:00"/>
  </r>
  <r>
    <x v="0"/>
    <x v="3"/>
    <x v="1"/>
    <x v="0"/>
    <n v="1248104"/>
    <d v="2001-05-15T09:47:06"/>
    <s v="Axia Energy Europe Limited"/>
    <x v="0"/>
    <x v="0"/>
    <x v="0"/>
    <x v="3"/>
    <s v="UK Gas Phy Fwd NBP"/>
    <s v="UK Gas Phy       NBP                     Oct-Dec01       p/th"/>
    <n v="25000"/>
    <m/>
    <x v="0"/>
    <x v="5"/>
    <x v="3"/>
    <n v="24.75"/>
    <s v="paulcoode"/>
    <s v="AFAIRLE"/>
    <s v="Non Affiliate Gas Book"/>
    <x v="4"/>
    <x v="2"/>
    <n v="102941"/>
    <d v="2001-10-01T00:00:00"/>
  </r>
  <r>
    <x v="1"/>
    <x v="3"/>
    <x v="1"/>
    <x v="0"/>
    <n v="1248106"/>
    <d v="2001-05-15T09:47:09"/>
    <s v="MidAmerican Energy Company"/>
    <x v="0"/>
    <x v="0"/>
    <x v="0"/>
    <x v="3"/>
    <s v="US Gas Phy Fwd Firm non-TX &lt; or = 1Mo "/>
    <s v="US Gas Phy       NGPL NICOR              16May01         USD/MM"/>
    <n v="984"/>
    <m/>
    <x v="0"/>
    <x v="12"/>
    <x v="0"/>
    <n v="4.5336999999999996"/>
    <s v="PEGGIALL"/>
    <s v="PMIMS"/>
    <s v="ENA - IM MKT Central CG"/>
    <x v="7"/>
    <x v="7"/>
    <n v="790491"/>
    <d v="2001-05-16T21:00:00"/>
  </r>
  <r>
    <x v="1"/>
    <x v="3"/>
    <x v="1"/>
    <x v="0"/>
    <n v="1248107"/>
    <d v="2001-05-15T09:47:10"/>
    <s v="Reliant Energy Services, Inc."/>
    <x v="0"/>
    <x v="0"/>
    <x v="0"/>
    <x v="3"/>
    <s v="US Gas Phy Fwd Firm non-TX &lt; or = 1Mo "/>
    <s v="US Gas Phy       NGPL LA Pool            16May01         USD/MM"/>
    <m/>
    <n v="1219"/>
    <x v="0"/>
    <x v="12"/>
    <x v="0"/>
    <n v="4.415"/>
    <s v="mikepowers"/>
    <s v="TDONOHO"/>
    <s v="ENA - IM Central Gulf"/>
    <x v="7"/>
    <x v="7"/>
    <n v="790492"/>
    <d v="2001-05-16T21:00:00"/>
  </r>
  <r>
    <x v="1"/>
    <x v="3"/>
    <x v="1"/>
    <x v="0"/>
    <n v="1248108"/>
    <d v="2001-05-15T09:47:12"/>
    <s v="Aquila Energy Marketing Corporation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JENNCLAYO"/>
    <s v="ARING"/>
    <s v="ENA-IM NE GULF1"/>
    <x v="7"/>
    <x v="7"/>
    <n v="790493"/>
    <d v="2001-05-16T21:00:00"/>
  </r>
  <r>
    <x v="1"/>
    <x v="3"/>
    <x v="1"/>
    <x v="0"/>
    <n v="1248109"/>
    <d v="2001-05-15T09:47:13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49999999999997"/>
    <s v="SCHRIMSHER"/>
    <s v="KSTEVEN"/>
    <s v="ENA-IM Mid Central South"/>
    <x v="7"/>
    <x v="7"/>
    <n v="790494"/>
    <d v="2001-05-16T21:00:00"/>
  </r>
  <r>
    <x v="1"/>
    <x v="3"/>
    <x v="1"/>
    <x v="0"/>
    <n v="1248110"/>
    <d v="2001-05-15T09:47:16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750000000000004"/>
    <s v="RHUGGINS"/>
    <s v="KSTEVEN"/>
    <s v="ENA-IM Mid Central South"/>
    <x v="7"/>
    <x v="7"/>
    <n v="790495"/>
    <d v="2001-05-16T21:00:00"/>
  </r>
  <r>
    <x v="1"/>
    <x v="3"/>
    <x v="1"/>
    <x v="0"/>
    <n v="1248111"/>
    <d v="2001-05-15T09:47:17"/>
    <s v="Duke Energy Trading and Marketing, L.L.C."/>
    <x v="0"/>
    <x v="0"/>
    <x v="0"/>
    <x v="3"/>
    <s v="US Gas Phy Fwd Firm non-TX &lt; or = 1Mo "/>
    <s v="US Gas Phy       Trunkline ELA           16-31May01      USD/MM"/>
    <m/>
    <n v="2800"/>
    <x v="0"/>
    <x v="12"/>
    <x v="0"/>
    <n v="4.2850000000000001"/>
    <s v="KFLOVELESS"/>
    <s v="TDONOHO"/>
    <s v="ENA - IM Central Gulf"/>
    <x v="7"/>
    <x v="7"/>
    <n v="790496"/>
    <d v="2001-05-16T21:00:00"/>
  </r>
  <r>
    <x v="1"/>
    <x v="3"/>
    <x v="1"/>
    <x v="0"/>
    <n v="1248115"/>
    <d v="2001-05-15T09:47:23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kimnorman"/>
    <s v="TDONOHO"/>
    <s v="ENA - IM Central Gulf"/>
    <x v="7"/>
    <x v="7"/>
    <n v="790498"/>
    <d v="2001-05-16T21:00:00"/>
  </r>
  <r>
    <x v="0"/>
    <x v="0"/>
    <x v="0"/>
    <x v="0"/>
    <n v="1248116"/>
    <d v="2001-05-15T09:47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EvanRich"/>
    <s v="ATURNER"/>
    <s v="Enron Metals Trading System"/>
    <x v="0"/>
    <x v="0"/>
    <n v="2130072"/>
    <m/>
  </r>
  <r>
    <x v="1"/>
    <x v="3"/>
    <x v="1"/>
    <x v="0"/>
    <n v="1248117"/>
    <d v="2001-05-15T09:47:30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2"/>
    <s v="tomkurtz"/>
    <s v="SPEREIR"/>
    <s v="ENA-IM NE GULF2"/>
    <x v="7"/>
    <x v="7"/>
    <n v="790499"/>
    <d v="2001-05-16T21:00:00"/>
  </r>
  <r>
    <x v="1"/>
    <x v="3"/>
    <x v="0"/>
    <x v="0"/>
    <n v="1248118"/>
    <d v="2001-05-15T09:47:3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bperkins1"/>
    <s v="JARNOLD"/>
    <s v="NG-Price"/>
    <x v="3"/>
    <x v="7"/>
    <s v="V96765.1"/>
    <d v="2001-06-01T00:00:00"/>
  </r>
  <r>
    <x v="1"/>
    <x v="3"/>
    <x v="1"/>
    <x v="0"/>
    <n v="1248119"/>
    <d v="2001-05-15T09:47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kwapisze"/>
    <s v="PMIMS"/>
    <s v="ENA - IM MKT Central CG"/>
    <x v="7"/>
    <x v="7"/>
    <n v="790500"/>
    <d v="2001-05-16T21:00:00"/>
  </r>
  <r>
    <x v="1"/>
    <x v="3"/>
    <x v="1"/>
    <x v="0"/>
    <n v="1248120"/>
    <d v="2001-05-15T09:47:40"/>
    <s v="Aquila Energy Marketing Corporation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LANCEMCW"/>
    <s v="ARING"/>
    <s v="ENA-IM NE GULF1"/>
    <x v="7"/>
    <x v="7"/>
    <n v="790501"/>
    <d v="2001-05-16T21:00:00"/>
  </r>
  <r>
    <x v="0"/>
    <x v="0"/>
    <x v="0"/>
    <x v="0"/>
    <n v="1248122"/>
    <d v="2001-05-15T09:47:44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STEVEWAUGH"/>
    <s v="ATURNER"/>
    <s v="Enron Metals Trading System"/>
    <x v="0"/>
    <x v="0"/>
    <n v="2130074"/>
    <m/>
  </r>
  <r>
    <x v="1"/>
    <x v="3"/>
    <x v="0"/>
    <x v="0"/>
    <n v="1248124"/>
    <d v="2001-05-15T09:47:51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5"/>
    <s v="aepes222"/>
    <s v="PKEAVEY"/>
    <s v="G-DAILY-EST"/>
    <x v="3"/>
    <x v="7"/>
    <s v="V96769.1"/>
    <d v="2001-05-16T21:00:00"/>
  </r>
  <r>
    <x v="1"/>
    <x v="3"/>
    <x v="1"/>
    <x v="0"/>
    <n v="1248123"/>
    <d v="2001-05-15T09:47:51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41"/>
    <s v="PEGGIALL"/>
    <s v="TDONOHO"/>
    <s v="ENA - IM Central Gulf"/>
    <x v="7"/>
    <x v="7"/>
    <n v="790503"/>
    <d v="2001-05-16T21:00:00"/>
  </r>
  <r>
    <x v="1"/>
    <x v="3"/>
    <x v="0"/>
    <x v="0"/>
    <n v="1248125"/>
    <d v="2001-05-15T09:47:55"/>
    <s v="Axia Energy, LP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mccallto"/>
    <s v="EBASS"/>
    <s v="FT-Texas"/>
    <x v="3"/>
    <x v="7"/>
    <s v="V96767.1"/>
    <d v="2001-06-01T21:00:00"/>
  </r>
  <r>
    <x v="1"/>
    <x v="3"/>
    <x v="1"/>
    <x v="0"/>
    <n v="1248126"/>
    <d v="2001-05-15T09:47:55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STANHORTON"/>
    <s v="ARING"/>
    <s v="ENA-IM NE GULF1"/>
    <x v="7"/>
    <x v="7"/>
    <n v="790504"/>
    <d v="2001-05-16T21:00:00"/>
  </r>
  <r>
    <x v="1"/>
    <x v="3"/>
    <x v="1"/>
    <x v="0"/>
    <n v="1248128"/>
    <d v="2001-05-15T09:47:59"/>
    <s v="Dynegy Marketing and Trade"/>
    <x v="0"/>
    <x v="0"/>
    <x v="0"/>
    <x v="3"/>
    <s v="US Gas Phy Fwd Firm non-TX &lt; or = 1Mo "/>
    <s v="US Gas Phy       NGPL NICOR              16May01         USD/MM"/>
    <n v="9016"/>
    <m/>
    <x v="0"/>
    <x v="12"/>
    <x v="0"/>
    <n v="4.5425000000000004"/>
    <s v="MAXFIELD"/>
    <s v="PMIMS"/>
    <s v="ENA - IM MKT Central CG"/>
    <x v="7"/>
    <x v="7"/>
    <n v="790506"/>
    <d v="2001-05-16T21:00:00"/>
  </r>
  <r>
    <x v="1"/>
    <x v="3"/>
    <x v="1"/>
    <x v="0"/>
    <n v="1248129"/>
    <d v="2001-05-15T09:48:07"/>
    <s v="El Paso Merchant Energy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099999999999996"/>
    <s v="EPMELPgc"/>
    <s v="KSTEVEN"/>
    <s v="ENA-IM Mid Central South"/>
    <x v="7"/>
    <x v="7"/>
    <n v="790507"/>
    <d v="2001-05-16T21:00:00"/>
  </r>
  <r>
    <x v="1"/>
    <x v="3"/>
    <x v="1"/>
    <x v="0"/>
    <n v="1248130"/>
    <d v="2001-05-15T09:48:10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499999999999996"/>
    <s v="MCGAUGHEY1"/>
    <s v="SNEAL"/>
    <s v="ENA-IM NE GULF3"/>
    <x v="7"/>
    <x v="7"/>
    <n v="790508"/>
    <d v="2001-05-16T21:00:00"/>
  </r>
  <r>
    <x v="1"/>
    <x v="3"/>
    <x v="1"/>
    <x v="0"/>
    <n v="1248131"/>
    <d v="2001-05-15T09:48:21"/>
    <s v="Tenaska Marketing Ventures"/>
    <x v="0"/>
    <x v="0"/>
    <x v="0"/>
    <x v="3"/>
    <s v="US Gas Phy Fwd Firm non-TX &lt; or = 1Mo "/>
    <s v="US Gas Phy       NGPL NICOR              16May01         USD/MM"/>
    <m/>
    <n v="3500"/>
    <x v="0"/>
    <x v="12"/>
    <x v="0"/>
    <n v="4.5438000000000001"/>
    <s v="TMVTMD02"/>
    <s v="PMIMS"/>
    <s v="ENA - IM MKT Central CG"/>
    <x v="7"/>
    <x v="7"/>
    <n v="790509"/>
    <d v="2001-05-16T21:00:00"/>
  </r>
  <r>
    <x v="1"/>
    <x v="3"/>
    <x v="1"/>
    <x v="0"/>
    <n v="1248132"/>
    <d v="2001-05-15T09:48:25"/>
    <s v="TransCanada Energy Marketing USA, Inc."/>
    <x v="0"/>
    <x v="0"/>
    <x v="0"/>
    <x v="3"/>
    <s v="US Gas Phy Fwd Firm non-TX &lt; or = 1Mo "/>
    <s v="US Gas Phy       NNG Demarc              16May01         USD/MM"/>
    <m/>
    <n v="10000"/>
    <x v="0"/>
    <x v="12"/>
    <x v="0"/>
    <n v="4.2699999999999996"/>
    <s v="schwalbach"/>
    <s v="KSTEVEN"/>
    <s v="ENA-IM Mid Central South"/>
    <x v="7"/>
    <x v="7"/>
    <n v="790510"/>
    <d v="2001-05-16T21:00:00"/>
  </r>
  <r>
    <x v="1"/>
    <x v="3"/>
    <x v="0"/>
    <x v="0"/>
    <n v="1248133"/>
    <d v="2001-05-15T09:48:32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robpitts"/>
    <s v="JARNOLD"/>
    <s v="NG-Price"/>
    <x v="3"/>
    <x v="7"/>
    <s v="V96770.1"/>
    <d v="2001-06-01T00:00:00"/>
  </r>
  <r>
    <x v="1"/>
    <x v="3"/>
    <x v="1"/>
    <x v="0"/>
    <n v="1248134"/>
    <d v="2001-05-15T09:48:33"/>
    <s v="El Paso Merchant Energy, L.P."/>
    <x v="0"/>
    <x v="0"/>
    <x v="0"/>
    <x v="3"/>
    <s v="US Gas Phy Fwd Firm non-TX &lt; or = 1Mo "/>
    <s v="US Gas Phy       Transco Z6 NY           16May01         USD/MM"/>
    <n v="4900"/>
    <m/>
    <x v="0"/>
    <x v="12"/>
    <x v="0"/>
    <n v="4.8499999999999996"/>
    <s v="EPMELPwlh"/>
    <s v="VPIMENOV"/>
    <s v="ENA-IM ME NEW YORK"/>
    <x v="7"/>
    <x v="7"/>
    <n v="790511"/>
    <d v="2001-05-16T21:00:00"/>
  </r>
  <r>
    <x v="0"/>
    <x v="0"/>
    <x v="0"/>
    <x v="0"/>
    <n v="1248135"/>
    <d v="2001-05-15T09:48:34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8.5"/>
    <s v="AndyMurr"/>
    <s v="ATURNER"/>
    <s v="Enron Metals Trading System"/>
    <x v="0"/>
    <x v="0"/>
    <n v="2130078"/>
    <m/>
  </r>
  <r>
    <x v="1"/>
    <x v="3"/>
    <x v="1"/>
    <x v="0"/>
    <n v="1248136"/>
    <d v="2001-05-15T09:48:37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MCGAUGHEY1"/>
    <s v="SNEAL"/>
    <s v="ENA-IM NE GULF3"/>
    <x v="7"/>
    <x v="7"/>
    <n v="790513"/>
    <d v="2001-05-16T21:00:00"/>
  </r>
  <r>
    <x v="0"/>
    <x v="0"/>
    <x v="0"/>
    <x v="0"/>
    <n v="1248137"/>
    <d v="2001-05-15T09:48:40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5"/>
    <s v="NATHANDAY"/>
    <s v="BMARCHAN"/>
    <s v="Enron Metals Trading System"/>
    <x v="0"/>
    <x v="0"/>
    <n v="2130082"/>
    <m/>
  </r>
  <r>
    <x v="1"/>
    <x v="3"/>
    <x v="0"/>
    <x v="0"/>
    <n v="1248138"/>
    <d v="2001-05-15T09:48:40"/>
    <s v="Glencore Ltd."/>
    <x v="0"/>
    <x v="0"/>
    <x v="0"/>
    <x v="3"/>
    <s v="US Gas Fin Swap"/>
    <s v="US Gas Swap      Nymex                   Jul01           USD/MM"/>
    <m/>
    <n v="15000"/>
    <x v="0"/>
    <x v="12"/>
    <x v="0"/>
    <n v="4.5774999999999997"/>
    <s v="ADM48210"/>
    <s v="JARNOLD"/>
    <s v="NG-Price"/>
    <x v="3"/>
    <x v="7"/>
    <s v="V96771.1"/>
    <d v="2001-07-01T21:00:00"/>
  </r>
  <r>
    <x v="1"/>
    <x v="1"/>
    <x v="1"/>
    <x v="0"/>
    <n v="1248140"/>
    <d v="2001-05-15T09:48:44"/>
    <s v="Mirant Americas Energy Marketing, L.P."/>
    <x v="0"/>
    <x v="0"/>
    <x v="0"/>
    <x v="1"/>
    <s v="US East Power Phy Fwd Firm"/>
    <s v="US Pwr Phy Firm  Cinergy Peak            17-18May01      USD/MWh"/>
    <n v="50"/>
    <m/>
    <x v="0"/>
    <x v="1"/>
    <x v="0"/>
    <n v="42"/>
    <s v="ericmooney"/>
    <s v="CDORLAN"/>
    <s v="ST-ECAR"/>
    <x v="6"/>
    <x v="8"/>
    <n v="611297.1"/>
    <d v="2001-05-17T21:00:00"/>
  </r>
  <r>
    <x v="0"/>
    <x v="0"/>
    <x v="0"/>
    <x v="0"/>
    <n v="1248143"/>
    <d v="2001-05-15T09:48:50"/>
    <s v="Prudential Bache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57.5"/>
    <s v="BARRYGERSH"/>
    <s v="ATURNER"/>
    <s v="Enron Metals Trading System"/>
    <x v="0"/>
    <x v="0"/>
    <n v="2130086"/>
    <m/>
  </r>
  <r>
    <x v="1"/>
    <x v="3"/>
    <x v="0"/>
    <x v="0"/>
    <n v="1248145"/>
    <d v="2001-05-15T09:49:30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4.92"/>
    <s v="aepes218"/>
    <s v="JARNOLD"/>
    <s v="NG-Price"/>
    <x v="3"/>
    <x v="7"/>
    <s v="V96774.1"/>
    <d v="2001-11-01T00:00:00"/>
  </r>
  <r>
    <x v="0"/>
    <x v="6"/>
    <x v="0"/>
    <x v="0"/>
    <n v="1248146"/>
    <d v="2001-05-15T09:49:33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75.1"/>
    <d v="2001-06-01T00:00:00"/>
  </r>
  <r>
    <x v="1"/>
    <x v="3"/>
    <x v="0"/>
    <x v="0"/>
    <n v="1248147"/>
    <d v="2001-05-15T09:49:34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4"/>
    <s v="aepes218"/>
    <s v="JARNOLD"/>
    <s v="NG-Price"/>
    <x v="3"/>
    <x v="7"/>
    <s v="V96776.1"/>
    <d v="2002-01-01T21:00:00"/>
  </r>
  <r>
    <x v="1"/>
    <x v="3"/>
    <x v="1"/>
    <x v="0"/>
    <n v="1248148"/>
    <d v="2001-05-15T09:49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88"/>
    <s v="KREMERTODD"/>
    <s v="PMIMS"/>
    <s v="ENA - IM MKT Central CG"/>
    <x v="7"/>
    <x v="7"/>
    <n v="790515"/>
    <d v="2001-05-16T21:00:00"/>
  </r>
  <r>
    <x v="1"/>
    <x v="6"/>
    <x v="0"/>
    <x v="0"/>
    <n v="1248149"/>
    <d v="2001-05-15T09:49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777.1"/>
    <d v="2001-06-01T00:00:00"/>
  </r>
  <r>
    <x v="1"/>
    <x v="6"/>
    <x v="0"/>
    <x v="0"/>
    <n v="1248151"/>
    <d v="2001-05-15T09:49:46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6"/>
    <s v="DOMESTIC2"/>
    <s v="RFULLER"/>
    <s v="PHYOIL - Price"/>
    <x v="3"/>
    <x v="7"/>
    <s v="V96778.1"/>
    <d v="2001-06-01T00:00:00"/>
  </r>
  <r>
    <x v="0"/>
    <x v="0"/>
    <x v="0"/>
    <x v="0"/>
    <n v="1248150"/>
    <d v="2001-05-15T09:49:46"/>
    <s v="Standard Bank London Limited"/>
    <x v="0"/>
    <x v="0"/>
    <x v="0"/>
    <x v="0"/>
    <s v="Zinc LME Registered Contract"/>
    <s v="Zinc LME Reg.    Contract                3 Month         USD/mt-L"/>
    <n v="4"/>
    <m/>
    <x v="0"/>
    <x v="0"/>
    <x v="0"/>
    <n v="958"/>
    <s v="SHEPPAR1"/>
    <s v="ATURNER"/>
    <s v="Enron Metals Trading System"/>
    <x v="0"/>
    <x v="0"/>
    <n v="2130093"/>
    <m/>
  </r>
  <r>
    <x v="1"/>
    <x v="3"/>
    <x v="1"/>
    <x v="0"/>
    <n v="1248152"/>
    <d v="2001-05-15T09:49:58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90516"/>
    <d v="2001-05-16T21:00:00"/>
  </r>
  <r>
    <x v="1"/>
    <x v="1"/>
    <x v="1"/>
    <x v="0"/>
    <n v="1248153"/>
    <d v="2001-05-15T09:50:31"/>
    <s v="Axia Energy, LP"/>
    <x v="0"/>
    <x v="0"/>
    <x v="0"/>
    <x v="1"/>
    <s v="US East Power Phy Fwd Firm"/>
    <s v="US Pwr Phy Firm  PJM-W Peak              21-25May01      USD/MWh"/>
    <m/>
    <n v="50"/>
    <x v="0"/>
    <x v="1"/>
    <x v="0"/>
    <n v="48"/>
    <s v="millerbi"/>
    <s v="JQUENET"/>
    <s v="ST-PJM"/>
    <x v="6"/>
    <x v="8"/>
    <n v="611298.1"/>
    <d v="2001-05-21T21:00:00"/>
  </r>
  <r>
    <x v="1"/>
    <x v="1"/>
    <x v="1"/>
    <x v="0"/>
    <n v="1248154"/>
    <d v="2001-05-15T09:50:32"/>
    <s v="American Electric Power Service Corporation"/>
    <x v="0"/>
    <x v="0"/>
    <x v="0"/>
    <x v="1"/>
    <s v="US East Power Phy Fwd Firm"/>
    <s v="US Pwr Phy Firm  Cinergy Peak            Oct-Dec02       USD/MWh"/>
    <n v="50"/>
    <m/>
    <x v="0"/>
    <x v="1"/>
    <x v="0"/>
    <n v="35"/>
    <s v="aepsvc121"/>
    <s v="FSTURM"/>
    <s v="EPMI-Midwest"/>
    <x v="6"/>
    <x v="8"/>
    <n v="611299.1"/>
    <d v="2002-10-01T17:11:00"/>
  </r>
  <r>
    <x v="1"/>
    <x v="1"/>
    <x v="1"/>
    <x v="0"/>
    <n v="1248155"/>
    <d v="2001-05-15T09:50:37"/>
    <s v="American Electric Power Service Corporation"/>
    <x v="0"/>
    <x v="0"/>
    <x v="0"/>
    <x v="1"/>
    <s v="US East Power Phy Fwd Firm"/>
    <s v="US Pwr Phy Firm  Cinergy Peak            Mar-Apr02       USD/MWh"/>
    <n v="50"/>
    <m/>
    <x v="0"/>
    <x v="1"/>
    <x v="0"/>
    <n v="36.75"/>
    <s v="aepsvc121"/>
    <s v="FSTURM"/>
    <s v="LT-SERC"/>
    <x v="6"/>
    <x v="8"/>
    <n v="611300.1"/>
    <d v="2002-03-01T14:25:00"/>
  </r>
  <r>
    <x v="1"/>
    <x v="3"/>
    <x v="1"/>
    <x v="0"/>
    <n v="1248156"/>
    <d v="2001-05-15T09:50:38"/>
    <s v="Dynegy Marketing and Trade"/>
    <x v="0"/>
    <x v="0"/>
    <x v="0"/>
    <x v="3"/>
    <s v="US Gas Phy Fwd Firm non-TX &lt; or = 1Mo "/>
    <s v="US Gas Phy       Trunkline ELA           16May01         USD/MM"/>
    <n v="2800"/>
    <m/>
    <x v="0"/>
    <x v="12"/>
    <x v="0"/>
    <n v="4.3600000000000003"/>
    <s v="MCCARTHY"/>
    <s v="TDONOHO"/>
    <s v="ENA - IM Central Gulf"/>
    <x v="7"/>
    <x v="7"/>
    <n v="790517"/>
    <d v="2001-05-16T21:00:00"/>
  </r>
  <r>
    <x v="1"/>
    <x v="3"/>
    <x v="1"/>
    <x v="0"/>
    <n v="1248157"/>
    <d v="2001-05-15T09:50:40"/>
    <s v="Aquila Energy Marketing Corporation"/>
    <x v="0"/>
    <x v="0"/>
    <x v="0"/>
    <x v="3"/>
    <s v="US Gas Phy Fwd Firm non-TX &lt; or = 1Mo "/>
    <s v="US Gas Phy       NNG Demarc              16May01         USD/MM"/>
    <m/>
    <n v="4252"/>
    <x v="0"/>
    <x v="12"/>
    <x v="0"/>
    <n v="4.2750000000000004"/>
    <s v="BIGDADDY"/>
    <s v="KSTEVEN"/>
    <s v="ENA-IM Mid Central South"/>
    <x v="7"/>
    <x v="7"/>
    <n v="790518"/>
    <d v="2001-05-16T21:00:00"/>
  </r>
  <r>
    <x v="1"/>
    <x v="1"/>
    <x v="1"/>
    <x v="0"/>
    <n v="1248159"/>
    <d v="2001-05-15T09:50:43"/>
    <s v="American Electric Power Service Corporation"/>
    <x v="0"/>
    <x v="0"/>
    <x v="0"/>
    <x v="1"/>
    <s v="US East Power Phy Fwd Firm"/>
    <s v="US Pwr Phy Firm  Cinergy Peak            Sep02           USD/MWh"/>
    <n v="50"/>
    <m/>
    <x v="0"/>
    <x v="1"/>
    <x v="0"/>
    <n v="36"/>
    <s v="aepsvc121"/>
    <s v="FSTURM"/>
    <s v="EPMI-Midwest"/>
    <x v="6"/>
    <x v="8"/>
    <n v="611302.1"/>
    <d v="2002-09-01T17:11:00"/>
  </r>
  <r>
    <x v="1"/>
    <x v="1"/>
    <x v="1"/>
    <x v="0"/>
    <n v="1248162"/>
    <d v="2001-05-15T09:50:52"/>
    <s v="American Electric Power Service Corporation"/>
    <x v="0"/>
    <x v="0"/>
    <x v="0"/>
    <x v="1"/>
    <s v="US East Power Phy Fwd Firm"/>
    <s v="US Pwr Phy Firm  Cinergy Peak            May02           USD/MWh"/>
    <n v="50"/>
    <m/>
    <x v="0"/>
    <x v="1"/>
    <x v="0"/>
    <n v="42.75"/>
    <s v="aepsvc121"/>
    <s v="FSTURM"/>
    <s v="EPMI-Midwest"/>
    <x v="6"/>
    <x v="8"/>
    <n v="611305.1"/>
    <d v="2002-05-01T17:11:00"/>
  </r>
  <r>
    <x v="1"/>
    <x v="3"/>
    <x v="1"/>
    <x v="0"/>
    <n v="1248163"/>
    <d v="2001-05-15T09:50:55"/>
    <s v="Nexen Marketing"/>
    <x v="0"/>
    <x v="0"/>
    <x v="0"/>
    <x v="3"/>
    <s v="US Gas Phy Fwd Firm non-TX &lt; or = 1Mo "/>
    <s v="US Gas Phy       NGPL NICOR              16May01         USD/MM"/>
    <n v="9780"/>
    <m/>
    <x v="0"/>
    <x v="12"/>
    <x v="0"/>
    <n v="4.5511999999999997"/>
    <s v="ADM88678"/>
    <s v="PMIMS"/>
    <s v="ENA - IM MKT Central CG"/>
    <x v="7"/>
    <x v="7"/>
    <n v="790519"/>
    <d v="2001-05-16T21:00:00"/>
  </r>
  <r>
    <x v="1"/>
    <x v="3"/>
    <x v="1"/>
    <x v="0"/>
    <n v="1248164"/>
    <d v="2001-05-15T09:51:0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20"/>
    <d v="2001-05-16T21:00:00"/>
  </r>
  <r>
    <x v="1"/>
    <x v="3"/>
    <x v="1"/>
    <x v="0"/>
    <n v="1248165"/>
    <d v="2001-05-15T09:51:04"/>
    <s v="Colonial Energy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BRIANKELLY"/>
    <s v="ARING"/>
    <s v="ENA-IM NE GULF1"/>
    <x v="7"/>
    <x v="7"/>
    <n v="790521"/>
    <d v="2001-05-16T21:00:00"/>
  </r>
  <r>
    <x v="1"/>
    <x v="3"/>
    <x v="1"/>
    <x v="0"/>
    <n v="1248166"/>
    <d v="2001-05-15T09:51:06"/>
    <s v="Coral Energy Resources, L.P."/>
    <x v="0"/>
    <x v="0"/>
    <x v="0"/>
    <x v="3"/>
    <s v="US Gas Phy Fwd Firm non-TX &lt; or = 1Mo "/>
    <s v="US Gas Phy       NGPL NICOR              16May01         USD/MM"/>
    <n v="220"/>
    <m/>
    <x v="0"/>
    <x v="12"/>
    <x v="0"/>
    <n v="4.5511999999999997"/>
    <s v="pfreyre1"/>
    <s v="PMIMS"/>
    <s v="ENA - IM MKT Central CG"/>
    <x v="7"/>
    <x v="7"/>
    <n v="790523"/>
    <d v="2001-05-16T21:00:00"/>
  </r>
  <r>
    <x v="0"/>
    <x v="3"/>
    <x v="1"/>
    <x v="0"/>
    <n v="1248168"/>
    <d v="2001-05-15T09:51:07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2"/>
    <s v="CA2244668"/>
    <s v="MNICHOLA"/>
    <s v="Non Affiliate Gas Book"/>
    <x v="4"/>
    <x v="2"/>
    <n v="102945"/>
    <d v="2001-05-16T21:00:00"/>
  </r>
  <r>
    <x v="0"/>
    <x v="3"/>
    <x v="1"/>
    <x v="0"/>
    <n v="1248169"/>
    <d v="2001-05-15T09:51:09"/>
    <s v="Aquila Energy Limited"/>
    <x v="0"/>
    <x v="0"/>
    <x v="0"/>
    <x v="3"/>
    <s v="UK Gas Phy Fwd NBP"/>
    <s v="UK Gas Phy       NBP                     16May01         p/th"/>
    <n v="50000"/>
    <m/>
    <x v="0"/>
    <x v="5"/>
    <x v="3"/>
    <n v="21.2"/>
    <s v="RG3366990"/>
    <s v="MNICHOLA"/>
    <s v="Non Affiliate Gas Book"/>
    <x v="4"/>
    <x v="2"/>
    <n v="102946"/>
    <d v="2001-05-16T21:00:00"/>
  </r>
  <r>
    <x v="1"/>
    <x v="3"/>
    <x v="0"/>
    <x v="0"/>
    <n v="1248170"/>
    <d v="2001-05-15T09:51:17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45"/>
    <s v="CHADDMOORE"/>
    <s v="PKEAVEY"/>
    <s v="G-DAILY-EST"/>
    <x v="3"/>
    <x v="7"/>
    <s v="V96782.1"/>
    <d v="2001-05-16T21:00:00"/>
  </r>
  <r>
    <x v="1"/>
    <x v="3"/>
    <x v="0"/>
    <x v="0"/>
    <n v="1248171"/>
    <d v="2001-05-15T09:51:19"/>
    <s v="OGE Energy Resources, Inc."/>
    <x v="0"/>
    <x v="0"/>
    <x v="0"/>
    <x v="3"/>
    <s v="US Gas Fin Swap"/>
    <s v="US Gas Swap      Nymex                   Nov01-Mar02     USD/MM"/>
    <m/>
    <n v="2500"/>
    <x v="0"/>
    <x v="12"/>
    <x v="0"/>
    <n v="4.92"/>
    <s v="kdiamond"/>
    <s v="JARNOLD"/>
    <s v="NG-Price"/>
    <x v="3"/>
    <x v="7"/>
    <s v="V96781.1"/>
    <d v="2001-11-01T00:00:00"/>
  </r>
  <r>
    <x v="1"/>
    <x v="3"/>
    <x v="1"/>
    <x v="0"/>
    <n v="1248172"/>
    <d v="2001-05-15T09:51:19"/>
    <s v="Nexen Marketing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5"/>
    <s v="ADM88678"/>
    <s v="PMIMS"/>
    <s v="ENA - IM MKT Central CG"/>
    <x v="7"/>
    <x v="7"/>
    <n v="790524"/>
    <d v="2001-05-16T21:00:00"/>
  </r>
  <r>
    <x v="1"/>
    <x v="3"/>
    <x v="1"/>
    <x v="0"/>
    <n v="1248173"/>
    <d v="2001-05-15T09:51:25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kimnorman"/>
    <s v="TDONOHO"/>
    <s v="ENA - IM Central Gulf"/>
    <x v="7"/>
    <x v="7"/>
    <n v="790525"/>
    <d v="2001-05-16T21:00:00"/>
  </r>
  <r>
    <x v="1"/>
    <x v="1"/>
    <x v="1"/>
    <x v="0"/>
    <n v="1248174"/>
    <d v="2001-05-15T09:51:27"/>
    <s v="Morgan Stanley Capital Group, Inc."/>
    <x v="0"/>
    <x v="0"/>
    <x v="0"/>
    <x v="1"/>
    <s v="US West Power Phy Fwd Firm"/>
    <s v="US Pwr Phy Firm  Mid-C Peak              Jul01           USD/MWh"/>
    <n v="25"/>
    <m/>
    <x v="0"/>
    <x v="1"/>
    <x v="0"/>
    <n v="345"/>
    <s v="powerfunk"/>
    <s v="MSWERZB"/>
    <s v="LT-NW"/>
    <x v="6"/>
    <x v="8"/>
    <n v="611307.1"/>
    <d v="2001-07-01T21:00:00"/>
  </r>
  <r>
    <x v="1"/>
    <x v="3"/>
    <x v="0"/>
    <x v="0"/>
    <n v="1248175"/>
    <d v="2001-05-15T09:51:28"/>
    <s v="Aquila Risk Management Corporation"/>
    <x v="0"/>
    <x v="0"/>
    <x v="0"/>
    <x v="3"/>
    <s v="US Gas Fin Swap"/>
    <s v="US Gas Swap      Nymex                   Nov01-Mar02     USD/MM"/>
    <m/>
    <n v="2500"/>
    <x v="0"/>
    <x v="12"/>
    <x v="0"/>
    <n v="4.92"/>
    <s v="AQUILA1037"/>
    <s v="JARNOLD"/>
    <s v="NG-Price"/>
    <x v="3"/>
    <x v="7"/>
    <s v="V96783.1"/>
    <d v="2001-11-01T00:00:00"/>
  </r>
  <r>
    <x v="1"/>
    <x v="3"/>
    <x v="0"/>
    <x v="0"/>
    <n v="1248176"/>
    <d v="2001-05-15T09:51:38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ADM84149"/>
    <s v="PKEAVEY"/>
    <s v="G-DAILY-EST"/>
    <x v="3"/>
    <x v="7"/>
    <s v="V96789.1"/>
    <d v="2001-05-16T21:00:00"/>
  </r>
  <r>
    <x v="1"/>
    <x v="3"/>
    <x v="0"/>
    <x v="0"/>
    <n v="1248179"/>
    <d v="2001-05-15T09:51:4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49999999999997"/>
    <s v="robpitts"/>
    <s v="JARNOLD"/>
    <s v="NG-Price"/>
    <x v="3"/>
    <x v="7"/>
    <s v="V96788.1"/>
    <d v="2001-06-01T21:00:00"/>
  </r>
  <r>
    <x v="1"/>
    <x v="3"/>
    <x v="0"/>
    <x v="0"/>
    <n v="1248178"/>
    <d v="2001-05-15T09:51:41"/>
    <s v="Sempra Energy Trading Corp."/>
    <x v="0"/>
    <x v="0"/>
    <x v="0"/>
    <x v="3"/>
    <s v="US Gas Fin BasisSwap"/>
    <s v="US Gas Basis     NGI SoCal               Aug01           USD/MM"/>
    <m/>
    <n v="5000"/>
    <x v="0"/>
    <x v="12"/>
    <x v="0"/>
    <n v="6.44"/>
    <s v="HDESTEFA"/>
    <s v="KHOLST"/>
    <s v="FT-West"/>
    <x v="3"/>
    <x v="7"/>
    <s v="V96785.1"/>
    <d v="2001-08-01T21:00:00"/>
  </r>
  <r>
    <x v="1"/>
    <x v="3"/>
    <x v="0"/>
    <x v="0"/>
    <n v="1248180"/>
    <d v="2001-05-15T09:51:57"/>
    <s v="AEP Energy Services, Inc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aepes220"/>
    <s v="JARNOLD"/>
    <s v="NG-Price"/>
    <x v="3"/>
    <x v="7"/>
    <s v="V96790.1"/>
    <d v="2001-06-01T21:00:00"/>
  </r>
  <r>
    <x v="1"/>
    <x v="3"/>
    <x v="1"/>
    <x v="0"/>
    <n v="1248181"/>
    <d v="2001-05-15T09:51:58"/>
    <s v="Aquila Energy Marketing Corporation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849999999999996"/>
    <s v="LANCEMCW"/>
    <s v="JHODGE2"/>
    <s v="ENA-IM ME TCO"/>
    <x v="7"/>
    <x v="7"/>
    <n v="790528"/>
    <d v="2001-05-16T21:00:00"/>
  </r>
  <r>
    <x v="1"/>
    <x v="3"/>
    <x v="1"/>
    <x v="0"/>
    <n v="1248184"/>
    <d v="2001-05-15T09:52:00"/>
    <s v="Dynegy Marketing and Trade"/>
    <x v="0"/>
    <x v="0"/>
    <x v="0"/>
    <x v="3"/>
    <s v="US Gas Phy Fwd Firm non-TX &lt; or = 1Mo "/>
    <s v="US Gas Phy       HeHub                   16May01         USD/MM"/>
    <m/>
    <n v="3254"/>
    <x v="0"/>
    <x v="12"/>
    <x v="0"/>
    <n v="4.4800000000000004"/>
    <s v="FMORGAN1"/>
    <s v="ARING"/>
    <s v="ENA-IM NE GULF1"/>
    <x v="7"/>
    <x v="7"/>
    <n v="790527"/>
    <d v="2001-05-16T21:00:00"/>
  </r>
  <r>
    <x v="0"/>
    <x v="0"/>
    <x v="0"/>
    <x v="0"/>
    <n v="1248185"/>
    <d v="2001-05-15T09:52:03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SHEPPAR1"/>
    <s v="ATURNER"/>
    <s v="Enron Metals Trading System"/>
    <x v="0"/>
    <x v="0"/>
    <n v="2130099"/>
    <m/>
  </r>
  <r>
    <x v="1"/>
    <x v="3"/>
    <x v="1"/>
    <x v="0"/>
    <n v="1248186"/>
    <d v="2001-05-15T09:52:10"/>
    <s v="Dynegy Marketing and Trade"/>
    <x v="0"/>
    <x v="0"/>
    <x v="0"/>
    <x v="3"/>
    <s v="US Gas Phy Fwd Firm non-TX &lt; or = 1Mo "/>
    <s v="US Gas Phy       NGPL LA Pool            16May01         USD/MM"/>
    <m/>
    <n v="8959"/>
    <x v="0"/>
    <x v="12"/>
    <x v="0"/>
    <n v="4.415"/>
    <s v="MCCARTHY"/>
    <s v="TDONOHO"/>
    <s v="ENA - IM Central Gulf"/>
    <x v="7"/>
    <x v="7"/>
    <n v="790529"/>
    <d v="2001-05-16T21:00:00"/>
  </r>
  <r>
    <x v="1"/>
    <x v="3"/>
    <x v="1"/>
    <x v="0"/>
    <n v="1248187"/>
    <d v="2001-05-15T09:52:14"/>
    <s v="Dynegy Marketing and Trade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150000000000004"/>
    <s v="ZUBEL001"/>
    <s v="KSTEVEN"/>
    <s v="ENA-IM Mid Central South"/>
    <x v="7"/>
    <x v="7"/>
    <n v="790530"/>
    <d v="2001-05-16T21:00:00"/>
  </r>
  <r>
    <x v="1"/>
    <x v="5"/>
    <x v="1"/>
    <x v="0"/>
    <n v="1248188"/>
    <d v="2001-05-15T09:52:15"/>
    <s v="Louis Dreyfus Plastics LLC"/>
    <x v="0"/>
    <x v="0"/>
    <x v="0"/>
    <x v="5"/>
    <s v="US Propane FOB Phy Fwd "/>
    <s v="US Prop FOB Phy  Bushton                 May01           c/Gl-b"/>
    <m/>
    <n v="5000"/>
    <x v="0"/>
    <x v="17"/>
    <x v="0"/>
    <n v="58"/>
    <s v="DEATHERAG1"/>
    <s v="CSTORY"/>
    <s v="EGLI-C3MW"/>
    <x v="3"/>
    <x v="13"/>
    <s v="V96792.1"/>
    <d v="2001-05-01T21:00:00"/>
  </r>
  <r>
    <x v="1"/>
    <x v="1"/>
    <x v="1"/>
    <x v="0"/>
    <n v="1248189"/>
    <d v="2001-05-15T09:52:1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27"/>
    <s v="CDORLAN"/>
    <s v="ST-ECAR"/>
    <x v="6"/>
    <x v="8"/>
    <n v="611310.1"/>
    <d v="2001-05-17T21:00:00"/>
  </r>
  <r>
    <x v="1"/>
    <x v="3"/>
    <x v="1"/>
    <x v="0"/>
    <n v="1248190"/>
    <d v="2001-05-15T09:52:2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7"/>
    <s v="csaponaro"/>
    <s v="ARING"/>
    <s v="ENA-IM NE GULF1"/>
    <x v="7"/>
    <x v="7"/>
    <n v="790532"/>
    <d v="2001-05-16T21:00:00"/>
  </r>
  <r>
    <x v="1"/>
    <x v="3"/>
    <x v="1"/>
    <x v="0"/>
    <n v="1248192"/>
    <d v="2001-05-15T09:52:22"/>
    <s v="Tenaska Marketing Ventures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99999999999996"/>
    <s v="TMVDEC02"/>
    <s v="KSTEVEN"/>
    <s v="ENA-IM Mid Central South"/>
    <x v="7"/>
    <x v="7"/>
    <n v="790535"/>
    <d v="2001-05-16T21:00:00"/>
  </r>
  <r>
    <x v="1"/>
    <x v="3"/>
    <x v="1"/>
    <x v="0"/>
    <n v="1248191"/>
    <d v="2001-05-15T09:52:22"/>
    <s v="Aquila Energy Marketing Corporation"/>
    <x v="0"/>
    <x v="0"/>
    <x v="0"/>
    <x v="3"/>
    <s v="US Gas Phy Fwd Firm non-TX &lt; or = 1Mo "/>
    <s v="US Gas Phy       NGPL STX                16May01         USD/MM"/>
    <n v="2000"/>
    <m/>
    <x v="0"/>
    <x v="12"/>
    <x v="0"/>
    <n v="4.375"/>
    <s v="BIGDADDY"/>
    <s v="TDONOHO"/>
    <s v="ENA - IM Central Gulf"/>
    <x v="7"/>
    <x v="7"/>
    <n v="790533"/>
    <d v="2001-05-16T21:00:00"/>
  </r>
  <r>
    <x v="1"/>
    <x v="3"/>
    <x v="1"/>
    <x v="0"/>
    <n v="1248193"/>
    <d v="2001-05-15T09:52:22"/>
    <s v="Tenaska Marketing Ventures"/>
    <x v="0"/>
    <x v="0"/>
    <x v="0"/>
    <x v="3"/>
    <s v="US Gas Phy Fwd Firm non-TX &lt; or = 1Mo "/>
    <s v="US Gas Phy       NNG Demarc              16May01         USD/MM"/>
    <m/>
    <n v="5427"/>
    <x v="0"/>
    <x v="12"/>
    <x v="0"/>
    <n v="4.28"/>
    <s v="TMVKES01"/>
    <s v="KSTEVEN"/>
    <s v="ENA-IM Mid Central South"/>
    <x v="7"/>
    <x v="7"/>
    <n v="790534"/>
    <d v="2001-05-16T21:00:00"/>
  </r>
  <r>
    <x v="0"/>
    <x v="2"/>
    <x v="0"/>
    <x v="0"/>
    <n v="1248194"/>
    <d v="2001-05-15T09:52:2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75"/>
    <s v="christoph"/>
    <s v="CMAHONE"/>
    <s v="UK - ECTRIC - Lite Gasoil"/>
    <x v="3"/>
    <x v="5"/>
    <s v="V96793.1"/>
    <d v="2001-06-01T00:00:00"/>
  </r>
  <r>
    <x v="0"/>
    <x v="0"/>
    <x v="0"/>
    <x v="0"/>
    <n v="1248195"/>
    <d v="2001-05-15T09:52:26"/>
    <s v="N M Rothschild &amp; Sons Limited"/>
    <x v="0"/>
    <x v="0"/>
    <x v="0"/>
    <x v="0"/>
    <s v="Zinc LME Registered Contract"/>
    <s v="Zinc LME Reg.    Contract                3 Month         USD/mt-L"/>
    <m/>
    <n v="10"/>
    <x v="0"/>
    <x v="0"/>
    <x v="0"/>
    <n v="958"/>
    <s v="LEEMDRAGE"/>
    <s v="ATURNER"/>
    <s v="Enron Metals Trading System"/>
    <x v="0"/>
    <x v="0"/>
    <n v="2130101"/>
    <m/>
  </r>
  <r>
    <x v="1"/>
    <x v="3"/>
    <x v="1"/>
    <x v="0"/>
    <n v="1248196"/>
    <d v="2001-05-15T09:52:34"/>
    <s v="TransCanada Energy Marketing USA, Inc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coopertr"/>
    <s v="JWILLI13"/>
    <s v="ENA-IM Mid Central North"/>
    <x v="7"/>
    <x v="7"/>
    <n v="790537"/>
    <d v="2001-05-16T21:00:00"/>
  </r>
  <r>
    <x v="1"/>
    <x v="1"/>
    <x v="1"/>
    <x v="0"/>
    <n v="1248197"/>
    <d v="2001-05-15T09:52:3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"/>
    <s v="aepsvc127"/>
    <s v="CDORLAN"/>
    <s v="ST-ECAR"/>
    <x v="6"/>
    <x v="8"/>
    <n v="611311.1"/>
    <d v="2001-05-17T21:00:00"/>
  </r>
  <r>
    <x v="1"/>
    <x v="3"/>
    <x v="1"/>
    <x v="0"/>
    <n v="1248198"/>
    <d v="2001-05-15T09:52:39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2"/>
    <s v="AUSTIN4874"/>
    <s v="MLENHAR"/>
    <s v="ENA - IM West"/>
    <x v="7"/>
    <x v="7"/>
    <n v="790538"/>
    <d v="2001-05-16T21:00:00"/>
  </r>
  <r>
    <x v="1"/>
    <x v="8"/>
    <x v="0"/>
    <x v="0"/>
    <n v="1248199"/>
    <d v="2001-05-15T09:52:41"/>
    <s v="Aquila Energy Marketing Corporation"/>
    <x v="0"/>
    <x v="0"/>
    <x v="0"/>
    <x v="8"/>
    <s v="US Pipeline Capacity NNG (Firm)"/>
    <s v="US PLCapNNG Frm  Demarc29-Jnsvl R+C      16May01         USD/MM"/>
    <m/>
    <n v="4200"/>
    <x v="0"/>
    <x v="12"/>
    <x v="0"/>
    <n v="0.16500000000000001"/>
    <s v="TROYBROE"/>
    <s v="JNIELSE"/>
    <s v="NONE"/>
    <x v="8"/>
    <x v="11"/>
    <n v="40963"/>
    <d v="2001-05-16T21:00:00"/>
  </r>
  <r>
    <x v="1"/>
    <x v="3"/>
    <x v="1"/>
    <x v="0"/>
    <n v="1248201"/>
    <d v="2001-05-15T09:52:44"/>
    <s v="Pepco Gas Services, Inc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950000000000003"/>
    <s v="ADM01791"/>
    <s v="JHODGE2"/>
    <s v="ENA-IM ME TCO"/>
    <x v="7"/>
    <x v="7"/>
    <n v="790539"/>
    <d v="2001-05-16T21:00:00"/>
  </r>
  <r>
    <x v="1"/>
    <x v="3"/>
    <x v="1"/>
    <x v="0"/>
    <n v="1248202"/>
    <d v="2001-05-15T09:52:47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499999999999996"/>
    <s v="LANCEMCW"/>
    <s v="SNEAL"/>
    <s v="ENA-IM NE GULF3"/>
    <x v="7"/>
    <x v="7"/>
    <n v="790540"/>
    <d v="2001-05-16T21:00:00"/>
  </r>
  <r>
    <x v="1"/>
    <x v="3"/>
    <x v="1"/>
    <x v="0"/>
    <n v="1248204"/>
    <d v="2001-05-15T09:52:51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499999999999996"/>
    <s v="LANCEMCW"/>
    <s v="SNEAL"/>
    <s v="ENA-IM NE GULF3"/>
    <x v="7"/>
    <x v="7"/>
    <n v="790541"/>
    <d v="2001-05-16T21:00:00"/>
  </r>
  <r>
    <x v="1"/>
    <x v="3"/>
    <x v="1"/>
    <x v="0"/>
    <n v="1248205"/>
    <d v="2001-05-15T09:52:53"/>
    <s v="Mirant Americas Energy Marketing, L.P."/>
    <x v="0"/>
    <x v="0"/>
    <x v="0"/>
    <x v="3"/>
    <s v="US Gas Phy Fwd Firm non-TX &lt; or = 1Mo "/>
    <s v="US Gas Phy       Dom SP TT               16May01         USD/MM"/>
    <m/>
    <n v="5129"/>
    <x v="0"/>
    <x v="12"/>
    <x v="0"/>
    <n v="4.6900000000000004"/>
    <s v="rrm00001"/>
    <s v="SHENDRI"/>
    <s v="ENA-IM ME CNG"/>
    <x v="7"/>
    <x v="7"/>
    <n v="790542"/>
    <d v="2001-05-16T21:00:00"/>
  </r>
  <r>
    <x v="1"/>
    <x v="3"/>
    <x v="1"/>
    <x v="0"/>
    <n v="1248206"/>
    <d v="2001-05-15T09:52:54"/>
    <s v="ProLiance Energy, LLC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950000000000003"/>
    <s v="CLINTDAVIS"/>
    <s v="JHODGE2"/>
    <s v="ENA-IM ME TCO"/>
    <x v="7"/>
    <x v="7"/>
    <n v="790543"/>
    <d v="2001-05-16T21:00:00"/>
  </r>
  <r>
    <x v="1"/>
    <x v="3"/>
    <x v="1"/>
    <x v="0"/>
    <n v="1248207"/>
    <d v="2001-05-15T09:52:57"/>
    <s v="Mirant Americas Energy Marketing, L.P."/>
    <x v="0"/>
    <x v="0"/>
    <x v="0"/>
    <x v="3"/>
    <s v="US Gas Phy Fwd Firm non-TX &lt; or = 1Mo "/>
    <s v="US Gas Phy       TCO Pool                16May01         USD/MM"/>
    <n v="4000"/>
    <m/>
    <x v="0"/>
    <x v="12"/>
    <x v="0"/>
    <n v="4.6950000000000003"/>
    <s v="jkippels01"/>
    <s v="JHODGE2"/>
    <s v="ENA-IM ME TCO"/>
    <x v="7"/>
    <x v="7"/>
    <n v="790544"/>
    <d v="2001-05-16T21:00:00"/>
  </r>
  <r>
    <x v="1"/>
    <x v="3"/>
    <x v="1"/>
    <x v="0"/>
    <n v="1248208"/>
    <d v="2001-05-15T09:53:0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849999999999996"/>
    <s v="ADM31465"/>
    <s v="JHODGE2"/>
    <s v="ENA-IM ME TCO"/>
    <x v="7"/>
    <x v="7"/>
    <n v="790545"/>
    <d v="2001-05-16T21:00:00"/>
  </r>
  <r>
    <x v="1"/>
    <x v="1"/>
    <x v="1"/>
    <x v="0"/>
    <n v="1248209"/>
    <d v="2001-05-15T09:53:0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313.1"/>
    <d v="2001-05-17T21:00:00"/>
  </r>
  <r>
    <x v="1"/>
    <x v="3"/>
    <x v="1"/>
    <x v="0"/>
    <n v="1248210"/>
    <d v="2001-05-15T09:53:1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950000000000003"/>
    <s v="aepes224"/>
    <s v="JHODGE2"/>
    <s v="ENA-IM ME TCO"/>
    <x v="7"/>
    <x v="7"/>
    <n v="790546"/>
    <d v="2001-05-16T21:00:00"/>
  </r>
  <r>
    <x v="1"/>
    <x v="3"/>
    <x v="0"/>
    <x v="0"/>
    <n v="1248211"/>
    <d v="2001-05-15T09:53:12"/>
    <s v="Tractebel Energy Marketing, Inc."/>
    <x v="0"/>
    <x v="0"/>
    <x v="0"/>
    <x v="3"/>
    <s v="US Gas Fin Swap"/>
    <s v="US Gas Swap      Nymex                   Nov01-Mar02     USD/MM"/>
    <n v="5000"/>
    <m/>
    <x v="0"/>
    <x v="12"/>
    <x v="0"/>
    <n v="4.915"/>
    <s v="JEFFAVERY"/>
    <s v="JARNOLD"/>
    <s v="NG-Price"/>
    <x v="3"/>
    <x v="7"/>
    <s v="V96795.1"/>
    <d v="2001-11-01T00:00:00"/>
  </r>
  <r>
    <x v="1"/>
    <x v="3"/>
    <x v="0"/>
    <x v="0"/>
    <n v="1248212"/>
    <d v="2001-05-15T09:53:13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400000000000004"/>
    <s v="ADM97524"/>
    <s v="VPIMENOV"/>
    <s v="EAST-NEW YORK"/>
    <x v="3"/>
    <x v="7"/>
    <s v="V96796.1"/>
    <d v="2001-06-01T21:00:00"/>
  </r>
  <r>
    <x v="1"/>
    <x v="3"/>
    <x v="0"/>
    <x v="0"/>
    <n v="1248214"/>
    <d v="2001-05-15T09:53:1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QUILA1029"/>
    <s v="PKEAVEY"/>
    <s v="G-DAILY-EST"/>
    <x v="3"/>
    <x v="7"/>
    <s v="V96798.1"/>
    <d v="2001-05-16T21:00:00"/>
  </r>
  <r>
    <x v="1"/>
    <x v="3"/>
    <x v="1"/>
    <x v="0"/>
    <n v="1248215"/>
    <d v="2001-05-15T09:53:15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47"/>
    <d v="2001-05-16T21:00:00"/>
  </r>
  <r>
    <x v="1"/>
    <x v="3"/>
    <x v="1"/>
    <x v="0"/>
    <n v="1248216"/>
    <d v="2001-05-15T09:53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150000000000004"/>
    <s v="CLINTDAVIS"/>
    <s v="KSTEVEN"/>
    <s v="ENA-IM Mid Central South"/>
    <x v="7"/>
    <x v="7"/>
    <n v="790548"/>
    <d v="2001-05-16T21:00:00"/>
  </r>
  <r>
    <x v="1"/>
    <x v="3"/>
    <x v="1"/>
    <x v="0"/>
    <n v="1248217"/>
    <d v="2001-05-15T09:53:27"/>
    <s v="Reliant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149999999999999"/>
    <s v="jerryfutch"/>
    <s v="JHODGE2"/>
    <s v="ENA-IM ME TCO"/>
    <x v="7"/>
    <x v="7"/>
    <n v="790549"/>
    <d v="2001-05-16T21:00:00"/>
  </r>
  <r>
    <x v="1"/>
    <x v="3"/>
    <x v="0"/>
    <x v="0"/>
    <n v="1248218"/>
    <d v="2001-05-15T09:53:30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JORDAN01"/>
    <s v="MMAGGI"/>
    <s v="NG EXOTIC"/>
    <x v="3"/>
    <x v="7"/>
    <s v="V96799.1"/>
    <d v="2001-06-01T00:00:00"/>
  </r>
  <r>
    <x v="1"/>
    <x v="3"/>
    <x v="1"/>
    <x v="0"/>
    <n v="1248219"/>
    <d v="2001-05-15T09:53:30"/>
    <s v="Mirant Americas Energy Marketing, L.P."/>
    <x v="0"/>
    <x v="0"/>
    <x v="0"/>
    <x v="3"/>
    <s v="US Gas Phy Fwd Firm non-TX &lt; or = 1Mo "/>
    <s v="US Gas Phy       TCO Pool                16May01         USD/MM"/>
    <n v="1129"/>
    <m/>
    <x v="0"/>
    <x v="12"/>
    <x v="0"/>
    <n v="4.7050000000000001"/>
    <s v="jkippels01"/>
    <s v="JHODGE2"/>
    <s v="ENA-IM ME TCO"/>
    <x v="7"/>
    <x v="7"/>
    <n v="790550"/>
    <d v="2001-05-16T21:00:00"/>
  </r>
  <r>
    <x v="1"/>
    <x v="3"/>
    <x v="1"/>
    <x v="0"/>
    <n v="1248221"/>
    <d v="2001-05-15T09:53:35"/>
    <s v="Mirant Americas Energy Marketing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dnixon01"/>
    <s v="SPEREIR"/>
    <s v="ENA-IM NE GULF3"/>
    <x v="7"/>
    <x v="7"/>
    <n v="790552"/>
    <d v="2001-05-16T21:00:00"/>
  </r>
  <r>
    <x v="1"/>
    <x v="3"/>
    <x v="1"/>
    <x v="0"/>
    <n v="1248222"/>
    <d v="2001-05-15T09:53:36"/>
    <s v="Dynegy Marketing and Trade"/>
    <x v="0"/>
    <x v="0"/>
    <x v="0"/>
    <x v="3"/>
    <s v="US Gas Phy Fwd Firm non-TX &lt; or = 1Mo "/>
    <s v="US Gas Phy       TENN 500                16May01         USD/MM"/>
    <m/>
    <n v="4300"/>
    <x v="0"/>
    <x v="12"/>
    <x v="0"/>
    <n v="4.3624999999999998"/>
    <s v="MCGAUGHEY1"/>
    <s v="SNEAL"/>
    <s v="ENA-IM NE GULF3"/>
    <x v="7"/>
    <x v="7"/>
    <n v="790553"/>
    <d v="2001-05-16T21:00:00"/>
  </r>
  <r>
    <x v="1"/>
    <x v="3"/>
    <x v="1"/>
    <x v="0"/>
    <n v="1248223"/>
    <d v="2001-05-15T09:53:4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7"/>
    <s v="rrm00001"/>
    <s v="SHENDRI"/>
    <s v="ENA-IM ME CNG"/>
    <x v="7"/>
    <x v="7"/>
    <n v="790554"/>
    <d v="2001-05-16T21:00:00"/>
  </r>
  <r>
    <x v="1"/>
    <x v="1"/>
    <x v="1"/>
    <x v="0"/>
    <n v="1248224"/>
    <d v="2001-05-15T09:53:44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ekaes123"/>
    <s v="CDORLAN"/>
    <s v="ST-ECAR"/>
    <x v="6"/>
    <x v="8"/>
    <n v="611314.1"/>
    <d v="2001-05-17T21:00:00"/>
  </r>
  <r>
    <x v="0"/>
    <x v="3"/>
    <x v="1"/>
    <x v="0"/>
    <n v="1248226"/>
    <d v="2001-05-15T09:53:46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55"/>
    <d v="2001-05-15T21:00:00"/>
  </r>
  <r>
    <x v="1"/>
    <x v="3"/>
    <x v="1"/>
    <x v="0"/>
    <n v="1248227"/>
    <d v="2001-05-15T09:53:48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7050000000000001"/>
    <s v="rrm00001"/>
    <s v="JHODGE2"/>
    <s v="ENA-IM ME TCO"/>
    <x v="7"/>
    <x v="7"/>
    <n v="790556"/>
    <d v="2001-05-16T21:00:00"/>
  </r>
  <r>
    <x v="1"/>
    <x v="3"/>
    <x v="1"/>
    <x v="0"/>
    <n v="1248228"/>
    <d v="2001-05-15T09:53:59"/>
    <s v="Dynegy Marketing and Trade"/>
    <x v="0"/>
    <x v="0"/>
    <x v="0"/>
    <x v="3"/>
    <s v="US Gas Phy Fwd Firm non-TX &lt; or = 1Mo "/>
    <s v="US Gas Phy       PEPL Pool               16May01         USD/MM"/>
    <m/>
    <n v="2816"/>
    <x v="0"/>
    <x v="12"/>
    <x v="0"/>
    <n v="4.32"/>
    <s v="ZUBEL001"/>
    <s v="KSTEVEN"/>
    <s v="ENA-IM Mid Central South"/>
    <x v="7"/>
    <x v="7"/>
    <n v="790557"/>
    <d v="2001-05-16T21:00:00"/>
  </r>
  <r>
    <x v="0"/>
    <x v="0"/>
    <x v="0"/>
    <x v="0"/>
    <n v="1248229"/>
    <d v="2001-05-15T09:54:05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73"/>
    <s v="DANNAYLOR"/>
    <s v="JGORDON1"/>
    <s v="Enron Metals Trading System"/>
    <x v="0"/>
    <x v="0"/>
    <n v="2130105"/>
    <m/>
  </r>
  <r>
    <x v="1"/>
    <x v="3"/>
    <x v="1"/>
    <x v="0"/>
    <n v="1248231"/>
    <d v="2001-05-15T09:54:0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BIGDADDY"/>
    <s v="PMIMS"/>
    <s v="ENA - IM MKT Central CG"/>
    <x v="7"/>
    <x v="7"/>
    <n v="790558"/>
    <d v="2001-05-16T21:00:00"/>
  </r>
  <r>
    <x v="0"/>
    <x v="0"/>
    <x v="0"/>
    <x v="0"/>
    <n v="1248232"/>
    <d v="2001-05-15T09:54:10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15"/>
    <s v="VANDESBO"/>
    <s v="BMARCHAN"/>
    <s v="Enron Metals Trading System"/>
    <x v="0"/>
    <x v="0"/>
    <n v="2130107"/>
    <m/>
  </r>
  <r>
    <x v="0"/>
    <x v="3"/>
    <x v="1"/>
    <x v="0"/>
    <n v="1248233"/>
    <d v="2001-05-15T09:54:1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59"/>
    <d v="2001-06-01T21:00:00"/>
  </r>
  <r>
    <x v="1"/>
    <x v="3"/>
    <x v="1"/>
    <x v="0"/>
    <n v="1248234"/>
    <d v="2001-05-15T09:54:1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IGDADDY"/>
    <s v="PMIMS"/>
    <s v="ENA - IM MKT Central CG"/>
    <x v="7"/>
    <x v="7"/>
    <n v="790560"/>
    <d v="2001-05-16T21:00:00"/>
  </r>
  <r>
    <x v="1"/>
    <x v="3"/>
    <x v="0"/>
    <x v="0"/>
    <n v="1248235"/>
    <d v="2001-05-15T09:54:19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ADM02409"/>
    <s v="JARNOLD"/>
    <s v="NG-Price"/>
    <x v="3"/>
    <x v="7"/>
    <s v="V96802.1"/>
    <d v="2001-06-01T00:00:00"/>
  </r>
  <r>
    <x v="1"/>
    <x v="3"/>
    <x v="1"/>
    <x v="0"/>
    <n v="1248236"/>
    <d v="2001-05-15T09:54:2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BIGDADDY"/>
    <s v="PMIMS"/>
    <s v="ENA - IM MKT Central CG"/>
    <x v="7"/>
    <x v="7"/>
    <n v="790562"/>
    <d v="2001-05-16T21:00:00"/>
  </r>
  <r>
    <x v="1"/>
    <x v="6"/>
    <x v="0"/>
    <x v="0"/>
    <n v="1248237"/>
    <d v="2001-05-15T09:54:2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03.1"/>
    <d v="2001-06-01T00:00:00"/>
  </r>
  <r>
    <x v="0"/>
    <x v="3"/>
    <x v="1"/>
    <x v="0"/>
    <n v="1248238"/>
    <d v="2001-05-15T09:54:31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90563"/>
    <d v="2001-06-01T21:00:00"/>
  </r>
  <r>
    <x v="1"/>
    <x v="1"/>
    <x v="1"/>
    <x v="0"/>
    <n v="1248239"/>
    <d v="2001-05-15T09:54:32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35"/>
    <s v="mattdagst"/>
    <s v="MSWERZB"/>
    <s v="LT-NW"/>
    <x v="6"/>
    <x v="8"/>
    <n v="611317.1"/>
    <d v="2001-07-01T16:50:00"/>
  </r>
  <r>
    <x v="0"/>
    <x v="3"/>
    <x v="1"/>
    <x v="0"/>
    <n v="1248240"/>
    <d v="2001-05-15T09:54:3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64"/>
    <d v="2001-05-15T21:00:00"/>
  </r>
  <r>
    <x v="0"/>
    <x v="3"/>
    <x v="1"/>
    <x v="0"/>
    <n v="1248241"/>
    <d v="2001-05-15T09:54:35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49999999999999"/>
    <s v="SANTUCCI1"/>
    <s v="RWATT"/>
    <s v="EC-IM Canada West"/>
    <x v="7"/>
    <x v="9"/>
    <n v="790565"/>
    <d v="2001-05-15T21:00:00"/>
  </r>
  <r>
    <x v="0"/>
    <x v="3"/>
    <x v="1"/>
    <x v="0"/>
    <n v="1248245"/>
    <d v="2001-05-15T09:55:05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ADM73094"/>
    <s v="MCOWAN"/>
    <s v="EC-IM Canada West"/>
    <x v="7"/>
    <x v="9"/>
    <n v="790568"/>
    <d v="2001-06-01T21:00:00"/>
  </r>
  <r>
    <x v="1"/>
    <x v="6"/>
    <x v="0"/>
    <x v="0"/>
    <n v="1248246"/>
    <d v="2001-05-15T09:55:08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6805.1"/>
    <d v="2001-07-01T00:00:00"/>
  </r>
  <r>
    <x v="1"/>
    <x v="3"/>
    <x v="1"/>
    <x v="0"/>
    <n v="1248247"/>
    <d v="2001-05-15T09:55:08"/>
    <s v="Aquila Energy Marketing Corporation"/>
    <x v="0"/>
    <x v="0"/>
    <x v="0"/>
    <x v="3"/>
    <s v="US Gas Phy Fwd Firm non-TX &lt; or = 1Mo "/>
    <s v="US Gas Phy       TENN 500                16May01         USD/MM"/>
    <n v="449"/>
    <m/>
    <x v="0"/>
    <x v="12"/>
    <x v="0"/>
    <n v="4.3425000000000002"/>
    <s v="LANCEMCW"/>
    <s v="SNEAL"/>
    <s v="ENA-IM NE GULF3"/>
    <x v="7"/>
    <x v="7"/>
    <n v="790569"/>
    <d v="2001-05-16T21:00:00"/>
  </r>
  <r>
    <x v="1"/>
    <x v="3"/>
    <x v="0"/>
    <x v="0"/>
    <n v="1248248"/>
    <d v="2001-05-15T09:55:09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1"/>
    <s v="rsavocch"/>
    <s v="JARNOLD"/>
    <s v="NG-Price"/>
    <x v="3"/>
    <x v="7"/>
    <s v="V96806.1"/>
    <d v="2001-06-01T21:00:00"/>
  </r>
  <r>
    <x v="0"/>
    <x v="3"/>
    <x v="1"/>
    <x v="0"/>
    <n v="1248249"/>
    <d v="2001-05-15T09:55:0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"/>
    <s v="ADM68959"/>
    <s v="RWATT"/>
    <s v="EC-IM Canada West"/>
    <x v="7"/>
    <x v="9"/>
    <n v="790570"/>
    <d v="2001-05-16T21:00:00"/>
  </r>
  <r>
    <x v="1"/>
    <x v="3"/>
    <x v="1"/>
    <x v="0"/>
    <n v="1248250"/>
    <d v="2001-05-15T09:55:13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7050000000000001"/>
    <s v="CLINTDAVIS"/>
    <s v="JHODGE2"/>
    <s v="ENA-IM ME TCO"/>
    <x v="7"/>
    <x v="7"/>
    <n v="790571"/>
    <d v="2001-05-16T21:00:00"/>
  </r>
  <r>
    <x v="1"/>
    <x v="3"/>
    <x v="0"/>
    <x v="0"/>
    <n v="1248251"/>
    <d v="2001-05-15T09:55:20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5"/>
    <s v="herbpetr"/>
    <s v="VPIMENOV"/>
    <s v="EAST-NEW YORK"/>
    <x v="3"/>
    <x v="7"/>
    <s v="V96807.1"/>
    <d v="2001-06-01T21:00:00"/>
  </r>
  <r>
    <x v="1"/>
    <x v="3"/>
    <x v="1"/>
    <x v="0"/>
    <n v="1248253"/>
    <d v="2001-05-15T09:55:38"/>
    <s v="Texex Energy Partners Ltd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texexener"/>
    <s v="VPIMENOV"/>
    <s v="ENA-IM ME NEW YORK"/>
    <x v="7"/>
    <x v="7"/>
    <n v="790572"/>
    <d v="2001-05-16T21:00:00"/>
  </r>
  <r>
    <x v="1"/>
    <x v="3"/>
    <x v="1"/>
    <x v="0"/>
    <n v="1248254"/>
    <d v="2001-05-15T09:55:40"/>
    <s v="PanCanadian Energy Services Inc."/>
    <x v="0"/>
    <x v="0"/>
    <x v="0"/>
    <x v="3"/>
    <s v="US Gas Phy Fwd Firm non-TX &lt; or = 1Mo "/>
    <s v="US Gas Phy       TENN 500                16May01         USD/MM"/>
    <m/>
    <n v="700"/>
    <x v="0"/>
    <x v="12"/>
    <x v="0"/>
    <n v="4.3624999999999998"/>
    <s v="pces5155"/>
    <s v="SNEAL"/>
    <s v="ENA-IM NE GULF3"/>
    <x v="7"/>
    <x v="7"/>
    <n v="790573"/>
    <d v="2001-05-16T21:00:00"/>
  </r>
  <r>
    <x v="1"/>
    <x v="2"/>
    <x v="0"/>
    <x v="0"/>
    <n v="1248255"/>
    <d v="2001-05-15T09:55:4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09.1"/>
    <d v="2001-06-01T21:00:00"/>
  </r>
  <r>
    <x v="1"/>
    <x v="2"/>
    <x v="0"/>
    <x v="0"/>
    <n v="1248256"/>
    <d v="2001-05-15T09:55:47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810.1"/>
    <d v="2001-06-01T21:00:00"/>
  </r>
  <r>
    <x v="1"/>
    <x v="3"/>
    <x v="1"/>
    <x v="0"/>
    <n v="1248257"/>
    <d v="2001-05-15T09:55:52"/>
    <s v="Dynegy Marketing and Trade"/>
    <x v="0"/>
    <x v="0"/>
    <x v="0"/>
    <x v="3"/>
    <s v="US Gas Phy Fwd Firm non-TX &lt; or = 1Mo "/>
    <s v="US Gas Phy       NGPL LA Pool            16May01         USD/MM"/>
    <m/>
    <n v="4000"/>
    <x v="0"/>
    <x v="12"/>
    <x v="0"/>
    <n v="4.4249999999999998"/>
    <s v="MCCARTHY"/>
    <s v="TDONOHO"/>
    <s v="ENA - IM Central Gulf"/>
    <x v="7"/>
    <x v="7"/>
    <n v="790574"/>
    <d v="2001-05-16T21:00:00"/>
  </r>
  <r>
    <x v="0"/>
    <x v="0"/>
    <x v="0"/>
    <x v="0"/>
    <n v="1248258"/>
    <d v="2001-05-15T09:55:5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30111"/>
    <m/>
  </r>
  <r>
    <x v="1"/>
    <x v="3"/>
    <x v="1"/>
    <x v="0"/>
    <n v="1248259"/>
    <d v="2001-05-15T09:55:5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50000000000002"/>
    <s v="EPMELPddd"/>
    <s v="SNEAL"/>
    <s v="ENA-IM NE GULF3"/>
    <x v="7"/>
    <x v="7"/>
    <n v="790575"/>
    <d v="2001-05-16T21:00:00"/>
  </r>
  <r>
    <x v="1"/>
    <x v="3"/>
    <x v="1"/>
    <x v="0"/>
    <n v="1248260"/>
    <d v="2001-05-15T09:55:57"/>
    <s v="Mitchell Gas Services L.P."/>
    <x v="0"/>
    <x v="0"/>
    <x v="0"/>
    <x v="3"/>
    <s v="US Gas Phy Fwd Firm TX &lt; or = 1Mo "/>
    <s v="US Gas Phy       Exxon Katy              16May01         USD/MM"/>
    <n v="3000"/>
    <m/>
    <x v="0"/>
    <x v="12"/>
    <x v="0"/>
    <n v="4.45"/>
    <s v="ADM75252"/>
    <s v="JPARKS"/>
    <s v="HPLC - IM HPLC"/>
    <x v="7"/>
    <x v="10"/>
    <n v="790576"/>
    <d v="2001-05-16T21:00:00"/>
  </r>
  <r>
    <x v="1"/>
    <x v="2"/>
    <x v="0"/>
    <x v="0"/>
    <n v="1248261"/>
    <d v="2001-05-15T09:56:00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11.1"/>
    <d v="2001-06-01T21:00:00"/>
  </r>
  <r>
    <x v="1"/>
    <x v="1"/>
    <x v="1"/>
    <x v="0"/>
    <n v="1248262"/>
    <d v="2001-05-15T09:56:0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23.1"/>
    <d v="2001-05-17T21:00:00"/>
  </r>
  <r>
    <x v="0"/>
    <x v="3"/>
    <x v="1"/>
    <x v="0"/>
    <n v="1248263"/>
    <d v="2001-05-15T09:56:2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78"/>
    <d v="2001-05-15T21:00:00"/>
  </r>
  <r>
    <x v="1"/>
    <x v="6"/>
    <x v="0"/>
    <x v="0"/>
    <n v="1248264"/>
    <d v="2001-05-15T09:56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2.1"/>
    <d v="2001-06-01T00:00:00"/>
  </r>
  <r>
    <x v="1"/>
    <x v="3"/>
    <x v="1"/>
    <x v="0"/>
    <n v="1248265"/>
    <d v="2001-05-15T09:56:50"/>
    <s v="Western Gas Resources, Inc.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JHTRAMEL"/>
    <s v="SNEAL"/>
    <s v="ENA-IM NE GULF3"/>
    <x v="7"/>
    <x v="7"/>
    <n v="790579"/>
    <d v="2001-05-16T21:00:00"/>
  </r>
  <r>
    <x v="1"/>
    <x v="3"/>
    <x v="1"/>
    <x v="0"/>
    <n v="1248266"/>
    <d v="2001-05-15T09:56:5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61999999999996"/>
    <s v="pfreyre1"/>
    <s v="PMIMS"/>
    <s v="ENA - IM MKT Central CG"/>
    <x v="7"/>
    <x v="7"/>
    <n v="790580"/>
    <d v="2001-05-16T21:00:00"/>
  </r>
  <r>
    <x v="0"/>
    <x v="0"/>
    <x v="0"/>
    <x v="0"/>
    <n v="1248267"/>
    <d v="2001-05-15T09:56:54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RAYPRADO"/>
    <s v="BMARCHAN"/>
    <s v="Enron Metals Trading System"/>
    <x v="0"/>
    <x v="0"/>
    <n v="2130116"/>
    <m/>
  </r>
  <r>
    <x v="0"/>
    <x v="3"/>
    <x v="1"/>
    <x v="0"/>
    <n v="1248269"/>
    <d v="2001-05-15T09:56:55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82"/>
    <d v="2001-06-01T21:00:00"/>
  </r>
  <r>
    <x v="1"/>
    <x v="3"/>
    <x v="1"/>
    <x v="0"/>
    <n v="1248268"/>
    <d v="2001-05-15T09:56:55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75000000000001"/>
    <s v="pfreyre1"/>
    <s v="PMIMS"/>
    <s v="ENA - IM MKT Central CG"/>
    <x v="7"/>
    <x v="7"/>
    <n v="790581"/>
    <d v="2001-05-16T21:00:00"/>
  </r>
  <r>
    <x v="1"/>
    <x v="6"/>
    <x v="0"/>
    <x v="0"/>
    <n v="1248270"/>
    <d v="2001-05-15T09:56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13.1"/>
    <d v="2001-06-01T00:00:00"/>
  </r>
  <r>
    <x v="1"/>
    <x v="3"/>
    <x v="1"/>
    <x v="0"/>
    <n v="1248271"/>
    <d v="2001-05-15T09:57:22"/>
    <s v="Colonial Energy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BRIANKELLY"/>
    <s v="SPEREIR"/>
    <s v="ENA-IM NE GULF3"/>
    <x v="7"/>
    <x v="7"/>
    <n v="790585"/>
    <d v="2001-05-16T21:00:00"/>
  </r>
  <r>
    <x v="0"/>
    <x v="3"/>
    <x v="1"/>
    <x v="0"/>
    <n v="1248272"/>
    <d v="2001-05-15T09:57:3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86"/>
    <d v="2001-05-15T21:00:00"/>
  </r>
  <r>
    <x v="1"/>
    <x v="3"/>
    <x v="1"/>
    <x v="0"/>
    <n v="1248273"/>
    <d v="2001-05-15T09:57:34"/>
    <s v="Reliant Energy Services, Inc."/>
    <x v="0"/>
    <x v="0"/>
    <x v="0"/>
    <x v="3"/>
    <s v="US Gas Phy Fwd Firm non-TX &lt; or = 1Mo "/>
    <s v="US Gas Phy       NGPL LA Pool            16May01         USD/MM"/>
    <n v="1000"/>
    <m/>
    <x v="0"/>
    <x v="12"/>
    <x v="0"/>
    <n v="4.42"/>
    <s v="mikepowers"/>
    <s v="TDONOHO"/>
    <s v="ENA - IM Central Gulf"/>
    <x v="7"/>
    <x v="7"/>
    <n v="790587"/>
    <d v="2001-05-16T21:00:00"/>
  </r>
  <r>
    <x v="1"/>
    <x v="6"/>
    <x v="0"/>
    <x v="0"/>
    <n v="1248274"/>
    <d v="2001-05-15T09:57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4.1"/>
    <d v="2001-06-01T00:00:00"/>
  </r>
  <r>
    <x v="1"/>
    <x v="3"/>
    <x v="1"/>
    <x v="0"/>
    <n v="1248275"/>
    <d v="2001-05-15T09:57:42"/>
    <s v="Reliant Energy Services, Inc."/>
    <x v="0"/>
    <x v="0"/>
    <x v="0"/>
    <x v="3"/>
    <s v="US Gas Phy Fwd Firm non-TX &lt; or = 1Mo "/>
    <s v="US Gas Phy       NGPL LA Pool            16May01         USD/MM"/>
    <n v="9000"/>
    <m/>
    <x v="0"/>
    <x v="12"/>
    <x v="0"/>
    <n v="4.415"/>
    <s v="mikepowers"/>
    <s v="TDONOHO"/>
    <s v="ENA - IM Central Gulf"/>
    <x v="7"/>
    <x v="7"/>
    <n v="790588"/>
    <d v="2001-05-16T21:00:00"/>
  </r>
  <r>
    <x v="1"/>
    <x v="3"/>
    <x v="0"/>
    <x v="0"/>
    <n v="1248276"/>
    <d v="2001-05-15T09:57:44"/>
    <s v="Reliant Energy Services, Inc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robpitts"/>
    <s v="JARNOLD"/>
    <s v="NG-Price"/>
    <x v="3"/>
    <x v="7"/>
    <s v="V96815.1"/>
    <d v="2001-06-01T00:00:00"/>
  </r>
  <r>
    <x v="1"/>
    <x v="3"/>
    <x v="1"/>
    <x v="0"/>
    <n v="1248277"/>
    <d v="2001-05-15T09:57:44"/>
    <s v="El Paso Merchant Energy, L.P."/>
    <x v="0"/>
    <x v="0"/>
    <x v="0"/>
    <x v="3"/>
    <s v="US Gas Phy Fwd Firm non-TX &lt; or = 1Mo "/>
    <s v="US Gas Phy       Dom SP TT               16May01         USD/MM"/>
    <n v="2000"/>
    <m/>
    <x v="0"/>
    <x v="12"/>
    <x v="0"/>
    <n v="4.6749999999999998"/>
    <s v="EPMELPwlh"/>
    <s v="SHENDRI"/>
    <s v="ENA-IM ME CNG"/>
    <x v="7"/>
    <x v="7"/>
    <n v="790589"/>
    <d v="2001-05-16T21:00:00"/>
  </r>
  <r>
    <x v="1"/>
    <x v="3"/>
    <x v="0"/>
    <x v="0"/>
    <n v="1248279"/>
    <d v="2001-05-15T09:57:48"/>
    <s v="AEP Energy Services, Inc."/>
    <x v="0"/>
    <x v="0"/>
    <x v="0"/>
    <x v="3"/>
    <s v="US Gas Fin Swap"/>
    <s v="US Gas Swap      Nymex                   Jun01           USD/MM"/>
    <n v="17500"/>
    <m/>
    <x v="0"/>
    <x v="12"/>
    <x v="0"/>
    <n v="4.5049999999999999"/>
    <s v="aepes214"/>
    <s v="JARNOLD"/>
    <s v="NG-Price"/>
    <x v="3"/>
    <x v="7"/>
    <s v="V96817.1"/>
    <d v="2001-06-01T21:00:00"/>
  </r>
  <r>
    <x v="1"/>
    <x v="6"/>
    <x v="0"/>
    <x v="0"/>
    <n v="1248278"/>
    <d v="2001-05-15T09:57:4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816.1"/>
    <d v="2001-06-01T00:00:00"/>
  </r>
  <r>
    <x v="1"/>
    <x v="3"/>
    <x v="1"/>
    <x v="0"/>
    <n v="1248280"/>
    <d v="2001-05-15T09:57:49"/>
    <s v="Nicor Gas Company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vab12345"/>
    <s v="PMIMS"/>
    <s v="ENA - IM MKT Central CG"/>
    <x v="7"/>
    <x v="7"/>
    <n v="790590"/>
    <d v="2001-05-16T21:00:00"/>
  </r>
  <r>
    <x v="1"/>
    <x v="3"/>
    <x v="1"/>
    <x v="0"/>
    <n v="1248281"/>
    <d v="2001-05-15T09:57:55"/>
    <s v="NUI Energy Brokers, Inc."/>
    <x v="0"/>
    <x v="0"/>
    <x v="0"/>
    <x v="3"/>
    <s v="US Gas Phy Fwd Firm non-TX &lt; or = 1Mo "/>
    <s v="US Gas Phy       TCO Pool                16May01         USD/MM"/>
    <n v="4923"/>
    <m/>
    <x v="0"/>
    <x v="12"/>
    <x v="0"/>
    <n v="4.6950000000000003"/>
    <s v="NUIEBJOP"/>
    <s v="JHODGE2"/>
    <s v="ENA-IM ME TCO"/>
    <x v="7"/>
    <x v="7"/>
    <n v="790591"/>
    <d v="2001-05-16T21:00:00"/>
  </r>
  <r>
    <x v="1"/>
    <x v="3"/>
    <x v="1"/>
    <x v="0"/>
    <n v="1248282"/>
    <d v="2001-05-15T09:57:56"/>
    <s v="Mirant Americas Energy Marketing, L.P."/>
    <x v="0"/>
    <x v="0"/>
    <x v="0"/>
    <x v="3"/>
    <s v="US Gas Phy Fwd Firm non-TX &lt; or = 1Mo "/>
    <s v="US Gas Phy       Harper                  16May01         USD/MM"/>
    <n v="2517"/>
    <m/>
    <x v="0"/>
    <x v="12"/>
    <x v="0"/>
    <n v="4.43"/>
    <s v="rapini0001"/>
    <s v="JWILLI13"/>
    <s v="ENA-IM Mid Central North"/>
    <x v="7"/>
    <x v="7"/>
    <n v="790592"/>
    <d v="2001-05-16T21:00:00"/>
  </r>
  <r>
    <x v="1"/>
    <x v="3"/>
    <x v="1"/>
    <x v="0"/>
    <n v="1248284"/>
    <d v="2001-05-15T09:58:14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MCCARTHY"/>
    <s v="TDONOHO"/>
    <s v="ENA - IM Central Gulf"/>
    <x v="7"/>
    <x v="7"/>
    <n v="790594"/>
    <d v="2001-05-16T21:00:00"/>
  </r>
  <r>
    <x v="1"/>
    <x v="3"/>
    <x v="1"/>
    <x v="0"/>
    <n v="1248285"/>
    <d v="2001-05-15T09:58:14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6"/>
    <s v="gregt00001"/>
    <s v="SPEREIR"/>
    <s v="ENA-IM NE GULF2"/>
    <x v="7"/>
    <x v="7"/>
    <n v="790593"/>
    <d v="2001-05-16T21:00:00"/>
  </r>
  <r>
    <x v="1"/>
    <x v="3"/>
    <x v="1"/>
    <x v="0"/>
    <n v="1248286"/>
    <d v="2001-05-15T09:58:16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400000000000004"/>
    <s v="tomkurtz"/>
    <s v="SPEREIR"/>
    <s v="ENA-IM NE GULF2"/>
    <x v="7"/>
    <x v="7"/>
    <n v="790595"/>
    <d v="2001-05-16T21:00:00"/>
  </r>
  <r>
    <x v="0"/>
    <x v="3"/>
    <x v="1"/>
    <x v="0"/>
    <n v="1248287"/>
    <d v="2001-05-15T09:58:20"/>
    <s v="Texaco Canada Petroleum  Inc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1349999999999998"/>
    <s v="SANTUCCI1"/>
    <s v="MCOWAN"/>
    <s v="EC-IM Canada West"/>
    <x v="7"/>
    <x v="9"/>
    <n v="790596"/>
    <d v="2001-06-01T21:00:00"/>
  </r>
  <r>
    <x v="0"/>
    <x v="0"/>
    <x v="0"/>
    <x v="0"/>
    <n v="1248288"/>
    <d v="2001-05-15T09:58:20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stanleyf"/>
    <s v="ATURNER"/>
    <s v="Enron Metals Trading System"/>
    <x v="0"/>
    <x v="0"/>
    <n v="2130124"/>
    <m/>
  </r>
  <r>
    <x v="1"/>
    <x v="3"/>
    <x v="0"/>
    <x v="0"/>
    <n v="1248290"/>
    <d v="2001-05-15T09:58:22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petverma"/>
    <s v="JARNOLD"/>
    <s v="NG-Price"/>
    <x v="3"/>
    <x v="7"/>
    <s v="V96819.1"/>
    <d v="2001-06-01T00:00:00"/>
  </r>
  <r>
    <x v="1"/>
    <x v="3"/>
    <x v="1"/>
    <x v="0"/>
    <n v="1248291"/>
    <d v="2001-05-15T09:58:24"/>
    <s v="PanCanadian Energy Services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42"/>
    <s v="pces5126"/>
    <s v="SPEREIR"/>
    <s v="ENA-IM NE GULF3"/>
    <x v="7"/>
    <x v="7"/>
    <n v="790597"/>
    <d v="2001-05-16T21:00:00"/>
  </r>
  <r>
    <x v="1"/>
    <x v="3"/>
    <x v="1"/>
    <x v="0"/>
    <n v="1248293"/>
    <d v="2001-05-15T09:58:2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aepes215"/>
    <s v="ARING"/>
    <s v="ENA-IM NE GULF1"/>
    <x v="7"/>
    <x v="7"/>
    <n v="790598"/>
    <d v="2001-05-16T21:00:00"/>
  </r>
  <r>
    <x v="1"/>
    <x v="3"/>
    <x v="1"/>
    <x v="0"/>
    <n v="1248295"/>
    <d v="2001-05-15T09:58:3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EPMELPddd"/>
    <s v="SNEAL"/>
    <s v="ENA-IM NE GULF3"/>
    <x v="7"/>
    <x v="7"/>
    <n v="790599"/>
    <d v="2001-05-16T21:00:00"/>
  </r>
  <r>
    <x v="1"/>
    <x v="3"/>
    <x v="0"/>
    <x v="0"/>
    <n v="1248296"/>
    <d v="2001-05-15T09:58:38"/>
    <s v="Axia Energy, LP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hillblak"/>
    <s v="PKEAVEY"/>
    <s v="G-DAILY-EST"/>
    <x v="3"/>
    <x v="7"/>
    <s v="V96821.1"/>
    <d v="2001-05-16T21:00:00"/>
  </r>
  <r>
    <x v="1"/>
    <x v="3"/>
    <x v="1"/>
    <x v="0"/>
    <n v="1248297"/>
    <d v="2001-05-15T09:58:44"/>
    <s v="PanCanadian Energy Services Inc."/>
    <x v="0"/>
    <x v="0"/>
    <x v="0"/>
    <x v="3"/>
    <s v="US Gas Phy Fwd Firm non-TX &lt; or = 1Mo "/>
    <s v="US Gas Phy       TENN 500                16May01         USD/MM"/>
    <m/>
    <n v="4599"/>
    <x v="0"/>
    <x v="12"/>
    <x v="0"/>
    <n v="4.3600000000000003"/>
    <s v="pces5155"/>
    <s v="SNEAL"/>
    <s v="ENA-IM NE GULF3"/>
    <x v="7"/>
    <x v="7"/>
    <n v="790601"/>
    <d v="2001-05-16T21:00:00"/>
  </r>
  <r>
    <x v="1"/>
    <x v="3"/>
    <x v="0"/>
    <x v="0"/>
    <n v="1248300"/>
    <d v="2001-05-15T09:58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AQUILA1074"/>
    <s v="JARNOLD"/>
    <s v="NG-Price"/>
    <x v="3"/>
    <x v="7"/>
    <s v="V96822.1"/>
    <d v="2001-06-01T21:00:00"/>
  </r>
  <r>
    <x v="1"/>
    <x v="3"/>
    <x v="1"/>
    <x v="0"/>
    <n v="1248298"/>
    <d v="2001-05-15T09:58:45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499999999999996"/>
    <s v="dandukes"/>
    <s v="SNEAL"/>
    <s v="ENA-IM NE GULF3"/>
    <x v="7"/>
    <x v="7"/>
    <n v="790602"/>
    <d v="2001-05-16T21:00:00"/>
  </r>
  <r>
    <x v="0"/>
    <x v="0"/>
    <x v="0"/>
    <x v="0"/>
    <n v="1248301"/>
    <d v="2001-05-15T09:58:52"/>
    <s v="Haut Commodities Inc"/>
    <x v="0"/>
    <x v="0"/>
    <x v="0"/>
    <x v="0"/>
    <s v="Nickel LME Registered Contract"/>
    <s v="Ni LME Reg.      Contract                3 Month         USD/mt-L"/>
    <m/>
    <n v="10"/>
    <x v="0"/>
    <x v="4"/>
    <x v="0"/>
    <n v="7320"/>
    <s v="MICHAELO"/>
    <s v="ATURNER"/>
    <s v="Enron Metals Trading System"/>
    <x v="0"/>
    <x v="0"/>
    <n v="2130130"/>
    <m/>
  </r>
  <r>
    <x v="1"/>
    <x v="6"/>
    <x v="0"/>
    <x v="0"/>
    <n v="1248302"/>
    <d v="2001-05-15T09:58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23.1"/>
    <d v="2001-06-01T00:00:00"/>
  </r>
  <r>
    <x v="1"/>
    <x v="3"/>
    <x v="1"/>
    <x v="0"/>
    <n v="1248303"/>
    <d v="2001-05-15T09:59:05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03"/>
    <d v="2001-05-16T21:00:00"/>
  </r>
  <r>
    <x v="1"/>
    <x v="3"/>
    <x v="1"/>
    <x v="0"/>
    <n v="1248304"/>
    <d v="2001-05-15T09:59:06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4"/>
    <d v="2001-05-16T21:00:00"/>
  </r>
  <r>
    <x v="0"/>
    <x v="0"/>
    <x v="0"/>
    <x v="0"/>
    <n v="1248305"/>
    <d v="2001-05-15T09:59:07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4"/>
    <s v="VANDESBO"/>
    <s v="BMARCHAN"/>
    <s v="Enron Metals Trading System"/>
    <x v="0"/>
    <x v="0"/>
    <n v="2130132"/>
    <m/>
  </r>
  <r>
    <x v="0"/>
    <x v="3"/>
    <x v="1"/>
    <x v="0"/>
    <n v="1248306"/>
    <d v="2001-05-15T09:59:1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350000000000001"/>
    <s v="ngeerds01"/>
    <s v="RWATT"/>
    <s v="EC-IM Canada West"/>
    <x v="7"/>
    <x v="9"/>
    <n v="790605"/>
    <d v="2001-05-15T21:00:00"/>
  </r>
  <r>
    <x v="0"/>
    <x v="0"/>
    <x v="0"/>
    <x v="0"/>
    <n v="1248308"/>
    <d v="2001-05-15T09:59:14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305"/>
    <s v="marknunn1"/>
    <s v="ATURNER"/>
    <s v="Enron Metals Trading System"/>
    <x v="0"/>
    <x v="0"/>
    <n v="2130134"/>
    <m/>
  </r>
  <r>
    <x v="1"/>
    <x v="3"/>
    <x v="1"/>
    <x v="0"/>
    <n v="1248309"/>
    <d v="2001-05-15T09:59:15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SCHRIMSHER"/>
    <s v="TDONOHO"/>
    <s v="ENA - IM Central Gulf"/>
    <x v="7"/>
    <x v="7"/>
    <n v="790606"/>
    <d v="2001-05-16T21:00:00"/>
  </r>
  <r>
    <x v="1"/>
    <x v="3"/>
    <x v="1"/>
    <x v="0"/>
    <n v="1248310"/>
    <d v="2001-05-15T09:59:18"/>
    <s v="Duke Energy Trading and Marketing, L.L.C.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NAMHO123"/>
    <s v="SNEAL"/>
    <s v="ENA-IM NE GULF3"/>
    <x v="7"/>
    <x v="7"/>
    <n v="790607"/>
    <d v="2001-05-16T21:00:00"/>
  </r>
  <r>
    <x v="1"/>
    <x v="3"/>
    <x v="1"/>
    <x v="0"/>
    <n v="1248311"/>
    <d v="2001-05-15T09:59:23"/>
    <s v="Mirant Americas Energy Marketing, L.P."/>
    <x v="0"/>
    <x v="0"/>
    <x v="0"/>
    <x v="3"/>
    <s v="US Gas Phy Fwd Firm non-TX &lt; or = 1Mo "/>
    <s v="US Gas Phy       COL Onshore             16May01         USD/MM"/>
    <m/>
    <n v="9000"/>
    <x v="0"/>
    <x v="12"/>
    <x v="0"/>
    <n v="4.4550000000000001"/>
    <s v="gregt00001"/>
    <s v="SPEREIR"/>
    <s v="ENA-IM NE GULF2"/>
    <x v="7"/>
    <x v="7"/>
    <n v="790608"/>
    <d v="2001-05-16T21:00:00"/>
  </r>
  <r>
    <x v="1"/>
    <x v="3"/>
    <x v="0"/>
    <x v="0"/>
    <n v="1248312"/>
    <d v="2001-05-15T09:59:24"/>
    <s v="Morgan Stanley Capital Group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ADM34514"/>
    <s v="JARNOLD"/>
    <s v="NG-Price"/>
    <x v="3"/>
    <x v="7"/>
    <s v="V96824.1"/>
    <d v="2001-06-01T00:00:00"/>
  </r>
  <r>
    <x v="1"/>
    <x v="3"/>
    <x v="1"/>
    <x v="0"/>
    <n v="1248313"/>
    <d v="2001-05-15T09:59:41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9"/>
    <d v="2001-05-16T21:00:00"/>
  </r>
  <r>
    <x v="1"/>
    <x v="6"/>
    <x v="0"/>
    <x v="0"/>
    <n v="1248314"/>
    <d v="2001-05-15T09:59:4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5"/>
    <s v="DOMESTIC2"/>
    <s v="RFULLER"/>
    <s v="PHYOIL - Price"/>
    <x v="3"/>
    <x v="7"/>
    <s v="V96825.1"/>
    <d v="2001-06-01T00:00:00"/>
  </r>
  <r>
    <x v="1"/>
    <x v="3"/>
    <x v="1"/>
    <x v="0"/>
    <n v="1248315"/>
    <d v="2001-05-15T09:59:49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450000000000003"/>
    <s v="kimnorman"/>
    <s v="SPEREIR"/>
    <s v="ENA-IM NE GULF2"/>
    <x v="7"/>
    <x v="7"/>
    <n v="790610"/>
    <d v="2001-05-16T21:00:00"/>
  </r>
  <r>
    <x v="1"/>
    <x v="3"/>
    <x v="1"/>
    <x v="0"/>
    <n v="1248316"/>
    <d v="2001-05-15T10:00:01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400000000000004"/>
    <s v="kimnorman"/>
    <s v="TDONOHO"/>
    <s v="ENA - IM Central Gulf"/>
    <x v="7"/>
    <x v="7"/>
    <n v="790611"/>
    <d v="2001-05-16T21:00:00"/>
  </r>
  <r>
    <x v="1"/>
    <x v="3"/>
    <x v="1"/>
    <x v="0"/>
    <n v="1248317"/>
    <d v="2001-05-15T10:00:12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950000000000003"/>
    <s v="ADM31465"/>
    <s v="JHODGE2"/>
    <s v="ENA-IM ME TCO"/>
    <x v="7"/>
    <x v="7"/>
    <n v="790612"/>
    <d v="2001-05-16T21:00:00"/>
  </r>
  <r>
    <x v="1"/>
    <x v="3"/>
    <x v="1"/>
    <x v="0"/>
    <n v="1248318"/>
    <d v="2001-05-15T10:00:13"/>
    <s v="Niagara Mohawk Energy Marketing, Inc."/>
    <x v="0"/>
    <x v="0"/>
    <x v="0"/>
    <x v="3"/>
    <s v="US Gas Phy Fwd Firm non-TX &lt; or = 1Mo "/>
    <s v="US Gas Phy       Dom SP TT               16May01         USD/MM"/>
    <n v="2339"/>
    <m/>
    <x v="0"/>
    <x v="12"/>
    <x v="0"/>
    <n v="4.6500000000000004"/>
    <s v="LITTLEJOE"/>
    <s v="SHENDRI"/>
    <s v="ENA-IM ME CNG"/>
    <x v="7"/>
    <x v="7"/>
    <n v="790613"/>
    <d v="2001-05-16T21:00:00"/>
  </r>
  <r>
    <x v="1"/>
    <x v="3"/>
    <x v="1"/>
    <x v="0"/>
    <n v="1248319"/>
    <d v="2001-05-15T10:00:15"/>
    <s v="Dynegy Marketing and Trade"/>
    <x v="0"/>
    <x v="0"/>
    <x v="0"/>
    <x v="3"/>
    <s v="US Gas Phy Fwd Firm non-TX &lt; or = 1Mo "/>
    <s v="US Gas Phy       ANR SE Trans            16May01         USD/MM"/>
    <n v="2000"/>
    <m/>
    <x v="0"/>
    <x v="12"/>
    <x v="0"/>
    <n v="4.4400000000000004"/>
    <s v="MCCARTHY"/>
    <s v="TDONOHO"/>
    <s v="ENA - IM Central Gulf"/>
    <x v="7"/>
    <x v="7"/>
    <n v="790614"/>
    <d v="2001-05-16T21:00:00"/>
  </r>
  <r>
    <x v="1"/>
    <x v="3"/>
    <x v="1"/>
    <x v="0"/>
    <n v="1248320"/>
    <d v="2001-05-15T10:00:23"/>
    <s v="FirstEnergy Services Cor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2"/>
    <s v="DAVIDFRE"/>
    <s v="JHODGE2"/>
    <s v="ENA-IM ME TCO"/>
    <x v="7"/>
    <x v="7"/>
    <n v="790615"/>
    <d v="2001-05-16T21:00:00"/>
  </r>
  <r>
    <x v="1"/>
    <x v="3"/>
    <x v="0"/>
    <x v="0"/>
    <n v="1248321"/>
    <d v="2001-05-15T10:00:26"/>
    <s v="Dynegy Marketing and Trade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SHIMAITIS"/>
    <s v="JARNOLD"/>
    <s v="NG-Price"/>
    <x v="3"/>
    <x v="7"/>
    <s v="V96826.1"/>
    <d v="2001-06-01T00:00:00"/>
  </r>
  <r>
    <x v="1"/>
    <x v="3"/>
    <x v="0"/>
    <x v="0"/>
    <n v="1248322"/>
    <d v="2001-05-15T10:00:29"/>
    <s v="Duke Energy Trading and Marketing, L.L.C."/>
    <x v="0"/>
    <x v="0"/>
    <x v="0"/>
    <x v="3"/>
    <s v="US Gas Fin Swap"/>
    <s v="US Gas Daily     Cheyenne Hub            16-31May01      USD/MM"/>
    <m/>
    <n v="5000"/>
    <x v="0"/>
    <x v="12"/>
    <x v="0"/>
    <n v="3.2"/>
    <s v="ADM00101"/>
    <s v="JREITME"/>
    <s v="FT - Denver"/>
    <x v="3"/>
    <x v="7"/>
    <s v="V96827.1"/>
    <d v="2001-05-16T21:00:00"/>
  </r>
  <r>
    <x v="1"/>
    <x v="2"/>
    <x v="0"/>
    <x v="0"/>
    <n v="1248324"/>
    <d v="2001-05-15T10:00:41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5"/>
    <s v="rsrsrsrs"/>
    <s v="AHAUSER"/>
    <s v="Blnd-Hu-Hdg"/>
    <x v="3"/>
    <x v="7"/>
    <s v="V96829.1"/>
    <d v="2001-06-01T21:00:00"/>
  </r>
  <r>
    <x v="1"/>
    <x v="6"/>
    <x v="0"/>
    <x v="0"/>
    <n v="1248325"/>
    <d v="2001-05-15T10:00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1"/>
    <s v="GWHALLE"/>
    <s v="WTI-GW-NXC2"/>
    <x v="3"/>
    <x v="7"/>
    <s v="V96830.1"/>
    <d v="2001-06-01T00:00:00"/>
  </r>
  <r>
    <x v="1"/>
    <x v="3"/>
    <x v="1"/>
    <x v="0"/>
    <n v="1248326"/>
    <d v="2001-05-15T10:00:46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25000000000002"/>
    <s v="JOSEPHHE"/>
    <s v="PMIMS"/>
    <s v="ENA - IM MKT Central CG"/>
    <x v="7"/>
    <x v="7"/>
    <n v="790616"/>
    <d v="2001-05-16T21:00:00"/>
  </r>
  <r>
    <x v="1"/>
    <x v="3"/>
    <x v="1"/>
    <x v="0"/>
    <n v="1248327"/>
    <d v="2001-05-15T10:01:00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WARNERTODD"/>
    <s v="ARING"/>
    <s v="ENA-IM NE GULF1"/>
    <x v="7"/>
    <x v="7"/>
    <n v="790617"/>
    <d v="2001-05-16T21:00:00"/>
  </r>
  <r>
    <x v="1"/>
    <x v="3"/>
    <x v="1"/>
    <x v="0"/>
    <n v="1248328"/>
    <d v="2001-05-15T10:01:04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18"/>
    <d v="2001-05-16T21:00:00"/>
  </r>
  <r>
    <x v="1"/>
    <x v="3"/>
    <x v="1"/>
    <x v="0"/>
    <n v="1248329"/>
    <d v="2001-05-15T10:01:1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7"/>
    <s v="rrm00001"/>
    <s v="SHENDRI"/>
    <s v="ENA-IM ME CNG"/>
    <x v="7"/>
    <x v="7"/>
    <n v="790619"/>
    <d v="2001-05-16T21:00:00"/>
  </r>
  <r>
    <x v="1"/>
    <x v="3"/>
    <x v="1"/>
    <x v="0"/>
    <n v="1248330"/>
    <d v="2001-05-15T10:01:15"/>
    <s v="ONEOK Energy Marketing and Trading Compan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KELLYADAM"/>
    <s v="TDONOHO"/>
    <s v="ENA - IM Central Gulf"/>
    <x v="7"/>
    <x v="7"/>
    <n v="790620"/>
    <d v="2001-05-16T21:00:00"/>
  </r>
  <r>
    <x v="1"/>
    <x v="3"/>
    <x v="1"/>
    <x v="0"/>
    <n v="1248331"/>
    <d v="2001-05-15T10:01:19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6950000000000003"/>
    <s v="rrm00001"/>
    <s v="JHODGE2"/>
    <s v="ENA-IM ME TCO"/>
    <x v="7"/>
    <x v="7"/>
    <n v="790621"/>
    <d v="2001-05-16T21:00:00"/>
  </r>
  <r>
    <x v="1"/>
    <x v="3"/>
    <x v="1"/>
    <x v="0"/>
    <n v="1248332"/>
    <d v="2001-05-15T10:01:2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800000000000004"/>
    <s v="STANHORTON"/>
    <s v="ARING"/>
    <s v="ENA-IM NE GULF1"/>
    <x v="7"/>
    <x v="7"/>
    <n v="790622"/>
    <d v="2001-05-16T21:00:00"/>
  </r>
  <r>
    <x v="1"/>
    <x v="3"/>
    <x v="0"/>
    <x v="0"/>
    <n v="1248333"/>
    <d v="2001-05-15T10:01:44"/>
    <s v="Duke Energy Trading and Marketing, L.L.C.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DANIELCOWL"/>
    <s v="PKEAVEY"/>
    <s v="G-DAILY-EST"/>
    <x v="3"/>
    <x v="7"/>
    <s v="V96832.1"/>
    <d v="2001-05-16T21:00:00"/>
  </r>
  <r>
    <x v="1"/>
    <x v="3"/>
    <x v="1"/>
    <x v="0"/>
    <n v="1248334"/>
    <d v="2001-05-15T10:02:06"/>
    <s v="AEP Energy Services, Inc."/>
    <x v="0"/>
    <x v="0"/>
    <x v="0"/>
    <x v="3"/>
    <s v="US Gas Phy Fwd Firm non-TX &lt; or = 1Mo "/>
    <s v="US Gas Phy       ANR SE Trans            16May01         USD/MM"/>
    <n v="8590"/>
    <m/>
    <x v="0"/>
    <x v="12"/>
    <x v="0"/>
    <n v="4.4349999999999996"/>
    <s v="aepes215"/>
    <s v="TDONOHO"/>
    <s v="ENA - IM Central Gulf"/>
    <x v="7"/>
    <x v="7"/>
    <n v="790623"/>
    <d v="2001-05-16T21:00:00"/>
  </r>
  <r>
    <x v="1"/>
    <x v="3"/>
    <x v="1"/>
    <x v="0"/>
    <n v="1248335"/>
    <d v="2001-05-15T10:02:07"/>
    <s v="Cinergy Marketing &amp; Trading, LLC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BYASSEEL"/>
    <s v="SNEAL"/>
    <s v="ENA-IM NE GULF3"/>
    <x v="7"/>
    <x v="7"/>
    <n v="790624"/>
    <d v="2001-05-16T21:00:00"/>
  </r>
  <r>
    <x v="1"/>
    <x v="3"/>
    <x v="1"/>
    <x v="0"/>
    <n v="1248336"/>
    <d v="2001-05-15T10:02:17"/>
    <s v="Cinergy Marketing &amp; Trading, LLC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BYASSEEL"/>
    <s v="SNEAL"/>
    <s v="ENA-IM NE GULF3"/>
    <x v="7"/>
    <x v="7"/>
    <n v="790625"/>
    <d v="2001-05-16T21:00:00"/>
  </r>
  <r>
    <x v="1"/>
    <x v="3"/>
    <x v="0"/>
    <x v="0"/>
    <n v="1248340"/>
    <d v="2001-05-15T10:02:40"/>
    <s v="BP Amoco Corporation"/>
    <x v="0"/>
    <x v="0"/>
    <x v="0"/>
    <x v="3"/>
    <s v="US Gas Fin BasisSwap"/>
    <s v="US Gas Basis     NGI SoCal               Jun01           USD/MM"/>
    <n v="5000"/>
    <m/>
    <x v="0"/>
    <x v="12"/>
    <x v="0"/>
    <n v="6.32"/>
    <s v="Quekchin"/>
    <s v="KHOLST"/>
    <s v="FT-West"/>
    <x v="3"/>
    <x v="7"/>
    <s v="V96835.1"/>
    <d v="2001-06-01T21:00:00"/>
  </r>
  <r>
    <x v="0"/>
    <x v="3"/>
    <x v="0"/>
    <x v="0"/>
    <n v="1248342"/>
    <d v="2001-05-15T10:02:52"/>
    <s v="J. Aron &amp; Company"/>
    <x v="0"/>
    <x v="0"/>
    <x v="0"/>
    <x v="3"/>
    <s v="CAN Gas Fin BasSwap"/>
    <s v="CAN Gas Basis    AECO                    Jul-Oct01       USD/MM"/>
    <m/>
    <n v="5000"/>
    <x v="0"/>
    <x v="12"/>
    <x v="0"/>
    <n v="-0.32"/>
    <s v="owenwest"/>
    <s v="JMCKAY"/>
    <s v="FT-CAND-EGSC"/>
    <x v="3"/>
    <x v="9"/>
    <s v="V96837.1"/>
    <d v="2001-07-01T00:00:00"/>
  </r>
  <r>
    <x v="0"/>
    <x v="3"/>
    <x v="1"/>
    <x v="0"/>
    <n v="1248343"/>
    <d v="2001-05-15T10:02:58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449999999999996"/>
    <s v="delsing01"/>
    <s v="MCOWAN"/>
    <s v="EC-IM Canada West"/>
    <x v="7"/>
    <x v="9"/>
    <n v="790627"/>
    <d v="2001-06-01T21:00:00"/>
  </r>
  <r>
    <x v="1"/>
    <x v="3"/>
    <x v="1"/>
    <x v="0"/>
    <n v="1248345"/>
    <d v="2001-05-15T10:03:0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28"/>
    <d v="2001-05-16T21:00:00"/>
  </r>
  <r>
    <x v="1"/>
    <x v="3"/>
    <x v="1"/>
    <x v="0"/>
    <n v="1248346"/>
    <d v="2001-05-15T10:03:27"/>
    <s v="PG&amp;E Energy Trading-Gas Corporation"/>
    <x v="0"/>
    <x v="0"/>
    <x v="0"/>
    <x v="3"/>
    <s v="US Gas Phy Fwd Firm non-TX &lt; or = 1Mo "/>
    <s v="US Gas Phy       TCO Pool                16May01         USD/MM"/>
    <m/>
    <n v="1800"/>
    <x v="0"/>
    <x v="12"/>
    <x v="0"/>
    <n v="4.7300000000000004"/>
    <s v="NedCosman"/>
    <s v="JHODGE2"/>
    <s v="ENA-IM ME TCO"/>
    <x v="7"/>
    <x v="7"/>
    <n v="790629"/>
    <d v="2001-05-16T21:00:00"/>
  </r>
  <r>
    <x v="1"/>
    <x v="3"/>
    <x v="1"/>
    <x v="0"/>
    <n v="1248347"/>
    <d v="2001-05-15T10:03:52"/>
    <s v="Duke Energy Trading and Marketing, L.L.C."/>
    <x v="0"/>
    <x v="0"/>
    <x v="0"/>
    <x v="3"/>
    <s v="US Gas Phy Fwd Firm non-TX &lt; or = 1Mo "/>
    <s v="US Gas Phy       NGPL Midcont            16May01         USD/MM"/>
    <n v="2990"/>
    <m/>
    <x v="0"/>
    <x v="12"/>
    <x v="0"/>
    <n v="4.33"/>
    <s v="RHUGGINS"/>
    <s v="KSTEVEN"/>
    <s v="ENA-IM Mid Central South"/>
    <x v="7"/>
    <x v="7"/>
    <n v="790630"/>
    <d v="2001-05-16T21:00:00"/>
  </r>
  <r>
    <x v="1"/>
    <x v="6"/>
    <x v="0"/>
    <x v="0"/>
    <n v="1248348"/>
    <d v="2001-05-15T10:03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rsrsrsrs"/>
    <s v="GWHALLE"/>
    <s v="WTI-GW-NXC2"/>
    <x v="3"/>
    <x v="7"/>
    <s v="V96843.1"/>
    <d v="2001-06-01T00:00:00"/>
  </r>
  <r>
    <x v="1"/>
    <x v="3"/>
    <x v="1"/>
    <x v="0"/>
    <n v="1248349"/>
    <d v="2001-05-15T10:04:03"/>
    <s v="Dynegy Marketing and Trade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TONYT003"/>
    <s v="SNEAL"/>
    <s v="ENA-IM NE GULF3"/>
    <x v="7"/>
    <x v="7"/>
    <n v="790632"/>
    <d v="2001-05-16T21:00:00"/>
  </r>
  <r>
    <x v="1"/>
    <x v="3"/>
    <x v="1"/>
    <x v="0"/>
    <n v="1248350"/>
    <d v="2001-05-15T10:04:1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epes206"/>
    <s v="PMIMS"/>
    <s v="ENA - IM MKT Central CG"/>
    <x v="7"/>
    <x v="7"/>
    <n v="790633"/>
    <d v="2001-05-16T21:00:00"/>
  </r>
  <r>
    <x v="1"/>
    <x v="3"/>
    <x v="1"/>
    <x v="0"/>
    <n v="1248351"/>
    <d v="2001-05-15T10:04:23"/>
    <s v="Texaco Natural Gas Inc."/>
    <x v="0"/>
    <x v="0"/>
    <x v="0"/>
    <x v="3"/>
    <s v="US Gas Phy Fwd Firm non-TX &lt; or = 1Mo "/>
    <s v="US Gas Phy       Mich Con                16May01         USD/MM"/>
    <m/>
    <n v="2467"/>
    <x v="0"/>
    <x v="12"/>
    <x v="0"/>
    <n v="4.7050000000000001"/>
    <s v="BILLBALSA"/>
    <s v="JWILLI13"/>
    <s v="ENA - IM Mkt Central MICH"/>
    <x v="7"/>
    <x v="7"/>
    <n v="790634"/>
    <d v="2001-05-16T21:00:00"/>
  </r>
  <r>
    <x v="1"/>
    <x v="3"/>
    <x v="1"/>
    <x v="0"/>
    <n v="1248352"/>
    <d v="2001-05-15T10:04:24"/>
    <s v="Mirant Americas Energy Marketing, L.P.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6900000000000004"/>
    <s v="rrm00001"/>
    <s v="SHENDRI"/>
    <s v="ENA-IM ME CNG"/>
    <x v="7"/>
    <x v="7"/>
    <n v="790635"/>
    <d v="2001-05-16T21:00:00"/>
  </r>
  <r>
    <x v="1"/>
    <x v="3"/>
    <x v="1"/>
    <x v="0"/>
    <n v="1248353"/>
    <d v="2001-05-15T10:04:33"/>
    <s v="Mirant Americas Energy Marketing, L.P."/>
    <x v="0"/>
    <x v="0"/>
    <x v="0"/>
    <x v="3"/>
    <s v="US Gas Phy Fwd Firm non-TX &lt; or = 1Mo "/>
    <s v="US Gas Phy       Dom SP TT               16May01         USD/MM"/>
    <m/>
    <n v="500"/>
    <x v="0"/>
    <x v="12"/>
    <x v="0"/>
    <n v="4.71"/>
    <s v="rrm00001"/>
    <s v="SHENDRI"/>
    <s v="ENA-IM ME CNG"/>
    <x v="7"/>
    <x v="7"/>
    <n v="790636"/>
    <d v="2001-05-16T21:00:00"/>
  </r>
  <r>
    <x v="1"/>
    <x v="3"/>
    <x v="1"/>
    <x v="0"/>
    <n v="1248354"/>
    <d v="2001-05-15T10:04:36"/>
    <s v="Dynegy Marketing and Trade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71"/>
    <s v="NMENEN01"/>
    <s v="SHENDRI"/>
    <s v="ENA-IM ME CNG"/>
    <x v="7"/>
    <x v="7"/>
    <n v="790637"/>
    <d v="2001-05-16T21:00:00"/>
  </r>
  <r>
    <x v="1"/>
    <x v="3"/>
    <x v="0"/>
    <x v="0"/>
    <n v="1248355"/>
    <d v="2001-05-15T10:04:42"/>
    <s v="DTE Energy Trading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lewislee"/>
    <s v="JARNOLD"/>
    <s v="NG-Price"/>
    <x v="3"/>
    <x v="7"/>
    <s v="V96844.1"/>
    <d v="2001-06-01T21:00:00"/>
  </r>
  <r>
    <x v="1"/>
    <x v="3"/>
    <x v="0"/>
    <x v="0"/>
    <n v="1248357"/>
    <d v="2001-05-15T10:04:51"/>
    <s v="Tractebel Energy Marketing, Inc."/>
    <x v="0"/>
    <x v="0"/>
    <x v="0"/>
    <x v="3"/>
    <s v="US Gas Fin Swap"/>
    <s v="US Gas Swap      Nymex                   Jul01           USD/MM"/>
    <m/>
    <n v="5000"/>
    <x v="0"/>
    <x v="12"/>
    <x v="0"/>
    <n v="4.5724999999999998"/>
    <s v="JEFFAVERY"/>
    <s v="JARNOLD"/>
    <s v="NG-Price"/>
    <x v="3"/>
    <x v="7"/>
    <s v="V96846.1"/>
    <d v="2001-07-01T21:00:00"/>
  </r>
  <r>
    <x v="1"/>
    <x v="3"/>
    <x v="0"/>
    <x v="0"/>
    <n v="1248359"/>
    <d v="2001-05-15T10:05:17"/>
    <s v="Dynegy Marketing and Trade"/>
    <x v="0"/>
    <x v="0"/>
    <x v="0"/>
    <x v="3"/>
    <s v="US Gas Fin Swap"/>
    <s v="US Gas Daily     HHub                    16-31May01      USD/MM"/>
    <m/>
    <n v="10000"/>
    <x v="0"/>
    <x v="12"/>
    <x v="0"/>
    <n v="4.45"/>
    <s v="SANDBERG"/>
    <s v="PKEAVEY"/>
    <s v="G-DAILY-EST"/>
    <x v="3"/>
    <x v="7"/>
    <s v="V96847.1"/>
    <d v="2001-05-16T21:00:00"/>
  </r>
  <r>
    <x v="1"/>
    <x v="3"/>
    <x v="0"/>
    <x v="0"/>
    <n v="1248360"/>
    <d v="2001-05-15T10:05:38"/>
    <s v="Axia Energy, LP"/>
    <x v="0"/>
    <x v="0"/>
    <x v="0"/>
    <x v="3"/>
    <s v="US Gas Fin BasisSwap"/>
    <s v="US Gas Basis     NGI SoCal               Jan-Mar02       USD/MM"/>
    <n v="5000"/>
    <m/>
    <x v="0"/>
    <x v="12"/>
    <x v="0"/>
    <n v="3.4"/>
    <s v="knuppway"/>
    <s v="KHOLST"/>
    <s v="FT-West"/>
    <x v="3"/>
    <x v="7"/>
    <s v="V96848.1"/>
    <d v="2002-01-01T00:00:00"/>
  </r>
  <r>
    <x v="1"/>
    <x v="3"/>
    <x v="0"/>
    <x v="0"/>
    <n v="1248361"/>
    <d v="2001-05-15T10:05:46"/>
    <s v="TransCanada Energy Financial Products Limited"/>
    <x v="0"/>
    <x v="0"/>
    <x v="0"/>
    <x v="3"/>
    <s v="US Gas Fin Swap"/>
    <s v="US Gas Daily     PEPL                    16-31May01      USD/MM"/>
    <n v="5200"/>
    <m/>
    <x v="0"/>
    <x v="12"/>
    <x v="0"/>
    <n v="4.3250000000000002"/>
    <s v="bradkibbe"/>
    <s v="ALEWIS"/>
    <s v="GD-CENTRAL"/>
    <x v="3"/>
    <x v="7"/>
    <s v="V96849.1"/>
    <d v="2001-05-16T21:00:00"/>
  </r>
  <r>
    <x v="0"/>
    <x v="3"/>
    <x v="1"/>
    <x v="0"/>
    <n v="1248362"/>
    <d v="2001-05-15T10:05:57"/>
    <s v="Cargill Energy Trading Canada, Inc."/>
    <x v="0"/>
    <x v="0"/>
    <x v="0"/>
    <x v="3"/>
    <s v="CAN Gas Phy Fwd Firm West &lt; or = 1Mo"/>
    <s v="CAN Gas Phy      NIT                     15May01         CAD/GJ"/>
    <m/>
    <n v="2800"/>
    <x v="0"/>
    <x v="13"/>
    <x v="4"/>
    <n v="6.05"/>
    <s v="SETHMAN1"/>
    <s v="RWATT"/>
    <s v="EC-IM Canada West"/>
    <x v="7"/>
    <x v="9"/>
    <n v="790642"/>
    <d v="2001-05-15T21:00:00"/>
  </r>
  <r>
    <x v="0"/>
    <x v="3"/>
    <x v="1"/>
    <x v="0"/>
    <n v="1248363"/>
    <d v="2001-05-15T10:05:59"/>
    <s v="Texaco Canada Petroleum  Inc."/>
    <x v="0"/>
    <x v="0"/>
    <x v="0"/>
    <x v="3"/>
    <s v="CAN Gas Phy Fwd Firm West &lt; or = 1Mo"/>
    <s v="CAN Gas Phy      NIT                     15May01         CAD/GJ"/>
    <m/>
    <n v="7200"/>
    <x v="0"/>
    <x v="13"/>
    <x v="4"/>
    <n v="6.05"/>
    <s v="SANTUCCI1"/>
    <s v="RWATT"/>
    <s v="EC-IM Canada West"/>
    <x v="7"/>
    <x v="9"/>
    <n v="790643"/>
    <d v="2001-05-15T21:00:00"/>
  </r>
  <r>
    <x v="1"/>
    <x v="3"/>
    <x v="1"/>
    <x v="0"/>
    <n v="1248364"/>
    <d v="2001-05-15T10:06:21"/>
    <s v="Dynegy Marketing and Trade"/>
    <x v="0"/>
    <x v="0"/>
    <x v="0"/>
    <x v="3"/>
    <s v="US Gas Phy Fwd Firm non-TX &lt; or = 1Mo "/>
    <s v="US Gas Phy       HeHub                   16May01         USD/MM"/>
    <n v="7000"/>
    <m/>
    <x v="0"/>
    <x v="12"/>
    <x v="0"/>
    <n v="4.46"/>
    <s v="FMORGAN1"/>
    <s v="ARING"/>
    <s v="ENA-IM NE GULF1"/>
    <x v="7"/>
    <x v="7"/>
    <n v="790645"/>
    <d v="2001-05-16T21:00:00"/>
  </r>
  <r>
    <x v="1"/>
    <x v="3"/>
    <x v="0"/>
    <x v="0"/>
    <n v="1248365"/>
    <d v="2001-05-15T10:06:24"/>
    <s v="Duke Energy Trading and Marketing, L.L.C."/>
    <x v="0"/>
    <x v="0"/>
    <x v="0"/>
    <x v="3"/>
    <s v="US Gas Fin Swap"/>
    <s v="US Gas Daily     HHub                    16-31May01      USD/MM"/>
    <n v="7500"/>
    <m/>
    <x v="0"/>
    <x v="12"/>
    <x v="0"/>
    <n v="4.4400000000000004"/>
    <s v="DANIELCOWL"/>
    <s v="PKEAVEY"/>
    <s v="G-DAILY-EST"/>
    <x v="3"/>
    <x v="7"/>
    <s v="V96850.1"/>
    <d v="2001-05-16T21:00:00"/>
  </r>
  <r>
    <x v="1"/>
    <x v="3"/>
    <x v="1"/>
    <x v="0"/>
    <n v="1248366"/>
    <d v="2001-05-15T10:06:32"/>
    <s v="BP Energy Company"/>
    <x v="0"/>
    <x v="0"/>
    <x v="0"/>
    <x v="3"/>
    <s v="US Gas Phy Fwd Firm non-TX &lt; or = 1Mo "/>
    <s v="US Gas Phy       COL Onshore             16May01         USD/MM"/>
    <m/>
    <n v="6500"/>
    <x v="0"/>
    <x v="12"/>
    <x v="0"/>
    <n v="4.4550000000000001"/>
    <s v="ZHWF0S01"/>
    <s v="SPEREIR"/>
    <s v="ENA-IM NE GULF2"/>
    <x v="7"/>
    <x v="7"/>
    <n v="790646"/>
    <d v="2001-05-16T21:00:00"/>
  </r>
  <r>
    <x v="1"/>
    <x v="3"/>
    <x v="1"/>
    <x v="0"/>
    <n v="1248367"/>
    <d v="2001-05-15T10:06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kwapisze"/>
    <s v="PMIMS"/>
    <s v="ENA - IM MKT Central CG"/>
    <x v="7"/>
    <x v="7"/>
    <n v="790647"/>
    <d v="2001-05-16T21:00:00"/>
  </r>
  <r>
    <x v="1"/>
    <x v="6"/>
    <x v="1"/>
    <x v="0"/>
    <n v="1248368"/>
    <d v="2001-05-15T10:06:41"/>
    <s v="Genesis Crude Oil, L.P."/>
    <x v="0"/>
    <x v="0"/>
    <x v="0"/>
    <x v="6"/>
    <s v="US Crude WTI Phy Index"/>
    <s v="US WTI Index     KOCH P+                 Jun01           USD/bl/d"/>
    <n v="5000"/>
    <m/>
    <x v="0"/>
    <x v="16"/>
    <x v="0"/>
    <n v="2.77"/>
    <s v="gcojalbert"/>
    <s v="RFULLER"/>
    <s v="Phyoil-Index"/>
    <x v="3"/>
    <x v="12"/>
    <s v="V96851.1"/>
    <d v="2001-06-01T21:00:00"/>
  </r>
  <r>
    <x v="1"/>
    <x v="1"/>
    <x v="1"/>
    <x v="0"/>
    <n v="1248369"/>
    <d v="2001-05-15T10:06:55"/>
    <s v="Reliant Energy Services, Inc."/>
    <x v="0"/>
    <x v="0"/>
    <x v="0"/>
    <x v="1"/>
    <s v="US West Power Phy Fwd CAISO"/>
    <s v="US Pwr Phy CAISO SP15 Peak               17-31May01      USD/MWh"/>
    <n v="25"/>
    <m/>
    <x v="0"/>
    <x v="1"/>
    <x v="0"/>
    <n v="215"/>
    <s v="scunning"/>
    <s v="CMALLOR"/>
    <s v="ST-CA"/>
    <x v="6"/>
    <x v="8"/>
    <n v="611346.1"/>
    <d v="2001-05-17T21:00:00"/>
  </r>
  <r>
    <x v="1"/>
    <x v="3"/>
    <x v="1"/>
    <x v="0"/>
    <n v="1248370"/>
    <d v="2001-05-15T10:06:56"/>
    <s v="Duke Energy Trading and Marketing, L.L.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YJACKSON"/>
    <s v="ARING"/>
    <s v="ENA-IM NE GULF1"/>
    <x v="7"/>
    <x v="7"/>
    <n v="790649"/>
    <d v="2001-05-16T21:00:00"/>
  </r>
  <r>
    <x v="1"/>
    <x v="3"/>
    <x v="1"/>
    <x v="0"/>
    <n v="1248371"/>
    <d v="2001-05-15T10:06:57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DM96017"/>
    <s v="MLENHAR"/>
    <s v="ENA - IM West"/>
    <x v="7"/>
    <x v="7"/>
    <n v="790648"/>
    <d v="2001-05-16T21:00:00"/>
  </r>
  <r>
    <x v="1"/>
    <x v="3"/>
    <x v="1"/>
    <x v="0"/>
    <n v="1248372"/>
    <d v="2001-05-15T10:07:05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USTIN4874"/>
    <s v="MLENHAR"/>
    <s v="ENA - IM West"/>
    <x v="7"/>
    <x v="7"/>
    <n v="790651"/>
    <d v="2001-05-16T21:00:00"/>
  </r>
  <r>
    <x v="1"/>
    <x v="1"/>
    <x v="1"/>
    <x v="0"/>
    <n v="1248373"/>
    <d v="2001-05-15T10:07:16"/>
    <s v="Williams Energy Marketing &amp; Trading Company"/>
    <x v="0"/>
    <x v="0"/>
    <x v="0"/>
    <x v="1"/>
    <s v="US West Power Phy Fwd Firm"/>
    <s v="US Pwr Phy Firm  PALVE Peak              17-31May01      USD/MWh"/>
    <n v="25"/>
    <m/>
    <x v="0"/>
    <x v="1"/>
    <x v="0"/>
    <n v="230"/>
    <s v="benpratt1"/>
    <s v="MFISCHE2"/>
    <s v="ST-SW"/>
    <x v="6"/>
    <x v="8"/>
    <n v="611347.1"/>
    <d v="2001-05-17T21:00:00"/>
  </r>
  <r>
    <x v="1"/>
    <x v="3"/>
    <x v="0"/>
    <x v="0"/>
    <n v="1248375"/>
    <d v="2001-05-15T10:07:20"/>
    <s v="AEP Energy Services, Inc."/>
    <x v="0"/>
    <x v="0"/>
    <x v="0"/>
    <x v="3"/>
    <s v="US Gas Fin BasisSwap"/>
    <s v="US Gas Basis     EP SanJuan              Nov01-Mar02     USD/MM"/>
    <m/>
    <n v="5000"/>
    <x v="0"/>
    <x v="12"/>
    <x v="0"/>
    <n v="-0.28999999999999998"/>
    <s v="aepes218"/>
    <s v="MSANCH2"/>
    <s v="GD-New-Jr"/>
    <x v="3"/>
    <x v="7"/>
    <s v="V96853.1"/>
    <d v="2001-11-01T00:00:00"/>
  </r>
  <r>
    <x v="1"/>
    <x v="1"/>
    <x v="1"/>
    <x v="0"/>
    <n v="1248374"/>
    <d v="2001-05-15T10:07:20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0.5"/>
    <s v="vfaes123"/>
    <s v="JQUENET"/>
    <s v="ST-PJM"/>
    <x v="6"/>
    <x v="8"/>
    <n v="611348.1"/>
    <d v="2001-05-29T21:00:00"/>
  </r>
  <r>
    <x v="0"/>
    <x v="3"/>
    <x v="1"/>
    <x v="0"/>
    <n v="1248376"/>
    <d v="2001-05-15T10:07:22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9"/>
    <s v="ADM68959"/>
    <s v="RWATT"/>
    <s v="EC-IM Canada West"/>
    <x v="7"/>
    <x v="9"/>
    <n v="790652"/>
    <d v="2001-05-16T21:00:00"/>
  </r>
  <r>
    <x v="1"/>
    <x v="6"/>
    <x v="0"/>
    <x v="0"/>
    <n v="1248377"/>
    <d v="2001-05-15T10:07:2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854.1"/>
    <d v="2001-06-01T00:00:00"/>
  </r>
  <r>
    <x v="0"/>
    <x v="0"/>
    <x v="0"/>
    <x v="0"/>
    <n v="1248378"/>
    <d v="2001-05-15T10:07:41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76"/>
    <s v="PHILLIPSM"/>
    <s v="BMARCHAN"/>
    <s v="Enron Metals Trading System"/>
    <x v="0"/>
    <x v="0"/>
    <n v="2130144"/>
    <m/>
  </r>
  <r>
    <x v="1"/>
    <x v="3"/>
    <x v="1"/>
    <x v="0"/>
    <n v="1248379"/>
    <d v="2001-05-15T10:07:42"/>
    <s v="TransCanada Energy Marketing USA, Inc."/>
    <x v="0"/>
    <x v="0"/>
    <x v="0"/>
    <x v="3"/>
    <s v="US Gas Phy Fwd Firm non-TX &lt; or = 1Mo "/>
    <s v="US Gas Phy       PEPL Pool               16May01         USD/MM"/>
    <n v="1030"/>
    <m/>
    <x v="0"/>
    <x v="12"/>
    <x v="0"/>
    <n v="4.3449999999999998"/>
    <s v="cscharton"/>
    <s v="KSTEVEN"/>
    <s v="ENA-IM Mid Central South"/>
    <x v="7"/>
    <x v="7"/>
    <n v="790655"/>
    <d v="2001-05-16T21:00:00"/>
  </r>
  <r>
    <x v="1"/>
    <x v="6"/>
    <x v="0"/>
    <x v="0"/>
    <n v="1248381"/>
    <d v="2001-05-15T10:07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56.1"/>
    <d v="2001-06-01T00:00:00"/>
  </r>
  <r>
    <x v="1"/>
    <x v="3"/>
    <x v="0"/>
    <x v="0"/>
    <n v="1248382"/>
    <d v="2001-05-15T10:07:52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57.1"/>
    <d v="2002-04-01T00:00:00"/>
  </r>
  <r>
    <x v="1"/>
    <x v="3"/>
    <x v="0"/>
    <x v="0"/>
    <n v="1248383"/>
    <d v="2001-05-15T10:08:11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58.1"/>
    <d v="2001-06-01T00:00:00"/>
  </r>
  <r>
    <x v="0"/>
    <x v="3"/>
    <x v="1"/>
    <x v="0"/>
    <n v="1248384"/>
    <d v="2001-05-15T10:08:19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ORTHTRA"/>
    <s v="RWATT"/>
    <s v="EC-IM Canada West"/>
    <x v="7"/>
    <x v="9"/>
    <n v="790657"/>
    <d v="2001-05-15T21:00:00"/>
  </r>
  <r>
    <x v="0"/>
    <x v="2"/>
    <x v="0"/>
    <x v="0"/>
    <n v="1248385"/>
    <d v="2001-05-15T10:08:34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6"/>
    <s v="peglerjo"/>
    <s v="CMAHONE"/>
    <s v="UK - ECTRIC - Lite Gasoil"/>
    <x v="3"/>
    <x v="5"/>
    <s v=" V97487"/>
    <d v="2001-07-01T00:00:00"/>
  </r>
  <r>
    <x v="1"/>
    <x v="3"/>
    <x v="1"/>
    <x v="0"/>
    <n v="1248386"/>
    <d v="2001-05-15T10:08:49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749999999999996"/>
    <s v="EPMELPddd"/>
    <s v="SPEREIR"/>
    <s v="ENA-IM NE GULF2"/>
    <x v="7"/>
    <x v="7"/>
    <n v="790658"/>
    <d v="2001-05-16T21:00:00"/>
  </r>
  <r>
    <x v="1"/>
    <x v="3"/>
    <x v="1"/>
    <x v="0"/>
    <n v="1248387"/>
    <d v="2001-05-15T10:09:03"/>
    <s v="Equitable Gas Company"/>
    <x v="0"/>
    <x v="0"/>
    <x v="0"/>
    <x v="3"/>
    <s v="US Gas Phy Fwd Firm non-TX &lt; or = 1Mo "/>
    <s v="US Gas Phy       TETCO ELA               16May01         USD/MM"/>
    <n v="3000"/>
    <m/>
    <x v="0"/>
    <x v="12"/>
    <x v="0"/>
    <n v="4.4249999999999998"/>
    <s v="ADM89359"/>
    <s v="SPEREIR"/>
    <s v="ENA-IM NE GULF3"/>
    <x v="7"/>
    <x v="7"/>
    <n v="790659"/>
    <d v="2001-05-16T21:00:00"/>
  </r>
  <r>
    <x v="0"/>
    <x v="2"/>
    <x v="0"/>
    <x v="0"/>
    <n v="1248388"/>
    <d v="2001-05-15T10:09:29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7"/>
    <s v="peglerjo"/>
    <s v="CMAHONE"/>
    <s v="UK - ECTRIC - Lite Gasoil"/>
    <x v="3"/>
    <x v="5"/>
    <s v=" V97510"/>
    <d v="2001-07-01T00:00:00"/>
  </r>
  <r>
    <x v="0"/>
    <x v="2"/>
    <x v="0"/>
    <x v="0"/>
    <n v="1248389"/>
    <d v="2001-05-15T10:09:4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25"/>
    <s v="christoph"/>
    <s v="CMAHONE"/>
    <s v="UK - ECTRIC - Lite Gasoil"/>
    <x v="3"/>
    <x v="5"/>
    <s v="V96862.1"/>
    <d v="2001-06-01T00:00:00"/>
  </r>
  <r>
    <x v="0"/>
    <x v="2"/>
    <x v="0"/>
    <x v="0"/>
    <n v="1248390"/>
    <d v="2001-05-15T10:09:51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8"/>
    <s v="peglerjo"/>
    <s v="CMAHONE"/>
    <s v="UK - ECTRIC - Lite Gasoil"/>
    <x v="3"/>
    <x v="5"/>
    <s v="V97528"/>
    <d v="2001-07-01T00:00:00"/>
  </r>
  <r>
    <x v="1"/>
    <x v="6"/>
    <x v="1"/>
    <x v="0"/>
    <n v="1248391"/>
    <d v="2001-05-15T10:10:47"/>
    <s v="ConAgra Energy Services, Inc."/>
    <x v="0"/>
    <x v="0"/>
    <x v="0"/>
    <x v="6"/>
    <s v="US Crude WTI Phy Index"/>
    <s v="US WTI Index     KOCH P+                 Jun01           USD/bl/d"/>
    <m/>
    <n v="2000"/>
    <x v="0"/>
    <x v="16"/>
    <x v="0"/>
    <n v="2.79"/>
    <s v="JALTILIO"/>
    <s v="RFULLER"/>
    <s v="Phyoil-Index"/>
    <x v="3"/>
    <x v="12"/>
    <s v="V96863.1"/>
    <d v="2001-06-01T21:00:00"/>
  </r>
  <r>
    <x v="1"/>
    <x v="3"/>
    <x v="1"/>
    <x v="0"/>
    <n v="1248392"/>
    <d v="2001-05-15T10:11:05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DILLABOUGH"/>
    <s v="JWILLI13"/>
    <s v="ENA - IM Mkt Central MICH"/>
    <x v="7"/>
    <x v="7"/>
    <n v="790662"/>
    <d v="2001-05-16T21:00:00"/>
  </r>
  <r>
    <x v="1"/>
    <x v="3"/>
    <x v="1"/>
    <x v="0"/>
    <n v="1248393"/>
    <d v="2001-05-15T10:11:24"/>
    <s v="Texla Energy Management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49999999999996"/>
    <s v="STANHORTON"/>
    <s v="ARING"/>
    <s v="ENA-IM NE GULF1"/>
    <x v="7"/>
    <x v="7"/>
    <n v="790663"/>
    <d v="2001-05-16T21:00:00"/>
  </r>
  <r>
    <x v="1"/>
    <x v="6"/>
    <x v="1"/>
    <x v="0"/>
    <n v="1248394"/>
    <d v="2001-05-15T10:11:28"/>
    <s v="Sempra Energy Trading Corp."/>
    <x v="0"/>
    <x v="0"/>
    <x v="0"/>
    <x v="6"/>
    <s v="US Crude WTI Phy Index"/>
    <s v="US WTI Index     KOCH P+                 Jul01           USD/bl/d"/>
    <m/>
    <n v="4000"/>
    <x v="0"/>
    <x v="16"/>
    <x v="0"/>
    <n v="3.22"/>
    <s v="DOMESTIC"/>
    <s v="RFULLER"/>
    <s v="Phyoil-Index"/>
    <x v="3"/>
    <x v="12"/>
    <s v="V96864.1"/>
    <d v="2001-07-01T21:00:00"/>
  </r>
  <r>
    <x v="0"/>
    <x v="3"/>
    <x v="1"/>
    <x v="0"/>
    <n v="1248395"/>
    <d v="2001-05-15T10:11:36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craigwest"/>
    <s v="RWATT"/>
    <s v="EC-IM Canada West"/>
    <x v="7"/>
    <x v="9"/>
    <n v="790664"/>
    <d v="2001-05-15T21:00:00"/>
  </r>
  <r>
    <x v="1"/>
    <x v="1"/>
    <x v="1"/>
    <x v="0"/>
    <n v="1248396"/>
    <d v="2001-05-15T10:11:38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ETJONES"/>
    <s v="CDORLAN"/>
    <s v="ST-ECAR"/>
    <x v="6"/>
    <x v="8"/>
    <n v="611358.1"/>
    <d v="2001-05-17T21:00:00"/>
  </r>
  <r>
    <x v="1"/>
    <x v="3"/>
    <x v="1"/>
    <x v="0"/>
    <n v="1248397"/>
    <d v="2001-05-15T10:11:59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DILLABOUGH"/>
    <s v="JWILLI13"/>
    <s v="ENA - IM Mkt Central MICH"/>
    <x v="7"/>
    <x v="7"/>
    <n v="790665"/>
    <d v="2001-05-16T21:00:00"/>
  </r>
  <r>
    <x v="1"/>
    <x v="3"/>
    <x v="1"/>
    <x v="0"/>
    <n v="1248398"/>
    <d v="2001-05-15T10:12:22"/>
    <s v="Virginia Power Energy Marketing, Inc.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3"/>
    <s v="SPJOHRDE"/>
    <s v="SNEAL"/>
    <s v="ENA-IM NE GULF3"/>
    <x v="7"/>
    <x v="7"/>
    <n v="790666"/>
    <d v="2001-05-16T21:00:00"/>
  </r>
  <r>
    <x v="1"/>
    <x v="3"/>
    <x v="1"/>
    <x v="0"/>
    <n v="1248399"/>
    <d v="2001-05-15T10:12:33"/>
    <s v="Nexen Marketing"/>
    <x v="0"/>
    <x v="0"/>
    <x v="0"/>
    <x v="3"/>
    <s v="US Gas Phy Fwd Firm non-TX &lt; or = 1Mo "/>
    <s v="US Gas Phy       Mich Con                16May01         USD/MM"/>
    <n v="4709"/>
    <m/>
    <x v="0"/>
    <x v="12"/>
    <x v="0"/>
    <n v="4.6749999999999998"/>
    <s v="DILLABOUGH"/>
    <s v="JWILLI13"/>
    <s v="ENA - IM Mkt Central MICH"/>
    <x v="7"/>
    <x v="7"/>
    <n v="790667"/>
    <d v="2001-05-16T21:00:00"/>
  </r>
  <r>
    <x v="1"/>
    <x v="3"/>
    <x v="0"/>
    <x v="0"/>
    <n v="1248400"/>
    <d v="2001-05-15T10:12:41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65.1"/>
    <d v="2002-04-01T00:00:00"/>
  </r>
  <r>
    <x v="1"/>
    <x v="3"/>
    <x v="1"/>
    <x v="0"/>
    <n v="1248401"/>
    <d v="2001-05-15T10:12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ADM48146"/>
    <s v="ARING"/>
    <s v="ENA-IM NE GULF1"/>
    <x v="7"/>
    <x v="7"/>
    <n v="790668"/>
    <d v="2001-05-16T21:00:00"/>
  </r>
  <r>
    <x v="1"/>
    <x v="3"/>
    <x v="0"/>
    <x v="0"/>
    <n v="1248402"/>
    <d v="2001-05-15T10:13:05"/>
    <s v="Cook Inlet Energy Supply L.L.C."/>
    <x v="0"/>
    <x v="0"/>
    <x v="0"/>
    <x v="3"/>
    <s v="US Gas Fin BasisSwap"/>
    <s v="US Gas Basis     EP SanJuan              Jun01           USD/MM"/>
    <n v="5000"/>
    <m/>
    <x v="0"/>
    <x v="12"/>
    <x v="0"/>
    <n v="-0.77"/>
    <s v="WESTDESK1"/>
    <s v="MSANCH2"/>
    <s v="GD-New-Jr"/>
    <x v="3"/>
    <x v="7"/>
    <s v="V96866.1"/>
    <d v="2001-06-01T21:00:00"/>
  </r>
  <r>
    <x v="1"/>
    <x v="1"/>
    <x v="1"/>
    <x v="0"/>
    <n v="1248403"/>
    <d v="2001-05-15T10:13:11"/>
    <s v="Cinergy Services, Inc."/>
    <x v="0"/>
    <x v="0"/>
    <x v="0"/>
    <x v="1"/>
    <s v="US East Power Phy Fwd Firm"/>
    <s v="US Pwr Phy Firm  Entergy Peak            Jun01           USD/MWh"/>
    <m/>
    <n v="50"/>
    <x v="0"/>
    <x v="1"/>
    <x v="0"/>
    <n v="73.5"/>
    <s v="Sherrera"/>
    <s v="JFORNEY"/>
    <s v="LT-SPP"/>
    <x v="6"/>
    <x v="8"/>
    <n v="611365.1"/>
    <d v="2001-06-01T14:16:00"/>
  </r>
  <r>
    <x v="0"/>
    <x v="0"/>
    <x v="0"/>
    <x v="0"/>
    <n v="1248404"/>
    <d v="2001-05-15T10:13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30146"/>
    <m/>
  </r>
  <r>
    <x v="1"/>
    <x v="3"/>
    <x v="0"/>
    <x v="0"/>
    <n v="1248405"/>
    <d v="2001-05-15T10:13:3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67.1"/>
    <d v="2001-06-01T00:00:00"/>
  </r>
  <r>
    <x v="1"/>
    <x v="3"/>
    <x v="1"/>
    <x v="0"/>
    <n v="1248406"/>
    <d v="2001-05-15T10:13:45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800000000000004"/>
    <s v="csaponaro"/>
    <s v="ARING"/>
    <s v="ENA-IM NE GULF1"/>
    <x v="7"/>
    <x v="7"/>
    <n v="790669"/>
    <d v="2001-05-16T21:00:00"/>
  </r>
  <r>
    <x v="0"/>
    <x v="3"/>
    <x v="1"/>
    <x v="0"/>
    <n v="1248408"/>
    <d v="2001-05-15T10:13:47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2.1"/>
    <s v="psheffield"/>
    <s v="MNICHOLA"/>
    <s v="Non Affiliate Gas Book"/>
    <x v="4"/>
    <x v="2"/>
    <s v="L1248408"/>
    <d v="2001-05-15T21:00:00"/>
  </r>
  <r>
    <x v="0"/>
    <x v="0"/>
    <x v="0"/>
    <x v="0"/>
    <n v="1248409"/>
    <d v="2001-05-15T10:13:5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62411"/>
    <s v="BMARCHAN"/>
    <s v="Enron Metals Trading System"/>
    <x v="0"/>
    <x v="0"/>
    <n v="2130148"/>
    <m/>
  </r>
  <r>
    <x v="1"/>
    <x v="3"/>
    <x v="1"/>
    <x v="0"/>
    <n v="1248410"/>
    <d v="2001-05-15T10:13:52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9"/>
    <s v="aepes215"/>
    <s v="ARING"/>
    <s v="ENA-IM NE GULF1"/>
    <x v="7"/>
    <x v="7"/>
    <n v="790670"/>
    <d v="2001-05-16T21:00:00"/>
  </r>
  <r>
    <x v="0"/>
    <x v="0"/>
    <x v="0"/>
    <x v="0"/>
    <n v="1248412"/>
    <d v="2001-05-15T10:13:5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4"/>
    <s v="NATHANDAY"/>
    <s v="BMARCHAN"/>
    <s v="Enron Metals Trading System"/>
    <x v="0"/>
    <x v="0"/>
    <n v="2130150"/>
    <m/>
  </r>
  <r>
    <x v="1"/>
    <x v="3"/>
    <x v="1"/>
    <x v="0"/>
    <n v="1248411"/>
    <d v="2001-05-15T10:13:58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"/>
    <s v="ADM48146"/>
    <s v="ARING"/>
    <s v="ENA-IM NE GULF1"/>
    <x v="7"/>
    <x v="7"/>
    <n v="790671"/>
    <d v="2001-05-16T21:00:00"/>
  </r>
  <r>
    <x v="0"/>
    <x v="0"/>
    <x v="0"/>
    <x v="0"/>
    <n v="1248414"/>
    <d v="2001-05-15T10:14:19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74"/>
    <s v="stanleyf"/>
    <s v="BMARCHAN"/>
    <s v="Enron Metals Trading System"/>
    <x v="0"/>
    <x v="0"/>
    <n v="2130152"/>
    <m/>
  </r>
  <r>
    <x v="1"/>
    <x v="3"/>
    <x v="0"/>
    <x v="0"/>
    <n v="1248413"/>
    <d v="2001-05-15T10:14:19"/>
    <s v="Conectiv Energy Supply, Inc."/>
    <x v="0"/>
    <x v="0"/>
    <x v="0"/>
    <x v="3"/>
    <s v="US Gas Fin Swap"/>
    <s v="US Gas Swap      Nymex                   Nov01-Mar02     USD/MM"/>
    <m/>
    <n v="5000"/>
    <x v="0"/>
    <x v="12"/>
    <x v="0"/>
    <n v="4.92"/>
    <s v="steven12"/>
    <s v="JARNOLD"/>
    <s v="NG-Price"/>
    <x v="3"/>
    <x v="7"/>
    <s v="V96868.1"/>
    <d v="2001-11-01T00:00:00"/>
  </r>
  <r>
    <x v="0"/>
    <x v="0"/>
    <x v="0"/>
    <x v="0"/>
    <n v="1248415"/>
    <d v="2001-05-15T10:14:22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4"/>
    <s v="ANDYMARSH"/>
    <s v="BMARCHAN"/>
    <s v="Enron Metals Trading System"/>
    <x v="0"/>
    <x v="0"/>
    <n v="2130156"/>
    <m/>
  </r>
  <r>
    <x v="0"/>
    <x v="0"/>
    <x v="0"/>
    <x v="0"/>
    <n v="1248416"/>
    <d v="2001-05-15T10:14:2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VANDESBO"/>
    <s v="BMARCHAN"/>
    <s v="Enron Metals Trading System"/>
    <x v="0"/>
    <x v="0"/>
    <n v="2130154"/>
    <m/>
  </r>
  <r>
    <x v="0"/>
    <x v="0"/>
    <x v="0"/>
    <x v="0"/>
    <n v="1248417"/>
    <d v="2001-05-15T10:14:27"/>
    <s v="Prudential Bache International Limited"/>
    <x v="0"/>
    <x v="0"/>
    <x v="0"/>
    <x v="0"/>
    <s v="Nickel LME Registered Contract"/>
    <s v="Ni LME Reg.      Contract                3 Month         USD/mt-L"/>
    <n v="9"/>
    <m/>
    <x v="0"/>
    <x v="4"/>
    <x v="0"/>
    <n v="7315"/>
    <s v="BARRYGERSH"/>
    <s v="ATURNER"/>
    <s v="Enron Metals Trading System"/>
    <x v="0"/>
    <x v="0"/>
    <n v="2130158"/>
    <m/>
  </r>
  <r>
    <x v="1"/>
    <x v="3"/>
    <x v="1"/>
    <x v="0"/>
    <n v="1248422"/>
    <d v="2001-05-15T10:14:50"/>
    <s v="EnergyUSA-TPC Cor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749999999999996"/>
    <s v="gfischer"/>
    <s v="SPEREIR"/>
    <s v="ENA-IM NE GULF2"/>
    <x v="7"/>
    <x v="7"/>
    <n v="790672"/>
    <d v="2001-05-16T21:00:00"/>
  </r>
  <r>
    <x v="1"/>
    <x v="3"/>
    <x v="0"/>
    <x v="0"/>
    <n v="1248424"/>
    <d v="2001-05-15T10:15:03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1"/>
    <s v="kdiamond"/>
    <s v="JARNOLD"/>
    <s v="NG-Price"/>
    <x v="3"/>
    <x v="7"/>
    <s v="V96874.1"/>
    <d v="2001-06-01T21:00:00"/>
  </r>
  <r>
    <x v="0"/>
    <x v="0"/>
    <x v="0"/>
    <x v="0"/>
    <n v="1248425"/>
    <d v="2001-05-15T10:15:05"/>
    <s v="J. Aron &amp; Company"/>
    <x v="0"/>
    <x v="0"/>
    <x v="0"/>
    <x v="0"/>
    <s v="Alum Alloy LME Registered Contract"/>
    <s v="Al Alloy LME Reg Contract                3 Month         USD/mt-L"/>
    <n v="11"/>
    <m/>
    <x v="0"/>
    <x v="2"/>
    <x v="0"/>
    <n v="1255"/>
    <s v="VANDESBO"/>
    <s v="JGORDON1"/>
    <s v="Enron Metals Trading System"/>
    <x v="0"/>
    <x v="0"/>
    <n v="2130160"/>
    <m/>
  </r>
  <r>
    <x v="1"/>
    <x v="3"/>
    <x v="1"/>
    <x v="0"/>
    <n v="1248426"/>
    <d v="2001-05-15T10:15:05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aribri"/>
    <s v="MLENHAR"/>
    <s v="ENA - IM West"/>
    <x v="7"/>
    <x v="7"/>
    <n v="790674"/>
    <d v="2001-05-16T21:00:00"/>
  </r>
  <r>
    <x v="1"/>
    <x v="3"/>
    <x v="0"/>
    <x v="0"/>
    <n v="1248427"/>
    <d v="2001-05-15T10:15:10"/>
    <s v="Western Gas Resources, Inc."/>
    <x v="0"/>
    <x v="0"/>
    <x v="0"/>
    <x v="3"/>
    <s v="US Gas Fin BasisSwap"/>
    <s v="US Gas Basis     NWPL RkyMtn             Jul01           USD/MM"/>
    <m/>
    <n v="5000"/>
    <x v="0"/>
    <x v="12"/>
    <x v="0"/>
    <n v="-1.3"/>
    <s v="MHUGGINS"/>
    <s v="FERMIS"/>
    <s v="FT - North West"/>
    <x v="3"/>
    <x v="7"/>
    <s v="V96875.1"/>
    <d v="2001-07-01T21:00:00"/>
  </r>
  <r>
    <x v="1"/>
    <x v="3"/>
    <x v="0"/>
    <x v="0"/>
    <n v="1248430"/>
    <d v="2001-05-15T10:15:26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MHUGGINS"/>
    <s v="FERMIS"/>
    <s v="FT - North West"/>
    <x v="3"/>
    <x v="7"/>
    <s v="V96878.1"/>
    <d v="2001-06-01T21:00:00"/>
  </r>
  <r>
    <x v="0"/>
    <x v="3"/>
    <x v="1"/>
    <x v="0"/>
    <n v="1248432"/>
    <d v="2001-05-15T10:15:3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675"/>
    <d v="2001-06-01T21:00:00"/>
  </r>
  <r>
    <x v="1"/>
    <x v="6"/>
    <x v="0"/>
    <x v="0"/>
    <n v="1248434"/>
    <d v="2001-05-15T10:1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79.1"/>
    <d v="2001-06-01T00:00:00"/>
  </r>
  <r>
    <x v="1"/>
    <x v="3"/>
    <x v="0"/>
    <x v="0"/>
    <n v="1248435"/>
    <d v="2001-05-15T10:15:52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5"/>
    <s v="MHUGGINS"/>
    <s v="FERMIS"/>
    <s v="FT - North West"/>
    <x v="3"/>
    <x v="7"/>
    <s v="V96880.1"/>
    <d v="2001-06-01T21:00:00"/>
  </r>
  <r>
    <x v="1"/>
    <x v="3"/>
    <x v="0"/>
    <x v="0"/>
    <n v="1248437"/>
    <d v="2001-05-15T10:16:00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2"/>
    <s v="ADM48210"/>
    <s v="JARNOLD"/>
    <s v="NG-Price"/>
    <x v="3"/>
    <x v="7"/>
    <s v="V96882.1"/>
    <d v="2001-06-01T00:00:00"/>
  </r>
  <r>
    <x v="1"/>
    <x v="1"/>
    <x v="1"/>
    <x v="0"/>
    <n v="1248436"/>
    <d v="2001-05-15T10:16:00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6.35"/>
    <s v="Kellybry"/>
    <s v="KPRESTO"/>
    <s v="LT-SPP"/>
    <x v="6"/>
    <x v="8"/>
    <n v="611374.1"/>
    <d v="2001-09-01T14:16:00"/>
  </r>
  <r>
    <x v="1"/>
    <x v="3"/>
    <x v="0"/>
    <x v="0"/>
    <n v="1248438"/>
    <d v="2001-05-15T10:16:12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ADM90884"/>
    <s v="JARNOLD"/>
    <s v="NG-Price"/>
    <x v="3"/>
    <x v="7"/>
    <s v="V96883.1"/>
    <d v="2001-06-01T21:00:00"/>
  </r>
  <r>
    <x v="1"/>
    <x v="3"/>
    <x v="0"/>
    <x v="0"/>
    <n v="1248439"/>
    <d v="2001-05-15T10:16:28"/>
    <s v="Virginia Power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JOHNNYMAC"/>
    <s v="JARNOLD"/>
    <s v="NG-Price"/>
    <x v="3"/>
    <x v="7"/>
    <s v="V96884.1"/>
    <d v="2001-06-01T21:00:00"/>
  </r>
  <r>
    <x v="0"/>
    <x v="3"/>
    <x v="1"/>
    <x v="0"/>
    <n v="1248440"/>
    <d v="2001-05-15T10:16:30"/>
    <s v="Talisman Energy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ADM84845"/>
    <s v="RWATT"/>
    <s v="EC-IM Canada West"/>
    <x v="7"/>
    <x v="9"/>
    <n v="790676"/>
    <d v="2001-05-15T21:00:00"/>
  </r>
  <r>
    <x v="1"/>
    <x v="3"/>
    <x v="0"/>
    <x v="0"/>
    <n v="1248441"/>
    <d v="2001-05-15T10:16:36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649999999999999"/>
    <s v="aepes222"/>
    <s v="PKEAVEY"/>
    <s v="G-DAILY-EST"/>
    <x v="3"/>
    <x v="7"/>
    <s v="V96886.1"/>
    <d v="2001-05-16T21:00:00"/>
  </r>
  <r>
    <x v="1"/>
    <x v="1"/>
    <x v="1"/>
    <x v="0"/>
    <n v="1248444"/>
    <d v="2001-05-15T10:16:44"/>
    <s v="Constellation Power Source, Inc."/>
    <x v="0"/>
    <x v="0"/>
    <x v="0"/>
    <x v="1"/>
    <s v="US East Power Phy Fwd Firm"/>
    <s v="US Pwr Phy Firm  PJM-W Peak              Jun01           USD/MWh"/>
    <m/>
    <n v="50"/>
    <x v="0"/>
    <x v="1"/>
    <x v="0"/>
    <n v="65"/>
    <s v="BARHAMCPS"/>
    <s v="JQUENET"/>
    <s v="LT-PJM"/>
    <x v="6"/>
    <x v="8"/>
    <n v="611378.1"/>
    <d v="2001-06-01T14:12:00"/>
  </r>
  <r>
    <x v="1"/>
    <x v="1"/>
    <x v="1"/>
    <x v="0"/>
    <n v="1248443"/>
    <d v="2001-05-15T10:16:44"/>
    <s v="Coral Power, L.L.C."/>
    <x v="0"/>
    <x v="0"/>
    <x v="0"/>
    <x v="1"/>
    <s v="US East Power Phy Fwd Firm"/>
    <s v="US Pwr Phy Firm  PJM-W Peak              Jul-Aug01       USD/MWh"/>
    <m/>
    <n v="50"/>
    <x v="0"/>
    <x v="1"/>
    <x v="0"/>
    <n v="97.75"/>
    <s v="blacina1"/>
    <s v="RBENSON"/>
    <s v="LT-PJM"/>
    <x v="6"/>
    <x v="8"/>
    <n v="611377.1"/>
    <d v="2001-07-01T14:12:00"/>
  </r>
  <r>
    <x v="1"/>
    <x v="3"/>
    <x v="0"/>
    <x v="0"/>
    <n v="1248445"/>
    <d v="2001-05-15T10:16:45"/>
    <s v="Conectiv Energy Supply, Inc."/>
    <x v="0"/>
    <x v="0"/>
    <x v="0"/>
    <x v="3"/>
    <s v="US Gas Fin Swap"/>
    <s v="US Gas Swap      Nymex                   Jun-Oct01       USD/MM"/>
    <n v="5000"/>
    <m/>
    <x v="0"/>
    <x v="12"/>
    <x v="0"/>
    <n v="4.62"/>
    <s v="steven12"/>
    <s v="JARNOLD"/>
    <s v="NG-Price"/>
    <x v="3"/>
    <x v="7"/>
    <s v="V96887.1"/>
    <d v="2001-06-01T00:00:00"/>
  </r>
  <r>
    <x v="1"/>
    <x v="3"/>
    <x v="0"/>
    <x v="0"/>
    <n v="1248447"/>
    <d v="2001-05-15T10:17:03"/>
    <s v="Engage Energy Canada L.P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west"/>
    <s v="JARNOLD"/>
    <s v="NG-Price"/>
    <x v="3"/>
    <x v="7"/>
    <s v="V96888.1"/>
    <d v="2001-11-01T00:00:00"/>
  </r>
  <r>
    <x v="1"/>
    <x v="3"/>
    <x v="0"/>
    <x v="0"/>
    <n v="1248446"/>
    <d v="2001-05-15T10:17:03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99999999999996"/>
    <s v="steven12"/>
    <s v="JARNOLD"/>
    <s v="NG-Price"/>
    <x v="3"/>
    <x v="7"/>
    <s v="V96890.1"/>
    <d v="2001-06-01T21:00:00"/>
  </r>
  <r>
    <x v="1"/>
    <x v="3"/>
    <x v="0"/>
    <x v="0"/>
    <n v="1248449"/>
    <d v="2001-05-15T10:17:0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2"/>
    <s v="JLIPMAN1"/>
    <s v="JARNOLD"/>
    <s v="NG-Price"/>
    <x v="3"/>
    <x v="7"/>
    <s v="V96889.1"/>
    <d v="2001-06-01T00:00:00"/>
  </r>
  <r>
    <x v="1"/>
    <x v="3"/>
    <x v="1"/>
    <x v="0"/>
    <n v="1248448"/>
    <d v="2001-05-15T10:17:04"/>
    <s v="Enserco Energy, In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5.55"/>
    <s v="ADM96017"/>
    <s v="MLENHAR"/>
    <s v="ENA - IM West"/>
    <x v="7"/>
    <x v="7"/>
    <n v="790677"/>
    <d v="2001-05-16T21:00:00"/>
  </r>
  <r>
    <x v="1"/>
    <x v="3"/>
    <x v="1"/>
    <x v="0"/>
    <n v="1248450"/>
    <d v="2001-05-15T10:17:0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3"/>
    <s v="ADM48146"/>
    <s v="ARING"/>
    <s v="ENA-IM NE GULF1"/>
    <x v="7"/>
    <x v="7"/>
    <n v="790678"/>
    <d v="2001-05-16T21:00:00"/>
  </r>
  <r>
    <x v="1"/>
    <x v="3"/>
    <x v="0"/>
    <x v="0"/>
    <n v="1248451"/>
    <d v="2001-05-15T10:17:16"/>
    <s v="Aquila Risk Management Corporation"/>
    <x v="0"/>
    <x v="0"/>
    <x v="0"/>
    <x v="3"/>
    <s v="US Gas Fin Swap"/>
    <s v="US Gas Swap      Nymex                   Jun01           USD/MM"/>
    <n v="7500"/>
    <m/>
    <x v="0"/>
    <x v="12"/>
    <x v="0"/>
    <n v="4.5199999999999996"/>
    <s v="AQUILA1005"/>
    <s v="JARNOLD"/>
    <s v="NG-Price"/>
    <x v="3"/>
    <x v="7"/>
    <s v="V96891.1"/>
    <d v="2001-06-01T21:00:00"/>
  </r>
  <r>
    <x v="1"/>
    <x v="3"/>
    <x v="0"/>
    <x v="0"/>
    <n v="1248452"/>
    <d v="2001-05-15T10:17:20"/>
    <s v="Glencore Ltd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ADM48210"/>
    <s v="JARNOLD"/>
    <s v="NG-Price"/>
    <x v="3"/>
    <x v="7"/>
    <s v="V96893.1"/>
    <d v="2001-06-01T21:00:00"/>
  </r>
  <r>
    <x v="1"/>
    <x v="3"/>
    <x v="0"/>
    <x v="0"/>
    <n v="1248453"/>
    <d v="2001-05-15T10:17:24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3"/>
    <s v="JOHNNYMAC"/>
    <s v="JARNOLD"/>
    <s v="NG-Price"/>
    <x v="3"/>
    <x v="7"/>
    <s v="V96892.1"/>
    <d v="2001-06-01T00:00:00"/>
  </r>
  <r>
    <x v="0"/>
    <x v="3"/>
    <x v="1"/>
    <x v="0"/>
    <n v="1248454"/>
    <d v="2001-05-15T10:17:27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ORTHTRA"/>
    <s v="RWATT"/>
    <s v="EC-IM Canada West"/>
    <x v="7"/>
    <x v="9"/>
    <n v="790679"/>
    <d v="2001-05-15T21:00:00"/>
  </r>
  <r>
    <x v="1"/>
    <x v="3"/>
    <x v="0"/>
    <x v="0"/>
    <n v="1248455"/>
    <d v="2001-05-15T10:17:34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25"/>
    <s v="ADM34514"/>
    <s v="JARNOLD"/>
    <s v="NG-Price"/>
    <x v="3"/>
    <x v="7"/>
    <s v="V96894.1"/>
    <d v="2001-06-01T00:00:00"/>
  </r>
  <r>
    <x v="0"/>
    <x v="3"/>
    <x v="1"/>
    <x v="0"/>
    <n v="1248456"/>
    <d v="2001-05-15T10:17:39"/>
    <s v="Cinergy Global Trading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DSTHOMAS1"/>
    <s v="AFAIRLE"/>
    <s v="Non Affiliate Gas Book"/>
    <x v="4"/>
    <x v="2"/>
    <n v="102954"/>
    <d v="2001-06-01T21:00:00"/>
  </r>
  <r>
    <x v="1"/>
    <x v="3"/>
    <x v="1"/>
    <x v="0"/>
    <n v="1248457"/>
    <d v="2001-05-15T10:17:40"/>
    <s v="Enron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IREMAN"/>
    <s v="MLENHAR"/>
    <s v="ENA - IM West"/>
    <x v="7"/>
    <x v="7"/>
    <n v="790680"/>
    <d v="2001-05-16T21:00:00"/>
  </r>
  <r>
    <x v="1"/>
    <x v="3"/>
    <x v="0"/>
    <x v="0"/>
    <n v="1248459"/>
    <d v="2001-05-15T10:17:48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349999999999998"/>
    <s v="johnswatek"/>
    <s v="JARNOLD"/>
    <s v="NG-Price"/>
    <x v="3"/>
    <x v="7"/>
    <s v="V96896.1"/>
    <d v="2001-06-01T00:00:00"/>
  </r>
  <r>
    <x v="1"/>
    <x v="3"/>
    <x v="0"/>
    <x v="0"/>
    <n v="1248461"/>
    <d v="2001-05-15T10:17:51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"/>
    <s v="det00001"/>
    <s v="JARNOLD"/>
    <s v="NG-Price"/>
    <x v="3"/>
    <x v="7"/>
    <s v="V96899.1"/>
    <d v="2001-06-01T21:00:00"/>
  </r>
  <r>
    <x v="1"/>
    <x v="3"/>
    <x v="0"/>
    <x v="0"/>
    <n v="1248462"/>
    <d v="2001-05-15T10:17:54"/>
    <s v="PG&amp;E Energy Trading-Gas Corporation"/>
    <x v="0"/>
    <x v="0"/>
    <x v="0"/>
    <x v="3"/>
    <s v="US Gas Fin BasisSwap"/>
    <s v="US Gas Basis     Transco Z6 NY           Oct01           USD/MM"/>
    <m/>
    <n v="5000"/>
    <x v="0"/>
    <x v="12"/>
    <x v="0"/>
    <n v="0.49"/>
    <s v="NedCosman"/>
    <s v="BMCKAY"/>
    <s v="FT-NY"/>
    <x v="3"/>
    <x v="7"/>
    <s v="V96898.1"/>
    <d v="2001-10-01T00:00:00"/>
  </r>
  <r>
    <x v="0"/>
    <x v="0"/>
    <x v="0"/>
    <x v="0"/>
    <n v="1248464"/>
    <d v="2001-05-15T10:17:58"/>
    <s v="Willowbridge Associates Inc"/>
    <x v="0"/>
    <x v="0"/>
    <x v="0"/>
    <x v="0"/>
    <s v="Aluminum LME Registered Contract"/>
    <s v="Al LME Reg.      Contract                20Jun01         USD/mt-L"/>
    <n v="50"/>
    <m/>
    <x v="0"/>
    <x v="0"/>
    <x v="0"/>
    <n v="1513"/>
    <s v="ADM52993"/>
    <s v="GRANKINE"/>
    <s v="Enron Metals Trading System"/>
    <x v="0"/>
    <x v="0"/>
    <n v="2130168"/>
    <d v="2001-06-20T00:00:00"/>
  </r>
  <r>
    <x v="0"/>
    <x v="0"/>
    <x v="0"/>
    <x v="0"/>
    <n v="1248466"/>
    <d v="2001-05-15T10:17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30172"/>
    <m/>
  </r>
  <r>
    <x v="0"/>
    <x v="0"/>
    <x v="0"/>
    <x v="0"/>
    <n v="1248465"/>
    <d v="2001-05-15T10:17:59"/>
    <s v="Willowbridge Associates Inc"/>
    <x v="0"/>
    <x v="0"/>
    <x v="0"/>
    <x v="0"/>
    <s v="Aluminum LME Registered Contract"/>
    <s v="Al LME Reg.      Contract                3 Month         USD/mt-L"/>
    <m/>
    <n v="50"/>
    <x v="0"/>
    <x v="0"/>
    <x v="0"/>
    <n v="1514"/>
    <s v="ADM52993"/>
    <s v="GRANKINE"/>
    <s v="Enron Metals Trading System"/>
    <x v="0"/>
    <x v="0"/>
    <n v="2130170"/>
    <m/>
  </r>
  <r>
    <x v="1"/>
    <x v="3"/>
    <x v="1"/>
    <x v="0"/>
    <n v="1248469"/>
    <d v="2001-05-15T10:18:03"/>
    <s v="Conectiv Energy Supply, Inc."/>
    <x v="0"/>
    <x v="0"/>
    <x v="0"/>
    <x v="3"/>
    <s v="US Gas Phy Fwd Firm non-TX &lt; or = 1Mo "/>
    <s v="US Gas Phy       COL Onshore             16May01         USD/MM"/>
    <n v="5000"/>
    <m/>
    <x v="0"/>
    <x v="12"/>
    <x v="0"/>
    <n v="4.4800000000000004"/>
    <s v="marissa2"/>
    <s v="SPEREIR"/>
    <s v="ENA-IM NE GULF2"/>
    <x v="7"/>
    <x v="7"/>
    <n v="790681"/>
    <d v="2001-05-16T21:00:00"/>
  </r>
  <r>
    <x v="1"/>
    <x v="3"/>
    <x v="0"/>
    <x v="0"/>
    <n v="1248472"/>
    <d v="2001-05-15T10:18:13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49999999999998"/>
    <s v="ADM34514"/>
    <s v="JARNOLD"/>
    <s v="NG-Price"/>
    <x v="3"/>
    <x v="7"/>
    <s v="V96903.1"/>
    <d v="2001-06-01T00:00:00"/>
  </r>
  <r>
    <x v="0"/>
    <x v="3"/>
    <x v="1"/>
    <x v="0"/>
    <n v="1248474"/>
    <d v="2001-05-15T10:18:15"/>
    <s v="Aquila Canada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050000000000004"/>
    <s v="rhoughton"/>
    <s v="MCOWAN"/>
    <s v="EC-IM Canada West"/>
    <x v="7"/>
    <x v="9"/>
    <n v="790682"/>
    <d v="2001-05-16T21:00:00"/>
  </r>
  <r>
    <x v="0"/>
    <x v="0"/>
    <x v="0"/>
    <x v="0"/>
    <n v="1248476"/>
    <d v="2001-05-15T10:18:2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johnmanfld"/>
    <s v="BMARCHAN"/>
    <s v="Enron Metals Trading System"/>
    <x v="0"/>
    <x v="0"/>
    <n v="2130174"/>
    <m/>
  </r>
  <r>
    <x v="1"/>
    <x v="3"/>
    <x v="0"/>
    <x v="0"/>
    <n v="1248477"/>
    <d v="2001-05-15T10:18:2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04.1"/>
    <d v="2001-06-01T21:00:00"/>
  </r>
  <r>
    <x v="1"/>
    <x v="3"/>
    <x v="0"/>
    <x v="0"/>
    <n v="1248478"/>
    <d v="2001-05-15T10:18:26"/>
    <s v="AEP Energy Services, Inc."/>
    <x v="0"/>
    <x v="0"/>
    <x v="0"/>
    <x v="3"/>
    <s v="US Gas Fin Swap"/>
    <s v="US Gas Daily     HHub                    16-31May01      USD/MM"/>
    <n v="5000"/>
    <m/>
    <x v="0"/>
    <x v="12"/>
    <x v="0"/>
    <n v="4.4850000000000003"/>
    <s v="aepes222"/>
    <s v="PKEAVEY"/>
    <s v="G-DAILY-EST"/>
    <x v="3"/>
    <x v="7"/>
    <s v="V96908.1"/>
    <d v="2001-05-16T21:00:00"/>
  </r>
  <r>
    <x v="1"/>
    <x v="3"/>
    <x v="0"/>
    <x v="0"/>
    <n v="1248479"/>
    <d v="2001-05-15T10:18:31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JOHNNYMAC"/>
    <s v="JARNOLD"/>
    <s v="NG-Price"/>
    <x v="3"/>
    <x v="7"/>
    <s v="V96907.1"/>
    <d v="2001-06-01T00:00:00"/>
  </r>
  <r>
    <x v="1"/>
    <x v="3"/>
    <x v="0"/>
    <x v="0"/>
    <n v="1248480"/>
    <d v="2001-05-15T10:18:37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AQUILA1005"/>
    <s v="JARNOLD"/>
    <s v="NG-Price"/>
    <x v="3"/>
    <x v="7"/>
    <s v="V96910.1"/>
    <d v="2001-06-01T21:00:00"/>
  </r>
  <r>
    <x v="1"/>
    <x v="1"/>
    <x v="1"/>
    <x v="0"/>
    <n v="1248481"/>
    <d v="2001-05-15T10:18:43"/>
    <s v="Duke Energy Trading and Marketing, L.L.C."/>
    <x v="0"/>
    <x v="0"/>
    <x v="0"/>
    <x v="1"/>
    <s v="US East Power Phy Fwd Firm"/>
    <s v="US Pwr Phy Firm  NEPOOL Peak             Jul-Aug01       USD/MWh"/>
    <m/>
    <n v="50"/>
    <x v="0"/>
    <x v="1"/>
    <x v="0"/>
    <n v="85.5"/>
    <s v="TIMLOHRENZ"/>
    <s v="DDAVIS"/>
    <s v="LT-New England"/>
    <x v="6"/>
    <x v="8"/>
    <n v="611380.1"/>
    <d v="2001-07-01T17:11:00"/>
  </r>
  <r>
    <x v="0"/>
    <x v="3"/>
    <x v="1"/>
    <x v="0"/>
    <n v="1248482"/>
    <d v="2001-05-15T10:18:45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5"/>
    <s v="ADM00359"/>
    <s v="RWATT"/>
    <s v="EC-IM Canada West"/>
    <x v="7"/>
    <x v="9"/>
    <n v="790684"/>
    <d v="2001-05-15T21:00:00"/>
  </r>
  <r>
    <x v="1"/>
    <x v="3"/>
    <x v="0"/>
    <x v="0"/>
    <n v="1248483"/>
    <d v="2001-05-15T10:18:47"/>
    <s v="Aquila Risk Management Corporation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AQUILA1074"/>
    <s v="JARNOLD"/>
    <s v="NG-Price"/>
    <x v="3"/>
    <x v="7"/>
    <s v="V96909.1"/>
    <d v="2001-06-01T00:00:00"/>
  </r>
  <r>
    <x v="1"/>
    <x v="1"/>
    <x v="1"/>
    <x v="0"/>
    <n v="1248484"/>
    <d v="2001-05-15T10:18:47"/>
    <s v="American Electric Power Service Corporation"/>
    <x v="0"/>
    <x v="0"/>
    <x v="0"/>
    <x v="1"/>
    <s v="US East Power Phy Fwd Firm"/>
    <s v="US Pwr Phy Firm  PJM-W Peak              Jan-Feb02       USD/MWh"/>
    <m/>
    <n v="50"/>
    <x v="0"/>
    <x v="1"/>
    <x v="0"/>
    <n v="45"/>
    <s v="aepsvc128"/>
    <s v="RBENSON"/>
    <s v="LT-PJM"/>
    <x v="6"/>
    <x v="8"/>
    <n v="611381.1"/>
    <d v="2002-01-01T14:12:00"/>
  </r>
  <r>
    <x v="1"/>
    <x v="3"/>
    <x v="0"/>
    <x v="0"/>
    <n v="1248485"/>
    <d v="2001-05-15T10:18:5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449999999999999"/>
    <s v="rsavocch"/>
    <s v="JARNOLD"/>
    <s v="NG-Price"/>
    <x v="3"/>
    <x v="7"/>
    <s v="V96911.1"/>
    <d v="2001-06-01T21:00:00"/>
  </r>
  <r>
    <x v="1"/>
    <x v="1"/>
    <x v="1"/>
    <x v="0"/>
    <n v="1248486"/>
    <d v="2001-05-15T10:18:54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WATTS002"/>
    <s v="JKING6"/>
    <s v="LT-ECAR"/>
    <x v="6"/>
    <x v="8"/>
    <n v="611382.1"/>
    <d v="2001-06-01T17:03:00"/>
  </r>
  <r>
    <x v="1"/>
    <x v="3"/>
    <x v="1"/>
    <x v="0"/>
    <n v="1248488"/>
    <d v="2001-05-15T10:18:55"/>
    <s v="Aquila Energy Marketing Corporation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950000000000003"/>
    <s v="LANCEMCW"/>
    <s v="JHODGE2"/>
    <s v="ENA-IM ME TCO"/>
    <x v="7"/>
    <x v="7"/>
    <n v="790685"/>
    <d v="2001-05-16T21:00:00"/>
  </r>
  <r>
    <x v="1"/>
    <x v="3"/>
    <x v="0"/>
    <x v="0"/>
    <n v="1248493"/>
    <d v="2001-05-15T10:19:02"/>
    <s v="Mirant Americas Energy Marketing, L.P."/>
    <x v="0"/>
    <x v="0"/>
    <x v="0"/>
    <x v="3"/>
    <s v="US Gas Fin Swap"/>
    <s v="US Gas Daily     NNG Ventura             16-31May01      USD/MM"/>
    <n v="2500"/>
    <m/>
    <x v="0"/>
    <x v="12"/>
    <x v="0"/>
    <n v="4.3650000000000002"/>
    <s v="rapini0001"/>
    <s v="ALEWIS"/>
    <s v="GD-CENTRAL"/>
    <x v="3"/>
    <x v="7"/>
    <s v="V96914.1"/>
    <d v="2001-05-16T21:00:00"/>
  </r>
  <r>
    <x v="1"/>
    <x v="3"/>
    <x v="0"/>
    <x v="0"/>
    <n v="1248494"/>
    <d v="2001-05-15T10:19:04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54"/>
    <s v="MICWHITE"/>
    <s v="JARNOLD"/>
    <s v="NG-Price"/>
    <x v="3"/>
    <x v="7"/>
    <s v="V96916.1"/>
    <d v="2001-06-01T21:00:00"/>
  </r>
  <r>
    <x v="1"/>
    <x v="3"/>
    <x v="0"/>
    <x v="0"/>
    <n v="1248495"/>
    <d v="2001-05-15T10:19:06"/>
    <s v="TransCanada Energy Financial Products Limited"/>
    <x v="0"/>
    <x v="0"/>
    <x v="0"/>
    <x v="3"/>
    <s v="US Gas Fin Swap"/>
    <s v="US Gas Daily     HHub                    16-31May01      USD/MM"/>
    <m/>
    <n v="2200"/>
    <x v="0"/>
    <x v="12"/>
    <x v="0"/>
    <n v="4.5049999999999999"/>
    <s v="bradkibbe"/>
    <s v="PKEAVEY"/>
    <s v="G-DAILY-EST"/>
    <x v="3"/>
    <x v="7"/>
    <s v="V96920.1"/>
    <d v="2001-05-16T21:00:00"/>
  </r>
  <r>
    <x v="1"/>
    <x v="3"/>
    <x v="0"/>
    <x v="0"/>
    <n v="1248496"/>
    <d v="2001-05-15T10:19:08"/>
    <s v="Calpine Energy Services, L.P."/>
    <x v="0"/>
    <x v="0"/>
    <x v="0"/>
    <x v="3"/>
    <s v="US Gas Fin Swap"/>
    <s v="US Gas Swap      Nymex                   Jun01           USD/MM"/>
    <n v="5000"/>
    <m/>
    <x v="0"/>
    <x v="12"/>
    <x v="0"/>
    <n v="4.54"/>
    <s v="POSEJPALI2"/>
    <s v="JARNOLD"/>
    <s v="NG-Price"/>
    <x v="3"/>
    <x v="7"/>
    <s v="V96915.1"/>
    <d v="2001-06-01T21:00:00"/>
  </r>
  <r>
    <x v="0"/>
    <x v="0"/>
    <x v="0"/>
    <x v="0"/>
    <n v="1248497"/>
    <d v="2001-05-15T10:19:10"/>
    <s v="Sogemin Metals Ltd.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TRD11005"/>
    <s v="ATURNER"/>
    <s v="Enron Metals Trading System"/>
    <x v="0"/>
    <x v="0"/>
    <n v="2130176"/>
    <m/>
  </r>
  <r>
    <x v="1"/>
    <x v="3"/>
    <x v="1"/>
    <x v="0"/>
    <n v="1248498"/>
    <d v="2001-05-15T10:19:10"/>
    <s v="Aquila Energy Marketing Corporation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350000000000003"/>
    <s v="LANCEMCW"/>
    <s v="JHODGE2"/>
    <s v="ENA-IM ME TCO"/>
    <x v="7"/>
    <x v="7"/>
    <n v="790686"/>
    <d v="2001-05-16T21:00:00"/>
  </r>
  <r>
    <x v="1"/>
    <x v="3"/>
    <x v="0"/>
    <x v="0"/>
    <n v="1248499"/>
    <d v="2001-05-15T10:19:1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918.1"/>
    <d v="2001-06-01T21:00:00"/>
  </r>
  <r>
    <x v="1"/>
    <x v="3"/>
    <x v="0"/>
    <x v="0"/>
    <n v="1248500"/>
    <d v="2001-05-15T10:19:14"/>
    <s v="Conectiv Energy Supply, Inc."/>
    <x v="0"/>
    <x v="0"/>
    <x v="0"/>
    <x v="3"/>
    <s v="US Gas Fin Swap"/>
    <s v="US Gas Swap      Nymex                   Jul01           USD/MM"/>
    <n v="5000"/>
    <m/>
    <x v="0"/>
    <x v="12"/>
    <x v="0"/>
    <n v="4.6074999999999999"/>
    <s v="steven12"/>
    <s v="JARNOLD"/>
    <s v="NG-Price"/>
    <x v="3"/>
    <x v="7"/>
    <s v="V96919.1"/>
    <d v="2001-07-01T21:00:00"/>
  </r>
  <r>
    <x v="1"/>
    <x v="1"/>
    <x v="1"/>
    <x v="0"/>
    <n v="1248502"/>
    <d v="2001-05-15T10:19:15"/>
    <s v="Dynegy Power Marketing, Inc."/>
    <x v="0"/>
    <x v="0"/>
    <x v="0"/>
    <x v="1"/>
    <s v="US East Power Phy Fwd Firm"/>
    <s v="US Pwr Phy Firm  PJM-W Peak              21-25May01      USD/MWh"/>
    <m/>
    <n v="50"/>
    <x v="0"/>
    <x v="1"/>
    <x v="0"/>
    <n v="48"/>
    <s v="jmpepper"/>
    <s v="JQUENET"/>
    <s v="ST-PJM"/>
    <x v="6"/>
    <x v="8"/>
    <n v="611384.1"/>
    <d v="2001-05-21T21:00:00"/>
  </r>
  <r>
    <x v="1"/>
    <x v="3"/>
    <x v="0"/>
    <x v="0"/>
    <n v="1248506"/>
    <d v="2001-05-15T10:19:23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POSEJPALI2"/>
    <s v="JARNOLD"/>
    <s v="NG-Price"/>
    <x v="3"/>
    <x v="7"/>
    <s v="V96921.1"/>
    <d v="2001-06-01T00:00:00"/>
  </r>
  <r>
    <x v="1"/>
    <x v="3"/>
    <x v="0"/>
    <x v="0"/>
    <n v="1248504"/>
    <d v="2001-05-15T10:19:23"/>
    <s v="Glencore Ltd."/>
    <x v="0"/>
    <x v="0"/>
    <x v="0"/>
    <x v="3"/>
    <s v="US Gas Fin Swap"/>
    <s v="US Gas Swap      Nymex                   Jul01           USD/MM"/>
    <n v="15000"/>
    <m/>
    <x v="0"/>
    <x v="12"/>
    <x v="0"/>
    <n v="4.6025"/>
    <s v="ADM48210"/>
    <s v="JARNOLD"/>
    <s v="NG-Price"/>
    <x v="3"/>
    <x v="7"/>
    <s v="V96922.1"/>
    <d v="2001-07-01T21:00:00"/>
  </r>
  <r>
    <x v="0"/>
    <x v="3"/>
    <x v="1"/>
    <x v="0"/>
    <n v="1248507"/>
    <d v="2001-05-15T10:19:2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950000000000003"/>
    <s v="delsing01"/>
    <s v="MCOWAN"/>
    <s v="EC-IM Canada West"/>
    <x v="7"/>
    <x v="9"/>
    <n v="790687"/>
    <d v="2001-06-01T21:00:00"/>
  </r>
  <r>
    <x v="1"/>
    <x v="3"/>
    <x v="0"/>
    <x v="0"/>
    <n v="1248508"/>
    <d v="2001-05-15T10:19:31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3"/>
    <s v="POSEJPALI2"/>
    <s v="JARNOLD"/>
    <s v="NG-Price"/>
    <x v="3"/>
    <x v="7"/>
    <s v="V96924.1"/>
    <d v="2001-06-01T21:00:00"/>
  </r>
  <r>
    <x v="1"/>
    <x v="3"/>
    <x v="0"/>
    <x v="0"/>
    <n v="1248509"/>
    <d v="2001-05-15T10:19:33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49"/>
    <s v="kaadmire"/>
    <s v="PKEAVEY"/>
    <s v="G-DAILY-EST"/>
    <x v="3"/>
    <x v="7"/>
    <s v="V96925.1"/>
    <d v="2001-05-16T21:00:00"/>
  </r>
  <r>
    <x v="1"/>
    <x v="3"/>
    <x v="0"/>
    <x v="0"/>
    <n v="1248510"/>
    <d v="2001-05-15T10:19:38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"/>
    <s v="POSEJPALI2"/>
    <s v="JARNOLD"/>
    <s v="NG-Price"/>
    <x v="3"/>
    <x v="7"/>
    <s v="V96923.1"/>
    <d v="2001-06-01T00:00:00"/>
  </r>
  <r>
    <x v="0"/>
    <x v="3"/>
    <x v="0"/>
    <x v="0"/>
    <n v="1248511"/>
    <d v="2001-05-15T10:19:39"/>
    <s v="J. Aron &amp; Company"/>
    <x v="0"/>
    <x v="0"/>
    <x v="0"/>
    <x v="3"/>
    <s v="CAN Gas Straddle Option"/>
    <s v="CAN NG Stdle Opt NIT Monthly ES6.3       Jul01           CAD/GJ"/>
    <m/>
    <n v="30000"/>
    <x v="0"/>
    <x v="13"/>
    <x v="4"/>
    <n v="0.85"/>
    <s v="geridanc"/>
    <s v="JDISTUR"/>
    <s v="FT-CAND-EGSC-OP"/>
    <x v="3"/>
    <x v="9"/>
    <s v="V96926.1"/>
    <d v="2001-07-01T00:00:00"/>
  </r>
  <r>
    <x v="1"/>
    <x v="3"/>
    <x v="0"/>
    <x v="0"/>
    <n v="1248512"/>
    <d v="2001-05-15T10:19:46"/>
    <s v="TransCanada Energy Financial Products Limited"/>
    <x v="0"/>
    <x v="0"/>
    <x v="0"/>
    <x v="3"/>
    <s v="US Gas Fin Swap"/>
    <s v="US Gas Daily     HHub                    16-31May01      USD/MM"/>
    <m/>
    <n v="550"/>
    <x v="0"/>
    <x v="12"/>
    <x v="0"/>
    <n v="4.4950000000000001"/>
    <s v="bradkibbe"/>
    <s v="PKEAVEY"/>
    <s v="G-DAILY-EST"/>
    <x v="3"/>
    <x v="7"/>
    <s v="V96927.1"/>
    <d v="2001-05-16T21:00:00"/>
  </r>
  <r>
    <x v="0"/>
    <x v="0"/>
    <x v="0"/>
    <x v="0"/>
    <n v="1248513"/>
    <d v="2001-05-15T10:19:55"/>
    <s v="Chase Manhatt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holcombe"/>
    <s v="ATURNER"/>
    <s v="Enron Metals Trading System"/>
    <x v="0"/>
    <x v="0"/>
    <n v="2130178"/>
    <m/>
  </r>
  <r>
    <x v="0"/>
    <x v="0"/>
    <x v="0"/>
    <x v="0"/>
    <n v="1248514"/>
    <d v="2001-05-15T10:19:58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NATHANDAY"/>
    <s v="BMARCHAN"/>
    <s v="Enron Metals Trading System"/>
    <x v="0"/>
    <x v="0"/>
    <n v="2130180"/>
    <m/>
  </r>
  <r>
    <x v="1"/>
    <x v="3"/>
    <x v="0"/>
    <x v="0"/>
    <n v="1248515"/>
    <d v="2001-05-15T10:20:03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6449999999999996"/>
    <s v="SHIMAITIS"/>
    <s v="JARNOLD"/>
    <s v="NG-Price"/>
    <x v="3"/>
    <x v="7"/>
    <s v="V96928.1"/>
    <d v="2001-06-01T00:00:00"/>
  </r>
  <r>
    <x v="1"/>
    <x v="3"/>
    <x v="0"/>
    <x v="0"/>
    <n v="1248516"/>
    <d v="2001-05-15T10:20:04"/>
    <s v="Texaco Natural Gas Inc."/>
    <x v="0"/>
    <x v="0"/>
    <x v="0"/>
    <x v="3"/>
    <s v="US Gas Fin BasisSwap"/>
    <s v="US Gas Basis     EP SanJuan              Jun01           USD/MM"/>
    <n v="5000"/>
    <m/>
    <x v="0"/>
    <x v="12"/>
    <x v="0"/>
    <n v="-0.78500000000000003"/>
    <s v="artleyjim"/>
    <s v="MSANCH2"/>
    <s v="GD-New-Jr"/>
    <x v="3"/>
    <x v="7"/>
    <s v="V96929.1"/>
    <d v="2001-06-01T21:00:00"/>
  </r>
  <r>
    <x v="1"/>
    <x v="3"/>
    <x v="0"/>
    <x v="0"/>
    <n v="1248517"/>
    <d v="2001-05-15T10:20:06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ADM90884"/>
    <s v="JARNOLD"/>
    <s v="NG-Price"/>
    <x v="3"/>
    <x v="7"/>
    <s v="V96930.1"/>
    <d v="2001-06-01T21:00:00"/>
  </r>
  <r>
    <x v="1"/>
    <x v="3"/>
    <x v="0"/>
    <x v="0"/>
    <n v="1248518"/>
    <d v="2001-05-15T10:20:08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800000000000004"/>
    <s v="shduster"/>
    <s v="PKEAVEY"/>
    <s v="G-DAILY-EST"/>
    <x v="3"/>
    <x v="7"/>
    <s v="V96934.1"/>
    <d v="2001-05-16T21:00:00"/>
  </r>
  <r>
    <x v="1"/>
    <x v="3"/>
    <x v="0"/>
    <x v="0"/>
    <n v="1248519"/>
    <d v="2001-05-15T10:20:09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"/>
    <s v="ADM34514"/>
    <s v="JARNOLD"/>
    <s v="NG-Price"/>
    <x v="3"/>
    <x v="7"/>
    <s v="V96931.1"/>
    <d v="2001-06-01T00:00:00"/>
  </r>
  <r>
    <x v="1"/>
    <x v="3"/>
    <x v="0"/>
    <x v="0"/>
    <n v="1248520"/>
    <d v="2001-05-15T10:20:14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AQUILA1029"/>
    <s v="PKEAVEY"/>
    <s v="G-DAILY-EST"/>
    <x v="3"/>
    <x v="7"/>
    <s v="V96933.1"/>
    <d v="2001-05-16T21:00:00"/>
  </r>
  <r>
    <x v="1"/>
    <x v="1"/>
    <x v="1"/>
    <x v="0"/>
    <n v="1248521"/>
    <d v="2001-05-15T10:20:19"/>
    <s v="Coral Power, L.L.C."/>
    <x v="0"/>
    <x v="0"/>
    <x v="0"/>
    <x v="1"/>
    <s v="US East Power Phy Fwd Firm"/>
    <s v="US Pwr Phy Firm  PJM-W Peak              Jul-Aug01       USD/MWh"/>
    <n v="50"/>
    <m/>
    <x v="0"/>
    <x v="1"/>
    <x v="0"/>
    <n v="97.75"/>
    <s v="blacina1"/>
    <s v="RBENSON"/>
    <s v="LT-PJM"/>
    <x v="6"/>
    <x v="8"/>
    <n v="611385.1"/>
    <d v="2001-07-01T14:12:00"/>
  </r>
  <r>
    <x v="1"/>
    <x v="3"/>
    <x v="0"/>
    <x v="0"/>
    <n v="1248522"/>
    <d v="2001-05-15T10:20:20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3"/>
    <s v="ADM59980"/>
    <s v="JARNOLD"/>
    <s v="NG-Price"/>
    <x v="3"/>
    <x v="7"/>
    <s v="V96932.1"/>
    <d v="2001-06-01T21:00:00"/>
  </r>
  <r>
    <x v="1"/>
    <x v="3"/>
    <x v="0"/>
    <x v="0"/>
    <n v="1248523"/>
    <d v="2001-05-15T10:20:3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aepes222"/>
    <s v="PKEAVEY"/>
    <s v="G-DAILY-EST"/>
    <x v="3"/>
    <x v="7"/>
    <s v="V96936.1"/>
    <d v="2001-05-16T21:00:00"/>
  </r>
  <r>
    <x v="1"/>
    <x v="3"/>
    <x v="0"/>
    <x v="0"/>
    <n v="1248524"/>
    <d v="2001-05-15T10:20:36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det00001"/>
    <s v="JARNOLD"/>
    <s v="NG-Price"/>
    <x v="3"/>
    <x v="7"/>
    <s v="V96935.1"/>
    <d v="2001-06-01T21:00:00"/>
  </r>
  <r>
    <x v="1"/>
    <x v="1"/>
    <x v="1"/>
    <x v="0"/>
    <n v="1248525"/>
    <d v="2001-05-15T10:21:1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87.1"/>
    <d v="2001-05-17T21:00:00"/>
  </r>
  <r>
    <x v="1"/>
    <x v="1"/>
    <x v="1"/>
    <x v="0"/>
    <n v="1248526"/>
    <d v="2001-05-15T10:21:12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51"/>
    <s v="cmcnally"/>
    <s v="JQUENET"/>
    <s v="ST-PJM"/>
    <x v="6"/>
    <x v="8"/>
    <n v="611388.1"/>
    <d v="2001-05-29T21:00:00"/>
  </r>
  <r>
    <x v="0"/>
    <x v="0"/>
    <x v="0"/>
    <x v="0"/>
    <n v="1248527"/>
    <d v="2001-05-15T10:21:15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chashastie"/>
    <s v="BMARCHAN"/>
    <s v="Enron Metals Trading System"/>
    <x v="0"/>
    <x v="0"/>
    <n v="2130184"/>
    <m/>
  </r>
  <r>
    <x v="0"/>
    <x v="3"/>
    <x v="1"/>
    <x v="0"/>
    <n v="1248528"/>
    <d v="2001-05-15T10:21:18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650000000000004"/>
    <s v="SANTUCCI1"/>
    <s v="RWATT"/>
    <s v="EC-IM Canada West"/>
    <x v="7"/>
    <x v="9"/>
    <n v="790690"/>
    <d v="2001-05-15T21:00:00"/>
  </r>
  <r>
    <x v="1"/>
    <x v="1"/>
    <x v="1"/>
    <x v="0"/>
    <n v="1248530"/>
    <d v="2001-05-15T10:21:30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aepsvc132"/>
    <s v="CDORLAN"/>
    <s v="ST-ECAR"/>
    <x v="6"/>
    <x v="8"/>
    <n v="611389.1"/>
    <d v="2001-05-17T21:00:00"/>
  </r>
  <r>
    <x v="1"/>
    <x v="3"/>
    <x v="0"/>
    <x v="0"/>
    <n v="1248531"/>
    <d v="2001-05-15T10:21:4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38.1"/>
    <d v="2001-06-01T21:00:00"/>
  </r>
  <r>
    <x v="0"/>
    <x v="3"/>
    <x v="1"/>
    <x v="0"/>
    <n v="1248533"/>
    <d v="2001-05-15T10:21:40"/>
    <s v="Texaco Canada Petroleum  Inc."/>
    <x v="0"/>
    <x v="0"/>
    <x v="0"/>
    <x v="3"/>
    <s v="CAN Gas Phy Fwd Firm West &lt; or = 1Mo"/>
    <s v="CAN Gas Phy      NIT                     Jun01           CAD/GJ"/>
    <n v="2000"/>
    <m/>
    <x v="0"/>
    <x v="13"/>
    <x v="4"/>
    <n v="6.1749999999999998"/>
    <s v="SANTUCCI1"/>
    <s v="MCOWAN"/>
    <s v="EC-IM Canada West"/>
    <x v="7"/>
    <x v="9"/>
    <n v="790691"/>
    <d v="2001-06-01T21:00:00"/>
  </r>
  <r>
    <x v="1"/>
    <x v="1"/>
    <x v="0"/>
    <x v="0"/>
    <n v="1248532"/>
    <d v="2001-05-15T10:21:40"/>
    <s v="American Electric Power Service Corporation"/>
    <x v="0"/>
    <x v="0"/>
    <x v="0"/>
    <x v="1"/>
    <s v="US East Power Fin Swap"/>
    <s v="US Pwr Fin Swap  ISO NY Z-A Peak         21-25May01      USD/MWh"/>
    <m/>
    <n v="50"/>
    <x v="0"/>
    <x v="1"/>
    <x v="0"/>
    <n v="45.5"/>
    <s v="aepsvc133"/>
    <s v="GGUPTA"/>
    <s v="ST-New England"/>
    <x v="6"/>
    <x v="7"/>
    <n v="611390.1"/>
    <d v="2001-05-21T21:00:00"/>
  </r>
  <r>
    <x v="1"/>
    <x v="6"/>
    <x v="0"/>
    <x v="0"/>
    <n v="1248534"/>
    <d v="2001-05-15T10:21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939.1"/>
    <d v="2001-06-01T00:00:00"/>
  </r>
  <r>
    <x v="1"/>
    <x v="1"/>
    <x v="1"/>
    <x v="0"/>
    <n v="1248535"/>
    <d v="2001-05-15T10:21:55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4"/>
    <s v="ekaes123"/>
    <s v="CDORLAN"/>
    <s v="ST-ECAR"/>
    <x v="6"/>
    <x v="8"/>
    <n v="611391.1"/>
    <d v="2001-05-17T21:00:00"/>
  </r>
  <r>
    <x v="1"/>
    <x v="3"/>
    <x v="1"/>
    <x v="0"/>
    <n v="1248536"/>
    <d v="2001-05-15T10:22:07"/>
    <s v="Aquila Energy Marketing Corporation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5199999999999996"/>
    <s v="BIGDADDY"/>
    <s v="ARING"/>
    <s v="ENA-IM NE GULF1"/>
    <x v="7"/>
    <x v="7"/>
    <n v="790692"/>
    <d v="2001-05-16T21:00:00"/>
  </r>
  <r>
    <x v="0"/>
    <x v="0"/>
    <x v="0"/>
    <x v="0"/>
    <n v="1248538"/>
    <d v="2001-05-15T10:22:25"/>
    <s v="Investec Bank (UK) Limited"/>
    <x v="0"/>
    <x v="0"/>
    <x v="0"/>
    <x v="0"/>
    <s v="Copper LME Registered Contract"/>
    <s v="Cu LME Reg.      Contract                3 Month         USD/mt-L"/>
    <m/>
    <n v="5"/>
    <x v="0"/>
    <x v="0"/>
    <x v="0"/>
    <n v="1673"/>
    <s v="ADM61366"/>
    <s v="BMARCHAN"/>
    <s v="Enron Metals Trading System"/>
    <x v="0"/>
    <x v="0"/>
    <n v="2130186"/>
    <m/>
  </r>
  <r>
    <x v="0"/>
    <x v="3"/>
    <x v="1"/>
    <x v="0"/>
    <n v="1248539"/>
    <d v="2001-05-15T10:22:2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749999999999998"/>
    <s v="tsamaska"/>
    <s v="MCOWAN"/>
    <s v="EC-IM Canada West"/>
    <x v="7"/>
    <x v="9"/>
    <n v="790695"/>
    <d v="2001-06-01T21:00:00"/>
  </r>
  <r>
    <x v="0"/>
    <x v="0"/>
    <x v="0"/>
    <x v="0"/>
    <n v="1248540"/>
    <d v="2001-05-15T10:22:33"/>
    <s v="Credit Lyonnais Rouse Limited"/>
    <x v="0"/>
    <x v="0"/>
    <x v="0"/>
    <x v="0"/>
    <s v="Copper LME Registered Contract"/>
    <s v="Cu LME Reg.      Contract                3 Month         USD/mt-L"/>
    <m/>
    <n v="12"/>
    <x v="0"/>
    <x v="0"/>
    <x v="0"/>
    <n v="1673"/>
    <s v="johnmanfld"/>
    <s v="BMARCHAN"/>
    <s v="Enron Metals Trading System"/>
    <x v="0"/>
    <x v="0"/>
    <n v="2130188"/>
    <m/>
  </r>
  <r>
    <x v="1"/>
    <x v="6"/>
    <x v="0"/>
    <x v="0"/>
    <n v="1248542"/>
    <d v="2001-05-15T10:22:3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941.1"/>
    <d v="2001-06-01T00:00:00"/>
  </r>
  <r>
    <x v="1"/>
    <x v="1"/>
    <x v="0"/>
    <x v="0"/>
    <n v="1248541"/>
    <d v="2001-05-15T10:22:36"/>
    <s v="Tractebel Energy Marketing, Inc."/>
    <x v="0"/>
    <x v="0"/>
    <x v="0"/>
    <x v="1"/>
    <s v="US East Power Fin Swap"/>
    <s v="US Pwr Fin Swap  ISO NY Z-J Peak         21-31May01      USD/MWh"/>
    <n v="50"/>
    <m/>
    <x v="0"/>
    <x v="1"/>
    <x v="0"/>
    <n v="70.5"/>
    <s v="HERNDON1"/>
    <s v="GGUPTA"/>
    <s v="ST-New England"/>
    <x v="6"/>
    <x v="7"/>
    <n v="611393.1"/>
    <d v="2001-05-21T21:00:00"/>
  </r>
  <r>
    <x v="1"/>
    <x v="1"/>
    <x v="0"/>
    <x v="0"/>
    <n v="1248543"/>
    <d v="2001-05-15T10:22:43"/>
    <s v="Tractebel Energy Marketing, Inc."/>
    <x v="0"/>
    <x v="0"/>
    <x v="0"/>
    <x v="1"/>
    <s v="US East Power Fin Swap"/>
    <s v="US Pwr Fin Swap  ISO NY Z-J Peak         17-18May01      USD/MWh"/>
    <n v="50"/>
    <m/>
    <x v="0"/>
    <x v="1"/>
    <x v="0"/>
    <n v="60"/>
    <s v="HERNDON1"/>
    <s v="GGUPTA"/>
    <s v="ST-New England"/>
    <x v="6"/>
    <x v="7"/>
    <n v="611394.1"/>
    <d v="2001-05-17T21:00:00"/>
  </r>
  <r>
    <x v="0"/>
    <x v="3"/>
    <x v="1"/>
    <x v="0"/>
    <n v="1248546"/>
    <d v="2001-05-15T10:22:49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ADM74235"/>
    <s v="RWATT"/>
    <s v="EC-IM Canada West"/>
    <x v="7"/>
    <x v="9"/>
    <n v="790696"/>
    <d v="2001-05-15T21:00:00"/>
  </r>
  <r>
    <x v="1"/>
    <x v="3"/>
    <x v="0"/>
    <x v="0"/>
    <n v="1248547"/>
    <d v="2001-05-15T10:22:50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steven12"/>
    <s v="PKEAVEY"/>
    <s v="G-DAILY-EST"/>
    <x v="3"/>
    <x v="7"/>
    <s v="V96942.1"/>
    <d v="2001-05-16T21:00:00"/>
  </r>
  <r>
    <x v="0"/>
    <x v="0"/>
    <x v="0"/>
    <x v="0"/>
    <n v="1248549"/>
    <d v="2001-05-15T10:22:5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1"/>
    <s v="marknunn1"/>
    <s v="BMARCHAN"/>
    <s v="Enron Metals Trading System"/>
    <x v="0"/>
    <x v="0"/>
    <n v="2130190"/>
    <m/>
  </r>
  <r>
    <x v="1"/>
    <x v="3"/>
    <x v="0"/>
    <x v="0"/>
    <n v="1248552"/>
    <d v="2001-05-15T10:23:09"/>
    <s v="Conectiv Energy Supply, Inc."/>
    <x v="0"/>
    <x v="0"/>
    <x v="0"/>
    <x v="3"/>
    <s v="US Gas Fin Swap"/>
    <s v="US Gas Swap      Nymex                   Jun-Oct01       USD/MM"/>
    <n v="2500"/>
    <m/>
    <x v="0"/>
    <x v="12"/>
    <x v="0"/>
    <n v="4.63"/>
    <s v="steven12"/>
    <s v="JARNOLD"/>
    <s v="NG-Price"/>
    <x v="3"/>
    <x v="7"/>
    <s v="V96943.1"/>
    <d v="2001-06-01T00:00:00"/>
  </r>
  <r>
    <x v="0"/>
    <x v="3"/>
    <x v="1"/>
    <x v="0"/>
    <n v="1248555"/>
    <d v="2001-05-15T10:23:22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geerds01"/>
    <s v="RWATT"/>
    <s v="EC-IM Canada West"/>
    <x v="7"/>
    <x v="9"/>
    <n v="790697"/>
    <d v="2001-05-15T21:00:00"/>
  </r>
  <r>
    <x v="1"/>
    <x v="3"/>
    <x v="0"/>
    <x v="0"/>
    <n v="1248557"/>
    <d v="2001-05-15T10:23:25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lewislee"/>
    <s v="JARNOLD"/>
    <s v="NG-Price"/>
    <x v="3"/>
    <x v="7"/>
    <s v="V96944.1"/>
    <d v="2001-06-01T21:00:00"/>
  </r>
  <r>
    <x v="1"/>
    <x v="1"/>
    <x v="1"/>
    <x v="0"/>
    <n v="1248556"/>
    <d v="2001-05-15T10:23:25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3.25"/>
    <s v="vfaes123"/>
    <s v="JQUENET"/>
    <s v="ST-PJM"/>
    <x v="6"/>
    <x v="8"/>
    <n v="611406.1"/>
    <d v="2001-05-29T21:00:00"/>
  </r>
  <r>
    <x v="1"/>
    <x v="6"/>
    <x v="0"/>
    <x v="0"/>
    <n v="1248558"/>
    <d v="2001-05-15T10:23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945.1"/>
    <d v="2001-06-01T00:00:00"/>
  </r>
  <r>
    <x v="1"/>
    <x v="3"/>
    <x v="0"/>
    <x v="0"/>
    <n v="1248559"/>
    <d v="2001-05-15T10:23:41"/>
    <s v="Dynegy Canada Inc."/>
    <x v="0"/>
    <x v="0"/>
    <x v="0"/>
    <x v="3"/>
    <s v="US Gas Fin Swap"/>
    <s v="US Gas Swap      Nymex                   Jun01           USD/MM"/>
    <n v="12500"/>
    <m/>
    <x v="0"/>
    <x v="12"/>
    <x v="0"/>
    <n v="4.5250000000000004"/>
    <s v="ADM59980"/>
    <s v="JARNOLD"/>
    <s v="NG-Price"/>
    <x v="3"/>
    <x v="7"/>
    <s v="V96946.1"/>
    <d v="2001-06-01T21:00:00"/>
  </r>
  <r>
    <x v="1"/>
    <x v="3"/>
    <x v="0"/>
    <x v="0"/>
    <n v="1248560"/>
    <d v="2001-05-15T10:23:49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swatek"/>
    <s v="JARNOLD"/>
    <s v="NG-Price"/>
    <x v="3"/>
    <x v="7"/>
    <s v="V96947.1"/>
    <d v="2001-11-01T00:00:00"/>
  </r>
  <r>
    <x v="1"/>
    <x v="1"/>
    <x v="1"/>
    <x v="0"/>
    <n v="1248561"/>
    <d v="2001-05-15T10:23:49"/>
    <s v="Cargill-Alliant, LLC"/>
    <x v="0"/>
    <x v="0"/>
    <x v="0"/>
    <x v="1"/>
    <s v="US East Power Phy Fwd Firm"/>
    <s v="US Pwr Phy Firm  Entergy Peak            17-18May01      USD/MWh"/>
    <m/>
    <n v="50"/>
    <x v="0"/>
    <x v="1"/>
    <x v="0"/>
    <n v="50"/>
    <s v="BRETJONES"/>
    <s v="JFORNEY"/>
    <s v="ST-SPP"/>
    <x v="6"/>
    <x v="8"/>
    <n v="611407.1"/>
    <d v="2001-05-17T21:00:00"/>
  </r>
  <r>
    <x v="1"/>
    <x v="6"/>
    <x v="0"/>
    <x v="0"/>
    <n v="1248562"/>
    <d v="2001-05-15T10:23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948.1"/>
    <d v="2001-06-01T00:00:00"/>
  </r>
  <r>
    <x v="1"/>
    <x v="3"/>
    <x v="0"/>
    <x v="0"/>
    <n v="1248563"/>
    <d v="2001-05-15T10:23:58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2"/>
    <x v="0"/>
    <n v="4.6624999999999996"/>
    <s v="CRABTREE"/>
    <s v="JARNOLD"/>
    <s v="NG-Price"/>
    <x v="3"/>
    <x v="7"/>
    <s v="V96949.1"/>
    <d v="2001-08-01T21:00:00"/>
  </r>
  <r>
    <x v="0"/>
    <x v="0"/>
    <x v="0"/>
    <x v="0"/>
    <n v="1248567"/>
    <d v="2001-05-15T10:24:02"/>
    <s v="Investec Bank (UK)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CHADWALLS"/>
    <s v="BMARCHAN"/>
    <s v="Enron Metals Trading System"/>
    <x v="0"/>
    <x v="0"/>
    <n v="2130194"/>
    <m/>
  </r>
  <r>
    <x v="1"/>
    <x v="10"/>
    <x v="0"/>
    <x v="0"/>
    <n v="1248569"/>
    <d v="2001-05-15T10:24:10"/>
    <s v="Element Re Capital Products Inc., as agent for XL Trading Partners Ltd."/>
    <x v="0"/>
    <x v="0"/>
    <x v="0"/>
    <x v="10"/>
    <s v="US Weather CDD Swap"/>
    <s v="US Wthr CDD Swap SAC 100/20K             May01           USD/CDD"/>
    <n v="3"/>
    <m/>
    <x v="0"/>
    <x v="19"/>
    <x v="0"/>
    <n v="145"/>
    <s v="CDANG123"/>
    <s v="CWOOLGAR"/>
    <s v="ECTWEADES"/>
    <x v="9"/>
    <x v="7"/>
    <n v="1248569"/>
    <d v="2001-05-01T21:59:00"/>
  </r>
  <r>
    <x v="0"/>
    <x v="2"/>
    <x v="0"/>
    <x v="0"/>
    <n v="1248572"/>
    <d v="2001-05-15T10:24:19"/>
    <s v="Sempra Oil Trading Sarl"/>
    <x v="0"/>
    <x v="0"/>
    <x v="0"/>
    <x v="2"/>
    <s v="IPE Gasoil Crack Fin Spd"/>
    <s v="Gasoil Crk SPD   IPE                     Jul-Sep01       USD/bl/m"/>
    <m/>
    <n v="5000"/>
    <x v="0"/>
    <x v="10"/>
    <x v="0"/>
    <n v="3.89"/>
    <s v="ADM45427"/>
    <s v="CMAHONE"/>
    <s v="UK - ECTRIC - Lite Gasoil"/>
    <x v="3"/>
    <x v="5"/>
    <s v=" V97548"/>
    <d v="2001-07-01T00:00:00"/>
  </r>
  <r>
    <x v="1"/>
    <x v="2"/>
    <x v="0"/>
    <x v="0"/>
    <n v="1248574"/>
    <d v="2001-05-15T10:24:28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951.1"/>
    <d v="2001-06-01T21:00:00"/>
  </r>
  <r>
    <x v="1"/>
    <x v="3"/>
    <x v="0"/>
    <x v="0"/>
    <n v="1248575"/>
    <d v="2001-05-15T10:24:4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AQUILA1029"/>
    <s v="PKEAVEY"/>
    <s v="G-DAILY-EST"/>
    <x v="3"/>
    <x v="7"/>
    <s v="V96952.1"/>
    <d v="2001-05-16T21:00:00"/>
  </r>
  <r>
    <x v="1"/>
    <x v="3"/>
    <x v="0"/>
    <x v="0"/>
    <n v="1248577"/>
    <d v="2001-05-15T10:25:01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3"/>
    <s v="WHITEWATER"/>
    <s v="JARNOLD"/>
    <s v="NG-Price"/>
    <x v="3"/>
    <x v="7"/>
    <s v="V96953.1"/>
    <d v="2001-06-01T00:00:00"/>
  </r>
  <r>
    <x v="0"/>
    <x v="0"/>
    <x v="0"/>
    <x v="0"/>
    <n v="1248579"/>
    <d v="2001-05-15T10:25:09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280"/>
    <s v="stanleyf"/>
    <s v="ATURNER"/>
    <s v="Enron Metals Trading System"/>
    <x v="0"/>
    <x v="0"/>
    <n v="2130204"/>
    <m/>
  </r>
  <r>
    <x v="0"/>
    <x v="3"/>
    <x v="1"/>
    <x v="0"/>
    <n v="1248580"/>
    <d v="2001-05-15T10:25:13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49999999999997"/>
    <s v="NORTHTRA"/>
    <s v="RWATT"/>
    <s v="EC-IM Canada West"/>
    <x v="7"/>
    <x v="9"/>
    <n v="790700"/>
    <d v="2001-05-15T21:00:00"/>
  </r>
  <r>
    <x v="1"/>
    <x v="3"/>
    <x v="0"/>
    <x v="0"/>
    <n v="1248582"/>
    <d v="2001-05-15T10:25:31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winyahay"/>
    <s v="JARNOLD"/>
    <s v="NG-Price"/>
    <x v="3"/>
    <x v="7"/>
    <s v="V96956.1"/>
    <d v="2001-06-01T21:00:00"/>
  </r>
  <r>
    <x v="1"/>
    <x v="3"/>
    <x v="0"/>
    <x v="0"/>
    <n v="1248583"/>
    <d v="2001-05-15T10:25:4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3"/>
    <s v="AQUILA1002"/>
    <s v="JARNOLD"/>
    <s v="NG-Price"/>
    <x v="3"/>
    <x v="7"/>
    <s v="V96957.1"/>
    <d v="2001-06-01T21:00:00"/>
  </r>
  <r>
    <x v="1"/>
    <x v="1"/>
    <x v="1"/>
    <x v="0"/>
    <n v="1248584"/>
    <d v="2001-05-15T10:25:49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.5"/>
    <s v="BRETJONES"/>
    <s v="CDORLAN"/>
    <s v="ST-ECAR"/>
    <x v="6"/>
    <x v="8"/>
    <n v="611410.1"/>
    <d v="2001-05-17T21:00:00"/>
  </r>
  <r>
    <x v="1"/>
    <x v="3"/>
    <x v="0"/>
    <x v="0"/>
    <n v="1248585"/>
    <d v="2001-05-15T10:25:52"/>
    <s v="BP Amoco Corporation"/>
    <x v="0"/>
    <x v="0"/>
    <x v="0"/>
    <x v="3"/>
    <s v="US Gas Fin BasisSwap"/>
    <s v="US Gas Basis     NGI SoCal               Oct01           USD/MM"/>
    <m/>
    <n v="5000"/>
    <x v="0"/>
    <x v="12"/>
    <x v="0"/>
    <n v="4.6399999999999997"/>
    <s v="Quekchin"/>
    <s v="KHOLST"/>
    <s v="FT-West"/>
    <x v="3"/>
    <x v="7"/>
    <s v="V96958.1"/>
    <d v="2001-10-01T00:00:00"/>
  </r>
  <r>
    <x v="1"/>
    <x v="1"/>
    <x v="1"/>
    <x v="0"/>
    <n v="1248587"/>
    <d v="2001-05-15T10:25:58"/>
    <s v="Reliant Energy Services, Inc."/>
    <x v="0"/>
    <x v="0"/>
    <x v="0"/>
    <x v="1"/>
    <s v="US East Power Phy Fwd Firm"/>
    <s v="US Pwr Phy Firm  PJM-W Peak              21-25May01      USD/MWh"/>
    <m/>
    <n v="50"/>
    <x v="0"/>
    <x v="1"/>
    <x v="0"/>
    <n v="48.5"/>
    <s v="cmcnally"/>
    <s v="JQUENET"/>
    <s v="ST-PJM"/>
    <x v="6"/>
    <x v="8"/>
    <n v="611411.1"/>
    <d v="2001-05-21T21:00:00"/>
  </r>
  <r>
    <x v="1"/>
    <x v="3"/>
    <x v="0"/>
    <x v="0"/>
    <n v="1248589"/>
    <d v="2001-05-15T10:26:00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960.1"/>
    <d v="2001-07-01T00:00:00"/>
  </r>
  <r>
    <x v="1"/>
    <x v="3"/>
    <x v="0"/>
    <x v="0"/>
    <n v="1248590"/>
    <d v="2001-05-15T10:26:03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4749999999999996"/>
    <s v="kaadmire"/>
    <s v="PKEAVEY"/>
    <s v="G-DAILY-EST"/>
    <x v="3"/>
    <x v="7"/>
    <s v="V96962.1"/>
    <d v="2001-05-16T21:00:00"/>
  </r>
  <r>
    <x v="1"/>
    <x v="3"/>
    <x v="0"/>
    <x v="0"/>
    <n v="1248592"/>
    <d v="2001-05-15T10:26:41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53"/>
    <s v="EPMELPjrc"/>
    <s v="JARNOLD"/>
    <s v="NG-Price"/>
    <x v="3"/>
    <x v="7"/>
    <s v="V96965.1"/>
    <d v="2001-06-01T21:00:00"/>
  </r>
  <r>
    <x v="1"/>
    <x v="6"/>
    <x v="0"/>
    <x v="0"/>
    <n v="1248593"/>
    <d v="2001-05-15T10:2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964.1"/>
    <d v="2001-06-01T00:00:00"/>
  </r>
  <r>
    <x v="1"/>
    <x v="3"/>
    <x v="0"/>
    <x v="0"/>
    <n v="1248594"/>
    <d v="2001-05-15T10:26:45"/>
    <s v="BP Amoco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Cozartta"/>
    <s v="PKEAVEY"/>
    <s v="G-DAILY-EST"/>
    <x v="3"/>
    <x v="7"/>
    <s v="V96966.1"/>
    <d v="2001-05-16T21:00:00"/>
  </r>
  <r>
    <x v="1"/>
    <x v="3"/>
    <x v="0"/>
    <x v="0"/>
    <n v="1248596"/>
    <d v="2001-05-15T10:26:57"/>
    <s v="TransCanada Energy Financial Products Limited"/>
    <x v="0"/>
    <x v="0"/>
    <x v="0"/>
    <x v="3"/>
    <s v="US Gas Fin Swap"/>
    <s v="US Gas Swap      Nymex                   Nov01-Mar02     USD/MM"/>
    <m/>
    <n v="5000"/>
    <x v="0"/>
    <x v="12"/>
    <x v="0"/>
    <n v="4.9400000000000004"/>
    <s v="bchrumka"/>
    <s v="JARNOLD"/>
    <s v="NG-Price"/>
    <x v="3"/>
    <x v="7"/>
    <s v="V96968.1"/>
    <d v="2001-11-01T00:00:00"/>
  </r>
  <r>
    <x v="1"/>
    <x v="2"/>
    <x v="0"/>
    <x v="0"/>
    <n v="1248598"/>
    <d v="2001-05-15T10:27:01"/>
    <s v="Trammochem, a Division of Transammonia Inc."/>
    <x v="0"/>
    <x v="0"/>
    <x v="0"/>
    <x v="2"/>
    <s v="US MTBE Fin Swap"/>
    <s v="US MTBE Swap     Platts GC WB            Jun01           USD/Gl-b"/>
    <m/>
    <n v="5000"/>
    <x v="0"/>
    <x v="17"/>
    <x v="0"/>
    <n v="1.51"/>
    <s v="ADM99482"/>
    <s v="AHAUSER"/>
    <s v="MTBE"/>
    <x v="3"/>
    <x v="7"/>
    <s v="V96970.1"/>
    <d v="2001-06-01T21:00:00"/>
  </r>
  <r>
    <x v="1"/>
    <x v="3"/>
    <x v="0"/>
    <x v="0"/>
    <n v="1248599"/>
    <d v="2001-05-15T10:27:03"/>
    <s v="ConAgra Energy Services, Inc."/>
    <x v="0"/>
    <x v="0"/>
    <x v="0"/>
    <x v="3"/>
    <s v="US Gas Fin BasisSwap"/>
    <s v="US Gas Basis     NGI SoCal               Jul01           USD/MM"/>
    <m/>
    <n v="5000"/>
    <x v="0"/>
    <x v="12"/>
    <x v="0"/>
    <n v="6.43"/>
    <s v="MATTGRAVEL"/>
    <s v="KHOLST"/>
    <s v="FT-West"/>
    <x v="3"/>
    <x v="7"/>
    <s v="V96969.1"/>
    <d v="2001-07-01T21:00:00"/>
  </r>
  <r>
    <x v="1"/>
    <x v="10"/>
    <x v="0"/>
    <x v="0"/>
    <n v="1248602"/>
    <d v="2001-05-15T10:27:10"/>
    <s v="Element Re Capital Products Inc., as agent for XL Trading Partners Ltd."/>
    <x v="0"/>
    <x v="0"/>
    <x v="0"/>
    <x v="10"/>
    <s v="US Weather CDD Swap"/>
    <s v="US Wthr CDD Swap SAC 100/20K             21-25May01      USD/CDD"/>
    <n v="3"/>
    <m/>
    <x v="0"/>
    <x v="19"/>
    <x v="0"/>
    <n v="20"/>
    <s v="CDANG123"/>
    <s v="CWOOLGAR"/>
    <s v="ECTWEADES"/>
    <x v="9"/>
    <x v="7"/>
    <n v="1248602"/>
    <d v="2001-05-21T20:59:00"/>
  </r>
  <r>
    <x v="1"/>
    <x v="3"/>
    <x v="0"/>
    <x v="0"/>
    <n v="1248603"/>
    <d v="2001-05-15T10:27:14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73.1"/>
    <d v="2001-06-01T21:00:00"/>
  </r>
  <r>
    <x v="0"/>
    <x v="0"/>
    <x v="0"/>
    <x v="0"/>
    <n v="1248604"/>
    <d v="2001-05-15T10:27:15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08"/>
    <s v="JERVASTI"/>
    <s v="BMARCHAN"/>
    <s v="Enron Metals Trading System"/>
    <x v="0"/>
    <x v="0"/>
    <n v="2130210"/>
    <m/>
  </r>
  <r>
    <x v="0"/>
    <x v="0"/>
    <x v="0"/>
    <x v="0"/>
    <n v="1248605"/>
    <d v="2001-05-15T10:27:17"/>
    <s v="Cargill Investor Services Ltd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ADM66058"/>
    <s v="BMARCHAN"/>
    <s v="Enron Metals Trading System"/>
    <x v="0"/>
    <x v="0"/>
    <n v="2130212"/>
    <m/>
  </r>
  <r>
    <x v="1"/>
    <x v="3"/>
    <x v="0"/>
    <x v="0"/>
    <n v="1248607"/>
    <d v="2001-05-15T10:27:19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449999999999996"/>
    <s v="bperkins1"/>
    <s v="JARNOLD"/>
    <s v="NG-Price"/>
    <x v="3"/>
    <x v="7"/>
    <s v="V96974.1"/>
    <d v="2001-06-01T00:00:00"/>
  </r>
  <r>
    <x v="0"/>
    <x v="0"/>
    <x v="0"/>
    <x v="0"/>
    <n v="1248608"/>
    <d v="2001-05-15T10:27:20"/>
    <s v="Prudential Bache International Limited"/>
    <x v="0"/>
    <x v="0"/>
    <x v="0"/>
    <x v="0"/>
    <s v="Aluminum LME Registered Contract"/>
    <s v="Al LME Reg.      Contract                3 Month         USD/mt-L"/>
    <m/>
    <n v="6"/>
    <x v="0"/>
    <x v="0"/>
    <x v="0"/>
    <n v="1508"/>
    <s v="DAVEMORGAN"/>
    <s v="BMARCHAN"/>
    <s v="Enron Metals Trading System"/>
    <x v="0"/>
    <x v="0"/>
    <n v="2130214"/>
    <m/>
  </r>
  <r>
    <x v="1"/>
    <x v="3"/>
    <x v="0"/>
    <x v="0"/>
    <n v="1248610"/>
    <d v="2001-05-15T10:27:27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76.1"/>
    <d v="2001-06-01T21:00:00"/>
  </r>
  <r>
    <x v="1"/>
    <x v="1"/>
    <x v="1"/>
    <x v="0"/>
    <n v="1248609"/>
    <d v="2001-05-15T10:27:27"/>
    <s v="Duke Energy Trading and Marketing, L.L.C."/>
    <x v="0"/>
    <x v="0"/>
    <x v="0"/>
    <x v="1"/>
    <s v="US West Power Phy Fwd CAISO"/>
    <s v="US Pwr Phy CAISO NP15 Peak               Jul01           USD/MWh"/>
    <m/>
    <n v="25"/>
    <x v="0"/>
    <x v="1"/>
    <x v="0"/>
    <n v="298"/>
    <s v="dhendrick"/>
    <s v="RBADEER"/>
    <s v="LT-CA"/>
    <x v="6"/>
    <x v="8"/>
    <n v="611412.1"/>
    <d v="2001-07-01T21:00:00"/>
  </r>
  <r>
    <x v="1"/>
    <x v="3"/>
    <x v="0"/>
    <x v="0"/>
    <n v="1248611"/>
    <d v="2001-05-15T10:27:31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bperkins1"/>
    <s v="JARNOLD"/>
    <s v="NG-Price"/>
    <x v="3"/>
    <x v="7"/>
    <s v="V96977.1"/>
    <d v="2001-06-01T21:00:00"/>
  </r>
  <r>
    <x v="1"/>
    <x v="3"/>
    <x v="0"/>
    <x v="0"/>
    <n v="1248612"/>
    <d v="2001-05-15T10:27:32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800000000000004"/>
    <s v="ADM84149"/>
    <s v="PKEAVEY"/>
    <s v="G-DAILY-EST"/>
    <x v="3"/>
    <x v="7"/>
    <s v="V96978.1"/>
    <d v="2001-05-16T21:00:00"/>
  </r>
  <r>
    <x v="0"/>
    <x v="3"/>
    <x v="1"/>
    <x v="0"/>
    <n v="1248613"/>
    <d v="2001-05-15T10:27:39"/>
    <s v="Sempra Energy Trading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150000000000002"/>
    <s v="DAVEGRAHAM"/>
    <s v="MCOWAN"/>
    <s v="EC-IM Canada West"/>
    <x v="7"/>
    <x v="9"/>
    <n v="790703"/>
    <d v="2001-05-16T21:00:00"/>
  </r>
  <r>
    <x v="1"/>
    <x v="10"/>
    <x v="0"/>
    <x v="0"/>
    <n v="1248615"/>
    <d v="2001-05-15T10:27:46"/>
    <s v="Element Re Capital Products Inc., as agent for XL Trading Partners Ltd."/>
    <x v="0"/>
    <x v="0"/>
    <x v="0"/>
    <x v="10"/>
    <s v="US Weather CDD Swap"/>
    <s v="US Wthr CDD Swap IAH 100/20K             Jun01           USD/CDD"/>
    <m/>
    <n v="3"/>
    <x v="0"/>
    <x v="19"/>
    <x v="0"/>
    <n v="519"/>
    <s v="CDANG123"/>
    <s v="RSAHA"/>
    <s v="ECTWEADES"/>
    <x v="9"/>
    <x v="7"/>
    <n v="1248615"/>
    <d v="2001-06-01T21:59:00"/>
  </r>
  <r>
    <x v="1"/>
    <x v="3"/>
    <x v="0"/>
    <x v="0"/>
    <n v="1248618"/>
    <d v="2001-05-15T10:28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450000000000003"/>
    <s v="CSPRINGER"/>
    <s v="JARNOLD"/>
    <s v="NG-Price"/>
    <x v="3"/>
    <x v="7"/>
    <s v="V96981.1"/>
    <d v="2001-11-01T00:00:00"/>
  </r>
  <r>
    <x v="1"/>
    <x v="3"/>
    <x v="0"/>
    <x v="0"/>
    <n v="1248619"/>
    <d v="2001-05-15T10:28:0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82.1"/>
    <d v="2001-06-01T21:00:00"/>
  </r>
  <r>
    <x v="1"/>
    <x v="3"/>
    <x v="0"/>
    <x v="0"/>
    <n v="1248620"/>
    <d v="2001-05-15T10:28:03"/>
    <s v="Cinergy Marketing &amp; Trading, LLC"/>
    <x v="0"/>
    <x v="0"/>
    <x v="0"/>
    <x v="3"/>
    <s v="US Gas Fin Swap"/>
    <s v="US Gas Daily     HHub                    16-31May01      USD/MM"/>
    <n v="10000"/>
    <m/>
    <x v="0"/>
    <x v="12"/>
    <x v="0"/>
    <n v="4.4749999999999996"/>
    <s v="BYASSEEL"/>
    <s v="PKEAVEY"/>
    <s v="G-DAILY-EST"/>
    <x v="3"/>
    <x v="7"/>
    <s v="V96983.1"/>
    <d v="2001-05-16T21:00:00"/>
  </r>
  <r>
    <x v="0"/>
    <x v="0"/>
    <x v="0"/>
    <x v="0"/>
    <n v="1248623"/>
    <d v="2001-05-15T10:28:1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216"/>
    <m/>
  </r>
  <r>
    <x v="0"/>
    <x v="0"/>
    <x v="0"/>
    <x v="0"/>
    <n v="1248624"/>
    <d v="2001-05-15T10:28:14"/>
    <s v="Sogemin Metals Ltd."/>
    <x v="0"/>
    <x v="0"/>
    <x v="0"/>
    <x v="0"/>
    <s v="Zinc LME Registered Contract"/>
    <s v="Zinc LME Reg.    Contract                3 Month         USD/mt-L"/>
    <m/>
    <n v="20"/>
    <x v="0"/>
    <x v="0"/>
    <x v="0"/>
    <n v="955"/>
    <s v="TRD11005"/>
    <s v="ATURNER"/>
    <s v="Enron Metals Trading System"/>
    <x v="0"/>
    <x v="0"/>
    <n v="2130218"/>
    <m/>
  </r>
  <r>
    <x v="1"/>
    <x v="3"/>
    <x v="0"/>
    <x v="0"/>
    <n v="1248625"/>
    <d v="2001-05-15T10:28:24"/>
    <s v="Conectiv Energy Supply, Inc.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steven12"/>
    <s v="PKEAVEY"/>
    <s v="G-DAILY-EST"/>
    <x v="3"/>
    <x v="7"/>
    <s v="V96986.1"/>
    <d v="2001-05-16T21:00:00"/>
  </r>
  <r>
    <x v="1"/>
    <x v="3"/>
    <x v="0"/>
    <x v="0"/>
    <n v="1248626"/>
    <d v="2001-05-15T10:28:29"/>
    <s v="Virginia Power Energy Marketing, Inc."/>
    <x v="0"/>
    <x v="0"/>
    <x v="0"/>
    <x v="3"/>
    <s v="US Gas Fin Swap"/>
    <s v="US Gas Swap      Nymex                   Nov01-Mar02     USD/MM"/>
    <m/>
    <n v="2500"/>
    <x v="0"/>
    <x v="12"/>
    <x v="0"/>
    <n v="4.95"/>
    <s v="JOHNNYMAC"/>
    <s v="JARNOLD"/>
    <s v="NG-Price"/>
    <x v="3"/>
    <x v="7"/>
    <s v="V96985.1"/>
    <d v="2001-11-01T00:00:00"/>
  </r>
  <r>
    <x v="0"/>
    <x v="0"/>
    <x v="0"/>
    <x v="0"/>
    <n v="1248627"/>
    <d v="2001-05-15T10:28:3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johnmanfld"/>
    <s v="BMARCHAN"/>
    <s v="Enron Metals Trading System"/>
    <x v="0"/>
    <x v="0"/>
    <n v="2130220"/>
    <m/>
  </r>
  <r>
    <x v="1"/>
    <x v="6"/>
    <x v="0"/>
    <x v="0"/>
    <n v="1248628"/>
    <d v="2001-05-15T10:28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987.1"/>
    <d v="2001-06-01T00:00:00"/>
  </r>
  <r>
    <x v="1"/>
    <x v="3"/>
    <x v="0"/>
    <x v="0"/>
    <n v="1248630"/>
    <d v="2001-05-15T10:28:40"/>
    <s v="Dynegy Canada Inc."/>
    <x v="0"/>
    <x v="0"/>
    <x v="0"/>
    <x v="3"/>
    <s v="US Gas Fin Swap"/>
    <s v="US Gas Swap      Nymex                   Nov01-Mar02     USD/MM"/>
    <n v="5000"/>
    <m/>
    <x v="0"/>
    <x v="12"/>
    <x v="0"/>
    <n v="4.9450000000000003"/>
    <s v="ADM59980"/>
    <s v="JARNOLD"/>
    <s v="NG-Price"/>
    <x v="3"/>
    <x v="7"/>
    <s v="V96988.1"/>
    <d v="2001-11-01T00:00:00"/>
  </r>
  <r>
    <x v="1"/>
    <x v="3"/>
    <x v="0"/>
    <x v="0"/>
    <n v="1248631"/>
    <d v="2001-05-15T10:28:48"/>
    <s v="PG&amp;E Energy Trading-Gas Corporation"/>
    <x v="0"/>
    <x v="0"/>
    <x v="0"/>
    <x v="3"/>
    <s v="US Gas Fin Swap"/>
    <s v="US Gas Daily     HHub                    16-31May01      USD/MM"/>
    <m/>
    <n v="10000"/>
    <x v="0"/>
    <x v="12"/>
    <x v="0"/>
    <n v="4.4850000000000003"/>
    <s v="winyahay"/>
    <s v="PKEAVEY"/>
    <s v="G-DAILY-EST"/>
    <x v="3"/>
    <x v="7"/>
    <s v="V96991.1"/>
    <d v="2001-05-16T21:00:00"/>
  </r>
  <r>
    <x v="1"/>
    <x v="3"/>
    <x v="0"/>
    <x v="0"/>
    <n v="1248632"/>
    <d v="2001-05-15T10:28:51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54"/>
    <s v="PATGRIMES"/>
    <s v="JARNOLD"/>
    <s v="NG-Price"/>
    <x v="3"/>
    <x v="7"/>
    <s v="V96992.1"/>
    <d v="2001-06-01T21:00:00"/>
  </r>
  <r>
    <x v="1"/>
    <x v="3"/>
    <x v="0"/>
    <x v="0"/>
    <n v="1248633"/>
    <d v="2001-05-15T10:28:53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5"/>
    <s v="JRTHOMAS"/>
    <s v="JARNOLD"/>
    <s v="NG-Price"/>
    <x v="3"/>
    <x v="7"/>
    <s v="V96990.1"/>
    <d v="2001-11-01T00:00:00"/>
  </r>
  <r>
    <x v="0"/>
    <x v="0"/>
    <x v="0"/>
    <x v="0"/>
    <n v="1248634"/>
    <d v="2001-05-15T10:28:57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tanleyf"/>
    <s v="BMARCHAN"/>
    <s v="Enron Metals Trading System"/>
    <x v="0"/>
    <x v="0"/>
    <n v="2130222"/>
    <m/>
  </r>
  <r>
    <x v="1"/>
    <x v="3"/>
    <x v="1"/>
    <x v="0"/>
    <n v="1248635"/>
    <d v="2001-05-15T10:28:59"/>
    <s v="Mirant Americas Energy Marketing, L.P."/>
    <x v="0"/>
    <x v="0"/>
    <x v="0"/>
    <x v="3"/>
    <s v="US Gas Phy Fwd Firm non-TX &lt; or = 1Mo "/>
    <s v="US Gas Phy       HeHub                   16May01         USD/MM"/>
    <m/>
    <n v="2706"/>
    <x v="0"/>
    <x v="12"/>
    <x v="0"/>
    <n v="4.57"/>
    <s v="dnixon01"/>
    <s v="ARING"/>
    <s v="ENA-IM NE GULF1"/>
    <x v="7"/>
    <x v="7"/>
    <n v="790704"/>
    <d v="2001-05-16T21:00:00"/>
  </r>
  <r>
    <x v="0"/>
    <x v="0"/>
    <x v="0"/>
    <x v="0"/>
    <n v="1248636"/>
    <d v="2001-05-15T10:29:00"/>
    <s v="ADM Investor Services International Limited"/>
    <x v="0"/>
    <x v="0"/>
    <x v="0"/>
    <x v="0"/>
    <s v="Nickel LME Registered Contract"/>
    <s v="Ni LME Reg.      Contract                3 Month         USD/mt-L"/>
    <m/>
    <n v="1"/>
    <x v="0"/>
    <x v="4"/>
    <x v="0"/>
    <n v="7310"/>
    <s v="ALANZIEPE"/>
    <s v="ATURNER"/>
    <s v="Enron Metals Trading System"/>
    <x v="0"/>
    <x v="0"/>
    <n v="2130224"/>
    <m/>
  </r>
  <r>
    <x v="1"/>
    <x v="3"/>
    <x v="0"/>
    <x v="0"/>
    <n v="1248637"/>
    <d v="2001-05-15T10:29:03"/>
    <s v="PG&amp;E Energy Trading-Gas Corporation"/>
    <x v="0"/>
    <x v="0"/>
    <x v="0"/>
    <x v="3"/>
    <s v="US Gas Fin Swap"/>
    <s v="US Gas Daily     HHub                    16-31May01      USD/MM"/>
    <m/>
    <n v="5000"/>
    <x v="0"/>
    <x v="12"/>
    <x v="0"/>
    <n v="4.4850000000000003"/>
    <s v="jimgoetz"/>
    <s v="PKEAVEY"/>
    <s v="G-DAILY-EST"/>
    <x v="3"/>
    <x v="7"/>
    <s v="V96994.1"/>
    <d v="2001-05-16T21:00:00"/>
  </r>
  <r>
    <x v="1"/>
    <x v="3"/>
    <x v="0"/>
    <x v="0"/>
    <n v="1248638"/>
    <d v="2001-05-15T10:29:0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550000000000002"/>
    <s v="JRTHOMAS"/>
    <s v="JARNOLD"/>
    <s v="NG-Price"/>
    <x v="3"/>
    <x v="7"/>
    <s v="V96993.1"/>
    <d v="2001-06-01T00:00:00"/>
  </r>
  <r>
    <x v="0"/>
    <x v="0"/>
    <x v="0"/>
    <x v="0"/>
    <n v="1248640"/>
    <d v="2001-05-15T10:29:11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4"/>
    <x v="0"/>
    <n v="7310"/>
    <s v="chashastie"/>
    <s v="ATURNER"/>
    <s v="Enron Metals Trading System"/>
    <x v="0"/>
    <x v="0"/>
    <n v="2130226"/>
    <m/>
  </r>
  <r>
    <x v="0"/>
    <x v="0"/>
    <x v="0"/>
    <x v="0"/>
    <n v="1248641"/>
    <d v="2001-05-15T10:29:12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slattery"/>
    <s v="ATURNER"/>
    <s v="Enron Metals Trading System"/>
    <x v="0"/>
    <x v="0"/>
    <n v="2130228"/>
    <m/>
  </r>
  <r>
    <x v="1"/>
    <x v="3"/>
    <x v="0"/>
    <x v="0"/>
    <n v="1248642"/>
    <d v="2001-05-15T10:29:1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VINNYSCALI"/>
    <s v="JARNOLD"/>
    <s v="NG-Price"/>
    <x v="3"/>
    <x v="7"/>
    <s v="V96995.1"/>
    <d v="2001-06-01T00:00:00"/>
  </r>
  <r>
    <x v="1"/>
    <x v="3"/>
    <x v="0"/>
    <x v="0"/>
    <n v="1248645"/>
    <d v="2001-05-15T10:29:21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449999999999999"/>
    <s v="KAPLANFRED"/>
    <s v="JARNOLD"/>
    <s v="NG-Price"/>
    <x v="3"/>
    <x v="7"/>
    <s v="V97000.1"/>
    <d v="2001-06-01T21:00:00"/>
  </r>
  <r>
    <x v="1"/>
    <x v="3"/>
    <x v="0"/>
    <x v="0"/>
    <n v="1248648"/>
    <d v="2001-05-15T10:29:25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PATGRIMES"/>
    <s v="JARNOLD"/>
    <s v="NG-Price"/>
    <x v="3"/>
    <x v="7"/>
    <s v="V97001.1"/>
    <d v="2001-06-01T21:00:00"/>
  </r>
  <r>
    <x v="1"/>
    <x v="3"/>
    <x v="0"/>
    <x v="0"/>
    <n v="1248649"/>
    <d v="2001-05-15T10:29:35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449999999999999"/>
    <s v="rsavocch"/>
    <s v="JARNOLD"/>
    <s v="NG-Price"/>
    <x v="3"/>
    <x v="7"/>
    <s v="V97002.1"/>
    <d v="2001-06-01T21:00:00"/>
  </r>
  <r>
    <x v="1"/>
    <x v="3"/>
    <x v="0"/>
    <x v="0"/>
    <n v="1248650"/>
    <d v="2001-05-15T10:29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"/>
    <s v="steven12"/>
    <s v="PKEAVEY"/>
    <s v="G-DAILY-EST"/>
    <x v="3"/>
    <x v="7"/>
    <s v="V97003.1"/>
    <d v="2001-05-16T21:00:00"/>
  </r>
  <r>
    <x v="1"/>
    <x v="3"/>
    <x v="0"/>
    <x v="0"/>
    <n v="1248652"/>
    <d v="2001-05-15T10:29:43"/>
    <s v="Sempra Energy Trading Corp."/>
    <x v="0"/>
    <x v="0"/>
    <x v="0"/>
    <x v="3"/>
    <s v="US Gas Fin BasisSwap"/>
    <s v="US Gas Basis     NGI SoCal               Jun01           USD/MM"/>
    <m/>
    <n v="5000"/>
    <x v="0"/>
    <x v="12"/>
    <x v="0"/>
    <n v="6.42"/>
    <s v="HDESTEFA"/>
    <s v="KHOLST"/>
    <s v="FT-West"/>
    <x v="3"/>
    <x v="7"/>
    <s v="V97006.1"/>
    <d v="2001-06-01T21:00:00"/>
  </r>
  <r>
    <x v="1"/>
    <x v="3"/>
    <x v="0"/>
    <x v="0"/>
    <n v="1248654"/>
    <d v="2001-05-15T10:29:4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JLIPMAN1"/>
    <s v="JARNOLD"/>
    <s v="NG-Price"/>
    <x v="3"/>
    <x v="7"/>
    <s v="V97005.1"/>
    <d v="2001-06-01T00:00:00"/>
  </r>
  <r>
    <x v="0"/>
    <x v="3"/>
    <x v="1"/>
    <x v="0"/>
    <n v="1248655"/>
    <d v="2001-05-15T10:29:48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ORTHTRA"/>
    <s v="RWATT"/>
    <s v="EC-IM Canada West"/>
    <x v="7"/>
    <x v="9"/>
    <n v="790705"/>
    <d v="2001-05-15T21:00:00"/>
  </r>
  <r>
    <x v="1"/>
    <x v="3"/>
    <x v="0"/>
    <x v="0"/>
    <n v="1248656"/>
    <d v="2001-05-15T10:29:49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4"/>
    <s v="MICWHITE"/>
    <s v="JARNOLD"/>
    <s v="NG-Price"/>
    <x v="3"/>
    <x v="7"/>
    <s v="V97008.1"/>
    <d v="2001-06-01T21:00:00"/>
  </r>
  <r>
    <x v="1"/>
    <x v="6"/>
    <x v="0"/>
    <x v="0"/>
    <n v="1248657"/>
    <d v="2001-05-15T10:29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010.1"/>
    <d v="2001-06-01T00:00:00"/>
  </r>
  <r>
    <x v="1"/>
    <x v="3"/>
    <x v="0"/>
    <x v="0"/>
    <n v="1248658"/>
    <d v="2001-05-15T10:29:53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4"/>
    <s v="AQUILA1074"/>
    <s v="JARNOLD"/>
    <s v="NG-Price"/>
    <x v="3"/>
    <x v="7"/>
    <s v="V97009.1"/>
    <d v="2001-06-01T21:00:00"/>
  </r>
  <r>
    <x v="1"/>
    <x v="3"/>
    <x v="0"/>
    <x v="0"/>
    <n v="1248659"/>
    <d v="2001-05-15T10:30:04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"/>
    <s v="ADM84149"/>
    <s v="PKEAVEY"/>
    <s v="G-DAILY-EST"/>
    <x v="3"/>
    <x v="7"/>
    <s v="V97015.1"/>
    <d v="2001-05-16T21:00:00"/>
  </r>
  <r>
    <x v="1"/>
    <x v="3"/>
    <x v="0"/>
    <x v="0"/>
    <n v="1248660"/>
    <d v="2001-05-15T10:30:05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275"/>
    <s v="AQUILA1000"/>
    <s v="MMAGGI"/>
    <s v="NG EXOTIC"/>
    <x v="3"/>
    <x v="7"/>
    <s v="V97012.1"/>
    <d v="2001-06-01T00:00:00"/>
  </r>
  <r>
    <x v="1"/>
    <x v="3"/>
    <x v="0"/>
    <x v="0"/>
    <n v="1248663"/>
    <d v="2001-05-15T10:30:16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4"/>
    <s v="hossmich"/>
    <s v="JARNOLD"/>
    <s v="NG-Price"/>
    <x v="3"/>
    <x v="7"/>
    <s v="V97016.1"/>
    <d v="2001-06-01T21:00:00"/>
  </r>
  <r>
    <x v="1"/>
    <x v="6"/>
    <x v="0"/>
    <x v="0"/>
    <n v="1248664"/>
    <d v="2001-05-15T10:30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7017.1"/>
    <d v="2001-06-01T00:00:00"/>
  </r>
  <r>
    <x v="1"/>
    <x v="3"/>
    <x v="0"/>
    <x v="0"/>
    <n v="1248669"/>
    <d v="2001-05-15T10:30:34"/>
    <s v="OGE Energy Resources, Inc."/>
    <x v="0"/>
    <x v="0"/>
    <x v="0"/>
    <x v="3"/>
    <s v="US Gas Fin Swap"/>
    <s v="US Gas Swap      Nymex                   Nov01-Mar02     USD/MM"/>
    <n v="2500"/>
    <m/>
    <x v="0"/>
    <x v="12"/>
    <x v="0"/>
    <n v="4.95"/>
    <s v="kdiamond"/>
    <s v="JARNOLD"/>
    <s v="NG-Price"/>
    <x v="3"/>
    <x v="7"/>
    <s v="V97019.1"/>
    <d v="2001-11-01T00:00:00"/>
  </r>
  <r>
    <x v="0"/>
    <x v="0"/>
    <x v="0"/>
    <x v="0"/>
    <n v="1248671"/>
    <d v="2001-05-15T10:30:3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2993"/>
    <s v="BMARCHAN"/>
    <s v="Enron Metals Trading System"/>
    <x v="0"/>
    <x v="0"/>
    <n v="2130236"/>
    <m/>
  </r>
  <r>
    <x v="1"/>
    <x v="1"/>
    <x v="1"/>
    <x v="0"/>
    <n v="1248674"/>
    <d v="2001-05-15T10:30:50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"/>
    <s v="Amlingst"/>
    <s v="RBALLATO"/>
    <s v="LT-ERCOT"/>
    <x v="6"/>
    <x v="8"/>
    <n v="611415.1"/>
    <d v="2001-05-21T00:00:00"/>
  </r>
  <r>
    <x v="1"/>
    <x v="1"/>
    <x v="0"/>
    <x v="0"/>
    <n v="1248675"/>
    <d v="2001-05-15T10:30:55"/>
    <s v="HQ Energy Services (U.S.) Inc."/>
    <x v="0"/>
    <x v="0"/>
    <x v="0"/>
    <x v="1"/>
    <s v="US East Power Fin Swap"/>
    <s v="US Pwr Fin Swap  PJM W IntC HE13-23 EPT  15May01         USD/MWh"/>
    <n v="50"/>
    <m/>
    <x v="0"/>
    <x v="1"/>
    <x v="0"/>
    <n v="33"/>
    <s v="hydro2001"/>
    <s v="JSTEPENO"/>
    <s v="EPMI-HRLY-NE"/>
    <x v="6"/>
    <x v="7"/>
    <n v="611416.1"/>
    <d v="2001-05-15T21:00:00"/>
  </r>
  <r>
    <x v="0"/>
    <x v="0"/>
    <x v="0"/>
    <x v="0"/>
    <n v="1248677"/>
    <d v="2001-05-15T10:31:01"/>
    <s v="Prudential Bache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BARRYGERSH"/>
    <s v="ATURNER"/>
    <s v="Enron Metals Trading System"/>
    <x v="0"/>
    <x v="0"/>
    <n v="2130240"/>
    <m/>
  </r>
  <r>
    <x v="1"/>
    <x v="3"/>
    <x v="0"/>
    <x v="0"/>
    <n v="1248680"/>
    <d v="2001-05-15T10:31:22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449999999999999"/>
    <s v="EPMELPjrc"/>
    <s v="JARNOLD"/>
    <s v="NG-Price"/>
    <x v="3"/>
    <x v="7"/>
    <s v="V97026.1"/>
    <d v="2001-06-01T21:00:00"/>
  </r>
  <r>
    <x v="1"/>
    <x v="3"/>
    <x v="0"/>
    <x v="0"/>
    <n v="1248682"/>
    <d v="2001-05-15T10:31:35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4"/>
    <s v="MICWHITE"/>
    <s v="JARNOLD"/>
    <s v="NG-Price"/>
    <x v="3"/>
    <x v="7"/>
    <s v="V97028.1"/>
    <d v="2001-06-01T21:00:00"/>
  </r>
  <r>
    <x v="1"/>
    <x v="3"/>
    <x v="0"/>
    <x v="0"/>
    <n v="1248683"/>
    <d v="2001-05-15T10:31:45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steven12"/>
    <s v="PKEAVEY"/>
    <s v="G-DAILY-EST"/>
    <x v="3"/>
    <x v="7"/>
    <s v="V97030.1"/>
    <d v="2001-05-16T21:00:00"/>
  </r>
  <r>
    <x v="0"/>
    <x v="0"/>
    <x v="0"/>
    <x v="0"/>
    <n v="1248688"/>
    <d v="2001-05-15T10:3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30242"/>
    <m/>
  </r>
  <r>
    <x v="0"/>
    <x v="0"/>
    <x v="0"/>
    <x v="0"/>
    <n v="1248689"/>
    <d v="2001-05-15T10:32:1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244"/>
    <m/>
  </r>
  <r>
    <x v="1"/>
    <x v="3"/>
    <x v="0"/>
    <x v="0"/>
    <n v="1248691"/>
    <d v="2001-05-15T10:32:13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850000000000003"/>
    <s v="AQUILA1029"/>
    <s v="PKEAVEY"/>
    <s v="G-DAILY-EST"/>
    <x v="3"/>
    <x v="7"/>
    <s v="V97035.1"/>
    <d v="2001-05-16T21:00:00"/>
  </r>
  <r>
    <x v="0"/>
    <x v="3"/>
    <x v="1"/>
    <x v="0"/>
    <n v="1248694"/>
    <d v="2001-05-15T10:32:22"/>
    <s v="TotalFinaElf Gas and Power Limited"/>
    <x v="0"/>
    <x v="0"/>
    <x v="0"/>
    <x v="3"/>
    <s v="UK Gas Phy Fwd NBP"/>
    <s v="UK Gas Phy       NBP                     16May01         p/th"/>
    <n v="50000"/>
    <m/>
    <x v="0"/>
    <x v="5"/>
    <x v="3"/>
    <n v="21"/>
    <s v="JOHNM123"/>
    <s v="MNICHOLA"/>
    <s v="Non Affiliate Gas Book"/>
    <x v="4"/>
    <x v="2"/>
    <n v="102957"/>
    <d v="2001-05-16T21:00:00"/>
  </r>
  <r>
    <x v="0"/>
    <x v="3"/>
    <x v="1"/>
    <x v="0"/>
    <n v="1248695"/>
    <d v="2001-05-15T10:33:0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"/>
    <s v="delsing01"/>
    <s v="MCOWAN"/>
    <s v="EC-IM Canada West"/>
    <x v="7"/>
    <x v="9"/>
    <n v="790707"/>
    <d v="2001-06-01T21:00:00"/>
  </r>
  <r>
    <x v="1"/>
    <x v="3"/>
    <x v="0"/>
    <x v="0"/>
    <n v="1248696"/>
    <d v="2001-05-15T10:33:10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550000000000001"/>
    <s v="amontgomer"/>
    <s v="JARNOLD"/>
    <s v="NG-Price"/>
    <x v="3"/>
    <x v="7"/>
    <s v="V97038.1"/>
    <d v="2001-11-01T00:00:00"/>
  </r>
  <r>
    <x v="1"/>
    <x v="3"/>
    <x v="0"/>
    <x v="0"/>
    <n v="1248698"/>
    <d v="2001-05-15T10:33:40"/>
    <s v="BNP Paribas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SUNGDORA"/>
    <s v="JARNOLD"/>
    <s v="NG-Price"/>
    <x v="3"/>
    <x v="7"/>
    <s v="V97040.1"/>
    <d v="2001-06-01T00:00:00"/>
  </r>
  <r>
    <x v="1"/>
    <x v="3"/>
    <x v="0"/>
    <x v="0"/>
    <n v="1248699"/>
    <d v="2001-05-15T10:33:50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steven12"/>
    <s v="JARNOLD"/>
    <s v="NG-Price"/>
    <x v="3"/>
    <x v="7"/>
    <s v="V97041.1"/>
    <d v="2001-06-01T21:00:00"/>
  </r>
  <r>
    <x v="0"/>
    <x v="0"/>
    <x v="0"/>
    <x v="0"/>
    <n v="1248700"/>
    <d v="2001-05-15T10:34:19"/>
    <s v="Sogemin Metals Ltd."/>
    <x v="0"/>
    <x v="0"/>
    <x v="0"/>
    <x v="0"/>
    <s v="Alum Alloy LME Registered Contract"/>
    <s v="Al Alloy LME Reg Contract                3 Month         USD/mt-L"/>
    <m/>
    <n v="2"/>
    <x v="0"/>
    <x v="2"/>
    <x v="0"/>
    <n v="1255"/>
    <s v="TRD11005"/>
    <s v="JGORDON1"/>
    <s v="Enron Metals Trading System"/>
    <x v="0"/>
    <x v="0"/>
    <n v="2130248"/>
    <m/>
  </r>
  <r>
    <x v="1"/>
    <x v="3"/>
    <x v="0"/>
    <x v="0"/>
    <n v="1248701"/>
    <d v="2001-05-15T10:34:26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5"/>
    <s v="kdiamond"/>
    <s v="JARNOLD"/>
    <s v="NG-Price"/>
    <x v="3"/>
    <x v="7"/>
    <s v="V97043.1"/>
    <d v="2001-06-01T21:00:00"/>
  </r>
  <r>
    <x v="1"/>
    <x v="6"/>
    <x v="0"/>
    <x v="0"/>
    <n v="1248703"/>
    <d v="2001-05-15T10:34:4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7"/>
    <s v="V97045.1"/>
    <d v="2001-06-01T00:00:00"/>
  </r>
  <r>
    <x v="1"/>
    <x v="3"/>
    <x v="0"/>
    <x v="0"/>
    <n v="1248705"/>
    <d v="2001-05-15T10:34:56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6"/>
    <s v="CARASPICER"/>
    <s v="JARNOLD"/>
    <s v="NG-Price"/>
    <x v="3"/>
    <x v="7"/>
    <s v="V97046.1"/>
    <d v="2001-11-01T00:00:00"/>
  </r>
  <r>
    <x v="1"/>
    <x v="3"/>
    <x v="0"/>
    <x v="0"/>
    <n v="1248707"/>
    <d v="2001-05-15T10:35:01"/>
    <s v="Reliant Energy Services, Inc."/>
    <x v="0"/>
    <x v="0"/>
    <x v="0"/>
    <x v="3"/>
    <s v="US Gas Fin Swap"/>
    <s v="US Gas Daily     HHub                    16-31May01      USD/MM"/>
    <m/>
    <n v="5000"/>
    <x v="0"/>
    <x v="12"/>
    <x v="0"/>
    <n v="4.4950000000000001"/>
    <s v="rickmcconn"/>
    <s v="PKEAVEY"/>
    <s v="G-DAILY-EST"/>
    <x v="3"/>
    <x v="7"/>
    <s v="V97051.1"/>
    <d v="2001-05-16T21:00:00"/>
  </r>
  <r>
    <x v="1"/>
    <x v="3"/>
    <x v="0"/>
    <x v="0"/>
    <n v="1248711"/>
    <d v="2001-05-15T10:35:10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55"/>
    <s v="steven12"/>
    <s v="JARNOLD"/>
    <s v="NG-Price"/>
    <x v="3"/>
    <x v="7"/>
    <s v="V97050.1"/>
    <d v="2001-06-01T21:00:00"/>
  </r>
  <r>
    <x v="1"/>
    <x v="3"/>
    <x v="0"/>
    <x v="0"/>
    <n v="1248712"/>
    <d v="2001-05-15T10:35:19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6"/>
    <s v="petverma"/>
    <s v="JARNOLD"/>
    <s v="NG-Price"/>
    <x v="3"/>
    <x v="7"/>
    <s v="V97053.1"/>
    <d v="2001-06-01T00:00:00"/>
  </r>
  <r>
    <x v="1"/>
    <x v="3"/>
    <x v="0"/>
    <x v="0"/>
    <n v="1248713"/>
    <d v="2001-05-15T10:35:2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epes222"/>
    <s v="PKEAVEY"/>
    <s v="G-DAILY-EST"/>
    <x v="3"/>
    <x v="7"/>
    <s v="V97054.1"/>
    <d v="2001-05-16T21:00:00"/>
  </r>
  <r>
    <x v="1"/>
    <x v="3"/>
    <x v="0"/>
    <x v="0"/>
    <n v="1248717"/>
    <d v="2001-05-15T10:35:49"/>
    <s v="El Paso Merchant Energy, L.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EPMELPjrc"/>
    <s v="JARNOLD"/>
    <s v="NG-Price"/>
    <x v="3"/>
    <x v="7"/>
    <s v="V97059.1"/>
    <d v="2001-06-01T21:00:00"/>
  </r>
  <r>
    <x v="1"/>
    <x v="3"/>
    <x v="0"/>
    <x v="0"/>
    <n v="1248718"/>
    <d v="2001-05-15T10:35:5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599999999999996"/>
    <s v="bperkins1"/>
    <s v="JARNOLD"/>
    <s v="NG-Price"/>
    <x v="3"/>
    <x v="7"/>
    <s v="V97060.1"/>
    <d v="2001-06-01T21:00:00"/>
  </r>
  <r>
    <x v="1"/>
    <x v="3"/>
    <x v="0"/>
    <x v="0"/>
    <n v="1248719"/>
    <d v="2001-05-15T10:35:58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diamond"/>
    <s v="JARNOLD"/>
    <s v="NG-Price"/>
    <x v="3"/>
    <x v="7"/>
    <s v="V97061.1"/>
    <d v="2001-06-01T21:00:00"/>
  </r>
  <r>
    <x v="1"/>
    <x v="3"/>
    <x v="0"/>
    <x v="0"/>
    <n v="1248720"/>
    <d v="2001-05-15T10:36:0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549999999999997"/>
    <s v="AQUILA1074"/>
    <s v="JARNOLD"/>
    <s v="NG-Price"/>
    <x v="3"/>
    <x v="7"/>
    <s v="V97062.1"/>
    <d v="2001-06-01T21:00:00"/>
  </r>
  <r>
    <x v="0"/>
    <x v="0"/>
    <x v="0"/>
    <x v="0"/>
    <n v="1248722"/>
    <d v="2001-05-15T10:36:07"/>
    <s v="Investec Bank (UK) Limite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ADM61366"/>
    <s v="BMARCHAN"/>
    <s v="Enron Metals Trading System"/>
    <x v="0"/>
    <x v="0"/>
    <n v="2130254"/>
    <m/>
  </r>
  <r>
    <x v="1"/>
    <x v="3"/>
    <x v="0"/>
    <x v="0"/>
    <n v="1248721"/>
    <d v="2001-05-15T10:36:07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jh1825ps"/>
    <s v="JARNOLD"/>
    <s v="NG-Price"/>
    <x v="3"/>
    <x v="7"/>
    <s v="V97063.1"/>
    <d v="2001-06-01T21:00:00"/>
  </r>
  <r>
    <x v="0"/>
    <x v="3"/>
    <x v="1"/>
    <x v="0"/>
    <n v="1248723"/>
    <d v="2001-05-15T10:36:11"/>
    <s v="EDF Trading Limited"/>
    <x v="0"/>
    <x v="0"/>
    <x v="0"/>
    <x v="3"/>
    <s v="UK Gas Phy Fwd NBP"/>
    <s v="UK Gas Phy       NBP                     19-20May01      p/th"/>
    <n v="50000"/>
    <m/>
    <x v="0"/>
    <x v="5"/>
    <x v="3"/>
    <n v="19.850000000000001"/>
    <s v="CALLINAN"/>
    <s v="MNICHOLA"/>
    <s v="Non Affiliate Gas Book"/>
    <x v="4"/>
    <x v="2"/>
    <n v="102958"/>
    <d v="2001-05-19T21:00:00"/>
  </r>
  <r>
    <x v="0"/>
    <x v="3"/>
    <x v="1"/>
    <x v="0"/>
    <n v="1248725"/>
    <d v="2001-05-15T10:36:1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2"/>
    <s v="tsamaska"/>
    <s v="MCOWAN"/>
    <s v="EC-IM Canada West"/>
    <x v="7"/>
    <x v="9"/>
    <n v="790708"/>
    <d v="2001-06-01T21:00:00"/>
  </r>
  <r>
    <x v="0"/>
    <x v="0"/>
    <x v="0"/>
    <x v="0"/>
    <n v="1248728"/>
    <d v="2001-05-15T10:36:1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NATHANDAY"/>
    <s v="BMARCHAN"/>
    <s v="Enron Metals Trading System"/>
    <x v="0"/>
    <x v="0"/>
    <n v="2130260"/>
    <m/>
  </r>
  <r>
    <x v="1"/>
    <x v="3"/>
    <x v="0"/>
    <x v="0"/>
    <n v="1248730"/>
    <d v="2001-05-15T10:36:22"/>
    <s v="Kinder Morgan, Inc."/>
    <x v="0"/>
    <x v="0"/>
    <x v="0"/>
    <x v="3"/>
    <s v="US Gas Fin Swap"/>
    <s v="US Gas Swap      Nymex                   Jun01           USD/MM"/>
    <n v="15000"/>
    <m/>
    <x v="0"/>
    <x v="12"/>
    <x v="0"/>
    <n v="4.55"/>
    <s v="hotelmotel"/>
    <s v="JARNOLD"/>
    <s v="NG-Price"/>
    <x v="3"/>
    <x v="7"/>
    <s v="V97067.1"/>
    <d v="2001-06-01T21:00:00"/>
  </r>
  <r>
    <x v="1"/>
    <x v="3"/>
    <x v="0"/>
    <x v="0"/>
    <n v="1248732"/>
    <d v="2001-05-15T10:36:31"/>
    <s v="BP Amoco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Bakerrob"/>
    <s v="JARNOLD"/>
    <s v="NG-Price"/>
    <x v="3"/>
    <x v="7"/>
    <s v="V97069.1"/>
    <d v="2001-06-01T21:00:00"/>
  </r>
  <r>
    <x v="1"/>
    <x v="3"/>
    <x v="0"/>
    <x v="0"/>
    <n v="1248733"/>
    <d v="2001-05-15T10:36:35"/>
    <s v="Dynegy Marketing and Trade"/>
    <x v="0"/>
    <x v="0"/>
    <x v="0"/>
    <x v="3"/>
    <s v="US Gas Fin Opt Put"/>
    <s v="US Gas Fin Opt   NYMEX        EP4.0      Jun01           USD/MM-L"/>
    <m/>
    <n v="100"/>
    <x v="0"/>
    <x v="14"/>
    <x v="0"/>
    <n v="2.2499999999999999E-2"/>
    <s v="JORDAN01"/>
    <s v="MMAGGI"/>
    <s v="NG EXOTIC"/>
    <x v="3"/>
    <x v="7"/>
    <s v="V97071.1"/>
    <d v="2001-06-01T00:00:00"/>
  </r>
  <r>
    <x v="1"/>
    <x v="3"/>
    <x v="0"/>
    <x v="0"/>
    <n v="1248735"/>
    <d v="2001-05-15T10:36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5"/>
    <s v="steven12"/>
    <s v="PKEAVEY"/>
    <s v="G-DAILY-EST"/>
    <x v="3"/>
    <x v="7"/>
    <s v="V97076.1"/>
    <d v="2001-05-16T21:00:00"/>
  </r>
  <r>
    <x v="1"/>
    <x v="3"/>
    <x v="0"/>
    <x v="0"/>
    <n v="1248737"/>
    <d v="2001-05-15T10:36:42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"/>
    <s v="JRTHOMAS"/>
    <s v="JARNOLD"/>
    <s v="NG-Price"/>
    <x v="3"/>
    <x v="7"/>
    <s v="V97074.1"/>
    <d v="2001-06-01T00:00:00"/>
  </r>
  <r>
    <x v="1"/>
    <x v="3"/>
    <x v="0"/>
    <x v="0"/>
    <n v="1248738"/>
    <d v="2001-05-15T10:36:44"/>
    <s v="Engage Energy Canada L.P."/>
    <x v="0"/>
    <x v="0"/>
    <x v="0"/>
    <x v="3"/>
    <s v="US Gas Fin Swap"/>
    <s v="US Gas Swap      Nymex                   Jun01           USD/MM"/>
    <n v="12500"/>
    <m/>
    <x v="0"/>
    <x v="12"/>
    <x v="0"/>
    <n v="4.5549999999999997"/>
    <s v="ADM98493"/>
    <s v="JARNOLD"/>
    <s v="NG-Price"/>
    <x v="3"/>
    <x v="7"/>
    <s v="V97073.1"/>
    <d v="2001-06-01T21:00:00"/>
  </r>
  <r>
    <x v="1"/>
    <x v="3"/>
    <x v="0"/>
    <x v="0"/>
    <n v="1248741"/>
    <d v="2001-05-15T10:36:5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JRTHOMAS"/>
    <s v="JARNOLD"/>
    <s v="NG-Price"/>
    <x v="3"/>
    <x v="7"/>
    <s v="V97078.1"/>
    <d v="2001-06-01T00:00:00"/>
  </r>
  <r>
    <x v="1"/>
    <x v="3"/>
    <x v="0"/>
    <x v="0"/>
    <n v="1248742"/>
    <d v="2001-05-15T10:37:0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mhorowitz"/>
    <s v="JARNOLD"/>
    <s v="NG-Price"/>
    <x v="3"/>
    <x v="7"/>
    <s v="V97081.1"/>
    <d v="2001-06-01T21:00:00"/>
  </r>
  <r>
    <x v="1"/>
    <x v="3"/>
    <x v="0"/>
    <x v="0"/>
    <n v="1248743"/>
    <d v="2001-05-15T10:37:10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84149"/>
    <s v="PKEAVEY"/>
    <s v="G-DAILY-EST"/>
    <x v="3"/>
    <x v="7"/>
    <s v="V97084.1"/>
    <d v="2001-05-16T21:00:00"/>
  </r>
  <r>
    <x v="1"/>
    <x v="3"/>
    <x v="0"/>
    <x v="0"/>
    <n v="1248744"/>
    <d v="2001-05-15T10:37:13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599999999999996"/>
    <s v="POSEJPALI2"/>
    <s v="JARNOLD"/>
    <s v="NG-Price"/>
    <x v="3"/>
    <x v="7"/>
    <s v="V97082.1"/>
    <d v="2001-06-01T21:00:00"/>
  </r>
  <r>
    <x v="1"/>
    <x v="3"/>
    <x v="0"/>
    <x v="0"/>
    <n v="1248746"/>
    <d v="2001-05-15T10:37:1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JEFFREYONG"/>
    <s v="JARNOLD"/>
    <s v="NG-Price"/>
    <x v="3"/>
    <x v="7"/>
    <s v="V97086.1"/>
    <d v="2001-06-01T21:00:00"/>
  </r>
  <r>
    <x v="1"/>
    <x v="3"/>
    <x v="0"/>
    <x v="0"/>
    <n v="1248747"/>
    <d v="2001-05-15T10:37:20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ADM61910"/>
    <s v="JARNOLD"/>
    <s v="NG-Price"/>
    <x v="3"/>
    <x v="7"/>
    <s v="V97085.1"/>
    <d v="2001-11-01T00:00:00"/>
  </r>
  <r>
    <x v="1"/>
    <x v="3"/>
    <x v="0"/>
    <x v="0"/>
    <n v="1248750"/>
    <d v="2001-05-15T10:37:27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KAPLANFRED"/>
    <s v="JARNOLD"/>
    <s v="NG-Price"/>
    <x v="3"/>
    <x v="7"/>
    <s v="V97088.1"/>
    <d v="2001-06-01T21:00:00"/>
  </r>
  <r>
    <x v="1"/>
    <x v="3"/>
    <x v="0"/>
    <x v="0"/>
    <n v="1248749"/>
    <d v="2001-05-15T10:37:2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500000000000004"/>
    <s v="AQUILA1001"/>
    <s v="MSANCH2"/>
    <s v="GD-New-Jr"/>
    <x v="3"/>
    <x v="7"/>
    <s v="V97089.1"/>
    <d v="2001-06-01T21:00:00"/>
  </r>
  <r>
    <x v="1"/>
    <x v="3"/>
    <x v="0"/>
    <x v="0"/>
    <n v="1248751"/>
    <d v="2001-05-15T10:37:29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18276"/>
    <s v="PKEAVEY"/>
    <s v="G-DAILY-EST"/>
    <x v="3"/>
    <x v="7"/>
    <s v="V97093.1"/>
    <d v="2001-05-16T21:00:00"/>
  </r>
  <r>
    <x v="1"/>
    <x v="3"/>
    <x v="0"/>
    <x v="0"/>
    <n v="1248754"/>
    <d v="2001-05-15T10:37:35"/>
    <s v="Reliant Energy Services, Inc."/>
    <x v="0"/>
    <x v="0"/>
    <x v="0"/>
    <x v="3"/>
    <s v="US Gas Fin Swap"/>
    <s v="US Gas Daily     HHub                    16-31May01      USD/MM"/>
    <m/>
    <n v="15000"/>
    <x v="0"/>
    <x v="12"/>
    <x v="0"/>
    <n v="4.5"/>
    <s v="rickmcconn"/>
    <s v="PKEAVEY"/>
    <s v="G-DAILY-EST"/>
    <x v="3"/>
    <x v="7"/>
    <s v="V97096.1"/>
    <d v="2001-05-16T21:00:00"/>
  </r>
  <r>
    <x v="1"/>
    <x v="3"/>
    <x v="0"/>
    <x v="0"/>
    <n v="1248755"/>
    <d v="2001-05-15T10:37:36"/>
    <s v="TransCanada Energy Financial Products Limited"/>
    <x v="0"/>
    <x v="0"/>
    <x v="0"/>
    <x v="3"/>
    <s v="US Gas Fin Swap"/>
    <s v="US Gas Swap      Nymex                   Jul01           USD/MM"/>
    <m/>
    <n v="15000"/>
    <x v="0"/>
    <x v="12"/>
    <x v="0"/>
    <n v="4.6375000000000002"/>
    <s v="bchrumka"/>
    <s v="JARNOLD"/>
    <s v="NG-Price"/>
    <x v="3"/>
    <x v="7"/>
    <s v="V97097.1"/>
    <d v="2001-07-01T21:00:00"/>
  </r>
  <r>
    <x v="1"/>
    <x v="3"/>
    <x v="0"/>
    <x v="0"/>
    <n v="1248756"/>
    <d v="2001-05-15T10:3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POSEJPALI2"/>
    <s v="JARNOLD"/>
    <s v="NG-Price"/>
    <x v="3"/>
    <x v="7"/>
    <s v="V97092.1"/>
    <d v="2001-06-01T00:00:00"/>
  </r>
  <r>
    <x v="1"/>
    <x v="3"/>
    <x v="0"/>
    <x v="0"/>
    <n v="1248758"/>
    <d v="2001-05-15T10:37:40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650000000000004"/>
    <s v="kdiamond"/>
    <s v="JARNOLD"/>
    <s v="NG-Price"/>
    <x v="3"/>
    <x v="7"/>
    <s v="V97095.1"/>
    <d v="2001-06-01T21:00:00"/>
  </r>
  <r>
    <x v="1"/>
    <x v="3"/>
    <x v="0"/>
    <x v="0"/>
    <n v="1248760"/>
    <d v="2001-05-15T10:37:41"/>
    <s v="Texaco Natural Gas Inc."/>
    <x v="0"/>
    <x v="0"/>
    <x v="0"/>
    <x v="3"/>
    <s v="US Gas Fin Swap"/>
    <s v="US Gas Daily     HHub                    16-31May01      USD/MM"/>
    <m/>
    <n v="15000"/>
    <x v="0"/>
    <x v="12"/>
    <x v="0"/>
    <n v="4.5049999999999999"/>
    <s v="STEPHENSJE"/>
    <s v="PKEAVEY"/>
    <s v="G-DAILY-EST"/>
    <x v="3"/>
    <x v="7"/>
    <s v="V97098.1"/>
    <d v="2001-05-16T21:00:00"/>
  </r>
  <r>
    <x v="1"/>
    <x v="1"/>
    <x v="0"/>
    <x v="0"/>
    <n v="1248759"/>
    <d v="2001-05-15T10:37:41"/>
    <s v="NRG Power Marketing Inc."/>
    <x v="0"/>
    <x v="0"/>
    <x v="0"/>
    <x v="1"/>
    <s v="US East Power Fin Swap"/>
    <s v="US Pwr Fin Swap  ISO NY Z-J Peak         Sep01           USD/MWh"/>
    <m/>
    <n v="50"/>
    <x v="0"/>
    <x v="1"/>
    <x v="0"/>
    <n v="71"/>
    <s v="Bitsky123"/>
    <s v="DDAVIS"/>
    <s v="LT-New England"/>
    <x v="6"/>
    <x v="7"/>
    <n v="611424.1"/>
    <d v="2001-09-01T00:00:00"/>
  </r>
  <r>
    <x v="0"/>
    <x v="0"/>
    <x v="0"/>
    <x v="0"/>
    <n v="1248761"/>
    <d v="2001-05-15T10:37:42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10"/>
    <s v="stanleyf"/>
    <s v="ATURNER"/>
    <s v="Enron Metals Trading System"/>
    <x v="0"/>
    <x v="0"/>
    <n v="2130268"/>
    <m/>
  </r>
  <r>
    <x v="1"/>
    <x v="3"/>
    <x v="0"/>
    <x v="0"/>
    <n v="1248762"/>
    <d v="2001-05-15T10:37:43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67"/>
    <s v="rjvandam"/>
    <s v="JARNOLD"/>
    <s v="NG-Price"/>
    <x v="3"/>
    <x v="7"/>
    <s v="V97094.1"/>
    <d v="2001-06-01T00:00:00"/>
  </r>
  <r>
    <x v="1"/>
    <x v="3"/>
    <x v="0"/>
    <x v="0"/>
    <n v="1248763"/>
    <d v="2001-05-15T10:37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650000000000004"/>
    <s v="AQUILA1005"/>
    <s v="JARNOLD"/>
    <s v="NG-Price"/>
    <x v="3"/>
    <x v="7"/>
    <s v="V97101.1"/>
    <d v="2001-06-01T21:00:00"/>
  </r>
  <r>
    <x v="1"/>
    <x v="3"/>
    <x v="0"/>
    <x v="0"/>
    <n v="1248765"/>
    <d v="2001-05-15T10:37:49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599999999999996"/>
    <s v="bradhoese2"/>
    <s v="JARNOLD"/>
    <s v="NG-Price"/>
    <x v="3"/>
    <x v="7"/>
    <s v="V97100.1"/>
    <d v="2001-06-01T21:00:00"/>
  </r>
  <r>
    <x v="0"/>
    <x v="3"/>
    <x v="1"/>
    <x v="0"/>
    <n v="1248768"/>
    <d v="2001-05-15T10:37:56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7"/>
    <s v="ADM00359"/>
    <s v="RWATT"/>
    <s v="EC-IM Canada West"/>
    <x v="7"/>
    <x v="9"/>
    <n v="790709"/>
    <d v="2001-05-15T21:00:00"/>
  </r>
  <r>
    <x v="1"/>
    <x v="3"/>
    <x v="0"/>
    <x v="0"/>
    <n v="1248771"/>
    <d v="2001-05-15T10:38:01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MICWHITE"/>
    <s v="JARNOLD"/>
    <s v="NG-Price"/>
    <x v="3"/>
    <x v="7"/>
    <s v="V97105.1"/>
    <d v="2001-06-01T21:00:00"/>
  </r>
  <r>
    <x v="1"/>
    <x v="2"/>
    <x v="0"/>
    <x v="0"/>
    <n v="1248775"/>
    <d v="2001-05-15T10:38:06"/>
    <s v="Hess Energy Trading Company LLC"/>
    <x v="0"/>
    <x v="0"/>
    <x v="0"/>
    <x v="2"/>
    <s v="US Jet Kero Fin Spread"/>
    <s v="US Jet Kero Swap GC vs NYMEX HO          Q3 2001         c/Gl-b"/>
    <n v="50000"/>
    <m/>
    <x v="0"/>
    <x v="17"/>
    <x v="0"/>
    <n v="2.5499999999999998"/>
    <s v="pmjacobs"/>
    <s v="DLOOSLEY"/>
    <s v="KERO"/>
    <x v="3"/>
    <x v="7"/>
    <s v="V97104.1"/>
    <d v="2001-07-01T00:00:00"/>
  </r>
  <r>
    <x v="1"/>
    <x v="3"/>
    <x v="0"/>
    <x v="0"/>
    <n v="1248772"/>
    <d v="2001-05-15T10:38:06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2"/>
    <x v="0"/>
    <n v="4.6924999999999999"/>
    <s v="CRABTREE"/>
    <s v="JARNOLD"/>
    <s v="NG-Price"/>
    <x v="3"/>
    <x v="7"/>
    <s v="V97106.1"/>
    <d v="2001-08-01T21:00:00"/>
  </r>
  <r>
    <x v="0"/>
    <x v="0"/>
    <x v="0"/>
    <x v="0"/>
    <n v="1248776"/>
    <d v="2001-05-15T10:38:08"/>
    <s v="Euromin SA"/>
    <x v="0"/>
    <x v="0"/>
    <x v="0"/>
    <x v="0"/>
    <s v="Zinc LME Registered Contract"/>
    <s v="Zinc LME Reg.    Contract                20Jun01         USD/mt-L"/>
    <m/>
    <n v="1"/>
    <x v="0"/>
    <x v="0"/>
    <x v="0"/>
    <n v="942.5"/>
    <s v="ADM88806"/>
    <s v="ATURNER"/>
    <s v="Enron Metals Trading System"/>
    <x v="0"/>
    <x v="0"/>
    <n v="2130278"/>
    <d v="2001-06-20T21:00:00"/>
  </r>
  <r>
    <x v="1"/>
    <x v="3"/>
    <x v="0"/>
    <x v="0"/>
    <n v="1248777"/>
    <d v="2001-05-15T10:38:11"/>
    <s v="Noble Gas Marketing Inc.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ADM26578"/>
    <s v="JARNOLD"/>
    <s v="NG-Price"/>
    <x v="3"/>
    <x v="7"/>
    <s v="V97110.1"/>
    <d v="2001-06-01T21:00:00"/>
  </r>
  <r>
    <x v="1"/>
    <x v="3"/>
    <x v="0"/>
    <x v="0"/>
    <n v="1248779"/>
    <d v="2001-05-15T10:38:15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6"/>
    <s v="JEFFFOX1"/>
    <s v="JARNOLD"/>
    <s v="NG-Price"/>
    <x v="3"/>
    <x v="7"/>
    <s v="V97109.1"/>
    <d v="2001-06-01T00:00:00"/>
  </r>
  <r>
    <x v="1"/>
    <x v="3"/>
    <x v="0"/>
    <x v="0"/>
    <n v="1248778"/>
    <d v="2001-05-15T10:38:15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599999999999996"/>
    <s v="WICKLUND"/>
    <s v="JARNOLD"/>
    <s v="NG-Price"/>
    <x v="3"/>
    <x v="7"/>
    <s v="V97111.1"/>
    <d v="2001-06-01T21:00:00"/>
  </r>
  <r>
    <x v="1"/>
    <x v="3"/>
    <x v="0"/>
    <x v="0"/>
    <n v="1248780"/>
    <d v="2001-05-15T10:38:20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robdecard"/>
    <s v="JARNOLD"/>
    <s v="NG-Price"/>
    <x v="3"/>
    <x v="7"/>
    <s v="V97113.1"/>
    <d v="2001-06-01T21:00:00"/>
  </r>
  <r>
    <x v="1"/>
    <x v="3"/>
    <x v="0"/>
    <x v="0"/>
    <n v="1248783"/>
    <d v="2001-05-15T10:38:32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basspro1"/>
    <s v="JARNOLD"/>
    <s v="NG-Price"/>
    <x v="3"/>
    <x v="7"/>
    <s v="V97112.1"/>
    <d v="2001-06-01T00:00:00"/>
  </r>
  <r>
    <x v="1"/>
    <x v="3"/>
    <x v="0"/>
    <x v="0"/>
    <n v="1248784"/>
    <d v="2001-05-15T10:38:33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7"/>
    <s v="WHITEWATER"/>
    <s v="JARNOLD"/>
    <s v="NG-Price"/>
    <x v="3"/>
    <x v="7"/>
    <s v="V97117.1"/>
    <d v="2001-06-01T21:00:00"/>
  </r>
  <r>
    <x v="1"/>
    <x v="3"/>
    <x v="0"/>
    <x v="0"/>
    <n v="1248785"/>
    <d v="2001-05-15T10:38:37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ADM59980"/>
    <s v="JARNOLD"/>
    <s v="NG-Price"/>
    <x v="3"/>
    <x v="7"/>
    <s v="V97116.1"/>
    <d v="2001-06-01T21:00:00"/>
  </r>
  <r>
    <x v="1"/>
    <x v="3"/>
    <x v="0"/>
    <x v="0"/>
    <n v="1248786"/>
    <d v="2001-05-15T10:38:38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15.1"/>
    <d v="2001-05-16T21:00:00"/>
  </r>
  <r>
    <x v="0"/>
    <x v="3"/>
    <x v="1"/>
    <x v="0"/>
    <n v="1248788"/>
    <d v="2001-05-15T10:38:40"/>
    <s v="Axia Energy Europe Limited"/>
    <x v="0"/>
    <x v="0"/>
    <x v="0"/>
    <x v="3"/>
    <s v="UK Gas Phy Fwd NBP"/>
    <s v="UK Gas Phy       NBP                     16-18May01      p/th"/>
    <m/>
    <n v="50000"/>
    <x v="0"/>
    <x v="5"/>
    <x v="3"/>
    <n v="21.2"/>
    <s v="randerson"/>
    <s v="MNICHOLA"/>
    <s v="Non Affiliate Gas Book"/>
    <x v="4"/>
    <x v="2"/>
    <n v="102959"/>
    <d v="2001-05-16T21:00:00"/>
  </r>
  <r>
    <x v="1"/>
    <x v="3"/>
    <x v="0"/>
    <x v="0"/>
    <n v="1248789"/>
    <d v="2001-05-15T10:38:42"/>
    <s v="The New Power Company"/>
    <x v="0"/>
    <x v="0"/>
    <x v="0"/>
    <x v="3"/>
    <s v="US Gas Fin Swap"/>
    <s v="US Gas Swap      Nymex                   Jun01           USD/MM"/>
    <m/>
    <n v="5000"/>
    <x v="0"/>
    <x v="12"/>
    <x v="0"/>
    <n v="4.57"/>
    <s v="RPREVATT"/>
    <s v="JARNOLD"/>
    <s v="NG-Price"/>
    <x v="3"/>
    <x v="7"/>
    <s v="V97119.1"/>
    <d v="2001-06-01T21:00:00"/>
  </r>
  <r>
    <x v="1"/>
    <x v="3"/>
    <x v="0"/>
    <x v="0"/>
    <n v="1248791"/>
    <d v="2001-05-15T10:38:46"/>
    <s v="NUI Energy Brokers, Inc."/>
    <x v="0"/>
    <x v="0"/>
    <x v="0"/>
    <x v="3"/>
    <s v="US Gas Fin Swap"/>
    <s v="US Gas Swap      Nymex                   Jun01           USD/MM"/>
    <m/>
    <n v="2500"/>
    <x v="0"/>
    <x v="12"/>
    <x v="0"/>
    <n v="4.57"/>
    <s v="NUITBOHREN"/>
    <s v="JARNOLD"/>
    <s v="NG-Price"/>
    <x v="3"/>
    <x v="7"/>
    <s v="V97121.1"/>
    <d v="2001-06-01T21:00:00"/>
  </r>
  <r>
    <x v="0"/>
    <x v="0"/>
    <x v="0"/>
    <x v="0"/>
    <n v="1248790"/>
    <d v="2001-05-15T10:38:46"/>
    <s v="ADM Investor Services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STEVEWAUGH"/>
    <s v="ATURNER"/>
    <s v="Enron Metals Trading System"/>
    <x v="0"/>
    <x v="0"/>
    <n v="2130284"/>
    <m/>
  </r>
  <r>
    <x v="0"/>
    <x v="3"/>
    <x v="1"/>
    <x v="0"/>
    <n v="1248793"/>
    <d v="2001-05-15T10:38:52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350000000000003"/>
    <s v="delsing01"/>
    <s v="MCOWAN"/>
    <s v="EC-IM Canada West"/>
    <x v="7"/>
    <x v="9"/>
    <n v="790710"/>
    <d v="2001-06-01T21:00:00"/>
  </r>
  <r>
    <x v="1"/>
    <x v="3"/>
    <x v="0"/>
    <x v="0"/>
    <n v="1248795"/>
    <d v="2001-05-15T10:38:55"/>
    <s v="Sempra Energy Trading Corp."/>
    <x v="0"/>
    <x v="0"/>
    <x v="0"/>
    <x v="3"/>
    <s v="US Gas Fin Swap"/>
    <s v="US Gas Swap      Nymex                   Jun01           USD/MM"/>
    <m/>
    <n v="2500"/>
    <x v="0"/>
    <x v="12"/>
    <x v="0"/>
    <n v="4.57"/>
    <s v="petverma"/>
    <s v="JARNOLD"/>
    <s v="NG-Price"/>
    <x v="3"/>
    <x v="7"/>
    <s v="V97122.1"/>
    <d v="2001-06-01T21:00:00"/>
  </r>
  <r>
    <x v="0"/>
    <x v="0"/>
    <x v="0"/>
    <x v="0"/>
    <n v="1248796"/>
    <d v="2001-05-15T10:38:56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670"/>
    <s v="ADM08839"/>
    <s v="BMARCHAN"/>
    <s v="Enron Metals Trading System"/>
    <x v="0"/>
    <x v="0"/>
    <n v="2130288"/>
    <m/>
  </r>
  <r>
    <x v="1"/>
    <x v="3"/>
    <x v="1"/>
    <x v="0"/>
    <n v="1248797"/>
    <d v="2001-05-15T10:39:00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4.9749999999999996"/>
    <s v="cprovenzan"/>
    <s v="VPIMENOV"/>
    <s v="ENA-IM ME NEW YORK"/>
    <x v="7"/>
    <x v="7"/>
    <s v="V97128.1 / 790714"/>
    <d v="2001-06-01T21:00:00"/>
  </r>
  <r>
    <x v="1"/>
    <x v="3"/>
    <x v="0"/>
    <x v="0"/>
    <n v="1248799"/>
    <d v="2001-05-15T10:39:04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ADM90884"/>
    <s v="JARNOLD"/>
    <s v="NG-Price"/>
    <x v="3"/>
    <x v="7"/>
    <s v="V97126.1"/>
    <d v="2001-06-01T21:00:00"/>
  </r>
  <r>
    <x v="1"/>
    <x v="3"/>
    <x v="0"/>
    <x v="0"/>
    <n v="1248800"/>
    <d v="2001-05-15T10:39:06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8"/>
    <s v="ADM48146"/>
    <s v="JARNOLD"/>
    <s v="NG-Price"/>
    <x v="3"/>
    <x v="7"/>
    <s v="V97127.1"/>
    <d v="2001-06-01T00:00:00"/>
  </r>
  <r>
    <x v="1"/>
    <x v="3"/>
    <x v="0"/>
    <x v="0"/>
    <n v="1248801"/>
    <d v="2001-05-15T10:39:06"/>
    <s v="Aquila Risk Management Corporation"/>
    <x v="0"/>
    <x v="0"/>
    <x v="0"/>
    <x v="3"/>
    <s v="US Gas Fin Swap"/>
    <s v="US Gas Daily     EP SanJuan              16-31May01      USD/MM"/>
    <m/>
    <n v="5000"/>
    <x v="0"/>
    <x v="12"/>
    <x v="0"/>
    <n v="3.51"/>
    <s v="AQUILA1001"/>
    <s v="TKUYKEN"/>
    <s v="West-SJ"/>
    <x v="3"/>
    <x v="7"/>
    <s v="V97129.1"/>
    <d v="2001-05-16T21:00:00"/>
  </r>
  <r>
    <x v="1"/>
    <x v="3"/>
    <x v="0"/>
    <x v="0"/>
    <n v="1248802"/>
    <d v="2001-05-15T10:39:08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33.1"/>
    <d v="2001-05-16T21:00:00"/>
  </r>
  <r>
    <x v="1"/>
    <x v="3"/>
    <x v="0"/>
    <x v="0"/>
    <n v="1248803"/>
    <d v="2001-05-15T10:39:11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65"/>
    <s v="JLIPMAN1"/>
    <s v="JARNOLD"/>
    <s v="NG-Price"/>
    <x v="3"/>
    <x v="7"/>
    <s v="V97131.1"/>
    <d v="2001-06-01T00:00:00"/>
  </r>
  <r>
    <x v="1"/>
    <x v="3"/>
    <x v="0"/>
    <x v="0"/>
    <n v="1248805"/>
    <d v="2001-05-15T10:39:14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8"/>
    <s v="robdecard"/>
    <s v="JARNOLD"/>
    <s v="NG-Price"/>
    <x v="3"/>
    <x v="7"/>
    <s v="V97132.1"/>
    <d v="2001-06-01T21:00:00"/>
  </r>
  <r>
    <x v="1"/>
    <x v="3"/>
    <x v="0"/>
    <x v="0"/>
    <n v="1248806"/>
    <d v="2001-05-15T10:39:2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AQUILA1005"/>
    <s v="JARNOLD"/>
    <s v="NG-Price"/>
    <x v="3"/>
    <x v="7"/>
    <s v="V97134.1"/>
    <d v="2001-06-01T21:00:00"/>
  </r>
  <r>
    <x v="1"/>
    <x v="3"/>
    <x v="0"/>
    <x v="0"/>
    <n v="1248807"/>
    <d v="2001-05-15T10:39:22"/>
    <s v="AEP Energy Services, Inc."/>
    <x v="0"/>
    <x v="0"/>
    <x v="0"/>
    <x v="3"/>
    <s v="US Gas Fin BasisSwap"/>
    <s v="US Gas Basis     ColGulf LA              Jun01           USD/MM"/>
    <n v="30000"/>
    <m/>
    <x v="0"/>
    <x v="12"/>
    <x v="0"/>
    <n v="-1.2500000000000001E-2"/>
    <s v="aepes210"/>
    <s v="SBRAWNE"/>
    <s v="FT-East"/>
    <x v="3"/>
    <x v="7"/>
    <s v="V97136.1"/>
    <d v="2001-06-01T21:00:00"/>
  </r>
  <r>
    <x v="0"/>
    <x v="0"/>
    <x v="0"/>
    <x v="0"/>
    <n v="1248808"/>
    <d v="2001-05-15T10:39:24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79905"/>
    <s v="BMARCHAN"/>
    <s v="Enron Metals Trading System"/>
    <x v="0"/>
    <x v="0"/>
    <n v="2130292"/>
    <m/>
  </r>
  <r>
    <x v="1"/>
    <x v="3"/>
    <x v="0"/>
    <x v="0"/>
    <n v="1248809"/>
    <d v="2001-05-15T10:39:28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7500000000000002E-2"/>
    <s v="JORDAN01"/>
    <s v="MMAGGI"/>
    <s v="NG EXOTIC"/>
    <x v="3"/>
    <x v="7"/>
    <s v="V97135.1"/>
    <d v="2001-06-01T00:00:00"/>
  </r>
  <r>
    <x v="1"/>
    <x v="3"/>
    <x v="0"/>
    <x v="0"/>
    <n v="1248812"/>
    <d v="2001-05-15T10:39:34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7"/>
    <s v="petverma"/>
    <s v="JARNOLD"/>
    <s v="NG-Price"/>
    <x v="3"/>
    <x v="7"/>
    <s v="V97139.1"/>
    <d v="2001-06-01T21:00:00"/>
  </r>
  <r>
    <x v="1"/>
    <x v="3"/>
    <x v="0"/>
    <x v="0"/>
    <n v="1248813"/>
    <d v="2001-05-15T10:39:41"/>
    <s v="Virginia Power Energy Marketing, Inc."/>
    <x v="0"/>
    <x v="0"/>
    <x v="0"/>
    <x v="3"/>
    <s v="US Gas Fin BasisSwap"/>
    <s v="US Gas Basis     Transco Z6 NY           Jul01           USD/MM"/>
    <m/>
    <n v="30000"/>
    <x v="0"/>
    <x v="12"/>
    <x v="0"/>
    <n v="0.57250000000000001"/>
    <s v="ADM40684"/>
    <s v="BMCKAY"/>
    <s v="FT-NY"/>
    <x v="3"/>
    <x v="7"/>
    <s v="V97138.1"/>
    <d v="2001-07-01T21:00:00"/>
  </r>
  <r>
    <x v="1"/>
    <x v="3"/>
    <x v="0"/>
    <x v="0"/>
    <n v="1248814"/>
    <d v="2001-05-15T10:39:42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5149999999999997"/>
    <s v="ADM84149"/>
    <s v="PKEAVEY"/>
    <s v="G-DAILY-EST"/>
    <x v="3"/>
    <x v="7"/>
    <s v="V97142.1"/>
    <d v="2001-05-16T21:00:00"/>
  </r>
  <r>
    <x v="0"/>
    <x v="3"/>
    <x v="1"/>
    <x v="0"/>
    <n v="1248816"/>
    <d v="2001-05-15T10:39:43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DAVEGRAHAM"/>
    <s v="RWATT"/>
    <s v="EC-IM Canada West"/>
    <x v="7"/>
    <x v="9"/>
    <n v="790711"/>
    <d v="2001-05-15T21:00:00"/>
  </r>
  <r>
    <x v="1"/>
    <x v="3"/>
    <x v="0"/>
    <x v="0"/>
    <n v="1248817"/>
    <d v="2001-05-15T10:39:50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0.1"/>
    <d v="2001-11-01T00:00:00"/>
  </r>
  <r>
    <x v="1"/>
    <x v="3"/>
    <x v="0"/>
    <x v="0"/>
    <n v="1248818"/>
    <d v="2001-05-15T10:39:51"/>
    <s v="Cinergy Marketing &amp; Trading, LLC"/>
    <x v="0"/>
    <x v="0"/>
    <x v="0"/>
    <x v="3"/>
    <s v="US Gas Fin Swap"/>
    <s v="US Gas Swap      Nymex                   Jun-Oct01       USD/MM"/>
    <m/>
    <n v="2500"/>
    <x v="0"/>
    <x v="12"/>
    <x v="0"/>
    <n v="4.68"/>
    <s v="GLOVERBJ"/>
    <s v="JARNOLD"/>
    <s v="NG-Price"/>
    <x v="3"/>
    <x v="7"/>
    <s v="V97143.1"/>
    <d v="2001-06-01T00:00:00"/>
  </r>
  <r>
    <x v="1"/>
    <x v="3"/>
    <x v="0"/>
    <x v="0"/>
    <n v="1248819"/>
    <d v="2001-05-15T10:39:52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45.1"/>
    <d v="2001-05-16T21:00:00"/>
  </r>
  <r>
    <x v="0"/>
    <x v="3"/>
    <x v="1"/>
    <x v="0"/>
    <n v="1248821"/>
    <d v="2001-05-15T10:40:02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49999999999998"/>
    <s v="DAVEGRAHAM"/>
    <s v="RWATT"/>
    <s v="EC-IM Canada West"/>
    <x v="7"/>
    <x v="9"/>
    <n v="790712"/>
    <d v="2001-05-15T21:00:00"/>
  </r>
  <r>
    <x v="0"/>
    <x v="3"/>
    <x v="1"/>
    <x v="0"/>
    <n v="1248822"/>
    <d v="2001-05-15T10:40:03"/>
    <s v="EDF Trading Limited"/>
    <x v="0"/>
    <x v="0"/>
    <x v="0"/>
    <x v="3"/>
    <s v="UK Gas Phy Fwd NBP"/>
    <s v="UK Gas Phy       NBP                     21-25May01      p/th"/>
    <n v="50000"/>
    <m/>
    <x v="0"/>
    <x v="5"/>
    <x v="3"/>
    <n v="22.45"/>
    <s v="RICHARDR"/>
    <s v="MNICHOLA"/>
    <s v="Non Affiliate Gas Book"/>
    <x v="4"/>
    <x v="2"/>
    <n v="102960"/>
    <d v="2001-05-21T21:00:00"/>
  </r>
  <r>
    <x v="0"/>
    <x v="0"/>
    <x v="0"/>
    <x v="0"/>
    <n v="1248823"/>
    <d v="2001-05-15T10:40:0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marknunn1"/>
    <s v="BMARCHAN"/>
    <s v="Enron Metals Trading System"/>
    <x v="0"/>
    <x v="0"/>
    <n v="2130298"/>
    <m/>
  </r>
  <r>
    <x v="0"/>
    <x v="0"/>
    <x v="0"/>
    <x v="0"/>
    <n v="1248824"/>
    <d v="2001-05-15T10:40:0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chashastie"/>
    <s v="BMARCHAN"/>
    <s v="Enron Metals Trading System"/>
    <x v="0"/>
    <x v="0"/>
    <n v="2130300"/>
    <m/>
  </r>
  <r>
    <x v="0"/>
    <x v="0"/>
    <x v="0"/>
    <x v="0"/>
    <n v="1248825"/>
    <d v="2001-05-15T10:40:0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NDYMARSH"/>
    <s v="BMARCHAN"/>
    <s v="Enron Metals Trading System"/>
    <x v="0"/>
    <x v="0"/>
    <n v="2130304"/>
    <m/>
  </r>
  <r>
    <x v="1"/>
    <x v="3"/>
    <x v="0"/>
    <x v="0"/>
    <n v="1248826"/>
    <d v="2001-05-15T10:40:08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6.1"/>
    <d v="2001-11-01T00:00:00"/>
  </r>
  <r>
    <x v="1"/>
    <x v="1"/>
    <x v="1"/>
    <x v="0"/>
    <n v="1248827"/>
    <d v="2001-05-15T10:40:09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6.6"/>
    <s v="aepsvc137"/>
    <s v="KPRESTO"/>
    <s v="LT-SPP"/>
    <x v="6"/>
    <x v="8"/>
    <n v="611428.1"/>
    <d v="2001-09-01T14:16:00"/>
  </r>
  <r>
    <x v="1"/>
    <x v="6"/>
    <x v="0"/>
    <x v="0"/>
    <n v="1248828"/>
    <d v="2001-05-15T10:40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148.1"/>
    <d v="2001-06-01T00:00:00"/>
  </r>
  <r>
    <x v="1"/>
    <x v="3"/>
    <x v="0"/>
    <x v="0"/>
    <n v="1248829"/>
    <d v="2001-05-15T10:40:13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51"/>
    <s v="CHADDMOORE"/>
    <s v="PKEAVEY"/>
    <s v="G-DAILY-EST"/>
    <x v="3"/>
    <x v="7"/>
    <s v="V97151.1"/>
    <d v="2001-05-16T21:00:00"/>
  </r>
  <r>
    <x v="0"/>
    <x v="3"/>
    <x v="1"/>
    <x v="0"/>
    <n v="1248830"/>
    <d v="2001-05-15T10:40:14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9"/>
    <s v="ADM00359"/>
    <s v="RWATT"/>
    <s v="EC-IM Canada West"/>
    <x v="7"/>
    <x v="9"/>
    <n v="790713"/>
    <d v="2001-05-15T21:00:00"/>
  </r>
  <r>
    <x v="0"/>
    <x v="2"/>
    <x v="0"/>
    <x v="0"/>
    <n v="1248834"/>
    <d v="2001-05-15T10:40:27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9.75"/>
    <s v="christoph"/>
    <s v="CMAHONE"/>
    <s v="UK - ECTRIC - Lite Gasoil"/>
    <x v="3"/>
    <x v="5"/>
    <s v="V97150.1"/>
    <d v="2001-06-01T00:00:00"/>
  </r>
  <r>
    <x v="1"/>
    <x v="1"/>
    <x v="1"/>
    <x v="0"/>
    <n v="1248835"/>
    <d v="2001-05-15T10:40:2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ERICYAO2"/>
    <s v="FSTURM"/>
    <s v="LT-ECAR"/>
    <x v="6"/>
    <x v="8"/>
    <n v="611429.1"/>
    <d v="2001-10-01T17:11:00"/>
  </r>
  <r>
    <x v="0"/>
    <x v="0"/>
    <x v="0"/>
    <x v="0"/>
    <n v="1248837"/>
    <d v="2001-05-15T10:40:35"/>
    <s v="J. Aron &amp; Company"/>
    <x v="0"/>
    <x v="0"/>
    <x v="0"/>
    <x v="0"/>
    <s v="Zinc LME Registered Contract"/>
    <s v="Zinc LME Reg.    Contract                3 Month         USD/mt-L"/>
    <m/>
    <n v="19"/>
    <x v="0"/>
    <x v="0"/>
    <x v="0"/>
    <n v="953.5"/>
    <s v="ADM08839"/>
    <s v="ATURNER"/>
    <s v="Enron Metals Trading System"/>
    <x v="0"/>
    <x v="0"/>
    <n v="2130308"/>
    <m/>
  </r>
  <r>
    <x v="1"/>
    <x v="3"/>
    <x v="0"/>
    <x v="0"/>
    <n v="1248838"/>
    <d v="2001-05-15T10:40:36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5"/>
    <s v="ADM97524"/>
    <s v="VPIMENOV"/>
    <s v="EAST-NEW YORK"/>
    <x v="3"/>
    <x v="7"/>
    <s v="V97153.1"/>
    <d v="2001-06-01T21:00:00"/>
  </r>
  <r>
    <x v="0"/>
    <x v="0"/>
    <x v="0"/>
    <x v="0"/>
    <n v="1248840"/>
    <d v="2001-05-15T10:40:43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11"/>
    <s v="chashastie"/>
    <s v="BMARCHAN"/>
    <s v="Enron Metals Trading System"/>
    <x v="0"/>
    <x v="0"/>
    <n v="2130310"/>
    <m/>
  </r>
  <r>
    <x v="1"/>
    <x v="3"/>
    <x v="0"/>
    <x v="0"/>
    <n v="1248841"/>
    <d v="2001-05-15T10:40:44"/>
    <s v="El Paso Merchant Energy, L.P."/>
    <x v="0"/>
    <x v="0"/>
    <x v="0"/>
    <x v="3"/>
    <s v="US Gas Fin Swap"/>
    <s v="US Gas Swap      Nymex                   Jun01           USD/MM"/>
    <n v="10000"/>
    <m/>
    <x v="0"/>
    <x v="12"/>
    <x v="0"/>
    <n v="4.57"/>
    <s v="EPMELPjrc"/>
    <s v="JARNOLD"/>
    <s v="NG-Price"/>
    <x v="3"/>
    <x v="7"/>
    <s v="V97156.1"/>
    <d v="2001-06-01T21:00:00"/>
  </r>
  <r>
    <x v="0"/>
    <x v="0"/>
    <x v="0"/>
    <x v="0"/>
    <n v="1248842"/>
    <d v="2001-05-15T10:40:46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marknunn1"/>
    <s v="BMARCHAN"/>
    <s v="Enron Metals Trading System"/>
    <x v="0"/>
    <x v="0"/>
    <n v="2130313"/>
    <m/>
  </r>
  <r>
    <x v="1"/>
    <x v="3"/>
    <x v="0"/>
    <x v="0"/>
    <n v="1248843"/>
    <d v="2001-05-15T10:40:53"/>
    <s v="Idacorp Energy Solutions, L.P."/>
    <x v="0"/>
    <x v="0"/>
    <x v="0"/>
    <x v="3"/>
    <s v="US Gas Fin Swap"/>
    <s v="US Gas Swap      Nymex                   Jun01           USD/MM"/>
    <m/>
    <n v="15000"/>
    <x v="0"/>
    <x v="12"/>
    <x v="0"/>
    <n v="4.5750000000000002"/>
    <s v="basspro1"/>
    <s v="JARNOLD"/>
    <s v="NG-Price"/>
    <x v="3"/>
    <x v="7"/>
    <s v="V97157.1"/>
    <d v="2001-06-01T21:00:00"/>
  </r>
  <r>
    <x v="1"/>
    <x v="3"/>
    <x v="0"/>
    <x v="0"/>
    <n v="1248844"/>
    <d v="2001-05-15T10:40:59"/>
    <s v="Coral Energy Holding L.P."/>
    <x v="0"/>
    <x v="0"/>
    <x v="0"/>
    <x v="3"/>
    <s v="US Gas Fin BasisSwap"/>
    <s v="US Gas Basis     TENN TX                 Jun-Oct01       USD/MM"/>
    <m/>
    <n v="5000"/>
    <x v="0"/>
    <x v="12"/>
    <x v="0"/>
    <n v="-0.10249999999999999"/>
    <s v="avenette"/>
    <s v="SBRAWNE"/>
    <s v="FT-East"/>
    <x v="3"/>
    <x v="7"/>
    <s v="V97159.1"/>
    <d v="2001-06-01T00:00:00"/>
  </r>
  <r>
    <x v="1"/>
    <x v="3"/>
    <x v="0"/>
    <x v="0"/>
    <n v="1248845"/>
    <d v="2001-05-15T10:41:0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158.1"/>
    <d v="2001-06-01T00:00:00"/>
  </r>
  <r>
    <x v="1"/>
    <x v="3"/>
    <x v="0"/>
    <x v="0"/>
    <n v="1248846"/>
    <d v="2001-05-15T10:41:06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7"/>
    <s v="EPMELPjrc"/>
    <s v="JARNOLD"/>
    <s v="NG-Price"/>
    <x v="3"/>
    <x v="7"/>
    <s v="V97160.1"/>
    <d v="2001-06-01T21:00:00"/>
  </r>
  <r>
    <x v="1"/>
    <x v="3"/>
    <x v="0"/>
    <x v="0"/>
    <n v="1248847"/>
    <d v="2001-05-15T10:41:1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62.1"/>
    <d v="2001-05-16T21:00:00"/>
  </r>
  <r>
    <x v="0"/>
    <x v="0"/>
    <x v="0"/>
    <x v="0"/>
    <n v="1248850"/>
    <d v="2001-05-15T10:41:18"/>
    <s v="Toyota Tsusho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ADM90670"/>
    <s v="BMARCHAN"/>
    <s v="Enron Metals Trading System"/>
    <x v="0"/>
    <x v="0"/>
    <n v="2130317"/>
    <m/>
  </r>
  <r>
    <x v="1"/>
    <x v="3"/>
    <x v="0"/>
    <x v="0"/>
    <n v="1248849"/>
    <d v="2001-05-15T10:41:18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57"/>
    <s v="hossmich"/>
    <s v="JARNOLD"/>
    <s v="NG-Price"/>
    <x v="3"/>
    <x v="7"/>
    <s v="V97164.1"/>
    <d v="2001-06-01T21:00:00"/>
  </r>
  <r>
    <x v="0"/>
    <x v="0"/>
    <x v="0"/>
    <x v="0"/>
    <n v="1248851"/>
    <d v="2001-05-15T10:41:2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VANDESBO"/>
    <s v="BMARCHAN"/>
    <s v="Enron Metals Trading System"/>
    <x v="0"/>
    <x v="0"/>
    <n v="2130322"/>
    <m/>
  </r>
  <r>
    <x v="1"/>
    <x v="3"/>
    <x v="0"/>
    <x v="0"/>
    <n v="1248852"/>
    <d v="2001-05-15T10:41:2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7"/>
    <s v="petverma"/>
    <s v="JARNOLD"/>
    <s v="NG-Price"/>
    <x v="3"/>
    <x v="7"/>
    <s v="V97163.1"/>
    <d v="2001-06-01T21:00:00"/>
  </r>
  <r>
    <x v="1"/>
    <x v="3"/>
    <x v="0"/>
    <x v="0"/>
    <n v="1248853"/>
    <d v="2001-05-15T10:41:26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68.1"/>
    <d v="2001-06-01T21:00:00"/>
  </r>
  <r>
    <x v="1"/>
    <x v="3"/>
    <x v="0"/>
    <x v="0"/>
    <n v="1248854"/>
    <d v="2001-05-15T10:41:29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"/>
    <s v="EPMELPjrc"/>
    <s v="JARNOLD"/>
    <s v="NG-Price"/>
    <x v="3"/>
    <x v="7"/>
    <s v="V97165.1"/>
    <d v="2002-01-01T21:00:00"/>
  </r>
  <r>
    <x v="1"/>
    <x v="2"/>
    <x v="0"/>
    <x v="0"/>
    <n v="1248855"/>
    <d v="2001-05-15T10:41:29"/>
    <s v="Hess Energy Trading Company LLC"/>
    <x v="0"/>
    <x v="0"/>
    <x v="0"/>
    <x v="2"/>
    <s v="US HeatingOil2 Fin Spread"/>
    <s v="US HeatOil2 Swap GC vs Nymex HO          Q4 2001         c/Gl-b"/>
    <m/>
    <n v="100000"/>
    <x v="0"/>
    <x v="17"/>
    <x v="0"/>
    <n v="-3.9"/>
    <s v="pmjacobs"/>
    <s v="LMENA"/>
    <s v="HO"/>
    <x v="3"/>
    <x v="7"/>
    <s v="V97166.1"/>
    <d v="2001-10-01T00:00:00"/>
  </r>
  <r>
    <x v="0"/>
    <x v="0"/>
    <x v="0"/>
    <x v="0"/>
    <n v="1248857"/>
    <d v="2001-05-15T10:41:30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EvanRich"/>
    <s v="BMARCHAN"/>
    <s v="Enron Metals Trading System"/>
    <x v="0"/>
    <x v="0"/>
    <n v="2130325"/>
    <m/>
  </r>
  <r>
    <x v="1"/>
    <x v="3"/>
    <x v="0"/>
    <x v="0"/>
    <n v="1248856"/>
    <d v="2001-05-15T10:41:30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1"/>
    <s v="tomkurtz"/>
    <s v="PKEAVEY"/>
    <s v="G-DAILY-EST"/>
    <x v="3"/>
    <x v="7"/>
    <s v="V97169.1"/>
    <d v="2001-05-16T21:00:00"/>
  </r>
  <r>
    <x v="0"/>
    <x v="0"/>
    <x v="0"/>
    <x v="0"/>
    <n v="1248858"/>
    <d v="2001-05-15T10:41:3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ADM61366"/>
    <s v="BMARCHAN"/>
    <s v="Enron Metals Trading System"/>
    <x v="0"/>
    <x v="0"/>
    <n v="2130328"/>
    <m/>
  </r>
  <r>
    <x v="1"/>
    <x v="3"/>
    <x v="1"/>
    <x v="0"/>
    <n v="1248859"/>
    <d v="2001-05-15T10:41:39"/>
    <s v="Summit Natural Gas, LLP"/>
    <x v="0"/>
    <x v="0"/>
    <x v="0"/>
    <x v="3"/>
    <s v="US Gas Phy Fwd Firm non-TX &lt; or = 1Mo "/>
    <s v="US Gas Phy       TENN 800                16-31May01      USD/MM"/>
    <n v="10000"/>
    <m/>
    <x v="0"/>
    <x v="12"/>
    <x v="0"/>
    <n v="4.42"/>
    <s v="ADM05645"/>
    <s v="SNEAL"/>
    <s v="ENA-IM NE GULF3"/>
    <x v="7"/>
    <x v="7"/>
    <n v="790716"/>
    <d v="2001-05-16T21:00:00"/>
  </r>
  <r>
    <x v="1"/>
    <x v="3"/>
    <x v="0"/>
    <x v="0"/>
    <n v="1248861"/>
    <d v="2001-05-15T10:41:40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jimgoetz"/>
    <s v="JARNOLD"/>
    <s v="NG-Price"/>
    <x v="3"/>
    <x v="7"/>
    <s v="V97167.1"/>
    <d v="2001-06-01T21:00:00"/>
  </r>
  <r>
    <x v="1"/>
    <x v="3"/>
    <x v="0"/>
    <x v="0"/>
    <n v="1248864"/>
    <d v="2001-05-15T10:41:49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jh1825ps"/>
    <s v="JARNOLD"/>
    <s v="NG-Price"/>
    <x v="3"/>
    <x v="7"/>
    <s v="V97170.1"/>
    <d v="2001-11-01T00:00:00"/>
  </r>
  <r>
    <x v="0"/>
    <x v="0"/>
    <x v="0"/>
    <x v="0"/>
    <n v="1248865"/>
    <d v="2001-05-15T10:41:52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EvanRich"/>
    <s v="BMARCHAN"/>
    <s v="Enron Metals Trading System"/>
    <x v="0"/>
    <x v="0"/>
    <n v="2130331"/>
    <m/>
  </r>
  <r>
    <x v="0"/>
    <x v="2"/>
    <x v="0"/>
    <x v="0"/>
    <n v="1248866"/>
    <d v="2001-05-15T10:41:59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5"/>
    <s v="christoph"/>
    <s v="CMAHONE"/>
    <s v="UK - ECTRIC - Lite Gasoil"/>
    <x v="3"/>
    <x v="5"/>
    <s v="V97176.1"/>
    <d v="2001-06-01T00:00:00"/>
  </r>
  <r>
    <x v="1"/>
    <x v="3"/>
    <x v="0"/>
    <x v="0"/>
    <n v="1248867"/>
    <d v="2001-05-15T10:42:09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4000000000000001"/>
    <s v="AQUILA1000"/>
    <s v="MMAGGI"/>
    <s v="NG EXOTIC"/>
    <x v="3"/>
    <x v="7"/>
    <s v="V97173.1"/>
    <d v="2001-06-01T00:00:00"/>
  </r>
  <r>
    <x v="0"/>
    <x v="3"/>
    <x v="1"/>
    <x v="0"/>
    <n v="1248869"/>
    <d v="2001-05-15T10:42:13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2"/>
    <s v="elizabeth"/>
    <s v="MCOWAN"/>
    <s v="EC-IM Canada West"/>
    <x v="7"/>
    <x v="9"/>
    <n v="790717"/>
    <d v="2001-06-01T21:00:00"/>
  </r>
  <r>
    <x v="1"/>
    <x v="3"/>
    <x v="0"/>
    <x v="0"/>
    <n v="1248870"/>
    <d v="2001-05-15T10:42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50000000000002"/>
    <s v="EPMELPjrc"/>
    <s v="JARNOLD"/>
    <s v="NG-Price"/>
    <x v="3"/>
    <x v="7"/>
    <s v="V97174.1"/>
    <d v="2002-01-01T21:00:00"/>
  </r>
  <r>
    <x v="1"/>
    <x v="3"/>
    <x v="0"/>
    <x v="0"/>
    <n v="1248872"/>
    <d v="2001-05-15T10:42:16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6"/>
    <s v="BARRON01"/>
    <s v="JARNOLD"/>
    <s v="NG-Price"/>
    <x v="3"/>
    <x v="7"/>
    <s v="V97177.1"/>
    <d v="2001-06-01T00:00:00"/>
  </r>
  <r>
    <x v="0"/>
    <x v="3"/>
    <x v="1"/>
    <x v="0"/>
    <n v="1248871"/>
    <d v="2001-05-15T10:42:16"/>
    <s v="Axia Energy Europe Limited"/>
    <x v="0"/>
    <x v="0"/>
    <x v="0"/>
    <x v="3"/>
    <s v="UK Gas Phy Fwd NBP"/>
    <s v="UK Gas Phy       NBP                     Jun01           p/th"/>
    <m/>
    <n v="25000"/>
    <x v="0"/>
    <x v="5"/>
    <x v="3"/>
    <n v="21.65"/>
    <s v="randerson"/>
    <s v="AFAIRLE"/>
    <s v="Non Affiliate Gas Book"/>
    <x v="4"/>
    <x v="2"/>
    <n v="102961"/>
    <d v="2001-06-01T21:00:00"/>
  </r>
  <r>
    <x v="1"/>
    <x v="3"/>
    <x v="0"/>
    <x v="0"/>
    <n v="1248873"/>
    <d v="2001-05-15T10:42:17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57"/>
    <s v="aepes214"/>
    <s v="JARNOLD"/>
    <s v="NG-Price"/>
    <x v="3"/>
    <x v="7"/>
    <s v="V97179.1"/>
    <d v="2001-06-01T21:00:00"/>
  </r>
  <r>
    <x v="0"/>
    <x v="3"/>
    <x v="1"/>
    <x v="0"/>
    <n v="1248874"/>
    <d v="2001-05-15T10:42:18"/>
    <s v="Northstar Energy"/>
    <x v="0"/>
    <x v="0"/>
    <x v="0"/>
    <x v="3"/>
    <s v="CAN Gas Phy Fwd Firm West &lt; or = 1Mo"/>
    <s v="CAN Gas Phy      NIT                     15May01         CAD/GJ"/>
    <n v="2500"/>
    <m/>
    <x v="0"/>
    <x v="13"/>
    <x v="4"/>
    <n v="6.085"/>
    <s v="SMITHJAY"/>
    <s v="RWATT"/>
    <s v="EC-IM Canada West"/>
    <x v="7"/>
    <x v="9"/>
    <n v="790718"/>
    <d v="2001-05-15T21:00:00"/>
  </r>
  <r>
    <x v="1"/>
    <x v="3"/>
    <x v="0"/>
    <x v="0"/>
    <n v="1248876"/>
    <d v="2001-05-15T10:42:23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4.9749999999999996"/>
    <s v="WHITEWATER"/>
    <s v="JARNOLD"/>
    <s v="NG-Price"/>
    <x v="3"/>
    <x v="7"/>
    <s v="V97180.1"/>
    <d v="2001-11-01T00:00:00"/>
  </r>
  <r>
    <x v="1"/>
    <x v="1"/>
    <x v="1"/>
    <x v="0"/>
    <n v="1248875"/>
    <d v="2001-05-15T10:42:23"/>
    <s v="Allegheny Energy Supply Company, LLC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jmaes123"/>
    <s v="CDORLAN"/>
    <s v="ST-ECAR"/>
    <x v="6"/>
    <x v="8"/>
    <n v="611433.1"/>
    <d v="2001-06-01T17:11:00"/>
  </r>
  <r>
    <x v="1"/>
    <x v="1"/>
    <x v="1"/>
    <x v="0"/>
    <n v="1248877"/>
    <d v="2001-05-15T10:42:29"/>
    <s v="Tractebel Energy Marketing, Inc."/>
    <x v="0"/>
    <x v="0"/>
    <x v="0"/>
    <x v="1"/>
    <s v="US East Power Phy Fwd Firm"/>
    <s v="US Pwr Phy Firm  Entergy Peak            Jun01           USD/MWh"/>
    <m/>
    <n v="50"/>
    <x v="0"/>
    <x v="1"/>
    <x v="0"/>
    <n v="74.25"/>
    <s v="GEBALBOA"/>
    <s v="JFORNEY"/>
    <s v="LT-SPP"/>
    <x v="6"/>
    <x v="8"/>
    <n v="611434.1"/>
    <d v="2001-06-01T14:16:00"/>
  </r>
  <r>
    <x v="1"/>
    <x v="3"/>
    <x v="0"/>
    <x v="0"/>
    <n v="1248878"/>
    <d v="2001-05-15T10:42:39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78.1"/>
    <d v="2001-06-01T21:00:00"/>
  </r>
  <r>
    <x v="1"/>
    <x v="1"/>
    <x v="1"/>
    <x v="0"/>
    <n v="1248879"/>
    <d v="2001-05-15T10:42:40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40.1"/>
    <s v="aepsvc121"/>
    <s v="FSTURM"/>
    <s v="ST-ECAR"/>
    <x v="6"/>
    <x v="8"/>
    <n v="611435.1"/>
    <d v="2001-09-01T17:11:00"/>
  </r>
  <r>
    <x v="1"/>
    <x v="6"/>
    <x v="0"/>
    <x v="0"/>
    <n v="1248880"/>
    <d v="2001-05-15T10:42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7181.1"/>
    <d v="2001-06-01T00:00:00"/>
  </r>
  <r>
    <x v="1"/>
    <x v="3"/>
    <x v="0"/>
    <x v="0"/>
    <n v="1248881"/>
    <d v="2001-05-15T10:42:56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5049999999999999"/>
    <s v="kaadmire"/>
    <s v="PKEAVEY"/>
    <s v="G-DAILY-EST"/>
    <x v="3"/>
    <x v="7"/>
    <s v="V97185.1"/>
    <d v="2001-05-16T21:00:00"/>
  </r>
  <r>
    <x v="1"/>
    <x v="3"/>
    <x v="0"/>
    <x v="0"/>
    <n v="1248882"/>
    <d v="2001-05-15T10:42:5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"/>
    <s v="EPMELPjrc"/>
    <s v="JARNOLD"/>
    <s v="NG-Price"/>
    <x v="3"/>
    <x v="7"/>
    <s v="V97182.1"/>
    <d v="2001-06-01T00:00:00"/>
  </r>
  <r>
    <x v="0"/>
    <x v="3"/>
    <x v="1"/>
    <x v="0"/>
    <n v="1248883"/>
    <d v="2001-05-15T10:42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050000000000004"/>
    <s v="ngeerds01"/>
    <s v="RWATT"/>
    <s v="EC-IM Canada West"/>
    <x v="7"/>
    <x v="9"/>
    <n v="790719"/>
    <d v="2001-05-16T21:00:00"/>
  </r>
  <r>
    <x v="1"/>
    <x v="3"/>
    <x v="0"/>
    <x v="0"/>
    <n v="1248885"/>
    <d v="2001-05-15T10:43:07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550000000000001"/>
    <s v="AQUILA1015"/>
    <s v="EBASS"/>
    <s v="FT-Texas"/>
    <x v="3"/>
    <x v="7"/>
    <s v="V97184.1"/>
    <d v="2001-05-16T21:00:00"/>
  </r>
  <r>
    <x v="1"/>
    <x v="3"/>
    <x v="0"/>
    <x v="0"/>
    <n v="1248886"/>
    <d v="2001-05-15T10:43:2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petverma"/>
    <s v="JARNOLD"/>
    <s v="NG-Price"/>
    <x v="3"/>
    <x v="7"/>
    <s v="V97183.1"/>
    <d v="2001-06-01T21:00:00"/>
  </r>
  <r>
    <x v="1"/>
    <x v="3"/>
    <x v="0"/>
    <x v="0"/>
    <n v="1248887"/>
    <d v="2001-05-15T10:43:32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188.1"/>
    <d v="2001-06-01T00:00:00"/>
  </r>
  <r>
    <x v="1"/>
    <x v="3"/>
    <x v="0"/>
    <x v="0"/>
    <n v="1248889"/>
    <d v="2001-05-15T10:43:40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AQUILA1002"/>
    <s v="JARNOLD"/>
    <s v="NG-Price"/>
    <x v="3"/>
    <x v="7"/>
    <s v="V97187.1"/>
    <d v="2001-06-01T21:00:00"/>
  </r>
  <r>
    <x v="1"/>
    <x v="6"/>
    <x v="1"/>
    <x v="0"/>
    <n v="1248890"/>
    <d v="2001-05-15T10:43:49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"/>
    <s v="JALTILIO"/>
    <s v="RFULLER"/>
    <s v="Phyoil-Index"/>
    <x v="3"/>
    <x v="12"/>
    <s v="V97190.1"/>
    <d v="2001-07-01T21:00:00"/>
  </r>
  <r>
    <x v="1"/>
    <x v="3"/>
    <x v="0"/>
    <x v="0"/>
    <n v="1248891"/>
    <d v="2001-05-15T10:43:51"/>
    <s v="Aquila Risk Management Corporation"/>
    <x v="0"/>
    <x v="0"/>
    <x v="0"/>
    <x v="3"/>
    <s v="US Gas Fin Swap"/>
    <s v="US Gas Swap      Nymex                   Jun01           USD/MM"/>
    <m/>
    <n v="12500"/>
    <x v="0"/>
    <x v="12"/>
    <x v="0"/>
    <n v="4.5650000000000004"/>
    <s v="AQUILA1002"/>
    <s v="JARNOLD"/>
    <s v="NG-Price"/>
    <x v="3"/>
    <x v="7"/>
    <s v="V97192.1"/>
    <d v="2001-06-01T21:00:00"/>
  </r>
  <r>
    <x v="1"/>
    <x v="2"/>
    <x v="0"/>
    <x v="0"/>
    <n v="1248892"/>
    <d v="2001-05-15T10:43:55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fouqueta01"/>
    <s v="AHAUSER"/>
    <s v="Blnd-Hu-Hdg"/>
    <x v="3"/>
    <x v="7"/>
    <s v="V97191.1"/>
    <d v="2001-06-01T21:00:00"/>
  </r>
  <r>
    <x v="0"/>
    <x v="0"/>
    <x v="0"/>
    <x v="0"/>
    <n v="1248893"/>
    <d v="2001-05-15T10:43:58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30334"/>
    <m/>
  </r>
  <r>
    <x v="1"/>
    <x v="1"/>
    <x v="1"/>
    <x v="0"/>
    <n v="1248895"/>
    <d v="2001-05-15T10:44:24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36.1"/>
    <d v="2001-10-01T17:11:00"/>
  </r>
  <r>
    <x v="0"/>
    <x v="0"/>
    <x v="0"/>
    <x v="0"/>
    <n v="1248897"/>
    <d v="2001-05-15T10:44:5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stanleyf"/>
    <s v="BMARCHAN"/>
    <s v="Enron Metals Trading System"/>
    <x v="0"/>
    <x v="0"/>
    <n v="2130339"/>
    <m/>
  </r>
  <r>
    <x v="1"/>
    <x v="1"/>
    <x v="1"/>
    <x v="0"/>
    <n v="1248898"/>
    <d v="2001-05-15T10:44:57"/>
    <s v="Coral Power, L.L.C."/>
    <x v="0"/>
    <x v="0"/>
    <x v="0"/>
    <x v="1"/>
    <s v="US East Power Phy Fwd Firm"/>
    <s v="US Pwr Phy Firm  TVA Peak                May02           USD/MWh"/>
    <m/>
    <n v="50"/>
    <x v="0"/>
    <x v="1"/>
    <x v="0"/>
    <n v="43.25"/>
    <s v="ADM35983"/>
    <s v="KPRESTO"/>
    <s v="EPMI-Southeast"/>
    <x v="6"/>
    <x v="8"/>
    <n v="611437.1"/>
    <d v="2002-05-01T14:25:00"/>
  </r>
  <r>
    <x v="1"/>
    <x v="1"/>
    <x v="1"/>
    <x v="0"/>
    <n v="1248899"/>
    <d v="2001-05-15T10:45:09"/>
    <s v="Coral Power, L.L.C."/>
    <x v="0"/>
    <x v="0"/>
    <x v="0"/>
    <x v="1"/>
    <s v="US East Power Phy Fwd Firm"/>
    <s v="US Pwr Phy Firm  Cinergy Peak            May02           USD/MWh"/>
    <n v="50"/>
    <m/>
    <x v="0"/>
    <x v="1"/>
    <x v="0"/>
    <n v="43.25"/>
    <s v="ADM35983"/>
    <s v="FSTURM"/>
    <s v="EPMI-Midwest"/>
    <x v="6"/>
    <x v="8"/>
    <n v="611438.1"/>
    <d v="2002-05-01T17:11:00"/>
  </r>
  <r>
    <x v="1"/>
    <x v="3"/>
    <x v="0"/>
    <x v="0"/>
    <n v="1248900"/>
    <d v="2001-05-15T10:45:1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5549999999999997"/>
    <s v="Cozartta"/>
    <s v="JARNOLD"/>
    <s v="NG-Price"/>
    <x v="3"/>
    <x v="7"/>
    <s v="V97196.1"/>
    <d v="2001-06-01T21:59:00"/>
  </r>
  <r>
    <x v="1"/>
    <x v="3"/>
    <x v="0"/>
    <x v="0"/>
    <n v="1248901"/>
    <d v="2001-05-15T10:45:21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400000000000004"/>
    <s v="AQUILA1015"/>
    <s v="EBASS"/>
    <s v="FT-Texas"/>
    <x v="3"/>
    <x v="7"/>
    <s v="V97197.1"/>
    <d v="2001-05-16T21:00:00"/>
  </r>
  <r>
    <x v="0"/>
    <x v="3"/>
    <x v="1"/>
    <x v="0"/>
    <n v="1248902"/>
    <d v="2001-05-15T10:45:22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ORTHTRA"/>
    <s v="RWATT"/>
    <s v="EC-IM Canada West"/>
    <x v="7"/>
    <x v="9"/>
    <n v="790721"/>
    <d v="2001-05-15T21:00:00"/>
  </r>
  <r>
    <x v="1"/>
    <x v="3"/>
    <x v="0"/>
    <x v="0"/>
    <n v="1248903"/>
    <d v="2001-05-15T10:45:24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petverma"/>
    <s v="JARNOLD"/>
    <s v="NG-Price"/>
    <x v="3"/>
    <x v="7"/>
    <s v="V97198.1"/>
    <d v="2001-06-01T21:00:00"/>
  </r>
  <r>
    <x v="1"/>
    <x v="3"/>
    <x v="0"/>
    <x v="0"/>
    <n v="1248904"/>
    <d v="2001-05-15T10:45:26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"/>
    <s v="jdbsempra"/>
    <s v="JARNOLD"/>
    <s v="NG-Price"/>
    <x v="3"/>
    <x v="7"/>
    <s v="V97199.1"/>
    <d v="2001-11-01T00:00:00"/>
  </r>
  <r>
    <x v="1"/>
    <x v="3"/>
    <x v="0"/>
    <x v="0"/>
    <n v="1248905"/>
    <d v="2001-05-15T10:45:27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51"/>
    <s v="kaadmire"/>
    <s v="PKEAVEY"/>
    <s v="G-DAILY-EST"/>
    <x v="3"/>
    <x v="7"/>
    <s v="V97200.1"/>
    <d v="2001-05-16T21:00:00"/>
  </r>
  <r>
    <x v="1"/>
    <x v="3"/>
    <x v="0"/>
    <x v="0"/>
    <n v="1248907"/>
    <d v="2001-05-15T10:45:52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"/>
    <s v="WHITEWATER"/>
    <s v="JARNOLD"/>
    <s v="NG-Price"/>
    <x v="3"/>
    <x v="7"/>
    <s v="V97202.1"/>
    <d v="2001-11-01T00:00:00"/>
  </r>
  <r>
    <x v="0"/>
    <x v="3"/>
    <x v="1"/>
    <x v="0"/>
    <n v="1248908"/>
    <d v="2001-05-15T10:46:10"/>
    <s v="Alliance Gas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RICHARDW"/>
    <s v="AFAIRLE"/>
    <s v="Non Affiliate Gas Book"/>
    <x v="4"/>
    <x v="2"/>
    <n v="102963"/>
    <d v="2001-06-01T21:00:00"/>
  </r>
  <r>
    <x v="1"/>
    <x v="1"/>
    <x v="1"/>
    <x v="0"/>
    <n v="1248911"/>
    <d v="2001-05-15T10:46:33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43.1"/>
    <d v="2001-10-01T17:11:00"/>
  </r>
  <r>
    <x v="1"/>
    <x v="3"/>
    <x v="0"/>
    <x v="0"/>
    <n v="1248912"/>
    <d v="2001-05-15T10:46:40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5"/>
    <s v="ADM90884"/>
    <s v="GSTOREY"/>
    <s v="FT-ONTARIO"/>
    <x v="3"/>
    <x v="7"/>
    <s v="V97205.1"/>
    <d v="2001-06-01T21:00:00"/>
  </r>
  <r>
    <x v="1"/>
    <x v="3"/>
    <x v="0"/>
    <x v="0"/>
    <n v="1248913"/>
    <d v="2001-05-15T10:46:4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6.1"/>
    <d v="2001-06-01T00:00:00"/>
  </r>
  <r>
    <x v="1"/>
    <x v="3"/>
    <x v="0"/>
    <x v="0"/>
    <n v="1248914"/>
    <d v="2001-05-15T10:46:5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7.1"/>
    <d v="2001-06-01T00:00:00"/>
  </r>
  <r>
    <x v="0"/>
    <x v="0"/>
    <x v="0"/>
    <x v="0"/>
    <n v="1248915"/>
    <d v="2001-05-15T10:46:5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48"/>
    <m/>
  </r>
  <r>
    <x v="1"/>
    <x v="3"/>
    <x v="0"/>
    <x v="0"/>
    <n v="1248916"/>
    <d v="2001-05-15T10:47:0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rsavocch"/>
    <s v="JARNOLD"/>
    <s v="NG-Price"/>
    <x v="3"/>
    <x v="7"/>
    <s v="V97208.1"/>
    <d v="2001-06-01T21:00:00"/>
  </r>
  <r>
    <x v="1"/>
    <x v="3"/>
    <x v="0"/>
    <x v="0"/>
    <n v="1248917"/>
    <d v="2001-05-15T10:47:0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hillblak"/>
    <s v="JARNOLD"/>
    <s v="NG-Price"/>
    <x v="3"/>
    <x v="7"/>
    <s v="V97209.1"/>
    <d v="2001-06-01T21:00:00"/>
  </r>
  <r>
    <x v="1"/>
    <x v="3"/>
    <x v="0"/>
    <x v="0"/>
    <n v="1248918"/>
    <d v="2001-05-15T10:47:17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RODRIGUEZ"/>
    <s v="MMAGGI"/>
    <s v="NG EXOTIC"/>
    <x v="3"/>
    <x v="7"/>
    <s v="V97210.1"/>
    <d v="2001-06-01T00:00:00"/>
  </r>
  <r>
    <x v="1"/>
    <x v="3"/>
    <x v="0"/>
    <x v="0"/>
    <n v="1248921"/>
    <d v="2001-05-15T10:47:25"/>
    <s v="TransCanada Energy Financial Products Limited"/>
    <x v="0"/>
    <x v="0"/>
    <x v="0"/>
    <x v="3"/>
    <s v="US Gas Fin Swap"/>
    <s v="US Gas Swap      Nymex                   Jun-Oct01       USD/MM"/>
    <m/>
    <n v="2500"/>
    <x v="0"/>
    <x v="12"/>
    <x v="0"/>
    <n v="4.665"/>
    <s v="mcmane00"/>
    <s v="JARNOLD"/>
    <s v="NG-Price"/>
    <x v="3"/>
    <x v="7"/>
    <s v="V97213.1"/>
    <d v="2001-06-01T00:00:00"/>
  </r>
  <r>
    <x v="1"/>
    <x v="3"/>
    <x v="0"/>
    <x v="0"/>
    <n v="1248922"/>
    <d v="2001-05-15T10:47:38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65"/>
    <s v="ADM48210"/>
    <s v="JARNOLD"/>
    <s v="NG-Price"/>
    <x v="3"/>
    <x v="7"/>
    <s v="V97214.1"/>
    <d v="2001-06-01T00:00:00"/>
  </r>
  <r>
    <x v="1"/>
    <x v="3"/>
    <x v="0"/>
    <x v="0"/>
    <n v="1248923"/>
    <d v="2001-05-15T10:47:52"/>
    <s v="Aquila Risk Management Corporation"/>
    <x v="0"/>
    <x v="0"/>
    <x v="0"/>
    <x v="3"/>
    <s v="US Gas Fin BasisSwap"/>
    <s v="US Gas Basis     NGI Chicago             Jun01           USD/MM"/>
    <n v="5000"/>
    <m/>
    <x v="0"/>
    <x v="12"/>
    <x v="0"/>
    <n v="0.10249999999999999"/>
    <s v="AQUILA1080"/>
    <s v="GSTOREY"/>
    <s v="FT-ONTARIO"/>
    <x v="3"/>
    <x v="7"/>
    <s v="V97215.1"/>
    <d v="2001-06-01T21:00:00"/>
  </r>
  <r>
    <x v="0"/>
    <x v="3"/>
    <x v="1"/>
    <x v="0"/>
    <n v="1248927"/>
    <d v="2001-05-15T10:48:22"/>
    <s v="Conoco (UK)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M16156"/>
    <s v="AFAIRLE"/>
    <s v="Non Affiliate Gas Book"/>
    <x v="4"/>
    <x v="2"/>
    <n v="102964"/>
    <d v="2002-01-01T00:00:00"/>
  </r>
  <r>
    <x v="0"/>
    <x v="3"/>
    <x v="1"/>
    <x v="0"/>
    <n v="1248928"/>
    <d v="2001-05-15T10:48:23"/>
    <s v="Sempra Energy Europe Ltd"/>
    <x v="0"/>
    <x v="0"/>
    <x v="0"/>
    <x v="3"/>
    <s v="UK Gas Phy Fwd NBP"/>
    <s v="UK Gas Phy       NBP                     15May01         p/th"/>
    <m/>
    <n v="50000"/>
    <x v="0"/>
    <x v="5"/>
    <x v="3"/>
    <n v="22.45"/>
    <s v="bengreen"/>
    <s v="MNICHOLA"/>
    <s v="Non Affiliate Gas Book"/>
    <x v="4"/>
    <x v="2"/>
    <n v="102965"/>
    <d v="2001-05-15T21:00:00"/>
  </r>
  <r>
    <x v="0"/>
    <x v="3"/>
    <x v="1"/>
    <x v="0"/>
    <n v="1248929"/>
    <d v="2001-05-15T10:48:27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66"/>
    <d v="2001-10-01T00:00:00"/>
  </r>
  <r>
    <x v="0"/>
    <x v="0"/>
    <x v="0"/>
    <x v="0"/>
    <n v="1248931"/>
    <d v="2001-05-15T10:48:31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66058"/>
    <s v="BMARCHAN"/>
    <s v="Enron Metals Trading System"/>
    <x v="0"/>
    <x v="0"/>
    <n v="2130352"/>
    <m/>
  </r>
  <r>
    <x v="1"/>
    <x v="3"/>
    <x v="0"/>
    <x v="0"/>
    <n v="1248932"/>
    <d v="2001-05-15T10:49:02"/>
    <s v="Texaco Natural Gas Inc."/>
    <x v="0"/>
    <x v="0"/>
    <x v="0"/>
    <x v="3"/>
    <s v="US Gas Fin Swap"/>
    <s v="US Gas Daily     HHub                    Jun01           USD/MM"/>
    <n v="5000"/>
    <m/>
    <x v="0"/>
    <x v="12"/>
    <x v="0"/>
    <n v="4.55"/>
    <s v="STEPHENSJE"/>
    <s v="JARNOLD"/>
    <s v="NG-Price"/>
    <x v="3"/>
    <x v="7"/>
    <s v="V97221.1"/>
    <d v="2001-06-01T21:59:00"/>
  </r>
  <r>
    <x v="1"/>
    <x v="3"/>
    <x v="0"/>
    <x v="0"/>
    <n v="1248933"/>
    <d v="2001-05-15T10:49:06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5549999999999997"/>
    <s v="WHITEWATER"/>
    <s v="JARNOLD"/>
    <s v="NG-Price"/>
    <x v="3"/>
    <x v="7"/>
    <s v="V97223.1"/>
    <d v="2001-06-01T21:00:00"/>
  </r>
  <r>
    <x v="1"/>
    <x v="3"/>
    <x v="0"/>
    <x v="0"/>
    <n v="1248934"/>
    <d v="2001-05-15T10:49:10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5"/>
    <s v="ADM84149"/>
    <s v="PKEAVEY"/>
    <s v="G-DAILY-EST"/>
    <x v="3"/>
    <x v="7"/>
    <s v="V97224.1"/>
    <d v="2001-05-16T21:00:00"/>
  </r>
  <r>
    <x v="1"/>
    <x v="3"/>
    <x v="0"/>
    <x v="0"/>
    <n v="1248935"/>
    <d v="2001-05-15T10:49:16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"/>
    <s v="AQUILA1015"/>
    <s v="EBASS"/>
    <s v="FT-Texas"/>
    <x v="3"/>
    <x v="7"/>
    <s v="V97225.1"/>
    <d v="2001-05-16T21:00:00"/>
  </r>
  <r>
    <x v="0"/>
    <x v="2"/>
    <x v="0"/>
    <x v="0"/>
    <n v="1248936"/>
    <d v="2001-05-15T10:49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"/>
    <s v="christoph"/>
    <s v="CMAHONE"/>
    <s v="UK - ECTRIC - Lite Gasoil"/>
    <x v="3"/>
    <x v="5"/>
    <s v="V97227.1"/>
    <d v="2001-06-01T00:00:00"/>
  </r>
  <r>
    <x v="1"/>
    <x v="3"/>
    <x v="0"/>
    <x v="0"/>
    <n v="1248937"/>
    <d v="2001-05-15T10:50:09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450000000000003"/>
    <s v="Hallbrianf"/>
    <s v="EBASS"/>
    <s v="FT-Texas"/>
    <x v="3"/>
    <x v="7"/>
    <s v="V97228.1"/>
    <d v="2001-05-16T21:00:00"/>
  </r>
  <r>
    <x v="1"/>
    <x v="3"/>
    <x v="0"/>
    <x v="0"/>
    <n v="1248938"/>
    <d v="2001-05-15T10:50:21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599999999999996"/>
    <s v="shawnmaz"/>
    <s v="JARNOLD"/>
    <s v="NG-Price"/>
    <x v="3"/>
    <x v="7"/>
    <s v="V97230.1"/>
    <d v="2001-06-01T21:00:00"/>
  </r>
  <r>
    <x v="1"/>
    <x v="3"/>
    <x v="0"/>
    <x v="0"/>
    <n v="1248939"/>
    <d v="2001-05-15T10:50:25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31.1"/>
    <d v="2001-06-01T00:00:00"/>
  </r>
  <r>
    <x v="1"/>
    <x v="3"/>
    <x v="0"/>
    <x v="0"/>
    <n v="1248942"/>
    <d v="2001-05-15T10:50:43"/>
    <s v="BP Amoco Corporation"/>
    <x v="0"/>
    <x v="0"/>
    <x v="0"/>
    <x v="3"/>
    <s v="US Gas Fin Swap"/>
    <s v="US Gas Daily     HHub                    16-31May01      USD/MM"/>
    <m/>
    <n v="5000"/>
    <x v="0"/>
    <x v="12"/>
    <x v="0"/>
    <n v="4.51"/>
    <s v="Basskevin"/>
    <s v="PKEAVEY"/>
    <s v="G-DAILY-EST"/>
    <x v="3"/>
    <x v="7"/>
    <s v="V97233.1"/>
    <d v="2001-05-16T21:00:00"/>
  </r>
  <r>
    <x v="1"/>
    <x v="3"/>
    <x v="0"/>
    <x v="0"/>
    <n v="1248946"/>
    <d v="2001-05-15T10:50:55"/>
    <s v="Constellation Power Source, Inc."/>
    <x v="0"/>
    <x v="0"/>
    <x v="0"/>
    <x v="3"/>
    <s v="US Gas Fin Swap"/>
    <s v="US Gas Daily     Transco Z6 NY           Jun01           USD/MM"/>
    <n v="5000"/>
    <m/>
    <x v="0"/>
    <x v="12"/>
    <x v="0"/>
    <n v="4.9800000000000004"/>
    <s v="cprovenzan"/>
    <s v="VPIMENOV"/>
    <s v="EAST-NEW YORK"/>
    <x v="3"/>
    <x v="7"/>
    <s v="V97241.1"/>
    <d v="2001-06-01T21:00:00"/>
  </r>
  <r>
    <x v="1"/>
    <x v="3"/>
    <x v="0"/>
    <x v="0"/>
    <n v="1248948"/>
    <d v="2001-05-15T10:51:04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49999999999996"/>
    <s v="AQUILA1015"/>
    <s v="EBASS"/>
    <s v="FT-Texas"/>
    <x v="3"/>
    <x v="7"/>
    <s v="V97242.1"/>
    <d v="2001-05-16T21:00:00"/>
  </r>
  <r>
    <x v="0"/>
    <x v="3"/>
    <x v="1"/>
    <x v="0"/>
    <n v="1248950"/>
    <d v="2001-05-15T10:51:19"/>
    <s v="EDF Trading Limited"/>
    <x v="0"/>
    <x v="0"/>
    <x v="0"/>
    <x v="3"/>
    <s v="UK Gas Phy Fwd NBP"/>
    <s v="UK Gas Phy       NBP                     16May01         p/th"/>
    <m/>
    <n v="50000"/>
    <x v="0"/>
    <x v="5"/>
    <x v="3"/>
    <n v="21.3"/>
    <s v="RICHARDR"/>
    <s v="MNICHOLA"/>
    <s v="Non Affiliate Gas Book"/>
    <x v="4"/>
    <x v="2"/>
    <n v="102967"/>
    <d v="2001-05-16T21:00:00"/>
  </r>
  <r>
    <x v="0"/>
    <x v="0"/>
    <x v="0"/>
    <x v="0"/>
    <n v="1248953"/>
    <d v="2001-05-15T10:51:40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67"/>
    <m/>
  </r>
  <r>
    <x v="0"/>
    <x v="3"/>
    <x v="1"/>
    <x v="0"/>
    <n v="1248954"/>
    <d v="2001-05-15T10:51:47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craigwest"/>
    <s v="RWATT"/>
    <s v="EC-IM Canada West"/>
    <x v="7"/>
    <x v="9"/>
    <n v="790729"/>
    <d v="2001-05-15T21:00:00"/>
  </r>
  <r>
    <x v="0"/>
    <x v="0"/>
    <x v="0"/>
    <x v="0"/>
    <n v="1248955"/>
    <d v="2001-05-15T10:51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30369"/>
    <m/>
  </r>
  <r>
    <x v="0"/>
    <x v="0"/>
    <x v="0"/>
    <x v="0"/>
    <n v="1248956"/>
    <d v="2001-05-15T10:52:09"/>
    <s v="Cargill Investor Services Ltd"/>
    <x v="0"/>
    <x v="0"/>
    <x v="0"/>
    <x v="0"/>
    <s v="Aluminum LME Registered Contract"/>
    <s v="Al LME Reg.      Contract                3 Month         USD/mt-L"/>
    <n v="2"/>
    <m/>
    <x v="0"/>
    <x v="0"/>
    <x v="0"/>
    <n v="1509"/>
    <s v="mjrembury"/>
    <s v="BMARCHAN"/>
    <s v="Enron Metals Trading System"/>
    <x v="0"/>
    <x v="0"/>
    <n v="2130371"/>
    <m/>
  </r>
  <r>
    <x v="0"/>
    <x v="3"/>
    <x v="1"/>
    <x v="0"/>
    <n v="1248957"/>
    <d v="2001-05-15T10:52:09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650000000000004"/>
    <s v="ADM00359"/>
    <s v="RWATT"/>
    <s v="EC-IM Canada West"/>
    <x v="7"/>
    <x v="9"/>
    <n v="790730"/>
    <d v="2001-05-15T21:00:00"/>
  </r>
  <r>
    <x v="1"/>
    <x v="3"/>
    <x v="0"/>
    <x v="0"/>
    <n v="1248958"/>
    <d v="2001-05-15T10:52:20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STEVEBUT"/>
    <s v="JARNOLD"/>
    <s v="NG-Price"/>
    <x v="3"/>
    <x v="7"/>
    <s v="V97247.1"/>
    <d v="2001-06-01T21:00:00"/>
  </r>
  <r>
    <x v="1"/>
    <x v="3"/>
    <x v="0"/>
    <x v="0"/>
    <n v="1248959"/>
    <d v="2001-05-15T10:52:3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650000000000004"/>
    <s v="EPMELPjrc"/>
    <s v="JARNOLD"/>
    <s v="NG-Price"/>
    <x v="3"/>
    <x v="7"/>
    <s v="V97248.1"/>
    <d v="2002-01-01T21:00:00"/>
  </r>
  <r>
    <x v="1"/>
    <x v="3"/>
    <x v="0"/>
    <x v="0"/>
    <n v="1248960"/>
    <d v="2001-05-15T10:52:4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49.1"/>
    <d v="2001-06-01T00:00:00"/>
  </r>
  <r>
    <x v="1"/>
    <x v="3"/>
    <x v="0"/>
    <x v="0"/>
    <n v="1248962"/>
    <d v="2001-05-15T10:52:5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56.1"/>
    <d v="2001-06-01T00:00:00"/>
  </r>
  <r>
    <x v="1"/>
    <x v="1"/>
    <x v="1"/>
    <x v="0"/>
    <n v="1248964"/>
    <d v="2001-05-15T10:53:00"/>
    <s v="Morgan Stanley Capital Group, Inc."/>
    <x v="0"/>
    <x v="0"/>
    <x v="0"/>
    <x v="1"/>
    <s v="US West Power Phy Fwd CAISO"/>
    <s v="US Pwr Phy CAISO NP15 Peak               17-31May01      USD/MWh"/>
    <m/>
    <n v="25"/>
    <x v="0"/>
    <x v="1"/>
    <x v="0"/>
    <n v="230"/>
    <s v="powerfunk"/>
    <s v="CMALLOR"/>
    <s v="ST-CA"/>
    <x v="6"/>
    <x v="8"/>
    <n v="611454.1"/>
    <d v="2001-05-17T21:00:00"/>
  </r>
  <r>
    <x v="1"/>
    <x v="3"/>
    <x v="0"/>
    <x v="0"/>
    <n v="1248965"/>
    <d v="2001-05-15T10:53:08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WHITEWATER"/>
    <s v="JARNOLD"/>
    <s v="NG-Price"/>
    <x v="3"/>
    <x v="7"/>
    <s v="V97258.1"/>
    <d v="2001-06-01T21:00:00"/>
  </r>
  <r>
    <x v="1"/>
    <x v="3"/>
    <x v="0"/>
    <x v="0"/>
    <n v="1248966"/>
    <d v="2001-05-15T10:53:08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59.1"/>
    <d v="2001-05-16T21:00:00"/>
  </r>
  <r>
    <x v="1"/>
    <x v="2"/>
    <x v="0"/>
    <x v="0"/>
    <n v="1248967"/>
    <d v="2001-05-15T10:53:5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"/>
    <s v="rsrsrsrs"/>
    <s v="AHAUSER"/>
    <s v="Blnd-Hu-Hdg"/>
    <x v="3"/>
    <x v="7"/>
    <s v="V97260.1"/>
    <d v="2001-06-01T21:00:00"/>
  </r>
  <r>
    <x v="1"/>
    <x v="3"/>
    <x v="0"/>
    <x v="0"/>
    <n v="1248968"/>
    <d v="2001-05-15T10:53:57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61.1"/>
    <d v="2001-05-16T21:00:00"/>
  </r>
  <r>
    <x v="1"/>
    <x v="3"/>
    <x v="0"/>
    <x v="0"/>
    <n v="1248969"/>
    <d v="2001-05-15T10:54:07"/>
    <s v="OGE Energy Resources, Inc."/>
    <x v="0"/>
    <x v="0"/>
    <x v="0"/>
    <x v="3"/>
    <s v="US Gas Fin Swap"/>
    <s v="US Gas Swap      Nymex                   Jan-Dec02       USD/MM"/>
    <m/>
    <n v="500"/>
    <x v="0"/>
    <x v="12"/>
    <x v="0"/>
    <n v="4.5650000000000004"/>
    <s v="kdiamond"/>
    <s v="JARNOLD"/>
    <s v="NG-Price"/>
    <x v="3"/>
    <x v="7"/>
    <s v="V97262.1"/>
    <d v="2002-01-01T21:00:00"/>
  </r>
  <r>
    <x v="1"/>
    <x v="3"/>
    <x v="0"/>
    <x v="0"/>
    <n v="1248970"/>
    <d v="2001-05-15T10:54:12"/>
    <s v="El Paso Merchant Energy, L.P."/>
    <x v="0"/>
    <x v="0"/>
    <x v="0"/>
    <x v="3"/>
    <s v="US Gas Fin Swap"/>
    <s v="US Gas Swap      Nymex                   Jan-Dec02       USD/MM"/>
    <m/>
    <n v="4500"/>
    <x v="0"/>
    <x v="12"/>
    <x v="0"/>
    <n v="4.5650000000000004"/>
    <s v="EPMELPjrc"/>
    <s v="JARNOLD"/>
    <s v="NG-Price"/>
    <x v="3"/>
    <x v="7"/>
    <s v="V97263.1"/>
    <d v="2002-01-01T21:00:00"/>
  </r>
  <r>
    <x v="0"/>
    <x v="3"/>
    <x v="1"/>
    <x v="0"/>
    <n v="1248971"/>
    <d v="2001-05-15T10:54:3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149999999999999"/>
    <s v="delsing01"/>
    <s v="MCOWAN"/>
    <s v="EC-IM Canada West"/>
    <x v="7"/>
    <x v="9"/>
    <n v="790733"/>
    <d v="2001-06-01T21:00:00"/>
  </r>
  <r>
    <x v="0"/>
    <x v="0"/>
    <x v="0"/>
    <x v="0"/>
    <n v="1248972"/>
    <d v="2001-05-15T10:54:57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2"/>
    <s v="ANDYMARSH"/>
    <s v="BMARCHAN"/>
    <s v="Enron Metals Trading System"/>
    <x v="0"/>
    <x v="0"/>
    <n v="2130376"/>
    <m/>
  </r>
  <r>
    <x v="0"/>
    <x v="0"/>
    <x v="0"/>
    <x v="0"/>
    <n v="1248973"/>
    <d v="2001-05-15T10:55:03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30378"/>
    <m/>
  </r>
  <r>
    <x v="1"/>
    <x v="3"/>
    <x v="0"/>
    <x v="0"/>
    <n v="1248974"/>
    <d v="2001-05-15T10:55:04"/>
    <s v="TransCanada Energy Financial Products Limited"/>
    <x v="0"/>
    <x v="0"/>
    <x v="0"/>
    <x v="3"/>
    <s v="US Gas Fin Swap"/>
    <s v="US Gas Swap      Nymex                   Aug01           USD/MM"/>
    <m/>
    <n v="2500"/>
    <x v="0"/>
    <x v="12"/>
    <x v="0"/>
    <n v="4.6924999999999999"/>
    <s v="mcmane00"/>
    <s v="JARNOLD"/>
    <s v="NG-Price"/>
    <x v="3"/>
    <x v="7"/>
    <s v="V97264.1"/>
    <d v="2001-08-01T21:00:00"/>
  </r>
  <r>
    <x v="0"/>
    <x v="0"/>
    <x v="0"/>
    <x v="0"/>
    <n v="1248977"/>
    <d v="2001-05-15T10:55:10"/>
    <s v="ED &amp; F Man International Limite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kevintuohy"/>
    <s v="BMARCHAN"/>
    <s v="Enron Metals Trading System"/>
    <x v="0"/>
    <x v="0"/>
    <n v="2130380"/>
    <m/>
  </r>
  <r>
    <x v="0"/>
    <x v="0"/>
    <x v="0"/>
    <x v="0"/>
    <n v="1248978"/>
    <d v="2001-05-15T10:55:12"/>
    <s v="AIG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9"/>
    <s v="HART1201"/>
    <s v="BMARCHAN"/>
    <s v="Enron Metals Trading System"/>
    <x v="0"/>
    <x v="0"/>
    <n v="2130383"/>
    <m/>
  </r>
  <r>
    <x v="0"/>
    <x v="0"/>
    <x v="0"/>
    <x v="0"/>
    <n v="1248979"/>
    <d v="2001-05-15T10:55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30385"/>
    <m/>
  </r>
  <r>
    <x v="1"/>
    <x v="3"/>
    <x v="0"/>
    <x v="0"/>
    <n v="1248980"/>
    <d v="2001-05-15T10:55:30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schwartz"/>
    <s v="JARNOLD"/>
    <s v="NG-Price"/>
    <x v="3"/>
    <x v="7"/>
    <s v="V97265.1"/>
    <d v="2001-06-01T21:00:00"/>
  </r>
  <r>
    <x v="0"/>
    <x v="0"/>
    <x v="0"/>
    <x v="0"/>
    <n v="1248981"/>
    <d v="2001-05-15T10:55:3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30388"/>
    <m/>
  </r>
  <r>
    <x v="0"/>
    <x v="0"/>
    <x v="0"/>
    <x v="0"/>
    <n v="1248982"/>
    <d v="2001-05-15T10:55:45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jackmanp"/>
    <s v="BMARCHAN"/>
    <s v="Enron Metals Trading System"/>
    <x v="0"/>
    <x v="0"/>
    <n v="2130390"/>
    <m/>
  </r>
  <r>
    <x v="1"/>
    <x v="3"/>
    <x v="0"/>
    <x v="0"/>
    <n v="1248983"/>
    <d v="2001-05-15T10:55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AQUILA1074"/>
    <s v="JARNOLD"/>
    <s v="NG-Price"/>
    <x v="3"/>
    <x v="7"/>
    <s v="V97266.1"/>
    <d v="2001-06-01T21:00:00"/>
  </r>
  <r>
    <x v="1"/>
    <x v="3"/>
    <x v="0"/>
    <x v="0"/>
    <n v="1248984"/>
    <d v="2001-05-15T10:55:5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68.1"/>
    <d v="2001-06-01T00:00:00"/>
  </r>
  <r>
    <x v="1"/>
    <x v="3"/>
    <x v="0"/>
    <x v="0"/>
    <n v="1248986"/>
    <d v="2001-05-15T10:56:0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72.1"/>
    <d v="2001-06-01T00:00:00"/>
  </r>
  <r>
    <x v="0"/>
    <x v="3"/>
    <x v="1"/>
    <x v="0"/>
    <n v="1248988"/>
    <d v="2001-05-15T10:56:03"/>
    <s v="Dynegy UK Limited"/>
    <x v="0"/>
    <x v="0"/>
    <x v="0"/>
    <x v="3"/>
    <s v="UK Gas Phy Fwd NBP"/>
    <s v="UK Gas Phy       NBP                     Jun01           p/th"/>
    <m/>
    <n v="25000"/>
    <x v="0"/>
    <x v="5"/>
    <x v="3"/>
    <n v="21.7"/>
    <s v="adamlewis"/>
    <s v="AFAIRLE"/>
    <s v="Non Affiliate Gas Book"/>
    <x v="4"/>
    <x v="2"/>
    <n v="102971"/>
    <d v="2001-06-01T21:00:00"/>
  </r>
  <r>
    <x v="1"/>
    <x v="3"/>
    <x v="0"/>
    <x v="0"/>
    <n v="1248989"/>
    <d v="2001-05-15T10:56:08"/>
    <s v="Coral Energy Holding L.P."/>
    <x v="0"/>
    <x v="0"/>
    <x v="0"/>
    <x v="3"/>
    <s v="US Gas Fin Swap"/>
    <s v="US Gas Swap      Nymex                   Jun-Oct01       USD/MM"/>
    <m/>
    <n v="2500"/>
    <x v="0"/>
    <x v="12"/>
    <x v="0"/>
    <n v="4.67"/>
    <s v="jwhitnah"/>
    <s v="JARNOLD"/>
    <s v="NG-Price"/>
    <x v="3"/>
    <x v="7"/>
    <s v="V97273.1"/>
    <d v="2001-06-01T00:00:00"/>
  </r>
  <r>
    <x v="1"/>
    <x v="3"/>
    <x v="0"/>
    <x v="0"/>
    <n v="1248993"/>
    <d v="2001-05-15T10:56:14"/>
    <s v="Sempra Energy Trading Corp."/>
    <x v="0"/>
    <x v="0"/>
    <x v="0"/>
    <x v="3"/>
    <s v="US Gas Fin Swap"/>
    <s v="US Gas Swap      Nymex                   Jan-Dec02       USD/MM"/>
    <m/>
    <n v="2500"/>
    <x v="0"/>
    <x v="12"/>
    <x v="0"/>
    <n v="4.57"/>
    <s v="jh1825ps"/>
    <s v="JARNOLD"/>
    <s v="NG-Price"/>
    <x v="3"/>
    <x v="7"/>
    <s v="V97277.1"/>
    <d v="2002-01-01T21:00:00"/>
  </r>
  <r>
    <x v="1"/>
    <x v="3"/>
    <x v="0"/>
    <x v="0"/>
    <n v="1248994"/>
    <d v="2001-05-15T10:56:21"/>
    <s v="El Paso Merchant Energy, L.P."/>
    <x v="0"/>
    <x v="0"/>
    <x v="0"/>
    <x v="3"/>
    <s v="US Gas Fin Swap"/>
    <s v="US Gas Swap      Nymex                   Jan-Dec02       USD/MM"/>
    <m/>
    <n v="2500"/>
    <x v="0"/>
    <x v="12"/>
    <x v="0"/>
    <n v="4.57"/>
    <s v="EPMELPjrc"/>
    <s v="JARNOLD"/>
    <s v="NG-Price"/>
    <x v="3"/>
    <x v="7"/>
    <s v="V97278.1"/>
    <d v="2002-01-01T21:00:00"/>
  </r>
  <r>
    <x v="0"/>
    <x v="0"/>
    <x v="0"/>
    <x v="0"/>
    <n v="1248995"/>
    <d v="2001-05-15T10:56:25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70"/>
    <s v="marknunn1"/>
    <s v="BMARCHAN"/>
    <s v="Enron Metals Trading System"/>
    <x v="0"/>
    <x v="0"/>
    <n v="2130394"/>
    <m/>
  </r>
  <r>
    <x v="0"/>
    <x v="0"/>
    <x v="0"/>
    <x v="0"/>
    <n v="1248996"/>
    <d v="2001-05-15T10:56:34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0"/>
    <s v="ADM08839"/>
    <s v="BMARCHAN"/>
    <s v="Enron Metals Trading System"/>
    <x v="0"/>
    <x v="0"/>
    <n v="2130397"/>
    <m/>
  </r>
  <r>
    <x v="1"/>
    <x v="3"/>
    <x v="0"/>
    <x v="0"/>
    <n v="1248997"/>
    <d v="2001-05-15T10:56:39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049999999999999"/>
    <s v="tomkurtz"/>
    <s v="PKEAVEY"/>
    <s v="G-DAILY-EST"/>
    <x v="3"/>
    <x v="7"/>
    <s v="V97279.1"/>
    <d v="2001-05-16T21:00:00"/>
  </r>
  <r>
    <x v="0"/>
    <x v="3"/>
    <x v="1"/>
    <x v="0"/>
    <n v="1248998"/>
    <d v="2001-05-15T10:56:53"/>
    <s v="Unocal Canada Limited"/>
    <x v="0"/>
    <x v="0"/>
    <x v="0"/>
    <x v="3"/>
    <s v="CAN Gas Phy Fwd Firm West &lt; or = 1Mo"/>
    <s v="CAN Gas Phy      NIT                     Jun01           CAD/GJ"/>
    <n v="2000"/>
    <m/>
    <x v="0"/>
    <x v="13"/>
    <x v="4"/>
    <n v="6.2149999999999999"/>
    <s v="ADM60929"/>
    <s v="MCOWAN"/>
    <s v="EC-IM Canada West"/>
    <x v="7"/>
    <x v="9"/>
    <n v="790735"/>
    <d v="2001-06-01T21:00:00"/>
  </r>
  <r>
    <x v="1"/>
    <x v="2"/>
    <x v="0"/>
    <x v="0"/>
    <n v="1248999"/>
    <d v="2001-05-15T10:56:58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"/>
    <s v="rsrsrsrs"/>
    <s v="AHAUSER"/>
    <s v="Blnd-Hu-Hdg"/>
    <x v="3"/>
    <x v="7"/>
    <s v="V97280.1"/>
    <d v="2001-06-01T21:00:00"/>
  </r>
  <r>
    <x v="1"/>
    <x v="3"/>
    <x v="0"/>
    <x v="0"/>
    <n v="1249002"/>
    <d v="2001-05-15T10:57:3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83.1"/>
    <d v="2001-06-01T00:00:00"/>
  </r>
  <r>
    <x v="0"/>
    <x v="0"/>
    <x v="0"/>
    <x v="0"/>
    <n v="1249003"/>
    <d v="2001-05-15T10:5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399"/>
    <m/>
  </r>
  <r>
    <x v="0"/>
    <x v="3"/>
    <x v="1"/>
    <x v="0"/>
    <n v="1249005"/>
    <d v="2001-05-15T10:57:37"/>
    <s v="Duke Energy Marketing Limited Partnership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DEBRATUR"/>
    <s v="RWATT"/>
    <s v="EC-IM Canada West"/>
    <x v="7"/>
    <x v="9"/>
    <n v="790736"/>
    <d v="2001-05-15T21:00:00"/>
  </r>
  <r>
    <x v="1"/>
    <x v="1"/>
    <x v="1"/>
    <x v="0"/>
    <n v="1249006"/>
    <d v="2001-05-15T10:57:45"/>
    <s v="PG&amp;E Energy Trading - Power, L.P."/>
    <x v="0"/>
    <x v="0"/>
    <x v="0"/>
    <x v="1"/>
    <s v="US East Power Phy Fwd Firm"/>
    <s v="US Pwr Phy Firm  Entergy Peak            Oct-Dec02       USD/MWh"/>
    <m/>
    <n v="50"/>
    <x v="0"/>
    <x v="1"/>
    <x v="0"/>
    <n v="35.75"/>
    <s v="jpellegrin"/>
    <s v="KPRESTO"/>
    <s v="EPMI-Southeast"/>
    <x v="6"/>
    <x v="8"/>
    <n v="611459.1"/>
    <d v="2002-10-01T21:00:00"/>
  </r>
  <r>
    <x v="0"/>
    <x v="0"/>
    <x v="0"/>
    <x v="0"/>
    <n v="1249007"/>
    <d v="2001-05-15T10:58:3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30402"/>
    <m/>
  </r>
  <r>
    <x v="1"/>
    <x v="3"/>
    <x v="0"/>
    <x v="0"/>
    <n v="1249008"/>
    <d v="2001-05-15T10:58:48"/>
    <s v="Cinergy Marketing &amp; Trading, LLC"/>
    <x v="0"/>
    <x v="0"/>
    <x v="0"/>
    <x v="3"/>
    <s v="US Gas Fin BasisSwap"/>
    <s v="US Gas Basis     EP SanJuan              Sep01           USD/MM"/>
    <n v="5000"/>
    <m/>
    <x v="0"/>
    <x v="12"/>
    <x v="0"/>
    <n v="-0.74"/>
    <s v="RANSLEMDV"/>
    <s v="MSANCH2"/>
    <s v="GD-New-Jr"/>
    <x v="3"/>
    <x v="7"/>
    <s v="V97290.1"/>
    <d v="2001-09-01T21:00:00"/>
  </r>
  <r>
    <x v="1"/>
    <x v="1"/>
    <x v="1"/>
    <x v="0"/>
    <n v="1249009"/>
    <d v="2001-05-15T10:58:55"/>
    <s v="Williams Energy Marketing &amp; Trading Company"/>
    <x v="0"/>
    <x v="0"/>
    <x v="0"/>
    <x v="1"/>
    <s v="US East Power Phy Fwd Firm"/>
    <s v="US Pwr Phy Firm  Cinergy Peak            Sep01           USD/MWh"/>
    <n v="50"/>
    <m/>
    <x v="0"/>
    <x v="1"/>
    <x v="0"/>
    <n v="40"/>
    <s v="danogrady"/>
    <s v="FSTURM"/>
    <s v="ST-ECAR"/>
    <x v="6"/>
    <x v="8"/>
    <n v="611461.1"/>
    <d v="2001-09-01T17:11:00"/>
  </r>
  <r>
    <x v="1"/>
    <x v="1"/>
    <x v="1"/>
    <x v="0"/>
    <n v="1249010"/>
    <d v="2001-05-15T10:59:03"/>
    <s v="BP Energy Company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mlingst"/>
    <s v="DSMITH3"/>
    <s v="LT-ERCOT"/>
    <x v="6"/>
    <x v="8"/>
    <n v="611462.1"/>
    <d v="2001-07-01T00:00:00"/>
  </r>
  <r>
    <x v="1"/>
    <x v="1"/>
    <x v="1"/>
    <x v="0"/>
    <n v="1249013"/>
    <d v="2001-05-15T10:59:14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10"/>
    <s v="benpratt1"/>
    <s v="CMALLOR"/>
    <s v="ST-CA"/>
    <x v="6"/>
    <x v="8"/>
    <n v="611464.1"/>
    <d v="2001-05-17T21:00:00"/>
  </r>
  <r>
    <x v="0"/>
    <x v="0"/>
    <x v="0"/>
    <x v="0"/>
    <n v="1249014"/>
    <d v="2001-05-15T10:59:27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PHILLIPSM"/>
    <s v="BMARCHAN"/>
    <s v="Enron Metals Trading System"/>
    <x v="0"/>
    <x v="0"/>
    <n v="2130407"/>
    <m/>
  </r>
  <r>
    <x v="1"/>
    <x v="3"/>
    <x v="0"/>
    <x v="0"/>
    <n v="1249016"/>
    <d v="2001-05-15T10:59:35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7"/>
    <s v="sjt00001"/>
    <s v="FERMIS"/>
    <s v="FT - North West"/>
    <x v="3"/>
    <x v="7"/>
    <s v="V97293.1"/>
    <d v="2001-06-01T21:00:00"/>
  </r>
  <r>
    <x v="1"/>
    <x v="1"/>
    <x v="1"/>
    <x v="0"/>
    <n v="1249017"/>
    <d v="2001-05-15T10:59:40"/>
    <s v="Williams Energy Marketing &amp; Trading Company"/>
    <x v="0"/>
    <x v="0"/>
    <x v="0"/>
    <x v="1"/>
    <s v="US West Power Phy Fwd Firm"/>
    <s v="US Pwr Phy Firm  PALVE Peak              17-31May01      USD/MWh"/>
    <m/>
    <n v="25"/>
    <x v="0"/>
    <x v="1"/>
    <x v="0"/>
    <n v="230"/>
    <s v="benpratt1"/>
    <s v="MFISCHE2"/>
    <s v="ST-SW"/>
    <x v="6"/>
    <x v="8"/>
    <n v="611465.1"/>
    <d v="2001-05-17T21:00:00"/>
  </r>
  <r>
    <x v="1"/>
    <x v="1"/>
    <x v="1"/>
    <x v="0"/>
    <n v="1249018"/>
    <d v="2001-05-15T10:59:57"/>
    <s v="Williams Energy Marketing &amp; Trading Company"/>
    <x v="0"/>
    <x v="0"/>
    <x v="0"/>
    <x v="1"/>
    <s v="US West Power Phy Fwd Firm"/>
    <s v="US Pwr Phy Firm  PALVE Peak              Jan-Dec03       USD/MWh"/>
    <m/>
    <n v="25"/>
    <x v="0"/>
    <x v="1"/>
    <x v="0"/>
    <n v="56.5"/>
    <s v="jgoodman"/>
    <s v="MMOTLEY"/>
    <s v="ST-SW"/>
    <x v="6"/>
    <x v="8"/>
    <n v="611466.1"/>
    <d v="2003-01-01T16:51:00"/>
  </r>
  <r>
    <x v="0"/>
    <x v="3"/>
    <x v="1"/>
    <x v="0"/>
    <n v="1249019"/>
    <d v="2001-05-15T11:00:0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725000000000001"/>
    <s v="TOMEARL1"/>
    <s v="AFAIRLE"/>
    <s v="Non Affiliate Gas Book"/>
    <x v="4"/>
    <x v="2"/>
    <n v="102972"/>
    <d v="2001-06-01T21:00:00"/>
  </r>
  <r>
    <x v="1"/>
    <x v="3"/>
    <x v="0"/>
    <x v="0"/>
    <n v="1249020"/>
    <d v="2001-05-15T11:00:03"/>
    <s v="TransCanada Energy Financial Products Limited"/>
    <x v="0"/>
    <x v="0"/>
    <x v="0"/>
    <x v="3"/>
    <s v="US Gas Fin Swap"/>
    <s v="US Gas Swap      Nymex                   Jun01           USD/MM"/>
    <m/>
    <n v="7500"/>
    <x v="0"/>
    <x v="12"/>
    <x v="0"/>
    <n v="4.57"/>
    <s v="mcmane00"/>
    <s v="JARNOLD"/>
    <s v="NG-Price"/>
    <x v="3"/>
    <x v="7"/>
    <s v="V97294.1"/>
    <d v="2001-06-01T21:00:00"/>
  </r>
  <r>
    <x v="0"/>
    <x v="0"/>
    <x v="0"/>
    <x v="0"/>
    <n v="1249022"/>
    <d v="2001-05-15T11:00:06"/>
    <s v="Willowbridge Associates Inc"/>
    <x v="0"/>
    <x v="0"/>
    <x v="0"/>
    <x v="0"/>
    <s v="Copper LME Registered Contract"/>
    <s v="Cu LME Reg.      Contract                18Jul01         USD/mt-L"/>
    <m/>
    <n v="30"/>
    <x v="0"/>
    <x v="0"/>
    <x v="0"/>
    <n v="1669"/>
    <s v="ADM52993"/>
    <s v="GRANKINE"/>
    <s v="Enron Metals Trading System"/>
    <x v="0"/>
    <x v="0"/>
    <n v="2130951"/>
    <d v="2001-07-18T15:32:00"/>
  </r>
  <r>
    <x v="0"/>
    <x v="0"/>
    <x v="0"/>
    <x v="0"/>
    <n v="1249023"/>
    <d v="2001-05-15T11:00:06"/>
    <s v="Willowbridge Associates Inc"/>
    <x v="0"/>
    <x v="0"/>
    <x v="0"/>
    <x v="0"/>
    <s v="Copper LME Registered Contract"/>
    <s v="Cu LME Reg.      Contract                3 Month         USD/mt-L"/>
    <n v="30"/>
    <m/>
    <x v="0"/>
    <x v="0"/>
    <x v="0"/>
    <n v="1671.5"/>
    <s v="ADM52993"/>
    <s v="GRANKINE"/>
    <s v="Enron Metals Trading System"/>
    <x v="0"/>
    <x v="0"/>
    <n v="2130949"/>
    <m/>
  </r>
  <r>
    <x v="1"/>
    <x v="3"/>
    <x v="0"/>
    <x v="0"/>
    <n v="1249024"/>
    <d v="2001-05-15T11:00:08"/>
    <s v="Firm Trade Bridgeline Gas Marketing LLC"/>
    <x v="0"/>
    <x v="0"/>
    <x v="0"/>
    <x v="3"/>
    <s v="US Gas Fin BasisSwap"/>
    <s v="US Gas Basis     SONAT LA                Jun-Oct01       USD/MM"/>
    <n v="5000"/>
    <m/>
    <x v="0"/>
    <x v="12"/>
    <x v="0"/>
    <n v="-0.01"/>
    <s v="ADM38409"/>
    <s v="SBRAWNE"/>
    <s v="FT-East"/>
    <x v="3"/>
    <x v="7"/>
    <s v="V97295.1"/>
    <d v="2001-06-01T15:35:00"/>
  </r>
  <r>
    <x v="1"/>
    <x v="3"/>
    <x v="0"/>
    <x v="0"/>
    <n v="1249025"/>
    <d v="2001-05-15T11:00:1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296.1"/>
    <d v="2001-06-01T00:00:00"/>
  </r>
  <r>
    <x v="1"/>
    <x v="3"/>
    <x v="0"/>
    <x v="0"/>
    <n v="1249026"/>
    <d v="2001-05-15T11:00:2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98.1"/>
    <d v="2001-06-01T00:00:00"/>
  </r>
  <r>
    <x v="1"/>
    <x v="3"/>
    <x v="0"/>
    <x v="0"/>
    <n v="1249028"/>
    <d v="2001-05-15T11:00:29"/>
    <s v="Engage Energy Canada L.P."/>
    <x v="0"/>
    <x v="0"/>
    <x v="0"/>
    <x v="3"/>
    <s v="US Gas Fin Swap"/>
    <s v="US Gas Swap      Nymex                   Jan-Dec02       USD/MM"/>
    <m/>
    <n v="5000"/>
    <x v="0"/>
    <x v="12"/>
    <x v="0"/>
    <n v="4.57"/>
    <s v="johnwest"/>
    <s v="JARNOLD"/>
    <s v="NG-Price"/>
    <x v="3"/>
    <x v="7"/>
    <s v="V97300.1"/>
    <d v="2002-01-01T21:00:00"/>
  </r>
  <r>
    <x v="0"/>
    <x v="3"/>
    <x v="1"/>
    <x v="0"/>
    <n v="1249029"/>
    <d v="2001-05-15T11:00:42"/>
    <s v="Accord Energy Ltd."/>
    <x v="0"/>
    <x v="0"/>
    <x v="0"/>
    <x v="3"/>
    <s v="UK Gas Phy Fwd NBP"/>
    <s v="UK Gas Phy       NBP                     16-18May01      p/th"/>
    <m/>
    <n v="50000"/>
    <x v="0"/>
    <x v="5"/>
    <x v="3"/>
    <n v="21.4"/>
    <s v="tommacal"/>
    <s v="MNICHOLA"/>
    <s v="Non Affiliate Gas Book"/>
    <x v="4"/>
    <x v="2"/>
    <n v="102974"/>
    <d v="2001-05-16T21:00:00"/>
  </r>
  <r>
    <x v="1"/>
    <x v="3"/>
    <x v="0"/>
    <x v="0"/>
    <n v="1249030"/>
    <d v="2001-05-15T11:00:48"/>
    <s v="e prime, inc."/>
    <x v="0"/>
    <x v="0"/>
    <x v="0"/>
    <x v="3"/>
    <s v="US Gas Fin BasisSwap"/>
    <s v="US Gas Basis     NNG Demarc              Jun01           USD/MM"/>
    <m/>
    <n v="10000"/>
    <x v="0"/>
    <x v="12"/>
    <x v="0"/>
    <n v="-0.08"/>
    <s v="ADM90030"/>
    <s v="ALEWIS"/>
    <s v="GD-CENTRAL"/>
    <x v="3"/>
    <x v="7"/>
    <s v="V97301.1"/>
    <d v="2001-06-01T21:00:00"/>
  </r>
  <r>
    <x v="1"/>
    <x v="3"/>
    <x v="0"/>
    <x v="0"/>
    <n v="1249031"/>
    <d v="2001-05-15T11:00:49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250000000000001"/>
    <s v="MICWHITE"/>
    <s v="MMAGGI"/>
    <s v="NG EXOTIC"/>
    <x v="3"/>
    <x v="7"/>
    <s v="V97302.1"/>
    <d v="2001-06-01T00:00:00"/>
  </r>
  <r>
    <x v="1"/>
    <x v="3"/>
    <x v="0"/>
    <x v="0"/>
    <n v="1249033"/>
    <d v="2001-05-15T11:00:53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649999999999999"/>
    <s v="CARASPICER"/>
    <s v="JARNOLD"/>
    <s v="NG-Price"/>
    <x v="3"/>
    <x v="7"/>
    <s v="V97303.1"/>
    <d v="2001-11-01T00:00:00"/>
  </r>
  <r>
    <x v="1"/>
    <x v="3"/>
    <x v="0"/>
    <x v="0"/>
    <n v="1249035"/>
    <d v="2001-05-15T11:00:5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84149"/>
    <s v="PKEAVEY"/>
    <s v="G-DAILY-EST"/>
    <x v="3"/>
    <x v="7"/>
    <s v="V97309.1"/>
    <d v="2001-05-17T21:00:00"/>
  </r>
  <r>
    <x v="1"/>
    <x v="3"/>
    <x v="0"/>
    <x v="0"/>
    <n v="1249036"/>
    <d v="2001-05-15T11:00:5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mrsmith32"/>
    <s v="JARNOLD"/>
    <s v="NG-Price"/>
    <x v="3"/>
    <x v="7"/>
    <s v="V97308.1"/>
    <d v="2001-06-01T00:00:00"/>
  </r>
  <r>
    <x v="1"/>
    <x v="3"/>
    <x v="0"/>
    <x v="0"/>
    <n v="1249037"/>
    <d v="2001-05-15T11:01:13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geridanc"/>
    <s v="JARNOLD"/>
    <s v="NG-Price"/>
    <x v="3"/>
    <x v="7"/>
    <s v="V97306.1"/>
    <d v="2001-06-01T00:00:00"/>
  </r>
  <r>
    <x v="1"/>
    <x v="3"/>
    <x v="0"/>
    <x v="0"/>
    <n v="1249038"/>
    <d v="2001-05-15T11:01:17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500000000000001"/>
    <s v="MICWHITE"/>
    <s v="MMAGGI"/>
    <s v="NG EXOTIC"/>
    <x v="3"/>
    <x v="7"/>
    <s v="V97307.1"/>
    <d v="2001-06-01T00:00:00"/>
  </r>
  <r>
    <x v="0"/>
    <x v="3"/>
    <x v="1"/>
    <x v="0"/>
    <n v="1249040"/>
    <d v="2001-05-15T11:01:38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07"/>
    <s v="ADM00359"/>
    <s v="RWATT"/>
    <s v="EC-IM Canada West"/>
    <x v="7"/>
    <x v="9"/>
    <n v="790745"/>
    <d v="2001-05-15T21:00:00"/>
  </r>
  <r>
    <x v="1"/>
    <x v="3"/>
    <x v="0"/>
    <x v="0"/>
    <n v="1249041"/>
    <d v="2001-05-15T11:01:55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1"/>
    <s v="AQUILA1001"/>
    <s v="MSANCH2"/>
    <s v="GD-New-Jr"/>
    <x v="3"/>
    <x v="7"/>
    <s v="V97312.1"/>
    <d v="2001-06-01T21:00:00"/>
  </r>
  <r>
    <x v="0"/>
    <x v="3"/>
    <x v="1"/>
    <x v="0"/>
    <n v="1249046"/>
    <d v="2001-05-15T11:02:20"/>
    <s v="Talisman Energy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750000000000002"/>
    <s v="ADM84845"/>
    <s v="RWATT"/>
    <s v="EC-IM Canada West"/>
    <x v="7"/>
    <x v="9"/>
    <n v="790747"/>
    <d v="2001-05-15T21:00:00"/>
  </r>
  <r>
    <x v="1"/>
    <x v="3"/>
    <x v="0"/>
    <x v="0"/>
    <n v="1249047"/>
    <d v="2001-05-15T11:02:22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17.1"/>
    <d v="2001-06-01T00:00:00"/>
  </r>
  <r>
    <x v="1"/>
    <x v="3"/>
    <x v="0"/>
    <x v="0"/>
    <n v="1249049"/>
    <d v="2001-05-15T11:02:25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mhorowitz"/>
    <s v="JARNOLD"/>
    <s v="NG-Price"/>
    <x v="3"/>
    <x v="7"/>
    <s v="V97316.1"/>
    <d v="2001-06-01T00:00:00"/>
  </r>
  <r>
    <x v="1"/>
    <x v="3"/>
    <x v="0"/>
    <x v="0"/>
    <n v="1249050"/>
    <d v="2001-05-15T11:02:27"/>
    <s v="AIG Energy Trading Inc."/>
    <x v="0"/>
    <x v="0"/>
    <x v="0"/>
    <x v="3"/>
    <s v="US Gas Fin Swap"/>
    <s v="US Gas Swap      Nymex                   Jun01           USD/MM"/>
    <m/>
    <n v="12500"/>
    <x v="0"/>
    <x v="12"/>
    <x v="0"/>
    <n v="4.59"/>
    <s v="johncasey1"/>
    <s v="JARNOLD"/>
    <s v="NG-Price"/>
    <x v="3"/>
    <x v="7"/>
    <s v="V97318.1"/>
    <d v="2001-06-01T21:00:00"/>
  </r>
  <r>
    <x v="1"/>
    <x v="6"/>
    <x v="0"/>
    <x v="0"/>
    <n v="1249051"/>
    <d v="2001-05-15T11:02:3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319.1"/>
    <d v="2001-06-01T00:00:00"/>
  </r>
  <r>
    <x v="1"/>
    <x v="3"/>
    <x v="0"/>
    <x v="0"/>
    <n v="1249052"/>
    <d v="2001-05-15T11:02:3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aepes214"/>
    <s v="JARNOLD"/>
    <s v="NG-Price"/>
    <x v="3"/>
    <x v="7"/>
    <s v="V97321.1"/>
    <d v="2002-01-01T21:00:00"/>
  </r>
  <r>
    <x v="1"/>
    <x v="3"/>
    <x v="0"/>
    <x v="0"/>
    <n v="1249054"/>
    <d v="2001-05-15T11:02:43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949999999999998"/>
    <s v="robdecard"/>
    <s v="JARNOLD"/>
    <s v="NG-Price"/>
    <x v="3"/>
    <x v="7"/>
    <s v="V97322.1"/>
    <d v="2001-06-01T21:00:00"/>
  </r>
  <r>
    <x v="0"/>
    <x v="3"/>
    <x v="1"/>
    <x v="0"/>
    <n v="1249055"/>
    <d v="2001-05-15T11:02:46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7"/>
    <s v="delsing01"/>
    <s v="MCOWAN"/>
    <s v="EC-IM Canada West"/>
    <x v="7"/>
    <x v="9"/>
    <n v="790784"/>
    <d v="2001-06-01T21:00:00"/>
  </r>
  <r>
    <x v="0"/>
    <x v="3"/>
    <x v="0"/>
    <x v="0"/>
    <n v="1249056"/>
    <d v="2001-05-15T11:02:46"/>
    <s v="Nexen Marketing"/>
    <x v="0"/>
    <x v="0"/>
    <x v="0"/>
    <x v="3"/>
    <s v="CAN Gas Fin BasSwap"/>
    <s v="CAN Gas Basis    AECO                    Nov01-Mar02     USD/MM"/>
    <m/>
    <n v="5000"/>
    <x v="0"/>
    <x v="12"/>
    <x v="0"/>
    <n v="-0.27"/>
    <s v="wenarchukj"/>
    <s v="JMCKAY"/>
    <s v="FT-CAND-EGSC"/>
    <x v="3"/>
    <x v="9"/>
    <s v="V97323.1"/>
    <d v="2001-11-01T00:00:00"/>
  </r>
  <r>
    <x v="1"/>
    <x v="3"/>
    <x v="0"/>
    <x v="0"/>
    <n v="1249057"/>
    <d v="2001-05-15T11:02:47"/>
    <s v="AIG Energy Trading Inc.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perkins1"/>
    <s v="JARNOLD"/>
    <s v="NG-Price"/>
    <x v="3"/>
    <x v="7"/>
    <s v="V97324.1"/>
    <d v="2001-06-01T21:00:00"/>
  </r>
  <r>
    <x v="1"/>
    <x v="3"/>
    <x v="0"/>
    <x v="0"/>
    <n v="1249058"/>
    <d v="2001-05-15T11:03:00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5"/>
    <s v="WHITEWATER"/>
    <s v="JARNOLD"/>
    <s v="NG-Price"/>
    <x v="3"/>
    <x v="7"/>
    <s v="V97325.1"/>
    <d v="2001-11-01T00:00:00"/>
  </r>
  <r>
    <x v="0"/>
    <x v="0"/>
    <x v="0"/>
    <x v="0"/>
    <n v="1249060"/>
    <d v="2001-05-15T11:03:02"/>
    <s v="ED &amp; F Man International Limited"/>
    <x v="0"/>
    <x v="0"/>
    <x v="0"/>
    <x v="0"/>
    <s v="Nickel LME Registered Contract"/>
    <s v="Ni LME Reg.      Contract                3 Month         USD/mt-L"/>
    <n v="2"/>
    <m/>
    <x v="0"/>
    <x v="4"/>
    <x v="0"/>
    <n v="7270"/>
    <s v="stanleyf"/>
    <s v="ATURNER"/>
    <s v="Enron Metals Trading System"/>
    <x v="0"/>
    <x v="0"/>
    <n v="2130947"/>
    <m/>
  </r>
  <r>
    <x v="1"/>
    <x v="3"/>
    <x v="0"/>
    <x v="0"/>
    <n v="1249061"/>
    <d v="2001-05-15T11:03:05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ADM42855"/>
    <s v="JARNOLD"/>
    <s v="NG-Price"/>
    <x v="3"/>
    <x v="7"/>
    <s v="V97326.1"/>
    <d v="2001-06-01T21:00:00"/>
  </r>
  <r>
    <x v="0"/>
    <x v="3"/>
    <x v="1"/>
    <x v="0"/>
    <n v="1249062"/>
    <d v="2001-05-15T11:03:16"/>
    <s v="Aquila Canada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1950000000000003"/>
    <s v="tsamaska"/>
    <s v="MCOWAN"/>
    <s v="EC-IM Canada West"/>
    <x v="7"/>
    <x v="9"/>
    <n v="790786"/>
    <d v="2001-05-16T21:00:00"/>
  </r>
  <r>
    <x v="1"/>
    <x v="3"/>
    <x v="0"/>
    <x v="0"/>
    <n v="1249064"/>
    <d v="2001-05-15T11:03:23"/>
    <s v="Cinergy Marketing &amp; Trading, LLC"/>
    <x v="0"/>
    <x v="0"/>
    <x v="0"/>
    <x v="3"/>
    <s v="US Gas Fin Swap"/>
    <s v="US Gas Swap      Nymex                   Aug01           USD/MM"/>
    <m/>
    <n v="5000"/>
    <x v="0"/>
    <x v="12"/>
    <x v="0"/>
    <n v="4.7374999999999998"/>
    <s v="BANKYBRAD"/>
    <s v="JARNOLD"/>
    <s v="NG-Price"/>
    <x v="3"/>
    <x v="7"/>
    <s v="V97329.1"/>
    <d v="2001-08-01T21:00:00"/>
  </r>
  <r>
    <x v="1"/>
    <x v="3"/>
    <x v="0"/>
    <x v="0"/>
    <n v="1249067"/>
    <d v="2001-05-15T11:03:25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28.1"/>
    <d v="2001-11-01T00:00:00"/>
  </r>
  <r>
    <x v="1"/>
    <x v="3"/>
    <x v="0"/>
    <x v="0"/>
    <n v="1249069"/>
    <d v="2001-05-15T11:03:31"/>
    <s v="Kinder Morgan, Inc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hotelmotel"/>
    <s v="JARNOLD"/>
    <s v="NG-Price"/>
    <x v="3"/>
    <x v="7"/>
    <s v="V97332.1"/>
    <d v="2001-06-01T21:00:00"/>
  </r>
  <r>
    <x v="1"/>
    <x v="3"/>
    <x v="0"/>
    <x v="0"/>
    <n v="1249068"/>
    <d v="2001-05-15T11:03:31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800000000000004"/>
    <s v="rickmcconn"/>
    <s v="EBASS"/>
    <s v="FT-Texas"/>
    <x v="3"/>
    <x v="7"/>
    <s v="V97330.1"/>
    <d v="2001-05-17T21:00:00"/>
  </r>
  <r>
    <x v="1"/>
    <x v="3"/>
    <x v="0"/>
    <x v="0"/>
    <n v="1249070"/>
    <d v="2001-05-15T11:03:3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31.1"/>
    <d v="2001-06-01T00:00:00"/>
  </r>
  <r>
    <x v="1"/>
    <x v="3"/>
    <x v="0"/>
    <x v="0"/>
    <n v="1249073"/>
    <d v="2001-05-15T11:03:42"/>
    <s v="AIG Energy Trading Inc."/>
    <x v="0"/>
    <x v="0"/>
    <x v="0"/>
    <x v="3"/>
    <s v="US Gas Fin Swap"/>
    <s v="US Gas Swap      Nymex                   Jun01           USD/MM"/>
    <n v="2500"/>
    <m/>
    <x v="0"/>
    <x v="12"/>
    <x v="0"/>
    <n v="4.5999999999999996"/>
    <s v="johncasey1"/>
    <s v="JARNOLD"/>
    <s v="NG-Price"/>
    <x v="3"/>
    <x v="7"/>
    <s v="V97334.1"/>
    <d v="2001-06-01T21:00:00"/>
  </r>
  <r>
    <x v="1"/>
    <x v="3"/>
    <x v="0"/>
    <x v="0"/>
    <n v="1249074"/>
    <d v="2001-05-15T11:03:51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Wanglawr"/>
    <s v="JARNOLD"/>
    <s v="NG-Price"/>
    <x v="3"/>
    <x v="7"/>
    <s v="V97335.1"/>
    <d v="2001-06-01T21:00:00"/>
  </r>
  <r>
    <x v="1"/>
    <x v="3"/>
    <x v="0"/>
    <x v="0"/>
    <n v="1249075"/>
    <d v="2001-05-15T11:03:56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36.1"/>
    <d v="2001-06-01T00:00:00"/>
  </r>
  <r>
    <x v="1"/>
    <x v="3"/>
    <x v="0"/>
    <x v="0"/>
    <n v="1249078"/>
    <d v="2001-05-15T11:04:01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robdecard"/>
    <s v="JARNOLD"/>
    <s v="NG-Price"/>
    <x v="3"/>
    <x v="7"/>
    <s v="V97341.1"/>
    <d v="2001-06-01T21:00:00"/>
  </r>
  <r>
    <x v="1"/>
    <x v="3"/>
    <x v="0"/>
    <x v="0"/>
    <n v="1249079"/>
    <d v="2001-05-15T11:04:01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338.1"/>
    <d v="2001-06-01T00:00:00"/>
  </r>
  <r>
    <x v="1"/>
    <x v="3"/>
    <x v="0"/>
    <x v="0"/>
    <n v="1249080"/>
    <d v="2001-05-15T11:04:05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6050000000000004"/>
    <s v="steven12"/>
    <s v="JARNOLD"/>
    <s v="NG-Price"/>
    <x v="3"/>
    <x v="7"/>
    <s v="V97340.1"/>
    <d v="2001-06-01T21:00:00"/>
  </r>
  <r>
    <x v="1"/>
    <x v="3"/>
    <x v="0"/>
    <x v="0"/>
    <n v="1249081"/>
    <d v="2001-05-15T11:04:12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JEFFREYONG"/>
    <s v="JARNOLD"/>
    <s v="NG-Price"/>
    <x v="3"/>
    <x v="7"/>
    <s v="V97342.1"/>
    <d v="2001-06-01T21:00:00"/>
  </r>
  <r>
    <x v="1"/>
    <x v="3"/>
    <x v="0"/>
    <x v="0"/>
    <n v="1249082"/>
    <d v="2001-05-15T11:04:16"/>
    <s v="Duke Energy Trading and Marketing, L.L.C."/>
    <x v="0"/>
    <x v="0"/>
    <x v="0"/>
    <x v="3"/>
    <s v="US Gas Fin Swap"/>
    <s v="US Gas Swap      Nymex                   Jun01           USD/MM"/>
    <n v="12500"/>
    <m/>
    <x v="0"/>
    <x v="12"/>
    <x v="0"/>
    <n v="4.6050000000000004"/>
    <s v="johndarm"/>
    <s v="JARNOLD"/>
    <s v="NG-Price"/>
    <x v="3"/>
    <x v="7"/>
    <s v="V97346.1"/>
    <d v="2001-06-01T21:00:00"/>
  </r>
  <r>
    <x v="1"/>
    <x v="3"/>
    <x v="0"/>
    <x v="0"/>
    <n v="1249083"/>
    <d v="2001-05-15T11:04:21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775000000000002"/>
    <s v="AQUILA1017"/>
    <s v="JARNOLD"/>
    <s v="NG-Price"/>
    <x v="3"/>
    <x v="7"/>
    <s v="V97344.1"/>
    <d v="2001-07-01T21:00:00"/>
  </r>
  <r>
    <x v="1"/>
    <x v="3"/>
    <x v="0"/>
    <x v="0"/>
    <n v="1249085"/>
    <d v="2001-05-15T11:04:28"/>
    <s v="Bank of Montreal"/>
    <x v="0"/>
    <x v="0"/>
    <x v="0"/>
    <x v="3"/>
    <s v="US Gas Fin Swap"/>
    <s v="US Gas Swap      Nymex                   Jun-Oct01       USD/MM"/>
    <n v="2500"/>
    <m/>
    <x v="0"/>
    <x v="12"/>
    <x v="0"/>
    <n v="4.6950000000000003"/>
    <s v="ADM18948"/>
    <s v="JARNOLD"/>
    <s v="NG-Price"/>
    <x v="3"/>
    <x v="7"/>
    <s v="V97345.1"/>
    <d v="2001-06-01T00:00:00"/>
  </r>
  <r>
    <x v="1"/>
    <x v="3"/>
    <x v="0"/>
    <x v="0"/>
    <n v="1249087"/>
    <d v="2001-05-15T11:04:37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47.1"/>
    <d v="2001-06-01T00:00:00"/>
  </r>
  <r>
    <x v="0"/>
    <x v="3"/>
    <x v="1"/>
    <x v="0"/>
    <n v="1249090"/>
    <d v="2001-05-15T11:04:51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49999999999999"/>
    <s v="delsing01"/>
    <s v="MCOWAN"/>
    <s v="EC-IM Canada West"/>
    <x v="7"/>
    <x v="9"/>
    <n v="790789"/>
    <d v="2001-06-01T21:00:00"/>
  </r>
  <r>
    <x v="1"/>
    <x v="1"/>
    <x v="1"/>
    <x v="0"/>
    <n v="1249091"/>
    <d v="2001-05-15T11:04:52"/>
    <s v="NRG Power Marketing Inc."/>
    <x v="0"/>
    <x v="0"/>
    <x v="0"/>
    <x v="1"/>
    <s v="US East Power Phy Fwd Firm"/>
    <s v="US Pwr Phy Firm  PJM-W Peak              Oct-Dec01       USD/MWh"/>
    <m/>
    <n v="50"/>
    <x v="0"/>
    <x v="1"/>
    <x v="0"/>
    <n v="39.75"/>
    <s v="miken123"/>
    <s v="RBENSON"/>
    <s v="LT-PJM"/>
    <x v="6"/>
    <x v="8"/>
    <n v="611490.1"/>
    <d v="2001-10-01T14:12:00"/>
  </r>
  <r>
    <x v="1"/>
    <x v="3"/>
    <x v="0"/>
    <x v="0"/>
    <n v="1249092"/>
    <d v="2001-05-15T11:04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150000000000002"/>
    <s v="petverma"/>
    <s v="JARNOLD"/>
    <s v="NG-Price"/>
    <x v="3"/>
    <x v="7"/>
    <s v="V97350.1"/>
    <d v="2001-06-01T21:00:00"/>
  </r>
  <r>
    <x v="0"/>
    <x v="0"/>
    <x v="0"/>
    <x v="0"/>
    <n v="1249094"/>
    <d v="2001-05-15T11:05:00"/>
    <s v="Refco Overseas Ltd"/>
    <x v="0"/>
    <x v="0"/>
    <x v="0"/>
    <x v="0"/>
    <s v="Nickel LME Registered Contract"/>
    <s v="Ni LME Reg.      Contract                3 Month         USD/mt-L"/>
    <n v="5"/>
    <m/>
    <x v="0"/>
    <x v="4"/>
    <x v="0"/>
    <n v="7270"/>
    <s v="backhouse"/>
    <s v="ATURNER"/>
    <s v="Enron Metals Trading System"/>
    <x v="0"/>
    <x v="0"/>
    <n v="2130945"/>
    <m/>
  </r>
  <r>
    <x v="1"/>
    <x v="1"/>
    <x v="1"/>
    <x v="0"/>
    <n v="1249093"/>
    <d v="2001-05-15T11:05:00"/>
    <s v="Mirant Americas Energy Marketing, L.P."/>
    <x v="0"/>
    <x v="0"/>
    <x v="0"/>
    <x v="1"/>
    <s v="US East Power Phy Fwd Firm"/>
    <s v="US Pwr Phy Firm  PJM-W Peak              Sep01           USD/MWh"/>
    <m/>
    <n v="50"/>
    <x v="0"/>
    <x v="1"/>
    <x v="0"/>
    <n v="43.75"/>
    <s v="midmark5"/>
    <s v="RBENSON"/>
    <s v="LT-PJM"/>
    <x v="6"/>
    <x v="8"/>
    <n v="611491.1"/>
    <d v="2001-09-01T14:12:00"/>
  </r>
  <r>
    <x v="1"/>
    <x v="3"/>
    <x v="0"/>
    <x v="0"/>
    <n v="1249095"/>
    <d v="2001-05-15T11:05:04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53.1"/>
    <d v="2001-06-01T00:00:00"/>
  </r>
  <r>
    <x v="1"/>
    <x v="1"/>
    <x v="1"/>
    <x v="0"/>
    <n v="1249097"/>
    <d v="2001-05-15T11:05:05"/>
    <s v="Conectiv Energy Supply, Inc."/>
    <x v="0"/>
    <x v="0"/>
    <x v="0"/>
    <x v="1"/>
    <s v="US East Power Phy Fwd Firm"/>
    <s v="US Pwr Phy Firm  PJM-W Peak              Jan-Feb02       USD/MWh"/>
    <m/>
    <n v="50"/>
    <x v="0"/>
    <x v="1"/>
    <x v="0"/>
    <n v="45.5"/>
    <s v="jimmchugh1"/>
    <s v="RBENSON"/>
    <s v="LT-PJM"/>
    <x v="6"/>
    <x v="8"/>
    <n v="611492.1"/>
    <d v="2002-01-01T14:12:00"/>
  </r>
  <r>
    <x v="1"/>
    <x v="3"/>
    <x v="0"/>
    <x v="0"/>
    <n v="1249099"/>
    <d v="2001-05-15T11:05:0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351.1"/>
    <d v="2001-06-01T00:00:00"/>
  </r>
  <r>
    <x v="1"/>
    <x v="6"/>
    <x v="0"/>
    <x v="0"/>
    <n v="1249098"/>
    <d v="2001-05-15T11:05:06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7352.1"/>
    <d v="2001-07-01T00:00:00"/>
  </r>
  <r>
    <x v="1"/>
    <x v="3"/>
    <x v="0"/>
    <x v="0"/>
    <n v="1249100"/>
    <d v="2001-05-15T11:05:0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shanelee"/>
    <s v="JARNOLD"/>
    <s v="NG-Price"/>
    <x v="3"/>
    <x v="7"/>
    <s v="V97354.1"/>
    <d v="2001-11-01T00:00:00"/>
  </r>
  <r>
    <x v="1"/>
    <x v="3"/>
    <x v="0"/>
    <x v="0"/>
    <n v="1249103"/>
    <d v="2001-05-15T11:05:19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WHITEWATER"/>
    <s v="JARNOLD"/>
    <s v="NG-Price"/>
    <x v="3"/>
    <x v="7"/>
    <s v="V97359.1"/>
    <d v="2001-06-01T21:00:00"/>
  </r>
  <r>
    <x v="1"/>
    <x v="3"/>
    <x v="0"/>
    <x v="0"/>
    <n v="1249105"/>
    <d v="2001-05-15T11:05:24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100000000000003"/>
    <s v="DANIELCOWL"/>
    <s v="JARNOLD"/>
    <s v="NG-Price"/>
    <x v="3"/>
    <x v="7"/>
    <s v="V97361.1"/>
    <d v="2001-06-01T21:00:00"/>
  </r>
  <r>
    <x v="1"/>
    <x v="3"/>
    <x v="0"/>
    <x v="0"/>
    <n v="1249106"/>
    <d v="2001-05-15T11:05:29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60.1"/>
    <d v="2001-06-01T00:00:00"/>
  </r>
  <r>
    <x v="1"/>
    <x v="3"/>
    <x v="0"/>
    <x v="0"/>
    <n v="1249108"/>
    <d v="2001-05-15T11:05:45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825000000000001"/>
    <s v="AQUILA1017"/>
    <s v="JARNOLD"/>
    <s v="NG-Price"/>
    <x v="3"/>
    <x v="7"/>
    <s v="V97363.1"/>
    <d v="2001-07-01T21:00:00"/>
  </r>
  <r>
    <x v="1"/>
    <x v="3"/>
    <x v="1"/>
    <x v="0"/>
    <n v="1249111"/>
    <d v="2001-05-15T11:0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224999999999998"/>
    <s v="ADM31465"/>
    <s v="JHODGE2"/>
    <s v="ENA-IM ME TCO"/>
    <x v="7"/>
    <x v="7"/>
    <s v="V97370.1 / 790794"/>
    <d v="2001-06-01T21:00:00"/>
  </r>
  <r>
    <x v="1"/>
    <x v="3"/>
    <x v="0"/>
    <x v="0"/>
    <n v="1249113"/>
    <d v="2001-05-15T11:06:08"/>
    <s v="Duke Energy Trading and Marketing, L.L.C."/>
    <x v="0"/>
    <x v="0"/>
    <x v="0"/>
    <x v="3"/>
    <s v="US Gas Fin Opt Put"/>
    <s v="US Gas Fin Opt   NYMEX        EP4.5      Jun01           USD/MM-L"/>
    <m/>
    <n v="100"/>
    <x v="0"/>
    <x v="14"/>
    <x v="0"/>
    <n v="0.1275"/>
    <s v="JOHNNELSON"/>
    <s v="MMAGGI"/>
    <s v="NG EXOTIC"/>
    <x v="3"/>
    <x v="7"/>
    <s v="V97369.1"/>
    <d v="2001-06-01T00:00:00"/>
  </r>
  <r>
    <x v="1"/>
    <x v="1"/>
    <x v="1"/>
    <x v="0"/>
    <n v="1249115"/>
    <d v="2001-05-15T11:06:15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493.1"/>
    <d v="2002-10-01T17:11:00"/>
  </r>
  <r>
    <x v="1"/>
    <x v="3"/>
    <x v="0"/>
    <x v="0"/>
    <n v="1249116"/>
    <d v="2001-05-15T11:06:17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49999999999999"/>
    <s v="ADM84149"/>
    <s v="PKEAVEY"/>
    <s v="G-DAILY-EST"/>
    <x v="3"/>
    <x v="7"/>
    <s v="V97368.1"/>
    <d v="2001-05-17T21:00:00"/>
  </r>
  <r>
    <x v="1"/>
    <x v="1"/>
    <x v="1"/>
    <x v="0"/>
    <n v="1249117"/>
    <d v="2001-05-15T11:06:27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DANMURPHY"/>
    <s v="FSTURM"/>
    <s v="ST-ECAR"/>
    <x v="6"/>
    <x v="8"/>
    <n v="611494.1"/>
    <d v="2001-09-01T17:11:00"/>
  </r>
  <r>
    <x v="1"/>
    <x v="3"/>
    <x v="0"/>
    <x v="0"/>
    <n v="1249118"/>
    <d v="2001-05-15T11:06:33"/>
    <s v="Tractebel Energy Marketing, Inc."/>
    <x v="0"/>
    <x v="0"/>
    <x v="0"/>
    <x v="3"/>
    <s v="US Gas Fin Swap"/>
    <s v="US Gas Daily     HHub                    17-31May01      USD/MM"/>
    <m/>
    <n v="10000"/>
    <x v="0"/>
    <x v="12"/>
    <x v="0"/>
    <n v="4.5549999999999997"/>
    <s v="DAVSMITH"/>
    <s v="PKEAVEY"/>
    <s v="G-DAILY-EST"/>
    <x v="3"/>
    <x v="7"/>
    <s v="V97372.1"/>
    <d v="2001-05-17T21:00:00"/>
  </r>
  <r>
    <x v="1"/>
    <x v="3"/>
    <x v="0"/>
    <x v="0"/>
    <n v="1249120"/>
    <d v="2001-05-15T11:06:36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petverma"/>
    <s v="JARNOLD"/>
    <s v="NG-Price"/>
    <x v="3"/>
    <x v="7"/>
    <s v="V97375.1"/>
    <d v="2001-06-01T21:00:00"/>
  </r>
  <r>
    <x v="1"/>
    <x v="3"/>
    <x v="0"/>
    <x v="0"/>
    <n v="1249121"/>
    <d v="2001-05-15T11:06:37"/>
    <s v="Morgan Stanley Capital Group, Inc."/>
    <x v="0"/>
    <x v="0"/>
    <x v="0"/>
    <x v="3"/>
    <s v="US Gas Fin BasisSwap"/>
    <s v="US Gas Basis     EP Permian              Jun01           USD/MM"/>
    <n v="10000"/>
    <m/>
    <x v="0"/>
    <x v="12"/>
    <x v="0"/>
    <n v="-0.06"/>
    <s v="brendanc"/>
    <s v="EBASS"/>
    <s v="FT-Texas"/>
    <x v="3"/>
    <x v="7"/>
    <s v="V97373.1"/>
    <d v="2001-06-01T21:00:00"/>
  </r>
  <r>
    <x v="0"/>
    <x v="2"/>
    <x v="0"/>
    <x v="0"/>
    <n v="1249122"/>
    <d v="2001-05-15T11:06:40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5"/>
    <s v="christoph"/>
    <s v="CMAHONE"/>
    <s v="UK - ECTRIC - Lite Gasoil"/>
    <x v="3"/>
    <x v="5"/>
    <s v="V97374.1"/>
    <d v="2001-06-01T00:00:00"/>
  </r>
  <r>
    <x v="1"/>
    <x v="3"/>
    <x v="0"/>
    <x v="0"/>
    <n v="1249123"/>
    <d v="2001-05-15T11:06:41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ADM42855"/>
    <s v="JARNOLD"/>
    <s v="NG-Price"/>
    <x v="3"/>
    <x v="7"/>
    <s v="V97377.1"/>
    <d v="2001-06-01T21:00:00"/>
  </r>
  <r>
    <x v="1"/>
    <x v="3"/>
    <x v="0"/>
    <x v="0"/>
    <n v="1249124"/>
    <d v="2001-05-15T11:06:5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76.1"/>
    <d v="2001-06-01T00:00:00"/>
  </r>
  <r>
    <x v="1"/>
    <x v="3"/>
    <x v="0"/>
    <x v="0"/>
    <n v="1249126"/>
    <d v="2001-05-15T11:07:07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78.1"/>
    <d v="2001-11-01T00:00:00"/>
  </r>
  <r>
    <x v="1"/>
    <x v="3"/>
    <x v="0"/>
    <x v="0"/>
    <n v="1249127"/>
    <d v="2001-05-15T11:07:10"/>
    <s v="OGE Energy Resources, Inc."/>
    <x v="0"/>
    <x v="0"/>
    <x v="0"/>
    <x v="3"/>
    <s v="US Gas Fin Opt Call"/>
    <s v="US Gas Fin Opt   NYMEX        EC5.0      Jun01           USD/MM-L"/>
    <n v="100"/>
    <m/>
    <x v="0"/>
    <x v="14"/>
    <x v="0"/>
    <n v="0.05"/>
    <s v="jpeace01"/>
    <s v="MMAGGI"/>
    <s v="NG EXOTIC"/>
    <x v="3"/>
    <x v="7"/>
    <s v="V97380.1"/>
    <d v="2001-06-01T00:00:00"/>
  </r>
  <r>
    <x v="1"/>
    <x v="3"/>
    <x v="0"/>
    <x v="0"/>
    <n v="1249129"/>
    <d v="2001-05-15T11:07:13"/>
    <s v="TransCanada Energy Financial Products Limited"/>
    <x v="0"/>
    <x v="0"/>
    <x v="0"/>
    <x v="3"/>
    <s v="US Gas Fin BasisSwap"/>
    <s v="US Gas Basis     NWPL RkyMtn             Aug01           USD/MM"/>
    <n v="5000"/>
    <m/>
    <x v="0"/>
    <x v="12"/>
    <x v="0"/>
    <n v="-1.385"/>
    <s v="gregshea"/>
    <s v="FERMIS"/>
    <s v="FT - North West"/>
    <x v="3"/>
    <x v="7"/>
    <s v="V97383.1"/>
    <d v="2001-08-01T21:00:00"/>
  </r>
  <r>
    <x v="1"/>
    <x v="3"/>
    <x v="0"/>
    <x v="0"/>
    <n v="1249130"/>
    <d v="2001-05-15T11:07:14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KEVINGRADY"/>
    <s v="JARNOLD"/>
    <s v="NG-Price"/>
    <x v="3"/>
    <x v="7"/>
    <s v="V97382.1"/>
    <d v="2001-11-01T00:00:00"/>
  </r>
  <r>
    <x v="1"/>
    <x v="3"/>
    <x v="0"/>
    <x v="0"/>
    <n v="1249131"/>
    <d v="2001-05-15T11:07:17"/>
    <s v="TransCanada Energy Financial Products Limited"/>
    <x v="0"/>
    <x v="0"/>
    <x v="0"/>
    <x v="3"/>
    <s v="US Gas Fin BasisSwap"/>
    <s v="US Gas Basis     NWPL RkyMtn             Sep01           USD/MM"/>
    <n v="5000"/>
    <m/>
    <x v="0"/>
    <x v="12"/>
    <x v="0"/>
    <n v="-1.38"/>
    <s v="gregshea"/>
    <s v="FERMIS"/>
    <s v="FT - North West"/>
    <x v="3"/>
    <x v="7"/>
    <s v="V97385.1"/>
    <d v="2001-09-01T21:00:00"/>
  </r>
  <r>
    <x v="1"/>
    <x v="3"/>
    <x v="0"/>
    <x v="0"/>
    <n v="1249132"/>
    <d v="2001-05-15T11:07:21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84.1"/>
    <d v="2001-06-01T00:00:00"/>
  </r>
  <r>
    <x v="1"/>
    <x v="1"/>
    <x v="1"/>
    <x v="0"/>
    <n v="1249136"/>
    <d v="2001-05-15T11:07:38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"/>
    <s v="smarland"/>
    <s v="KPRESTO"/>
    <s v="LT-SPP"/>
    <x v="6"/>
    <x v="8"/>
    <n v="611497.1"/>
    <d v="2001-09-01T14:16:00"/>
  </r>
  <r>
    <x v="1"/>
    <x v="3"/>
    <x v="0"/>
    <x v="0"/>
    <n v="1249137"/>
    <d v="2001-05-15T11:07:39"/>
    <s v="Morgan Stanley Capital Group, Inc."/>
    <x v="0"/>
    <x v="0"/>
    <x v="0"/>
    <x v="3"/>
    <s v="US Gas Fin BasisSwap"/>
    <s v="US Gas Basis     EP SanJuan              Jun01           USD/MM"/>
    <m/>
    <n v="5000"/>
    <x v="0"/>
    <x v="12"/>
    <x v="0"/>
    <n v="-0.81"/>
    <s v="brendanc"/>
    <s v="MSANCH2"/>
    <s v="GD-New-Jr"/>
    <x v="3"/>
    <x v="7"/>
    <s v="V97389.1"/>
    <d v="2001-06-01T21:00:00"/>
  </r>
  <r>
    <x v="1"/>
    <x v="3"/>
    <x v="0"/>
    <x v="0"/>
    <n v="1249140"/>
    <d v="2001-05-15T11:07:48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duanelaw"/>
    <s v="PKEAVEY"/>
    <s v="G-DAILY-EST"/>
    <x v="3"/>
    <x v="7"/>
    <s v="V97392.1"/>
    <d v="2001-05-17T21:00:00"/>
  </r>
  <r>
    <x v="1"/>
    <x v="1"/>
    <x v="1"/>
    <x v="0"/>
    <n v="1249141"/>
    <d v="2001-05-15T11:07:55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41"/>
    <s v="shipmanp"/>
    <s v="KPRESTO"/>
    <s v="LT-SPP"/>
    <x v="6"/>
    <x v="8"/>
    <n v="611498.1"/>
    <d v="2001-10-01T14:16:00"/>
  </r>
  <r>
    <x v="0"/>
    <x v="0"/>
    <x v="0"/>
    <x v="0"/>
    <n v="1249143"/>
    <d v="2001-05-15T11:08:06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NATHANDAY"/>
    <s v="BMARCHAN"/>
    <s v="Enron Metals Trading System"/>
    <x v="0"/>
    <x v="0"/>
    <n v="2130941"/>
    <m/>
  </r>
  <r>
    <x v="1"/>
    <x v="3"/>
    <x v="0"/>
    <x v="0"/>
    <n v="1249144"/>
    <d v="2001-05-15T11:08:30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93.1"/>
    <d v="2001-11-01T00:00:00"/>
  </r>
  <r>
    <x v="1"/>
    <x v="3"/>
    <x v="0"/>
    <x v="0"/>
    <n v="1249145"/>
    <d v="2001-05-15T11:08:48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Basskevin"/>
    <s v="PKEAVEY"/>
    <s v="G-DAILY-EST"/>
    <x v="3"/>
    <x v="7"/>
    <s v="V97394.1"/>
    <d v="2001-05-17T21:00:00"/>
  </r>
  <r>
    <x v="1"/>
    <x v="3"/>
    <x v="0"/>
    <x v="0"/>
    <n v="1249146"/>
    <d v="2001-05-15T11:08:53"/>
    <s v="AEP Energy Services, Inc.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aepes222"/>
    <s v="PKEAVEY"/>
    <s v="G-DAILY-EST"/>
    <x v="3"/>
    <x v="7"/>
    <s v="V97395.1"/>
    <d v="2001-05-17T21:00:00"/>
  </r>
  <r>
    <x v="1"/>
    <x v="3"/>
    <x v="1"/>
    <x v="0"/>
    <n v="1249148"/>
    <d v="2001-05-15T11:09:09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1.7500000000000002E-2"/>
    <s v="ADM90884"/>
    <s v="KSTEVEN"/>
    <s v="ENA-IM Mid Central South"/>
    <x v="7"/>
    <x v="7"/>
    <s v="V97397.1 / 790803"/>
    <d v="2001-06-01T21:00:00"/>
  </r>
  <r>
    <x v="1"/>
    <x v="3"/>
    <x v="0"/>
    <x v="0"/>
    <n v="1249149"/>
    <d v="2001-05-15T11:09:11"/>
    <s v="AEP Energy Services, Inc."/>
    <x v="0"/>
    <x v="0"/>
    <x v="0"/>
    <x v="3"/>
    <s v="US Gas Fin Swap"/>
    <s v="US Gas Daily     HSC                     17-31May01      USD/MM"/>
    <n v="25000"/>
    <m/>
    <x v="0"/>
    <x v="12"/>
    <x v="0"/>
    <n v="4.5750000000000002"/>
    <s v="aepes203"/>
    <s v="EBASS"/>
    <s v="FT-Texas"/>
    <x v="3"/>
    <x v="7"/>
    <s v="V97398.1"/>
    <d v="2001-05-17T21:00:00"/>
  </r>
  <r>
    <x v="0"/>
    <x v="0"/>
    <x v="0"/>
    <x v="0"/>
    <n v="1249150"/>
    <d v="2001-05-15T11:09:12"/>
    <s v="Amalgamated Metal Trading Limited"/>
    <x v="0"/>
    <x v="0"/>
    <x v="0"/>
    <x v="0"/>
    <s v="Aluminum LME Registered Contract"/>
    <s v="Al LME Reg.      Contract                3 Month         USD/mt-L"/>
    <m/>
    <n v="11"/>
    <x v="0"/>
    <x v="0"/>
    <x v="0"/>
    <n v="1509"/>
    <s v="flight123"/>
    <s v="BMARCHAN"/>
    <s v="Enron Metals Trading System"/>
    <x v="0"/>
    <x v="0"/>
    <n v="2130939"/>
    <m/>
  </r>
  <r>
    <x v="1"/>
    <x v="3"/>
    <x v="0"/>
    <x v="0"/>
    <n v="1249151"/>
    <d v="2001-05-15T11:09:22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"/>
    <s v="ADM84149"/>
    <s v="PKEAVEY"/>
    <s v="G-DAILY-EST"/>
    <x v="3"/>
    <x v="7"/>
    <s v="V97399.1"/>
    <d v="2001-05-17T21:00:00"/>
  </r>
  <r>
    <x v="1"/>
    <x v="3"/>
    <x v="0"/>
    <x v="0"/>
    <n v="1249152"/>
    <d v="2001-05-15T11:09:26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4"/>
    <s v="DANIELCOWL"/>
    <s v="PKEAVEY"/>
    <s v="G-DAILY-EST"/>
    <x v="3"/>
    <x v="7"/>
    <s v="V97400.1"/>
    <d v="2001-05-17T21:00:00"/>
  </r>
  <r>
    <x v="1"/>
    <x v="3"/>
    <x v="0"/>
    <x v="0"/>
    <n v="1249154"/>
    <d v="2001-05-15T11:09:27"/>
    <s v="Duke Energy Trading and Marketing, L.L.C."/>
    <x v="0"/>
    <x v="0"/>
    <x v="0"/>
    <x v="3"/>
    <s v="US Gas Fin Swap"/>
    <s v="US Gas Swap      Nymex                   Jun01           USD/MM"/>
    <m/>
    <n v="12500"/>
    <x v="0"/>
    <x v="12"/>
    <x v="0"/>
    <n v="4.5999999999999996"/>
    <s v="JOHNNELSON"/>
    <s v="JARNOLD"/>
    <s v="NG-Price"/>
    <x v="3"/>
    <x v="7"/>
    <s v="V97401.1"/>
    <d v="2001-06-01T21:00:00"/>
  </r>
  <r>
    <x v="1"/>
    <x v="1"/>
    <x v="1"/>
    <x v="0"/>
    <n v="1249153"/>
    <d v="2001-05-15T11:09:27"/>
    <s v="Dynegy Power Marketing, Inc."/>
    <x v="0"/>
    <x v="0"/>
    <x v="0"/>
    <x v="1"/>
    <s v="US East Power Phy Fwd Firm"/>
    <s v="US Pwr Phy Firm  PJM-W Peak              29-31May01      USD/MWh"/>
    <n v="50"/>
    <m/>
    <x v="0"/>
    <x v="1"/>
    <x v="0"/>
    <n v="52.75"/>
    <s v="jmpepper"/>
    <s v="JQUENET"/>
    <s v="ST-PJM"/>
    <x v="6"/>
    <x v="8"/>
    <n v="611499.1"/>
    <d v="2001-05-29T21:00:00"/>
  </r>
  <r>
    <x v="1"/>
    <x v="6"/>
    <x v="0"/>
    <x v="0"/>
    <n v="1249155"/>
    <d v="2001-05-15T11:09:3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1"/>
    <s v="GWHALLE"/>
    <s v="WTI-GW-NXC2"/>
    <x v="3"/>
    <x v="7"/>
    <s v="V97402.1"/>
    <d v="2001-06-01T00:00:00"/>
  </r>
  <r>
    <x v="1"/>
    <x v="3"/>
    <x v="0"/>
    <x v="0"/>
    <n v="1249158"/>
    <d v="2001-05-15T11:09:41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7050000000000001"/>
    <s v="SHIMAITIS"/>
    <s v="JARNOLD"/>
    <s v="NG-Price"/>
    <x v="3"/>
    <x v="7"/>
    <s v="V97403.1"/>
    <d v="2001-06-01T00:00:00"/>
  </r>
  <r>
    <x v="1"/>
    <x v="3"/>
    <x v="1"/>
    <x v="0"/>
    <n v="1249160"/>
    <d v="2001-05-15T11:09:49"/>
    <s v="Reliant Energy Services, Inc."/>
    <x v="0"/>
    <x v="0"/>
    <x v="0"/>
    <x v="3"/>
    <s v="US Gas Phy Fwd Firm non-TX &lt; or = 1Mo "/>
    <s v="US Gas Phy       TENN 800                17-31May01      USD/MM"/>
    <n v="5000"/>
    <m/>
    <x v="0"/>
    <x v="12"/>
    <x v="0"/>
    <n v="4.4474999999999998"/>
    <s v="mikepowers"/>
    <s v="SNEAL"/>
    <s v="ENA-IM NE GULF3"/>
    <x v="7"/>
    <x v="7"/>
    <n v="790807"/>
    <d v="2001-05-17T21:00:00"/>
  </r>
  <r>
    <x v="1"/>
    <x v="3"/>
    <x v="0"/>
    <x v="0"/>
    <n v="1249164"/>
    <d v="2001-05-15T11:09:53"/>
    <s v="Reliant Energy Services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jefffrenza"/>
    <s v="BMCKAY"/>
    <s v="FT-NY"/>
    <x v="3"/>
    <x v="7"/>
    <s v="V97407.1"/>
    <d v="2001-11-01T00:00:00"/>
  </r>
  <r>
    <x v="1"/>
    <x v="3"/>
    <x v="0"/>
    <x v="0"/>
    <n v="1249166"/>
    <d v="2001-05-15T11:09:57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649999999999999"/>
    <s v="rickmcconn"/>
    <s v="EBASS"/>
    <s v="FT-Texas"/>
    <x v="3"/>
    <x v="7"/>
    <s v="V97412.1"/>
    <d v="2001-05-17T21:00:00"/>
  </r>
  <r>
    <x v="1"/>
    <x v="3"/>
    <x v="0"/>
    <x v="0"/>
    <n v="1249169"/>
    <d v="2001-05-15T11:10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13.1"/>
    <d v="2001-06-01T00:00:00"/>
  </r>
  <r>
    <x v="1"/>
    <x v="3"/>
    <x v="0"/>
    <x v="0"/>
    <n v="1249170"/>
    <d v="2001-05-15T11:10:10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6624999999999996"/>
    <s v="petverma"/>
    <s v="JARNOLD"/>
    <s v="NG-Price"/>
    <x v="3"/>
    <x v="7"/>
    <s v="V97414.1"/>
    <d v="2001-07-01T21:00:00"/>
  </r>
  <r>
    <x v="1"/>
    <x v="3"/>
    <x v="0"/>
    <x v="0"/>
    <n v="1249172"/>
    <d v="2001-05-15T11:10:12"/>
    <s v="BP Amoco Corporation"/>
    <x v="0"/>
    <x v="0"/>
    <x v="0"/>
    <x v="3"/>
    <s v="US Gas Fin Swap"/>
    <s v="US Gas Daily     HSC                     17-31May01      USD/MM"/>
    <n v="25000"/>
    <m/>
    <x v="0"/>
    <x v="12"/>
    <x v="0"/>
    <n v="4.5650000000000004"/>
    <s v="Hallbrianf"/>
    <s v="EBASS"/>
    <s v="FT-Texas"/>
    <x v="3"/>
    <x v="7"/>
    <s v="V97415.1"/>
    <d v="2001-05-17T21:00:00"/>
  </r>
  <r>
    <x v="1"/>
    <x v="6"/>
    <x v="0"/>
    <x v="0"/>
    <n v="1249173"/>
    <d v="2001-05-15T11:10:1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2"/>
    <s v="RFULLER"/>
    <s v="PHYOIL - Price"/>
    <x v="3"/>
    <x v="7"/>
    <s v="V97420.1"/>
    <d v="2001-06-01T00:00:00"/>
  </r>
  <r>
    <x v="0"/>
    <x v="0"/>
    <x v="0"/>
    <x v="0"/>
    <n v="1249179"/>
    <d v="2001-05-15T11:10:35"/>
    <s v="J. Aron &amp; Company"/>
    <x v="0"/>
    <x v="0"/>
    <x v="0"/>
    <x v="0"/>
    <s v="Aluminum LME Registered Contract"/>
    <s v="Al LME Reg.      Contract                3 Month         USD/mt-L"/>
    <m/>
    <n v="7"/>
    <x v="0"/>
    <x v="0"/>
    <x v="0"/>
    <n v="1508"/>
    <s v="VANDESBO"/>
    <s v="BMARCHAN"/>
    <s v="Enron Metals Trading System"/>
    <x v="0"/>
    <x v="0"/>
    <n v="2130935"/>
    <m/>
  </r>
  <r>
    <x v="1"/>
    <x v="6"/>
    <x v="0"/>
    <x v="0"/>
    <n v="1249178"/>
    <d v="2001-05-15T11:10:3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7"/>
    <s v="V97421.1"/>
    <d v="2001-06-01T00:00:00"/>
  </r>
  <r>
    <x v="1"/>
    <x v="3"/>
    <x v="0"/>
    <x v="0"/>
    <n v="1249181"/>
    <d v="2001-05-15T11:10:5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3"/>
    <s v="Basskevin"/>
    <s v="PKEAVEY"/>
    <s v="G-DAILY-EST"/>
    <x v="3"/>
    <x v="7"/>
    <s v="V97425.1"/>
    <d v="2001-05-17T21:00:00"/>
  </r>
  <r>
    <x v="1"/>
    <x v="3"/>
    <x v="0"/>
    <x v="0"/>
    <n v="1249182"/>
    <d v="2001-05-15T11:10:59"/>
    <s v="Calpine Energy Services, L.P."/>
    <x v="0"/>
    <x v="0"/>
    <x v="0"/>
    <x v="3"/>
    <s v="US Gas Fin Swap"/>
    <s v="US Gas Swap      Nymex                   Nov01-Mar02     USD/MM"/>
    <n v="5000"/>
    <m/>
    <x v="0"/>
    <x v="12"/>
    <x v="0"/>
    <n v="4.9850000000000003"/>
    <s v="JEFFFOX1"/>
    <s v="JARNOLD"/>
    <s v="NG-Price"/>
    <x v="3"/>
    <x v="7"/>
    <s v="V97424.1"/>
    <d v="2001-11-01T00:00:00"/>
  </r>
  <r>
    <x v="1"/>
    <x v="3"/>
    <x v="0"/>
    <x v="0"/>
    <n v="1249188"/>
    <d v="2001-05-15T11:11:23"/>
    <s v="Aquila Canada Corp."/>
    <x v="0"/>
    <x v="0"/>
    <x v="0"/>
    <x v="3"/>
    <s v="US Gas Fin Swap"/>
    <s v="US Gas Swap      Nymex                   Jun01           USD/MM"/>
    <n v="10000"/>
    <m/>
    <x v="0"/>
    <x v="12"/>
    <x v="0"/>
    <n v="4.59"/>
    <s v="davidlake"/>
    <s v="JARNOLD"/>
    <s v="NG-Price"/>
    <x v="3"/>
    <x v="7"/>
    <s v="V97430.1"/>
    <d v="2001-06-01T21:00:00"/>
  </r>
  <r>
    <x v="0"/>
    <x v="0"/>
    <x v="0"/>
    <x v="0"/>
    <n v="1249189"/>
    <d v="2001-05-15T11:11:26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mjrembury"/>
    <s v="BMARCHAN"/>
    <s v="Enron Metals Trading System"/>
    <x v="0"/>
    <x v="0"/>
    <n v="2130931"/>
    <m/>
  </r>
  <r>
    <x v="1"/>
    <x v="3"/>
    <x v="0"/>
    <x v="0"/>
    <n v="1249191"/>
    <d v="2001-05-15T11:11:41"/>
    <s v="Aquila Risk Management Corporation"/>
    <x v="0"/>
    <x v="0"/>
    <x v="0"/>
    <x v="3"/>
    <s v="US Gas Fin BasisSwap"/>
    <s v="US Gas Basis     EP Permian              Jun01           USD/MM"/>
    <n v="5000"/>
    <m/>
    <x v="0"/>
    <x v="12"/>
    <x v="0"/>
    <n v="-6.5000000000000002E-2"/>
    <s v="AQUILA1033"/>
    <s v="EBASS"/>
    <s v="FT-Texas"/>
    <x v="3"/>
    <x v="7"/>
    <s v="V97432.1"/>
    <d v="2001-06-01T21:00:00"/>
  </r>
  <r>
    <x v="1"/>
    <x v="3"/>
    <x v="0"/>
    <x v="0"/>
    <n v="1249192"/>
    <d v="2001-05-15T11:11:56"/>
    <s v="Aquila Risk Management Corporation"/>
    <x v="0"/>
    <x v="0"/>
    <x v="0"/>
    <x v="3"/>
    <s v="US Gas Fin Swap"/>
    <s v="US Gas Daily     HHub                    17-31May01      USD/MM"/>
    <n v="10000"/>
    <m/>
    <x v="0"/>
    <x v="12"/>
    <x v="0"/>
    <n v="4.53"/>
    <s v="AQUILA1029"/>
    <s v="PKEAVEY"/>
    <s v="G-DAILY-EST"/>
    <x v="3"/>
    <x v="7"/>
    <s v="V97433.1"/>
    <d v="2001-05-17T21:00:00"/>
  </r>
  <r>
    <x v="0"/>
    <x v="2"/>
    <x v="0"/>
    <x v="0"/>
    <n v="1249193"/>
    <d v="2001-05-15T11:11:5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75"/>
    <s v="christoph"/>
    <s v="CMAHONE"/>
    <s v="UK - ECTRIC - Lite Gasoil"/>
    <x v="3"/>
    <x v="5"/>
    <s v="V97434.1"/>
    <d v="2001-06-01T00:00:00"/>
  </r>
  <r>
    <x v="0"/>
    <x v="0"/>
    <x v="0"/>
    <x v="0"/>
    <n v="1249195"/>
    <d v="2001-05-15T11:12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VANDESBO"/>
    <s v="BMARCHAN"/>
    <s v="Enron Metals Trading System"/>
    <x v="0"/>
    <x v="0"/>
    <n v="2130927"/>
    <m/>
  </r>
  <r>
    <x v="1"/>
    <x v="3"/>
    <x v="0"/>
    <x v="0"/>
    <n v="1249197"/>
    <d v="2001-05-15T11:12:27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2"/>
    <x v="0"/>
    <n v="4.59"/>
    <s v="darylbrown"/>
    <s v="JARNOLD"/>
    <s v="NG-Price"/>
    <x v="3"/>
    <x v="7"/>
    <s v="V97439.1"/>
    <d v="2001-06-01T21:59:00"/>
  </r>
  <r>
    <x v="0"/>
    <x v="0"/>
    <x v="0"/>
    <x v="0"/>
    <n v="1249201"/>
    <d v="2001-05-15T11:12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mjrembury"/>
    <s v="BMARCHAN"/>
    <s v="Enron Metals Trading System"/>
    <x v="0"/>
    <x v="0"/>
    <n v="2130923"/>
    <m/>
  </r>
  <r>
    <x v="1"/>
    <x v="3"/>
    <x v="0"/>
    <x v="0"/>
    <n v="1249208"/>
    <d v="2001-05-15T11:13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47.1"/>
    <d v="2001-06-01T00:00:00"/>
  </r>
  <r>
    <x v="1"/>
    <x v="3"/>
    <x v="0"/>
    <x v="0"/>
    <n v="1249209"/>
    <d v="2001-05-15T11:13:13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PATGRIMES"/>
    <s v="JARNOLD"/>
    <s v="NG-Price"/>
    <x v="3"/>
    <x v="7"/>
    <s v="V97450.1"/>
    <d v="2001-06-01T21:00:00"/>
  </r>
  <r>
    <x v="1"/>
    <x v="3"/>
    <x v="0"/>
    <x v="0"/>
    <n v="1249210"/>
    <d v="2001-05-15T11:13:15"/>
    <s v="TXU Energy Trading Company"/>
    <x v="0"/>
    <x v="0"/>
    <x v="0"/>
    <x v="3"/>
    <s v="US Gas Fin BasisSwap"/>
    <s v="US Gas Basis     NGPL Midcont            Jul-Oct01       USD/MM"/>
    <m/>
    <n v="5000"/>
    <x v="0"/>
    <x v="12"/>
    <x v="0"/>
    <n v="-0.12"/>
    <s v="txuetcch"/>
    <s v="ALEWIS"/>
    <s v="GD-CENTRAL"/>
    <x v="3"/>
    <x v="7"/>
    <s v="V97449.1"/>
    <d v="2001-07-01T00:00:00"/>
  </r>
  <r>
    <x v="1"/>
    <x v="3"/>
    <x v="0"/>
    <x v="0"/>
    <n v="1249212"/>
    <d v="2001-05-15T11:13:29"/>
    <s v="Engage Energy Canada L.P."/>
    <x v="0"/>
    <x v="0"/>
    <x v="0"/>
    <x v="3"/>
    <s v="US Gas Fin BasisSwap"/>
    <s v="US Gas Basis     NWPL RkyMtn             Oct01           USD/MM"/>
    <n v="5000"/>
    <m/>
    <x v="0"/>
    <x v="12"/>
    <x v="0"/>
    <n v="-0.91"/>
    <s v="davidwest"/>
    <s v="FERMIS"/>
    <s v="FT - North West"/>
    <x v="3"/>
    <x v="7"/>
    <s v="V97451.1"/>
    <d v="2001-10-01T21:59:00"/>
  </r>
  <r>
    <x v="1"/>
    <x v="5"/>
    <x v="0"/>
    <x v="0"/>
    <n v="1249213"/>
    <d v="2001-05-15T11:13:40"/>
    <s v="Vitol S.A. Inc."/>
    <x v="0"/>
    <x v="0"/>
    <x v="0"/>
    <x v="5"/>
    <s v="US Propane Fin Swap "/>
    <s v="US Prop Swap     OPIS MB TET             Jun01           c/Gl-b"/>
    <m/>
    <n v="25000"/>
    <x v="0"/>
    <x v="17"/>
    <x v="0"/>
    <n v="52.25"/>
    <s v="bgrigsby"/>
    <s v="LJACKSO"/>
    <s v="C3"/>
    <x v="3"/>
    <x v="7"/>
    <s v="V97453.1"/>
    <d v="2001-06-01T21:00:00"/>
  </r>
  <r>
    <x v="1"/>
    <x v="3"/>
    <x v="0"/>
    <x v="0"/>
    <n v="1249214"/>
    <d v="2001-05-15T11:13:55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AQUILA1002"/>
    <s v="JARNOLD"/>
    <s v="NG-Price"/>
    <x v="3"/>
    <x v="7"/>
    <s v="V97454.1"/>
    <d v="2001-06-01T21:00:00"/>
  </r>
  <r>
    <x v="1"/>
    <x v="1"/>
    <x v="1"/>
    <x v="0"/>
    <n v="1249215"/>
    <d v="2001-05-15T11:14:10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STEVESTE"/>
    <s v="KPRESTO"/>
    <s v="LT-SPP"/>
    <x v="6"/>
    <x v="8"/>
    <n v="611501.1"/>
    <d v="2001-09-01T14:16:00"/>
  </r>
  <r>
    <x v="0"/>
    <x v="0"/>
    <x v="0"/>
    <x v="0"/>
    <n v="1249217"/>
    <d v="2001-05-15T11:14:32"/>
    <s v="Koch Metals Trading Limited"/>
    <x v="0"/>
    <x v="0"/>
    <x v="0"/>
    <x v="0"/>
    <s v="Nickel LME Registered Contract"/>
    <s v="Ni LME Reg.      Contract                3 Month         USD/mt-L"/>
    <n v="3"/>
    <m/>
    <x v="0"/>
    <x v="4"/>
    <x v="0"/>
    <n v="7270"/>
    <s v="LONDON2001"/>
    <s v="ATURNER"/>
    <s v="Enron Metals Trading System"/>
    <x v="0"/>
    <x v="0"/>
    <n v="2130921"/>
    <m/>
  </r>
  <r>
    <x v="1"/>
    <x v="3"/>
    <x v="0"/>
    <x v="0"/>
    <n v="1249219"/>
    <d v="2001-05-15T11:14:41"/>
    <s v="Duke Energy Trading and Marketing, L.L.C."/>
    <x v="0"/>
    <x v="0"/>
    <x v="0"/>
    <x v="3"/>
    <s v="US Gas Fin Swap"/>
    <s v="US Gas Swap      Nymex                   Jun01           USD/MM"/>
    <n v="5000"/>
    <m/>
    <x v="0"/>
    <x v="12"/>
    <x v="0"/>
    <n v="4.5999999999999996"/>
    <s v="DANIELCOWL"/>
    <s v="JARNOLD"/>
    <s v="NG-Price"/>
    <x v="3"/>
    <x v="7"/>
    <s v="V97456.1"/>
    <d v="2001-06-01T21:00:00"/>
  </r>
  <r>
    <x v="0"/>
    <x v="3"/>
    <x v="1"/>
    <x v="0"/>
    <n v="1249221"/>
    <d v="2001-05-15T11:15:17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1"/>
    <s v="NORTHTRA"/>
    <s v="RWATT"/>
    <s v="EC-IM Canada West"/>
    <x v="7"/>
    <x v="9"/>
    <n v="790819"/>
    <d v="2001-05-15T21:00:00"/>
  </r>
  <r>
    <x v="1"/>
    <x v="6"/>
    <x v="0"/>
    <x v="0"/>
    <n v="1249220"/>
    <d v="2001-05-15T11:15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7457.1"/>
    <d v="2001-06-01T00:00:00"/>
  </r>
  <r>
    <x v="1"/>
    <x v="3"/>
    <x v="1"/>
    <x v="0"/>
    <n v="1249222"/>
    <d v="2001-05-15T11:15:18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0.02"/>
    <s v="ADM90884"/>
    <s v="KSTEVEN"/>
    <s v="ENA-IM Mid Central South"/>
    <x v="7"/>
    <x v="7"/>
    <s v="V97458.1 / 790821"/>
    <d v="2001-06-01T21:00:00"/>
  </r>
  <r>
    <x v="0"/>
    <x v="0"/>
    <x v="0"/>
    <x v="0"/>
    <n v="1249224"/>
    <d v="2001-05-15T11:15:2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marknunn1"/>
    <s v="BMARCHAN"/>
    <s v="Enron Metals Trading System"/>
    <x v="0"/>
    <x v="0"/>
    <n v="2130919"/>
    <m/>
  </r>
  <r>
    <x v="1"/>
    <x v="3"/>
    <x v="0"/>
    <x v="0"/>
    <n v="1249223"/>
    <d v="2001-05-15T11:15:22"/>
    <s v="Axia Energy, LP"/>
    <x v="0"/>
    <x v="0"/>
    <x v="0"/>
    <x v="3"/>
    <s v="US Gas Fin Swap"/>
    <s v="US Gas Swap      Nymex                   Jun-Oct01       USD/MM"/>
    <n v="2500"/>
    <m/>
    <x v="0"/>
    <x v="12"/>
    <x v="0"/>
    <n v="4.7"/>
    <s v="hossmich"/>
    <s v="JARNOLD"/>
    <s v="NG-Price"/>
    <x v="3"/>
    <x v="7"/>
    <s v="V97459.1"/>
    <d v="2001-06-01T00:00:00"/>
  </r>
  <r>
    <x v="0"/>
    <x v="3"/>
    <x v="1"/>
    <x v="0"/>
    <n v="1249225"/>
    <d v="2001-05-15T11:15:25"/>
    <s v="Gas Alberta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"/>
    <s v="ADM73289"/>
    <s v="MCOWAN"/>
    <s v="EC-IM Canada West"/>
    <x v="7"/>
    <x v="9"/>
    <n v="790820"/>
    <d v="2001-06-01T21:00:00"/>
  </r>
  <r>
    <x v="1"/>
    <x v="3"/>
    <x v="0"/>
    <x v="0"/>
    <n v="1249229"/>
    <d v="2001-05-15T11:15:5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MSIECKHAUS"/>
    <s v="JARNOLD"/>
    <s v="NG-Price"/>
    <x v="3"/>
    <x v="7"/>
    <s v="V97463.1"/>
    <d v="2001-06-01T21:00:00"/>
  </r>
  <r>
    <x v="0"/>
    <x v="2"/>
    <x v="0"/>
    <x v="0"/>
    <n v="1249231"/>
    <d v="2001-05-15T11:16:02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465.1"/>
    <d v="2001-06-01T00:00:00"/>
  </r>
  <r>
    <x v="1"/>
    <x v="3"/>
    <x v="0"/>
    <x v="0"/>
    <n v="1249233"/>
    <d v="2001-05-15T11:16:12"/>
    <s v="Cinergy Marketing &amp; Trading, LLC"/>
    <x v="0"/>
    <x v="0"/>
    <x v="0"/>
    <x v="3"/>
    <s v="US Gas Fin BasisSwap"/>
    <s v="US Gas Basis     NWPL RkyMtn             Jun01           USD/MM"/>
    <m/>
    <n v="5000"/>
    <x v="0"/>
    <x v="12"/>
    <x v="0"/>
    <n v="-1.2"/>
    <s v="RANSLEMDV"/>
    <s v="FERMIS"/>
    <s v="FT - North West"/>
    <x v="3"/>
    <x v="7"/>
    <s v="V97467.1"/>
    <d v="2001-06-01T21:00:00"/>
  </r>
  <r>
    <x v="1"/>
    <x v="6"/>
    <x v="0"/>
    <x v="0"/>
    <n v="1249235"/>
    <d v="2001-05-15T11:16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7469.1"/>
    <d v="2001-06-01T00:00:00"/>
  </r>
  <r>
    <x v="1"/>
    <x v="3"/>
    <x v="0"/>
    <x v="0"/>
    <n v="1249236"/>
    <d v="2001-05-15T11:16:31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199999999999996"/>
    <s v="CHADDMOORE"/>
    <s v="PKEAVEY"/>
    <s v="G-DAILY-EST"/>
    <x v="3"/>
    <x v="7"/>
    <s v="V97471.1"/>
    <d v="2001-05-17T21:00:00"/>
  </r>
  <r>
    <x v="1"/>
    <x v="3"/>
    <x v="0"/>
    <x v="0"/>
    <n v="1249237"/>
    <d v="2001-05-15T11:16:3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470.1"/>
    <d v="2001-06-01T00:00:00"/>
  </r>
  <r>
    <x v="0"/>
    <x v="0"/>
    <x v="0"/>
    <x v="0"/>
    <n v="1249240"/>
    <d v="2001-05-15T11:16:54"/>
    <s v="Refco Overseas Ltd"/>
    <x v="0"/>
    <x v="0"/>
    <x v="0"/>
    <x v="0"/>
    <s v="Zinc LME Registered Contract"/>
    <s v="Zinc LME Reg.    Contract                18Jul01         USD/mt-L"/>
    <m/>
    <n v="2"/>
    <x v="0"/>
    <x v="0"/>
    <x v="0"/>
    <n v="950.5"/>
    <s v="marknunn1"/>
    <s v="ATURNER"/>
    <s v="Enron Metals Trading System"/>
    <x v="0"/>
    <x v="0"/>
    <n v="2130917"/>
    <d v="2001-07-18T21:00:00"/>
  </r>
  <r>
    <x v="1"/>
    <x v="1"/>
    <x v="0"/>
    <x v="0"/>
    <n v="1249241"/>
    <d v="2001-05-15T11:16:54"/>
    <s v="DTE Energy Trading, Inc."/>
    <x v="0"/>
    <x v="0"/>
    <x v="0"/>
    <x v="1"/>
    <s v="US East Power Fin Swap"/>
    <s v="US Pwr Fin Swap  PJM W IntC HE14-23 EPT  15May01         USD/MWh"/>
    <n v="50"/>
    <m/>
    <x v="0"/>
    <x v="1"/>
    <x v="0"/>
    <n v="30"/>
    <s v="mitchellj"/>
    <s v="JSTEPENO"/>
    <s v="EPMI-HRLY-NE"/>
    <x v="6"/>
    <x v="7"/>
    <n v="611503.1"/>
    <d v="2001-05-15T21:00:00"/>
  </r>
  <r>
    <x v="1"/>
    <x v="3"/>
    <x v="0"/>
    <x v="0"/>
    <n v="1249252"/>
    <d v="2001-05-15T11:17:51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WHITEWATER"/>
    <s v="MMAGGI"/>
    <s v="NG EXOTIC"/>
    <x v="3"/>
    <x v="7"/>
    <s v="V97479.1"/>
    <d v="2001-06-01T00:00:00"/>
  </r>
  <r>
    <x v="1"/>
    <x v="1"/>
    <x v="1"/>
    <x v="0"/>
    <n v="1249254"/>
    <d v="2001-05-15T11:17:54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DANMURPHY"/>
    <s v="FSTURM"/>
    <s v="LT-ECAR"/>
    <x v="6"/>
    <x v="8"/>
    <n v="611504.1"/>
    <d v="2001-10-01T17:11:00"/>
  </r>
  <r>
    <x v="1"/>
    <x v="3"/>
    <x v="0"/>
    <x v="0"/>
    <n v="1249255"/>
    <d v="2001-05-15T11:17:56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59"/>
    <s v="steven12"/>
    <s v="JARNOLD"/>
    <s v="NG-Price"/>
    <x v="3"/>
    <x v="7"/>
    <s v="V97481.1"/>
    <d v="2001-06-01T21:00:00"/>
  </r>
  <r>
    <x v="1"/>
    <x v="1"/>
    <x v="0"/>
    <x v="0"/>
    <n v="1249256"/>
    <d v="2001-05-15T11:17:59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2"/>
    <s v="GABRUCE1"/>
    <s v="JSTEPENO"/>
    <s v="EPMI-HRLY-NE"/>
    <x v="6"/>
    <x v="7"/>
    <n v="611505.1"/>
    <d v="2001-05-15T21:00:00"/>
  </r>
  <r>
    <x v="1"/>
    <x v="3"/>
    <x v="0"/>
    <x v="0"/>
    <n v="1249258"/>
    <d v="2001-05-15T11:18:40"/>
    <s v="J. Aron &amp; Company"/>
    <x v="0"/>
    <x v="0"/>
    <x v="0"/>
    <x v="3"/>
    <s v="US Gas Fin Swap"/>
    <s v="US Gas Swap      Nymex                   Nov01-Mar02     USD/MM"/>
    <n v="5000"/>
    <m/>
    <x v="0"/>
    <x v="12"/>
    <x v="0"/>
    <n v="4.9800000000000004"/>
    <s v="ritanagle"/>
    <s v="JARNOLD"/>
    <s v="NG-Price"/>
    <x v="3"/>
    <x v="7"/>
    <s v="V97483.1"/>
    <d v="2001-11-01T00:00:00"/>
  </r>
  <r>
    <x v="1"/>
    <x v="3"/>
    <x v="0"/>
    <x v="0"/>
    <n v="1249259"/>
    <d v="2001-05-15T11:18:45"/>
    <s v="Aquila Canada Corp."/>
    <x v="0"/>
    <x v="0"/>
    <x v="0"/>
    <x v="3"/>
    <s v="US Gas Fin Swap"/>
    <s v="US Gas Swap      Nymex                   Jun01           USD/MM"/>
    <n v="5000"/>
    <m/>
    <x v="0"/>
    <x v="12"/>
    <x v="0"/>
    <n v="4.58"/>
    <s v="davidlake"/>
    <s v="JARNOLD"/>
    <s v="NG-Price"/>
    <x v="3"/>
    <x v="7"/>
    <s v="V97484.1"/>
    <d v="2001-06-01T21:00:00"/>
  </r>
  <r>
    <x v="0"/>
    <x v="3"/>
    <x v="1"/>
    <x v="0"/>
    <n v="1249260"/>
    <d v="2001-05-15T11:19:06"/>
    <s v="Premstar Energy Canada Ltd"/>
    <x v="0"/>
    <x v="0"/>
    <x v="0"/>
    <x v="3"/>
    <s v="CAN Gas Phy Fwd Firm West &lt; or = 1Mo"/>
    <s v="CAN Gas Phy      NIT                     16May01         CAD/GJ"/>
    <n v="2000"/>
    <m/>
    <x v="0"/>
    <x v="13"/>
    <x v="4"/>
    <n v="6.14"/>
    <s v="JKPECL02"/>
    <s v="RWATT"/>
    <s v="EC-IM Canada West"/>
    <x v="7"/>
    <x v="9"/>
    <n v="790827"/>
    <d v="2001-05-16T21:00:00"/>
  </r>
  <r>
    <x v="1"/>
    <x v="3"/>
    <x v="0"/>
    <x v="0"/>
    <n v="1249263"/>
    <d v="2001-05-15T11:19:11"/>
    <s v="Conectiv Energy Supply, Inc."/>
    <x v="0"/>
    <x v="0"/>
    <x v="0"/>
    <x v="3"/>
    <s v="US Gas Fin Swap"/>
    <s v="US Gas Daily     HHub                    17-31May01      USD/MM"/>
    <n v="10000"/>
    <m/>
    <x v="0"/>
    <x v="12"/>
    <x v="0"/>
    <n v="4.5149999999999997"/>
    <s v="steven12"/>
    <s v="PKEAVEY"/>
    <s v="G-DAILY-EST"/>
    <x v="3"/>
    <x v="7"/>
    <s v="V97488.1"/>
    <d v="2001-05-17T21:00:00"/>
  </r>
  <r>
    <x v="1"/>
    <x v="6"/>
    <x v="1"/>
    <x v="0"/>
    <n v="1249264"/>
    <d v="2001-05-15T11:19:28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489.1"/>
    <d v="2001-07-01T21:00:00"/>
  </r>
  <r>
    <x v="1"/>
    <x v="3"/>
    <x v="1"/>
    <x v="0"/>
    <n v="1249265"/>
    <d v="2001-05-15T11:19:38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7649999999999997"/>
    <s v="jtaylor1"/>
    <s v="SHENDRI"/>
    <s v="ENA-IM ME CNG"/>
    <x v="7"/>
    <x v="7"/>
    <n v="790831"/>
    <d v="2001-05-17T21:00:00"/>
  </r>
  <r>
    <x v="1"/>
    <x v="3"/>
    <x v="0"/>
    <x v="0"/>
    <n v="1249266"/>
    <d v="2001-05-15T11:19:42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85"/>
    <s v="lewislee"/>
    <s v="JARNOLD"/>
    <s v="NG-Price"/>
    <x v="3"/>
    <x v="7"/>
    <s v="V97490.1"/>
    <d v="2001-06-01T21:00:00"/>
  </r>
  <r>
    <x v="1"/>
    <x v="6"/>
    <x v="0"/>
    <x v="0"/>
    <n v="1249267"/>
    <d v="2001-05-15T11:19:5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491.1"/>
    <d v="2001-06-01T00:00:00"/>
  </r>
  <r>
    <x v="1"/>
    <x v="3"/>
    <x v="0"/>
    <x v="0"/>
    <n v="1249268"/>
    <d v="2001-05-15T11:19:59"/>
    <s v="Conoco Inc."/>
    <x v="0"/>
    <x v="0"/>
    <x v="0"/>
    <x v="3"/>
    <s v="US Gas Fin Opt Put"/>
    <s v="US Gas Fin Opt   NYMEX        EP4.45     Jun01           USD/MM-L"/>
    <m/>
    <n v="50"/>
    <x v="0"/>
    <x v="14"/>
    <x v="0"/>
    <n v="0.125"/>
    <s v="MATHIASM"/>
    <s v="MMAGGI"/>
    <s v="NG EXOTIC"/>
    <x v="3"/>
    <x v="7"/>
    <s v="V97492.1"/>
    <d v="2001-06-01T00:00:00"/>
  </r>
  <r>
    <x v="1"/>
    <x v="3"/>
    <x v="0"/>
    <x v="0"/>
    <n v="1249270"/>
    <d v="2001-05-15T11:20:00"/>
    <s v="Conectiv Energy Supply, Inc."/>
    <x v="0"/>
    <x v="0"/>
    <x v="0"/>
    <x v="3"/>
    <s v="US Gas Fin Swap"/>
    <s v="US Gas Daily     HHub                    17-31May01      USD/MM"/>
    <n v="5000"/>
    <m/>
    <x v="0"/>
    <x v="12"/>
    <x v="0"/>
    <n v="4.51"/>
    <s v="steven12"/>
    <s v="PKEAVEY"/>
    <s v="G-DAILY-EST"/>
    <x v="3"/>
    <x v="7"/>
    <s v="V97494.1"/>
    <d v="2001-05-17T21:00:00"/>
  </r>
  <r>
    <x v="0"/>
    <x v="0"/>
    <x v="0"/>
    <x v="0"/>
    <n v="1249271"/>
    <d v="2001-05-15T11:20:03"/>
    <s v="IFX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26133"/>
    <s v="BMARCHAN"/>
    <s v="Enron Metals Trading System"/>
    <x v="0"/>
    <x v="0"/>
    <n v="2130915"/>
    <m/>
  </r>
  <r>
    <x v="1"/>
    <x v="3"/>
    <x v="0"/>
    <x v="0"/>
    <n v="1249272"/>
    <d v="2001-05-15T11:20:06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1"/>
    <s v="BYASSEEL"/>
    <s v="PKEAVEY"/>
    <s v="G-DAILY-EST"/>
    <x v="3"/>
    <x v="7"/>
    <s v="V97496.1"/>
    <d v="2001-05-17T21:00:00"/>
  </r>
  <r>
    <x v="1"/>
    <x v="3"/>
    <x v="0"/>
    <x v="0"/>
    <n v="1249274"/>
    <d v="2001-05-15T11:20:18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750000000000002"/>
    <s v="kamelcan"/>
    <s v="JARNOLD"/>
    <s v="NG-Price"/>
    <x v="3"/>
    <x v="7"/>
    <s v="V97497.1"/>
    <d v="2001-06-01T21:00:00"/>
  </r>
  <r>
    <x v="1"/>
    <x v="3"/>
    <x v="0"/>
    <x v="0"/>
    <n v="1249276"/>
    <d v="2001-05-15T11:20:5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8"/>
    <s v="johncasey1"/>
    <s v="JARNOLD"/>
    <s v="NG-Price"/>
    <x v="3"/>
    <x v="7"/>
    <s v="V97498.1"/>
    <d v="2001-06-01T21:00:00"/>
  </r>
  <r>
    <x v="1"/>
    <x v="6"/>
    <x v="0"/>
    <x v="0"/>
    <n v="1249277"/>
    <d v="2001-05-15T11:20:58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1"/>
    <s v="RFULLER"/>
    <s v="PHYOIL - Price"/>
    <x v="3"/>
    <x v="7"/>
    <s v="V97499.1"/>
    <d v="2001-07-01T00:00:00"/>
  </r>
  <r>
    <x v="1"/>
    <x v="3"/>
    <x v="1"/>
    <x v="0"/>
    <n v="1249279"/>
    <d v="2001-05-15T11:21:14"/>
    <s v="Noble Gas Marketing Inc."/>
    <x v="0"/>
    <x v="0"/>
    <x v="0"/>
    <x v="3"/>
    <s v="US Gas Phy Index Firm non-TX &gt;1Mo&lt;1Yr"/>
    <s v="US Gas Phy Index Consumers NL1           Apr-Oct02       USD/MM"/>
    <m/>
    <n v="10000"/>
    <x v="0"/>
    <x v="12"/>
    <x v="0"/>
    <n v="0.16500000000000001"/>
    <s v="ADM26578"/>
    <s v="GSTOREY"/>
    <s v="ENA - IM Mkt Central MICH"/>
    <x v="7"/>
    <x v="7"/>
    <s v="V97501.1 / 790838"/>
    <d v="2002-04-01T00:00:00"/>
  </r>
  <r>
    <x v="1"/>
    <x v="3"/>
    <x v="0"/>
    <x v="0"/>
    <n v="1249281"/>
    <d v="2001-05-15T11:21:40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18276"/>
    <s v="PKEAVEY"/>
    <s v="G-DAILY-EST"/>
    <x v="3"/>
    <x v="7"/>
    <s v="V97505.1"/>
    <d v="2001-05-17T21:00:00"/>
  </r>
  <r>
    <x v="1"/>
    <x v="3"/>
    <x v="0"/>
    <x v="0"/>
    <n v="1249283"/>
    <d v="2001-05-15T11:22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85"/>
    <s v="MSIECKHAUS"/>
    <s v="JARNOLD"/>
    <s v="NG-Price"/>
    <x v="3"/>
    <x v="7"/>
    <s v="V97507.1"/>
    <d v="2001-06-01T21:00:00"/>
  </r>
  <r>
    <x v="1"/>
    <x v="3"/>
    <x v="0"/>
    <x v="0"/>
    <n v="1249291"/>
    <d v="2001-05-15T11:23:2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9"/>
    <s v="johncasey1"/>
    <s v="JARNOLD"/>
    <s v="NG-Price"/>
    <x v="3"/>
    <x v="7"/>
    <s v="V97515.1"/>
    <d v="2001-06-01T21:00:00"/>
  </r>
  <r>
    <x v="1"/>
    <x v="3"/>
    <x v="0"/>
    <x v="0"/>
    <n v="1249292"/>
    <d v="2001-05-15T11:23:24"/>
    <s v="Axia Energy, LP"/>
    <x v="0"/>
    <x v="0"/>
    <x v="0"/>
    <x v="3"/>
    <s v="US Gas Fin Swap"/>
    <s v="US Gas Swap      Nymex                   Jun01           USD/MM"/>
    <m/>
    <n v="10000"/>
    <x v="0"/>
    <x v="12"/>
    <x v="0"/>
    <n v="4.59"/>
    <s v="mtherrell"/>
    <s v="JARNOLD"/>
    <s v="NG-Price"/>
    <x v="3"/>
    <x v="7"/>
    <s v="V97516.1"/>
    <d v="2001-06-01T21:00:00"/>
  </r>
  <r>
    <x v="1"/>
    <x v="3"/>
    <x v="0"/>
    <x v="0"/>
    <n v="1249293"/>
    <d v="2001-05-15T11:24:0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49999999999998"/>
    <s v="steven12"/>
    <s v="JARNOLD"/>
    <s v="NG-Price"/>
    <x v="3"/>
    <x v="7"/>
    <s v="V97517.1"/>
    <d v="2001-06-01T21:00:00"/>
  </r>
  <r>
    <x v="1"/>
    <x v="3"/>
    <x v="0"/>
    <x v="0"/>
    <n v="1249294"/>
    <d v="2001-05-15T11:25:14"/>
    <s v="Mirant Americas Energy Marketing, L.P."/>
    <x v="4"/>
    <x v="1"/>
    <x v="0"/>
    <x v="3"/>
    <s v="US Gas Fin BasisSwap"/>
    <s v="US Gas Basis     NWPL RkyMtn             Nov01-Mar02     USD/MM"/>
    <m/>
    <n v="5000"/>
    <x v="0"/>
    <x v="12"/>
    <x v="0"/>
    <n v="-0.43"/>
    <s v="CHRISW001"/>
    <s v="FERMIS"/>
    <s v="FT - North West"/>
    <x v="3"/>
    <x v="7"/>
    <s v="V97520.1"/>
    <d v="2001-11-01T00:00:00"/>
  </r>
  <r>
    <x v="0"/>
    <x v="0"/>
    <x v="0"/>
    <x v="0"/>
    <n v="1249296"/>
    <d v="2001-05-15T11:25:30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30913"/>
    <m/>
  </r>
  <r>
    <x v="1"/>
    <x v="3"/>
    <x v="0"/>
    <x v="0"/>
    <n v="1249295"/>
    <d v="2001-05-15T11:25:30"/>
    <s v="BP Amoco Corporation"/>
    <x v="0"/>
    <x v="0"/>
    <x v="0"/>
    <x v="3"/>
    <s v="US Gas Fin Swap"/>
    <s v="US Gas Daily     HSC                     17-31May01      USD/MM"/>
    <n v="10000"/>
    <m/>
    <x v="0"/>
    <x v="12"/>
    <x v="0"/>
    <n v="4.54"/>
    <s v="Hallbrianf"/>
    <s v="EBASS"/>
    <s v="FT-Texas"/>
    <x v="3"/>
    <x v="7"/>
    <s v="V97527.1"/>
    <d v="2001-05-17T21:00:00"/>
  </r>
  <r>
    <x v="0"/>
    <x v="0"/>
    <x v="0"/>
    <x v="0"/>
    <n v="1249297"/>
    <d v="2001-05-15T11:25:5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911"/>
    <m/>
  </r>
  <r>
    <x v="1"/>
    <x v="1"/>
    <x v="1"/>
    <x v="0"/>
    <n v="1249298"/>
    <d v="2001-05-15T11:26:06"/>
    <s v="The New Power Company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TLEONARD"/>
    <s v="CDORLAN"/>
    <s v="ST-ECAR"/>
    <x v="6"/>
    <x v="8"/>
    <n v="611516.1"/>
    <d v="2001-06-01T17:11:00"/>
  </r>
  <r>
    <x v="0"/>
    <x v="2"/>
    <x v="0"/>
    <x v="0"/>
    <n v="1249299"/>
    <d v="2001-05-15T11:26:1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529.1"/>
    <d v="2001-06-01T00:00:00"/>
  </r>
  <r>
    <x v="1"/>
    <x v="1"/>
    <x v="0"/>
    <x v="0"/>
    <n v="1249300"/>
    <d v="2001-05-15T11:26:10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3"/>
    <s v="KKETTLER"/>
    <s v="JSTEPENO"/>
    <s v="EPMI-HRLY-NE"/>
    <x v="6"/>
    <x v="7"/>
    <n v="611517.1"/>
    <d v="2001-05-15T21:00:00"/>
  </r>
  <r>
    <x v="1"/>
    <x v="3"/>
    <x v="0"/>
    <x v="0"/>
    <n v="1249301"/>
    <d v="2001-05-15T11:26:54"/>
    <s v="Axia Energy, LP"/>
    <x v="0"/>
    <x v="0"/>
    <x v="0"/>
    <x v="3"/>
    <s v="US Gas Fin Swap"/>
    <s v="US Gas Daily     HHub                    17-31May01      USD/MM"/>
    <n v="7000"/>
    <m/>
    <x v="0"/>
    <x v="12"/>
    <x v="0"/>
    <n v="4.5199999999999996"/>
    <s v="hillblak"/>
    <s v="PKEAVEY"/>
    <s v="G-DAILY-EST"/>
    <x v="3"/>
    <x v="7"/>
    <s v="V97530.1"/>
    <d v="2001-05-17T21:00:00"/>
  </r>
  <r>
    <x v="1"/>
    <x v="3"/>
    <x v="0"/>
    <x v="0"/>
    <n v="1249302"/>
    <d v="2001-05-15T11:27:07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4.99"/>
    <s v="damian41"/>
    <s v="JARNOLD"/>
    <s v="NG-Price"/>
    <x v="3"/>
    <x v="7"/>
    <s v="V97531.1"/>
    <d v="2001-11-01T00:00:00"/>
  </r>
  <r>
    <x v="1"/>
    <x v="3"/>
    <x v="0"/>
    <x v="0"/>
    <n v="1249304"/>
    <d v="2001-05-15T11:27:12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ERRYJOE1"/>
    <s v="JARNOLD"/>
    <s v="NG-Price"/>
    <x v="3"/>
    <x v="7"/>
    <s v="V97533.1"/>
    <d v="2001-06-01T21:00:00"/>
  </r>
  <r>
    <x v="1"/>
    <x v="1"/>
    <x v="0"/>
    <x v="0"/>
    <n v="1249306"/>
    <d v="2001-05-15T11:27:18"/>
    <s v="Aquila Risk Management Corporation"/>
    <x v="0"/>
    <x v="0"/>
    <x v="0"/>
    <x v="1"/>
    <s v="US East Power Fin Swap"/>
    <s v="US Pwr Fin Swap  Cin MWD Peak            21-25May01      USD/MWh"/>
    <n v="50"/>
    <m/>
    <x v="0"/>
    <x v="1"/>
    <x v="0"/>
    <n v="48.25"/>
    <s v="AQUILA1017"/>
    <s v="CDORLAN"/>
    <s v="ST-ECAR"/>
    <x v="6"/>
    <x v="7"/>
    <n v="611518.1"/>
    <d v="2001-05-21T21:00:00"/>
  </r>
  <r>
    <x v="1"/>
    <x v="3"/>
    <x v="0"/>
    <x v="0"/>
    <n v="1249307"/>
    <d v="2001-05-15T11:27:32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9"/>
    <s v="AQUILA1002"/>
    <s v="JARNOLD"/>
    <s v="NG-Price"/>
    <x v="3"/>
    <x v="7"/>
    <s v="V97535.1"/>
    <d v="2001-06-01T21:00:00"/>
  </r>
  <r>
    <x v="1"/>
    <x v="1"/>
    <x v="0"/>
    <x v="0"/>
    <n v="1249310"/>
    <d v="2001-05-15T11:28:02"/>
    <s v="Aquila Risk Management Corporation"/>
    <x v="0"/>
    <x v="0"/>
    <x v="0"/>
    <x v="1"/>
    <s v="US East Power Fin Swap"/>
    <s v="US Pwr Fin Swap  Ent MWD Peak            17-31May01      USD/MWh"/>
    <n v="50"/>
    <m/>
    <x v="0"/>
    <x v="1"/>
    <x v="0"/>
    <n v="52.55"/>
    <s v="AQUILA1017"/>
    <s v="JFORNEY"/>
    <s v="ST-ECAR"/>
    <x v="6"/>
    <x v="7"/>
    <n v="611520.1"/>
    <d v="2001-05-17T21:00:00"/>
  </r>
  <r>
    <x v="1"/>
    <x v="3"/>
    <x v="0"/>
    <x v="0"/>
    <n v="1249311"/>
    <d v="2001-05-15T11:28:05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1"/>
    <s v="duanelaw"/>
    <s v="PKEAVEY"/>
    <s v="G-DAILY-EST"/>
    <x v="3"/>
    <x v="7"/>
    <s v="V97538.1"/>
    <d v="2001-05-17T21:00:00"/>
  </r>
  <r>
    <x v="1"/>
    <x v="1"/>
    <x v="0"/>
    <x v="0"/>
    <n v="1249312"/>
    <d v="2001-05-15T11:28:14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5.349999999999994"/>
    <s v="AQUILA1017"/>
    <s v="CDORLAN"/>
    <s v="LT-ECAR"/>
    <x v="6"/>
    <x v="7"/>
    <n v="611521.1"/>
    <d v="2001-06-01T14:05:00"/>
  </r>
  <r>
    <x v="1"/>
    <x v="3"/>
    <x v="0"/>
    <x v="0"/>
    <n v="1249313"/>
    <d v="2001-05-15T11:28:32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8"/>
    <s v="AQUILA1004"/>
    <s v="JARNOLD"/>
    <s v="NG-Price"/>
    <x v="3"/>
    <x v="7"/>
    <s v="V97539.1"/>
    <d v="2001-06-01T21:00:00"/>
  </r>
  <r>
    <x v="1"/>
    <x v="3"/>
    <x v="0"/>
    <x v="0"/>
    <n v="1249315"/>
    <d v="2001-05-15T11:28:4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8"/>
    <s v="WHITEWATER"/>
    <s v="JARNOLD"/>
    <s v="NG-Price"/>
    <x v="3"/>
    <x v="7"/>
    <s v="V97541.1"/>
    <d v="2001-06-01T00:00:00"/>
  </r>
  <r>
    <x v="1"/>
    <x v="3"/>
    <x v="0"/>
    <x v="0"/>
    <n v="1249316"/>
    <d v="2001-05-15T11:28:47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43.1"/>
    <d v="2001-06-01T00:00:00"/>
  </r>
  <r>
    <x v="1"/>
    <x v="3"/>
    <x v="0"/>
    <x v="0"/>
    <n v="1249319"/>
    <d v="2001-05-15T11:28:51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7"/>
    <s v="AQUILA1004"/>
    <s v="JARNOLD"/>
    <s v="NG-Price"/>
    <x v="3"/>
    <x v="7"/>
    <s v="V97544.1"/>
    <d v="2002-01-01T21:00:00"/>
  </r>
  <r>
    <x v="1"/>
    <x v="1"/>
    <x v="1"/>
    <x v="0"/>
    <n v="1249318"/>
    <d v="2001-05-15T11:28:51"/>
    <s v="Sempra Energy Trading Corp."/>
    <x v="0"/>
    <x v="0"/>
    <x v="0"/>
    <x v="1"/>
    <s v="US West Power Phy Fwd Firm"/>
    <s v="US Pwr Phy Firm  PALVE Peak              17-31May01      USD/MWh"/>
    <m/>
    <n v="25"/>
    <x v="0"/>
    <x v="1"/>
    <x v="0"/>
    <n v="235"/>
    <s v="timnhanna"/>
    <s v="MFISCHE2"/>
    <s v="ST-SW"/>
    <x v="6"/>
    <x v="8"/>
    <n v="611522.1"/>
    <d v="2001-05-17T21:00:00"/>
  </r>
  <r>
    <x v="1"/>
    <x v="1"/>
    <x v="1"/>
    <x v="0"/>
    <n v="1249322"/>
    <d v="2001-05-15T11:28:55"/>
    <s v="Sempra Energy Trading Corp."/>
    <x v="0"/>
    <x v="0"/>
    <x v="0"/>
    <x v="1"/>
    <s v="US West Power Phy Fwd CAISO"/>
    <s v="US Pwr Phy CAISO NP15 Peak               17-31May01      USD/MWh"/>
    <m/>
    <n v="25"/>
    <x v="0"/>
    <x v="1"/>
    <x v="0"/>
    <n v="242"/>
    <s v="timnhanna"/>
    <s v="CMALLOR"/>
    <s v="ST-CA"/>
    <x v="6"/>
    <x v="8"/>
    <n v="611523.1"/>
    <d v="2001-05-17T21:00:00"/>
  </r>
  <r>
    <x v="0"/>
    <x v="3"/>
    <x v="1"/>
    <x v="0"/>
    <n v="1249323"/>
    <d v="2001-05-15T11:29:0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44"/>
    <d v="2001-05-15T21:00:00"/>
  </r>
  <r>
    <x v="1"/>
    <x v="3"/>
    <x v="0"/>
    <x v="0"/>
    <n v="1249324"/>
    <d v="2001-05-15T11:29:0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WHITEWATER"/>
    <s v="JARNOLD"/>
    <s v="NG-Price"/>
    <x v="3"/>
    <x v="7"/>
    <s v="V97546.1"/>
    <d v="2001-06-01T00:00:00"/>
  </r>
  <r>
    <x v="1"/>
    <x v="3"/>
    <x v="0"/>
    <x v="0"/>
    <n v="1249325"/>
    <d v="2001-05-15T11:29:06"/>
    <s v="Tractebel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8"/>
    <s v="KEVMASEK"/>
    <s v="JARNOLD"/>
    <s v="NG-Price"/>
    <x v="3"/>
    <x v="7"/>
    <s v="V97547.1"/>
    <d v="2001-06-01T21:00:00"/>
  </r>
  <r>
    <x v="1"/>
    <x v="3"/>
    <x v="0"/>
    <x v="0"/>
    <n v="1249327"/>
    <d v="2001-05-15T11:29:18"/>
    <s v="Tractebel Energy Marketing, Inc."/>
    <x v="0"/>
    <x v="0"/>
    <x v="0"/>
    <x v="3"/>
    <s v="US Gas Fin Swap"/>
    <s v="US Gas Daily     HHub                    17-31May01      USD/MM"/>
    <n v="10000"/>
    <m/>
    <x v="0"/>
    <x v="12"/>
    <x v="0"/>
    <n v="4.5049999999999999"/>
    <s v="DAVSMITH"/>
    <s v="PKEAVEY"/>
    <s v="G-DAILY-EST"/>
    <x v="3"/>
    <x v="7"/>
    <s v="V97550.1"/>
    <d v="2001-05-17T21:00:00"/>
  </r>
  <r>
    <x v="1"/>
    <x v="1"/>
    <x v="0"/>
    <x v="0"/>
    <n v="1249329"/>
    <d v="2001-05-15T11:29:33"/>
    <s v="Aquila Risk Management Corporation"/>
    <x v="0"/>
    <x v="0"/>
    <x v="0"/>
    <x v="1"/>
    <s v="US East Power Fin Swap"/>
    <s v="US Pwr Fin Swap  ISO NY Z-J Peak         21-31May01      USD/MWh"/>
    <n v="50"/>
    <m/>
    <x v="0"/>
    <x v="1"/>
    <x v="0"/>
    <n v="69"/>
    <s v="AQUILA1017"/>
    <s v="GGUPTA"/>
    <s v="ST-New England"/>
    <x v="6"/>
    <x v="7"/>
    <n v="611525.1"/>
    <d v="2001-05-21T21:00:00"/>
  </r>
  <r>
    <x v="1"/>
    <x v="3"/>
    <x v="0"/>
    <x v="0"/>
    <n v="1249331"/>
    <d v="2001-05-15T11:29:41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WHITEWATER"/>
    <s v="JARNOLD"/>
    <s v="NG-Price"/>
    <x v="3"/>
    <x v="7"/>
    <s v="V97552.1"/>
    <d v="2001-11-01T00:00:00"/>
  </r>
  <r>
    <x v="1"/>
    <x v="6"/>
    <x v="1"/>
    <x v="0"/>
    <n v="1249330"/>
    <d v="2001-05-15T11:29:41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551.1"/>
    <d v="2001-07-01T21:00:00"/>
  </r>
  <r>
    <x v="1"/>
    <x v="3"/>
    <x v="0"/>
    <x v="0"/>
    <n v="1249333"/>
    <d v="2001-05-15T11:29:58"/>
    <s v="Aquila Risk Management Corporation"/>
    <x v="0"/>
    <x v="0"/>
    <x v="0"/>
    <x v="3"/>
    <s v="US Gas Fin Swap"/>
    <s v="US Gas Daily     Chicago                 17-31May01      USD/MM"/>
    <n v="15000"/>
    <m/>
    <x v="0"/>
    <x v="12"/>
    <x v="0"/>
    <n v="4.58"/>
    <s v="AQUILA1003"/>
    <s v="GSTOREY"/>
    <s v="FT-ONTARIO"/>
    <x v="3"/>
    <x v="7"/>
    <s v="V97555.1"/>
    <d v="2001-05-17T21:00:00"/>
  </r>
  <r>
    <x v="1"/>
    <x v="3"/>
    <x v="0"/>
    <x v="0"/>
    <n v="1249339"/>
    <d v="2001-05-15T11:30:37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750000000000002"/>
    <s v="rjvandam"/>
    <s v="JARNOLD"/>
    <s v="NG-Price"/>
    <x v="3"/>
    <x v="7"/>
    <s v="V97559.1"/>
    <d v="2001-06-01T21:00:00"/>
  </r>
  <r>
    <x v="1"/>
    <x v="3"/>
    <x v="0"/>
    <x v="0"/>
    <n v="1249341"/>
    <d v="2001-05-15T11:30:41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BERRYJOE1"/>
    <s v="JARNOLD"/>
    <s v="NG-Price"/>
    <x v="3"/>
    <x v="7"/>
    <s v="V97560.1"/>
    <d v="2001-06-01T21:00:00"/>
  </r>
  <r>
    <x v="1"/>
    <x v="1"/>
    <x v="1"/>
    <x v="0"/>
    <n v="1249340"/>
    <d v="2001-05-15T11:30:41"/>
    <s v="Morgan Stanley Capital Group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seanoneal"/>
    <s v="JKING6"/>
    <s v="LT-ECAR"/>
    <x v="6"/>
    <x v="8"/>
    <n v="611526.1"/>
    <d v="2001-06-01T17:03:00"/>
  </r>
  <r>
    <x v="0"/>
    <x v="3"/>
    <x v="1"/>
    <x v="0"/>
    <n v="1249342"/>
    <d v="2001-05-15T11:30:43"/>
    <s v="Reliant Energy Services, Inc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450000000000001"/>
    <s v="delsing01"/>
    <s v="MCOWAN"/>
    <s v="EC-IM Canada West"/>
    <x v="7"/>
    <x v="9"/>
    <n v="790847"/>
    <d v="2001-06-01T21:00:00"/>
  </r>
  <r>
    <x v="1"/>
    <x v="3"/>
    <x v="0"/>
    <x v="0"/>
    <n v="1249345"/>
    <d v="2001-05-15T11:31:46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7"/>
    <s v="lewislee"/>
    <s v="JARNOLD"/>
    <s v="NG-Price"/>
    <x v="3"/>
    <x v="7"/>
    <s v="V97563.1"/>
    <d v="2001-06-01T21:00:00"/>
  </r>
  <r>
    <x v="1"/>
    <x v="3"/>
    <x v="0"/>
    <x v="0"/>
    <n v="1249346"/>
    <d v="2001-05-15T11:31:55"/>
    <s v="Louis Dreyfu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DEMETRIOS"/>
    <s v="JARNOLD"/>
    <s v="NG-Price"/>
    <x v="3"/>
    <x v="7"/>
    <s v="V97564.1"/>
    <d v="2001-06-01T21:00:00"/>
  </r>
  <r>
    <x v="1"/>
    <x v="1"/>
    <x v="1"/>
    <x v="0"/>
    <n v="1249347"/>
    <d v="2001-05-15T11:32:05"/>
    <s v="Reliant Energy Services, Inc."/>
    <x v="0"/>
    <x v="0"/>
    <x v="0"/>
    <x v="1"/>
    <s v="US East Power Phy Fwd Firm"/>
    <s v="US Pwr Phy Firm  PJM-W Peak              29-31May01      USD/MWh"/>
    <n v="50"/>
    <m/>
    <x v="0"/>
    <x v="1"/>
    <x v="0"/>
    <n v="52.25"/>
    <s v="cmcnally"/>
    <s v="JQUENET"/>
    <s v="ST-PJM"/>
    <x v="6"/>
    <x v="8"/>
    <n v="611528.1"/>
    <d v="2001-05-29T21:00:00"/>
  </r>
  <r>
    <x v="1"/>
    <x v="1"/>
    <x v="1"/>
    <x v="0"/>
    <n v="1249348"/>
    <d v="2001-05-15T11:32:10"/>
    <s v="American Electric Power Service Corporation"/>
    <x v="0"/>
    <x v="0"/>
    <x v="0"/>
    <x v="1"/>
    <s v="US East Power Phy Fwd Firm"/>
    <s v="US Pwr Phy Firm  NEPOOL Peak             Sep01           USD/MWh"/>
    <n v="50"/>
    <m/>
    <x v="0"/>
    <x v="1"/>
    <x v="0"/>
    <n v="56"/>
    <s v="aepsvc133"/>
    <s v="DDAVIS"/>
    <s v="LT-New England"/>
    <x v="6"/>
    <x v="8"/>
    <n v="611529.1"/>
    <d v="2001-09-01T17:11:00"/>
  </r>
  <r>
    <x v="1"/>
    <x v="3"/>
    <x v="0"/>
    <x v="0"/>
    <n v="1249349"/>
    <d v="2001-05-15T11:32:14"/>
    <s v="e prime, inc."/>
    <x v="0"/>
    <x v="0"/>
    <x v="0"/>
    <x v="3"/>
    <s v="US Gas Fin Swap"/>
    <s v="US Gas Swap      Nymex                   Aug01           USD/MM"/>
    <m/>
    <n v="5000"/>
    <x v="0"/>
    <x v="12"/>
    <x v="0"/>
    <n v="4.7074999999999996"/>
    <s v="ADM90030"/>
    <s v="JARNOLD"/>
    <s v="NG-Price"/>
    <x v="3"/>
    <x v="7"/>
    <s v="V97565.1"/>
    <d v="2001-08-01T21:00:00"/>
  </r>
  <r>
    <x v="0"/>
    <x v="0"/>
    <x v="0"/>
    <x v="0"/>
    <n v="1249354"/>
    <d v="2001-05-15T11:32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johnmanfld"/>
    <s v="BMARCHAN"/>
    <s v="Enron Metals Trading System"/>
    <x v="0"/>
    <x v="0"/>
    <n v="2130909"/>
    <m/>
  </r>
  <r>
    <x v="1"/>
    <x v="1"/>
    <x v="1"/>
    <x v="0"/>
    <n v="1249353"/>
    <d v="2001-05-15T11:32:24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"/>
    <s v="cmcnally"/>
    <s v="JQUENET"/>
    <s v="ST-PJM"/>
    <x v="6"/>
    <x v="8"/>
    <n v="611531.1"/>
    <d v="2001-05-17T21:00:00"/>
  </r>
  <r>
    <x v="1"/>
    <x v="3"/>
    <x v="0"/>
    <x v="0"/>
    <n v="1249355"/>
    <d v="2001-05-15T11:32:26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JOHNNELSON"/>
    <s v="JARNOLD"/>
    <s v="NG-Price"/>
    <x v="3"/>
    <x v="7"/>
    <s v="V97566.1"/>
    <d v="2001-06-01T21:00:00"/>
  </r>
  <r>
    <x v="1"/>
    <x v="6"/>
    <x v="0"/>
    <x v="0"/>
    <n v="1249356"/>
    <d v="2001-05-15T11:32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567.1"/>
    <d v="2001-06-01T00:00:00"/>
  </r>
  <r>
    <x v="1"/>
    <x v="1"/>
    <x v="1"/>
    <x v="0"/>
    <n v="1249357"/>
    <d v="2001-05-15T11:32:42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"/>
    <s v="aepsvc133"/>
    <s v="PBRODER"/>
    <s v="LT-New England"/>
    <x v="6"/>
    <x v="8"/>
    <n v="611532.1"/>
    <d v="2001-06-01T17:11:00"/>
  </r>
  <r>
    <x v="1"/>
    <x v="3"/>
    <x v="1"/>
    <x v="0"/>
    <n v="1249358"/>
    <d v="2001-05-15T11:32:48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"/>
    <s v="ADM31465"/>
    <s v="JHODGE2"/>
    <s v="ENA-IM ME TCO"/>
    <x v="7"/>
    <x v="7"/>
    <n v="790850"/>
    <d v="2001-05-17T21:00:00"/>
  </r>
  <r>
    <x v="0"/>
    <x v="0"/>
    <x v="0"/>
    <x v="0"/>
    <n v="1249359"/>
    <d v="2001-05-15T11:33:10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2993"/>
    <s v="BMARCHAN"/>
    <s v="Enron Metals Trading System"/>
    <x v="0"/>
    <x v="0"/>
    <n v="2130907"/>
    <m/>
  </r>
  <r>
    <x v="0"/>
    <x v="0"/>
    <x v="0"/>
    <x v="0"/>
    <n v="1249360"/>
    <d v="2001-05-15T11:33:13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69"/>
    <s v="refmetal"/>
    <s v="BMARCHAN"/>
    <s v="Enron Metals Trading System"/>
    <x v="0"/>
    <x v="0"/>
    <n v="2130905"/>
    <m/>
  </r>
  <r>
    <x v="1"/>
    <x v="6"/>
    <x v="0"/>
    <x v="0"/>
    <n v="1249361"/>
    <d v="2001-05-15T11:33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7568.1"/>
    <d v="2001-06-01T00:00:00"/>
  </r>
  <r>
    <x v="1"/>
    <x v="3"/>
    <x v="0"/>
    <x v="0"/>
    <n v="1249363"/>
    <d v="2001-05-15T11:33:3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johncasey1"/>
    <s v="JARNOLD"/>
    <s v="NG-Price"/>
    <x v="3"/>
    <x v="7"/>
    <s v="V97570.1"/>
    <d v="2001-06-01T21:00:00"/>
  </r>
  <r>
    <x v="0"/>
    <x v="0"/>
    <x v="0"/>
    <x v="0"/>
    <n v="1249366"/>
    <d v="2001-05-15T11:34:06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669"/>
    <s v="ADM44077"/>
    <s v="BMARCHAN"/>
    <s v="Enron Metals Trading System"/>
    <x v="0"/>
    <x v="0"/>
    <n v="2130903"/>
    <m/>
  </r>
  <r>
    <x v="1"/>
    <x v="3"/>
    <x v="0"/>
    <x v="0"/>
    <n v="1249370"/>
    <d v="2001-05-15T11:34:2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8"/>
    <s v="johncasey1"/>
    <s v="JARNOLD"/>
    <s v="NG-Price"/>
    <x v="3"/>
    <x v="7"/>
    <s v="V97573.1"/>
    <d v="2001-06-01T21:00:00"/>
  </r>
  <r>
    <x v="1"/>
    <x v="3"/>
    <x v="0"/>
    <x v="0"/>
    <n v="1249376"/>
    <d v="2001-05-15T11:34:49"/>
    <s v="Cargill Energy, a division of Cargill, Incorporated"/>
    <x v="0"/>
    <x v="0"/>
    <x v="0"/>
    <x v="3"/>
    <s v="US Gas Fin Swap"/>
    <s v="US Gas Daily     HHub                    17-31May01      USD/MM"/>
    <m/>
    <n v="5000"/>
    <x v="0"/>
    <x v="12"/>
    <x v="0"/>
    <n v="4.51"/>
    <s v="WEBBORN1"/>
    <s v="PKEAVEY"/>
    <s v="G-DAILY-EST"/>
    <x v="3"/>
    <x v="7"/>
    <s v="V97577.1"/>
    <d v="2001-05-17T21:00:00"/>
  </r>
  <r>
    <x v="1"/>
    <x v="3"/>
    <x v="0"/>
    <x v="0"/>
    <n v="1249377"/>
    <d v="2001-05-15T11:35:16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78.1"/>
    <d v="2001-06-01T00:00:00"/>
  </r>
  <r>
    <x v="1"/>
    <x v="3"/>
    <x v="0"/>
    <x v="0"/>
    <n v="1249379"/>
    <d v="2001-05-15T11:35:50"/>
    <s v="Aquila Risk Management Corporation"/>
    <x v="0"/>
    <x v="0"/>
    <x v="0"/>
    <x v="3"/>
    <s v="US Gas Fin Swap"/>
    <s v="US Gas Daily     Chicago                 17-31May01      USD/MM"/>
    <n v="5000"/>
    <m/>
    <x v="0"/>
    <x v="12"/>
    <x v="0"/>
    <n v="4.58"/>
    <s v="AQUILA1003"/>
    <s v="GSTOREY"/>
    <s v="FT-ONTARIO"/>
    <x v="3"/>
    <x v="7"/>
    <s v="V97581.1"/>
    <d v="2001-05-17T21:00:00"/>
  </r>
  <r>
    <x v="1"/>
    <x v="3"/>
    <x v="0"/>
    <x v="0"/>
    <n v="1249381"/>
    <d v="2001-05-15T11:36:01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8"/>
    <s v="ddunnavant"/>
    <s v="JARNOLD"/>
    <s v="NG-Price"/>
    <x v="3"/>
    <x v="7"/>
    <s v="V97582.1"/>
    <d v="2001-06-01T21:00:00"/>
  </r>
  <r>
    <x v="1"/>
    <x v="3"/>
    <x v="0"/>
    <x v="0"/>
    <n v="1249382"/>
    <d v="2001-05-15T11:36:20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83.1"/>
    <d v="2001-06-01T00:00:00"/>
  </r>
  <r>
    <x v="1"/>
    <x v="3"/>
    <x v="0"/>
    <x v="0"/>
    <n v="1249384"/>
    <d v="2001-05-15T11:36:28"/>
    <s v="Cargill Energy, a division of Cargill, Incorporated"/>
    <x v="0"/>
    <x v="0"/>
    <x v="0"/>
    <x v="3"/>
    <s v="US Gas Fin Swap"/>
    <s v="US Gas Daily     HHub                    17-31May01      USD/MM"/>
    <m/>
    <n v="15000"/>
    <x v="0"/>
    <x v="12"/>
    <x v="0"/>
    <n v="4.51"/>
    <s v="WEBBORN1"/>
    <s v="PKEAVEY"/>
    <s v="G-DAILY-EST"/>
    <x v="3"/>
    <x v="7"/>
    <s v="V97585.1"/>
    <d v="2001-05-17T21:00:00"/>
  </r>
  <r>
    <x v="1"/>
    <x v="3"/>
    <x v="1"/>
    <x v="0"/>
    <n v="1249386"/>
    <d v="2001-05-15T11:36:34"/>
    <s v="Dominion Field Services, Inc."/>
    <x v="0"/>
    <x v="0"/>
    <x v="0"/>
    <x v="3"/>
    <s v="US Gas Phy Fwd Firm non-TX &lt; or = 1Mo "/>
    <s v="US Gas Phy       TCO Pool                Jun01           USD/MM"/>
    <n v="2500"/>
    <m/>
    <x v="0"/>
    <x v="12"/>
    <x v="0"/>
    <n v="4.7925000000000004"/>
    <s v="ADM31465"/>
    <s v="JHODGE2"/>
    <s v="ENA-IM ME TCO"/>
    <x v="7"/>
    <x v="7"/>
    <s v="V97586.1 / 790856"/>
    <d v="2001-06-01T21:00:00"/>
  </r>
  <r>
    <x v="1"/>
    <x v="3"/>
    <x v="0"/>
    <x v="0"/>
    <n v="1249389"/>
    <d v="2001-05-15T11:36:4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88.1"/>
    <d v="2001-06-01T00:00:00"/>
  </r>
  <r>
    <x v="1"/>
    <x v="3"/>
    <x v="0"/>
    <x v="0"/>
    <n v="1249391"/>
    <d v="2001-05-15T11:36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2.1"/>
    <d v="2001-06-01T00:00:00"/>
  </r>
  <r>
    <x v="1"/>
    <x v="3"/>
    <x v="0"/>
    <x v="0"/>
    <n v="1249393"/>
    <d v="2001-05-15T11:36:54"/>
    <s v="Engage Energy Canada L.P.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davidwest"/>
    <s v="JARNOLD"/>
    <s v="NG-Price"/>
    <x v="3"/>
    <x v="7"/>
    <s v="V97590.1"/>
    <d v="2001-06-01T00:00:00"/>
  </r>
  <r>
    <x v="1"/>
    <x v="3"/>
    <x v="0"/>
    <x v="0"/>
    <n v="1249394"/>
    <d v="2001-05-15T11:37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6.1"/>
    <d v="2001-06-01T00:00:00"/>
  </r>
  <r>
    <x v="1"/>
    <x v="3"/>
    <x v="0"/>
    <x v="0"/>
    <n v="1249396"/>
    <d v="2001-05-15T11:37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4.1"/>
    <d v="2001-06-01T00:00:00"/>
  </r>
  <r>
    <x v="1"/>
    <x v="1"/>
    <x v="1"/>
    <x v="0"/>
    <n v="1249399"/>
    <d v="2001-05-15T11:40:46"/>
    <s v="Duke Energy Trading and Marketing, L.L.C."/>
    <x v="0"/>
    <x v="0"/>
    <x v="0"/>
    <x v="1"/>
    <s v="US West Power Phy Fwd CAISO"/>
    <s v="US Pwr Phy CAISO NP15 OffPk              17-31May01      USD/MWh"/>
    <n v="25"/>
    <m/>
    <x v="1"/>
    <x v="1"/>
    <x v="0"/>
    <n v="145"/>
    <s v="daveyell"/>
    <s v="CMALLOR"/>
    <s v="ST-CA"/>
    <x v="6"/>
    <x v="8"/>
    <n v="611545.1"/>
    <d v="2001-05-17T21:00:00"/>
  </r>
  <r>
    <x v="1"/>
    <x v="1"/>
    <x v="1"/>
    <x v="0"/>
    <n v="1249400"/>
    <d v="2001-05-15T11:40:55"/>
    <s v="El Paso Merchant Energy, L.P.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epmepJXC"/>
    <s v="JQUENET"/>
    <s v="ST-PJM"/>
    <x v="6"/>
    <x v="8"/>
    <n v="611546.1"/>
    <d v="2001-05-17T21:00:00"/>
  </r>
  <r>
    <x v="1"/>
    <x v="1"/>
    <x v="1"/>
    <x v="0"/>
    <n v="1249401"/>
    <d v="2001-05-15T11:41:11"/>
    <s v="Enron Energy Services, Inc."/>
    <x v="0"/>
    <x v="0"/>
    <x v="0"/>
    <x v="1"/>
    <s v="US West Power Phy Fwd CAISO"/>
    <s v="US Pwr Phy CAISO SP15 Peak               Jun01           USD/MWh"/>
    <n v="25"/>
    <m/>
    <x v="0"/>
    <x v="1"/>
    <x v="0"/>
    <n v="272"/>
    <s v="JUBRANEES"/>
    <s v="CMALLOR"/>
    <s v="ST-CA"/>
    <x v="6"/>
    <x v="8"/>
    <n v="611547.1"/>
    <d v="2001-06-01T21:00:00"/>
  </r>
  <r>
    <x v="1"/>
    <x v="3"/>
    <x v="0"/>
    <x v="0"/>
    <n v="1249403"/>
    <d v="2001-05-15T11:41:38"/>
    <s v="Cargill Energy, a division of Cargill, Incorporated"/>
    <x v="0"/>
    <x v="0"/>
    <x v="0"/>
    <x v="3"/>
    <s v="US Gas Fin Swap"/>
    <s v="US Gas Swap      Nymex                   Jun01           USD/MM"/>
    <n v="7500"/>
    <m/>
    <x v="0"/>
    <x v="12"/>
    <x v="0"/>
    <n v="4.5750000000000002"/>
    <s v="WEBBORN1"/>
    <s v="JARNOLD"/>
    <s v="NG-Price"/>
    <x v="3"/>
    <x v="7"/>
    <s v="V97599.1"/>
    <d v="2001-06-01T21:00:00"/>
  </r>
  <r>
    <x v="1"/>
    <x v="1"/>
    <x v="1"/>
    <x v="0"/>
    <n v="1249404"/>
    <d v="2001-05-15T11:41:58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48.1"/>
    <d v="2001-05-17T21:00:00"/>
  </r>
  <r>
    <x v="1"/>
    <x v="1"/>
    <x v="1"/>
    <x v="0"/>
    <n v="1249405"/>
    <d v="2001-05-15T11:42:34"/>
    <s v="Reliant Energy Services, Inc."/>
    <x v="0"/>
    <x v="0"/>
    <x v="0"/>
    <x v="1"/>
    <s v="US East Power Phy Fwd Firm"/>
    <s v="US Pwr Phy Firm  Cinergy OffPk           Jun01           USD/MWh"/>
    <n v="50"/>
    <m/>
    <x v="0"/>
    <x v="1"/>
    <x v="0"/>
    <n v="22"/>
    <s v="mwhitfield"/>
    <s v="FSTURM"/>
    <s v="EPMI-Midwest"/>
    <x v="6"/>
    <x v="8"/>
    <n v="611549.1"/>
    <d v="2001-06-01T21:00:00"/>
  </r>
  <r>
    <x v="1"/>
    <x v="1"/>
    <x v="1"/>
    <x v="0"/>
    <n v="1249406"/>
    <d v="2001-05-15T11:42:39"/>
    <s v="El Paso Merchant Energy, L.P."/>
    <x v="1"/>
    <x v="1"/>
    <x v="0"/>
    <x v="1"/>
    <s v="US East Power Phy Fwd Firm"/>
    <s v="US Pwr Phy Firm  PJM-W Peak              Jun01           USD/MWh"/>
    <m/>
    <n v="50"/>
    <x v="0"/>
    <x v="1"/>
    <x v="0"/>
    <n v="65.25"/>
    <s v="howardte"/>
    <s v="JQUENET"/>
    <s v="LT-PJM"/>
    <x v="6"/>
    <x v="8"/>
    <n v="611550.1"/>
    <d v="2001-06-01T14:12:00"/>
  </r>
  <r>
    <x v="1"/>
    <x v="3"/>
    <x v="0"/>
    <x v="0"/>
    <n v="1249407"/>
    <d v="2001-05-15T11:43:11"/>
    <s v="Cinergy Marketing &amp; Trading, LLC"/>
    <x v="0"/>
    <x v="0"/>
    <x v="0"/>
    <x v="3"/>
    <s v="US Gas Fin BasisSwap"/>
    <s v="US Gas Basis     NWPL RkyMtn             Oct01           USD/MM"/>
    <m/>
    <n v="5000"/>
    <x v="0"/>
    <x v="12"/>
    <x v="0"/>
    <n v="-0.9"/>
    <s v="RANSLEMDV"/>
    <s v="FERMIS"/>
    <s v="FT - North West"/>
    <x v="3"/>
    <x v="7"/>
    <s v="V97600.1"/>
    <d v="2001-10-01T21:59:00"/>
  </r>
  <r>
    <x v="1"/>
    <x v="1"/>
    <x v="1"/>
    <x v="0"/>
    <n v="1249408"/>
    <d v="2001-05-15T11:43:46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47.5"/>
    <s v="briankrall"/>
    <s v="JQUENET"/>
    <s v="ST-PJM"/>
    <x v="6"/>
    <x v="8"/>
    <n v="611551.1"/>
    <d v="2001-05-21T21:00:00"/>
  </r>
  <r>
    <x v="1"/>
    <x v="1"/>
    <x v="1"/>
    <x v="0"/>
    <n v="1249409"/>
    <d v="2001-05-15T11:43:53"/>
    <s v="Dynegy Power Marketing, Inc."/>
    <x v="0"/>
    <x v="0"/>
    <x v="0"/>
    <x v="1"/>
    <s v="US East Power Phy Fwd Firm"/>
    <s v="US Pwr Phy Firm  PJM-W Peak              29-31May01      USD/MWh"/>
    <m/>
    <n v="50"/>
    <x v="0"/>
    <x v="1"/>
    <x v="0"/>
    <n v="52.25"/>
    <s v="jmpepper"/>
    <s v="JQUENET"/>
    <s v="ST-PJM"/>
    <x v="6"/>
    <x v="8"/>
    <n v="611552.1"/>
    <d v="2001-05-29T21:00:00"/>
  </r>
  <r>
    <x v="1"/>
    <x v="1"/>
    <x v="1"/>
    <x v="0"/>
    <n v="1249410"/>
    <d v="2001-05-15T11:44:2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53.1"/>
    <d v="2001-05-17T21:00:00"/>
  </r>
  <r>
    <x v="1"/>
    <x v="3"/>
    <x v="0"/>
    <x v="0"/>
    <n v="1249411"/>
    <d v="2001-05-15T11:45:21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9"/>
    <s v="AQUILA1002"/>
    <s v="JARNOLD"/>
    <s v="NG-Price"/>
    <x v="3"/>
    <x v="7"/>
    <s v="V97601.1"/>
    <d v="2001-06-01T21:00:00"/>
  </r>
  <r>
    <x v="0"/>
    <x v="0"/>
    <x v="0"/>
    <x v="0"/>
    <n v="1249412"/>
    <d v="2001-05-15T11:45:28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0"/>
    <s v="marknunn1"/>
    <s v="BMARCHAN"/>
    <s v="Enron Metals Trading System"/>
    <x v="0"/>
    <x v="0"/>
    <n v="2130901"/>
    <m/>
  </r>
  <r>
    <x v="0"/>
    <x v="0"/>
    <x v="0"/>
    <x v="0"/>
    <n v="1249413"/>
    <d v="2001-05-15T11:45:40"/>
    <s v="Koch Metals Trading Limited"/>
    <x v="0"/>
    <x v="0"/>
    <x v="0"/>
    <x v="0"/>
    <s v="Copper LME Registered Contract"/>
    <s v="Cu LME Reg.      Contract                3 Month         USD/mt-L"/>
    <m/>
    <n v="17"/>
    <x v="0"/>
    <x v="0"/>
    <x v="0"/>
    <n v="1670"/>
    <s v="pornstar"/>
    <s v="BMARCHAN"/>
    <s v="Enron Metals Trading System"/>
    <x v="0"/>
    <x v="0"/>
    <n v="2130899"/>
    <m/>
  </r>
  <r>
    <x v="1"/>
    <x v="3"/>
    <x v="0"/>
    <x v="0"/>
    <n v="1249414"/>
    <d v="2001-05-15T11:45:48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jh1825ps"/>
    <s v="JARNOLD"/>
    <s v="NG-Price"/>
    <x v="3"/>
    <x v="7"/>
    <s v="V97602.1"/>
    <d v="2001-06-01T00:00:00"/>
  </r>
  <r>
    <x v="0"/>
    <x v="3"/>
    <x v="0"/>
    <x v="0"/>
    <n v="1249415"/>
    <d v="2001-05-15T11:45:58"/>
    <s v="Aquila Canada Corp."/>
    <x v="0"/>
    <x v="0"/>
    <x v="0"/>
    <x v="3"/>
    <s v="CAN Gas Fin BasSwap"/>
    <s v="CAN Gas Basis    Sumas                   Jun01           USD/MM"/>
    <m/>
    <n v="5000"/>
    <x v="0"/>
    <x v="12"/>
    <x v="0"/>
    <n v="0.19"/>
    <s v="rhoughton"/>
    <s v="CCLARK5"/>
    <s v="INTRA-CAND-BC"/>
    <x v="3"/>
    <x v="9"/>
    <s v="V97603.1"/>
    <d v="2001-06-01T21:00:00"/>
  </r>
  <r>
    <x v="0"/>
    <x v="3"/>
    <x v="1"/>
    <x v="0"/>
    <n v="1249418"/>
    <d v="2001-05-15T11:46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64"/>
    <d v="2001-05-15T21:00:00"/>
  </r>
  <r>
    <x v="1"/>
    <x v="6"/>
    <x v="0"/>
    <x v="0"/>
    <n v="1249419"/>
    <d v="2001-05-15T11:46:5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607.1"/>
    <d v="2001-06-01T00:00:00"/>
  </r>
  <r>
    <x v="1"/>
    <x v="1"/>
    <x v="1"/>
    <x v="0"/>
    <n v="1249420"/>
    <d v="2001-05-15T11:47:13"/>
    <s v="Aquila Energy Marketing Corporation"/>
    <x v="0"/>
    <x v="0"/>
    <x v="0"/>
    <x v="1"/>
    <s v="US West Power Phy Fwd Firm"/>
    <s v="US Pwr Phy Firm  Mid-C Peak              Jun01           USD/MWh"/>
    <n v="25"/>
    <m/>
    <x v="0"/>
    <x v="1"/>
    <x v="0"/>
    <n v="315"/>
    <s v="WESTPOWER"/>
    <s v="MSWERZB"/>
    <s v="LT-NW"/>
    <x v="6"/>
    <x v="8"/>
    <n v="611554.1"/>
    <d v="2001-06-01T21:00:00"/>
  </r>
  <r>
    <x v="1"/>
    <x v="3"/>
    <x v="0"/>
    <x v="0"/>
    <n v="1249421"/>
    <d v="2001-05-15T11:48:39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125"/>
    <s v="stevemcgin"/>
    <s v="MMAGGI"/>
    <s v="NG EXOTIC"/>
    <x v="3"/>
    <x v="7"/>
    <s v="V97608.1"/>
    <d v="2001-06-01T00:00:00"/>
  </r>
  <r>
    <x v="1"/>
    <x v="3"/>
    <x v="0"/>
    <x v="0"/>
    <n v="1249423"/>
    <d v="2001-05-15T11:49:0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"/>
    <s v="shawnmaz"/>
    <s v="JARNOLD"/>
    <s v="NG-Price"/>
    <x v="3"/>
    <x v="7"/>
    <s v="V97610.1"/>
    <d v="2001-06-01T21:00:00"/>
  </r>
  <r>
    <x v="1"/>
    <x v="3"/>
    <x v="0"/>
    <x v="0"/>
    <n v="1249425"/>
    <d v="2001-05-15T11:51:21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steven12"/>
    <s v="JARNOLD"/>
    <s v="NG-Price"/>
    <x v="3"/>
    <x v="7"/>
    <s v="V97613.1"/>
    <d v="2001-06-01T21:00:00"/>
  </r>
  <r>
    <x v="1"/>
    <x v="2"/>
    <x v="0"/>
    <x v="0"/>
    <n v="1249426"/>
    <d v="2001-05-15T11:51:3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100.15"/>
    <s v="semprakuo"/>
    <s v="AHAUSER"/>
    <s v="Blnd-Hu-Hdg"/>
    <x v="3"/>
    <x v="7"/>
    <s v="V97614.1"/>
    <d v="2001-06-01T21:00:00"/>
  </r>
  <r>
    <x v="1"/>
    <x v="1"/>
    <x v="1"/>
    <x v="0"/>
    <n v="1249428"/>
    <d v="2001-05-15T11:54:12"/>
    <s v="Southern Indiana Gas &amp; Electric Company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ucelarue"/>
    <s v="CDORLAN"/>
    <s v="ST-ECAR"/>
    <x v="6"/>
    <x v="8"/>
    <n v="611555.1"/>
    <d v="2001-05-17T21:00:00"/>
  </r>
  <r>
    <x v="1"/>
    <x v="3"/>
    <x v="1"/>
    <x v="0"/>
    <n v="1249429"/>
    <d v="2001-05-15T11:54:19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249999999999996"/>
    <s v="ADM31465"/>
    <s v="JHODGE2"/>
    <s v="ENA-IM ME TCO"/>
    <x v="7"/>
    <x v="7"/>
    <n v="790868"/>
    <d v="2001-05-17T21:00:00"/>
  </r>
  <r>
    <x v="0"/>
    <x v="3"/>
    <x v="1"/>
    <x v="0"/>
    <n v="1249430"/>
    <d v="2001-05-15T11:54:4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50000000000002"/>
    <s v="NORTHTRA"/>
    <s v="RWATT"/>
    <s v="EC-IM Canada West"/>
    <x v="7"/>
    <x v="9"/>
    <n v="790870"/>
    <d v="2001-05-15T21:00:00"/>
  </r>
  <r>
    <x v="1"/>
    <x v="2"/>
    <x v="0"/>
    <x v="0"/>
    <n v="1249431"/>
    <d v="2001-05-15T11:55:15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2"/>
    <s v="rsrsrsrs"/>
    <s v="AHAUSER"/>
    <s v="Blnd-Hu-Hdg"/>
    <x v="3"/>
    <x v="7"/>
    <s v="V97625.1"/>
    <d v="2001-06-01T21:00:00"/>
  </r>
  <r>
    <x v="1"/>
    <x v="1"/>
    <x v="1"/>
    <x v="0"/>
    <n v="1249432"/>
    <d v="2001-05-15T11:55:39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563.1"/>
    <d v="2001-05-17T21:00:00"/>
  </r>
  <r>
    <x v="1"/>
    <x v="3"/>
    <x v="0"/>
    <x v="0"/>
    <n v="1249433"/>
    <d v="2001-05-15T11:55:49"/>
    <s v="Sempra Energy Trading Corp."/>
    <x v="0"/>
    <x v="0"/>
    <x v="0"/>
    <x v="3"/>
    <s v="US Gas Fin Swap"/>
    <s v="US Gas Swap      Nymex                   Jul01           USD/MM"/>
    <n v="12500"/>
    <m/>
    <x v="0"/>
    <x v="12"/>
    <x v="0"/>
    <n v="4.6624999999999996"/>
    <s v="MSIECKHAUS"/>
    <s v="JARNOLD"/>
    <s v="NG-Price"/>
    <x v="3"/>
    <x v="7"/>
    <s v="V97628.1"/>
    <d v="2001-07-01T21:00:00"/>
  </r>
  <r>
    <x v="1"/>
    <x v="3"/>
    <x v="0"/>
    <x v="0"/>
    <n v="1249435"/>
    <d v="2001-05-15T11:57:27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BERRYJOE1"/>
    <s v="JARNOLD"/>
    <s v="NG-Price"/>
    <x v="3"/>
    <x v="7"/>
    <s v="V97630.1"/>
    <d v="2001-06-01T21:00:00"/>
  </r>
  <r>
    <x v="1"/>
    <x v="3"/>
    <x v="0"/>
    <x v="0"/>
    <n v="1249436"/>
    <d v="2001-05-15T11:57:37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amontgomer"/>
    <s v="JARNOLD"/>
    <s v="NG-Price"/>
    <x v="3"/>
    <x v="7"/>
    <s v="V97631.1"/>
    <d v="2001-06-01T21:00:00"/>
  </r>
  <r>
    <x v="1"/>
    <x v="1"/>
    <x v="1"/>
    <x v="0"/>
    <n v="1249438"/>
    <d v="2001-05-15T11:58:01"/>
    <s v="Dynegy Power Marketing, Inc."/>
    <x v="0"/>
    <x v="0"/>
    <x v="0"/>
    <x v="1"/>
    <s v="US East Power Phy Fwd Firm"/>
    <s v="US Pwr Phy Firm  TVA Peak                Jul-Aug01       USD/MWh"/>
    <n v="50"/>
    <m/>
    <x v="0"/>
    <x v="1"/>
    <x v="0"/>
    <n v="104.25"/>
    <s v="btamplen"/>
    <s v="KPRESTO"/>
    <s v="LT-SERC"/>
    <x v="6"/>
    <x v="8"/>
    <n v="611568.1"/>
    <d v="2001-07-01T14:25:00"/>
  </r>
  <r>
    <x v="1"/>
    <x v="3"/>
    <x v="0"/>
    <x v="0"/>
    <n v="1249439"/>
    <d v="2001-05-15T11:58:19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3"/>
    <s v="CHADDMOORE"/>
    <s v="PKEAVEY"/>
    <s v="G-DAILY-EST"/>
    <x v="3"/>
    <x v="7"/>
    <s v="V97633.1"/>
    <d v="2001-05-17T21:00:00"/>
  </r>
  <r>
    <x v="0"/>
    <x v="3"/>
    <x v="1"/>
    <x v="0"/>
    <n v="1249440"/>
    <d v="2001-05-15T11:58:25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8"/>
    <s v="ngeerds01"/>
    <s v="RWATT"/>
    <s v="EC-IM Canada West"/>
    <x v="7"/>
    <x v="9"/>
    <n v="790872"/>
    <d v="2001-05-15T21:00:00"/>
  </r>
  <r>
    <x v="1"/>
    <x v="1"/>
    <x v="1"/>
    <x v="0"/>
    <n v="1249441"/>
    <d v="2001-05-15T11:58:30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46"/>
    <s v="mkprime1"/>
    <s v="CMALLOR"/>
    <s v="ST-CA"/>
    <x v="6"/>
    <x v="8"/>
    <n v="611569.1"/>
    <d v="2001-05-17T21:00:00"/>
  </r>
  <r>
    <x v="0"/>
    <x v="3"/>
    <x v="1"/>
    <x v="0"/>
    <n v="1249442"/>
    <d v="2001-05-15T11:58:42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"/>
    <s v="tsamaska"/>
    <s v="MCOWAN"/>
    <s v="EC-IM Canada West"/>
    <x v="7"/>
    <x v="9"/>
    <n v="790873"/>
    <d v="2001-05-16T21:00:00"/>
  </r>
  <r>
    <x v="1"/>
    <x v="3"/>
    <x v="0"/>
    <x v="0"/>
    <n v="1249443"/>
    <d v="2001-05-15T11:59:2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petverma"/>
    <s v="JARNOLD"/>
    <s v="NG-Price"/>
    <x v="3"/>
    <x v="7"/>
    <s v="V97634.1"/>
    <d v="2001-06-01T21:00:00"/>
  </r>
  <r>
    <x v="1"/>
    <x v="1"/>
    <x v="1"/>
    <x v="0"/>
    <n v="1249444"/>
    <d v="2001-05-15T12:00:03"/>
    <s v="Enron Energy Services, Inc."/>
    <x v="0"/>
    <x v="0"/>
    <x v="0"/>
    <x v="1"/>
    <s v="US West Power Phy Fwd CAISO"/>
    <s v="US Pwr Phy CAISO NP15 Peak               Oct-Dec01       USD/MWh"/>
    <n v="25"/>
    <m/>
    <x v="0"/>
    <x v="1"/>
    <x v="0"/>
    <n v="150"/>
    <s v="JUBRANEES"/>
    <s v="RBADEER"/>
    <s v="LT-CA"/>
    <x v="6"/>
    <x v="8"/>
    <n v="611570.1"/>
    <d v="2001-10-01T00:00:00"/>
  </r>
  <r>
    <x v="1"/>
    <x v="1"/>
    <x v="1"/>
    <x v="0"/>
    <n v="1249447"/>
    <d v="2001-05-15T12:01:48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89.5"/>
    <s v="timnhanna"/>
    <s v="MFISCHE2"/>
    <s v="ST-SW"/>
    <x v="6"/>
    <x v="8"/>
    <n v="611573.1"/>
    <d v="2001-05-17T21:00:00"/>
  </r>
  <r>
    <x v="0"/>
    <x v="1"/>
    <x v="0"/>
    <x v="0"/>
    <n v="1249448"/>
    <d v="2001-05-15T12:01:54"/>
    <s v="TransAlta Energy Marketing Corp."/>
    <x v="0"/>
    <x v="0"/>
    <x v="0"/>
    <x v="1"/>
    <s v="CAN Power Fin Swap"/>
    <s v="CAN Pwr Swap     PPoA Peak               17-31May01      CAD/MWh"/>
    <n v="15"/>
    <m/>
    <x v="0"/>
    <x v="15"/>
    <x v="4"/>
    <n v="108.5"/>
    <s v="kenyewell"/>
    <s v="BGREENI"/>
    <s v="ST Alberta"/>
    <x v="6"/>
    <x v="9"/>
    <n v="611576.1"/>
    <d v="2001-05-17T21:00:00"/>
  </r>
  <r>
    <x v="1"/>
    <x v="1"/>
    <x v="1"/>
    <x v="0"/>
    <n v="1249449"/>
    <d v="2001-05-15T12:02:40"/>
    <s v="Duke Energy Trading and Marketing, L.L.C."/>
    <x v="0"/>
    <x v="0"/>
    <x v="0"/>
    <x v="1"/>
    <s v="US West Power Phy Fwd CAISO"/>
    <s v="US Pwr Phy CAISO SP15 Peak               Oct-Dec01       USD/MWh"/>
    <n v="25"/>
    <m/>
    <x v="0"/>
    <x v="1"/>
    <x v="0"/>
    <n v="139"/>
    <s v="dhendrick"/>
    <s v="RBADEER"/>
    <s v="LT-CA"/>
    <x v="6"/>
    <x v="8"/>
    <n v="611585.1"/>
    <d v="2001-10-01T00:00:00"/>
  </r>
  <r>
    <x v="1"/>
    <x v="1"/>
    <x v="1"/>
    <x v="0"/>
    <n v="1249450"/>
    <d v="2001-05-15T12:02:57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95"/>
    <s v="timnhanna"/>
    <s v="MFISCHE2"/>
    <s v="ST-SW"/>
    <x v="6"/>
    <x v="8"/>
    <n v="611586.1"/>
    <d v="2001-05-17T21:00:00"/>
  </r>
  <r>
    <x v="1"/>
    <x v="1"/>
    <x v="1"/>
    <x v="0"/>
    <n v="1249451"/>
    <d v="2001-05-15T12:03:03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60.5"/>
    <s v="tocoletti"/>
    <s v="KPRESTO"/>
    <s v="EPMI-Southeast"/>
    <x v="6"/>
    <x v="8"/>
    <n v="611587.1"/>
    <d v="2002-06-01T21:00:00"/>
  </r>
  <r>
    <x v="1"/>
    <x v="3"/>
    <x v="0"/>
    <x v="0"/>
    <n v="1249453"/>
    <d v="2001-05-15T12:03:1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6050000000000004"/>
    <s v="CSPRINGER"/>
    <s v="JARNOLD"/>
    <s v="NG-Price"/>
    <x v="3"/>
    <x v="7"/>
    <s v="V97638.1"/>
    <d v="2001-06-01T21:00:00"/>
  </r>
  <r>
    <x v="1"/>
    <x v="6"/>
    <x v="0"/>
    <x v="0"/>
    <n v="1249454"/>
    <d v="2001-05-15T12:03:3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"/>
    <s v="GWHALLE"/>
    <s v="WTI-GW-NXC2"/>
    <x v="3"/>
    <x v="7"/>
    <s v="V97639.1"/>
    <d v="2001-06-01T00:00:00"/>
  </r>
  <r>
    <x v="1"/>
    <x v="3"/>
    <x v="0"/>
    <x v="0"/>
    <n v="1249455"/>
    <d v="2001-05-15T12:03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640.1"/>
    <d v="2001-06-01T00:00:00"/>
  </r>
  <r>
    <x v="0"/>
    <x v="3"/>
    <x v="1"/>
    <x v="0"/>
    <n v="1249456"/>
    <d v="2001-05-15T12:03:45"/>
    <s v="Murphy Oil Company Ltd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28"/>
    <s v="ADM17640"/>
    <s v="MCOWAN"/>
    <s v="EC-IM Canada West"/>
    <x v="7"/>
    <x v="9"/>
    <n v="790875"/>
    <d v="2001-06-01T21:00:00"/>
  </r>
  <r>
    <x v="0"/>
    <x v="3"/>
    <x v="1"/>
    <x v="0"/>
    <n v="1249457"/>
    <d v="2001-05-15T12:03:5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"/>
    <s v="delsing01"/>
    <s v="MCOWAN"/>
    <s v="EC-IM Canada West"/>
    <x v="7"/>
    <x v="9"/>
    <n v="790876"/>
    <d v="2001-06-01T21:00:00"/>
  </r>
  <r>
    <x v="1"/>
    <x v="3"/>
    <x v="0"/>
    <x v="0"/>
    <n v="1249458"/>
    <d v="2001-05-15T12:04:06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775000000000002"/>
    <s v="AQUILA1002"/>
    <s v="JARNOLD"/>
    <s v="NG-Price"/>
    <x v="3"/>
    <x v="7"/>
    <s v="V97641.1"/>
    <d v="2001-07-01T21:00:00"/>
  </r>
  <r>
    <x v="1"/>
    <x v="3"/>
    <x v="0"/>
    <x v="0"/>
    <n v="1249460"/>
    <d v="2001-05-15T12:04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johncasey1"/>
    <s v="JARNOLD"/>
    <s v="NG-Price"/>
    <x v="3"/>
    <x v="7"/>
    <s v="V97642.1"/>
    <d v="2001-06-01T21:00:00"/>
  </r>
  <r>
    <x v="1"/>
    <x v="2"/>
    <x v="0"/>
    <x v="0"/>
    <n v="1249461"/>
    <d v="2001-05-15T12:04:4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43.1"/>
    <d v="2001-06-01T21:00:00"/>
  </r>
  <r>
    <x v="1"/>
    <x v="3"/>
    <x v="0"/>
    <x v="0"/>
    <n v="1249463"/>
    <d v="2001-05-15T12:04:54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525"/>
    <s v="PAULZAND"/>
    <s v="MMAGGI"/>
    <s v="NG EXOTIC"/>
    <x v="3"/>
    <x v="7"/>
    <s v="V97646.1"/>
    <d v="2001-07-01T00:00:00"/>
  </r>
  <r>
    <x v="1"/>
    <x v="3"/>
    <x v="0"/>
    <x v="0"/>
    <n v="1249466"/>
    <d v="2001-05-15T12:05:15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825000000000001"/>
    <s v="AQUILA1002"/>
    <s v="JARNOLD"/>
    <s v="NG-Price"/>
    <x v="3"/>
    <x v="7"/>
    <s v="V97647.1"/>
    <d v="2001-07-01T21:00:00"/>
  </r>
  <r>
    <x v="0"/>
    <x v="3"/>
    <x v="1"/>
    <x v="0"/>
    <n v="1249468"/>
    <d v="2001-05-15T12:05:28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ADM96017"/>
    <s v="RWATT"/>
    <s v="EC-IM Canada West"/>
    <x v="7"/>
    <x v="9"/>
    <n v="790878"/>
    <d v="2001-05-15T21:00:00"/>
  </r>
  <r>
    <x v="0"/>
    <x v="0"/>
    <x v="0"/>
    <x v="0"/>
    <n v="1249469"/>
    <d v="2001-05-15T12:05:4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52993"/>
    <s v="BMARCHAN"/>
    <s v="Enron Metals Trading System"/>
    <x v="0"/>
    <x v="0"/>
    <n v="2130897"/>
    <m/>
  </r>
  <r>
    <x v="1"/>
    <x v="3"/>
    <x v="0"/>
    <x v="0"/>
    <n v="1249470"/>
    <d v="2001-05-15T12:05:42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6100000000000003"/>
    <s v="hossmich"/>
    <s v="JARNOLD"/>
    <s v="NG-Price"/>
    <x v="3"/>
    <x v="7"/>
    <s v="V97648.1"/>
    <d v="2001-06-01T21:00:00"/>
  </r>
  <r>
    <x v="1"/>
    <x v="3"/>
    <x v="0"/>
    <x v="0"/>
    <n v="1249472"/>
    <d v="2001-05-15T12:05:54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EPMELPjrc"/>
    <s v="JARNOLD"/>
    <s v="NG-Price"/>
    <x v="3"/>
    <x v="7"/>
    <s v="V97650.1"/>
    <d v="2001-06-01T21:00:00"/>
  </r>
  <r>
    <x v="1"/>
    <x v="3"/>
    <x v="0"/>
    <x v="0"/>
    <n v="1249474"/>
    <d v="2001-05-15T12:06:12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7050000000000001"/>
    <s v="petverma"/>
    <s v="JARNOLD"/>
    <s v="NG-Price"/>
    <x v="3"/>
    <x v="7"/>
    <s v="V97652.1"/>
    <d v="2001-06-01T00:00:00"/>
  </r>
  <r>
    <x v="1"/>
    <x v="3"/>
    <x v="0"/>
    <x v="0"/>
    <n v="1249476"/>
    <d v="2001-05-15T12:06:4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2"/>
    <s v="WHITEWATER"/>
    <s v="JARNOLD"/>
    <s v="NG-Price"/>
    <x v="3"/>
    <x v="7"/>
    <s v="V97653.1"/>
    <d v="2001-06-01T21:00:00"/>
  </r>
  <r>
    <x v="1"/>
    <x v="3"/>
    <x v="0"/>
    <x v="0"/>
    <n v="1249477"/>
    <d v="2001-05-15T12:06:51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7149999999999999"/>
    <s v="jwhitnah"/>
    <s v="JARNOLD"/>
    <s v="NG-Price"/>
    <x v="3"/>
    <x v="7"/>
    <s v="V97654.1"/>
    <d v="2001-06-01T00:00:00"/>
  </r>
  <r>
    <x v="1"/>
    <x v="3"/>
    <x v="0"/>
    <x v="0"/>
    <n v="1249478"/>
    <d v="2001-05-15T12:06:56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25"/>
    <s v="stevemcgin"/>
    <s v="MMAGGI"/>
    <s v="NG EXOTIC"/>
    <x v="3"/>
    <x v="7"/>
    <s v="V97655.1"/>
    <d v="2001-06-01T00:00:00"/>
  </r>
  <r>
    <x v="1"/>
    <x v="3"/>
    <x v="0"/>
    <x v="0"/>
    <n v="1249480"/>
    <d v="2001-05-15T12:07:2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25"/>
    <s v="jdbsempra"/>
    <s v="JARNOLD"/>
    <s v="NG-Price"/>
    <x v="3"/>
    <x v="7"/>
    <s v="V97657.1"/>
    <d v="2001-06-01T21:00:00"/>
  </r>
  <r>
    <x v="0"/>
    <x v="3"/>
    <x v="1"/>
    <x v="0"/>
    <n v="1249481"/>
    <d v="2001-05-15T12:07:32"/>
    <s v="PG&amp;E Energy Trading, Canada Corporation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"/>
    <s v="NADEAUBRAD"/>
    <s v="MCOWAN"/>
    <s v="EC-IM Canada West"/>
    <x v="7"/>
    <x v="9"/>
    <n v="790880"/>
    <d v="2001-06-01T21:00:00"/>
  </r>
  <r>
    <x v="1"/>
    <x v="3"/>
    <x v="0"/>
    <x v="0"/>
    <n v="1249482"/>
    <d v="2001-05-15T12:07:38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3"/>
    <s v="shawnmaz"/>
    <s v="JARNOLD"/>
    <s v="NG-Price"/>
    <x v="3"/>
    <x v="7"/>
    <s v="V97659.1"/>
    <d v="2001-06-01T21:00:00"/>
  </r>
  <r>
    <x v="1"/>
    <x v="3"/>
    <x v="0"/>
    <x v="0"/>
    <n v="1249483"/>
    <d v="2001-05-15T12:07:40"/>
    <s v="CMS Marketing, Services and Trading Company"/>
    <x v="0"/>
    <x v="0"/>
    <x v="0"/>
    <x v="3"/>
    <s v="US Gas Fin Swap"/>
    <s v="US Gas Daily     HHub                    17-31May01      USD/MM"/>
    <m/>
    <n v="15000"/>
    <x v="0"/>
    <x v="12"/>
    <x v="0"/>
    <n v="4.5650000000000004"/>
    <s v="CHADDMOORE"/>
    <s v="PKEAVEY"/>
    <s v="G-DAILY-EST"/>
    <x v="3"/>
    <x v="7"/>
    <s v="V97660.1"/>
    <d v="2001-05-17T21:00:00"/>
  </r>
  <r>
    <x v="1"/>
    <x v="3"/>
    <x v="1"/>
    <x v="0"/>
    <n v="1249484"/>
    <d v="2001-05-15T12:07:46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599999999999996"/>
    <s v="STEPHENSJE"/>
    <s v="ARING"/>
    <s v="ENA-IM NE GULF1"/>
    <x v="7"/>
    <x v="7"/>
    <n v="790881"/>
    <d v="2001-05-17T21:00:00"/>
  </r>
  <r>
    <x v="1"/>
    <x v="1"/>
    <x v="1"/>
    <x v="0"/>
    <n v="1249486"/>
    <d v="2001-05-15T12:07:55"/>
    <s v="Mirant Americas Energy Marketing, L.P.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midmark5"/>
    <s v="FSTURM"/>
    <s v="ST-ECAR"/>
    <x v="6"/>
    <x v="8"/>
    <n v="611592.1"/>
    <d v="2001-09-01T17:11:00"/>
  </r>
  <r>
    <x v="1"/>
    <x v="3"/>
    <x v="0"/>
    <x v="0"/>
    <n v="1249488"/>
    <d v="2001-05-15T12:08:01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5"/>
    <s v="stevemcgin"/>
    <s v="MMAGGI"/>
    <s v="NG EXOTIC"/>
    <x v="3"/>
    <x v="7"/>
    <s v="V97661.1"/>
    <d v="2001-06-01T00:00:00"/>
  </r>
  <r>
    <x v="1"/>
    <x v="3"/>
    <x v="0"/>
    <x v="0"/>
    <n v="1249491"/>
    <d v="2001-05-15T12:08:25"/>
    <s v="Dynegy Marketing and Trade"/>
    <x v="0"/>
    <x v="0"/>
    <x v="0"/>
    <x v="3"/>
    <s v="US Gas Fin Opt Put"/>
    <s v="US Gas Fin Opt   NYMEX        EP4.0      Jul01           USD/MM-L"/>
    <m/>
    <n v="100"/>
    <x v="0"/>
    <x v="14"/>
    <x v="0"/>
    <n v="9.5000000000000001E-2"/>
    <s v="WHITEWATER"/>
    <s v="MMAGGI"/>
    <s v="NG EXOTIC"/>
    <x v="3"/>
    <x v="7"/>
    <s v="V97664.1"/>
    <d v="2001-07-01T00:00:00"/>
  </r>
  <r>
    <x v="1"/>
    <x v="6"/>
    <x v="0"/>
    <x v="0"/>
    <n v="1249494"/>
    <d v="2001-05-15T12:08:3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665.1"/>
    <d v="2001-06-01T00:00:00"/>
  </r>
  <r>
    <x v="1"/>
    <x v="3"/>
    <x v="0"/>
    <x v="0"/>
    <n v="1249496"/>
    <d v="2001-05-15T12:09:05"/>
    <s v="Coral Energy Holding L.P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shduster"/>
    <s v="PKEAVEY"/>
    <s v="G-DAILY-EST"/>
    <x v="3"/>
    <x v="7"/>
    <s v="V97668.1"/>
    <d v="2001-05-17T21:00:00"/>
  </r>
  <r>
    <x v="1"/>
    <x v="2"/>
    <x v="0"/>
    <x v="0"/>
    <n v="1249498"/>
    <d v="2001-05-15T12:09:07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4"/>
    <s v="rsrsrsrs"/>
    <s v="AHAUSER"/>
    <s v="Blnd-Hu-Hdg"/>
    <x v="3"/>
    <x v="7"/>
    <s v="V97667.1"/>
    <d v="2001-06-01T21:00:00"/>
  </r>
  <r>
    <x v="1"/>
    <x v="3"/>
    <x v="0"/>
    <x v="0"/>
    <n v="1249499"/>
    <d v="2001-05-15T12:09:17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62"/>
    <s v="JPASTORE"/>
    <s v="JARNOLD"/>
    <s v="NG-Price"/>
    <x v="3"/>
    <x v="7"/>
    <s v="V97669.1"/>
    <d v="2001-06-01T21:00:00"/>
  </r>
  <r>
    <x v="1"/>
    <x v="1"/>
    <x v="1"/>
    <x v="0"/>
    <n v="1249500"/>
    <d v="2001-05-15T12:09:26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9"/>
    <s v="JOELWOOD"/>
    <s v="KPRESTO"/>
    <s v="LT-SERC"/>
    <x v="6"/>
    <x v="8"/>
    <n v="611597.1"/>
    <d v="2001-09-01T14:25:00"/>
  </r>
  <r>
    <x v="1"/>
    <x v="3"/>
    <x v="0"/>
    <x v="0"/>
    <n v="1249501"/>
    <d v="2001-05-15T12:09:44"/>
    <s v="BNP Paribas"/>
    <x v="0"/>
    <x v="0"/>
    <x v="0"/>
    <x v="3"/>
    <s v="US Gas Fin Swap"/>
    <s v="US Gas Swap      Nymex                   Jun01           USD/MM"/>
    <m/>
    <n v="15000"/>
    <x v="0"/>
    <x v="12"/>
    <x v="0"/>
    <n v="4.63"/>
    <s v="ADM66046"/>
    <s v="JARNOLD"/>
    <s v="NG-Price"/>
    <x v="3"/>
    <x v="7"/>
    <s v="V97670.1"/>
    <d v="2001-06-01T21:00:00"/>
  </r>
  <r>
    <x v="1"/>
    <x v="3"/>
    <x v="0"/>
    <x v="0"/>
    <n v="1249502"/>
    <d v="2001-05-15T12:09:51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250000000000004"/>
    <s v="kwgeiger"/>
    <s v="JARNOLD"/>
    <s v="NG-Price"/>
    <x v="3"/>
    <x v="7"/>
    <s v="V97671.1"/>
    <d v="2001-11-01T00:00:00"/>
  </r>
  <r>
    <x v="1"/>
    <x v="3"/>
    <x v="0"/>
    <x v="0"/>
    <n v="1249504"/>
    <d v="2001-05-15T12:09:51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DANIELCOWL"/>
    <s v="PKEAVEY"/>
    <s v="G-DAILY-EST"/>
    <x v="3"/>
    <x v="7"/>
    <s v="V97672.1"/>
    <d v="2001-05-17T21:00:00"/>
  </r>
  <r>
    <x v="1"/>
    <x v="1"/>
    <x v="1"/>
    <x v="0"/>
    <n v="1249503"/>
    <d v="2001-05-15T12:09:51"/>
    <s v="Sempra Energy Trading Corp."/>
    <x v="0"/>
    <x v="0"/>
    <x v="0"/>
    <x v="1"/>
    <s v="US East Power Phy Fwd Firm"/>
    <s v="US Pwr Phy Firm  Cinergy Peak            Jan-Feb02       USD/MWh"/>
    <m/>
    <n v="50"/>
    <x v="0"/>
    <x v="1"/>
    <x v="0"/>
    <n v="43"/>
    <s v="tocoletti"/>
    <s v="FSTURM"/>
    <s v="LT-ECAR"/>
    <x v="6"/>
    <x v="8"/>
    <n v="611598.1"/>
    <d v="2002-01-01T17:11:00"/>
  </r>
  <r>
    <x v="0"/>
    <x v="3"/>
    <x v="1"/>
    <x v="0"/>
    <n v="1249505"/>
    <d v="2001-05-15T12:09:52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1"/>
    <s v="SMITHJAY"/>
    <s v="RWATT"/>
    <s v="EC-IM Canada West"/>
    <x v="7"/>
    <x v="9"/>
    <n v="790883"/>
    <d v="2001-05-15T21:00:00"/>
  </r>
  <r>
    <x v="1"/>
    <x v="3"/>
    <x v="1"/>
    <x v="0"/>
    <n v="1249507"/>
    <d v="2001-05-15T12:10:03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"/>
    <s v="cprovenzan"/>
    <s v="VPIMENOV"/>
    <s v="ENA-IM ME NEW YORK"/>
    <x v="7"/>
    <x v="7"/>
    <s v="V97677.1 / 790884"/>
    <d v="2001-06-01T21:00:00"/>
  </r>
  <r>
    <x v="1"/>
    <x v="3"/>
    <x v="0"/>
    <x v="0"/>
    <n v="1249509"/>
    <d v="2001-05-15T12:10:09"/>
    <s v="Aquila Canada Corp."/>
    <x v="0"/>
    <x v="0"/>
    <x v="0"/>
    <x v="3"/>
    <s v="US Gas Fin Swap"/>
    <s v="US Gas Swap      Nymex                   Jun-Oct01       USD/MM"/>
    <m/>
    <n v="2500"/>
    <x v="0"/>
    <x v="12"/>
    <x v="0"/>
    <n v="4.7350000000000003"/>
    <s v="davidlake"/>
    <s v="JARNOLD"/>
    <s v="NG-Price"/>
    <x v="3"/>
    <x v="7"/>
    <s v="V97675.1"/>
    <d v="2001-06-01T00:00:00"/>
  </r>
  <r>
    <x v="1"/>
    <x v="3"/>
    <x v="0"/>
    <x v="0"/>
    <n v="1249511"/>
    <d v="2001-05-15T12:10:11"/>
    <s v="WPS Energy Services, Inc."/>
    <x v="0"/>
    <x v="0"/>
    <x v="0"/>
    <x v="3"/>
    <s v="US Gas Fin Swap"/>
    <s v="US Gas Swap      Nymex                   Nov01-Mar02     USD/MM"/>
    <n v="2500"/>
    <m/>
    <x v="0"/>
    <x v="12"/>
    <x v="0"/>
    <n v="5.0149999999999997"/>
    <s v="BISHOP00"/>
    <s v="JARNOLD"/>
    <s v="NG-Price"/>
    <x v="3"/>
    <x v="7"/>
    <s v="V97676.1"/>
    <d v="2001-11-01T00:00:00"/>
  </r>
  <r>
    <x v="1"/>
    <x v="3"/>
    <x v="0"/>
    <x v="0"/>
    <n v="1249510"/>
    <d v="2001-05-15T12:10:1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3"/>
    <s v="pstrange"/>
    <s v="JARNOLD"/>
    <s v="NG-Price"/>
    <x v="3"/>
    <x v="7"/>
    <s v="V97679.1"/>
    <d v="2001-06-01T21:00:00"/>
  </r>
  <r>
    <x v="1"/>
    <x v="3"/>
    <x v="1"/>
    <x v="0"/>
    <n v="1249512"/>
    <d v="2001-05-15T12:10:31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886"/>
    <d v="2001-05-17T21:00:00"/>
  </r>
  <r>
    <x v="1"/>
    <x v="3"/>
    <x v="1"/>
    <x v="0"/>
    <n v="1249513"/>
    <d v="2001-05-15T12:10:32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50000000000001"/>
    <s v="cprovenzan"/>
    <s v="VPIMENOV"/>
    <s v="ENA-IM ME NEW YORK"/>
    <x v="7"/>
    <x v="7"/>
    <s v="V97682.1 / 790889"/>
    <d v="2001-06-01T21:00:00"/>
  </r>
  <r>
    <x v="1"/>
    <x v="3"/>
    <x v="0"/>
    <x v="0"/>
    <n v="1249516"/>
    <d v="2001-05-15T12:10:37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5"/>
    <s v="basspro1"/>
    <s v="JARNOLD"/>
    <s v="NG-Price"/>
    <x v="3"/>
    <x v="7"/>
    <s v="V97681.1"/>
    <d v="2001-06-01T21:00:00"/>
  </r>
  <r>
    <x v="1"/>
    <x v="3"/>
    <x v="0"/>
    <x v="0"/>
    <n v="1249517"/>
    <d v="2001-05-15T12:10:46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72"/>
    <s v="petverma"/>
    <s v="JARNOLD"/>
    <s v="NG-Price"/>
    <x v="3"/>
    <x v="7"/>
    <s v="V97684.1"/>
    <d v="2001-06-01T00:00:00"/>
  </r>
  <r>
    <x v="0"/>
    <x v="3"/>
    <x v="1"/>
    <x v="0"/>
    <n v="1249518"/>
    <d v="2001-05-15T12:10:4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449999999999998"/>
    <s v="BIGBRADLY"/>
    <s v="MCOWAN"/>
    <s v="EC-IM Canada West"/>
    <x v="7"/>
    <x v="9"/>
    <n v="790888"/>
    <d v="2001-06-01T21:00:00"/>
  </r>
  <r>
    <x v="1"/>
    <x v="1"/>
    <x v="1"/>
    <x v="0"/>
    <n v="1249519"/>
    <d v="2001-05-15T12:11:03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52.75"/>
    <s v="vfaes123"/>
    <s v="JQUENET"/>
    <s v="ST-PJM"/>
    <x v="6"/>
    <x v="8"/>
    <n v="611599.1"/>
    <d v="2001-05-29T21:00:00"/>
  </r>
  <r>
    <x v="1"/>
    <x v="2"/>
    <x v="0"/>
    <x v="0"/>
    <n v="1249522"/>
    <d v="2001-05-15T12:11:54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5"/>
    <s v="rsrsrsrs"/>
    <s v="AHAUSER"/>
    <s v="Blnd-Hu-Hdg"/>
    <x v="3"/>
    <x v="7"/>
    <s v="V97692.1"/>
    <d v="2001-06-01T21:00:00"/>
  </r>
  <r>
    <x v="1"/>
    <x v="3"/>
    <x v="0"/>
    <x v="0"/>
    <n v="1249523"/>
    <d v="2001-05-15T12:12:22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"/>
    <s v="basspro1"/>
    <s v="JARNOLD"/>
    <s v="NG-Price"/>
    <x v="3"/>
    <x v="7"/>
    <s v="V97694.1"/>
    <d v="2001-06-01T21:00:00"/>
  </r>
  <r>
    <x v="1"/>
    <x v="6"/>
    <x v="0"/>
    <x v="0"/>
    <n v="1249524"/>
    <d v="2001-05-15T12:12:3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7695.1"/>
    <d v="2001-06-01T00:00:00"/>
  </r>
  <r>
    <x v="1"/>
    <x v="3"/>
    <x v="0"/>
    <x v="0"/>
    <n v="1249525"/>
    <d v="2001-05-15T12:12:37"/>
    <s v="Bank of Montreal"/>
    <x v="0"/>
    <x v="0"/>
    <x v="0"/>
    <x v="3"/>
    <s v="US Gas Fin Swap"/>
    <s v="US Gas Swap      Nymex                   Jan-Dec02       USD/MM"/>
    <n v="2500"/>
    <m/>
    <x v="0"/>
    <x v="12"/>
    <x v="0"/>
    <n v="4.59"/>
    <s v="ADM18948"/>
    <s v="JARNOLD"/>
    <s v="NG-Price"/>
    <x v="3"/>
    <x v="7"/>
    <s v="V97696.1"/>
    <d v="2002-01-01T21:00:00"/>
  </r>
  <r>
    <x v="1"/>
    <x v="1"/>
    <x v="1"/>
    <x v="0"/>
    <n v="1249526"/>
    <d v="2001-05-15T12:12:38"/>
    <s v="Mirant Americas Energy Marketing, L.P."/>
    <x v="0"/>
    <x v="0"/>
    <x v="0"/>
    <x v="1"/>
    <s v="US West Power Phy Fwd CAISO"/>
    <s v="US Pwr Phy CAISO NP15 OffPk              17-31May01      USD/MWh"/>
    <n v="25"/>
    <m/>
    <x v="1"/>
    <x v="1"/>
    <x v="0"/>
    <n v="148"/>
    <s v="sconn00001"/>
    <s v="CMALLOR"/>
    <s v="ST-CA"/>
    <x v="6"/>
    <x v="8"/>
    <n v="611601.1"/>
    <d v="2001-05-17T21:00:00"/>
  </r>
  <r>
    <x v="1"/>
    <x v="2"/>
    <x v="0"/>
    <x v="0"/>
    <n v="1249528"/>
    <d v="2001-05-15T12:12:5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97.1"/>
    <d v="2001-06-01T21:00:00"/>
  </r>
  <r>
    <x v="0"/>
    <x v="3"/>
    <x v="1"/>
    <x v="0"/>
    <n v="1249530"/>
    <d v="2001-05-15T12:13:15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2"/>
    <s v="tsamaska"/>
    <s v="MCOWAN"/>
    <s v="EC-IM Canada West"/>
    <x v="7"/>
    <x v="9"/>
    <n v="790897"/>
    <d v="2001-05-16T21:00:00"/>
  </r>
  <r>
    <x v="1"/>
    <x v="3"/>
    <x v="0"/>
    <x v="0"/>
    <n v="1249531"/>
    <d v="2001-05-15T12:13:2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Basskevin"/>
    <s v="PKEAVEY"/>
    <s v="G-DAILY-EST"/>
    <x v="3"/>
    <x v="7"/>
    <s v="V97699.1"/>
    <d v="2001-05-17T21:00:00"/>
  </r>
  <r>
    <x v="1"/>
    <x v="3"/>
    <x v="1"/>
    <x v="0"/>
    <n v="1249532"/>
    <d v="2001-05-15T12:13:29"/>
    <s v="Summit Natural Gas, LLP"/>
    <x v="0"/>
    <x v="0"/>
    <x v="0"/>
    <x v="3"/>
    <s v="US Gas Phy Fwd Firm non-TX &lt; or = 1Mo "/>
    <s v="US Gas Phy       TENN 500                17-31May01      USD/MM"/>
    <n v="10000"/>
    <m/>
    <x v="0"/>
    <x v="12"/>
    <x v="0"/>
    <n v="4.4649999999999999"/>
    <s v="ADM05645"/>
    <s v="SNEAL"/>
    <s v="ENA-IM NE GULF3"/>
    <x v="7"/>
    <x v="7"/>
    <n v="790901"/>
    <d v="2001-05-17T21:00:00"/>
  </r>
  <r>
    <x v="1"/>
    <x v="3"/>
    <x v="0"/>
    <x v="0"/>
    <n v="1249533"/>
    <d v="2001-05-15T12:13:30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150000000000002"/>
    <s v="basspro1"/>
    <s v="JARNOLD"/>
    <s v="NG-Price"/>
    <x v="3"/>
    <x v="7"/>
    <s v="V97701.1"/>
    <d v="2001-06-01T21:00:00"/>
  </r>
  <r>
    <x v="0"/>
    <x v="3"/>
    <x v="1"/>
    <x v="0"/>
    <n v="1249536"/>
    <d v="2001-05-15T12:13:33"/>
    <s v="Mirant Americas Energy Marketing Canada, Ltd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"/>
    <s v="ADM68959"/>
    <s v="RWATT"/>
    <s v="EC-IM Canada West"/>
    <x v="7"/>
    <x v="9"/>
    <n v="790900"/>
    <d v="2001-05-15T21:00:00"/>
  </r>
  <r>
    <x v="1"/>
    <x v="3"/>
    <x v="0"/>
    <x v="0"/>
    <n v="1249537"/>
    <d v="2001-05-15T12:13:34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"/>
    <s v="jh1825ps"/>
    <s v="JARNOLD"/>
    <s v="NG-Price"/>
    <x v="3"/>
    <x v="7"/>
    <s v="V97702.1"/>
    <d v="2001-11-01T00:00:00"/>
  </r>
  <r>
    <x v="1"/>
    <x v="1"/>
    <x v="1"/>
    <x v="0"/>
    <n v="1249538"/>
    <d v="2001-05-15T12:13:49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.25"/>
    <s v="Amlingst"/>
    <s v="RBALLATO"/>
    <s v="LT-ERCOT"/>
    <x v="6"/>
    <x v="8"/>
    <n v="611616.1"/>
    <d v="2001-05-21T00:00:00"/>
  </r>
  <r>
    <x v="1"/>
    <x v="1"/>
    <x v="1"/>
    <x v="0"/>
    <n v="1249540"/>
    <d v="2001-05-15T12:13:53"/>
    <s v="BP Energy Company"/>
    <x v="0"/>
    <x v="0"/>
    <x v="0"/>
    <x v="1"/>
    <s v="US East Power Phy Fwd Firm Unplan B"/>
    <s v="US Pwr Phy Unp B ERCOT Peak              17-18May01      USD/MWh"/>
    <n v="50"/>
    <m/>
    <x v="0"/>
    <x v="1"/>
    <x v="0"/>
    <n v="59.25"/>
    <s v="Amlingst"/>
    <s v="RBALLATO"/>
    <s v="ST-ERCOT"/>
    <x v="6"/>
    <x v="8"/>
    <n v="611617.1"/>
    <d v="2001-05-17T21:00:00"/>
  </r>
  <r>
    <x v="0"/>
    <x v="0"/>
    <x v="0"/>
    <x v="0"/>
    <n v="1249543"/>
    <d v="2001-05-15T12:14:3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DAVEMORGAN"/>
    <s v="BMARCHAN"/>
    <s v="Enron Metals Trading System"/>
    <x v="0"/>
    <x v="0"/>
    <n v="2130895"/>
    <m/>
  </r>
  <r>
    <x v="1"/>
    <x v="3"/>
    <x v="0"/>
    <x v="0"/>
    <n v="1249542"/>
    <d v="2001-05-15T12:14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1"/>
    <s v="EPMELPjrc"/>
    <s v="JARNOLD"/>
    <s v="NG-Price"/>
    <x v="3"/>
    <x v="7"/>
    <s v="V97706.1"/>
    <d v="2001-06-01T00:00:00"/>
  </r>
  <r>
    <x v="1"/>
    <x v="3"/>
    <x v="0"/>
    <x v="0"/>
    <n v="1249547"/>
    <d v="2001-05-15T12:1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petverma"/>
    <s v="JARNOLD"/>
    <s v="NG-Price"/>
    <x v="3"/>
    <x v="7"/>
    <s v="V97710.1"/>
    <d v="2001-11-01T00:00:00"/>
  </r>
  <r>
    <x v="1"/>
    <x v="3"/>
    <x v="0"/>
    <x v="0"/>
    <n v="1249548"/>
    <d v="2001-05-15T12:15:17"/>
    <s v="Reliant Energy Services, Inc."/>
    <x v="0"/>
    <x v="0"/>
    <x v="0"/>
    <x v="3"/>
    <s v="US Gas Fin Swap"/>
    <s v="US Gas Swap      Nymex                   Nov01-Mar02     USD/MM"/>
    <n v="5000"/>
    <m/>
    <x v="0"/>
    <x v="12"/>
    <x v="0"/>
    <n v="5"/>
    <s v="pstrange"/>
    <s v="JARNOLD"/>
    <s v="NG-Price"/>
    <x v="3"/>
    <x v="7"/>
    <s v="V97711.1"/>
    <d v="2001-11-01T00:00:00"/>
  </r>
  <r>
    <x v="1"/>
    <x v="3"/>
    <x v="0"/>
    <x v="0"/>
    <n v="1249550"/>
    <d v="2001-05-15T12:15:56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8"/>
    <s v="EPMELPjrc"/>
    <s v="JARNOLD"/>
    <s v="NG-Price"/>
    <x v="3"/>
    <x v="7"/>
    <s v="V97712.1"/>
    <d v="2002-01-01T21:00:00"/>
  </r>
  <r>
    <x v="1"/>
    <x v="3"/>
    <x v="0"/>
    <x v="0"/>
    <n v="1249551"/>
    <d v="2001-05-15T12:16:13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AQUILA1074"/>
    <s v="JARNOLD"/>
    <s v="NG-Price"/>
    <x v="3"/>
    <x v="7"/>
    <s v="V97714.1"/>
    <d v="2001-06-01T21:00:00"/>
  </r>
  <r>
    <x v="1"/>
    <x v="3"/>
    <x v="0"/>
    <x v="0"/>
    <n v="1249552"/>
    <d v="2001-05-15T12:16:21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CRABTREE"/>
    <s v="JARNOLD"/>
    <s v="NG-Price"/>
    <x v="3"/>
    <x v="7"/>
    <s v="V97715.1"/>
    <d v="2001-06-01T21:00:00"/>
  </r>
  <r>
    <x v="1"/>
    <x v="3"/>
    <x v="0"/>
    <x v="0"/>
    <n v="1249553"/>
    <d v="2001-05-15T12:16:30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716.1"/>
    <d v="2001-06-01T21:00:00"/>
  </r>
  <r>
    <x v="1"/>
    <x v="3"/>
    <x v="0"/>
    <x v="0"/>
    <n v="1249555"/>
    <d v="2001-05-15T12:16:41"/>
    <s v="Glencore Ltd."/>
    <x v="0"/>
    <x v="0"/>
    <x v="0"/>
    <x v="3"/>
    <s v="US Gas Fin BasisSwap"/>
    <s v="US Gas Basis     TETCO STX               Jun-Oct01       USD/MM"/>
    <n v="10000"/>
    <m/>
    <x v="0"/>
    <x v="12"/>
    <x v="0"/>
    <n v="-0.13750000000000001"/>
    <s v="ADM48210"/>
    <s v="SBRAWNE"/>
    <s v="FT-East"/>
    <x v="3"/>
    <x v="7"/>
    <s v="V97717.1"/>
    <d v="2001-06-01T00:00:00"/>
  </r>
  <r>
    <x v="1"/>
    <x v="3"/>
    <x v="0"/>
    <x v="0"/>
    <n v="1249556"/>
    <d v="2001-05-15T12:17:24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aepes214"/>
    <s v="JARNOLD"/>
    <s v="NG-Price"/>
    <x v="3"/>
    <x v="7"/>
    <s v="V97718.1"/>
    <d v="2001-06-01T21:00:00"/>
  </r>
  <r>
    <x v="1"/>
    <x v="3"/>
    <x v="0"/>
    <x v="0"/>
    <n v="1249558"/>
    <d v="2001-05-15T12:17:4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jdbsempra"/>
    <s v="JARNOLD"/>
    <s v="NG-Price"/>
    <x v="3"/>
    <x v="7"/>
    <s v="V97720.1"/>
    <d v="2001-11-01T00:00:00"/>
  </r>
  <r>
    <x v="1"/>
    <x v="3"/>
    <x v="0"/>
    <x v="0"/>
    <n v="1249559"/>
    <d v="2001-05-15T12:18:19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9"/>
    <s v="ADM61910"/>
    <s v="JARNOLD"/>
    <s v="NG-Price"/>
    <x v="3"/>
    <x v="7"/>
    <s v="V97721.1"/>
    <d v="2001-11-01T00:00:00"/>
  </r>
  <r>
    <x v="1"/>
    <x v="3"/>
    <x v="0"/>
    <x v="0"/>
    <n v="1249561"/>
    <d v="2001-05-15T12:18:4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6050000000000004"/>
    <s v="PATGRIMES"/>
    <s v="JARNOLD"/>
    <s v="NG-Price"/>
    <x v="3"/>
    <x v="7"/>
    <s v="V97723.1"/>
    <d v="2001-06-01T21:00:00"/>
  </r>
  <r>
    <x v="1"/>
    <x v="3"/>
    <x v="1"/>
    <x v="0"/>
    <n v="1249562"/>
    <d v="2001-05-15T12:19:28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FMORGAN1"/>
    <s v="ARING"/>
    <s v="ENA-IM NE GULF1"/>
    <x v="7"/>
    <x v="7"/>
    <n v="790911"/>
    <d v="2001-05-17T21:00:00"/>
  </r>
  <r>
    <x v="1"/>
    <x v="3"/>
    <x v="1"/>
    <x v="0"/>
    <n v="1249563"/>
    <d v="2001-05-15T12:19:36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650000000000004"/>
    <s v="FMORGAN1"/>
    <s v="ARING"/>
    <s v="ENA-IM NE GULF1"/>
    <x v="7"/>
    <x v="7"/>
    <n v="790912"/>
    <d v="2001-05-17T21:00:00"/>
  </r>
  <r>
    <x v="1"/>
    <x v="1"/>
    <x v="1"/>
    <x v="0"/>
    <n v="1249565"/>
    <d v="2001-05-15T12:19:40"/>
    <s v="Aquila Energy Marketing Corporation"/>
    <x v="0"/>
    <x v="0"/>
    <x v="0"/>
    <x v="1"/>
    <s v="US West Power Phy Fwd Firm"/>
    <s v="US Pwr Phy Firm  PALVE OffPk             17-31May01      USD/MWh"/>
    <m/>
    <n v="25"/>
    <x v="0"/>
    <x v="1"/>
    <x v="0"/>
    <n v="77.5"/>
    <s v="WESTPOWER"/>
    <s v="MFISCHE2"/>
    <s v="ST-SW"/>
    <x v="6"/>
    <x v="8"/>
    <n v="611621.1"/>
    <d v="2001-05-17T21:00:00"/>
  </r>
  <r>
    <x v="1"/>
    <x v="1"/>
    <x v="1"/>
    <x v="0"/>
    <n v="1249567"/>
    <d v="2001-05-15T12:20:03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63.25"/>
    <s v="Amlingst"/>
    <s v="DSMITH3"/>
    <s v="LT-ERCOT"/>
    <x v="6"/>
    <x v="8"/>
    <n v="611622.1"/>
    <d v="2001-06-01T00:00:00"/>
  </r>
  <r>
    <x v="1"/>
    <x v="3"/>
    <x v="0"/>
    <x v="0"/>
    <n v="1249568"/>
    <d v="2001-05-15T12:20:08"/>
    <s v="Dynegy Canada Inc."/>
    <x v="0"/>
    <x v="0"/>
    <x v="0"/>
    <x v="3"/>
    <s v="US Gas Fin Swap"/>
    <s v="US Gas Swap      Nymex                   Jun-Oct01       USD/MM"/>
    <n v="2500"/>
    <m/>
    <x v="0"/>
    <x v="12"/>
    <x v="0"/>
    <n v="4.7"/>
    <s v="ADM59980"/>
    <s v="JARNOLD"/>
    <s v="NG-Price"/>
    <x v="3"/>
    <x v="7"/>
    <s v="V97726.1"/>
    <d v="2001-06-01T00:00:00"/>
  </r>
  <r>
    <x v="1"/>
    <x v="3"/>
    <x v="0"/>
    <x v="0"/>
    <n v="1249569"/>
    <d v="2001-05-15T12:20:11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9"/>
    <s v="CSPRINGER"/>
    <s v="JARNOLD"/>
    <s v="NG-Price"/>
    <x v="3"/>
    <x v="7"/>
    <s v="V97727.1"/>
    <d v="2001-11-01T00:00:00"/>
  </r>
  <r>
    <x v="1"/>
    <x v="3"/>
    <x v="0"/>
    <x v="0"/>
    <n v="1249570"/>
    <d v="2001-05-15T12:20:31"/>
    <s v="Dynegy Marketing and Trade"/>
    <x v="0"/>
    <x v="0"/>
    <x v="0"/>
    <x v="3"/>
    <s v="US Gas Fin Swap"/>
    <s v="US Gas Swap      Nymex                   Nov01-Mar02     USD/MM"/>
    <n v="2500"/>
    <m/>
    <x v="0"/>
    <x v="12"/>
    <x v="0"/>
    <n v="4.99"/>
    <s v="SHIMAITIS"/>
    <s v="JARNOLD"/>
    <s v="NG-Price"/>
    <x v="3"/>
    <x v="7"/>
    <s v="V97728.1"/>
    <d v="2001-11-01T00:00:00"/>
  </r>
  <r>
    <x v="1"/>
    <x v="6"/>
    <x v="0"/>
    <x v="0"/>
    <n v="1249571"/>
    <d v="2001-05-15T12:20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7729.1"/>
    <d v="2001-06-01T00:00:00"/>
  </r>
  <r>
    <x v="1"/>
    <x v="11"/>
    <x v="1"/>
    <x v="0"/>
    <n v="1249573"/>
    <d v="2001-05-15T12:21:09"/>
    <s v="Dixie Plywood &amp; Lumber Company of Houston"/>
    <x v="7"/>
    <x v="2"/>
    <x v="1"/>
    <x v="11"/>
    <s v="US SYP Lumber Phy"/>
    <s v="US SYP Phy       2x6 #3 HOU Truck        15May01         USD/MBF"/>
    <n v="66"/>
    <m/>
    <x v="0"/>
    <x v="20"/>
    <x v="0"/>
    <n v="340"/>
    <s v="ADM81953"/>
    <s v="JJACOBS"/>
    <s v="Lumber-Spot"/>
    <x v="3"/>
    <x v="7"/>
    <s v=" JJ-0351"/>
    <d v="2001-05-15T21:00:00"/>
  </r>
  <r>
    <x v="1"/>
    <x v="3"/>
    <x v="1"/>
    <x v="0"/>
    <n v="1249574"/>
    <d v="2001-05-15T12:21:18"/>
    <s v="Mirant Americas Energy Marketing, L.P."/>
    <x v="0"/>
    <x v="0"/>
    <x v="0"/>
    <x v="3"/>
    <s v="US Gas Phy Fwd Firm non-TX &lt; or = 1Mo "/>
    <s v="US Gas Phy       COL Onshore             17May01         USD/MM"/>
    <n v="10000"/>
    <m/>
    <x v="0"/>
    <x v="12"/>
    <x v="0"/>
    <n v="4.53"/>
    <s v="gregt00001"/>
    <s v="SPEREIR"/>
    <s v="ENA-IM NE GULF2"/>
    <x v="7"/>
    <x v="7"/>
    <n v="790913"/>
    <d v="2001-05-17T21:00:00"/>
  </r>
  <r>
    <x v="1"/>
    <x v="6"/>
    <x v="0"/>
    <x v="0"/>
    <n v="1249575"/>
    <d v="2001-05-15T12:21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N587JK00"/>
    <s v="GWHALLE"/>
    <s v="WTI-GW-NXC2"/>
    <x v="3"/>
    <x v="7"/>
    <s v="V97732.1"/>
    <d v="2001-06-01T00:00:00"/>
  </r>
  <r>
    <x v="1"/>
    <x v="3"/>
    <x v="1"/>
    <x v="0"/>
    <n v="1249576"/>
    <d v="2001-05-15T12:21:29"/>
    <s v="Mirant Americas Energy Marketing, L.P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549999999999999"/>
    <s v="gregt00001"/>
    <s v="JHODGE2"/>
    <s v="ENA-IM ME TCO"/>
    <x v="7"/>
    <x v="7"/>
    <n v="790914"/>
    <d v="2001-05-17T21:00:00"/>
  </r>
  <r>
    <x v="0"/>
    <x v="0"/>
    <x v="0"/>
    <x v="0"/>
    <n v="1249577"/>
    <d v="2001-05-15T12:21:5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johnmanfld"/>
    <s v="BMARCHAN"/>
    <s v="Enron Metals Trading System"/>
    <x v="0"/>
    <x v="0"/>
    <n v="2130893"/>
    <m/>
  </r>
  <r>
    <x v="0"/>
    <x v="0"/>
    <x v="0"/>
    <x v="0"/>
    <n v="1249578"/>
    <d v="2001-05-15T12:22:00"/>
    <s v="Marc Rich Investment Lt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44077"/>
    <s v="BMARCHAN"/>
    <s v="Enron Metals Trading System"/>
    <x v="0"/>
    <x v="0"/>
    <n v="2130891"/>
    <m/>
  </r>
  <r>
    <x v="1"/>
    <x v="3"/>
    <x v="0"/>
    <x v="0"/>
    <n v="1249580"/>
    <d v="2001-05-15T12:22:57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ADM90884"/>
    <s v="JARNOLD"/>
    <s v="NG-Price"/>
    <x v="3"/>
    <x v="7"/>
    <s v="V97735.1"/>
    <d v="2001-06-01T21:00:00"/>
  </r>
  <r>
    <x v="1"/>
    <x v="1"/>
    <x v="1"/>
    <x v="0"/>
    <n v="1249581"/>
    <d v="2001-05-15T12:24:25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26.1"/>
    <d v="2001-05-21T21:00:00"/>
  </r>
  <r>
    <x v="1"/>
    <x v="1"/>
    <x v="1"/>
    <x v="0"/>
    <n v="1249582"/>
    <d v="2001-05-15T12:24:54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3.25"/>
    <s v="Amlingst"/>
    <s v="DSMITH3"/>
    <s v="LT-ERCOT"/>
    <x v="6"/>
    <x v="8"/>
    <n v="611627.1"/>
    <d v="2002-01-01T00:00:00"/>
  </r>
  <r>
    <x v="1"/>
    <x v="1"/>
    <x v="1"/>
    <x v="0"/>
    <n v="1249583"/>
    <d v="2001-05-15T12:25:15"/>
    <s v="El Paso Merchant Energy, L.P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EPowerML"/>
    <s v="JQUENET"/>
    <s v="ST-PJM"/>
    <x v="6"/>
    <x v="8"/>
    <n v="611629.1"/>
    <d v="2001-05-21T21:00:00"/>
  </r>
  <r>
    <x v="1"/>
    <x v="1"/>
    <x v="1"/>
    <x v="0"/>
    <n v="1249584"/>
    <d v="2001-05-15T12:25:39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30.1"/>
    <d v="2001-05-21T21:00:00"/>
  </r>
  <r>
    <x v="1"/>
    <x v="3"/>
    <x v="0"/>
    <x v="0"/>
    <n v="1249586"/>
    <d v="2001-05-15T12:26:14"/>
    <s v="Bank of Montreal"/>
    <x v="0"/>
    <x v="0"/>
    <x v="0"/>
    <x v="3"/>
    <s v="US Gas Fin Swap"/>
    <s v="US Gas Swap      Nymex                   Jan-Dec02       USD/MM"/>
    <m/>
    <n v="1000"/>
    <x v="0"/>
    <x v="12"/>
    <x v="0"/>
    <n v="4.585"/>
    <s v="ADM18948"/>
    <s v="JARNOLD"/>
    <s v="NG-Price"/>
    <x v="3"/>
    <x v="7"/>
    <s v="V97740.1"/>
    <d v="2002-01-01T21:00:00"/>
  </r>
  <r>
    <x v="1"/>
    <x v="2"/>
    <x v="0"/>
    <x v="0"/>
    <n v="1249588"/>
    <d v="2001-05-15T12:28:59"/>
    <s v="Morgan Stanley Capital Group, Inc."/>
    <x v="0"/>
    <x v="0"/>
    <x v="0"/>
    <x v="2"/>
    <s v="US UNL Gasoline Fin Swap"/>
    <s v="US UNL Gasoline  Platts GC               Jul01           c/Gl-b"/>
    <m/>
    <n v="10000"/>
    <x v="0"/>
    <x v="17"/>
    <x v="0"/>
    <n v="79.400000000000006"/>
    <s v="eglasgow"/>
    <s v="AHAUSER"/>
    <s v="Blnd-Hu-Hdg"/>
    <x v="3"/>
    <x v="7"/>
    <s v="V97743.1"/>
    <d v="2001-07-01T21:00:00"/>
  </r>
  <r>
    <x v="1"/>
    <x v="1"/>
    <x v="1"/>
    <x v="0"/>
    <n v="1249591"/>
    <d v="2001-05-15T12:30:0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0"/>
    <s v="jgoodman"/>
    <s v="RBADEER"/>
    <s v="LT-CA"/>
    <x v="6"/>
    <x v="8"/>
    <n v="611690.1"/>
    <d v="2001-09-01T21:00:00"/>
  </r>
  <r>
    <x v="0"/>
    <x v="0"/>
    <x v="0"/>
    <x v="0"/>
    <n v="1249592"/>
    <d v="2001-05-15T12:30:1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pornstar"/>
    <s v="BMARCHAN"/>
    <s v="Enron Metals Trading System"/>
    <x v="0"/>
    <x v="0"/>
    <n v="2130889"/>
    <m/>
  </r>
  <r>
    <x v="1"/>
    <x v="1"/>
    <x v="1"/>
    <x v="0"/>
    <n v="1249593"/>
    <d v="2001-05-15T12:30:25"/>
    <s v="Allegheny Energy Supply Company, LLC"/>
    <x v="0"/>
    <x v="0"/>
    <x v="0"/>
    <x v="1"/>
    <s v="US West Power Phy Fwd CAISO"/>
    <s v="US Pwr Phy CAISO NP15 Peak               Oct-Dec01       USD/MWh"/>
    <m/>
    <n v="25"/>
    <x v="0"/>
    <x v="1"/>
    <x v="0"/>
    <n v="153"/>
    <s v="pvaes123"/>
    <s v="RBADEER"/>
    <s v="LT-CA"/>
    <x v="6"/>
    <x v="8"/>
    <n v="611689.1"/>
    <d v="2001-10-01T00:00:00"/>
  </r>
  <r>
    <x v="0"/>
    <x v="0"/>
    <x v="0"/>
    <x v="0"/>
    <n v="1249594"/>
    <d v="2001-05-15T12:30:4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30887"/>
    <m/>
  </r>
  <r>
    <x v="0"/>
    <x v="0"/>
    <x v="0"/>
    <x v="0"/>
    <n v="1249595"/>
    <d v="2001-05-15T12:30:53"/>
    <s v="ED &amp; F Man International Limited"/>
    <x v="0"/>
    <x v="0"/>
    <x v="0"/>
    <x v="0"/>
    <s v="Copper LME Registered Contract"/>
    <s v="Cu LME Reg.      Contract                18Jul01         USD/mt-L"/>
    <n v="10"/>
    <m/>
    <x v="0"/>
    <x v="0"/>
    <x v="0"/>
    <n v="1662.75"/>
    <s v="anilshah"/>
    <s v="BMARCHAN"/>
    <s v="Enron Metals Trading System"/>
    <x v="0"/>
    <x v="0"/>
    <n v="2130885"/>
    <d v="2001-07-18T15:32:00"/>
  </r>
  <r>
    <x v="0"/>
    <x v="0"/>
    <x v="0"/>
    <x v="0"/>
    <n v="1249597"/>
    <d v="2001-05-15T12:30:58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66"/>
    <s v="johnmanfld"/>
    <s v="BMARCHAN"/>
    <s v="Enron Metals Trading System"/>
    <x v="0"/>
    <x v="0"/>
    <n v="2130883"/>
    <m/>
  </r>
  <r>
    <x v="1"/>
    <x v="1"/>
    <x v="1"/>
    <x v="0"/>
    <n v="1249598"/>
    <d v="2001-05-15T12:31:0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6.25"/>
    <s v="CHRYARROW"/>
    <s v="CDORLAN"/>
    <s v="ST-ECAR"/>
    <x v="6"/>
    <x v="8"/>
    <n v="611680.1"/>
    <d v="2001-06-01T17:11:00"/>
  </r>
  <r>
    <x v="1"/>
    <x v="6"/>
    <x v="0"/>
    <x v="0"/>
    <n v="1249599"/>
    <d v="2001-05-15T12:31:1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7"/>
    <s v="V97746.1"/>
    <d v="2001-06-01T00:00:00"/>
  </r>
  <r>
    <x v="1"/>
    <x v="1"/>
    <x v="1"/>
    <x v="0"/>
    <n v="1249601"/>
    <d v="2001-05-15T12:31:29"/>
    <s v="Williams Energy Marketing &amp; Trading Company"/>
    <x v="0"/>
    <x v="0"/>
    <x v="0"/>
    <x v="1"/>
    <s v="US East Power Phy Fwd Firm"/>
    <s v="US Pwr Phy Firm  Cinergy Peak            Mar-Apr02       USD/MWh"/>
    <m/>
    <n v="50"/>
    <x v="0"/>
    <x v="1"/>
    <x v="0"/>
    <n v="37.25"/>
    <s v="danogrady"/>
    <s v="FSTURM"/>
    <s v="LT-SERC"/>
    <x v="6"/>
    <x v="8"/>
    <n v="611681.1"/>
    <d v="2002-03-01T14:25:00"/>
  </r>
  <r>
    <x v="0"/>
    <x v="0"/>
    <x v="0"/>
    <x v="0"/>
    <n v="1249602"/>
    <d v="2001-05-15T12:31:52"/>
    <s v="Gerald Metals Inc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GLOVERJOHN"/>
    <s v="BMARCHAN"/>
    <s v="Enron Metals Trading System"/>
    <x v="0"/>
    <x v="0"/>
    <n v="2130881"/>
    <m/>
  </r>
  <r>
    <x v="0"/>
    <x v="0"/>
    <x v="0"/>
    <x v="0"/>
    <n v="1249603"/>
    <d v="2001-05-15T12:32:01"/>
    <s v="J. Aron &amp; Company"/>
    <x v="0"/>
    <x v="0"/>
    <x v="0"/>
    <x v="0"/>
    <s v="Copper LME Registered Contract"/>
    <s v="Cu LME Reg.      Contract                3 Month         USD/mt-L"/>
    <m/>
    <n v="6"/>
    <x v="0"/>
    <x v="0"/>
    <x v="0"/>
    <n v="1666"/>
    <s v="ADM08839"/>
    <s v="BMARCHAN"/>
    <s v="Enron Metals Trading System"/>
    <x v="0"/>
    <x v="0"/>
    <n v="2130879"/>
    <m/>
  </r>
  <r>
    <x v="0"/>
    <x v="0"/>
    <x v="0"/>
    <x v="0"/>
    <n v="1249604"/>
    <d v="2001-05-15T12:32:0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NATHANDAY"/>
    <s v="BMARCHAN"/>
    <s v="Enron Metals Trading System"/>
    <x v="0"/>
    <x v="0"/>
    <n v="2130877"/>
    <m/>
  </r>
  <r>
    <x v="0"/>
    <x v="3"/>
    <x v="0"/>
    <x v="0"/>
    <n v="1249605"/>
    <d v="2001-05-15T12:32:30"/>
    <s v="Duke Energy Marketing Limited Partnership"/>
    <x v="0"/>
    <x v="0"/>
    <x v="0"/>
    <x v="3"/>
    <s v="CAN Gas Fin BasSwap"/>
    <s v="CAN Gas Basis    AECO                    Jul01           USD/MM"/>
    <m/>
    <n v="5000"/>
    <x v="0"/>
    <x v="12"/>
    <x v="0"/>
    <n v="-0.32500000000000001"/>
    <s v="BIGBRADLY"/>
    <s v="JMCKAY"/>
    <s v="FT-CAND-EGSC"/>
    <x v="3"/>
    <x v="9"/>
    <s v="V97748.1"/>
    <d v="2001-07-01T21:00:00"/>
  </r>
  <r>
    <x v="1"/>
    <x v="3"/>
    <x v="0"/>
    <x v="0"/>
    <n v="1249606"/>
    <d v="2001-05-15T12:32:36"/>
    <s v="PanCanadian Energy Services Inc."/>
    <x v="0"/>
    <x v="0"/>
    <x v="0"/>
    <x v="3"/>
    <s v="US Gas Fin BasisSwap"/>
    <s v="US Gas Basis     NGI PGE CtyGate         Jun01           USD/MM"/>
    <m/>
    <n v="5000"/>
    <x v="0"/>
    <x v="12"/>
    <x v="0"/>
    <n v="2.95"/>
    <s v="pces5095"/>
    <s v="FERMIS"/>
    <s v="FT - North West"/>
    <x v="3"/>
    <x v="7"/>
    <s v="V97749.1"/>
    <d v="2001-06-01T21:00:00"/>
  </r>
  <r>
    <x v="1"/>
    <x v="3"/>
    <x v="0"/>
    <x v="0"/>
    <n v="1249607"/>
    <d v="2001-05-15T12:33:14"/>
    <s v="WPS Energy Services, Inc."/>
    <x v="0"/>
    <x v="0"/>
    <x v="0"/>
    <x v="3"/>
    <s v="US Gas Fin Swap"/>
    <s v="US Gas Swap      Nymex                   Nov01-Mar02     USD/MM"/>
    <m/>
    <n v="2500"/>
    <x v="0"/>
    <x v="12"/>
    <x v="0"/>
    <n v="5"/>
    <s v="BISHOP00"/>
    <s v="JARNOLD"/>
    <s v="NG-Price"/>
    <x v="3"/>
    <x v="7"/>
    <s v="V97751.1"/>
    <d v="2001-11-01T00:00:00"/>
  </r>
  <r>
    <x v="1"/>
    <x v="1"/>
    <x v="1"/>
    <x v="0"/>
    <n v="1249609"/>
    <d v="2001-05-15T12:33:36"/>
    <s v="Mirant Americas Energy Marketing, L.P."/>
    <x v="0"/>
    <x v="0"/>
    <x v="0"/>
    <x v="1"/>
    <s v="US West Power Phy Fwd CAISO"/>
    <s v="US Pwr Phy CAISO NP15 Peak               17-31May01      USD/MWh"/>
    <m/>
    <n v="25"/>
    <x v="0"/>
    <x v="1"/>
    <x v="0"/>
    <n v="250"/>
    <s v="sconn00001"/>
    <s v="CMALLOR"/>
    <s v="ST-CA"/>
    <x v="6"/>
    <x v="8"/>
    <n v="611638.1"/>
    <d v="2001-05-17T21:00:00"/>
  </r>
  <r>
    <x v="1"/>
    <x v="6"/>
    <x v="0"/>
    <x v="0"/>
    <n v="1249612"/>
    <d v="2001-05-15T12:35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753.1"/>
    <d v="2001-06-01T00:00:00"/>
  </r>
  <r>
    <x v="1"/>
    <x v="6"/>
    <x v="0"/>
    <x v="0"/>
    <n v="1249613"/>
    <d v="2001-05-15T12:3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57.1"/>
    <d v="2001-06-01T00:00:00"/>
  </r>
  <r>
    <x v="1"/>
    <x v="3"/>
    <x v="0"/>
    <x v="0"/>
    <n v="1249614"/>
    <d v="2001-05-15T12:35:48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CSPRINGER"/>
    <s v="JARNOLD"/>
    <s v="NG-Price"/>
    <x v="3"/>
    <x v="7"/>
    <s v="V97758.1"/>
    <d v="2001-11-01T00:00:00"/>
  </r>
  <r>
    <x v="1"/>
    <x v="3"/>
    <x v="0"/>
    <x v="0"/>
    <n v="1249616"/>
    <d v="2001-05-15T12:35:51"/>
    <s v="Hess Energy Trading Company LLC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mhorowitz"/>
    <s v="JARNOLD"/>
    <s v="NG-Price"/>
    <x v="3"/>
    <x v="7"/>
    <s v="V97759.1"/>
    <d v="2001-11-01T00:00:00"/>
  </r>
  <r>
    <x v="1"/>
    <x v="1"/>
    <x v="1"/>
    <x v="0"/>
    <n v="1249615"/>
    <d v="2001-05-15T12:35:51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60"/>
    <s v="jgoodman"/>
    <s v="MMOTLEY"/>
    <s v="ST-SW"/>
    <x v="6"/>
    <x v="8"/>
    <n v="611641.1"/>
    <d v="2001-07-01T21:00:00"/>
  </r>
  <r>
    <x v="1"/>
    <x v="3"/>
    <x v="0"/>
    <x v="0"/>
    <n v="1249618"/>
    <d v="2001-05-15T12:36:0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71"/>
    <s v="JOHNNYMAC"/>
    <s v="JARNOLD"/>
    <s v="NG-Price"/>
    <x v="3"/>
    <x v="7"/>
    <s v="V97761.1"/>
    <d v="2001-06-01T00:00:00"/>
  </r>
  <r>
    <x v="1"/>
    <x v="1"/>
    <x v="1"/>
    <x v="0"/>
    <n v="1249619"/>
    <d v="2001-05-15T12:36:09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22"/>
    <s v="benpratt1"/>
    <s v="CMALLOR"/>
    <s v="ST-CA"/>
    <x v="6"/>
    <x v="8"/>
    <n v="611645.1"/>
    <d v="2001-05-17T21:00:00"/>
  </r>
  <r>
    <x v="1"/>
    <x v="1"/>
    <x v="1"/>
    <x v="0"/>
    <n v="1249623"/>
    <d v="2001-05-15T12:36:23"/>
    <s v="Duke Energy Trading and Marketing, L.L.C."/>
    <x v="0"/>
    <x v="0"/>
    <x v="0"/>
    <x v="1"/>
    <s v="US West Power Phy Fwd CAISO"/>
    <s v="US Pwr Phy CAISO SP15 OffPk              17-31May01      USD/MWh"/>
    <m/>
    <n v="25"/>
    <x v="0"/>
    <x v="1"/>
    <x v="0"/>
    <n v="90"/>
    <s v="daveyell"/>
    <s v="CMALLOR"/>
    <s v="ST-CA"/>
    <x v="6"/>
    <x v="8"/>
    <n v="611650.1"/>
    <d v="2001-05-17T21:00:00"/>
  </r>
  <r>
    <x v="1"/>
    <x v="3"/>
    <x v="0"/>
    <x v="0"/>
    <n v="1249625"/>
    <d v="2001-05-15T12:36:41"/>
    <s v="PG&amp;E Energy Trading-Gas Corporation"/>
    <x v="0"/>
    <x v="0"/>
    <x v="0"/>
    <x v="3"/>
    <s v="US Gas Fin Swap"/>
    <s v="US Gas Swap      Nymex                   Jun-Oct01       USD/MM"/>
    <n v="5000"/>
    <m/>
    <x v="0"/>
    <x v="12"/>
    <x v="0"/>
    <n v="4.71"/>
    <s v="andrewk5"/>
    <s v="JARNOLD"/>
    <s v="NG-Price"/>
    <x v="3"/>
    <x v="7"/>
    <s v="V97763.1"/>
    <d v="2001-06-01T00:00:00"/>
  </r>
  <r>
    <x v="1"/>
    <x v="6"/>
    <x v="0"/>
    <x v="0"/>
    <n v="1249626"/>
    <d v="2001-05-15T12:36:5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64.1"/>
    <d v="2001-06-01T00:00:00"/>
  </r>
  <r>
    <x v="1"/>
    <x v="3"/>
    <x v="0"/>
    <x v="0"/>
    <n v="1249628"/>
    <d v="2001-05-15T12:37:17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050000000000004"/>
    <s v="winyahay"/>
    <s v="JARNOLD"/>
    <s v="NG-Price"/>
    <x v="3"/>
    <x v="7"/>
    <s v="V97766.1"/>
    <d v="2001-06-01T21:00:00"/>
  </r>
  <r>
    <x v="1"/>
    <x v="6"/>
    <x v="0"/>
    <x v="0"/>
    <n v="1249629"/>
    <d v="2001-05-15T12:37:31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6"/>
    <s v="N587JK00"/>
    <s v="GWHALLE"/>
    <s v="WTI-GW-NXC2"/>
    <x v="3"/>
    <x v="7"/>
    <s v="V97767.1"/>
    <d v="2001-06-01T00:00:00"/>
  </r>
  <r>
    <x v="0"/>
    <x v="0"/>
    <x v="0"/>
    <x v="0"/>
    <n v="1249632"/>
    <d v="2001-05-15T12:38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875"/>
    <m/>
  </r>
  <r>
    <x v="1"/>
    <x v="6"/>
    <x v="0"/>
    <x v="0"/>
    <n v="1249634"/>
    <d v="2001-05-15T12:40:20"/>
    <s v="Hess Energy Trading Company LLC"/>
    <x v="0"/>
    <x v="0"/>
    <x v="0"/>
    <x v="6"/>
    <s v="US Crude WTI Fin Swap "/>
    <s v="US WTI Swap      Nymex PEN               Jun01           USD/bl/m"/>
    <m/>
    <n v="30000"/>
    <x v="0"/>
    <x v="10"/>
    <x v="0"/>
    <n v="28.88"/>
    <s v="MICGUIDO"/>
    <s v="GWHALLE"/>
    <s v="WTI-GW-NXC2"/>
    <x v="3"/>
    <x v="7"/>
    <s v="V97772.1"/>
    <d v="2001-06-01T00:00:00"/>
  </r>
  <r>
    <x v="1"/>
    <x v="3"/>
    <x v="0"/>
    <x v="0"/>
    <n v="1249635"/>
    <d v="2001-05-15T12:40:25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MICWHITE"/>
    <s v="JARNOLD"/>
    <s v="NG-Price"/>
    <x v="3"/>
    <x v="7"/>
    <s v="V97773.1"/>
    <d v="2001-06-01T21:00:00"/>
  </r>
  <r>
    <x v="1"/>
    <x v="6"/>
    <x v="0"/>
    <x v="0"/>
    <n v="1249636"/>
    <d v="2001-05-15T12:40:28"/>
    <s v="Hess Energy Trading Company LLC"/>
    <x v="0"/>
    <x v="0"/>
    <x v="0"/>
    <x v="6"/>
    <s v="US Crude WTI Fin Swap "/>
    <s v="US WTI Swap      Nymex PEN               Jun01           USD/bl/m"/>
    <m/>
    <n v="20000"/>
    <x v="0"/>
    <x v="10"/>
    <x v="0"/>
    <n v="28.88"/>
    <s v="JTREADWAY"/>
    <s v="GWHALLE"/>
    <s v="WTI-GW-NXC2"/>
    <x v="3"/>
    <x v="7"/>
    <s v="V97774.1"/>
    <d v="2001-06-01T00:00:00"/>
  </r>
  <r>
    <x v="0"/>
    <x v="3"/>
    <x v="1"/>
    <x v="0"/>
    <n v="1249637"/>
    <d v="2001-05-15T12:40:57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150000000000002"/>
    <s v="CUPCAKE1"/>
    <s v="RWATT"/>
    <s v="EC-IM Canada West"/>
    <x v="7"/>
    <x v="9"/>
    <n v="790918"/>
    <d v="2001-05-15T21:00:00"/>
  </r>
  <r>
    <x v="1"/>
    <x v="3"/>
    <x v="0"/>
    <x v="0"/>
    <n v="1249638"/>
    <d v="2001-05-15T12:41:20"/>
    <s v="Duke Energy Trading and Marketing, L.L.C."/>
    <x v="0"/>
    <x v="0"/>
    <x v="0"/>
    <x v="3"/>
    <s v="US Gas Fin BasisSwap"/>
    <s v="US Gas Basis     GD/M Mich Con           Jun-Oct01       USD/MM"/>
    <m/>
    <n v="10000"/>
    <x v="0"/>
    <x v="12"/>
    <x v="0"/>
    <n v="0.185"/>
    <s v="TODJANIA"/>
    <s v="GSTOREY"/>
    <s v="FT-ONTARIO"/>
    <x v="3"/>
    <x v="7"/>
    <s v="V97775.1"/>
    <d v="2001-06-01T00:00:00"/>
  </r>
  <r>
    <x v="1"/>
    <x v="1"/>
    <x v="1"/>
    <x v="0"/>
    <n v="1249639"/>
    <d v="2001-05-15T12:41:30"/>
    <s v="PG&amp;E Energy Trading - Power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rbordeleau"/>
    <s v="PBRODER"/>
    <s v="ST-New England"/>
    <x v="6"/>
    <x v="8"/>
    <n v="611657.1"/>
    <d v="2001-05-17T21:00:00"/>
  </r>
  <r>
    <x v="1"/>
    <x v="6"/>
    <x v="0"/>
    <x v="0"/>
    <n v="1249641"/>
    <d v="2001-05-15T12:42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76.1"/>
    <d v="2001-06-01T00:00:00"/>
  </r>
  <r>
    <x v="1"/>
    <x v="3"/>
    <x v="1"/>
    <x v="0"/>
    <n v="1249643"/>
    <d v="2001-05-15T12:42:19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919"/>
    <d v="2001-05-17T21:00:00"/>
  </r>
  <r>
    <x v="1"/>
    <x v="3"/>
    <x v="0"/>
    <x v="0"/>
    <n v="1249644"/>
    <d v="2001-05-15T12:42:22"/>
    <s v="Noble Gas Marketing Inc."/>
    <x v="0"/>
    <x v="0"/>
    <x v="0"/>
    <x v="3"/>
    <s v="US Gas Fin Swap"/>
    <s v="US Gas Swap      Nymex                   Aug01           USD/MM"/>
    <n v="2500"/>
    <m/>
    <x v="0"/>
    <x v="12"/>
    <x v="0"/>
    <n v="4.74"/>
    <s v="ADM26578"/>
    <s v="JARNOLD"/>
    <s v="NG-Price"/>
    <x v="3"/>
    <x v="7"/>
    <s v="V97778.1"/>
    <d v="2001-08-01T21:00:00"/>
  </r>
  <r>
    <x v="1"/>
    <x v="3"/>
    <x v="0"/>
    <x v="0"/>
    <n v="1249648"/>
    <d v="2001-05-15T12:43:22"/>
    <s v="BP Amoco Corporation"/>
    <x v="0"/>
    <x v="0"/>
    <x v="0"/>
    <x v="3"/>
    <s v="US Gas Fin Swap"/>
    <s v="US Gas Daily     HHub                    17-31May01      USD/MM"/>
    <n v="15000"/>
    <m/>
    <x v="0"/>
    <x v="12"/>
    <x v="0"/>
    <n v="4.54"/>
    <s v="Cozartta"/>
    <s v="PKEAVEY"/>
    <s v="G-DAILY-EST"/>
    <x v="3"/>
    <x v="7"/>
    <s v="V97781.1"/>
    <d v="2001-05-17T21:00:00"/>
  </r>
  <r>
    <x v="1"/>
    <x v="6"/>
    <x v="0"/>
    <x v="0"/>
    <n v="1249649"/>
    <d v="2001-05-15T12:43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7"/>
    <s v="V97780.1"/>
    <d v="2001-06-01T00:00:00"/>
  </r>
  <r>
    <x v="1"/>
    <x v="10"/>
    <x v="0"/>
    <x v="0"/>
    <n v="1249650"/>
    <d v="2001-05-15T12:43:48"/>
    <s v="Aquila Risk Management Corporation"/>
    <x v="0"/>
    <x v="0"/>
    <x v="0"/>
    <x v="10"/>
    <s v="US Weather CDD Swap"/>
    <s v="US Wthr CDD Swap DSM 100/20K             Jul01           USD/CDD"/>
    <n v="1"/>
    <m/>
    <x v="0"/>
    <x v="19"/>
    <x v="0"/>
    <n v="342"/>
    <s v="AQUILA1038"/>
    <s v="RSAHA"/>
    <s v="ECTWEADES"/>
    <x v="9"/>
    <x v="7"/>
    <n v="1249650"/>
    <d v="2001-07-01T21:59:00"/>
  </r>
  <r>
    <x v="1"/>
    <x v="6"/>
    <x v="0"/>
    <x v="0"/>
    <n v="1249653"/>
    <d v="2001-05-15T12:43:56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"/>
    <s v="JTREADWAY"/>
    <s v="GWHALLE"/>
    <s v="WTI-GW-NXC2"/>
    <x v="3"/>
    <x v="7"/>
    <s v="V97784.1"/>
    <d v="2001-06-01T00:00:00"/>
  </r>
  <r>
    <x v="1"/>
    <x v="3"/>
    <x v="1"/>
    <x v="0"/>
    <n v="1249654"/>
    <d v="2001-05-15T12:44:03"/>
    <s v="Virginia Power Energy Marketing, Inc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699999999999996"/>
    <s v="SPJOHRDE"/>
    <s v="JHODGE2"/>
    <s v="ENA-IM ME TCO"/>
    <x v="7"/>
    <x v="7"/>
    <n v="790920"/>
    <d v="2001-05-17T21:00:00"/>
  </r>
  <r>
    <x v="1"/>
    <x v="3"/>
    <x v="1"/>
    <x v="0"/>
    <n v="1249655"/>
    <d v="2001-05-15T12:44:07"/>
    <s v="Virginia Power Energy Marketing,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PJOHRDE"/>
    <s v="ARING"/>
    <s v="ENA-IM NE GULF1"/>
    <x v="7"/>
    <x v="7"/>
    <n v="790921"/>
    <d v="2001-05-17T21:00:00"/>
  </r>
  <r>
    <x v="1"/>
    <x v="1"/>
    <x v="0"/>
    <x v="0"/>
    <n v="1249656"/>
    <d v="2001-05-15T12:44:26"/>
    <s v="PPL EnergyPlus, LLC"/>
    <x v="0"/>
    <x v="0"/>
    <x v="0"/>
    <x v="1"/>
    <s v="US East Power Fin Swap"/>
    <s v="US Pwr Fin Swap  PJM W IntC HE15-23 EPT  15May01         USD/MWh"/>
    <n v="50"/>
    <m/>
    <x v="0"/>
    <x v="1"/>
    <x v="0"/>
    <n v="32"/>
    <s v="pplhourly1"/>
    <s v="JSTEPENO"/>
    <s v="EPMI-HRLY-NE"/>
    <x v="6"/>
    <x v="7"/>
    <n v="611675.1"/>
    <d v="2001-05-15T21:00:00"/>
  </r>
  <r>
    <x v="0"/>
    <x v="3"/>
    <x v="1"/>
    <x v="0"/>
    <n v="1249660"/>
    <d v="2001-05-15T12:44:50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150000000000002"/>
    <s v="ADM00359"/>
    <s v="RWATT"/>
    <s v="EC-IM Canada West"/>
    <x v="7"/>
    <x v="9"/>
    <n v="790922"/>
    <d v="2001-05-15T21:00:00"/>
  </r>
  <r>
    <x v="1"/>
    <x v="3"/>
    <x v="1"/>
    <x v="0"/>
    <n v="1249661"/>
    <d v="2001-05-15T12:45:0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7949999999999999"/>
    <s v="SPJOHRDE"/>
    <s v="SHENDRI"/>
    <s v="ENA-IM ME CNG"/>
    <x v="7"/>
    <x v="7"/>
    <n v="790923"/>
    <d v="2001-05-17T21:00:00"/>
  </r>
  <r>
    <x v="1"/>
    <x v="3"/>
    <x v="1"/>
    <x v="0"/>
    <n v="1249662"/>
    <d v="2001-05-15T12:45:09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4"/>
    <d v="2001-05-17T21:00:00"/>
  </r>
  <r>
    <x v="1"/>
    <x v="3"/>
    <x v="0"/>
    <x v="0"/>
    <n v="1249663"/>
    <d v="2001-05-15T12:45:35"/>
    <s v="e prime, inc."/>
    <x v="0"/>
    <x v="0"/>
    <x v="0"/>
    <x v="3"/>
    <s v="US Gas Fin BasisSwap"/>
    <s v="US Gas Basis     Waha                    Jun01           USD/MM"/>
    <m/>
    <n v="5000"/>
    <x v="0"/>
    <x v="12"/>
    <x v="0"/>
    <n v="-6.25E-2"/>
    <s v="ADM90030"/>
    <s v="EBASS"/>
    <s v="FT-Texas"/>
    <x v="3"/>
    <x v="7"/>
    <s v="V97785.1"/>
    <d v="2001-06-01T21:00:00"/>
  </r>
  <r>
    <x v="1"/>
    <x v="6"/>
    <x v="0"/>
    <x v="0"/>
    <n v="1249664"/>
    <d v="2001-05-15T12:45:5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86.1"/>
    <d v="2001-06-01T00:00:00"/>
  </r>
  <r>
    <x v="1"/>
    <x v="3"/>
    <x v="0"/>
    <x v="0"/>
    <n v="1249665"/>
    <d v="2001-05-15T12:46:08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jdbsempra"/>
    <s v="JARNOLD"/>
    <s v="NG-Price"/>
    <x v="3"/>
    <x v="7"/>
    <s v="V97787.1"/>
    <d v="2001-11-01T00:00:00"/>
  </r>
  <r>
    <x v="1"/>
    <x v="1"/>
    <x v="0"/>
    <x v="0"/>
    <n v="1249666"/>
    <d v="2001-05-15T12:46:12"/>
    <s v="NRG Power Marketing Inc."/>
    <x v="0"/>
    <x v="0"/>
    <x v="0"/>
    <x v="1"/>
    <s v="US East Power Fin Swap"/>
    <s v="US Pwr Fin Swap  ISO NY Z-A Peak         21-25May01      USD/MWh"/>
    <m/>
    <n v="50"/>
    <x v="0"/>
    <x v="1"/>
    <x v="0"/>
    <n v="45.25"/>
    <s v="joe12345"/>
    <s v="GGUPTA"/>
    <s v="ST-New England"/>
    <x v="6"/>
    <x v="7"/>
    <n v="611686.1"/>
    <d v="2001-05-21T21:00:00"/>
  </r>
  <r>
    <x v="1"/>
    <x v="1"/>
    <x v="0"/>
    <x v="0"/>
    <n v="1249667"/>
    <d v="2001-05-15T12:46:39"/>
    <s v="El Paso Merchant Energy, L.P."/>
    <x v="0"/>
    <x v="0"/>
    <x v="0"/>
    <x v="1"/>
    <s v="US East Power Fin Swap"/>
    <s v="US Pwr Fin Swap  ISO NY Z-A Peak         21-25May01      USD/MWh"/>
    <n v="50"/>
    <m/>
    <x v="0"/>
    <x v="1"/>
    <x v="0"/>
    <n v="45"/>
    <s v="EPowerML"/>
    <s v="GGUPTA"/>
    <s v="ST-New England"/>
    <x v="6"/>
    <x v="7"/>
    <n v="611687.1"/>
    <d v="2001-05-21T21:00:00"/>
  </r>
  <r>
    <x v="1"/>
    <x v="3"/>
    <x v="0"/>
    <x v="0"/>
    <n v="1249668"/>
    <d v="2001-05-15T12:46:41"/>
    <s v="Virginia Power Energy Marketing, Inc."/>
    <x v="0"/>
    <x v="0"/>
    <x v="0"/>
    <x v="3"/>
    <s v="US Gas Fin Opt Put"/>
    <s v="US Gas Fin Opt   NYMEX        EP4.25     Jun01           USD/MM-L"/>
    <m/>
    <n v="100"/>
    <x v="0"/>
    <x v="14"/>
    <x v="0"/>
    <n v="0.06"/>
    <s v="JOHNNYMAC"/>
    <s v="MMAGGI"/>
    <s v="NG EXOTIC"/>
    <x v="3"/>
    <x v="7"/>
    <s v="V97790.1"/>
    <d v="2001-06-01T00:00:00"/>
  </r>
  <r>
    <x v="1"/>
    <x v="6"/>
    <x v="0"/>
    <x v="0"/>
    <n v="1249671"/>
    <d v="2001-05-15T12:47:35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ALTILIO"/>
    <s v="GWHALLE"/>
    <s v="WTI-GW-NXC2"/>
    <x v="3"/>
    <x v="7"/>
    <s v="V97795.1"/>
    <d v="2001-06-01T00:00:00"/>
  </r>
  <r>
    <x v="1"/>
    <x v="1"/>
    <x v="1"/>
    <x v="0"/>
    <n v="1249678"/>
    <d v="2001-05-15T12:48:16"/>
    <s v="Constellation Power Source, Inc."/>
    <x v="0"/>
    <x v="0"/>
    <x v="0"/>
    <x v="1"/>
    <s v="US East Power Phy Fwd Firm"/>
    <s v="US Pwr Phy Firm  Cinergy Peak            Jul-Aug01       USD/MWh"/>
    <n v="50"/>
    <m/>
    <x v="0"/>
    <x v="1"/>
    <x v="0"/>
    <n v="101"/>
    <s v="BARHAMCPS"/>
    <s v="FSTURM"/>
    <s v="LT-ECAR"/>
    <x v="6"/>
    <x v="8"/>
    <n v="611694.1"/>
    <d v="2001-07-01T17:11:00"/>
  </r>
  <r>
    <x v="1"/>
    <x v="3"/>
    <x v="1"/>
    <x v="0"/>
    <n v="1249679"/>
    <d v="2001-05-15T12:48:4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"/>
    <s v="SPJOHRDE"/>
    <s v="SHENDRI"/>
    <s v="ENA-IM ME CNG"/>
    <x v="7"/>
    <x v="7"/>
    <n v="790925"/>
    <d v="2001-05-17T21:00:00"/>
  </r>
  <r>
    <x v="1"/>
    <x v="3"/>
    <x v="1"/>
    <x v="0"/>
    <n v="1249680"/>
    <d v="2001-05-15T12:48:47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6"/>
    <d v="2001-05-17T21:00:00"/>
  </r>
  <r>
    <x v="1"/>
    <x v="3"/>
    <x v="0"/>
    <x v="0"/>
    <n v="1249681"/>
    <d v="2001-05-15T12:48:49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01.1"/>
    <d v="2001-05-17T21:00:00"/>
  </r>
  <r>
    <x v="1"/>
    <x v="3"/>
    <x v="0"/>
    <x v="0"/>
    <n v="1249683"/>
    <d v="2001-05-15T12:49:36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950000000000001"/>
    <s v="berginpat2"/>
    <s v="JARNOLD"/>
    <s v="NG-Price"/>
    <x v="3"/>
    <x v="7"/>
    <s v="V97803.1"/>
    <d v="2001-11-01T00:00:00"/>
  </r>
  <r>
    <x v="1"/>
    <x v="3"/>
    <x v="0"/>
    <x v="0"/>
    <n v="1249684"/>
    <d v="2001-05-15T12:49:41"/>
    <s v="BNP Paribas"/>
    <x v="0"/>
    <x v="0"/>
    <x v="0"/>
    <x v="3"/>
    <s v="US Gas Fin Swap"/>
    <s v="US Gas Swap      Nymex                   Jun-Oct01       USD/MM"/>
    <n v="2500"/>
    <m/>
    <x v="0"/>
    <x v="12"/>
    <x v="0"/>
    <n v="4.7"/>
    <s v="SUNGDORA"/>
    <s v="JARNOLD"/>
    <s v="NG-Price"/>
    <x v="3"/>
    <x v="7"/>
    <s v="V97804.1"/>
    <d v="2001-06-01T00:00:00"/>
  </r>
  <r>
    <x v="1"/>
    <x v="3"/>
    <x v="0"/>
    <x v="0"/>
    <n v="1249685"/>
    <d v="2001-05-15T12:49:45"/>
    <s v="WPS Energy Services, Inc."/>
    <x v="0"/>
    <x v="0"/>
    <x v="0"/>
    <x v="3"/>
    <s v="US Gas Fin Swap"/>
    <s v="US Gas Swap      Nymex                   Jun01           USD/MM"/>
    <m/>
    <n v="10000"/>
    <x v="0"/>
    <x v="12"/>
    <x v="0"/>
    <n v="4.6100000000000003"/>
    <s v="BISHOP00"/>
    <s v="JARNOLD"/>
    <s v="NG-Price"/>
    <x v="3"/>
    <x v="7"/>
    <s v="V97806.1"/>
    <d v="2001-06-01T21:00:00"/>
  </r>
  <r>
    <x v="0"/>
    <x v="0"/>
    <x v="0"/>
    <x v="0"/>
    <n v="1249687"/>
    <d v="2001-05-15T12:50:05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LMEDESK1"/>
    <s v="BMARCHAN"/>
    <s v="Enron Metals Trading System"/>
    <x v="0"/>
    <x v="0"/>
    <n v="2130873"/>
    <m/>
  </r>
  <r>
    <x v="1"/>
    <x v="1"/>
    <x v="0"/>
    <x v="0"/>
    <n v="1249690"/>
    <d v="2001-05-15T12:50:44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702.1"/>
    <d v="2001-05-17T21:00:00"/>
  </r>
  <r>
    <x v="0"/>
    <x v="0"/>
    <x v="0"/>
    <x v="0"/>
    <n v="1249691"/>
    <d v="2001-05-15T12:50:45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GLOVERJOHN"/>
    <s v="BMARCHAN"/>
    <s v="Enron Metals Trading System"/>
    <x v="0"/>
    <x v="0"/>
    <n v="2130869"/>
    <m/>
  </r>
  <r>
    <x v="1"/>
    <x v="1"/>
    <x v="1"/>
    <x v="0"/>
    <n v="1249692"/>
    <d v="2001-05-15T12:51:03"/>
    <s v="Morgan Stanley Capital Group, Inc."/>
    <x v="0"/>
    <x v="0"/>
    <x v="0"/>
    <x v="1"/>
    <s v="US West Power Phy Fwd Firm"/>
    <s v="US Pwr Phy Firm  PALVE Peak              Jun01           USD/MWh"/>
    <m/>
    <n v="25"/>
    <x v="0"/>
    <x v="1"/>
    <x v="0"/>
    <n v="327"/>
    <s v="powerfunk"/>
    <s v="MFISCHE2"/>
    <s v="ST-SW"/>
    <x v="6"/>
    <x v="8"/>
    <n v="611704.1"/>
    <d v="2001-06-01T21:00:00"/>
  </r>
  <r>
    <x v="1"/>
    <x v="3"/>
    <x v="0"/>
    <x v="0"/>
    <n v="1249693"/>
    <d v="2001-05-15T12:51:15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811.1"/>
    <d v="2001-06-01T21:00:00"/>
  </r>
  <r>
    <x v="1"/>
    <x v="3"/>
    <x v="0"/>
    <x v="0"/>
    <n v="1249694"/>
    <d v="2001-05-15T12:51:3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amontgomer"/>
    <s v="JARNOLD"/>
    <s v="NG-Price"/>
    <x v="3"/>
    <x v="7"/>
    <s v="V97812.1"/>
    <d v="2001-06-01T00:00:00"/>
  </r>
  <r>
    <x v="1"/>
    <x v="3"/>
    <x v="0"/>
    <x v="0"/>
    <n v="1249695"/>
    <d v="2001-05-15T12:52:1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13.1"/>
    <d v="2001-05-17T21:00:00"/>
  </r>
  <r>
    <x v="1"/>
    <x v="6"/>
    <x v="0"/>
    <x v="0"/>
    <n v="1249696"/>
    <d v="2001-05-15T12:53:50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5.1"/>
    <d v="2001-06-01T00:00:00"/>
  </r>
  <r>
    <x v="1"/>
    <x v="6"/>
    <x v="0"/>
    <x v="0"/>
    <n v="1249698"/>
    <d v="2001-05-15T12:53:57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7.1"/>
    <d v="2001-06-01T00:00:00"/>
  </r>
  <r>
    <x v="1"/>
    <x v="6"/>
    <x v="0"/>
    <x v="0"/>
    <n v="1249700"/>
    <d v="2001-05-15T12:54:20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1"/>
    <s v="RFULLER"/>
    <s v="PHYOIL - Price"/>
    <x v="3"/>
    <x v="7"/>
    <s v="V97819.1"/>
    <d v="2001-06-01T00:00:00"/>
  </r>
  <r>
    <x v="0"/>
    <x v="0"/>
    <x v="0"/>
    <x v="0"/>
    <n v="1249701"/>
    <d v="2001-05-15T12:54:2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EvanRich"/>
    <s v="BMARCHAN"/>
    <s v="Enron Metals Trading System"/>
    <x v="0"/>
    <x v="0"/>
    <n v="2130867"/>
    <m/>
  </r>
  <r>
    <x v="1"/>
    <x v="6"/>
    <x v="0"/>
    <x v="0"/>
    <n v="1249702"/>
    <d v="2001-05-15T12:54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820.1"/>
    <d v="2001-06-01T00:00:00"/>
  </r>
  <r>
    <x v="1"/>
    <x v="1"/>
    <x v="1"/>
    <x v="0"/>
    <n v="1249703"/>
    <d v="2001-05-15T12:54:55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PowerGLW"/>
    <s v="KPRESTO"/>
    <s v="LT-SPP"/>
    <x v="6"/>
    <x v="8"/>
    <n v="611706.1"/>
    <d v="2001-09-01T14:16:00"/>
  </r>
  <r>
    <x v="1"/>
    <x v="1"/>
    <x v="1"/>
    <x v="0"/>
    <n v="1249704"/>
    <d v="2001-05-15T12:55:01"/>
    <s v="Aquila Energy Marketing Corporation"/>
    <x v="0"/>
    <x v="0"/>
    <x v="0"/>
    <x v="1"/>
    <s v="US West Power Phy Fwd CAISO"/>
    <s v="US Pwr Phy CAISO NP15 Peak               Aug01           USD/MWh"/>
    <m/>
    <n v="25"/>
    <x v="0"/>
    <x v="1"/>
    <x v="0"/>
    <n v="312"/>
    <s v="WESTPOWER"/>
    <s v="RBADEER"/>
    <s v="LT-CA"/>
    <x v="6"/>
    <x v="8"/>
    <n v="611707.1"/>
    <d v="2001-08-01T21:00:00"/>
  </r>
  <r>
    <x v="1"/>
    <x v="6"/>
    <x v="0"/>
    <x v="0"/>
    <n v="1249705"/>
    <d v="2001-05-15T12:56:03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N587JK00"/>
    <s v="GWHALLE"/>
    <s v="WTI-GW-NXC2"/>
    <x v="3"/>
    <x v="7"/>
    <s v="V97822.1"/>
    <d v="2001-06-01T00:00:00"/>
  </r>
  <r>
    <x v="1"/>
    <x v="1"/>
    <x v="1"/>
    <x v="0"/>
    <n v="1249706"/>
    <d v="2001-05-15T12:56:20"/>
    <s v="Wabash Valley Power Association Inc."/>
    <x v="4"/>
    <x v="1"/>
    <x v="0"/>
    <x v="1"/>
    <s v="US East Power Phy Fwd Firm"/>
    <s v="US Pwr Phy Firm  COMED Peak              21-25May01      USD/MWh"/>
    <n v="50"/>
    <m/>
    <x v="0"/>
    <x v="1"/>
    <x v="0"/>
    <n v="44.75"/>
    <s v="ZACHA007"/>
    <s v="JKING6"/>
    <s v="ST-Main"/>
    <x v="6"/>
    <x v="8"/>
    <n v="611713.1"/>
    <d v="2001-05-21T21:00:00"/>
  </r>
  <r>
    <x v="0"/>
    <x v="0"/>
    <x v="0"/>
    <x v="0"/>
    <n v="1249707"/>
    <d v="2001-05-15T12:56:2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pornstar"/>
    <s v="BMARCHAN"/>
    <s v="Enron Metals Trading System"/>
    <x v="0"/>
    <x v="0"/>
    <n v="2130865"/>
    <m/>
  </r>
  <r>
    <x v="0"/>
    <x v="0"/>
    <x v="0"/>
    <x v="0"/>
    <n v="1249708"/>
    <d v="2001-05-15T12:56:32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44077"/>
    <s v="BMARCHAN"/>
    <s v="Enron Metals Trading System"/>
    <x v="0"/>
    <x v="0"/>
    <n v="2130863"/>
    <m/>
  </r>
  <r>
    <x v="1"/>
    <x v="3"/>
    <x v="1"/>
    <x v="0"/>
    <n v="1249710"/>
    <d v="2001-05-15T12:57:03"/>
    <s v="Cargill Energy, a division of Cargill, Incorporated"/>
    <x v="0"/>
    <x v="0"/>
    <x v="0"/>
    <x v="3"/>
    <s v="US Gas Phy Fwd Firm non-TX &lt; or = 1Mo "/>
    <s v="US Gas Phy       HeHub                   17May01         USD/MM"/>
    <n v="9480"/>
    <m/>
    <x v="0"/>
    <x v="12"/>
    <x v="0"/>
    <n v="4.5599999999999996"/>
    <s v="JCARROLL"/>
    <s v="ARING"/>
    <s v="ENA-IM NE GULF1"/>
    <x v="7"/>
    <x v="7"/>
    <n v="790927"/>
    <d v="2001-05-17T21:00:00"/>
  </r>
  <r>
    <x v="0"/>
    <x v="0"/>
    <x v="0"/>
    <x v="0"/>
    <n v="1249711"/>
    <d v="2001-05-15T12:57:28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67150"/>
    <s v="BMARCHAN"/>
    <s v="Enron Metals Trading System"/>
    <x v="0"/>
    <x v="0"/>
    <n v="2130861"/>
    <m/>
  </r>
  <r>
    <x v="1"/>
    <x v="3"/>
    <x v="0"/>
    <x v="0"/>
    <n v="1249712"/>
    <d v="2001-05-15T12:57:37"/>
    <s v="BP Amoco Corporation"/>
    <x v="0"/>
    <x v="0"/>
    <x v="0"/>
    <x v="3"/>
    <s v="US Gas Fin BasisSwap"/>
    <s v="US Gas Basis     NGI SoCal               Jan-Mar02       USD/MM"/>
    <n v="2250"/>
    <m/>
    <x v="0"/>
    <x v="12"/>
    <x v="0"/>
    <n v="3.49"/>
    <s v="Quekchin"/>
    <s v="KHOLST"/>
    <s v="FT-West"/>
    <x v="3"/>
    <x v="7"/>
    <s v="V97824.1"/>
    <d v="2002-01-01T00:00:00"/>
  </r>
  <r>
    <x v="0"/>
    <x v="0"/>
    <x v="0"/>
    <x v="0"/>
    <n v="1249713"/>
    <d v="2001-05-15T12:57:40"/>
    <s v="Refco Overseas Ltd"/>
    <x v="0"/>
    <x v="0"/>
    <x v="0"/>
    <x v="0"/>
    <s v="Copper LME Registered Contract"/>
    <s v="Cu LME Reg.      Contract                3 Month         USD/mt-L"/>
    <n v="15"/>
    <m/>
    <x v="0"/>
    <x v="0"/>
    <x v="0"/>
    <n v="1665"/>
    <s v="jtompkins"/>
    <s v="BMARCHAN"/>
    <s v="Enron Metals Trading System"/>
    <x v="0"/>
    <x v="0"/>
    <n v="2130859"/>
    <m/>
  </r>
  <r>
    <x v="1"/>
    <x v="6"/>
    <x v="0"/>
    <x v="0"/>
    <n v="1249714"/>
    <d v="2001-05-15T12:58:0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94"/>
    <s v="JEFFREYONG"/>
    <s v="GWHALLE"/>
    <s v="WTI-GW-NXC1"/>
    <x v="3"/>
    <x v="7"/>
    <s v="V97826.1"/>
    <d v="2001-06-01T00:00:00"/>
  </r>
  <r>
    <x v="1"/>
    <x v="6"/>
    <x v="0"/>
    <x v="0"/>
    <n v="1249715"/>
    <d v="2001-05-15T12:58:23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8"/>
    <s v="DOMESTIC"/>
    <s v="RFULLER"/>
    <s v="PHYOIL - Price"/>
    <x v="3"/>
    <x v="7"/>
    <s v="V97827.1"/>
    <d v="2001-06-01T00:00:00"/>
  </r>
  <r>
    <x v="0"/>
    <x v="0"/>
    <x v="0"/>
    <x v="0"/>
    <n v="1249716"/>
    <d v="2001-05-15T12:58:25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66"/>
    <s v="ADM06610"/>
    <s v="BMARCHAN"/>
    <s v="Enron Metals Trading System"/>
    <x v="0"/>
    <x v="0"/>
    <n v="2130857"/>
    <m/>
  </r>
  <r>
    <x v="1"/>
    <x v="3"/>
    <x v="0"/>
    <x v="0"/>
    <n v="1249717"/>
    <d v="2001-05-15T12:58:32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Lamoreal"/>
    <s v="JARNOLD"/>
    <s v="NG-Price"/>
    <x v="3"/>
    <x v="7"/>
    <s v="V97828.1"/>
    <d v="2001-06-01T21:00:00"/>
  </r>
  <r>
    <x v="0"/>
    <x v="0"/>
    <x v="0"/>
    <x v="0"/>
    <n v="1249718"/>
    <d v="2001-05-15T12:58:4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WAHFAGGOT"/>
    <s v="BMARCHAN"/>
    <s v="Enron Metals Trading System"/>
    <x v="0"/>
    <x v="0"/>
    <n v="2130855"/>
    <m/>
  </r>
  <r>
    <x v="0"/>
    <x v="0"/>
    <x v="0"/>
    <x v="0"/>
    <n v="1249719"/>
    <d v="2001-05-15T12:59:37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66"/>
    <s v="ADM08839"/>
    <s v="BMARCHAN"/>
    <s v="Enron Metals Trading System"/>
    <x v="0"/>
    <x v="0"/>
    <n v="2130853"/>
    <m/>
  </r>
  <r>
    <x v="1"/>
    <x v="1"/>
    <x v="1"/>
    <x v="0"/>
    <n v="1249720"/>
    <d v="2001-05-15T12:59:47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0"/>
    <s v="aepsvc134"/>
    <s v="MFISCHE2"/>
    <s v="ST-SW"/>
    <x v="6"/>
    <x v="8"/>
    <n v="611722.1"/>
    <d v="2001-05-17T21:00:00"/>
  </r>
  <r>
    <x v="0"/>
    <x v="0"/>
    <x v="0"/>
    <x v="0"/>
    <n v="1249721"/>
    <d v="2001-05-15T13:00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08839"/>
    <s v="BMARCHAN"/>
    <s v="Enron Metals Trading System"/>
    <x v="0"/>
    <x v="0"/>
    <n v="2130851"/>
    <m/>
  </r>
  <r>
    <x v="0"/>
    <x v="0"/>
    <x v="0"/>
    <x v="0"/>
    <n v="1249722"/>
    <d v="2001-05-15T13:01:13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TRD11003"/>
    <s v="BMARCHAN"/>
    <s v="Enron Metals Trading System"/>
    <x v="0"/>
    <x v="0"/>
    <n v="2130849"/>
    <m/>
  </r>
  <r>
    <x v="1"/>
    <x v="6"/>
    <x v="0"/>
    <x v="0"/>
    <n v="1249723"/>
    <d v="2001-05-15T13:01:2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TREADWAY"/>
    <s v="GWHALLE"/>
    <s v="WTI-GW-NXC2"/>
    <x v="3"/>
    <x v="7"/>
    <s v="V97834.1"/>
    <d v="2001-06-01T00:00:00"/>
  </r>
  <r>
    <x v="1"/>
    <x v="3"/>
    <x v="0"/>
    <x v="0"/>
    <n v="1249724"/>
    <d v="2001-05-15T13:02:22"/>
    <s v="PanCanadian Energy Services Inc."/>
    <x v="0"/>
    <x v="0"/>
    <x v="0"/>
    <x v="3"/>
    <s v="US Gas Fin BasisSwap"/>
    <s v="US Gas Basis     NGI SoCal               Jun01           USD/MM"/>
    <m/>
    <n v="500"/>
    <x v="0"/>
    <x v="12"/>
    <x v="0"/>
    <n v="6.68"/>
    <s v="pces5095"/>
    <s v="KHOLST"/>
    <s v="FT-West"/>
    <x v="3"/>
    <x v="7"/>
    <s v="V97837.1"/>
    <d v="2001-06-01T21:00:00"/>
  </r>
  <r>
    <x v="1"/>
    <x v="3"/>
    <x v="0"/>
    <x v="0"/>
    <n v="1249725"/>
    <d v="2001-05-15T13:02:31"/>
    <s v="PanCanadian Energy Services Inc."/>
    <x v="0"/>
    <x v="0"/>
    <x v="0"/>
    <x v="3"/>
    <s v="US Gas Fin BasisSwap"/>
    <s v="US Gas Basis     NGI SoCal               Jul01           USD/MM"/>
    <m/>
    <n v="200"/>
    <x v="0"/>
    <x v="12"/>
    <x v="0"/>
    <n v="6.65"/>
    <s v="pces5095"/>
    <s v="KHOLST"/>
    <s v="FT-West"/>
    <x v="3"/>
    <x v="7"/>
    <s v="V97839.1"/>
    <d v="2001-07-01T21:00:00"/>
  </r>
  <r>
    <x v="1"/>
    <x v="3"/>
    <x v="0"/>
    <x v="0"/>
    <n v="1249726"/>
    <d v="2001-05-15T13:02:37"/>
    <s v="PanCanadian Energy Services Inc."/>
    <x v="0"/>
    <x v="0"/>
    <x v="0"/>
    <x v="3"/>
    <s v="US Gas Fin BasisSwap"/>
    <s v="US Gas Basis     NGI SoCal               Aug01           USD/MM"/>
    <m/>
    <n v="200"/>
    <x v="0"/>
    <x v="12"/>
    <x v="0"/>
    <n v="6.6"/>
    <s v="pces5095"/>
    <s v="KHOLST"/>
    <s v="FT-West"/>
    <x v="3"/>
    <x v="7"/>
    <s v="V97840.1"/>
    <d v="2001-08-01T21:00:00"/>
  </r>
  <r>
    <x v="1"/>
    <x v="3"/>
    <x v="0"/>
    <x v="0"/>
    <n v="1249727"/>
    <d v="2001-05-15T13:02:48"/>
    <s v="PanCanadian Energy Services Inc."/>
    <x v="0"/>
    <x v="0"/>
    <x v="0"/>
    <x v="3"/>
    <s v="US Gas Fin BasisSwap"/>
    <s v="US Gas Basis     NGI SoCal               Sep01           USD/MM"/>
    <m/>
    <n v="200"/>
    <x v="0"/>
    <x v="12"/>
    <x v="0"/>
    <n v="5.34"/>
    <s v="pces5095"/>
    <s v="KHOLST"/>
    <s v="FT-West"/>
    <x v="3"/>
    <x v="7"/>
    <s v="V97842.1"/>
    <d v="2001-09-01T21:00:00"/>
  </r>
  <r>
    <x v="1"/>
    <x v="3"/>
    <x v="0"/>
    <x v="0"/>
    <n v="1249728"/>
    <d v="2001-05-15T13:02:53"/>
    <s v="Reliant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mstimson"/>
    <s v="JARNOLD"/>
    <s v="NG-Price"/>
    <x v="3"/>
    <x v="7"/>
    <s v="V97843.1"/>
    <d v="2002-01-01T21:00:00"/>
  </r>
  <r>
    <x v="1"/>
    <x v="3"/>
    <x v="0"/>
    <x v="0"/>
    <n v="1249729"/>
    <d v="2001-05-15T13:02:56"/>
    <s v="PanCanadian Energy Services Inc."/>
    <x v="0"/>
    <x v="0"/>
    <x v="0"/>
    <x v="3"/>
    <s v="US Gas Fin BasisSwap"/>
    <s v="US Gas Basis     NGI SoCal               Oct01           USD/MM"/>
    <m/>
    <n v="200"/>
    <x v="0"/>
    <x v="12"/>
    <x v="0"/>
    <n v="4.8"/>
    <s v="pces5095"/>
    <s v="KHOLST"/>
    <s v="FT-West"/>
    <x v="3"/>
    <x v="7"/>
    <s v="V97844.1"/>
    <d v="2001-10-01T00:00:00"/>
  </r>
  <r>
    <x v="1"/>
    <x v="1"/>
    <x v="0"/>
    <x v="0"/>
    <n v="1249731"/>
    <d v="2001-05-15T13:04:51"/>
    <s v="PPL EnergyPlus, LLC"/>
    <x v="0"/>
    <x v="0"/>
    <x v="0"/>
    <x v="1"/>
    <s v="US East Power Fin Swap"/>
    <s v="US Pwr Fin Swap  PJM W IntC HE16-23 EPT  15May01         USD/MWh"/>
    <n v="50"/>
    <m/>
    <x v="0"/>
    <x v="1"/>
    <x v="0"/>
    <n v="32"/>
    <s v="pplhourly1"/>
    <s v="JSTEPENO"/>
    <s v="EPMI-HRLY-NE"/>
    <x v="6"/>
    <x v="7"/>
    <n v="611734.1"/>
    <d v="2001-05-15T21:00:00"/>
  </r>
  <r>
    <x v="0"/>
    <x v="3"/>
    <x v="1"/>
    <x v="0"/>
    <n v="1249735"/>
    <d v="2001-05-15T13:05:0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2"/>
    <s v="NORTHTRA"/>
    <s v="RWATT"/>
    <s v="EC-IM Canada West"/>
    <x v="7"/>
    <x v="9"/>
    <n v="790928"/>
    <d v="2001-05-15T21:00:00"/>
  </r>
  <r>
    <x v="1"/>
    <x v="3"/>
    <x v="0"/>
    <x v="0"/>
    <n v="1249736"/>
    <d v="2001-05-15T13:05:29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MSIECKHAUS"/>
    <s v="JARNOLD"/>
    <s v="NG-Price"/>
    <x v="3"/>
    <x v="7"/>
    <s v="V97848.1"/>
    <d v="2001-06-01T21:00:00"/>
  </r>
  <r>
    <x v="0"/>
    <x v="0"/>
    <x v="0"/>
    <x v="0"/>
    <n v="1249738"/>
    <d v="2001-05-15T13:05:5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EvanRich"/>
    <s v="KGWOZDZ"/>
    <s v="Enron Metals Trading System"/>
    <x v="0"/>
    <x v="0"/>
    <n v="2130847"/>
    <m/>
  </r>
  <r>
    <x v="0"/>
    <x v="3"/>
    <x v="1"/>
    <x v="0"/>
    <n v="1249739"/>
    <d v="2001-05-15T13:06:05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"/>
    <s v="tsamaska"/>
    <s v="RWATT"/>
    <s v="EC-IM Canada West"/>
    <x v="7"/>
    <x v="9"/>
    <n v="790929"/>
    <d v="2001-05-15T21:00:00"/>
  </r>
  <r>
    <x v="0"/>
    <x v="3"/>
    <x v="1"/>
    <x v="0"/>
    <n v="1249740"/>
    <d v="2001-05-15T13:06:09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49999999999998"/>
    <s v="tsamaska"/>
    <s v="RWATT"/>
    <s v="EC-IM Canada West"/>
    <x v="7"/>
    <x v="9"/>
    <n v="790930"/>
    <d v="2001-05-15T21:00:00"/>
  </r>
  <r>
    <x v="1"/>
    <x v="3"/>
    <x v="0"/>
    <x v="0"/>
    <n v="1249741"/>
    <d v="2001-05-15T13:06:41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62"/>
    <s v="ADM90884"/>
    <s v="JARNOLD"/>
    <s v="NG-Price"/>
    <x v="3"/>
    <x v="7"/>
    <s v="V97851.1"/>
    <d v="2001-06-01T21:00:00"/>
  </r>
  <r>
    <x v="1"/>
    <x v="3"/>
    <x v="0"/>
    <x v="0"/>
    <n v="1249742"/>
    <d v="2001-05-15T13:06:41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"/>
    <s v="MSIECKHAUS"/>
    <s v="JARNOLD"/>
    <s v="NG-Price"/>
    <x v="3"/>
    <x v="7"/>
    <s v="V97850.1"/>
    <d v="2001-11-01T00:00:00"/>
  </r>
  <r>
    <x v="1"/>
    <x v="3"/>
    <x v="0"/>
    <x v="0"/>
    <n v="1249743"/>
    <d v="2001-05-15T13:06:4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"/>
    <s v="duanelaw"/>
    <s v="PKEAVEY"/>
    <s v="G-DAILY-EST"/>
    <x v="3"/>
    <x v="7"/>
    <s v="V97852.1"/>
    <d v="2001-05-17T21:00:00"/>
  </r>
  <r>
    <x v="0"/>
    <x v="3"/>
    <x v="1"/>
    <x v="0"/>
    <n v="1249744"/>
    <d v="2001-05-15T13:07:0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2"/>
    <s v="delsing01"/>
    <s v="MCOWAN"/>
    <s v="EC-IM Canada West"/>
    <x v="7"/>
    <x v="9"/>
    <n v="790931"/>
    <d v="2001-06-01T21:00:00"/>
  </r>
  <r>
    <x v="1"/>
    <x v="3"/>
    <x v="0"/>
    <x v="0"/>
    <n v="1249745"/>
    <d v="2001-05-15T13:07:06"/>
    <s v="Aquila Canada Corp."/>
    <x v="0"/>
    <x v="0"/>
    <x v="0"/>
    <x v="3"/>
    <s v="US Gas Fin Swap"/>
    <s v="US Gas Swap      Nymex                   Jul01           USD/MM"/>
    <m/>
    <n v="10000"/>
    <x v="0"/>
    <x v="12"/>
    <x v="0"/>
    <n v="4.6924999999999999"/>
    <s v="davidlake"/>
    <s v="JARNOLD"/>
    <s v="NG-Price"/>
    <x v="3"/>
    <x v="7"/>
    <s v="V97853.1"/>
    <d v="2001-07-01T21:00:00"/>
  </r>
  <r>
    <x v="1"/>
    <x v="6"/>
    <x v="0"/>
    <x v="0"/>
    <n v="1249747"/>
    <d v="2001-05-15T13:07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7854.1"/>
    <d v="2001-06-01T00:00:00"/>
  </r>
  <r>
    <x v="1"/>
    <x v="1"/>
    <x v="1"/>
    <x v="0"/>
    <n v="1249748"/>
    <d v="2001-05-15T13:07:20"/>
    <s v="Morgan Stanley Capital Group, Inc."/>
    <x v="0"/>
    <x v="0"/>
    <x v="0"/>
    <x v="1"/>
    <s v="US West Power Phy Fwd CAISO"/>
    <s v="US Pwr Phy CAISO NP15 Peak               Aug01           USD/MWh"/>
    <m/>
    <n v="25"/>
    <x v="0"/>
    <x v="1"/>
    <x v="0"/>
    <n v="314"/>
    <s v="powerfunk"/>
    <s v="RBADEER"/>
    <s v="LT-CA"/>
    <x v="6"/>
    <x v="8"/>
    <n v="611735.1"/>
    <d v="2001-08-01T21:00:00"/>
  </r>
  <r>
    <x v="1"/>
    <x v="3"/>
    <x v="1"/>
    <x v="0"/>
    <n v="1249749"/>
    <d v="2001-05-15T13:07:45"/>
    <s v="Virginia Power Energy Marketing, Inc."/>
    <x v="0"/>
    <x v="0"/>
    <x v="0"/>
    <x v="3"/>
    <s v="US Gas Phy Fwd Firm non-TX &lt; or = 1Mo "/>
    <s v="US Gas Phy       TranscoZ6NNY            17-31May01      USD/MM"/>
    <n v="4037"/>
    <m/>
    <x v="0"/>
    <x v="12"/>
    <x v="0"/>
    <n v="4.875"/>
    <s v="CECILPARK"/>
    <s v="VPIMENOV"/>
    <s v="ENA-IM ME NEW YORK"/>
    <x v="7"/>
    <x v="7"/>
    <n v="790932"/>
    <d v="2001-05-17T21:00:00"/>
  </r>
  <r>
    <x v="1"/>
    <x v="3"/>
    <x v="0"/>
    <x v="0"/>
    <n v="1249751"/>
    <d v="2001-05-15T13:08:12"/>
    <s v="Cinergy Marketing &amp; Trading, LLC"/>
    <x v="0"/>
    <x v="0"/>
    <x v="0"/>
    <x v="3"/>
    <s v="US Gas Fin BasisSwap"/>
    <s v="US Gas Basis     EP Permian              Jun01           USD/MM"/>
    <m/>
    <n v="10000"/>
    <x v="0"/>
    <x v="12"/>
    <x v="0"/>
    <n v="-6.25E-2"/>
    <s v="RANSLEMDV"/>
    <s v="EBASS"/>
    <s v="FT-Texas"/>
    <x v="3"/>
    <x v="7"/>
    <s v="V97859.1"/>
    <d v="2001-06-01T21:00:00"/>
  </r>
  <r>
    <x v="1"/>
    <x v="3"/>
    <x v="0"/>
    <x v="0"/>
    <n v="1249752"/>
    <d v="2001-05-15T13:08:44"/>
    <s v="Hess Energy Trading Company LLC"/>
    <x v="0"/>
    <x v="0"/>
    <x v="0"/>
    <x v="3"/>
    <s v="US Gas Fin Swap"/>
    <s v="US Gas Swap      Nymex                   Jan-Dec02       USD/MM"/>
    <m/>
    <n v="5000"/>
    <x v="0"/>
    <x v="12"/>
    <x v="0"/>
    <n v="4.5949999999999998"/>
    <s v="mhorowitz"/>
    <s v="JARNOLD"/>
    <s v="NG-Price"/>
    <x v="3"/>
    <x v="7"/>
    <s v="V97860.1"/>
    <d v="2002-01-01T21:00:00"/>
  </r>
  <r>
    <x v="1"/>
    <x v="3"/>
    <x v="0"/>
    <x v="0"/>
    <n v="1249754"/>
    <d v="2001-05-15T13:09:0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85"/>
    <s v="AQUILA1015"/>
    <s v="EBASS"/>
    <s v="FT-Texas"/>
    <x v="3"/>
    <x v="7"/>
    <s v="V97862.1"/>
    <d v="2001-05-17T21:00:00"/>
  </r>
  <r>
    <x v="1"/>
    <x v="3"/>
    <x v="0"/>
    <x v="0"/>
    <n v="1249756"/>
    <d v="2001-05-15T13:09:07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549999999999997"/>
    <s v="ADM18276"/>
    <s v="PKEAVEY"/>
    <s v="G-DAILY-EST"/>
    <x v="3"/>
    <x v="7"/>
    <s v="V97864.1"/>
    <d v="2001-05-17T21:00:00"/>
  </r>
  <r>
    <x v="1"/>
    <x v="3"/>
    <x v="0"/>
    <x v="0"/>
    <n v="1249757"/>
    <d v="2001-05-15T13:09:26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949999999999998"/>
    <s v="AQUILA1015"/>
    <s v="EBASS"/>
    <s v="FT-Texas"/>
    <x v="3"/>
    <x v="7"/>
    <s v="V97865.1"/>
    <d v="2001-05-17T21:00:00"/>
  </r>
  <r>
    <x v="0"/>
    <x v="3"/>
    <x v="1"/>
    <x v="0"/>
    <n v="1249758"/>
    <d v="2001-05-15T13:09:35"/>
    <s v="Coast Energy Canada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449999999999996"/>
    <s v="ADM74235"/>
    <s v="RWATT"/>
    <s v="EC-IM Canada West"/>
    <x v="7"/>
    <x v="9"/>
    <n v="790933"/>
    <d v="2001-05-15T21:00:00"/>
  </r>
  <r>
    <x v="1"/>
    <x v="3"/>
    <x v="0"/>
    <x v="0"/>
    <n v="1249759"/>
    <d v="2001-05-15T13:09:3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jh1825ps"/>
    <s v="JARNOLD"/>
    <s v="NG-Price"/>
    <x v="3"/>
    <x v="7"/>
    <s v="V97866.1"/>
    <d v="2001-11-01T00:00:00"/>
  </r>
  <r>
    <x v="1"/>
    <x v="6"/>
    <x v="0"/>
    <x v="0"/>
    <n v="1249761"/>
    <d v="2001-05-15T13:09:48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7868.1"/>
    <d v="2001-06-01T00:00:00"/>
  </r>
  <r>
    <x v="1"/>
    <x v="3"/>
    <x v="0"/>
    <x v="0"/>
    <n v="1249763"/>
    <d v="2001-05-15T13:10:17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25"/>
    <s v="aepes220"/>
    <s v="JARNOLD"/>
    <s v="NG-Price"/>
    <x v="3"/>
    <x v="7"/>
    <s v="V97870.1"/>
    <d v="2001-06-01T21:00:00"/>
  </r>
  <r>
    <x v="1"/>
    <x v="3"/>
    <x v="0"/>
    <x v="0"/>
    <n v="1249764"/>
    <d v="2001-05-15T13:10:4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6050000000000004"/>
    <s v="AQUILA1015"/>
    <s v="EBASS"/>
    <s v="FT-Texas"/>
    <x v="3"/>
    <x v="7"/>
    <s v="V97871.1"/>
    <d v="2001-05-17T21:00:00"/>
  </r>
  <r>
    <x v="1"/>
    <x v="3"/>
    <x v="0"/>
    <x v="0"/>
    <n v="1249765"/>
    <d v="2001-05-15T13:11:21"/>
    <s v="Aquila Risk Management Corporation"/>
    <x v="0"/>
    <x v="0"/>
    <x v="0"/>
    <x v="3"/>
    <s v="US Gas Fin BasisSwap"/>
    <s v="US Gas Basis     Trunk/LA                Nov01-Mar02     USD/MM"/>
    <m/>
    <n v="10000"/>
    <x v="0"/>
    <x v="12"/>
    <x v="0"/>
    <n v="-0.09"/>
    <s v="AQUILA1075"/>
    <s v="KRUSCIT"/>
    <s v="Firm Trading Central"/>
    <x v="3"/>
    <x v="7"/>
    <s v="V97873.1"/>
    <d v="2001-11-01T00:00:00"/>
  </r>
  <r>
    <x v="1"/>
    <x v="3"/>
    <x v="1"/>
    <x v="0"/>
    <n v="1249766"/>
    <d v="2001-05-15T13:11:23"/>
    <s v="Coral Energy Resources, L.P.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450000000000003"/>
    <s v="ericgraffp"/>
    <s v="VPIMENOV"/>
    <s v="ENA-IM ME NEW YORK"/>
    <x v="7"/>
    <x v="7"/>
    <n v="790934"/>
    <d v="2001-05-17T21:00:00"/>
  </r>
  <r>
    <x v="0"/>
    <x v="3"/>
    <x v="1"/>
    <x v="0"/>
    <n v="1249769"/>
    <d v="2001-05-15T13:11:5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5"/>
    <s v="BIGBRADLY"/>
    <s v="MCOWAN"/>
    <s v="EC-IM Canada West"/>
    <x v="7"/>
    <x v="9"/>
    <n v="790935"/>
    <d v="2001-06-01T21:00:00"/>
  </r>
  <r>
    <x v="1"/>
    <x v="3"/>
    <x v="0"/>
    <x v="0"/>
    <n v="1249771"/>
    <d v="2001-05-15T13:12:17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350000000000003"/>
    <s v="BARRON01"/>
    <s v="JARNOLD"/>
    <s v="NG-Price"/>
    <x v="3"/>
    <x v="7"/>
    <s v="V97878.1"/>
    <d v="2001-06-01T00:00:00"/>
  </r>
  <r>
    <x v="1"/>
    <x v="3"/>
    <x v="0"/>
    <x v="0"/>
    <n v="1249772"/>
    <d v="2001-05-15T13:12:23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63"/>
    <s v="TIMLARRY"/>
    <s v="JARNOLD"/>
    <s v="NG-Price"/>
    <x v="3"/>
    <x v="7"/>
    <s v="V97879.1"/>
    <d v="2001-06-01T21:00:00"/>
  </r>
  <r>
    <x v="1"/>
    <x v="6"/>
    <x v="0"/>
    <x v="0"/>
    <n v="1249774"/>
    <d v="2001-05-15T13:12:3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JTREADWAY"/>
    <s v="GWHALLE"/>
    <s v="WTI-GW-NXC2"/>
    <x v="3"/>
    <x v="7"/>
    <s v="V97880.1"/>
    <d v="2001-06-01T00:00:00"/>
  </r>
  <r>
    <x v="1"/>
    <x v="3"/>
    <x v="0"/>
    <x v="0"/>
    <n v="1249775"/>
    <d v="2001-05-15T13:12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johncasey1"/>
    <s v="JARNOLD"/>
    <s v="NG-Price"/>
    <x v="3"/>
    <x v="7"/>
    <s v="V97883.1"/>
    <d v="2001-06-01T21:00:00"/>
  </r>
  <r>
    <x v="1"/>
    <x v="3"/>
    <x v="0"/>
    <x v="0"/>
    <n v="1249776"/>
    <d v="2001-05-15T13:12:37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andrewk5"/>
    <s v="JARNOLD"/>
    <s v="NG-Price"/>
    <x v="3"/>
    <x v="7"/>
    <s v="V97882.1"/>
    <d v="2001-06-01T00:00:00"/>
  </r>
  <r>
    <x v="1"/>
    <x v="3"/>
    <x v="0"/>
    <x v="0"/>
    <n v="1249777"/>
    <d v="2001-05-15T13:12:47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7884.1"/>
    <d v="2001-06-01T21:00:00"/>
  </r>
  <r>
    <x v="1"/>
    <x v="3"/>
    <x v="0"/>
    <x v="0"/>
    <n v="1249779"/>
    <d v="2001-05-15T13:12:58"/>
    <s v="BP Amoco Corporation"/>
    <x v="0"/>
    <x v="0"/>
    <x v="0"/>
    <x v="3"/>
    <s v="US Gas Fin Swap"/>
    <s v="US Gas Daily     Waha                    17-31May01      USD/MM"/>
    <m/>
    <n v="20000"/>
    <x v="0"/>
    <x v="12"/>
    <x v="0"/>
    <n v="4.54"/>
    <s v="Hallbrianf"/>
    <s v="EBASS"/>
    <s v="FT-Texas"/>
    <x v="3"/>
    <x v="7"/>
    <s v="V97886.1"/>
    <d v="2001-05-17T21:00:00"/>
  </r>
  <r>
    <x v="1"/>
    <x v="2"/>
    <x v="0"/>
    <x v="0"/>
    <n v="1249778"/>
    <d v="2001-05-15T13:12:58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65"/>
    <s v="semprakuo"/>
    <s v="AHAUSER"/>
    <s v="Blnd-Hu-Hdg"/>
    <x v="3"/>
    <x v="7"/>
    <s v="V97885.1"/>
    <d v="2001-06-01T21:00:00"/>
  </r>
  <r>
    <x v="1"/>
    <x v="3"/>
    <x v="1"/>
    <x v="0"/>
    <n v="1249780"/>
    <d v="2001-05-15T13:13:00"/>
    <s v="Constellation Power Source, Inc."/>
    <x v="0"/>
    <x v="0"/>
    <x v="0"/>
    <x v="3"/>
    <s v="US Gas Phy Fwd Firm non-TX &lt; or = 1Mo "/>
    <s v="US Gas Phy       TCO Pool                Jun01           USD/MM"/>
    <m/>
    <n v="5000"/>
    <x v="0"/>
    <x v="12"/>
    <x v="0"/>
    <n v="4.875"/>
    <s v="cprovenzan"/>
    <s v="JHODGE2"/>
    <s v="ENA-IM ME TCO"/>
    <x v="7"/>
    <x v="7"/>
    <s v="V97888.1 / 790937"/>
    <d v="2001-06-01T21:00:00"/>
  </r>
  <r>
    <x v="1"/>
    <x v="3"/>
    <x v="0"/>
    <x v="0"/>
    <n v="1249783"/>
    <d v="2001-05-15T13:13:15"/>
    <s v="Aquila Canada Corp."/>
    <x v="0"/>
    <x v="0"/>
    <x v="0"/>
    <x v="3"/>
    <s v="US Gas Fin Swap"/>
    <s v="US Gas Swap      Nymex                   Jul01           USD/MM"/>
    <m/>
    <n v="5000"/>
    <x v="0"/>
    <x v="12"/>
    <x v="0"/>
    <n v="4.7175000000000002"/>
    <s v="davidlake"/>
    <s v="JARNOLD"/>
    <s v="NG-Price"/>
    <x v="3"/>
    <x v="7"/>
    <s v="V97890.1"/>
    <d v="2001-07-01T21:00:00"/>
  </r>
  <r>
    <x v="1"/>
    <x v="3"/>
    <x v="0"/>
    <x v="0"/>
    <n v="1249786"/>
    <d v="2001-05-15T13:13:27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5.04"/>
    <s v="JHHANSEY"/>
    <s v="JARNOLD"/>
    <s v="NG-Price"/>
    <x v="3"/>
    <x v="7"/>
    <s v="V97892.1"/>
    <d v="2001-11-01T00:00:00"/>
  </r>
  <r>
    <x v="1"/>
    <x v="3"/>
    <x v="0"/>
    <x v="0"/>
    <n v="1249787"/>
    <d v="2001-05-15T13:13:2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steven12"/>
    <s v="JARNOLD"/>
    <s v="NG-Price"/>
    <x v="3"/>
    <x v="7"/>
    <s v="V97894.1"/>
    <d v="2001-06-01T21:00:00"/>
  </r>
  <r>
    <x v="1"/>
    <x v="6"/>
    <x v="0"/>
    <x v="0"/>
    <n v="1249789"/>
    <d v="2001-05-15T13:1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crudebuyer"/>
    <s v="GWHALLE"/>
    <s v="WTI-GW-NXC2"/>
    <x v="3"/>
    <x v="7"/>
    <s v="V97895.1"/>
    <d v="2001-06-01T00:00:00"/>
  </r>
  <r>
    <x v="1"/>
    <x v="3"/>
    <x v="0"/>
    <x v="0"/>
    <n v="1249790"/>
    <d v="2001-05-15T13:13:47"/>
    <s v="CMS Marketing, Services and Trading Company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CRABTREE"/>
    <s v="JARNOLD"/>
    <s v="NG-Price"/>
    <x v="3"/>
    <x v="7"/>
    <s v="V97896.1"/>
    <d v="2001-06-01T21:00:00"/>
  </r>
  <r>
    <x v="1"/>
    <x v="3"/>
    <x v="0"/>
    <x v="0"/>
    <n v="1249792"/>
    <d v="2001-05-15T13:14:07"/>
    <s v="Duke Energy Trading and Marketing, L.L.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DANIELCOWL"/>
    <s v="JARNOLD"/>
    <s v="NG-Price"/>
    <x v="3"/>
    <x v="7"/>
    <s v="V97898.1"/>
    <d v="2001-06-01T21:00:00"/>
  </r>
  <r>
    <x v="1"/>
    <x v="6"/>
    <x v="0"/>
    <x v="0"/>
    <n v="1249794"/>
    <d v="2001-05-15T13:14:2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901.1"/>
    <d v="2001-06-01T00:00:00"/>
  </r>
  <r>
    <x v="1"/>
    <x v="3"/>
    <x v="0"/>
    <x v="0"/>
    <n v="1249795"/>
    <d v="2001-05-15T13:14:25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6449999999999996"/>
    <s v="ADM90884"/>
    <s v="JARNOLD"/>
    <s v="NG-Price"/>
    <x v="3"/>
    <x v="7"/>
    <s v="V97902.1"/>
    <d v="2001-06-01T21:00:00"/>
  </r>
  <r>
    <x v="1"/>
    <x v="3"/>
    <x v="1"/>
    <x v="0"/>
    <n v="1249796"/>
    <d v="2001-05-15T13:14:3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WILSHUSEN"/>
    <s v="ARING"/>
    <s v="ENA-IM NE GULF1"/>
    <x v="7"/>
    <x v="7"/>
    <n v="790939"/>
    <d v="2001-05-17T21:00:00"/>
  </r>
  <r>
    <x v="1"/>
    <x v="3"/>
    <x v="1"/>
    <x v="0"/>
    <n v="1249797"/>
    <d v="2001-05-15T13:14:48"/>
    <s v="e prime, inc."/>
    <x v="0"/>
    <x v="0"/>
    <x v="0"/>
    <x v="3"/>
    <s v="US Gas Phy Fwd Firm non-TX &lt; or = 1Mo "/>
    <s v="US Gas Phy       FGT Z2                  17-31May01      USD/MM"/>
    <m/>
    <n v="1000"/>
    <x v="0"/>
    <x v="12"/>
    <x v="0"/>
    <n v="4.5750000000000002"/>
    <s v="EPRIME26"/>
    <s v="SNEAL"/>
    <s v="ENA-IM NE GULF4"/>
    <x v="7"/>
    <x v="7"/>
    <n v="790940"/>
    <d v="2001-05-17T21:00:00"/>
  </r>
  <r>
    <x v="1"/>
    <x v="3"/>
    <x v="0"/>
    <x v="0"/>
    <n v="1249799"/>
    <d v="2001-05-15T13:15:05"/>
    <s v="El Paso Merchant Energy, L.P."/>
    <x v="0"/>
    <x v="0"/>
    <x v="0"/>
    <x v="3"/>
    <s v="US Gas Fin BasisSwap"/>
    <s v="US Gas Basis     NGPL TXOK               Nov01-Mar02     USD/MM"/>
    <m/>
    <n v="10000"/>
    <x v="0"/>
    <x v="12"/>
    <x v="0"/>
    <n v="-7.7499999999999999E-2"/>
    <s v="EPMELPmh"/>
    <s v="KRUSCIT"/>
    <s v="Firm Trading Central"/>
    <x v="3"/>
    <x v="7"/>
    <s v="V97904.1"/>
    <d v="2001-11-01T00:00:00"/>
  </r>
  <r>
    <x v="0"/>
    <x v="0"/>
    <x v="0"/>
    <x v="0"/>
    <n v="1249800"/>
    <d v="2001-05-15T13:15:16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KGWOZDZ"/>
    <s v="Enron Metals Trading System"/>
    <x v="0"/>
    <x v="0"/>
    <n v="2130845"/>
    <m/>
  </r>
  <r>
    <x v="1"/>
    <x v="3"/>
    <x v="0"/>
    <x v="0"/>
    <n v="1249801"/>
    <d v="2001-05-15T13:15:37"/>
    <s v="Bank of America, National Association"/>
    <x v="0"/>
    <x v="0"/>
    <x v="0"/>
    <x v="3"/>
    <s v="US Gas Fin Swap"/>
    <s v="US Gas Swap      Nymex                   Jul01           USD/MM"/>
    <m/>
    <n v="15000"/>
    <x v="0"/>
    <x v="12"/>
    <x v="0"/>
    <n v="4.7175000000000002"/>
    <s v="ADM35416"/>
    <s v="JARNOLD"/>
    <s v="NG-Price"/>
    <x v="3"/>
    <x v="7"/>
    <s v="V97905.1"/>
    <d v="2001-07-01T21:00:00"/>
  </r>
  <r>
    <x v="1"/>
    <x v="6"/>
    <x v="0"/>
    <x v="0"/>
    <n v="1249803"/>
    <d v="2001-05-15T13:16:04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JEFFREYONG"/>
    <s v="GWHALLE"/>
    <s v="WTI-GW-NXC1"/>
    <x v="3"/>
    <x v="7"/>
    <s v="V97906.1"/>
    <d v="2001-06-01T00:00:00"/>
  </r>
  <r>
    <x v="0"/>
    <x v="0"/>
    <x v="0"/>
    <x v="0"/>
    <n v="1249805"/>
    <d v="2001-05-15T13:16:09"/>
    <s v="Willowbridge Associates Inc"/>
    <x v="0"/>
    <x v="0"/>
    <x v="0"/>
    <x v="0"/>
    <s v="Nickel LME Registered Contract"/>
    <s v="Ni LME Reg.      Contract                3 Month         USD/mt-L"/>
    <m/>
    <n v="10"/>
    <x v="0"/>
    <x v="4"/>
    <x v="0"/>
    <n v="7290"/>
    <s v="ADM52993"/>
    <s v="KGWOZDZ"/>
    <s v="Enron Metals Trading System"/>
    <x v="0"/>
    <x v="0"/>
    <n v="2130843"/>
    <m/>
  </r>
  <r>
    <x v="1"/>
    <x v="3"/>
    <x v="0"/>
    <x v="0"/>
    <n v="1249806"/>
    <d v="2001-05-15T13:16:4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DAVIDSET"/>
    <s v="JARNOLD"/>
    <s v="NG-Price"/>
    <x v="3"/>
    <x v="7"/>
    <s v="V97909.1"/>
    <d v="2001-06-01T21:00:00"/>
  </r>
  <r>
    <x v="1"/>
    <x v="1"/>
    <x v="1"/>
    <x v="0"/>
    <n v="1249807"/>
    <d v="2001-05-15T13:16:44"/>
    <s v="Virginia Electric and Power Company"/>
    <x v="1"/>
    <x v="1"/>
    <x v="0"/>
    <x v="1"/>
    <s v="US East Power Phy Fwd Firm"/>
    <s v="US Pwr Phy Firm  Cinergy Peak            17-18May01      USD/MWh"/>
    <n v="50"/>
    <m/>
    <x v="0"/>
    <x v="1"/>
    <x v="0"/>
    <n v="43"/>
    <s v="aizenstark"/>
    <s v="CDORLAN"/>
    <s v="ST-ECAR"/>
    <x v="6"/>
    <x v="8"/>
    <n v="611755.1"/>
    <d v="2001-05-17T21:00:00"/>
  </r>
  <r>
    <x v="1"/>
    <x v="6"/>
    <x v="0"/>
    <x v="0"/>
    <n v="1249808"/>
    <d v="2001-05-15T13:17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7911.1"/>
    <d v="2001-06-01T00:00:00"/>
  </r>
  <r>
    <x v="1"/>
    <x v="6"/>
    <x v="0"/>
    <x v="0"/>
    <n v="1249809"/>
    <d v="2001-05-15T13:17:1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DOMESTIC"/>
    <s v="GWHALLE"/>
    <s v="WTI-GW-NXC2"/>
    <x v="3"/>
    <x v="7"/>
    <s v="V97912.1"/>
    <d v="2001-06-01T00:00:00"/>
  </r>
  <r>
    <x v="1"/>
    <x v="3"/>
    <x v="1"/>
    <x v="0"/>
    <n v="1249810"/>
    <d v="2001-05-15T13:17:25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"/>
    <s v="STEPHENSJE"/>
    <s v="ARING"/>
    <s v="ENA-IM NE GULF1"/>
    <x v="7"/>
    <x v="7"/>
    <n v="790941"/>
    <d v="2001-05-17T21:00:00"/>
  </r>
  <r>
    <x v="1"/>
    <x v="3"/>
    <x v="0"/>
    <x v="0"/>
    <n v="1249811"/>
    <d v="2001-05-15T13:17:51"/>
    <s v="Sempra Energy Trading Corp."/>
    <x v="0"/>
    <x v="0"/>
    <x v="0"/>
    <x v="3"/>
    <s v="US Gas Fin Swap"/>
    <s v="US Gas Swap      Nymex                   Jan-Dec02       USD/MM"/>
    <n v="5000"/>
    <m/>
    <x v="0"/>
    <x v="12"/>
    <x v="0"/>
    <n v="4.5949999999999998"/>
    <s v="jh1825ps"/>
    <s v="JARNOLD"/>
    <s v="NG-Price"/>
    <x v="3"/>
    <x v="7"/>
    <s v="V97915.1"/>
    <d v="2002-01-01T21:00:00"/>
  </r>
  <r>
    <x v="1"/>
    <x v="3"/>
    <x v="1"/>
    <x v="0"/>
    <n v="1249812"/>
    <d v="2001-05-15T13:17:57"/>
    <s v="Occidental Energy Marketing, Inc."/>
    <x v="0"/>
    <x v="0"/>
    <x v="0"/>
    <x v="3"/>
    <s v="US Gas Phy Fwd Firm non-TX &lt; or = 1Mo "/>
    <s v="US Gas Phy       TENN 500                17May01         USD/MM"/>
    <n v="300"/>
    <m/>
    <x v="0"/>
    <x v="12"/>
    <x v="0"/>
    <n v="4.4850000000000003"/>
    <s v="smallfitz"/>
    <s v="SNEAL"/>
    <s v="ENA-IM NE GULF3"/>
    <x v="7"/>
    <x v="7"/>
    <n v="790942"/>
    <d v="2001-05-17T21:00:00"/>
  </r>
  <r>
    <x v="0"/>
    <x v="0"/>
    <x v="0"/>
    <x v="0"/>
    <n v="1249813"/>
    <d v="2001-05-15T13:18:06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68.5"/>
    <s v="RAYPRADO"/>
    <s v="KGWOZDZ"/>
    <s v="Enron Metals Trading System"/>
    <x v="0"/>
    <x v="0"/>
    <n v="2130841"/>
    <m/>
  </r>
  <r>
    <x v="0"/>
    <x v="0"/>
    <x v="0"/>
    <x v="0"/>
    <n v="1249816"/>
    <d v="2001-05-15T13:18:18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14.5"/>
    <s v="RAYPRADO"/>
    <s v="KGWOZDZ"/>
    <s v="Enron Metals Trading System"/>
    <x v="0"/>
    <x v="0"/>
    <n v="2130839"/>
    <m/>
  </r>
  <r>
    <x v="1"/>
    <x v="6"/>
    <x v="0"/>
    <x v="0"/>
    <n v="1249817"/>
    <d v="2001-05-15T13:18:5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18.1"/>
    <d v="2001-06-01T00:00:00"/>
  </r>
  <r>
    <x v="1"/>
    <x v="3"/>
    <x v="0"/>
    <x v="0"/>
    <n v="1249818"/>
    <d v="2001-05-15T13:18:5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399999999999997"/>
    <s v="petverma"/>
    <s v="JARNOLD"/>
    <s v="NG-Price"/>
    <x v="3"/>
    <x v="7"/>
    <s v="V97919.1"/>
    <d v="2001-06-01T21:00:00"/>
  </r>
  <r>
    <x v="1"/>
    <x v="3"/>
    <x v="0"/>
    <x v="0"/>
    <n v="1249819"/>
    <d v="2001-05-15T13:19:00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399999999999997"/>
    <s v="shawnmaz"/>
    <s v="JARNOLD"/>
    <s v="NG-Price"/>
    <x v="3"/>
    <x v="7"/>
    <s v="V97921.1"/>
    <d v="2001-06-01T21:00:00"/>
  </r>
  <r>
    <x v="1"/>
    <x v="3"/>
    <x v="0"/>
    <x v="0"/>
    <n v="1249820"/>
    <d v="2001-05-15T13:19:01"/>
    <s v="AEP Energy Services, Inc."/>
    <x v="0"/>
    <x v="0"/>
    <x v="0"/>
    <x v="3"/>
    <s v="US Gas Fin Swap"/>
    <s v="US Gas Daily     HHub                    17-31May01      USD/MM"/>
    <n v="10000"/>
    <m/>
    <x v="0"/>
    <x v="12"/>
    <x v="0"/>
    <n v="4.57"/>
    <s v="aepes222"/>
    <s v="PKEAVEY"/>
    <s v="G-DAILY-EST"/>
    <x v="3"/>
    <x v="7"/>
    <s v="V97922.1"/>
    <d v="2001-05-17T21:00:00"/>
  </r>
  <r>
    <x v="1"/>
    <x v="3"/>
    <x v="0"/>
    <x v="0"/>
    <n v="1249823"/>
    <d v="2001-05-15T13:19:23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25.1"/>
    <d v="2001-06-01T00:00:00"/>
  </r>
  <r>
    <x v="1"/>
    <x v="6"/>
    <x v="0"/>
    <x v="0"/>
    <n v="1249822"/>
    <d v="2001-05-15T13:19:2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rsrsrsrs"/>
    <s v="GWHALLE"/>
    <s v="WTI-GW-NXC2"/>
    <x v="3"/>
    <x v="7"/>
    <s v="V97924.1"/>
    <d v="2001-06-01T00:00:00"/>
  </r>
  <r>
    <x v="1"/>
    <x v="3"/>
    <x v="0"/>
    <x v="0"/>
    <n v="1249824"/>
    <d v="2001-05-15T13:19:33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0500000000000005"/>
    <s v="AQUILA1001"/>
    <s v="MSANCH2"/>
    <s v="GD-New-Jr"/>
    <x v="3"/>
    <x v="7"/>
    <s v="V97926.1"/>
    <d v="2001-06-01T21:00:00"/>
  </r>
  <r>
    <x v="1"/>
    <x v="3"/>
    <x v="0"/>
    <x v="0"/>
    <n v="1249825"/>
    <d v="2001-05-15T13:19:48"/>
    <s v="Kinder Morgan, Inc."/>
    <x v="0"/>
    <x v="0"/>
    <x v="0"/>
    <x v="3"/>
    <s v="US Gas Fin Swap"/>
    <s v="US Gas Swap      Nymex                   Jun-Oct01       USD/MM"/>
    <n v="5000"/>
    <m/>
    <x v="0"/>
    <x v="12"/>
    <x v="0"/>
    <n v="4.7300000000000004"/>
    <s v="hotelmotel"/>
    <s v="JARNOLD"/>
    <s v="NG-Price"/>
    <x v="3"/>
    <x v="7"/>
    <s v="V97928.1"/>
    <d v="2001-06-01T00:00:00"/>
  </r>
  <r>
    <x v="0"/>
    <x v="0"/>
    <x v="0"/>
    <x v="0"/>
    <n v="1249826"/>
    <d v="2001-05-15T13:19:52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66"/>
    <s v="TRD11003"/>
    <s v="KGWOZDZ"/>
    <s v="Enron Metals Trading System"/>
    <x v="0"/>
    <x v="0"/>
    <n v="2130837"/>
    <m/>
  </r>
  <r>
    <x v="0"/>
    <x v="0"/>
    <x v="0"/>
    <x v="0"/>
    <n v="1249828"/>
    <d v="2001-05-15T13:20:04"/>
    <s v="Sogemin Metals Ltd."/>
    <x v="0"/>
    <x v="0"/>
    <x v="0"/>
    <x v="0"/>
    <s v="Aluminum LME Registered Contract"/>
    <s v="Al LME Reg.      Contract                3 Month         USD/mt-L"/>
    <n v="5"/>
    <m/>
    <x v="0"/>
    <x v="0"/>
    <x v="0"/>
    <n v="1511.5"/>
    <s v="TRD11003"/>
    <s v="KGWOZDZ"/>
    <s v="Enron Metals Trading System"/>
    <x v="0"/>
    <x v="0"/>
    <n v="2130835"/>
    <m/>
  </r>
  <r>
    <x v="1"/>
    <x v="3"/>
    <x v="0"/>
    <x v="0"/>
    <n v="1249829"/>
    <d v="2001-05-15T13:20:06"/>
    <s v="Dynegy Marketing and Trade"/>
    <x v="0"/>
    <x v="0"/>
    <x v="0"/>
    <x v="3"/>
    <s v="US Gas Fin Opt Put"/>
    <s v="US Gas Fin Opt   NYMEX        EP4.5      Jun01           USD/MM-L"/>
    <m/>
    <n v="100"/>
    <x v="0"/>
    <x v="14"/>
    <x v="0"/>
    <n v="0.1275"/>
    <s v="SHIMAITIS"/>
    <s v="MMAGGI"/>
    <s v="NG EXOTIC"/>
    <x v="3"/>
    <x v="7"/>
    <s v="V97931.1"/>
    <d v="2001-06-01T00:00:00"/>
  </r>
  <r>
    <x v="1"/>
    <x v="3"/>
    <x v="0"/>
    <x v="0"/>
    <n v="1249831"/>
    <d v="2001-05-15T13:20:16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ADM84149"/>
    <s v="PKEAVEY"/>
    <s v="G-DAILY-EST"/>
    <x v="3"/>
    <x v="7"/>
    <s v="V97932.1"/>
    <d v="2001-05-17T21:00:00"/>
  </r>
  <r>
    <x v="1"/>
    <x v="3"/>
    <x v="0"/>
    <x v="0"/>
    <n v="1249832"/>
    <d v="2001-05-15T13:20:28"/>
    <s v="Glencore Ltd."/>
    <x v="0"/>
    <x v="0"/>
    <x v="0"/>
    <x v="3"/>
    <s v="US Gas Fin BasisSwap"/>
    <s v="US Gas Basis     HSC                     Jun-Oct01       USD/MM"/>
    <m/>
    <n v="20000"/>
    <x v="0"/>
    <x v="12"/>
    <x v="0"/>
    <n v="3.5000000000000003E-2"/>
    <s v="ADM48210"/>
    <s v="EBASS"/>
    <s v="FT-Texas"/>
    <x v="3"/>
    <x v="7"/>
    <s v="V97934.1"/>
    <d v="2001-06-01T00:00:00"/>
  </r>
  <r>
    <x v="1"/>
    <x v="3"/>
    <x v="0"/>
    <x v="0"/>
    <n v="1249833"/>
    <d v="2001-05-15T13:20:34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5E-2"/>
    <s v="RODRIGUEZ"/>
    <s v="MMAGGI"/>
    <s v="NG EXOTIC"/>
    <x v="3"/>
    <x v="7"/>
    <s v="V97935.1"/>
    <d v="2001-06-01T00:00:00"/>
  </r>
  <r>
    <x v="1"/>
    <x v="1"/>
    <x v="1"/>
    <x v="0"/>
    <n v="1249835"/>
    <d v="2001-05-15T13:20:4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6.1"/>
    <d v="2001-05-17T21:00:00"/>
  </r>
  <r>
    <x v="1"/>
    <x v="3"/>
    <x v="0"/>
    <x v="0"/>
    <n v="1249837"/>
    <d v="2001-05-15T13:20:55"/>
    <s v="Glencore Ltd."/>
    <x v="0"/>
    <x v="0"/>
    <x v="0"/>
    <x v="3"/>
    <s v="US Gas Fin BasisSwap"/>
    <s v="US Gas Basis     TETCO STX               Jun-Oct01       USD/MM"/>
    <n v="5000"/>
    <m/>
    <x v="0"/>
    <x v="12"/>
    <x v="0"/>
    <n v="-0.13750000000000001"/>
    <s v="ADM48210"/>
    <s v="SBRAWNE"/>
    <s v="FT-East"/>
    <x v="3"/>
    <x v="7"/>
    <s v="V97937.1"/>
    <d v="2001-06-01T00:00:00"/>
  </r>
  <r>
    <x v="1"/>
    <x v="3"/>
    <x v="0"/>
    <x v="0"/>
    <n v="1249838"/>
    <d v="2001-05-15T13:21:0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JERDAVIS"/>
    <s v="PKEAVEY"/>
    <s v="G-DAILY-EST"/>
    <x v="3"/>
    <x v="7"/>
    <s v="V97941.1"/>
    <d v="2001-05-17T21:00:00"/>
  </r>
  <r>
    <x v="1"/>
    <x v="3"/>
    <x v="0"/>
    <x v="0"/>
    <n v="1249839"/>
    <d v="2001-05-15T13:21:08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40.1"/>
    <d v="2001-06-01T00:00:00"/>
  </r>
  <r>
    <x v="1"/>
    <x v="3"/>
    <x v="1"/>
    <x v="0"/>
    <n v="1249840"/>
    <d v="2001-05-15T13:21:14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MIDCONT1"/>
    <s v="ARING"/>
    <s v="ENA-IM NE GULF1"/>
    <x v="7"/>
    <x v="7"/>
    <n v="790943"/>
    <d v="2001-05-17T21:00:00"/>
  </r>
  <r>
    <x v="1"/>
    <x v="3"/>
    <x v="0"/>
    <x v="0"/>
    <n v="1249841"/>
    <d v="2001-05-15T13:21:1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DAVIDSET"/>
    <s v="JARNOLD"/>
    <s v="NG-Price"/>
    <x v="3"/>
    <x v="7"/>
    <s v="V97942.1"/>
    <d v="2001-11-01T00:00:00"/>
  </r>
  <r>
    <x v="1"/>
    <x v="1"/>
    <x v="1"/>
    <x v="0"/>
    <n v="1249842"/>
    <d v="2001-05-15T13:21:18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7.1"/>
    <d v="2001-05-17T21:00:00"/>
  </r>
  <r>
    <x v="1"/>
    <x v="3"/>
    <x v="0"/>
    <x v="0"/>
    <n v="1249843"/>
    <d v="2001-05-15T13:21:2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6.25E-2"/>
    <s v="jeffstone"/>
    <s v="MMAGGI"/>
    <s v="NG EXOTIC"/>
    <x v="3"/>
    <x v="7"/>
    <s v="V97945.1"/>
    <d v="2001-06-01T00:00:00"/>
  </r>
  <r>
    <x v="1"/>
    <x v="3"/>
    <x v="1"/>
    <x v="0"/>
    <n v="1249845"/>
    <d v="2001-05-15T13:21:30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375"/>
    <s v="smallfitz"/>
    <s v="SNEAL"/>
    <s v="ENA-IM NE GULF3"/>
    <x v="7"/>
    <x v="7"/>
    <n v="790944"/>
    <d v="2001-05-17T21:00:00"/>
  </r>
  <r>
    <x v="0"/>
    <x v="0"/>
    <x v="0"/>
    <x v="0"/>
    <n v="1249846"/>
    <d v="2001-05-15T13:21:33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NATHANDAY"/>
    <s v="KGWOZDZ"/>
    <s v="Enron Metals Trading System"/>
    <x v="0"/>
    <x v="0"/>
    <n v="2130833"/>
    <m/>
  </r>
  <r>
    <x v="1"/>
    <x v="1"/>
    <x v="1"/>
    <x v="0"/>
    <n v="1249847"/>
    <d v="2001-05-15T13:21:45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61.1"/>
    <d v="2001-05-17T21:00:00"/>
  </r>
  <r>
    <x v="1"/>
    <x v="6"/>
    <x v="0"/>
    <x v="0"/>
    <n v="1249848"/>
    <d v="2001-05-15T13:21:46"/>
    <s v="Sempra Energy Trading Corp."/>
    <x v="0"/>
    <x v="0"/>
    <x v="0"/>
    <x v="6"/>
    <s v="US Crude WTI Fin Swap "/>
    <s v="US WTI Swap      Nymex PEN               Jun01           USD/bl/m"/>
    <m/>
    <n v="5000"/>
    <x v="0"/>
    <x v="10"/>
    <x v="0"/>
    <n v="29"/>
    <s v="DOMESTIC"/>
    <s v="GWHALLE"/>
    <s v="WTI-GW-NXC2"/>
    <x v="3"/>
    <x v="7"/>
    <s v="V97947.1"/>
    <d v="2001-06-01T00:00:00"/>
  </r>
  <r>
    <x v="0"/>
    <x v="3"/>
    <x v="1"/>
    <x v="0"/>
    <n v="1249849"/>
    <d v="2001-05-15T13:21:51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4"/>
    <s v="ADM00359"/>
    <s v="RWATT"/>
    <s v="EC-IM Canada West"/>
    <x v="7"/>
    <x v="9"/>
    <n v="790945"/>
    <d v="2001-05-15T21:00:00"/>
  </r>
  <r>
    <x v="1"/>
    <x v="1"/>
    <x v="0"/>
    <x v="0"/>
    <n v="1249853"/>
    <d v="2001-05-15T13:22:23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75"/>
    <s v="aepsvc133"/>
    <s v="GGUPTA"/>
    <s v="ST-New England"/>
    <x v="6"/>
    <x v="7"/>
    <n v="611770.1"/>
    <d v="2001-05-17T21:00:00"/>
  </r>
  <r>
    <x v="1"/>
    <x v="3"/>
    <x v="0"/>
    <x v="0"/>
    <n v="1249854"/>
    <d v="2001-05-15T13:23:17"/>
    <s v="Torch Energy Marketing Inc."/>
    <x v="0"/>
    <x v="0"/>
    <x v="0"/>
    <x v="3"/>
    <s v="US Gas Fin BasisSwap"/>
    <s v="US Gas Basis     TENN TX                 Jun01           USD/MM"/>
    <n v="5000"/>
    <m/>
    <x v="0"/>
    <x v="12"/>
    <x v="0"/>
    <n v="-0.10249999999999999"/>
    <s v="torchrech"/>
    <s v="SBRAWNE"/>
    <s v="FT-East"/>
    <x v="3"/>
    <x v="7"/>
    <s v="V97952.1"/>
    <d v="2001-06-01T21:00:00"/>
  </r>
  <r>
    <x v="1"/>
    <x v="6"/>
    <x v="0"/>
    <x v="0"/>
    <n v="1249856"/>
    <d v="2001-05-15T13:23:51"/>
    <s v="Sempra Energy Trading Corp."/>
    <x v="0"/>
    <x v="0"/>
    <x v="0"/>
    <x v="6"/>
    <s v="US Crude WTI Fin Swap "/>
    <s v="US WTI Swap      Nymex PEN               Jun01           USD/bl/m"/>
    <m/>
    <n v="45000"/>
    <x v="0"/>
    <x v="10"/>
    <x v="0"/>
    <n v="29"/>
    <s v="DOMESTIC1"/>
    <s v="GWHALLE"/>
    <s v="WTI-GW-NXC2"/>
    <x v="3"/>
    <x v="7"/>
    <s v="V97955.1"/>
    <d v="2001-06-01T00:00:00"/>
  </r>
  <r>
    <x v="1"/>
    <x v="3"/>
    <x v="1"/>
    <x v="0"/>
    <n v="1249857"/>
    <d v="2001-05-15T13:23:55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099999999999996"/>
    <s v="jtaylor1"/>
    <s v="SHENDRI"/>
    <s v="ENA-IM ME CNG"/>
    <x v="7"/>
    <x v="7"/>
    <n v="790946"/>
    <d v="2001-05-17T21:00:00"/>
  </r>
  <r>
    <x v="1"/>
    <x v="3"/>
    <x v="0"/>
    <x v="0"/>
    <n v="1249858"/>
    <d v="2001-05-15T13:23:58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5.0650000000000004"/>
    <s v="herbpetr"/>
    <s v="VPIMENOV"/>
    <s v="EAST-NEW YORK"/>
    <x v="3"/>
    <x v="7"/>
    <s v="V97957.1"/>
    <d v="2001-06-01T21:00:00"/>
  </r>
  <r>
    <x v="1"/>
    <x v="3"/>
    <x v="0"/>
    <x v="0"/>
    <n v="1249860"/>
    <d v="2001-05-15T13:24:08"/>
    <s v="Torch Energy Marketing Inc."/>
    <x v="0"/>
    <x v="0"/>
    <x v="0"/>
    <x v="3"/>
    <s v="US Gas Fin BasisSwap"/>
    <s v="US Gas Basis     TETCO STX               Jun01           USD/MM"/>
    <n v="1000"/>
    <m/>
    <x v="0"/>
    <x v="12"/>
    <x v="0"/>
    <n v="-0.13500000000000001"/>
    <s v="torchrech"/>
    <s v="SBRAWNE"/>
    <s v="FT-East"/>
    <x v="3"/>
    <x v="7"/>
    <s v="V97959.1"/>
    <d v="2001-06-01T21:00:00"/>
  </r>
  <r>
    <x v="1"/>
    <x v="1"/>
    <x v="0"/>
    <x v="0"/>
    <n v="1249861"/>
    <d v="2001-05-15T13:24:14"/>
    <s v="Duke Energy Trading and Marketing, L.L.C."/>
    <x v="0"/>
    <x v="0"/>
    <x v="0"/>
    <x v="1"/>
    <s v="US East Power Fin Swap"/>
    <s v="US Pwr Fin Swap  PJM W IntC HE16-23 EPT  15May01         USD/MWh"/>
    <m/>
    <n v="50"/>
    <x v="0"/>
    <x v="1"/>
    <x v="0"/>
    <n v="35"/>
    <s v="KKETTLER"/>
    <s v="JSTEPENO"/>
    <s v="EPMI-HRLY-NE"/>
    <x v="6"/>
    <x v="7"/>
    <n v="611772.1"/>
    <d v="2001-05-15T21:00:00"/>
  </r>
  <r>
    <x v="1"/>
    <x v="3"/>
    <x v="0"/>
    <x v="0"/>
    <n v="1249862"/>
    <d v="2001-05-15T13:24:18"/>
    <s v="Bank of America, National Association"/>
    <x v="0"/>
    <x v="0"/>
    <x v="0"/>
    <x v="3"/>
    <s v="US Gas Fin BasisSwap"/>
    <s v="US Gas Basis     NGI SoCal               Oct01           USD/MM"/>
    <n v="5000"/>
    <m/>
    <x v="0"/>
    <x v="12"/>
    <x v="0"/>
    <n v="4.5999999999999996"/>
    <s v="damian41"/>
    <s v="KHOLST"/>
    <s v="FT-West"/>
    <x v="3"/>
    <x v="7"/>
    <s v="V97960.1"/>
    <d v="2001-10-01T00:00:00"/>
  </r>
  <r>
    <x v="1"/>
    <x v="3"/>
    <x v="0"/>
    <x v="0"/>
    <n v="1249863"/>
    <d v="2001-05-15T13:25:25"/>
    <s v="Axia Energy, LP"/>
    <x v="0"/>
    <x v="0"/>
    <x v="0"/>
    <x v="3"/>
    <s v="US Gas Fin BasisSwap"/>
    <s v="US Gas Basis     NGI Chicago             Jun-Oct01       USD/MM"/>
    <n v="10000"/>
    <m/>
    <x v="0"/>
    <x v="12"/>
    <x v="0"/>
    <n v="0.1075"/>
    <s v="dfulghum"/>
    <s v="GSTOREY"/>
    <s v="FT-ONTARIO"/>
    <x v="3"/>
    <x v="7"/>
    <s v="V97962.1"/>
    <d v="2001-06-01T00:00:00"/>
  </r>
  <r>
    <x v="1"/>
    <x v="3"/>
    <x v="0"/>
    <x v="0"/>
    <n v="1249864"/>
    <d v="2001-05-15T13:25:46"/>
    <s v="El Paso Merchant Energy, L.P."/>
    <x v="0"/>
    <x v="0"/>
    <x v="0"/>
    <x v="3"/>
    <s v="US Gas Fin BasisSwap"/>
    <s v="US Gas Basis     NGI SoCal               Aug01           USD/MM"/>
    <m/>
    <n v="4800"/>
    <x v="0"/>
    <x v="12"/>
    <x v="0"/>
    <n v="6.5"/>
    <s v="EPMELPjrc"/>
    <s v="KHOLST"/>
    <s v="FT-West"/>
    <x v="3"/>
    <x v="7"/>
    <s v="V97963.1"/>
    <d v="2001-08-01T21:00:00"/>
  </r>
  <r>
    <x v="1"/>
    <x v="6"/>
    <x v="0"/>
    <x v="0"/>
    <n v="1249865"/>
    <d v="2001-05-15T13:25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64.1"/>
    <d v="2001-06-01T00:00:00"/>
  </r>
  <r>
    <x v="0"/>
    <x v="3"/>
    <x v="1"/>
    <x v="0"/>
    <n v="1249866"/>
    <d v="2001-05-15T13:26:36"/>
    <s v="Chevron Canada Resources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GMOLNAR1"/>
    <s v="RWATT"/>
    <s v="EC-IM Canada West"/>
    <x v="7"/>
    <x v="9"/>
    <n v="790947"/>
    <d v="2001-05-15T21:00:00"/>
  </r>
  <r>
    <x v="0"/>
    <x v="0"/>
    <x v="0"/>
    <x v="0"/>
    <n v="1249867"/>
    <d v="2001-05-15T13:26:59"/>
    <s v="J. Aron &amp; Company"/>
    <x v="0"/>
    <x v="0"/>
    <x v="0"/>
    <x v="0"/>
    <s v="Nickel LME Registered Contract"/>
    <s v="Ni LME Reg.      Contract                3 Month         USD/mt-L"/>
    <n v="5"/>
    <m/>
    <x v="0"/>
    <x v="4"/>
    <x v="0"/>
    <n v="7285"/>
    <s v="ADM08839"/>
    <s v="KGWOZDZ"/>
    <s v="Enron Metals Trading System"/>
    <x v="0"/>
    <x v="0"/>
    <n v="2130831"/>
    <m/>
  </r>
  <r>
    <x v="1"/>
    <x v="3"/>
    <x v="0"/>
    <x v="0"/>
    <n v="1249868"/>
    <d v="2001-05-15T13:27:3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25"/>
    <s v="petverma"/>
    <s v="JARNOLD"/>
    <s v="NG-Price"/>
    <x v="3"/>
    <x v="7"/>
    <s v="V97967.1"/>
    <d v="2001-06-01T21:00:00"/>
  </r>
  <r>
    <x v="1"/>
    <x v="3"/>
    <x v="0"/>
    <x v="0"/>
    <n v="1249869"/>
    <d v="2001-05-15T13:27:49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25"/>
    <s v="lewislee"/>
    <s v="JARNOLD"/>
    <s v="NG-Price"/>
    <x v="3"/>
    <x v="7"/>
    <s v="V97968.1"/>
    <d v="2001-06-01T21:00:00"/>
  </r>
  <r>
    <x v="1"/>
    <x v="1"/>
    <x v="1"/>
    <x v="0"/>
    <n v="1249870"/>
    <d v="2001-05-15T13:28:20"/>
    <s v="Conectiv Energy Supply, Inc."/>
    <x v="0"/>
    <x v="0"/>
    <x v="0"/>
    <x v="1"/>
    <s v="US East Power Phy Fwd Firm"/>
    <s v="US Pwr Phy Firm  PJM-W Peak              17-18May01      USD/MWh"/>
    <m/>
    <n v="50"/>
    <x v="0"/>
    <x v="1"/>
    <x v="0"/>
    <n v="39"/>
    <s v="stsingas"/>
    <s v="JQUENET"/>
    <s v="ST-PJM"/>
    <x v="6"/>
    <x v="8"/>
    <n v="611773.1"/>
    <d v="2001-05-17T21:00:00"/>
  </r>
  <r>
    <x v="0"/>
    <x v="3"/>
    <x v="1"/>
    <x v="0"/>
    <n v="1249871"/>
    <d v="2001-05-15T13:28:4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5"/>
    <s v="ngeerds01"/>
    <s v="RWATT"/>
    <s v="EC-IM Canada West"/>
    <x v="7"/>
    <x v="9"/>
    <n v="790949"/>
    <d v="2001-05-15T21:00:00"/>
  </r>
  <r>
    <x v="1"/>
    <x v="6"/>
    <x v="0"/>
    <x v="0"/>
    <n v="1249872"/>
    <d v="2001-05-15T13:28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7971.1"/>
    <d v="2001-06-01T00:00:00"/>
  </r>
  <r>
    <x v="1"/>
    <x v="6"/>
    <x v="0"/>
    <x v="0"/>
    <n v="1249874"/>
    <d v="2001-05-15T13:29:4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rsrsrsrs"/>
    <s v="GWHALLE"/>
    <s v="WTI-GW-NXC2"/>
    <x v="3"/>
    <x v="7"/>
    <s v="V97988.1"/>
    <d v="2001-06-01T00:00:00"/>
  </r>
  <r>
    <x v="1"/>
    <x v="1"/>
    <x v="1"/>
    <x v="0"/>
    <n v="1249875"/>
    <d v="2001-05-15T13:29:5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.5"/>
    <s v="dougsmith1"/>
    <s v="CDORLAN"/>
    <s v="ST-ECAR"/>
    <x v="6"/>
    <x v="8"/>
    <n v="611774.1"/>
    <d v="2001-05-17T21:00:00"/>
  </r>
  <r>
    <x v="1"/>
    <x v="3"/>
    <x v="0"/>
    <x v="0"/>
    <n v="1249876"/>
    <d v="2001-05-15T13:30:04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MICWHITE"/>
    <s v="JARNOLD"/>
    <s v="NG-Price"/>
    <x v="3"/>
    <x v="7"/>
    <s v="V97990.1"/>
    <d v="2001-06-01T21:00:00"/>
  </r>
  <r>
    <x v="1"/>
    <x v="1"/>
    <x v="1"/>
    <x v="0"/>
    <n v="1249877"/>
    <d v="2001-05-15T13:30:11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776.1"/>
    <d v="2001-06-01T17:11:00"/>
  </r>
  <r>
    <x v="1"/>
    <x v="3"/>
    <x v="0"/>
    <x v="0"/>
    <n v="1249878"/>
    <d v="2001-05-15T13:30:22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399999999999997"/>
    <s v="BRROWE01"/>
    <s v="JARNOLD"/>
    <s v="NG-Price"/>
    <x v="3"/>
    <x v="7"/>
    <s v="V97992.1"/>
    <d v="2001-06-01T21:00:00"/>
  </r>
  <r>
    <x v="1"/>
    <x v="3"/>
    <x v="0"/>
    <x v="0"/>
    <n v="1249879"/>
    <d v="2001-05-15T13:30:30"/>
    <s v="Sempra Energy Trading Corp."/>
    <x v="0"/>
    <x v="0"/>
    <x v="0"/>
    <x v="3"/>
    <s v="US Gas Fin Swap"/>
    <s v="US Gas Swap      Nymex                   Jul01           USD/MM"/>
    <m/>
    <n v="10000"/>
    <x v="0"/>
    <x v="12"/>
    <x v="0"/>
    <n v="4.7074999999999996"/>
    <s v="petverma"/>
    <s v="JARNOLD"/>
    <s v="NG-Price"/>
    <x v="3"/>
    <x v="7"/>
    <s v="V97993.1"/>
    <d v="2001-07-01T21:00:00"/>
  </r>
  <r>
    <x v="1"/>
    <x v="1"/>
    <x v="1"/>
    <x v="0"/>
    <n v="1249881"/>
    <d v="2001-05-15T13:30:45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"/>
    <s v="DaveWilson"/>
    <s v="CDORLAN"/>
    <s v="ST-ECAR"/>
    <x v="6"/>
    <x v="8"/>
    <n v="611779.1"/>
    <d v="2001-05-17T21:00:00"/>
  </r>
  <r>
    <x v="1"/>
    <x v="1"/>
    <x v="1"/>
    <x v="0"/>
    <n v="1249882"/>
    <d v="2001-05-15T13:31:13"/>
    <s v="Ameren Energy, Inc., as agent"/>
    <x v="0"/>
    <x v="0"/>
    <x v="0"/>
    <x v="1"/>
    <s v="US East Power Phy Fwd Firm"/>
    <s v="US Pwr Phy Firm  TVA Peak                17-18May01      USD/MWh"/>
    <m/>
    <n v="50"/>
    <x v="0"/>
    <x v="1"/>
    <x v="0"/>
    <n v="48"/>
    <s v="daveoz1974"/>
    <s v="MCARSON2"/>
    <s v="ST-SERC"/>
    <x v="6"/>
    <x v="8"/>
    <n v="611781.1"/>
    <d v="2001-05-17T21:00:00"/>
  </r>
  <r>
    <x v="1"/>
    <x v="3"/>
    <x v="0"/>
    <x v="0"/>
    <n v="1249883"/>
    <d v="2001-05-15T13:31:25"/>
    <s v="Bank of America, National Association"/>
    <x v="0"/>
    <x v="0"/>
    <x v="0"/>
    <x v="3"/>
    <s v="US Gas Fin Swap"/>
    <s v="US Gas Swap      Nymex                   Jun01           USD/MM"/>
    <n v="7500"/>
    <m/>
    <x v="0"/>
    <x v="12"/>
    <x v="0"/>
    <n v="4.6349999999999998"/>
    <s v="ADM35416"/>
    <s v="JARNOLD"/>
    <s v="NG-Price"/>
    <x v="3"/>
    <x v="7"/>
    <s v="V97995.1"/>
    <d v="2001-06-01T21:00:00"/>
  </r>
  <r>
    <x v="1"/>
    <x v="6"/>
    <x v="0"/>
    <x v="0"/>
    <n v="1249884"/>
    <d v="2001-05-15T13:32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7997.1"/>
    <d v="2001-06-01T00:00:00"/>
  </r>
  <r>
    <x v="1"/>
    <x v="2"/>
    <x v="0"/>
    <x v="0"/>
    <n v="1249887"/>
    <d v="2001-05-15T13:32:54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7"/>
    <s v="ADM48210"/>
    <s v="SMULHOL"/>
    <s v="RESID-FIN-1%"/>
    <x v="3"/>
    <x v="7"/>
    <s v="V98011.1"/>
    <d v="2001-07-01T21:00:00"/>
  </r>
  <r>
    <x v="0"/>
    <x v="3"/>
    <x v="1"/>
    <x v="0"/>
    <n v="1249888"/>
    <d v="2001-05-15T13:33:28"/>
    <s v="Chevron Canada Resources"/>
    <x v="0"/>
    <x v="0"/>
    <x v="0"/>
    <x v="3"/>
    <s v="CAN Gas Phy Fwd Firm West &lt; or = 1Mo"/>
    <s v="CAN Gas Phy      NIT                     Jun01           CAD/GJ"/>
    <n v="5000"/>
    <m/>
    <x v="0"/>
    <x v="13"/>
    <x v="4"/>
    <n v="6.32"/>
    <s v="GMOLNAR1"/>
    <s v="MCOWAN"/>
    <s v="EC-IM Canada West"/>
    <x v="7"/>
    <x v="9"/>
    <n v="790953"/>
    <d v="2001-06-01T21:00:00"/>
  </r>
  <r>
    <x v="0"/>
    <x v="3"/>
    <x v="1"/>
    <x v="0"/>
    <n v="1249889"/>
    <d v="2001-05-15T13:33:31"/>
    <s v="Unocal Canada Limited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UGTC2424"/>
    <s v="RWATT"/>
    <s v="EC-IM Canada West"/>
    <x v="7"/>
    <x v="9"/>
    <n v="790954"/>
    <d v="2001-05-15T21:00:00"/>
  </r>
  <r>
    <x v="1"/>
    <x v="1"/>
    <x v="1"/>
    <x v="0"/>
    <n v="1249890"/>
    <d v="2001-05-15T13:34:09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.5"/>
    <s v="DaveWilson"/>
    <s v="CDORLAN"/>
    <s v="ST-ECAR"/>
    <x v="6"/>
    <x v="8"/>
    <n v="611783.1"/>
    <d v="2001-05-17T21:00:00"/>
  </r>
  <r>
    <x v="1"/>
    <x v="3"/>
    <x v="0"/>
    <x v="0"/>
    <n v="1249891"/>
    <d v="2001-05-15T13:34:14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349999999999998"/>
    <s v="lewislee"/>
    <s v="JARNOLD"/>
    <s v="NG-Price"/>
    <x v="3"/>
    <x v="7"/>
    <s v="V98017.1"/>
    <d v="2001-06-01T21:00:00"/>
  </r>
  <r>
    <x v="1"/>
    <x v="3"/>
    <x v="0"/>
    <x v="0"/>
    <n v="1249893"/>
    <d v="2001-05-15T13:34:25"/>
    <s v="Constellation Power Source, Inc."/>
    <x v="0"/>
    <x v="0"/>
    <x v="0"/>
    <x v="3"/>
    <s v="US Gas Fin Swap"/>
    <s v="US Gas Swap      Nymex                   Jun01           USD/MM"/>
    <n v="12500"/>
    <m/>
    <x v="0"/>
    <x v="12"/>
    <x v="0"/>
    <n v="4.6349999999999998"/>
    <s v="kschwartz"/>
    <s v="JARNOLD"/>
    <s v="NG-Price"/>
    <x v="3"/>
    <x v="7"/>
    <s v="V98019.1"/>
    <d v="2001-06-01T21:00:00"/>
  </r>
  <r>
    <x v="1"/>
    <x v="3"/>
    <x v="0"/>
    <x v="0"/>
    <n v="1249892"/>
    <d v="2001-05-15T13:34:25"/>
    <s v="BNP Paribas"/>
    <x v="0"/>
    <x v="0"/>
    <x v="0"/>
    <x v="3"/>
    <s v="US Gas Fin BasisSwap"/>
    <s v="US Gas Basis     NGI SoCal               Oct01           USD/MM"/>
    <n v="5000"/>
    <m/>
    <x v="0"/>
    <x v="12"/>
    <x v="0"/>
    <n v="4.5"/>
    <s v="SUNGDORA"/>
    <s v="KHOLST"/>
    <s v="FT-West"/>
    <x v="3"/>
    <x v="7"/>
    <s v="V98018.1"/>
    <d v="2001-10-01T00:00:00"/>
  </r>
  <r>
    <x v="1"/>
    <x v="5"/>
    <x v="0"/>
    <x v="0"/>
    <n v="1249898"/>
    <d v="2001-05-15T13:35:42"/>
    <s v="Duke Energy Trading and Marketing, L.L.C."/>
    <x v="0"/>
    <x v="0"/>
    <x v="0"/>
    <x v="5"/>
    <s v="US Propane Fin Swap "/>
    <s v="US Prop Swap     OPIS MB TET             Jun01           c/Gl-b"/>
    <n v="10000"/>
    <m/>
    <x v="0"/>
    <x v="17"/>
    <x v="0"/>
    <n v="52.375"/>
    <s v="SMOTHERMON"/>
    <s v="LJACKSO"/>
    <s v="C3"/>
    <x v="3"/>
    <x v="7"/>
    <s v="V98026.1"/>
    <d v="2001-06-01T21:00:00"/>
  </r>
  <r>
    <x v="1"/>
    <x v="6"/>
    <x v="0"/>
    <x v="0"/>
    <n v="1249899"/>
    <d v="2001-05-15T13:35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8027.1"/>
    <d v="2001-06-01T00:00:00"/>
  </r>
  <r>
    <x v="1"/>
    <x v="3"/>
    <x v="0"/>
    <x v="0"/>
    <n v="1249900"/>
    <d v="2001-05-15T13:35:46"/>
    <s v="PSEG Energy Resources &amp; Trade LLC"/>
    <x v="0"/>
    <x v="0"/>
    <x v="0"/>
    <x v="3"/>
    <s v="US Gas Fin Swap"/>
    <s v="US Gas Swap      Nymex                   Nov01-Mar02     USD/MM"/>
    <n v="2500"/>
    <m/>
    <x v="0"/>
    <x v="12"/>
    <x v="0"/>
    <n v="5.0250000000000004"/>
    <s v="fdimaria1"/>
    <s v="JARNOLD"/>
    <s v="NG-Price"/>
    <x v="3"/>
    <x v="7"/>
    <s v="V98028.1"/>
    <d v="2001-11-01T00:00:00"/>
  </r>
  <r>
    <x v="1"/>
    <x v="3"/>
    <x v="0"/>
    <x v="0"/>
    <n v="1249901"/>
    <d v="2001-05-15T13:35:47"/>
    <s v="CMS Marketing, Services and Trading Company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PATGRIMES"/>
    <s v="JARNOLD"/>
    <s v="NG-Price"/>
    <x v="3"/>
    <x v="7"/>
    <s v="V98029.1"/>
    <d v="2001-06-01T21:00:00"/>
  </r>
  <r>
    <x v="1"/>
    <x v="3"/>
    <x v="0"/>
    <x v="0"/>
    <n v="1249902"/>
    <d v="2001-05-15T13:36:14"/>
    <s v="AEP Energy Services, Inc."/>
    <x v="0"/>
    <x v="0"/>
    <x v="0"/>
    <x v="3"/>
    <s v="US Gas Fin Swap"/>
    <s v="US Gas Daily     HHub                    17-31May01      USD/MM"/>
    <m/>
    <n v="10000"/>
    <x v="0"/>
    <x v="12"/>
    <x v="0"/>
    <n v="4.5650000000000004"/>
    <s v="aepes222"/>
    <s v="PKEAVEY"/>
    <s v="G-DAILY-EST"/>
    <x v="3"/>
    <x v="7"/>
    <s v="V98032.1"/>
    <d v="2001-05-17T21:00:00"/>
  </r>
  <r>
    <x v="1"/>
    <x v="3"/>
    <x v="0"/>
    <x v="0"/>
    <n v="1249903"/>
    <d v="2001-05-15T13:36:38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8035.1"/>
    <d v="2001-06-01T21:00:00"/>
  </r>
  <r>
    <x v="1"/>
    <x v="3"/>
    <x v="0"/>
    <x v="0"/>
    <n v="1249904"/>
    <d v="2001-05-15T13:37:04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duanelaw"/>
    <s v="PKEAVEY"/>
    <s v="G-DAILY-EST"/>
    <x v="3"/>
    <x v="7"/>
    <s v="V98036.1"/>
    <d v="2001-05-17T21:00:00"/>
  </r>
  <r>
    <x v="1"/>
    <x v="3"/>
    <x v="0"/>
    <x v="0"/>
    <n v="1249905"/>
    <d v="2001-05-15T13:37:18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duanelaw"/>
    <s v="PKEAVEY"/>
    <s v="G-DAILY-EST"/>
    <x v="3"/>
    <x v="7"/>
    <s v="V98037.1"/>
    <d v="2001-05-17T21:00:00"/>
  </r>
  <r>
    <x v="1"/>
    <x v="3"/>
    <x v="0"/>
    <x v="0"/>
    <n v="1249906"/>
    <d v="2001-05-15T13:37:36"/>
    <s v="Dynegy Marketing and Trade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WHITEWATER"/>
    <s v="JARNOLD"/>
    <s v="NG-Price"/>
    <x v="3"/>
    <x v="7"/>
    <s v="V98038.1"/>
    <d v="2002-01-01T21:00:00"/>
  </r>
  <r>
    <x v="1"/>
    <x v="3"/>
    <x v="0"/>
    <x v="0"/>
    <n v="1249907"/>
    <d v="2001-05-15T13:37:54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AQUILA1004"/>
    <s v="JARNOLD"/>
    <s v="NG-Price"/>
    <x v="3"/>
    <x v="7"/>
    <s v="V98039.1"/>
    <d v="2002-01-01T21:00:00"/>
  </r>
  <r>
    <x v="1"/>
    <x v="3"/>
    <x v="1"/>
    <x v="0"/>
    <n v="1249908"/>
    <d v="2001-05-15T13:37:54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57"/>
    <d v="2001-05-17T21:00:00"/>
  </r>
  <r>
    <x v="1"/>
    <x v="3"/>
    <x v="0"/>
    <x v="0"/>
    <n v="1249909"/>
    <d v="2001-05-15T13:39:01"/>
    <s v="Reliant Energy Services, Inc."/>
    <x v="0"/>
    <x v="0"/>
    <x v="0"/>
    <x v="3"/>
    <s v="US Gas Fin Swap"/>
    <s v="US Gas Daily     HHub                    17-31May01      USD/MM"/>
    <m/>
    <n v="15000"/>
    <x v="0"/>
    <x v="12"/>
    <x v="0"/>
    <n v="4.57"/>
    <s v="rickmcconn"/>
    <s v="PKEAVEY"/>
    <s v="G-DAILY-EST"/>
    <x v="3"/>
    <x v="7"/>
    <s v="V98040.1"/>
    <d v="2001-05-17T21:00:00"/>
  </r>
  <r>
    <x v="1"/>
    <x v="3"/>
    <x v="0"/>
    <x v="0"/>
    <n v="1249910"/>
    <d v="2001-05-15T13:39:04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1.1"/>
    <d v="2001-08-01T21:00:00"/>
  </r>
  <r>
    <x v="1"/>
    <x v="3"/>
    <x v="0"/>
    <x v="0"/>
    <n v="1249913"/>
    <d v="2001-05-15T13:39:17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2.1"/>
    <d v="2001-08-01T21:00:00"/>
  </r>
  <r>
    <x v="1"/>
    <x v="3"/>
    <x v="0"/>
    <x v="0"/>
    <n v="1249916"/>
    <d v="2001-05-15T13:39:22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kschwartz"/>
    <s v="JARNOLD"/>
    <s v="NG-Price"/>
    <x v="3"/>
    <x v="7"/>
    <s v="V98043.1"/>
    <d v="2001-06-01T21:00:00"/>
  </r>
  <r>
    <x v="1"/>
    <x v="5"/>
    <x v="1"/>
    <x v="0"/>
    <n v="1249919"/>
    <d v="2001-05-15T13:39:39"/>
    <s v="Duke Energy Merchants LLC"/>
    <x v="0"/>
    <x v="0"/>
    <x v="0"/>
    <x v="5"/>
    <s v="US Propane FOB Phy Fwd "/>
    <s v="US Prop FOB Phy  CONWY                   May01           c/Gl-b"/>
    <m/>
    <n v="5000"/>
    <x v="0"/>
    <x v="17"/>
    <x v="0"/>
    <n v="58"/>
    <s v="ADM849225"/>
    <s v="CSTORY"/>
    <s v="EGLI-C3MW"/>
    <x v="3"/>
    <x v="13"/>
    <s v="V98046.1"/>
    <d v="2001-05-01T21:00:00"/>
  </r>
  <r>
    <x v="1"/>
    <x v="3"/>
    <x v="0"/>
    <x v="0"/>
    <n v="1249920"/>
    <d v="2001-05-15T13:39:4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199999999999996"/>
    <s v="rickmcconn"/>
    <s v="EBASS"/>
    <s v="FT-Texas"/>
    <x v="3"/>
    <x v="7"/>
    <s v="V98047.1"/>
    <d v="2001-05-17T21:00:00"/>
  </r>
  <r>
    <x v="1"/>
    <x v="3"/>
    <x v="0"/>
    <x v="0"/>
    <n v="1249921"/>
    <d v="2001-05-15T13:39:58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048.1"/>
    <d v="2001-11-01T00:00:00"/>
  </r>
  <r>
    <x v="1"/>
    <x v="3"/>
    <x v="0"/>
    <x v="0"/>
    <n v="1249922"/>
    <d v="2001-05-15T13:40:0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h1825ps"/>
    <s v="JARNOLD"/>
    <s v="NG-Price"/>
    <x v="3"/>
    <x v="7"/>
    <s v="V98050.1"/>
    <d v="2001-06-01T21:00:00"/>
  </r>
  <r>
    <x v="1"/>
    <x v="3"/>
    <x v="0"/>
    <x v="0"/>
    <n v="1249923"/>
    <d v="2001-05-15T13:40:04"/>
    <s v="Conoco Inc."/>
    <x v="0"/>
    <x v="0"/>
    <x v="0"/>
    <x v="3"/>
    <s v="US Gas Fin BasisSwap"/>
    <s v="US Gas Basis     TENN TX                 Nov01-Mar02     USD/MM"/>
    <n v="5000"/>
    <m/>
    <x v="0"/>
    <x v="12"/>
    <x v="0"/>
    <n v="-0.1225"/>
    <s v="MADDENPF"/>
    <s v="SBRAWNE"/>
    <s v="FT-East"/>
    <x v="3"/>
    <x v="7"/>
    <s v="V98049.1"/>
    <d v="2001-11-01T00:00:00"/>
  </r>
  <r>
    <x v="1"/>
    <x v="3"/>
    <x v="0"/>
    <x v="0"/>
    <n v="1249925"/>
    <d v="2001-05-15T13:40:20"/>
    <s v="Conoco Inc."/>
    <x v="0"/>
    <x v="0"/>
    <x v="0"/>
    <x v="3"/>
    <s v="US Gas Fin BasisSwap"/>
    <s v="US Gas Basis     HSC                     Nov01-Mar02     USD/MM"/>
    <m/>
    <n v="5000"/>
    <x v="0"/>
    <x v="12"/>
    <x v="0"/>
    <n v="-3.2500000000000001E-2"/>
    <s v="MADDENPF"/>
    <s v="EBASS"/>
    <s v="FT-Texas"/>
    <x v="3"/>
    <x v="7"/>
    <s v="V98052.1"/>
    <d v="2001-11-01T00:00:00"/>
  </r>
  <r>
    <x v="1"/>
    <x v="3"/>
    <x v="0"/>
    <x v="0"/>
    <n v="1249927"/>
    <d v="2001-05-15T13:40:35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6500000000000004"/>
    <s v="steven12"/>
    <s v="JARNOLD"/>
    <s v="NG-Price"/>
    <x v="3"/>
    <x v="7"/>
    <s v="V98054.1"/>
    <d v="2001-06-01T21:00:00"/>
  </r>
  <r>
    <x v="1"/>
    <x v="3"/>
    <x v="0"/>
    <x v="0"/>
    <n v="1249928"/>
    <d v="2001-05-15T13:40:49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850000000000001"/>
    <s v="Lamoreal"/>
    <s v="JARNOLD"/>
    <s v="NG-Price"/>
    <x v="3"/>
    <x v="7"/>
    <s v="V98055.1"/>
    <d v="2001-08-01T21:00:00"/>
  </r>
  <r>
    <x v="1"/>
    <x v="6"/>
    <x v="0"/>
    <x v="0"/>
    <n v="1249932"/>
    <d v="2001-05-15T13:41:1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57.1"/>
    <d v="2001-06-01T00:00:00"/>
  </r>
  <r>
    <x v="1"/>
    <x v="3"/>
    <x v="0"/>
    <x v="0"/>
    <n v="1249933"/>
    <d v="2001-05-15T13:41:13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5.24"/>
    <s v="WHALENMIKE"/>
    <s v="KHOLST"/>
    <s v="FT-West"/>
    <x v="3"/>
    <x v="7"/>
    <s v="V98058.1"/>
    <d v="2001-09-01T21:00:00"/>
  </r>
  <r>
    <x v="1"/>
    <x v="3"/>
    <x v="1"/>
    <x v="0"/>
    <n v="1249934"/>
    <d v="2001-05-15T13:41:14"/>
    <s v="J. Aron &amp; Company"/>
    <x v="0"/>
    <x v="0"/>
    <x v="0"/>
    <x v="3"/>
    <s v="US Gas Phy Fwd Firm non-TX &lt; or = 1Mo "/>
    <s v="US Gas Phy       HeHub                   17-31May01      USD/MM"/>
    <m/>
    <n v="10000"/>
    <x v="0"/>
    <x v="12"/>
    <x v="0"/>
    <n v="4.58"/>
    <s v="ritanagle"/>
    <s v="ARING"/>
    <s v="ENA-IM NE GULF1"/>
    <x v="7"/>
    <x v="7"/>
    <n v="790960"/>
    <d v="2001-05-17T21:00:00"/>
  </r>
  <r>
    <x v="1"/>
    <x v="6"/>
    <x v="0"/>
    <x v="0"/>
    <n v="1249936"/>
    <d v="2001-05-15T13:41:1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semprakuo"/>
    <s v="GWHALLE"/>
    <s v="WTI-GW-NXC2"/>
    <x v="3"/>
    <x v="7"/>
    <s v="V98059.1"/>
    <d v="2001-06-01T00:00:00"/>
  </r>
  <r>
    <x v="1"/>
    <x v="6"/>
    <x v="0"/>
    <x v="0"/>
    <n v="1249937"/>
    <d v="2001-05-15T13:41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061.1"/>
    <d v="2001-06-01T00:00:00"/>
  </r>
  <r>
    <x v="1"/>
    <x v="2"/>
    <x v="0"/>
    <x v="0"/>
    <n v="1249939"/>
    <d v="2001-05-15T13:41:38"/>
    <s v="Koch Petroleum Group, L.P."/>
    <x v="0"/>
    <x v="0"/>
    <x v="0"/>
    <x v="2"/>
    <s v="US UNL Gasoline Fin Swap"/>
    <s v="US UNL Gasoline  Nymex NX2               Jun01           c/Gl-b"/>
    <n v="15000"/>
    <m/>
    <x v="0"/>
    <x v="17"/>
    <x v="0"/>
    <n v="100.6"/>
    <s v="fouqueta01"/>
    <s v="AHAUSER"/>
    <s v="Blnd-Hu-Hdg"/>
    <x v="3"/>
    <x v="7"/>
    <s v="V98063.1"/>
    <d v="2001-06-01T21:00:00"/>
  </r>
  <r>
    <x v="1"/>
    <x v="3"/>
    <x v="0"/>
    <x v="0"/>
    <n v="1249942"/>
    <d v="2001-05-15T13:41:44"/>
    <s v="Coral Energy Holding L.P."/>
    <x v="0"/>
    <x v="0"/>
    <x v="0"/>
    <x v="3"/>
    <s v="US Gas Fin Swap"/>
    <s v="US Gas Swap      Nymex                   Jun01           USD/MM"/>
    <n v="2500"/>
    <m/>
    <x v="0"/>
    <x v="12"/>
    <x v="0"/>
    <n v="4.6500000000000004"/>
    <s v="jwhitnah"/>
    <s v="JARNOLD"/>
    <s v="NG-Price"/>
    <x v="3"/>
    <x v="7"/>
    <s v="V98067.1"/>
    <d v="2001-06-01T21:00:00"/>
  </r>
  <r>
    <x v="1"/>
    <x v="3"/>
    <x v="0"/>
    <x v="0"/>
    <n v="1249944"/>
    <d v="2001-05-15T13:42:02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2"/>
    <x v="0"/>
    <n v="4.6550000000000002"/>
    <s v="PATGRIMES"/>
    <s v="JARNOLD"/>
    <s v="NG-Price"/>
    <x v="3"/>
    <x v="7"/>
    <s v="V98070.1"/>
    <d v="2001-06-01T21:00:00"/>
  </r>
  <r>
    <x v="1"/>
    <x v="3"/>
    <x v="0"/>
    <x v="0"/>
    <n v="1249945"/>
    <d v="2001-05-15T13:42:05"/>
    <s v="J. Aron &amp; Company"/>
    <x v="0"/>
    <x v="0"/>
    <x v="0"/>
    <x v="3"/>
    <s v="US Gas Fin Swap"/>
    <s v="US Gas Daily     HHub                    17-31May01      USD/MM"/>
    <m/>
    <n v="5000"/>
    <x v="0"/>
    <x v="12"/>
    <x v="0"/>
    <n v="4.58"/>
    <s v="ritanagle"/>
    <s v="PKEAVEY"/>
    <s v="G-DAILY-EST"/>
    <x v="3"/>
    <x v="7"/>
    <s v="V98072.1"/>
    <d v="2001-05-17T21:00:00"/>
  </r>
  <r>
    <x v="1"/>
    <x v="3"/>
    <x v="0"/>
    <x v="0"/>
    <n v="1249946"/>
    <d v="2001-05-15T13:42:07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BRROWE01"/>
    <s v="JARNOLD"/>
    <s v="NG-Price"/>
    <x v="3"/>
    <x v="7"/>
    <s v="V98071.1"/>
    <d v="2001-06-01T21:00:00"/>
  </r>
  <r>
    <x v="1"/>
    <x v="3"/>
    <x v="0"/>
    <x v="0"/>
    <n v="1249948"/>
    <d v="2001-05-15T13:42:18"/>
    <s v="Dynegy Marketing and Trade"/>
    <x v="0"/>
    <x v="0"/>
    <x v="0"/>
    <x v="3"/>
    <s v="US Gas Fin Swap"/>
    <s v="US Gas Daily     HHub                    17-31May01      USD/MM"/>
    <m/>
    <n v="10000"/>
    <x v="0"/>
    <x v="12"/>
    <x v="0"/>
    <n v="4.58"/>
    <s v="SANDBERG"/>
    <s v="PKEAVEY"/>
    <s v="G-DAILY-EST"/>
    <x v="3"/>
    <x v="7"/>
    <s v="V98074.1"/>
    <d v="2001-05-17T21:00:00"/>
  </r>
  <r>
    <x v="1"/>
    <x v="3"/>
    <x v="1"/>
    <x v="0"/>
    <n v="1249949"/>
    <d v="2001-05-15T13:42:20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5"/>
    <s v="STEPHENSJE"/>
    <s v="ARING"/>
    <s v="ENA-IM NE GULF1"/>
    <x v="7"/>
    <x v="7"/>
    <n v="790961"/>
    <d v="2001-05-17T21:00:00"/>
  </r>
  <r>
    <x v="1"/>
    <x v="3"/>
    <x v="0"/>
    <x v="0"/>
    <n v="1249950"/>
    <d v="2001-05-15T13:42:2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5.1"/>
    <d v="2002-01-01T21:00:00"/>
  </r>
  <r>
    <x v="1"/>
    <x v="3"/>
    <x v="0"/>
    <x v="0"/>
    <n v="1249951"/>
    <d v="2001-05-15T13:42:40"/>
    <s v="The New Power Company"/>
    <x v="0"/>
    <x v="0"/>
    <x v="0"/>
    <x v="3"/>
    <s v="US Gas Fin Swap"/>
    <s v="US Gas Swap      Nymex                   Jun01           USD/MM"/>
    <m/>
    <n v="10000"/>
    <x v="0"/>
    <x v="12"/>
    <x v="0"/>
    <n v="4.665"/>
    <s v="RPREVATT"/>
    <s v="JARNOLD"/>
    <s v="NG-Price"/>
    <x v="3"/>
    <x v="7"/>
    <s v="V98076.1"/>
    <d v="2001-06-01T21:00:00"/>
  </r>
  <r>
    <x v="1"/>
    <x v="3"/>
    <x v="0"/>
    <x v="0"/>
    <n v="1249952"/>
    <d v="2001-05-15T13:42:5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Wanglawr"/>
    <s v="JARNOLD"/>
    <s v="NG-Price"/>
    <x v="3"/>
    <x v="7"/>
    <s v="V98077.1"/>
    <d v="2001-06-01T21:00:00"/>
  </r>
  <r>
    <x v="1"/>
    <x v="3"/>
    <x v="1"/>
    <x v="0"/>
    <n v="1249954"/>
    <d v="2001-05-15T13:43:10"/>
    <s v="Aquila Energy Marketing Corporation"/>
    <x v="0"/>
    <x v="0"/>
    <x v="0"/>
    <x v="3"/>
    <s v="US Gas Phy Fwd Firm non-TX &lt; or = 1Mo "/>
    <s v="US Gas Phy       Transco St.65           17May01         USD/MM"/>
    <m/>
    <n v="10000"/>
    <x v="0"/>
    <x v="12"/>
    <x v="0"/>
    <n v="4.5949999999999998"/>
    <s v="LANCEMCW"/>
    <s v="ARING"/>
    <s v="ENA-IM NE GULF1"/>
    <x v="7"/>
    <x v="7"/>
    <n v="790962"/>
    <d v="2001-05-17T21:00:00"/>
  </r>
  <r>
    <x v="1"/>
    <x v="3"/>
    <x v="0"/>
    <x v="0"/>
    <n v="1249955"/>
    <d v="2001-05-15T13:43:16"/>
    <s v="The Chase Manhattan Bank"/>
    <x v="0"/>
    <x v="0"/>
    <x v="0"/>
    <x v="3"/>
    <s v="US Gas Fin Opt Call"/>
    <s v="US Gas Fin Opt   NYMEX        EC4.75     Jun01           USD/MM-L"/>
    <m/>
    <n v="100"/>
    <x v="0"/>
    <x v="14"/>
    <x v="0"/>
    <n v="0.15"/>
    <s v="RLFELSKE"/>
    <s v="MMAGGI"/>
    <s v="NG EXOTIC"/>
    <x v="3"/>
    <x v="7"/>
    <s v="V98081.1"/>
    <d v="2001-06-01T00:00:00"/>
  </r>
  <r>
    <x v="0"/>
    <x v="3"/>
    <x v="0"/>
    <x v="0"/>
    <n v="1249957"/>
    <d v="2001-05-15T13:43:17"/>
    <s v="PG&amp;E Energy Trading, Canada Corporation"/>
    <x v="0"/>
    <x v="0"/>
    <x v="0"/>
    <x v="3"/>
    <s v="CAN Gas Fin BasSwap East"/>
    <s v="CAN Gas Basis    GD/D Dawn               Jun-Oct01       USD/MM"/>
    <n v="5000"/>
    <m/>
    <x v="0"/>
    <x v="12"/>
    <x v="0"/>
    <n v="0.185"/>
    <s v="POWELLCO"/>
    <s v="EOLSMGR"/>
    <s v="FT-ONTARIO"/>
    <x v="3"/>
    <x v="7"/>
    <s v="V98080.1"/>
    <d v="2001-06-01T00:00:00"/>
  </r>
  <r>
    <x v="1"/>
    <x v="3"/>
    <x v="0"/>
    <x v="0"/>
    <n v="1249959"/>
    <d v="2001-05-15T13:43:1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9.1"/>
    <d v="2002-01-01T21:00:00"/>
  </r>
  <r>
    <x v="1"/>
    <x v="6"/>
    <x v="0"/>
    <x v="0"/>
    <n v="1249962"/>
    <d v="2001-05-15T13:43:3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85.1"/>
    <d v="2001-06-01T00:00:00"/>
  </r>
  <r>
    <x v="1"/>
    <x v="3"/>
    <x v="0"/>
    <x v="0"/>
    <n v="1249963"/>
    <d v="2001-05-15T13:43:48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petverma"/>
    <s v="JARNOLD"/>
    <s v="NG-Price"/>
    <x v="3"/>
    <x v="7"/>
    <s v="V98086.1"/>
    <d v="2001-06-01T21:00:00"/>
  </r>
  <r>
    <x v="1"/>
    <x v="3"/>
    <x v="0"/>
    <x v="0"/>
    <n v="1249965"/>
    <d v="2001-05-15T13:43:52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6550000000000002"/>
    <s v="MICWHITE"/>
    <s v="JARNOLD"/>
    <s v="NG-Price"/>
    <x v="3"/>
    <x v="7"/>
    <s v="V98088.1"/>
    <d v="2001-06-01T21:00:00"/>
  </r>
  <r>
    <x v="1"/>
    <x v="3"/>
    <x v="0"/>
    <x v="0"/>
    <n v="1249966"/>
    <d v="2001-05-15T13:44:03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det00001"/>
    <s v="JARNOLD"/>
    <s v="NG-Price"/>
    <x v="3"/>
    <x v="7"/>
    <s v="V98090.1"/>
    <d v="2001-06-01T21:00:00"/>
  </r>
  <r>
    <x v="1"/>
    <x v="3"/>
    <x v="1"/>
    <x v="0"/>
    <n v="1249967"/>
    <d v="2001-05-15T13:44:19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8"/>
    <s v="WILSHUSEN"/>
    <s v="ARING"/>
    <s v="ENA-IM NE GULF1"/>
    <x v="7"/>
    <x v="7"/>
    <n v="790963"/>
    <d v="2001-05-17T21:00:00"/>
  </r>
  <r>
    <x v="1"/>
    <x v="3"/>
    <x v="1"/>
    <x v="0"/>
    <n v="1249968"/>
    <d v="2001-05-15T13:44:27"/>
    <s v="Aquila Energy Marketing Corporation"/>
    <x v="0"/>
    <x v="0"/>
    <x v="0"/>
    <x v="3"/>
    <s v="US Gas Phy Fwd Firm non-TX &lt; or = 1Mo "/>
    <s v="US Gas Phy       Transco St.65           17May01         USD/MM"/>
    <m/>
    <n v="969"/>
    <x v="0"/>
    <x v="12"/>
    <x v="0"/>
    <n v="4.5949999999999998"/>
    <s v="LANCEMCW"/>
    <s v="ARING"/>
    <s v="ENA-IM NE GULF1"/>
    <x v="7"/>
    <x v="7"/>
    <n v="790964"/>
    <d v="2001-05-17T21:00:00"/>
  </r>
  <r>
    <x v="1"/>
    <x v="6"/>
    <x v="0"/>
    <x v="0"/>
    <n v="1249969"/>
    <d v="2001-05-15T13:44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092.1"/>
    <d v="2001-06-01T00:00:00"/>
  </r>
  <r>
    <x v="1"/>
    <x v="3"/>
    <x v="0"/>
    <x v="0"/>
    <n v="1249970"/>
    <d v="2001-05-15T13:45:07"/>
    <s v="Aquila Canada Corp."/>
    <x v="0"/>
    <x v="0"/>
    <x v="0"/>
    <x v="3"/>
    <s v="US Gas Fin Swap"/>
    <s v="US Gas Daily     HHub                    17-31May01      USD/MM"/>
    <m/>
    <n v="10000"/>
    <x v="0"/>
    <x v="12"/>
    <x v="0"/>
    <n v="4.585"/>
    <s v="davidlake"/>
    <s v="PKEAVEY"/>
    <s v="G-DAILY-EST"/>
    <x v="3"/>
    <x v="7"/>
    <s v="V98094.1"/>
    <d v="2001-05-17T21:00:00"/>
  </r>
  <r>
    <x v="1"/>
    <x v="6"/>
    <x v="0"/>
    <x v="0"/>
    <n v="1249975"/>
    <d v="2001-05-15T13:46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JTREADWAY"/>
    <s v="GWHALLE"/>
    <s v="WTI-GW-NXC2"/>
    <x v="3"/>
    <x v="7"/>
    <s v="V98101.1"/>
    <d v="2001-06-01T00:00:00"/>
  </r>
  <r>
    <x v="1"/>
    <x v="3"/>
    <x v="0"/>
    <x v="0"/>
    <n v="1249976"/>
    <d v="2001-05-15T13:46:1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3"/>
    <s v="VALENCIA"/>
    <s v="MLENHAR"/>
    <s v="West-Perm"/>
    <x v="3"/>
    <x v="7"/>
    <s v="V98102.1"/>
    <d v="2001-05-17T21:00:00"/>
  </r>
  <r>
    <x v="1"/>
    <x v="3"/>
    <x v="0"/>
    <x v="0"/>
    <n v="1249978"/>
    <d v="2001-05-15T13:46:22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JORDAN01"/>
    <s v="JARNOLD"/>
    <s v="NG-Price"/>
    <x v="3"/>
    <x v="7"/>
    <s v="V98105.1"/>
    <d v="2001-06-01T21:00:00"/>
  </r>
  <r>
    <x v="1"/>
    <x v="3"/>
    <x v="0"/>
    <x v="0"/>
    <n v="1249979"/>
    <d v="2001-05-15T13:46:2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750000000000002"/>
    <s v="JERDAVIS"/>
    <s v="PKEAVEY"/>
    <s v="G-DAILY-EST"/>
    <x v="3"/>
    <x v="7"/>
    <s v="V98106.1"/>
    <d v="2001-05-17T21:00:00"/>
  </r>
  <r>
    <x v="1"/>
    <x v="1"/>
    <x v="1"/>
    <x v="0"/>
    <n v="1249980"/>
    <d v="2001-05-15T13:46:29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816.1"/>
    <d v="2001-06-01T17:11:00"/>
  </r>
  <r>
    <x v="1"/>
    <x v="3"/>
    <x v="0"/>
    <x v="0"/>
    <n v="1249981"/>
    <d v="2001-05-15T13:46:4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6"/>
    <s v="VALENCIA"/>
    <s v="MLENHAR"/>
    <s v="West-Perm"/>
    <x v="3"/>
    <x v="7"/>
    <s v="V98108.1"/>
    <d v="2001-05-17T21:00:00"/>
  </r>
  <r>
    <x v="1"/>
    <x v="3"/>
    <x v="0"/>
    <x v="0"/>
    <n v="1249983"/>
    <d v="2001-05-15T13:46:59"/>
    <s v="Dynegy Marketing and Trade"/>
    <x v="0"/>
    <x v="0"/>
    <x v="0"/>
    <x v="3"/>
    <s v="US Gas Fin BasisSwap"/>
    <s v="US Gas Basis     NGI SoCal               Sep01           USD/MM"/>
    <m/>
    <n v="5000"/>
    <x v="0"/>
    <x v="12"/>
    <x v="0"/>
    <n v="5.38"/>
    <s v="LESLIE01"/>
    <s v="KHOLST"/>
    <s v="FT-West"/>
    <x v="3"/>
    <x v="7"/>
    <s v="V98110.1"/>
    <d v="2001-09-01T21:00:00"/>
  </r>
  <r>
    <x v="1"/>
    <x v="3"/>
    <x v="1"/>
    <x v="0"/>
    <n v="1249985"/>
    <d v="2001-05-15T13:47:25"/>
    <s v="Occidental Energy Marketing, Inc."/>
    <x v="0"/>
    <x v="0"/>
    <x v="0"/>
    <x v="3"/>
    <s v="US Gas Phy Fwd Firm non-TX &lt; or = 1Mo "/>
    <s v="US Gas Phy       TETCO WLA               17May01         USD/MM"/>
    <n v="200"/>
    <m/>
    <x v="0"/>
    <x v="12"/>
    <x v="0"/>
    <n v="4.5049999999999999"/>
    <s v="smallfitz"/>
    <s v="SPEREIR"/>
    <s v="ENA-IM NE GULF3"/>
    <x v="7"/>
    <x v="7"/>
    <n v="790968"/>
    <d v="2001-05-17T21:00:00"/>
  </r>
  <r>
    <x v="1"/>
    <x v="3"/>
    <x v="1"/>
    <x v="0"/>
    <n v="1249986"/>
    <d v="2001-05-15T13:47:47"/>
    <s v="Occidental Energy Marketing, Inc."/>
    <x v="0"/>
    <x v="0"/>
    <x v="0"/>
    <x v="3"/>
    <s v="US Gas Phy Fwd Firm non-TX &lt; or = 1Mo "/>
    <s v="US Gas Phy       TETCO ELA               17May01         USD/MM"/>
    <n v="100"/>
    <m/>
    <x v="0"/>
    <x v="12"/>
    <x v="0"/>
    <n v="4.5250000000000004"/>
    <s v="smallfitz"/>
    <s v="SPEREIR"/>
    <s v="ENA-IM NE GULF3"/>
    <x v="7"/>
    <x v="7"/>
    <n v="790970"/>
    <d v="2001-05-17T21:00:00"/>
  </r>
  <r>
    <x v="1"/>
    <x v="3"/>
    <x v="0"/>
    <x v="0"/>
    <n v="1249987"/>
    <d v="2001-05-15T13:47:48"/>
    <s v="Morgan Stanley Capital Group, Inc."/>
    <x v="0"/>
    <x v="0"/>
    <x v="0"/>
    <x v="3"/>
    <s v="US Gas Fin BasisSwap"/>
    <s v="US Gas Basis     NGI SoCal               Aug01           USD/MM"/>
    <n v="1000"/>
    <m/>
    <x v="0"/>
    <x v="12"/>
    <x v="0"/>
    <n v="6.5"/>
    <s v="brendanc"/>
    <s v="KHOLST"/>
    <s v="FT-West"/>
    <x v="3"/>
    <x v="7"/>
    <s v="V98116.1"/>
    <d v="2001-08-01T21:00:00"/>
  </r>
  <r>
    <x v="1"/>
    <x v="5"/>
    <x v="0"/>
    <x v="0"/>
    <n v="1249988"/>
    <d v="2001-05-15T13:47:56"/>
    <s v="Duke Energy Trading and Marketing, L.L.C."/>
    <x v="0"/>
    <x v="0"/>
    <x v="0"/>
    <x v="5"/>
    <s v="US Propane Fin Swap "/>
    <s v="US Prop Swap     OPIS MB TET             Jun01           c/Gl-b"/>
    <n v="15000"/>
    <m/>
    <x v="0"/>
    <x v="17"/>
    <x v="0"/>
    <n v="52.375"/>
    <s v="SMOTHERMON"/>
    <s v="LJACKSO"/>
    <s v="C3"/>
    <x v="3"/>
    <x v="7"/>
    <s v="V98118.1"/>
    <d v="2001-06-01T21:00:00"/>
  </r>
  <r>
    <x v="1"/>
    <x v="6"/>
    <x v="0"/>
    <x v="0"/>
    <n v="1249989"/>
    <d v="2001-05-15T13:48:1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N587JK00"/>
    <s v="GWHALLE"/>
    <s v="WTI-GW-NXC2"/>
    <x v="3"/>
    <x v="7"/>
    <s v="V98120.1"/>
    <d v="2001-06-01T00:00:00"/>
  </r>
  <r>
    <x v="1"/>
    <x v="3"/>
    <x v="0"/>
    <x v="0"/>
    <n v="1249990"/>
    <d v="2001-05-15T13:48:24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449999999999996"/>
    <s v="gilleanb"/>
    <s v="JARNOLD"/>
    <s v="NG-Price"/>
    <x v="3"/>
    <x v="7"/>
    <s v="V98122.1"/>
    <d v="2001-06-01T21:00:00"/>
  </r>
  <r>
    <x v="1"/>
    <x v="3"/>
    <x v="0"/>
    <x v="0"/>
    <n v="1249991"/>
    <d v="2001-05-15T13:48:37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johncasey1"/>
    <s v="JARNOLD"/>
    <s v="NG-Price"/>
    <x v="3"/>
    <x v="7"/>
    <s v="V98124.1"/>
    <d v="2001-06-01T21:00:00"/>
  </r>
  <r>
    <x v="1"/>
    <x v="3"/>
    <x v="1"/>
    <x v="0"/>
    <n v="1249996"/>
    <d v="2001-05-15T13:49:58"/>
    <s v="Texaco Natural Gas Inc."/>
    <x v="0"/>
    <x v="0"/>
    <x v="0"/>
    <x v="3"/>
    <s v="US Gas Phy Index Firm non-TX &lt; or = 1Mo"/>
    <s v="US Gas Phy Index GD/D Dom South          17May01         USD/MM"/>
    <m/>
    <n v="5000"/>
    <x v="0"/>
    <x v="12"/>
    <x v="0"/>
    <n v="0"/>
    <s v="waggonerva"/>
    <s v="SHENDRI"/>
    <s v="ENA-IM ME CNG"/>
    <x v="7"/>
    <x v="7"/>
    <n v="790972"/>
    <d v="2001-05-17T21:00:00"/>
  </r>
  <r>
    <x v="1"/>
    <x v="2"/>
    <x v="0"/>
    <x v="0"/>
    <n v="1250002"/>
    <d v="2001-05-15T13:50:33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100.55"/>
    <s v="fouqueta01"/>
    <s v="AHAUSER"/>
    <s v="Blnd-Hu-Hdg"/>
    <x v="3"/>
    <x v="7"/>
    <s v="V98136.1"/>
    <d v="2001-06-01T21:00:00"/>
  </r>
  <r>
    <x v="1"/>
    <x v="3"/>
    <x v="0"/>
    <x v="0"/>
    <n v="1250003"/>
    <d v="2001-05-15T13:50:37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KEVINGRADY"/>
    <s v="JARNOLD"/>
    <s v="NG-Price"/>
    <x v="3"/>
    <x v="7"/>
    <s v="V98137.1"/>
    <d v="2001-11-01T00:00:00"/>
  </r>
  <r>
    <x v="1"/>
    <x v="3"/>
    <x v="0"/>
    <x v="0"/>
    <n v="1250005"/>
    <d v="2001-05-15T13:50:51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jh1825ps"/>
    <s v="JARNOLD"/>
    <s v="NG-Price"/>
    <x v="3"/>
    <x v="7"/>
    <s v="V98139.1"/>
    <d v="2001-11-01T00:00:00"/>
  </r>
  <r>
    <x v="1"/>
    <x v="3"/>
    <x v="0"/>
    <x v="0"/>
    <n v="1250004"/>
    <d v="2001-05-15T13:50:51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62"/>
    <s v="rjvandam"/>
    <s v="JARNOLD"/>
    <s v="NG-Price"/>
    <x v="3"/>
    <x v="7"/>
    <s v="V98142.1"/>
    <d v="2001-06-01T21:00:00"/>
  </r>
  <r>
    <x v="1"/>
    <x v="3"/>
    <x v="0"/>
    <x v="0"/>
    <n v="1250007"/>
    <d v="2001-05-15T13:51:11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JHHANSEY"/>
    <s v="JARNOLD"/>
    <s v="NG-Price"/>
    <x v="3"/>
    <x v="7"/>
    <s v="V98144.1"/>
    <d v="2001-06-01T00:00:00"/>
  </r>
  <r>
    <x v="1"/>
    <x v="3"/>
    <x v="0"/>
    <x v="0"/>
    <n v="1250008"/>
    <d v="2001-05-15T13:51:14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45.1"/>
    <d v="2001-06-01T00:00:00"/>
  </r>
  <r>
    <x v="1"/>
    <x v="6"/>
    <x v="0"/>
    <x v="0"/>
    <n v="1250009"/>
    <d v="2001-05-15T13:51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TREADWAY"/>
    <s v="GWHALLE"/>
    <s v="WTI-GW-NXC2"/>
    <x v="3"/>
    <x v="7"/>
    <s v="V98146.1"/>
    <d v="2001-06-01T00:00:00"/>
  </r>
  <r>
    <x v="1"/>
    <x v="3"/>
    <x v="0"/>
    <x v="0"/>
    <n v="1250010"/>
    <d v="2001-05-15T13:51:18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7.1"/>
    <d v="2002-01-01T21:00:00"/>
  </r>
  <r>
    <x v="1"/>
    <x v="3"/>
    <x v="0"/>
    <x v="0"/>
    <n v="1250011"/>
    <d v="2001-05-15T13:51:43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shawnmaz"/>
    <s v="JARNOLD"/>
    <s v="NG-Price"/>
    <x v="3"/>
    <x v="7"/>
    <s v="V98148.1"/>
    <d v="2001-06-01T21:00:00"/>
  </r>
  <r>
    <x v="1"/>
    <x v="3"/>
    <x v="0"/>
    <x v="0"/>
    <n v="1250012"/>
    <d v="2001-05-15T13:51:50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9.1"/>
    <d v="2002-01-01T21:00:00"/>
  </r>
  <r>
    <x v="1"/>
    <x v="3"/>
    <x v="1"/>
    <x v="0"/>
    <n v="1250013"/>
    <d v="2001-05-15T13:51:54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50000000000002"/>
    <s v="STANHORTON"/>
    <s v="ARING"/>
    <s v="ENA-IM NE GULF1"/>
    <x v="7"/>
    <x v="7"/>
    <n v="790973"/>
    <d v="2001-05-17T21:00:00"/>
  </r>
  <r>
    <x v="1"/>
    <x v="3"/>
    <x v="0"/>
    <x v="0"/>
    <n v="1250018"/>
    <d v="2001-05-15T13:52:03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2"/>
    <s v="jwhitnah"/>
    <s v="JARNOLD"/>
    <s v="NG-Price"/>
    <x v="3"/>
    <x v="7"/>
    <s v="V98153.1"/>
    <d v="2001-06-01T21:00:00"/>
  </r>
  <r>
    <x v="1"/>
    <x v="6"/>
    <x v="0"/>
    <x v="0"/>
    <n v="1250019"/>
    <d v="2001-05-15T13:52:0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8151.1"/>
    <d v="2001-06-01T00:00:00"/>
  </r>
  <r>
    <x v="1"/>
    <x v="3"/>
    <x v="0"/>
    <x v="0"/>
    <n v="1250020"/>
    <d v="2001-05-15T13:52:07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"/>
    <s v="ADM84149"/>
    <s v="PKEAVEY"/>
    <s v="G-DAILY-EST"/>
    <x v="3"/>
    <x v="7"/>
    <s v="V98155.1"/>
    <d v="2001-05-17T21:00:00"/>
  </r>
  <r>
    <x v="1"/>
    <x v="3"/>
    <x v="0"/>
    <x v="0"/>
    <n v="1250021"/>
    <d v="2001-05-15T13:52:17"/>
    <s v="Bank of America, National Association"/>
    <x v="0"/>
    <x v="0"/>
    <x v="0"/>
    <x v="3"/>
    <s v="US Gas Fin Swap"/>
    <s v="US Gas Swap      Nymex                   Aug01           USD/MM"/>
    <n v="15000"/>
    <m/>
    <x v="0"/>
    <x v="12"/>
    <x v="0"/>
    <n v="4.75"/>
    <s v="ADM35416"/>
    <s v="JARNOLD"/>
    <s v="NG-Price"/>
    <x v="3"/>
    <x v="7"/>
    <s v="V98154.1"/>
    <d v="2001-08-01T21:00:00"/>
  </r>
  <r>
    <x v="1"/>
    <x v="3"/>
    <x v="0"/>
    <x v="0"/>
    <n v="1250025"/>
    <d v="2001-05-15T13:52:2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250000000000004"/>
    <s v="CARASPICER"/>
    <s v="JARNOLD"/>
    <s v="NG-Price"/>
    <x v="3"/>
    <x v="7"/>
    <s v="V98156.1"/>
    <d v="2001-11-01T00:00:00"/>
  </r>
  <r>
    <x v="1"/>
    <x v="3"/>
    <x v="0"/>
    <x v="0"/>
    <n v="1250030"/>
    <d v="2001-05-15T13:52:43"/>
    <s v="Mirant Americas Energy Marketing, L.P."/>
    <x v="0"/>
    <x v="0"/>
    <x v="0"/>
    <x v="3"/>
    <s v="US Gas Fin BasisSwap"/>
    <s v="US Gas Basis     NGPL TXOK               Jun01           USD/MM"/>
    <m/>
    <n v="15000"/>
    <x v="0"/>
    <x v="12"/>
    <x v="0"/>
    <n v="-6.7500000000000004E-2"/>
    <s v="TOMSAX01"/>
    <s v="KRUSCIT"/>
    <s v="Firm Trading Central"/>
    <x v="3"/>
    <x v="7"/>
    <s v="V98161.1"/>
    <d v="2001-06-01T21:00:00"/>
  </r>
  <r>
    <x v="1"/>
    <x v="3"/>
    <x v="0"/>
    <x v="0"/>
    <n v="1250031"/>
    <d v="2001-05-15T13:52:58"/>
    <s v="Firm Trading Bridgeline Gas Marketing"/>
    <x v="0"/>
    <x v="0"/>
    <x v="0"/>
    <x v="3"/>
    <s v="US Gas Fin Swap"/>
    <s v="US Gas Swap      Nymex                   Jun01           USD/MM"/>
    <m/>
    <n v="5000"/>
    <x v="0"/>
    <x v="12"/>
    <x v="0"/>
    <n v="4.63"/>
    <s v="ADM84149"/>
    <s v="JARNOLD"/>
    <s v="NG-Price"/>
    <x v="3"/>
    <x v="7"/>
    <s v="V98164.1"/>
    <d v="2001-06-01T21:00:00"/>
  </r>
  <r>
    <x v="1"/>
    <x v="3"/>
    <x v="0"/>
    <x v="0"/>
    <n v="1250032"/>
    <d v="2001-05-15T13:53:01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62.1"/>
    <d v="2001-06-01T00:00:00"/>
  </r>
  <r>
    <x v="1"/>
    <x v="3"/>
    <x v="0"/>
    <x v="0"/>
    <n v="1250033"/>
    <d v="2001-05-15T13:53:07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3"/>
    <s v="JPASTORE"/>
    <s v="JARNOLD"/>
    <s v="NG-Price"/>
    <x v="3"/>
    <x v="7"/>
    <s v="V98163.1"/>
    <d v="2001-06-01T21:00:00"/>
  </r>
  <r>
    <x v="1"/>
    <x v="3"/>
    <x v="0"/>
    <x v="0"/>
    <n v="1250035"/>
    <d v="2001-05-15T13:53:33"/>
    <s v="Mirant Americas Energy Marketing, L.P."/>
    <x v="0"/>
    <x v="0"/>
    <x v="0"/>
    <x v="3"/>
    <s v="US Gas Fin BasisSwap"/>
    <s v="US Gas Basis     NGPL TXOK               Jun-Oct01       USD/MM"/>
    <m/>
    <n v="10000"/>
    <x v="0"/>
    <x v="12"/>
    <x v="0"/>
    <n v="-6.7500000000000004E-2"/>
    <s v="TOMSAX01"/>
    <s v="KRUSCIT"/>
    <s v="Firm Trading Central"/>
    <x v="3"/>
    <x v="7"/>
    <s v="V98167.1"/>
    <d v="2001-06-01T00:00:00"/>
  </r>
  <r>
    <x v="1"/>
    <x v="6"/>
    <x v="0"/>
    <x v="0"/>
    <n v="1250036"/>
    <d v="2001-05-15T13:54:2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semprakuo"/>
    <s v="GWHALLE"/>
    <s v="WTI-GW-NXC2"/>
    <x v="3"/>
    <x v="7"/>
    <s v="V98168.1"/>
    <d v="2001-06-01T00:00:00"/>
  </r>
  <r>
    <x v="1"/>
    <x v="3"/>
    <x v="0"/>
    <x v="0"/>
    <n v="1250041"/>
    <d v="2001-05-15T13:55:11"/>
    <s v="Sempra Energy Trading Corp."/>
    <x v="0"/>
    <x v="0"/>
    <x v="0"/>
    <x v="3"/>
    <s v="US Gas Fin Swap"/>
    <s v="US Gas Swap      Nymex                   Jul01           USD/MM"/>
    <n v="10000"/>
    <m/>
    <x v="0"/>
    <x v="12"/>
    <x v="0"/>
    <n v="4.6974999999999998"/>
    <s v="MSIECKHAUS"/>
    <s v="JARNOLD"/>
    <s v="NG-Price"/>
    <x v="3"/>
    <x v="7"/>
    <s v="V98171.1"/>
    <d v="2001-07-01T21:00:00"/>
  </r>
  <r>
    <x v="1"/>
    <x v="3"/>
    <x v="0"/>
    <x v="0"/>
    <n v="1250047"/>
    <d v="2001-05-15T13:55:28"/>
    <s v="AEP Energy Services, Inc."/>
    <x v="0"/>
    <x v="0"/>
    <x v="0"/>
    <x v="3"/>
    <s v="US Gas Fin BasisSwap"/>
    <s v="US Gas Basis     Waha                    Jun01           USD/MM"/>
    <m/>
    <n v="10000"/>
    <x v="0"/>
    <x v="12"/>
    <x v="0"/>
    <n v="-6.25E-2"/>
    <s v="aepes203"/>
    <s v="EBASS"/>
    <s v="FT-Texas"/>
    <x v="3"/>
    <x v="7"/>
    <s v="V98172.1"/>
    <d v="2001-06-01T21:00:00"/>
  </r>
  <r>
    <x v="1"/>
    <x v="3"/>
    <x v="0"/>
    <x v="0"/>
    <n v="1250048"/>
    <d v="2001-05-15T13:55:31"/>
    <s v="Sempra Energy Trading Corp."/>
    <x v="0"/>
    <x v="0"/>
    <x v="0"/>
    <x v="3"/>
    <s v="US Gas Fin Opt Call"/>
    <s v="US Gas Fin Opt   NYMEX        EC6.0      Aug01           USD/MM-L"/>
    <n v="100"/>
    <m/>
    <x v="0"/>
    <x v="14"/>
    <x v="0"/>
    <n v="0.13"/>
    <s v="jeffstone"/>
    <s v="MMAGGI"/>
    <s v="NG EXOTIC"/>
    <x v="3"/>
    <x v="7"/>
    <s v="V98176.1"/>
    <d v="2001-08-01T00:00:00"/>
  </r>
  <r>
    <x v="1"/>
    <x v="3"/>
    <x v="0"/>
    <x v="0"/>
    <n v="1250052"/>
    <d v="2001-05-15T13:55:33"/>
    <s v="AEP Energy Services, Inc."/>
    <x v="0"/>
    <x v="0"/>
    <x v="0"/>
    <x v="3"/>
    <s v="US Gas Fin BasisSwap"/>
    <s v="US Gas Basis     EP Permian              Jun01           USD/MM"/>
    <m/>
    <n v="10000"/>
    <x v="0"/>
    <x v="12"/>
    <x v="0"/>
    <n v="-0.06"/>
    <s v="aepes203"/>
    <s v="EBASS"/>
    <s v="FT-Texas"/>
    <x v="3"/>
    <x v="7"/>
    <s v="V98175.1"/>
    <d v="2001-06-01T21:00:00"/>
  </r>
  <r>
    <x v="1"/>
    <x v="6"/>
    <x v="0"/>
    <x v="0"/>
    <n v="1250053"/>
    <d v="2001-05-15T13:55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DOMESTIC"/>
    <s v="GWHALLE"/>
    <s v="WTI-GW-NXC2"/>
    <x v="3"/>
    <x v="7"/>
    <s v="V98177.1"/>
    <d v="2001-06-01T00:00:00"/>
  </r>
  <r>
    <x v="1"/>
    <x v="3"/>
    <x v="0"/>
    <x v="0"/>
    <n v="1250054"/>
    <d v="2001-05-15T13:55:40"/>
    <s v="AEP Energy Services, Inc.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aepes214"/>
    <s v="JARNOLD"/>
    <s v="NG-Price"/>
    <x v="3"/>
    <x v="7"/>
    <s v="V98178.1"/>
    <d v="2001-06-01T21:00:00"/>
  </r>
  <r>
    <x v="1"/>
    <x v="3"/>
    <x v="0"/>
    <x v="0"/>
    <n v="1250055"/>
    <d v="2001-05-15T13:55:43"/>
    <s v="Dynegy Marketing and Trade"/>
    <x v="0"/>
    <x v="0"/>
    <x v="0"/>
    <x v="3"/>
    <s v="US Gas Fin Swap"/>
    <s v="US Gas Swap      Nymex                   Jan-Dec02       USD/MM"/>
    <n v="5000"/>
    <m/>
    <x v="0"/>
    <x v="12"/>
    <x v="0"/>
    <n v="4.59"/>
    <s v="WHITEWATER"/>
    <s v="JARNOLD"/>
    <s v="NG-Price"/>
    <x v="3"/>
    <x v="7"/>
    <s v="V98179.1"/>
    <d v="2002-01-01T21:00:00"/>
  </r>
  <r>
    <x v="1"/>
    <x v="3"/>
    <x v="0"/>
    <x v="0"/>
    <n v="1250056"/>
    <d v="2001-05-15T13:55:45"/>
    <s v="J. Aron &amp; Company"/>
    <x v="0"/>
    <x v="0"/>
    <x v="0"/>
    <x v="3"/>
    <s v="US Gas Fin BasisSwap"/>
    <s v="US Gas Basis     NGI SoCal               Sep01           USD/MM"/>
    <n v="5000"/>
    <m/>
    <x v="0"/>
    <x v="12"/>
    <x v="0"/>
    <n v="5.32"/>
    <s v="ritanagle"/>
    <s v="KHOLST"/>
    <s v="FT-West"/>
    <x v="3"/>
    <x v="7"/>
    <s v="V98182.1"/>
    <d v="2001-09-01T21:00:00"/>
  </r>
  <r>
    <x v="1"/>
    <x v="3"/>
    <x v="1"/>
    <x v="0"/>
    <n v="1250057"/>
    <d v="2001-05-15T13:55:57"/>
    <s v="e prime, inc."/>
    <x v="0"/>
    <x v="0"/>
    <x v="0"/>
    <x v="3"/>
    <s v="US Gas Phy Index Firm non-TX &lt; or = 1Mo"/>
    <s v="US Gas Phy Index IF TENN Z-0             Jun01           USD/MM"/>
    <n v="10000"/>
    <m/>
    <x v="0"/>
    <x v="12"/>
    <x v="0"/>
    <n v="-5.0000000000000001E-3"/>
    <s v="EPRIME26"/>
    <s v="SNEAL"/>
    <s v="ENA-IM NE GULF3"/>
    <x v="7"/>
    <x v="7"/>
    <s v="V98181.1 / 790977"/>
    <d v="2001-06-01T21:00:00"/>
  </r>
  <r>
    <x v="1"/>
    <x v="3"/>
    <x v="0"/>
    <x v="0"/>
    <n v="1250058"/>
    <d v="2001-05-15T13:56:14"/>
    <s v="BP Amoco Corporation"/>
    <x v="0"/>
    <x v="0"/>
    <x v="0"/>
    <x v="3"/>
    <s v="US Gas Fin Swap"/>
    <s v="US Gas Swap      Nymex                   Aug01           USD/MM"/>
    <n v="10000"/>
    <m/>
    <x v="0"/>
    <x v="12"/>
    <x v="0"/>
    <n v="4.7649999999999997"/>
    <s v="Lamoreal"/>
    <s v="JARNOLD"/>
    <s v="NG-Price"/>
    <x v="3"/>
    <x v="7"/>
    <s v="V98183.1"/>
    <d v="2001-08-01T21:00:00"/>
  </r>
  <r>
    <x v="1"/>
    <x v="3"/>
    <x v="0"/>
    <x v="0"/>
    <n v="1250063"/>
    <d v="2001-05-15T13:56:46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349999999999998"/>
    <s v="jwhitnah"/>
    <s v="JARNOLD"/>
    <s v="NG-Price"/>
    <x v="3"/>
    <x v="7"/>
    <s v="V98186.1"/>
    <d v="2001-06-01T21:00:00"/>
  </r>
  <r>
    <x v="1"/>
    <x v="3"/>
    <x v="0"/>
    <x v="0"/>
    <n v="1250064"/>
    <d v="2001-05-15T13:56:5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349999999999998"/>
    <s v="sjamison"/>
    <s v="JARNOLD"/>
    <s v="NG-Price"/>
    <x v="3"/>
    <x v="7"/>
    <s v="V98187.1"/>
    <d v="2001-06-01T21:00:00"/>
  </r>
  <r>
    <x v="1"/>
    <x v="6"/>
    <x v="0"/>
    <x v="0"/>
    <n v="1250065"/>
    <d v="2001-05-15T13:57:0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8188.1"/>
    <d v="2001-06-01T00:00:00"/>
  </r>
  <r>
    <x v="0"/>
    <x v="3"/>
    <x v="1"/>
    <x v="0"/>
    <n v="1250066"/>
    <d v="2001-05-15T13:57:44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849999999999996"/>
    <s v="CUPCAKE1"/>
    <s v="RWATT"/>
    <s v="EC-IM Canada West"/>
    <x v="7"/>
    <x v="9"/>
    <n v="790982"/>
    <d v="2001-05-15T21:00:00"/>
  </r>
  <r>
    <x v="1"/>
    <x v="3"/>
    <x v="0"/>
    <x v="0"/>
    <n v="1250067"/>
    <d v="2001-05-15T13:57:4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3"/>
    <s v="jdbsempra"/>
    <s v="JARNOLD"/>
    <s v="NG-Price"/>
    <x v="3"/>
    <x v="7"/>
    <s v="V98189.1"/>
    <d v="2001-11-01T00:00:00"/>
  </r>
  <r>
    <x v="1"/>
    <x v="6"/>
    <x v="0"/>
    <x v="0"/>
    <n v="1250068"/>
    <d v="2001-05-15T13:58:0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7"/>
    <s v="V98190.1"/>
    <d v="2001-06-01T00:00:00"/>
  </r>
  <r>
    <x v="1"/>
    <x v="3"/>
    <x v="0"/>
    <x v="0"/>
    <n v="1250069"/>
    <d v="2001-05-15T13:58:57"/>
    <s v="Dynegy Marketing and Trade"/>
    <x v="0"/>
    <x v="0"/>
    <x v="0"/>
    <x v="3"/>
    <s v="US Gas Fin Swap"/>
    <s v="US Gas Daily     HHub                    17-31May01      USD/MM"/>
    <n v="10000"/>
    <m/>
    <x v="0"/>
    <x v="12"/>
    <x v="0"/>
    <n v="4.5599999999999996"/>
    <s v="SANDBERG"/>
    <s v="PKEAVEY"/>
    <s v="G-DAILY-EST"/>
    <x v="3"/>
    <x v="7"/>
    <s v="V98193.1"/>
    <d v="2001-05-17T21:00:00"/>
  </r>
  <r>
    <x v="1"/>
    <x v="3"/>
    <x v="0"/>
    <x v="0"/>
    <n v="1250071"/>
    <d v="2001-05-15T13:59:12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63"/>
    <s v="PATGRIMES"/>
    <s v="JARNOLD"/>
    <s v="NG-Price"/>
    <x v="3"/>
    <x v="7"/>
    <s v="V98195.1"/>
    <d v="2001-06-01T21:00:00"/>
  </r>
  <r>
    <x v="1"/>
    <x v="3"/>
    <x v="0"/>
    <x v="0"/>
    <n v="1250074"/>
    <d v="2001-05-15T13:59:43"/>
    <s v="Mirant Americas Energy Marketing, L.P."/>
    <x v="0"/>
    <x v="0"/>
    <x v="0"/>
    <x v="3"/>
    <s v="US Gas Fin Swap"/>
    <s v="US Gas Daily     NNG Ventura             17-31May01      USD/MM"/>
    <n v="2500"/>
    <m/>
    <x v="0"/>
    <x v="12"/>
    <x v="0"/>
    <n v="4.4349999999999996"/>
    <s v="sstewart01"/>
    <s v="ALEWIS"/>
    <s v="GD-CENTRAL"/>
    <x v="3"/>
    <x v="7"/>
    <s v="V98197.1"/>
    <d v="2001-05-17T21:00:00"/>
  </r>
  <r>
    <x v="1"/>
    <x v="3"/>
    <x v="0"/>
    <x v="0"/>
    <n v="1250075"/>
    <d v="2001-05-15T13:59:45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3"/>
    <s v="det00001"/>
    <s v="JARNOLD"/>
    <s v="NG-Price"/>
    <x v="3"/>
    <x v="7"/>
    <s v="V98198.1"/>
    <d v="2001-06-01T21:00:00"/>
  </r>
  <r>
    <x v="1"/>
    <x v="1"/>
    <x v="1"/>
    <x v="0"/>
    <n v="1250076"/>
    <d v="2001-05-15T13:59:47"/>
    <s v="El Paso Merchant Energy, L.P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PowerGLW"/>
    <s v="FSTURM"/>
    <s v="LT-ECAR"/>
    <x v="6"/>
    <x v="8"/>
    <n v="611829.1"/>
    <d v="2001-10-01T17:11:00"/>
  </r>
  <r>
    <x v="1"/>
    <x v="1"/>
    <x v="1"/>
    <x v="0"/>
    <n v="1250078"/>
    <d v="2001-05-15T14:01:14"/>
    <s v="Williams Energy Marketing &amp; Trading Company"/>
    <x v="0"/>
    <x v="0"/>
    <x v="0"/>
    <x v="1"/>
    <s v="US East Power Phy Fwd Firm"/>
    <s v="US Pwr Phy Firm  Entergy Peak            Jul-Aug01       USD/MWh"/>
    <n v="50"/>
    <m/>
    <x v="0"/>
    <x v="1"/>
    <x v="0"/>
    <n v="109"/>
    <s v="jheinecke1"/>
    <s v="KPRESTO"/>
    <s v="LT-SPP"/>
    <x v="6"/>
    <x v="8"/>
    <n v="611833.1"/>
    <d v="2001-07-01T14:16:00"/>
  </r>
  <r>
    <x v="1"/>
    <x v="3"/>
    <x v="0"/>
    <x v="0"/>
    <n v="1250079"/>
    <d v="2001-05-15T14:02:19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6"/>
    <s v="mstimson"/>
    <s v="JARNOLD"/>
    <s v="NG-Price"/>
    <x v="3"/>
    <x v="7"/>
    <s v="V98200.1"/>
    <d v="2001-08-01T21:00:00"/>
  </r>
  <r>
    <x v="1"/>
    <x v="1"/>
    <x v="1"/>
    <x v="0"/>
    <n v="1250086"/>
    <d v="2001-05-15T14:03:20"/>
    <s v="El Paso Merchant Energy, L.P."/>
    <x v="0"/>
    <x v="0"/>
    <x v="0"/>
    <x v="1"/>
    <s v="US East Power Phy Fwd Firm"/>
    <s v="US Pwr Phy Firm  Cinergy Peak            Jul-Aug01       USD/MWh"/>
    <n v="50"/>
    <m/>
    <x v="0"/>
    <x v="1"/>
    <x v="0"/>
    <n v="100"/>
    <s v="PowerGLW"/>
    <s v="FSTURM"/>
    <s v="LT-ECAR"/>
    <x v="6"/>
    <x v="8"/>
    <n v="611835.1"/>
    <d v="2001-07-01T17:11:00"/>
  </r>
  <r>
    <x v="1"/>
    <x v="6"/>
    <x v="0"/>
    <x v="0"/>
    <n v="1250087"/>
    <d v="2001-05-15T14:03:24"/>
    <s v="Morgan Stanley Capital Group, Inc."/>
    <x v="0"/>
    <x v="0"/>
    <x v="0"/>
    <x v="6"/>
    <s v="US Crude WTI Fin Swap "/>
    <s v="US WTI Swap      Nymex                   Jan-Dec02       USD/bl/m"/>
    <m/>
    <n v="10000"/>
    <x v="0"/>
    <x v="10"/>
    <x v="0"/>
    <n v="25.51"/>
    <s v="amitgupta"/>
    <s v="BWHITE"/>
    <s v="Oil - Price"/>
    <x v="3"/>
    <x v="7"/>
    <s v="V98203.1"/>
    <d v="2002-01-01T00:00:00"/>
  </r>
  <r>
    <x v="1"/>
    <x v="3"/>
    <x v="0"/>
    <x v="0"/>
    <n v="1250088"/>
    <d v="2001-05-15T14:03:3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"/>
    <s v="rickmcconn"/>
    <s v="EBASS"/>
    <s v="FT-Texas"/>
    <x v="3"/>
    <x v="7"/>
    <s v="V98204.1"/>
    <d v="2001-05-17T21:00:00"/>
  </r>
  <r>
    <x v="1"/>
    <x v="6"/>
    <x v="0"/>
    <x v="0"/>
    <n v="1250089"/>
    <d v="2001-05-15T14:03:47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8205.1"/>
    <d v="2001-06-01T00:00:00"/>
  </r>
  <r>
    <x v="1"/>
    <x v="3"/>
    <x v="0"/>
    <x v="0"/>
    <n v="1250090"/>
    <d v="2001-05-15T14:03:51"/>
    <s v="BP Amoco Corporation"/>
    <x v="0"/>
    <x v="0"/>
    <x v="0"/>
    <x v="3"/>
    <s v="US Gas Fin Swap"/>
    <s v="US Gas Swap      Nymex                   Jun01           USD/MM"/>
    <n v="15000"/>
    <m/>
    <x v="0"/>
    <x v="12"/>
    <x v="0"/>
    <n v="4.625"/>
    <s v="Lamoreal"/>
    <s v="JARNOLD"/>
    <s v="NG-Price"/>
    <x v="3"/>
    <x v="7"/>
    <s v="V98206.1"/>
    <d v="2001-06-01T21:00:00"/>
  </r>
  <r>
    <x v="1"/>
    <x v="3"/>
    <x v="0"/>
    <x v="0"/>
    <n v="1250092"/>
    <d v="2001-05-15T14:04:0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6250000000000001"/>
    <s v="PAULZAND"/>
    <s v="MMAGGI"/>
    <s v="NG EXOTIC"/>
    <x v="3"/>
    <x v="7"/>
    <s v="V98208.1"/>
    <d v="2001-07-01T00:00:00"/>
  </r>
  <r>
    <x v="1"/>
    <x v="3"/>
    <x v="1"/>
    <x v="0"/>
    <n v="1250095"/>
    <d v="2001-05-15T14:04:11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TANHORTON"/>
    <s v="ARING"/>
    <s v="ENA-IM NE GULF1"/>
    <x v="7"/>
    <x v="7"/>
    <n v="790986"/>
    <d v="2001-05-17T21:00:00"/>
  </r>
  <r>
    <x v="1"/>
    <x v="3"/>
    <x v="0"/>
    <x v="0"/>
    <n v="1250096"/>
    <d v="2001-05-15T14:04:20"/>
    <s v="Reliant Energy Services, Inc."/>
    <x v="0"/>
    <x v="0"/>
    <x v="0"/>
    <x v="3"/>
    <s v="US Gas Fin Opt Put"/>
    <s v="US Gas Fin Opt   NYMEX        EP4.3      Jun01           USD/MM-L"/>
    <n v="100"/>
    <m/>
    <x v="0"/>
    <x v="14"/>
    <x v="0"/>
    <n v="6.5000000000000002E-2"/>
    <s v="stevemcgin"/>
    <s v="MMAGGI"/>
    <s v="NG EXOTIC"/>
    <x v="3"/>
    <x v="7"/>
    <s v="V98210.1"/>
    <d v="2001-06-01T00:00:00"/>
  </r>
  <r>
    <x v="0"/>
    <x v="3"/>
    <x v="1"/>
    <x v="0"/>
    <n v="1250098"/>
    <d v="2001-05-15T14:04:26"/>
    <s v="Northstar Energy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849999999999996"/>
    <s v="SMITHJAY"/>
    <s v="RWATT"/>
    <s v="EC-IM Canada West"/>
    <x v="7"/>
    <x v="9"/>
    <n v="790987"/>
    <d v="2001-05-16T21:00:00"/>
  </r>
  <r>
    <x v="1"/>
    <x v="6"/>
    <x v="0"/>
    <x v="0"/>
    <n v="1250099"/>
    <d v="2001-05-15T14:04:2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N587JK00"/>
    <s v="GWHALLE"/>
    <s v="WTI-GW-NXC2"/>
    <x v="3"/>
    <x v="7"/>
    <s v="V98212.1"/>
    <d v="2001-06-01T00:00:00"/>
  </r>
  <r>
    <x v="1"/>
    <x v="3"/>
    <x v="0"/>
    <x v="0"/>
    <n v="1250100"/>
    <d v="2001-05-15T14:04:36"/>
    <s v="Mirant Americas Energy Marketing, L.P."/>
    <x v="0"/>
    <x v="0"/>
    <x v="0"/>
    <x v="3"/>
    <s v="US Gas Fin Swap"/>
    <s v="US Gas Daily     IF GD/D ANR LA          Jun01           USD/MM"/>
    <n v="5000"/>
    <m/>
    <x v="0"/>
    <x v="12"/>
    <x v="0"/>
    <n v="-5.0000000000000001E-3"/>
    <s v="TOMSAX01"/>
    <s v="KRUSCIT"/>
    <s v="Firm Trading Central"/>
    <x v="3"/>
    <x v="7"/>
    <s v="V98213.1"/>
    <d v="2001-06-01T21:00:00"/>
  </r>
  <r>
    <x v="1"/>
    <x v="3"/>
    <x v="0"/>
    <x v="0"/>
    <n v="1250104"/>
    <d v="2001-05-15T14:05:3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MICWHITE"/>
    <s v="JARNOLD"/>
    <s v="NG-Price"/>
    <x v="3"/>
    <x v="7"/>
    <s v="V98217.1"/>
    <d v="2001-06-01T21:00:00"/>
  </r>
  <r>
    <x v="1"/>
    <x v="3"/>
    <x v="0"/>
    <x v="0"/>
    <n v="1250105"/>
    <d v="2001-05-15T14:05:58"/>
    <s v="Dynegy Canada Inc.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NGC12345"/>
    <s v="JARNOLD"/>
    <s v="NG-Price"/>
    <x v="3"/>
    <x v="7"/>
    <s v="V98218.1"/>
    <d v="2001-06-01T00:00:00"/>
  </r>
  <r>
    <x v="1"/>
    <x v="3"/>
    <x v="0"/>
    <x v="0"/>
    <n v="1250106"/>
    <d v="2001-05-15T14:06:0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lewislee"/>
    <s v="JARNOLD"/>
    <s v="NG-Price"/>
    <x v="3"/>
    <x v="7"/>
    <s v="V98220.1"/>
    <d v="2001-06-01T21:00:00"/>
  </r>
  <r>
    <x v="1"/>
    <x v="3"/>
    <x v="0"/>
    <x v="0"/>
    <n v="1250107"/>
    <d v="2001-05-15T14:06:0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219.1"/>
    <d v="2001-11-01T00:00:00"/>
  </r>
  <r>
    <x v="1"/>
    <x v="3"/>
    <x v="0"/>
    <x v="0"/>
    <n v="1250108"/>
    <d v="2001-05-15T14:06:13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shawnmaz"/>
    <s v="JARNOLD"/>
    <s v="NG-Price"/>
    <x v="3"/>
    <x v="7"/>
    <s v="V98221.1"/>
    <d v="2001-06-01T21:00:00"/>
  </r>
  <r>
    <x v="1"/>
    <x v="3"/>
    <x v="0"/>
    <x v="0"/>
    <n v="1250109"/>
    <d v="2001-05-15T14:06:1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MICWHITE"/>
    <s v="JARNOLD"/>
    <s v="NG-Price"/>
    <x v="3"/>
    <x v="7"/>
    <s v="V98222.1"/>
    <d v="2001-06-01T21:00:00"/>
  </r>
  <r>
    <x v="1"/>
    <x v="3"/>
    <x v="0"/>
    <x v="0"/>
    <n v="1250110"/>
    <d v="2001-05-15T14:06:27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ohncasey1"/>
    <s v="JARNOLD"/>
    <s v="NG-Price"/>
    <x v="3"/>
    <x v="7"/>
    <s v="V98223.1"/>
    <d v="2001-06-01T21:00:00"/>
  </r>
  <r>
    <x v="1"/>
    <x v="3"/>
    <x v="0"/>
    <x v="0"/>
    <n v="1250111"/>
    <d v="2001-05-15T14:06:50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PATGRIMES"/>
    <s v="JARNOLD"/>
    <s v="NG-Price"/>
    <x v="3"/>
    <x v="7"/>
    <s v="V98224.1"/>
    <d v="2001-06-01T21:00:00"/>
  </r>
  <r>
    <x v="1"/>
    <x v="1"/>
    <x v="1"/>
    <x v="0"/>
    <n v="1250114"/>
    <d v="2001-05-15T14:07:06"/>
    <s v="Tractebel Energy Marketing, Inc."/>
    <x v="0"/>
    <x v="0"/>
    <x v="0"/>
    <x v="1"/>
    <s v="US East Power Phy Fwd Firm"/>
    <s v="US Pwr Phy Firm  PJM-W Peak              21-25May01      USD/MWh"/>
    <m/>
    <n v="50"/>
    <x v="0"/>
    <x v="1"/>
    <x v="0"/>
    <n v="47.25"/>
    <s v="TIMMING1"/>
    <s v="JQUENET"/>
    <s v="ST-PJM"/>
    <x v="6"/>
    <x v="8"/>
    <n v="611837.1"/>
    <d v="2001-05-21T21:00:00"/>
  </r>
  <r>
    <x v="1"/>
    <x v="3"/>
    <x v="0"/>
    <x v="0"/>
    <n v="1250115"/>
    <d v="2001-05-15T14:07:1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7"/>
    <s v="PAULZAND"/>
    <s v="MMAGGI"/>
    <s v="NG EXOTIC"/>
    <x v="3"/>
    <x v="7"/>
    <s v="V98227.1"/>
    <d v="2001-07-01T00:00:00"/>
  </r>
  <r>
    <x v="1"/>
    <x v="3"/>
    <x v="0"/>
    <x v="0"/>
    <n v="1250118"/>
    <d v="2001-05-15T14:07:2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5.0350000000000001"/>
    <s v="mikeflores"/>
    <s v="JARNOLD"/>
    <s v="NG-Price"/>
    <x v="3"/>
    <x v="7"/>
    <s v="V98226.1"/>
    <d v="2001-11-01T00:00:00"/>
  </r>
  <r>
    <x v="1"/>
    <x v="3"/>
    <x v="1"/>
    <x v="0"/>
    <n v="1250120"/>
    <d v="2001-05-15T14:07:30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89"/>
    <d v="2001-05-17T21:00:00"/>
  </r>
  <r>
    <x v="1"/>
    <x v="6"/>
    <x v="0"/>
    <x v="0"/>
    <n v="1250121"/>
    <d v="2001-05-15T14:07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N587JK00"/>
    <s v="GWHALLE"/>
    <s v="WTI-GW-NXC2"/>
    <x v="3"/>
    <x v="7"/>
    <s v="V98230.1"/>
    <d v="2001-06-01T00:00:00"/>
  </r>
  <r>
    <x v="1"/>
    <x v="3"/>
    <x v="0"/>
    <x v="0"/>
    <n v="1250122"/>
    <d v="2001-05-15T14:07:3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500000000000004"/>
    <s v="AQUILA1005"/>
    <s v="JARNOLD"/>
    <s v="NG-Price"/>
    <x v="3"/>
    <x v="7"/>
    <s v="V98232.1"/>
    <d v="2001-06-01T21:00:00"/>
  </r>
  <r>
    <x v="1"/>
    <x v="1"/>
    <x v="1"/>
    <x v="0"/>
    <n v="1250123"/>
    <d v="2001-05-15T14:07:47"/>
    <s v="Dynegy Power Marketing, Inc."/>
    <x v="0"/>
    <x v="0"/>
    <x v="0"/>
    <x v="1"/>
    <s v="US East Power Phy Fwd Firm"/>
    <s v="US Pwr Phy Firm  Cinergy Peak            21-25May01      USD/MWh"/>
    <n v="50"/>
    <m/>
    <x v="0"/>
    <x v="1"/>
    <x v="0"/>
    <n v="46.25"/>
    <s v="krnelson"/>
    <s v="CDORLAN"/>
    <s v="ST-ECAR"/>
    <x v="6"/>
    <x v="8"/>
    <n v="611838.1"/>
    <d v="2001-05-21T21:00:00"/>
  </r>
  <r>
    <x v="1"/>
    <x v="6"/>
    <x v="0"/>
    <x v="0"/>
    <n v="1250124"/>
    <d v="2001-05-15T14:07:4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233.1"/>
    <d v="2001-06-01T00:00:00"/>
  </r>
  <r>
    <x v="1"/>
    <x v="3"/>
    <x v="0"/>
    <x v="0"/>
    <n v="1250125"/>
    <d v="2001-05-15T14:08:11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750000000000002"/>
    <s v="ADM18276"/>
    <s v="PKEAVEY"/>
    <s v="G-DAILY-EST"/>
    <x v="3"/>
    <x v="7"/>
    <s v="V98235.1"/>
    <d v="2001-05-17T21:00:00"/>
  </r>
  <r>
    <x v="1"/>
    <x v="3"/>
    <x v="0"/>
    <x v="0"/>
    <n v="1250127"/>
    <d v="2001-05-15T14:08:24"/>
    <s v="J. Aron &amp; Company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paulbach"/>
    <s v="JARNOLD"/>
    <s v="NG-Price"/>
    <x v="3"/>
    <x v="7"/>
    <s v="V98237.1"/>
    <d v="2001-06-01T21:00:00"/>
  </r>
  <r>
    <x v="1"/>
    <x v="3"/>
    <x v="0"/>
    <x v="0"/>
    <n v="1250129"/>
    <d v="2001-05-15T14:08:46"/>
    <s v="J. Aron &amp; Company"/>
    <x v="0"/>
    <x v="0"/>
    <x v="0"/>
    <x v="3"/>
    <s v="US Gas Fin Swap"/>
    <s v="US Gas Daily     HHub                    17-31May01      USD/MM"/>
    <m/>
    <n v="15000"/>
    <x v="0"/>
    <x v="12"/>
    <x v="0"/>
    <n v="4.585"/>
    <s v="ritanagle"/>
    <s v="PKEAVEY"/>
    <s v="G-DAILY-EST"/>
    <x v="3"/>
    <x v="7"/>
    <s v="V98239.1"/>
    <d v="2001-05-17T21:00:00"/>
  </r>
  <r>
    <x v="1"/>
    <x v="3"/>
    <x v="0"/>
    <x v="0"/>
    <n v="1250130"/>
    <d v="2001-05-15T14:08:54"/>
    <s v="e prime, inc."/>
    <x v="0"/>
    <x v="0"/>
    <x v="0"/>
    <x v="3"/>
    <s v="US Gas Fin Swap"/>
    <s v="US Gas Daily     IF GD/D Waha            Jun01           USD/MM"/>
    <m/>
    <n v="20000"/>
    <x v="0"/>
    <x v="12"/>
    <x v="0"/>
    <n v="5.0000000000000001E-3"/>
    <s v="ADM90030"/>
    <s v="EBASS"/>
    <s v="FT-Texas"/>
    <x v="3"/>
    <x v="7"/>
    <s v="V98240.1"/>
    <d v="2001-06-01T21:00:00"/>
  </r>
  <r>
    <x v="1"/>
    <x v="6"/>
    <x v="0"/>
    <x v="0"/>
    <n v="1250131"/>
    <d v="2001-05-15T14:08:54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241.1"/>
    <d v="2001-06-01T00:00:00"/>
  </r>
  <r>
    <x v="1"/>
    <x v="3"/>
    <x v="0"/>
    <x v="0"/>
    <n v="1250133"/>
    <d v="2001-05-15T14:09:10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850000000000001"/>
    <s v="mstimson"/>
    <s v="JARNOLD"/>
    <s v="NG-Price"/>
    <x v="3"/>
    <x v="7"/>
    <s v="V98244.1"/>
    <d v="2001-08-01T21:00:00"/>
  </r>
  <r>
    <x v="1"/>
    <x v="3"/>
    <x v="0"/>
    <x v="0"/>
    <n v="1250136"/>
    <d v="2001-05-15T14:09:14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59"/>
    <s v="rickmcconn"/>
    <s v="PKEAVEY"/>
    <s v="G-DAILY-EST"/>
    <x v="3"/>
    <x v="7"/>
    <s v="V98245.1"/>
    <d v="2001-05-17T21:00:00"/>
  </r>
  <r>
    <x v="1"/>
    <x v="3"/>
    <x v="0"/>
    <x v="0"/>
    <n v="1250137"/>
    <d v="2001-05-15T14:09:21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500000000000004"/>
    <s v="JEFFAVERY"/>
    <s v="JARNOLD"/>
    <s v="NG-Price"/>
    <x v="3"/>
    <x v="7"/>
    <s v="V98246.1"/>
    <d v="2001-06-01T21:00:00"/>
  </r>
  <r>
    <x v="1"/>
    <x v="3"/>
    <x v="1"/>
    <x v="0"/>
    <n v="1250138"/>
    <d v="2001-05-15T14:09:23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850000000000003"/>
    <s v="LANCEMCW"/>
    <s v="VPIMENOV"/>
    <s v="ENA-IM ME NEW YORK"/>
    <x v="7"/>
    <x v="7"/>
    <n v="790990"/>
    <d v="2001-05-17T21:00:00"/>
  </r>
  <r>
    <x v="1"/>
    <x v="3"/>
    <x v="0"/>
    <x v="0"/>
    <n v="1250141"/>
    <d v="2001-05-15T14:09:32"/>
    <s v="Nexen Marketing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wenarchukj"/>
    <s v="JARNOLD"/>
    <s v="NG-Price"/>
    <x v="3"/>
    <x v="7"/>
    <s v="V98250.1"/>
    <d v="2001-06-01T21:00:00"/>
  </r>
  <r>
    <x v="1"/>
    <x v="3"/>
    <x v="1"/>
    <x v="0"/>
    <n v="1250142"/>
    <d v="2001-05-15T14:09:35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"/>
    <s v="aepes215"/>
    <s v="SNEAL"/>
    <s v="ENA-IM NE GULF4"/>
    <x v="7"/>
    <x v="7"/>
    <n v="790991"/>
    <d v="2001-05-17T21:00:00"/>
  </r>
  <r>
    <x v="1"/>
    <x v="3"/>
    <x v="0"/>
    <x v="0"/>
    <n v="1250143"/>
    <d v="2001-05-15T14:09:37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3.5000000000000003E-2"/>
    <s v="aepes203"/>
    <s v="EBASS"/>
    <s v="FT-Texas"/>
    <x v="3"/>
    <x v="7"/>
    <s v="V98252.1"/>
    <d v="2002-04-01T00:00:00"/>
  </r>
  <r>
    <x v="1"/>
    <x v="3"/>
    <x v="1"/>
    <x v="0"/>
    <n v="1250145"/>
    <d v="2001-05-15T14:09:38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24999999999996"/>
    <s v="aepes215"/>
    <s v="SNEAL"/>
    <s v="ENA-IM NE GULF4"/>
    <x v="7"/>
    <x v="7"/>
    <n v="790992"/>
    <d v="2001-05-17T21:00:00"/>
  </r>
  <r>
    <x v="1"/>
    <x v="6"/>
    <x v="0"/>
    <x v="0"/>
    <n v="1250144"/>
    <d v="2001-05-15T14:09:3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MICGUIDO"/>
    <s v="GWHALLE"/>
    <s v="WTI-GW-NXC2"/>
    <x v="3"/>
    <x v="7"/>
    <s v="V98251.1"/>
    <d v="2001-06-01T00:00:00"/>
  </r>
  <r>
    <x v="1"/>
    <x v="3"/>
    <x v="1"/>
    <x v="0"/>
    <n v="1250146"/>
    <d v="2001-05-15T14:09:41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5"/>
    <s v="aepes215"/>
    <s v="SNEAL"/>
    <s v="ENA-IM NE GULF4"/>
    <x v="7"/>
    <x v="7"/>
    <n v="790993"/>
    <d v="2001-05-17T21:00:00"/>
  </r>
  <r>
    <x v="1"/>
    <x v="3"/>
    <x v="1"/>
    <x v="0"/>
    <n v="1250147"/>
    <d v="2001-05-15T14:09:44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75000000000004"/>
    <s v="aepes215"/>
    <s v="SNEAL"/>
    <s v="ENA-IM NE GULF4"/>
    <x v="7"/>
    <x v="7"/>
    <n v="790994"/>
    <d v="2001-05-17T21:00:00"/>
  </r>
  <r>
    <x v="1"/>
    <x v="6"/>
    <x v="0"/>
    <x v="0"/>
    <n v="1250148"/>
    <d v="2001-05-15T14:09:4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2"/>
    <s v="RFULLER"/>
    <s v="PHYOIL - Price"/>
    <x v="3"/>
    <x v="7"/>
    <s v="V98253.1"/>
    <d v="2001-06-01T00:00:00"/>
  </r>
  <r>
    <x v="1"/>
    <x v="3"/>
    <x v="1"/>
    <x v="0"/>
    <n v="1250149"/>
    <d v="2001-05-15T14:09:50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"/>
    <s v="aepes215"/>
    <s v="SNEAL"/>
    <s v="ENA-IM NE GULF4"/>
    <x v="7"/>
    <x v="7"/>
    <n v="790995"/>
    <d v="2001-05-17T21:00:00"/>
  </r>
  <r>
    <x v="1"/>
    <x v="3"/>
    <x v="1"/>
    <x v="0"/>
    <n v="1250151"/>
    <d v="2001-05-15T14:09:52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25000000000002"/>
    <s v="aepes215"/>
    <s v="SNEAL"/>
    <s v="ENA-IM NE GULF4"/>
    <x v="7"/>
    <x v="7"/>
    <n v="790996"/>
    <d v="2001-05-17T21:00:00"/>
  </r>
  <r>
    <x v="1"/>
    <x v="1"/>
    <x v="0"/>
    <x v="0"/>
    <n v="1250152"/>
    <d v="2001-05-15T14:09:53"/>
    <s v="Allegheny Energy Supply Company, LLC"/>
    <x v="0"/>
    <x v="0"/>
    <x v="0"/>
    <x v="1"/>
    <s v="US East Power Fin Swap"/>
    <s v="US Pwr Fin Swap  PJM W IntC HE17-23 EPT  15May01         USD/MWh"/>
    <m/>
    <n v="50"/>
    <x v="0"/>
    <x v="1"/>
    <x v="0"/>
    <n v="33"/>
    <s v="psaes123"/>
    <s v="JSTEPENO"/>
    <s v="EPMI-HRLY-NE"/>
    <x v="6"/>
    <x v="7"/>
    <n v="611839.1"/>
    <d v="2001-05-15T21:00:00"/>
  </r>
  <r>
    <x v="1"/>
    <x v="3"/>
    <x v="0"/>
    <x v="0"/>
    <n v="1250153"/>
    <d v="2001-05-15T14:10:0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500000000000004"/>
    <s v="sjamison"/>
    <s v="JARNOLD"/>
    <s v="NG-Price"/>
    <x v="3"/>
    <x v="7"/>
    <s v="V98255.1"/>
    <d v="2001-06-01T21:00:00"/>
  </r>
  <r>
    <x v="1"/>
    <x v="3"/>
    <x v="0"/>
    <x v="0"/>
    <n v="1250154"/>
    <d v="2001-05-15T14:10:11"/>
    <s v="Aquila Risk Management Corporation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AQUILA1005"/>
    <s v="JARNOLD"/>
    <s v="NG-Price"/>
    <x v="3"/>
    <x v="7"/>
    <s v="V98258.1"/>
    <d v="2001-06-01T21:00:00"/>
  </r>
  <r>
    <x v="1"/>
    <x v="6"/>
    <x v="0"/>
    <x v="0"/>
    <n v="1250155"/>
    <d v="2001-05-15T14:10:12"/>
    <s v="Sempra Energy Trading Corp.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semprakuo"/>
    <s v="GWHALLE"/>
    <s v="WTI-GW-NXC2"/>
    <x v="3"/>
    <x v="7"/>
    <s v="V98257.1"/>
    <d v="2001-06-01T00:00:00"/>
  </r>
  <r>
    <x v="1"/>
    <x v="3"/>
    <x v="0"/>
    <x v="0"/>
    <n v="1250158"/>
    <d v="2001-05-15T14:10:38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Biglertim"/>
    <s v="JARNOLD"/>
    <s v="NG-Price"/>
    <x v="3"/>
    <x v="7"/>
    <s v="V98260.1"/>
    <d v="2001-06-01T21:00:00"/>
  </r>
  <r>
    <x v="1"/>
    <x v="3"/>
    <x v="0"/>
    <x v="0"/>
    <n v="1250159"/>
    <d v="2001-05-15T14:10:43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5.05"/>
    <s v="herbpetr"/>
    <s v="JARNOLD"/>
    <s v="NG-Price"/>
    <x v="3"/>
    <x v="7"/>
    <s v="V98261.1"/>
    <d v="2001-11-01T00:00:00"/>
  </r>
  <r>
    <x v="1"/>
    <x v="3"/>
    <x v="0"/>
    <x v="0"/>
    <n v="1250160"/>
    <d v="2001-05-15T14:10:48"/>
    <s v="Tractebel Energy Marketing, Inc.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JEFFAVERY"/>
    <s v="JARNOLD"/>
    <s v="NG-Price"/>
    <x v="3"/>
    <x v="7"/>
    <s v="V98263.1"/>
    <d v="2001-06-01T21:00:00"/>
  </r>
  <r>
    <x v="1"/>
    <x v="3"/>
    <x v="1"/>
    <x v="0"/>
    <n v="1250164"/>
    <d v="2001-05-15T14:11:22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9"/>
    <s v="LANCEMCW"/>
    <s v="VPIMENOV"/>
    <s v="ENA-IM ME NEW YORK"/>
    <x v="7"/>
    <x v="7"/>
    <n v="790998"/>
    <d v="2001-05-17T21:00:00"/>
  </r>
  <r>
    <x v="1"/>
    <x v="6"/>
    <x v="0"/>
    <x v="0"/>
    <n v="1250162"/>
    <d v="2001-05-15T14:11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68.1"/>
    <d v="2001-06-01T00:00:00"/>
  </r>
  <r>
    <x v="1"/>
    <x v="3"/>
    <x v="1"/>
    <x v="0"/>
    <n v="1250163"/>
    <d v="2001-05-15T14:11:22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WILSHUSEN"/>
    <s v="ARING"/>
    <s v="ENA-IM NE GULF1"/>
    <x v="7"/>
    <x v="7"/>
    <n v="790997"/>
    <d v="2001-05-17T21:00:00"/>
  </r>
  <r>
    <x v="1"/>
    <x v="1"/>
    <x v="1"/>
    <x v="0"/>
    <n v="1250166"/>
    <d v="2001-05-15T14:11:58"/>
    <s v="Morgan Stanley Capital Group, Inc."/>
    <x v="0"/>
    <x v="0"/>
    <x v="0"/>
    <x v="1"/>
    <s v="US West Power Phy Fwd Firm"/>
    <s v="US Pwr Phy Firm  PALVE Peak              Jun01           USD/MWh"/>
    <n v="25"/>
    <m/>
    <x v="0"/>
    <x v="1"/>
    <x v="0"/>
    <n v="320"/>
    <s v="powerfunk"/>
    <s v="MFISCHE2"/>
    <s v="ST-SW"/>
    <x v="6"/>
    <x v="8"/>
    <n v="611846.1"/>
    <d v="2001-06-01T21:00:00"/>
  </r>
  <r>
    <x v="1"/>
    <x v="1"/>
    <x v="1"/>
    <x v="0"/>
    <n v="1250169"/>
    <d v="2001-05-15T14:12:24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48.1"/>
    <d v="2001-05-17T21:00:00"/>
  </r>
  <r>
    <x v="1"/>
    <x v="3"/>
    <x v="0"/>
    <x v="0"/>
    <n v="1250171"/>
    <d v="2001-05-15T14:12:51"/>
    <s v="Morgan Stanley Capital Group,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sjamison"/>
    <s v="JARNOLD"/>
    <s v="NG-Price"/>
    <x v="3"/>
    <x v="7"/>
    <s v="V98275.1"/>
    <d v="2001-06-01T21:00:00"/>
  </r>
  <r>
    <x v="1"/>
    <x v="3"/>
    <x v="0"/>
    <x v="0"/>
    <n v="1250172"/>
    <d v="2001-05-15T14:13:05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jimgoetz"/>
    <s v="JARNOLD"/>
    <s v="NG-Price"/>
    <x v="3"/>
    <x v="7"/>
    <s v="V98277.1"/>
    <d v="2001-06-01T00:00:00"/>
  </r>
  <r>
    <x v="1"/>
    <x v="3"/>
    <x v="0"/>
    <x v="0"/>
    <n v="1250179"/>
    <d v="2001-05-15T14:15:05"/>
    <s v="Axia Energy, LP"/>
    <x v="0"/>
    <x v="0"/>
    <x v="0"/>
    <x v="3"/>
    <s v="US Gas Fin BasisSwap"/>
    <s v="US Gas Basis     HSC                     Jun01           USD/MM"/>
    <m/>
    <n v="25000"/>
    <x v="0"/>
    <x v="12"/>
    <x v="0"/>
    <n v="0.03"/>
    <s v="mccallto"/>
    <s v="EBASS"/>
    <s v="FT-Texas"/>
    <x v="3"/>
    <x v="7"/>
    <s v="V98290.1"/>
    <d v="2001-06-01T00:00:00"/>
  </r>
  <r>
    <x v="1"/>
    <x v="6"/>
    <x v="0"/>
    <x v="0"/>
    <n v="1250181"/>
    <d v="2001-05-15T14:15:2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DOMESTIC"/>
    <s v="GWHALLE"/>
    <s v="WTI-GW-NXC2"/>
    <x v="3"/>
    <x v="7"/>
    <s v="V98292.1"/>
    <d v="2001-06-01T00:00:00"/>
  </r>
  <r>
    <x v="0"/>
    <x v="3"/>
    <x v="1"/>
    <x v="0"/>
    <n v="1250184"/>
    <d v="2001-05-15T14:15:41"/>
    <s v="TransCanada Gas Services, a division of TransCanada Energy Ltd."/>
    <x v="0"/>
    <x v="0"/>
    <x v="0"/>
    <x v="3"/>
    <s v="CAN Gas Phy Basis Firm East &gt;1Mo&lt;1Yr"/>
    <s v="CAN Gas PhyBasis Dawn                    Jun-Oct01       USD/MM"/>
    <n v="5000"/>
    <m/>
    <x v="0"/>
    <x v="12"/>
    <x v="0"/>
    <n v="0.18"/>
    <s v="mrallison"/>
    <s v="GSTOREY"/>
    <s v="ENA - IM Ontario"/>
    <x v="7"/>
    <x v="7"/>
    <s v="V98293.1 / 791002"/>
    <d v="2001-06-01T00:00:00"/>
  </r>
  <r>
    <x v="1"/>
    <x v="6"/>
    <x v="0"/>
    <x v="0"/>
    <n v="1250186"/>
    <d v="2001-05-15T14:15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97.1"/>
    <d v="2001-06-01T00:00:00"/>
  </r>
  <r>
    <x v="1"/>
    <x v="3"/>
    <x v="1"/>
    <x v="0"/>
    <n v="1250189"/>
    <d v="2001-05-15T14:16:04"/>
    <s v="Virginia Power Energy Marketing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3"/>
    <s v="SPJOHRDE"/>
    <s v="SHENDRI"/>
    <s v="ENA-IM ME CNG"/>
    <x v="7"/>
    <x v="7"/>
    <n v="791005"/>
    <d v="2001-05-17T21:00:00"/>
  </r>
  <r>
    <x v="1"/>
    <x v="1"/>
    <x v="1"/>
    <x v="0"/>
    <n v="1250190"/>
    <d v="2001-05-15T14:16:08"/>
    <s v="The New Power Company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RCHAHAL1"/>
    <s v="JQUENET"/>
    <s v="ST-PJM"/>
    <x v="6"/>
    <x v="8"/>
    <n v="611849.1"/>
    <d v="2001-05-17T21:00:00"/>
  </r>
  <r>
    <x v="1"/>
    <x v="3"/>
    <x v="1"/>
    <x v="0"/>
    <n v="1250191"/>
    <d v="2001-05-15T14:16:10"/>
    <s v="Virginia Power Energy Marketing, Inc."/>
    <x v="0"/>
    <x v="0"/>
    <x v="0"/>
    <x v="3"/>
    <s v="US Gas Phy Fwd Firm non-TX &lt; or = 1Mo "/>
    <s v="US Gas Phy       HeHub                   17May01         USD/MM"/>
    <m/>
    <n v="5000"/>
    <x v="0"/>
    <x v="12"/>
    <x v="0"/>
    <n v="4.5750000000000002"/>
    <s v="SPJOHRDE"/>
    <s v="ARING"/>
    <s v="ENA-IM NE GULF1"/>
    <x v="7"/>
    <x v="7"/>
    <n v="791006"/>
    <d v="2001-05-17T21:00:00"/>
  </r>
  <r>
    <x v="1"/>
    <x v="3"/>
    <x v="0"/>
    <x v="0"/>
    <n v="1250192"/>
    <d v="2001-05-15T14:16:11"/>
    <s v="Nexen Marketing"/>
    <x v="0"/>
    <x v="0"/>
    <x v="0"/>
    <x v="3"/>
    <s v="US Gas Fin Swap"/>
    <s v="US Gas Swap      Nymex                   Jun01           USD/MM"/>
    <m/>
    <n v="2500"/>
    <x v="0"/>
    <x v="12"/>
    <x v="0"/>
    <n v="4.6550000000000002"/>
    <s v="wenarchukj"/>
    <s v="JARNOLD"/>
    <s v="NG-Price"/>
    <x v="3"/>
    <x v="7"/>
    <s v="V98299.1"/>
    <d v="2001-06-01T21:00:00"/>
  </r>
  <r>
    <x v="1"/>
    <x v="3"/>
    <x v="0"/>
    <x v="0"/>
    <n v="1250193"/>
    <d v="2001-05-15T14:16:30"/>
    <s v="Aquila Risk Management Corporation"/>
    <x v="0"/>
    <x v="0"/>
    <x v="0"/>
    <x v="3"/>
    <s v="US Gas Fin BasisSwap"/>
    <s v="US Gas Basis     NGI SoCal               Nov-Dec01       USD/MM"/>
    <n v="5000"/>
    <m/>
    <x v="0"/>
    <x v="12"/>
    <x v="0"/>
    <n v="4.49"/>
    <s v="AQUILA1001"/>
    <s v="KHOLST"/>
    <s v="FT-West"/>
    <x v="3"/>
    <x v="7"/>
    <s v="V98300.1"/>
    <d v="2001-11-01T00:00:00"/>
  </r>
  <r>
    <x v="0"/>
    <x v="3"/>
    <x v="1"/>
    <x v="0"/>
    <n v="1250194"/>
    <d v="2001-05-15T14:17:19"/>
    <s v="Premstar Energy Canada Ltd"/>
    <x v="0"/>
    <x v="0"/>
    <x v="0"/>
    <x v="3"/>
    <s v="CAN Gas Phy Fwd Firm West &lt; or = 1Mo"/>
    <s v="CAN Gas Phy      NIT                     15May01         CAD/GJ"/>
    <n v="2500"/>
    <m/>
    <x v="0"/>
    <x v="13"/>
    <x v="4"/>
    <n v="6.1849999999999996"/>
    <s v="JKPECL02"/>
    <s v="RWATT"/>
    <s v="EC-IM Canada West"/>
    <x v="7"/>
    <x v="9"/>
    <n v="791008"/>
    <d v="2001-05-15T21:00:00"/>
  </r>
  <r>
    <x v="1"/>
    <x v="3"/>
    <x v="0"/>
    <x v="0"/>
    <n v="1250195"/>
    <d v="2001-05-15T14:17:31"/>
    <s v="Coral Energy Holding L.P."/>
    <x v="0"/>
    <x v="0"/>
    <x v="0"/>
    <x v="3"/>
    <s v="US Gas Fin Swap"/>
    <s v="US Gas Daily     HHub                    17-31May01      USD/MM"/>
    <m/>
    <n v="10000"/>
    <x v="0"/>
    <x v="12"/>
    <x v="0"/>
    <n v="4.59"/>
    <s v="shduster"/>
    <s v="PKEAVEY"/>
    <s v="G-DAILY-EST"/>
    <x v="3"/>
    <x v="7"/>
    <s v="V98304.1"/>
    <d v="2001-05-17T21:00:00"/>
  </r>
  <r>
    <x v="1"/>
    <x v="3"/>
    <x v="1"/>
    <x v="0"/>
    <n v="1250196"/>
    <d v="2001-05-15T14:17:38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5.0049999999999999"/>
    <s v="LANCEMCW"/>
    <s v="VPIMENOV"/>
    <s v="ENA-IM ME NEW YORK"/>
    <x v="7"/>
    <x v="7"/>
    <n v="791009"/>
    <d v="2001-05-17T21:00:00"/>
  </r>
  <r>
    <x v="1"/>
    <x v="3"/>
    <x v="0"/>
    <x v="0"/>
    <n v="1250198"/>
    <d v="2001-05-15T14:19:20"/>
    <s v="Duke Energy Trading and Marketing, L.L.C."/>
    <x v="0"/>
    <x v="0"/>
    <x v="0"/>
    <x v="3"/>
    <s v="US Gas Fin Swap"/>
    <s v="US Gas Daily     HHub                    17-31May01      USD/MM"/>
    <m/>
    <n v="2000"/>
    <x v="0"/>
    <x v="12"/>
    <x v="0"/>
    <n v="4.5949999999999998"/>
    <s v="RICHEASON"/>
    <s v="PKEAVEY"/>
    <s v="G-DAILY-EST"/>
    <x v="3"/>
    <x v="7"/>
    <s v="V98315.1"/>
    <d v="2001-05-17T21:00:00"/>
  </r>
  <r>
    <x v="1"/>
    <x v="3"/>
    <x v="0"/>
    <x v="0"/>
    <n v="1250199"/>
    <d v="2001-05-15T14:20:40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steven12"/>
    <s v="JARNOLD"/>
    <s v="NG-Price"/>
    <x v="3"/>
    <x v="7"/>
    <s v="V98323.1"/>
    <d v="2001-06-01T21:00:00"/>
  </r>
  <r>
    <x v="1"/>
    <x v="3"/>
    <x v="0"/>
    <x v="0"/>
    <n v="1250200"/>
    <d v="2001-05-15T14:20:54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5.0449999999999999"/>
    <s v="damian41"/>
    <s v="JARNOLD"/>
    <s v="NG-Price"/>
    <x v="3"/>
    <x v="7"/>
    <s v="V98325.1"/>
    <d v="2001-11-01T00:00:00"/>
  </r>
  <r>
    <x v="1"/>
    <x v="3"/>
    <x v="0"/>
    <x v="0"/>
    <n v="1250201"/>
    <d v="2001-05-15T14:20:54"/>
    <s v="Firm Trade Bridgeline Gas Marketing LLC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DM38409"/>
    <s v="KRUSCIT"/>
    <s v="Firm Trading Central"/>
    <x v="3"/>
    <x v="7"/>
    <s v="V98324.1"/>
    <d v="2001-06-01T00:00:00"/>
  </r>
  <r>
    <x v="1"/>
    <x v="3"/>
    <x v="0"/>
    <x v="0"/>
    <n v="1250204"/>
    <d v="2001-05-15T14:23:30"/>
    <s v="Morgan Stanley Capital Group, Inc."/>
    <x v="0"/>
    <x v="0"/>
    <x v="0"/>
    <x v="3"/>
    <s v="US Gas Fin BasisSwap"/>
    <s v="US Gas Basis     NGI Chicago             Nov01-Mar02     USD/MM"/>
    <n v="3000"/>
    <m/>
    <x v="0"/>
    <x v="12"/>
    <x v="0"/>
    <n v="0.185"/>
    <s v="brendanc"/>
    <s v="GSTOREY"/>
    <s v="FT-ONTARIO"/>
    <x v="3"/>
    <x v="7"/>
    <s v="V98329.1"/>
    <d v="2001-11-01T00:00:00"/>
  </r>
  <r>
    <x v="1"/>
    <x v="3"/>
    <x v="1"/>
    <x v="0"/>
    <n v="1250206"/>
    <d v="2001-05-15T14:23:59"/>
    <s v="Texex Energy Partners Ltd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3"/>
    <s v="texexener"/>
    <s v="SHENDRI"/>
    <s v="ENA-IM ME CNG"/>
    <x v="7"/>
    <x v="7"/>
    <n v="791028"/>
    <d v="2001-05-17T21:00:00"/>
  </r>
  <r>
    <x v="1"/>
    <x v="3"/>
    <x v="0"/>
    <x v="0"/>
    <n v="1250213"/>
    <d v="2001-05-15T14:25:56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STEVEBUT"/>
    <s v="JARNOLD"/>
    <s v="NG-Price"/>
    <x v="3"/>
    <x v="7"/>
    <s v="V98340.1"/>
    <d v="2001-06-01T21:00:00"/>
  </r>
  <r>
    <x v="1"/>
    <x v="3"/>
    <x v="1"/>
    <x v="0"/>
    <n v="1250214"/>
    <d v="2001-05-15T14:26:09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600000000000003"/>
    <s v="ADM31465"/>
    <s v="JHODGE2"/>
    <s v="ENA-IM ME TCO"/>
    <x v="7"/>
    <x v="7"/>
    <s v="V98343.1 / 791030"/>
    <d v="2001-06-01T21:00:00"/>
  </r>
  <r>
    <x v="1"/>
    <x v="3"/>
    <x v="0"/>
    <x v="0"/>
    <n v="1250216"/>
    <d v="2001-05-15T14:26:39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49999999999998"/>
    <s v="aepes222"/>
    <s v="PKEAVEY"/>
    <s v="G-DAILY-EST"/>
    <x v="3"/>
    <x v="7"/>
    <s v="V98346.1"/>
    <d v="2001-05-17T21:00:00"/>
  </r>
  <r>
    <x v="0"/>
    <x v="3"/>
    <x v="1"/>
    <x v="0"/>
    <n v="1250217"/>
    <d v="2001-05-15T14:27:09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149999999999999"/>
    <s v="CUPCAKE1"/>
    <s v="RWATT"/>
    <s v="EC-IM Canada West"/>
    <x v="7"/>
    <x v="9"/>
    <n v="791034"/>
    <d v="2001-05-15T21:00:00"/>
  </r>
  <r>
    <x v="1"/>
    <x v="3"/>
    <x v="0"/>
    <x v="0"/>
    <n v="1250218"/>
    <d v="2001-05-15T14:27:19"/>
    <s v="The Chase Manhattan Bank"/>
    <x v="0"/>
    <x v="0"/>
    <x v="0"/>
    <x v="3"/>
    <s v="US Gas Fin Swap"/>
    <s v="US Gas Swap      Nymex                   Jun-Oct01       USD/MM"/>
    <n v="5000"/>
    <m/>
    <x v="0"/>
    <x v="12"/>
    <x v="0"/>
    <n v="4.75"/>
    <s v="CJCREGAR"/>
    <s v="JARNOLD"/>
    <s v="NG-Price"/>
    <x v="3"/>
    <x v="7"/>
    <s v="V98353.1"/>
    <d v="2001-06-01T00:00:00"/>
  </r>
  <r>
    <x v="1"/>
    <x v="3"/>
    <x v="0"/>
    <x v="0"/>
    <n v="1250219"/>
    <d v="2001-05-15T14:27:49"/>
    <s v="Conoco Inc."/>
    <x v="0"/>
    <x v="0"/>
    <x v="0"/>
    <x v="3"/>
    <s v="US Gas Fin Opt Put"/>
    <s v="US Gas Fin Opt   NYMEX        EP3.5      Jul01           USD/MM-L"/>
    <m/>
    <n v="100"/>
    <x v="0"/>
    <x v="14"/>
    <x v="0"/>
    <n v="2.75E-2"/>
    <s v="jwheatley1"/>
    <s v="MMAGGI"/>
    <s v="NG EXOTIC"/>
    <x v="3"/>
    <x v="7"/>
    <s v="V98361.1"/>
    <d v="2001-07-01T00:00:00"/>
  </r>
  <r>
    <x v="1"/>
    <x v="3"/>
    <x v="0"/>
    <x v="0"/>
    <n v="1250223"/>
    <d v="2001-05-15T14:29:13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mhorowitz"/>
    <s v="JARNOLD"/>
    <s v="NG-Price"/>
    <x v="3"/>
    <x v="7"/>
    <s v="V98375.1"/>
    <d v="2001-06-01T00:00:00"/>
  </r>
  <r>
    <x v="1"/>
    <x v="3"/>
    <x v="0"/>
    <x v="0"/>
    <n v="1250224"/>
    <d v="2001-05-15T14:29:24"/>
    <s v="Cinergy Marketing &amp; Trading, LLC"/>
    <x v="0"/>
    <x v="0"/>
    <x v="0"/>
    <x v="3"/>
    <s v="US Gas Fin BasisSwap"/>
    <s v="US Gas Basis     NGI SoCal               Apr-Oct02       USD/MM"/>
    <m/>
    <n v="2500"/>
    <x v="0"/>
    <x v="12"/>
    <x v="0"/>
    <n v="1.55"/>
    <s v="WHALENMIKE"/>
    <s v="KHOLST"/>
    <s v="FT-West"/>
    <x v="3"/>
    <x v="7"/>
    <s v="V98378.1"/>
    <d v="2002-04-01T00:00:00"/>
  </r>
  <r>
    <x v="1"/>
    <x v="3"/>
    <x v="0"/>
    <x v="0"/>
    <n v="1250225"/>
    <d v="2001-05-15T14:30:16"/>
    <s v="Aquila Risk Management Corporation"/>
    <x v="0"/>
    <x v="0"/>
    <x v="0"/>
    <x v="3"/>
    <s v="US Gas Fin BasisSwap"/>
    <s v="US Gas Basis     NGI SoCal               Apr-Oct02       USD/MM"/>
    <n v="5000"/>
    <m/>
    <x v="0"/>
    <x v="12"/>
    <x v="0"/>
    <n v="1.5"/>
    <s v="AQUILA1001"/>
    <s v="KHOLST"/>
    <s v="FT-West"/>
    <x v="3"/>
    <x v="7"/>
    <s v="V98387.1"/>
    <d v="2002-04-01T00:00:00"/>
  </r>
  <r>
    <x v="1"/>
    <x v="1"/>
    <x v="1"/>
    <x v="0"/>
    <n v="1250226"/>
    <d v="2001-05-15T14:30:3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5.599999999999994"/>
    <s v="toddbrown"/>
    <s v="CDORLAN"/>
    <s v="ST-ECAR"/>
    <x v="6"/>
    <x v="8"/>
    <n v="611870.1"/>
    <d v="2001-06-01T17:11:00"/>
  </r>
  <r>
    <x v="1"/>
    <x v="1"/>
    <x v="0"/>
    <x v="0"/>
    <n v="1250227"/>
    <d v="2001-05-15T14:32:12"/>
    <s v="Engage Energy Canada L.P."/>
    <x v="0"/>
    <x v="0"/>
    <x v="0"/>
    <x v="1"/>
    <s v="US East Power Fin Swap"/>
    <s v="US Pwr Fin Swap  ISO NE Peak             Jul-Aug01       USD/MWh"/>
    <m/>
    <n v="50"/>
    <x v="0"/>
    <x v="1"/>
    <x v="0"/>
    <n v="87"/>
    <s v="kentpower"/>
    <s v="DDAVIS"/>
    <s v="LT-New England"/>
    <x v="6"/>
    <x v="7"/>
    <n v="611871.1"/>
    <d v="2001-07-01T00:00:00"/>
  </r>
  <r>
    <x v="1"/>
    <x v="3"/>
    <x v="0"/>
    <x v="0"/>
    <n v="1250231"/>
    <d v="2001-05-15T14:32:53"/>
    <s v="Aquila Risk Management Corporation"/>
    <x v="0"/>
    <x v="0"/>
    <x v="0"/>
    <x v="3"/>
    <s v="US Gas Fin BasisSwap"/>
    <s v="US Gas Basis     TGT Z-SL                Nov01-Mar02     USD/MM"/>
    <m/>
    <n v="25000"/>
    <x v="0"/>
    <x v="12"/>
    <x v="0"/>
    <n v="-0.02"/>
    <s v="AQUILA1075"/>
    <s v="SBRAWNE"/>
    <s v="FT-East"/>
    <x v="3"/>
    <x v="7"/>
    <s v="V98395.1"/>
    <d v="2001-11-01T00:00:00"/>
  </r>
  <r>
    <x v="1"/>
    <x v="6"/>
    <x v="0"/>
    <x v="0"/>
    <n v="1250232"/>
    <d v="2001-05-15T14:32:58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399.1"/>
    <d v="2001-06-01T00:00:00"/>
  </r>
  <r>
    <x v="0"/>
    <x v="3"/>
    <x v="1"/>
    <x v="0"/>
    <n v="1250233"/>
    <d v="2001-05-15T14:33:35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21"/>
    <s v="ngeerds01"/>
    <s v="RWATT"/>
    <s v="EC-IM Canada West"/>
    <x v="7"/>
    <x v="9"/>
    <n v="791044"/>
    <d v="2001-05-15T21:00:00"/>
  </r>
  <r>
    <x v="1"/>
    <x v="3"/>
    <x v="0"/>
    <x v="0"/>
    <n v="1250234"/>
    <d v="2001-05-15T14:34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"/>
    <s v="duanelaw"/>
    <s v="PKEAVEY"/>
    <s v="G-DAILY-EST"/>
    <x v="3"/>
    <x v="7"/>
    <s v="V98409.1"/>
    <d v="2001-05-17T21:00:00"/>
  </r>
  <r>
    <x v="1"/>
    <x v="6"/>
    <x v="0"/>
    <x v="0"/>
    <n v="1250237"/>
    <d v="2001-05-15T14:35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428.1"/>
    <d v="2001-06-01T00:00:00"/>
  </r>
  <r>
    <x v="1"/>
    <x v="1"/>
    <x v="0"/>
    <x v="0"/>
    <n v="1250238"/>
    <d v="2001-05-15T14:35:43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4.349999999999994"/>
    <s v="AQUILA1017"/>
    <s v="CDORLAN"/>
    <s v="LT-ECAR"/>
    <x v="6"/>
    <x v="7"/>
    <n v="611875.1"/>
    <d v="2001-06-01T14:05:00"/>
  </r>
  <r>
    <x v="1"/>
    <x v="1"/>
    <x v="0"/>
    <x v="0"/>
    <n v="1250239"/>
    <d v="2001-05-15T14:35:50"/>
    <s v="Aquila Risk Management Corporation"/>
    <x v="0"/>
    <x v="0"/>
    <x v="0"/>
    <x v="1"/>
    <s v="US East Power Fin Swap"/>
    <s v="US Pwr Fin Swap  Cin MWD Peak            Jul-Aug01       USD/MWh"/>
    <n v="50"/>
    <m/>
    <x v="0"/>
    <x v="1"/>
    <x v="0"/>
    <n v="96.75"/>
    <s v="AQUILA1017"/>
    <s v="FSTURM"/>
    <s v="LT-ECAR"/>
    <x v="6"/>
    <x v="7"/>
    <n v="611877.1"/>
    <d v="2001-07-01T14:05:00"/>
  </r>
  <r>
    <x v="1"/>
    <x v="1"/>
    <x v="1"/>
    <x v="0"/>
    <n v="1250240"/>
    <d v="2001-05-15T14:36:01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5.55"/>
    <s v="jheinecke1"/>
    <s v="CDORLAN"/>
    <s v="ST-ECAR"/>
    <x v="6"/>
    <x v="8"/>
    <n v="611878.1"/>
    <d v="2001-06-01T17:11:00"/>
  </r>
  <r>
    <x v="0"/>
    <x v="3"/>
    <x v="1"/>
    <x v="0"/>
    <n v="1250243"/>
    <d v="2001-05-15T14:36:33"/>
    <s v="Aquila Canada Corp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2050000000000001"/>
    <s v="tsamaska"/>
    <s v="RWATT"/>
    <s v="EC-IM Canada West"/>
    <x v="7"/>
    <x v="9"/>
    <n v="791048"/>
    <d v="2001-05-16T21:00:00"/>
  </r>
  <r>
    <x v="1"/>
    <x v="3"/>
    <x v="0"/>
    <x v="0"/>
    <n v="1250244"/>
    <d v="2001-05-15T14:36:33"/>
    <s v="Sempra Energy Trading Corp."/>
    <x v="0"/>
    <x v="0"/>
    <x v="0"/>
    <x v="3"/>
    <s v="US Gas Fin BasisSwap"/>
    <s v="US Gas Basis     HSC                     Jun-Oct01       USD/MM"/>
    <m/>
    <n v="6000"/>
    <x v="0"/>
    <x v="12"/>
    <x v="0"/>
    <n v="3.5000000000000003E-2"/>
    <s v="jeffstone"/>
    <s v="EBASS"/>
    <s v="FT-Texas"/>
    <x v="3"/>
    <x v="7"/>
    <s v="V98448.1"/>
    <d v="2001-06-01T00:00:00"/>
  </r>
  <r>
    <x v="1"/>
    <x v="1"/>
    <x v="1"/>
    <x v="0"/>
    <n v="1250245"/>
    <d v="2001-05-15T14:37:51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55"/>
    <s v="PowerJXM"/>
    <s v="KPRESTO"/>
    <s v="LT-SPP"/>
    <x v="6"/>
    <x v="8"/>
    <n v="611882.1"/>
    <d v="2001-09-01T14:16:00"/>
  </r>
  <r>
    <x v="1"/>
    <x v="3"/>
    <x v="0"/>
    <x v="0"/>
    <n v="1250246"/>
    <d v="2001-05-15T14:38:28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9"/>
    <s v="BYASSEEL"/>
    <s v="PKEAVEY"/>
    <s v="G-DAILY-EST"/>
    <x v="3"/>
    <x v="7"/>
    <s v="V98475.1"/>
    <d v="2001-05-17T21:00:00"/>
  </r>
  <r>
    <x v="1"/>
    <x v="3"/>
    <x v="0"/>
    <x v="0"/>
    <n v="1250247"/>
    <d v="2001-05-15T14:38:54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aepes222"/>
    <s v="PKEAVEY"/>
    <s v="G-DAILY-EST"/>
    <x v="3"/>
    <x v="7"/>
    <s v="V98478.1"/>
    <d v="2001-05-17T21:00:00"/>
  </r>
  <r>
    <x v="1"/>
    <x v="3"/>
    <x v="0"/>
    <x v="0"/>
    <n v="1250249"/>
    <d v="2001-05-15T14:39:58"/>
    <s v="Conectiv Energy Supply, Inc."/>
    <x v="0"/>
    <x v="0"/>
    <x v="0"/>
    <x v="3"/>
    <s v="US Gas Fin Swap"/>
    <s v="US Gas Swap      Nymex                   Jun01           USD/MM"/>
    <n v="12500"/>
    <m/>
    <x v="0"/>
    <x v="12"/>
    <x v="0"/>
    <n v="4.6550000000000002"/>
    <s v="steven12"/>
    <s v="JARNOLD"/>
    <s v="NG-Price"/>
    <x v="3"/>
    <x v="7"/>
    <s v="V98499.1"/>
    <d v="2001-06-01T21:00:00"/>
  </r>
  <r>
    <x v="1"/>
    <x v="3"/>
    <x v="0"/>
    <x v="0"/>
    <n v="1250250"/>
    <d v="2001-05-15T14:40:18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6"/>
    <s v="JPASTORE"/>
    <s v="JARNOLD"/>
    <s v="NG-Price"/>
    <x v="3"/>
    <x v="7"/>
    <s v="V98502.1"/>
    <d v="2001-06-01T21:00:00"/>
  </r>
  <r>
    <x v="1"/>
    <x v="1"/>
    <x v="1"/>
    <x v="0"/>
    <n v="1250251"/>
    <d v="2001-05-15T14:41:50"/>
    <s v="PG&amp;E Energy Trading - Power, L.P."/>
    <x v="0"/>
    <x v="0"/>
    <x v="0"/>
    <x v="1"/>
    <s v="US West Power Phy Fwd CAISO"/>
    <s v="US Pwr Phy CAISO NP15 OffPk              Jun01           USD/MWh"/>
    <n v="25"/>
    <m/>
    <x v="0"/>
    <x v="1"/>
    <x v="0"/>
    <n v="155"/>
    <s v="georgerada"/>
    <s v="CMALLOR"/>
    <s v="ST-CA"/>
    <x v="6"/>
    <x v="8"/>
    <n v="611894.1"/>
    <d v="2001-06-01T21:00:00"/>
  </r>
  <r>
    <x v="1"/>
    <x v="3"/>
    <x v="0"/>
    <x v="0"/>
    <n v="1250252"/>
    <d v="2001-05-15T14:42:5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549999999999997"/>
    <s v="CARASPICER"/>
    <s v="JARNOLD"/>
    <s v="NG-Price"/>
    <x v="3"/>
    <x v="7"/>
    <s v="V98528.1"/>
    <d v="2001-11-01T00:00:00"/>
  </r>
  <r>
    <x v="1"/>
    <x v="6"/>
    <x v="0"/>
    <x v="0"/>
    <n v="1250253"/>
    <d v="2001-05-15T14:43:2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1"/>
    <s v="RFULLER"/>
    <s v="PHYOIL - Price"/>
    <x v="3"/>
    <x v="7"/>
    <s v="V98531.1"/>
    <d v="2001-06-01T00:00:00"/>
  </r>
  <r>
    <x v="1"/>
    <x v="1"/>
    <x v="1"/>
    <x v="0"/>
    <n v="1250254"/>
    <d v="2001-05-15T14:43:31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95.1"/>
    <d v="2001-05-17T21:00:00"/>
  </r>
  <r>
    <x v="1"/>
    <x v="3"/>
    <x v="0"/>
    <x v="0"/>
    <n v="1250255"/>
    <d v="2001-05-15T14:44:21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34.1"/>
    <d v="2001-06-01T21:00:00"/>
  </r>
  <r>
    <x v="1"/>
    <x v="3"/>
    <x v="1"/>
    <x v="0"/>
    <n v="1250257"/>
    <d v="2001-05-15T14:45:20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9"/>
    <s v="aepes215"/>
    <s v="SNEAL"/>
    <s v="ENA-IM NE GULF4"/>
    <x v="7"/>
    <x v="7"/>
    <n v="791056"/>
    <d v="2001-05-17T21:00:00"/>
  </r>
  <r>
    <x v="1"/>
    <x v="3"/>
    <x v="1"/>
    <x v="0"/>
    <n v="1250258"/>
    <d v="2001-05-15T14:45:23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75000000000004"/>
    <s v="aepes215"/>
    <s v="SNEAL"/>
    <s v="ENA-IM NE GULF4"/>
    <x v="7"/>
    <x v="7"/>
    <n v="791057"/>
    <d v="2001-05-17T21:00:00"/>
  </r>
  <r>
    <x v="1"/>
    <x v="3"/>
    <x v="1"/>
    <x v="0"/>
    <n v="1250259"/>
    <d v="2001-05-15T14:45:26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5"/>
    <s v="aepes215"/>
    <s v="SNEAL"/>
    <s v="ENA-IM NE GULF4"/>
    <x v="7"/>
    <x v="7"/>
    <n v="791058"/>
    <d v="2001-05-17T21:00:00"/>
  </r>
  <r>
    <x v="1"/>
    <x v="3"/>
    <x v="1"/>
    <x v="0"/>
    <n v="1250260"/>
    <d v="2001-05-15T14:45:28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24999999999996"/>
    <s v="aepes215"/>
    <s v="SNEAL"/>
    <s v="ENA-IM NE GULF4"/>
    <x v="7"/>
    <x v="7"/>
    <n v="791059"/>
    <d v="2001-05-17T21:00:00"/>
  </r>
  <r>
    <x v="1"/>
    <x v="3"/>
    <x v="1"/>
    <x v="0"/>
    <n v="1250261"/>
    <d v="2001-05-15T14:45:31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"/>
    <s v="aepes215"/>
    <s v="SNEAL"/>
    <s v="ENA-IM NE GULF4"/>
    <x v="7"/>
    <x v="7"/>
    <n v="791060"/>
    <d v="2001-05-17T21:00:00"/>
  </r>
  <r>
    <x v="1"/>
    <x v="3"/>
    <x v="0"/>
    <x v="0"/>
    <n v="1250262"/>
    <d v="2001-05-15T14:45:33"/>
    <s v="Reliant Energy Services, Inc."/>
    <x v="0"/>
    <x v="0"/>
    <x v="0"/>
    <x v="3"/>
    <s v="US Gas Daily FIN OPT (Floating Strike)"/>
    <s v="US Gas Daily Opt GD/D HHub - IF HHub EC  Nov01-Mar02     USD/MM"/>
    <n v="10000"/>
    <m/>
    <x v="0"/>
    <x v="12"/>
    <x v="0"/>
    <n v="0.40500000000000003"/>
    <s v="johnswatek"/>
    <s v="LMAY2"/>
    <s v="OPTIONS-GDOPT"/>
    <x v="3"/>
    <x v="7"/>
    <s v="V98539.1"/>
    <d v="2001-11-01T00:00:00"/>
  </r>
  <r>
    <x v="1"/>
    <x v="3"/>
    <x v="0"/>
    <x v="0"/>
    <n v="1250263"/>
    <d v="2001-05-15T14:45:58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40.1"/>
    <d v="2001-06-01T21:00:00"/>
  </r>
  <r>
    <x v="1"/>
    <x v="3"/>
    <x v="0"/>
    <x v="0"/>
    <n v="1250264"/>
    <d v="2001-05-15T14:48:01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JERDAVIS"/>
    <s v="PKEAVEY"/>
    <s v="G-DAILY-EST"/>
    <x v="3"/>
    <x v="7"/>
    <s v="V98546.1"/>
    <d v="2001-05-17T21:00:00"/>
  </r>
  <r>
    <x v="1"/>
    <x v="3"/>
    <x v="0"/>
    <x v="0"/>
    <n v="1250265"/>
    <d v="2001-05-15T14:48:12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6050000000000004"/>
    <s v="JERDAVIS"/>
    <s v="PKEAVEY"/>
    <s v="G-DAILY-EST"/>
    <x v="3"/>
    <x v="7"/>
    <s v="V98547.1"/>
    <d v="2001-05-17T21:00:00"/>
  </r>
  <r>
    <x v="1"/>
    <x v="3"/>
    <x v="0"/>
    <x v="0"/>
    <n v="1250267"/>
    <d v="2001-05-15T14:49:32"/>
    <s v="Vitol S.A. Inc."/>
    <x v="0"/>
    <x v="0"/>
    <x v="0"/>
    <x v="3"/>
    <s v="US Gas Fin Swap"/>
    <s v="US Gas Swap      Nymex                   Jun-Oct01       USD/MM"/>
    <m/>
    <n v="2500"/>
    <x v="0"/>
    <x v="12"/>
    <x v="0"/>
    <n v="4.7649999999999997"/>
    <s v="ADM53337"/>
    <s v="JARNOLD"/>
    <s v="NG-Price"/>
    <x v="3"/>
    <x v="7"/>
    <s v="V98614.1"/>
    <d v="2001-06-01T00:00:00"/>
  </r>
  <r>
    <x v="1"/>
    <x v="1"/>
    <x v="1"/>
    <x v="0"/>
    <n v="1250271"/>
    <d v="2001-05-15T14:50:19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38"/>
    <s v="mkprime1"/>
    <s v="CMALLOR"/>
    <s v="ST-CA"/>
    <x v="6"/>
    <x v="8"/>
    <n v="611902.1"/>
    <d v="2001-05-17T21:00:00"/>
  </r>
  <r>
    <x v="1"/>
    <x v="3"/>
    <x v="0"/>
    <x v="0"/>
    <n v="1250272"/>
    <d v="2001-05-15T14:50:34"/>
    <s v="Bank of Montreal"/>
    <x v="0"/>
    <x v="0"/>
    <x v="0"/>
    <x v="3"/>
    <s v="US Gas Fin Swap"/>
    <s v="US Gas Swap      Nymex                   Jan-Dec02       USD/MM"/>
    <n v="1000"/>
    <m/>
    <x v="0"/>
    <x v="12"/>
    <x v="0"/>
    <n v="4.6100000000000003"/>
    <s v="ADM18948"/>
    <s v="JARNOLD"/>
    <s v="NG-Price"/>
    <x v="3"/>
    <x v="7"/>
    <s v="V98564.1"/>
    <d v="2002-01-01T21:00:00"/>
  </r>
  <r>
    <x v="1"/>
    <x v="3"/>
    <x v="0"/>
    <x v="0"/>
    <n v="1250273"/>
    <d v="2001-05-15T14:51:13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6100000000000003"/>
    <s v="kimnorman"/>
    <s v="PKEAVEY"/>
    <s v="G-DAILY-EST"/>
    <x v="3"/>
    <x v="7"/>
    <s v="V98571.1"/>
    <d v="2001-05-17T21:00:00"/>
  </r>
  <r>
    <x v="1"/>
    <x v="1"/>
    <x v="1"/>
    <x v="0"/>
    <n v="1250274"/>
    <d v="2001-05-15T14:51:18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6.5"/>
    <s v="HERNDON1"/>
    <s v="DDAVIS"/>
    <s v="LT-New England"/>
    <x v="6"/>
    <x v="8"/>
    <n v="611903.1"/>
    <d v="2001-07-01T17:11:00"/>
  </r>
  <r>
    <x v="1"/>
    <x v="1"/>
    <x v="1"/>
    <x v="0"/>
    <n v="1250275"/>
    <d v="2001-05-15T14:51:32"/>
    <s v="Coral Power, L.L.C."/>
    <x v="0"/>
    <x v="0"/>
    <x v="0"/>
    <x v="1"/>
    <s v="US East Power Phy Fwd Firm"/>
    <s v="US Pwr Phy Firm  TVA Peak                Jun02           USD/MWh"/>
    <m/>
    <n v="50"/>
    <x v="0"/>
    <x v="1"/>
    <x v="0"/>
    <n v="59"/>
    <s v="ADM35983"/>
    <s v="KPRESTO"/>
    <s v="EPMI-Southeast"/>
    <x v="6"/>
    <x v="8"/>
    <n v="611904.1"/>
    <d v="2002-06-01T14:25:00"/>
  </r>
  <r>
    <x v="1"/>
    <x v="1"/>
    <x v="1"/>
    <x v="0"/>
    <n v="1250276"/>
    <d v="2001-05-15T14:51:52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PowerGLW"/>
    <s v="FSTURM"/>
    <s v="LT-ECAR"/>
    <x v="6"/>
    <x v="8"/>
    <n v="611905.1"/>
    <d v="2002-06-01T17:11:00"/>
  </r>
  <r>
    <x v="1"/>
    <x v="3"/>
    <x v="0"/>
    <x v="0"/>
    <n v="1250277"/>
    <d v="2001-05-15T14:54:43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699999999999996"/>
    <s v="aepes218"/>
    <s v="JARNOLD"/>
    <s v="NG-Price"/>
    <x v="3"/>
    <x v="7"/>
    <s v="V98597.1"/>
    <d v="2001-06-01T00:00:00"/>
  </r>
  <r>
    <x v="1"/>
    <x v="3"/>
    <x v="0"/>
    <x v="0"/>
    <n v="1250279"/>
    <d v="2001-05-15T14:55:00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599.1"/>
    <d v="2001-07-01T21:00:00"/>
  </r>
  <r>
    <x v="1"/>
    <x v="3"/>
    <x v="0"/>
    <x v="0"/>
    <n v="1250281"/>
    <d v="2001-05-15T14:55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99999999999996"/>
    <s v="duanelaw"/>
    <s v="PKEAVEY"/>
    <s v="G-DAILY-EST"/>
    <x v="3"/>
    <x v="7"/>
    <s v="V98600.1"/>
    <d v="2001-05-17T21:00:00"/>
  </r>
  <r>
    <x v="1"/>
    <x v="1"/>
    <x v="1"/>
    <x v="0"/>
    <n v="1250282"/>
    <d v="2001-05-15T14:55:26"/>
    <s v="PG&amp;E Energy Trading - Power, L.P."/>
    <x v="0"/>
    <x v="0"/>
    <x v="0"/>
    <x v="1"/>
    <s v="US East Power Phy Fwd Firm"/>
    <s v="US Pwr Phy Firm  Entergy Peak            Jun02           USD/MWh"/>
    <n v="50"/>
    <m/>
    <x v="0"/>
    <x v="1"/>
    <x v="0"/>
    <n v="60"/>
    <s v="STEVESTE"/>
    <s v="KPRESTO"/>
    <s v="EPMI-Southeast"/>
    <x v="6"/>
    <x v="8"/>
    <n v="611907.1"/>
    <d v="2002-06-01T21:00:00"/>
  </r>
  <r>
    <x v="1"/>
    <x v="3"/>
    <x v="1"/>
    <x v="0"/>
    <n v="1250283"/>
    <d v="2001-05-15T14:55:4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949999999999998"/>
    <s v="STANHORTON"/>
    <s v="ARING"/>
    <s v="ENA-IM NE GULF1"/>
    <x v="7"/>
    <x v="7"/>
    <n v="791063"/>
    <d v="2001-05-17T21:00:00"/>
  </r>
  <r>
    <x v="1"/>
    <x v="3"/>
    <x v="0"/>
    <x v="0"/>
    <n v="1250284"/>
    <d v="2001-05-15T14:56:09"/>
    <s v="AEP Energy Services, Inc."/>
    <x v="0"/>
    <x v="0"/>
    <x v="0"/>
    <x v="3"/>
    <s v="US Gas Fin Swap"/>
    <s v="US Gas Swap      Nymex                   Jan-Dec02       USD/MM"/>
    <m/>
    <n v="2500"/>
    <x v="0"/>
    <x v="12"/>
    <x v="0"/>
    <n v="4.63"/>
    <s v="aepes214"/>
    <s v="JARNOLD"/>
    <s v="NG-Price"/>
    <x v="3"/>
    <x v="7"/>
    <s v="V98604.1"/>
    <d v="2002-01-01T21:00:00"/>
  </r>
  <r>
    <x v="1"/>
    <x v="3"/>
    <x v="0"/>
    <x v="0"/>
    <n v="1250285"/>
    <d v="2001-05-15T14:57:18"/>
    <s v="Firm Trade Bridgeline Gas Marketing LLC"/>
    <x v="0"/>
    <x v="0"/>
    <x v="0"/>
    <x v="3"/>
    <s v="US Gas Fin BasisSwap"/>
    <s v="US Gas Basis     Transco St.65           Jun01           USD/MM"/>
    <m/>
    <n v="25000"/>
    <x v="0"/>
    <x v="12"/>
    <x v="0"/>
    <n v="0.02"/>
    <s v="ADM38409"/>
    <s v="SBRAWNE"/>
    <s v="FT-East"/>
    <x v="3"/>
    <x v="7"/>
    <s v="V98609.1"/>
    <d v="2001-06-01T21:00:00"/>
  </r>
  <r>
    <x v="1"/>
    <x v="1"/>
    <x v="1"/>
    <x v="0"/>
    <n v="1250288"/>
    <d v="2001-05-15T14:58:51"/>
    <s v="Duke Energy Trading and Marketing, L.L.C."/>
    <x v="0"/>
    <x v="0"/>
    <x v="0"/>
    <x v="1"/>
    <s v="US East Power Phy Fwd Firm"/>
    <s v="US Pwr Phy Firm  PJM-W Peak              29-31May01      USD/MWh"/>
    <n v="50"/>
    <m/>
    <x v="0"/>
    <x v="1"/>
    <x v="0"/>
    <n v="51.75"/>
    <s v="PATRICKH"/>
    <s v="JQUENET"/>
    <s v="ST-PJM"/>
    <x v="6"/>
    <x v="8"/>
    <n v="611916.1"/>
    <d v="2001-05-29T21:00:00"/>
  </r>
  <r>
    <x v="1"/>
    <x v="2"/>
    <x v="0"/>
    <x v="0"/>
    <n v="1250290"/>
    <d v="2001-05-15T14:59:29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1"/>
    <s v="natricher"/>
    <s v="LMENA"/>
    <s v="HO"/>
    <x v="3"/>
    <x v="7"/>
    <s v="V98613.1"/>
    <d v="2003-01-01T00:00:00"/>
  </r>
  <r>
    <x v="1"/>
    <x v="1"/>
    <x v="1"/>
    <x v="0"/>
    <n v="1250291"/>
    <d v="2001-05-15T15:00:12"/>
    <s v="Mirant Americas Energy Marketing, L.P."/>
    <x v="0"/>
    <x v="0"/>
    <x v="0"/>
    <x v="1"/>
    <s v="US West Power Phy Fwd Firm"/>
    <s v="US Pwr Phy Firm  PALVE Peak              Jun01           USD/MWh"/>
    <m/>
    <n v="25"/>
    <x v="0"/>
    <x v="1"/>
    <x v="0"/>
    <n v="320"/>
    <s v="jcl00001"/>
    <s v="MFISCHE2"/>
    <s v="ST-SW"/>
    <x v="6"/>
    <x v="8"/>
    <n v="611921.1"/>
    <d v="2001-06-01T21:00:00"/>
  </r>
  <r>
    <x v="1"/>
    <x v="2"/>
    <x v="0"/>
    <x v="0"/>
    <n v="1250292"/>
    <d v="2001-05-15T15:00:20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5"/>
    <s v="natricher"/>
    <s v="LMENA"/>
    <s v="HO"/>
    <x v="3"/>
    <x v="7"/>
    <s v="V99133.1"/>
    <d v="2003-01-01T00:00:00"/>
  </r>
  <r>
    <x v="1"/>
    <x v="3"/>
    <x v="0"/>
    <x v="0"/>
    <n v="1250293"/>
    <d v="2001-05-15T15:01:08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POSEJPALI2"/>
    <s v="JARNOLD"/>
    <s v="NG-Price"/>
    <x v="3"/>
    <x v="7"/>
    <s v="V98615.1"/>
    <d v="2001-06-01T21:00:00"/>
  </r>
  <r>
    <x v="1"/>
    <x v="3"/>
    <x v="0"/>
    <x v="0"/>
    <n v="1250294"/>
    <d v="2001-05-15T15:01:19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050000000000004"/>
    <s v="STEPHENSJE"/>
    <s v="PKEAVEY"/>
    <s v="G-DAILY-EST"/>
    <x v="3"/>
    <x v="7"/>
    <s v="V98619.1"/>
    <d v="2001-05-17T21:00:00"/>
  </r>
  <r>
    <x v="1"/>
    <x v="3"/>
    <x v="0"/>
    <x v="0"/>
    <n v="1250295"/>
    <d v="2001-05-15T15:01:20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649999999999997"/>
    <s v="POSEJPALI2"/>
    <s v="JARNOLD"/>
    <s v="NG-Price"/>
    <x v="3"/>
    <x v="7"/>
    <s v="V98617.1"/>
    <d v="2001-06-01T00:00:00"/>
  </r>
  <r>
    <x v="1"/>
    <x v="3"/>
    <x v="0"/>
    <x v="0"/>
    <n v="1250297"/>
    <d v="2001-05-15T15:01:25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620.1"/>
    <d v="2001-07-01T21:00:00"/>
  </r>
  <r>
    <x v="1"/>
    <x v="3"/>
    <x v="0"/>
    <x v="0"/>
    <n v="1250299"/>
    <d v="2001-05-15T15:01:35"/>
    <s v="OGE Energy Resources, Inc."/>
    <x v="0"/>
    <x v="0"/>
    <x v="0"/>
    <x v="3"/>
    <s v="US Gas Fin Swap"/>
    <s v="US Gas Swap      Nymex                   Jun01           USD/MM"/>
    <n v="5000"/>
    <m/>
    <x v="0"/>
    <x v="12"/>
    <x v="0"/>
    <n v="4.665"/>
    <s v="mustang1"/>
    <s v="JARNOLD"/>
    <s v="NG-Price"/>
    <x v="3"/>
    <x v="7"/>
    <s v="V98621.1"/>
    <d v="2001-06-01T21:00:00"/>
  </r>
  <r>
    <x v="1"/>
    <x v="3"/>
    <x v="0"/>
    <x v="0"/>
    <n v="1250300"/>
    <d v="2001-05-15T15:02:18"/>
    <s v="El Paso Merchant Energy, L.P."/>
    <x v="0"/>
    <x v="0"/>
    <x v="0"/>
    <x v="3"/>
    <s v="US Gas Fin BasisSwap"/>
    <s v="US Gas Basis     NGI PGE CtyGate         Jun01           USD/MM"/>
    <m/>
    <n v="5000"/>
    <x v="0"/>
    <x v="12"/>
    <x v="0"/>
    <n v="3.05"/>
    <s v="EPMELPkac"/>
    <s v="FERMIS"/>
    <s v="FT - North West"/>
    <x v="3"/>
    <x v="7"/>
    <s v="V98623.1"/>
    <d v="2001-06-01T21:00:00"/>
  </r>
  <r>
    <x v="1"/>
    <x v="6"/>
    <x v="0"/>
    <x v="0"/>
    <n v="1250301"/>
    <d v="2001-05-15T15:02:2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DOMESTIC"/>
    <s v="GWHALLE"/>
    <s v="WTI-GW-NXC2"/>
    <x v="3"/>
    <x v="7"/>
    <s v="V99132.1"/>
    <d v="2001-06-01T00:00:00"/>
  </r>
  <r>
    <x v="1"/>
    <x v="3"/>
    <x v="0"/>
    <x v="0"/>
    <n v="1250302"/>
    <d v="2001-05-15T15:04:45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AQUILA1003"/>
    <s v="JARNOLD"/>
    <s v="NG-Price"/>
    <x v="3"/>
    <x v="7"/>
    <s v="V98642.1"/>
    <d v="2001-06-01T21:00:00"/>
  </r>
  <r>
    <x v="1"/>
    <x v="3"/>
    <x v="1"/>
    <x v="0"/>
    <n v="1250303"/>
    <d v="2001-05-15T15:05:11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5"/>
    <s v="smallfitz"/>
    <s v="SNEAL"/>
    <s v="ENA-IM NE GULF3"/>
    <x v="7"/>
    <x v="7"/>
    <n v="791071"/>
    <d v="2001-05-17T21:00:00"/>
  </r>
  <r>
    <x v="1"/>
    <x v="3"/>
    <x v="0"/>
    <x v="0"/>
    <n v="1250304"/>
    <d v="2001-05-15T15:05:38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63"/>
    <s v="RICKERSB"/>
    <s v="JARNOLD"/>
    <s v="NG-Price"/>
    <x v="3"/>
    <x v="7"/>
    <s v="V98646.1"/>
    <d v="2002-01-01T21:00:00"/>
  </r>
  <r>
    <x v="1"/>
    <x v="3"/>
    <x v="0"/>
    <x v="0"/>
    <n v="1250306"/>
    <d v="2001-05-15T15:06:37"/>
    <s v="El Paso Merchant Energy, L.P."/>
    <x v="0"/>
    <x v="0"/>
    <x v="0"/>
    <x v="3"/>
    <s v="US Gas Fin BasisSwap"/>
    <s v="US Gas Basis     Transco Z6 NY           Nov01-Mar02     USD/MM"/>
    <n v="5000"/>
    <m/>
    <x v="0"/>
    <x v="12"/>
    <x v="0"/>
    <n v="1.635"/>
    <s v="EPMELPmwf"/>
    <s v="BMCKAY"/>
    <s v="FT-NY"/>
    <x v="3"/>
    <x v="7"/>
    <s v="V98648.1"/>
    <d v="2001-11-01T00:00:00"/>
  </r>
  <r>
    <x v="1"/>
    <x v="3"/>
    <x v="0"/>
    <x v="0"/>
    <n v="1250307"/>
    <d v="2001-05-15T15:06:52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winyahay"/>
    <s v="JARNOLD"/>
    <s v="NG-Price"/>
    <x v="3"/>
    <x v="7"/>
    <s v="V98649.1"/>
    <d v="2001-06-01T21:00:00"/>
  </r>
  <r>
    <x v="1"/>
    <x v="3"/>
    <x v="0"/>
    <x v="0"/>
    <n v="1250308"/>
    <d v="2001-05-15T15:07:12"/>
    <s v="ONEOK Energy Marketing and Trading Company, L.P."/>
    <x v="0"/>
    <x v="0"/>
    <x v="0"/>
    <x v="3"/>
    <s v="US Gas Fin Swap"/>
    <s v="US Gas Swap      Nymex                   Aug01           USD/MM"/>
    <n v="5000"/>
    <m/>
    <x v="0"/>
    <x v="12"/>
    <x v="0"/>
    <n v="4.8025000000000002"/>
    <s v="JOHNKNOWS"/>
    <s v="JARNOLD"/>
    <s v="NG-Price"/>
    <x v="3"/>
    <x v="7"/>
    <s v="V98651.1"/>
    <d v="2001-08-01T21:00:00"/>
  </r>
  <r>
    <x v="1"/>
    <x v="3"/>
    <x v="0"/>
    <x v="0"/>
    <n v="1250311"/>
    <d v="2001-05-15T15:07:37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hollman1"/>
    <s v="JARNOLD"/>
    <s v="NG-Price"/>
    <x v="3"/>
    <x v="7"/>
    <s v="V98652.1"/>
    <d v="2001-06-01T21:00:00"/>
  </r>
  <r>
    <x v="1"/>
    <x v="3"/>
    <x v="1"/>
    <x v="0"/>
    <n v="1250312"/>
    <d v="2001-05-15T15:08:06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6050000000000004"/>
    <s v="STANHORTON"/>
    <s v="ARING"/>
    <s v="ENA-IM NE GULF1"/>
    <x v="7"/>
    <x v="7"/>
    <n v="791073"/>
    <d v="2001-05-17T21:00:00"/>
  </r>
  <r>
    <x v="1"/>
    <x v="3"/>
    <x v="0"/>
    <x v="0"/>
    <n v="1250313"/>
    <d v="2001-05-15T15:08:15"/>
    <s v="MidAmerican Energy Company"/>
    <x v="0"/>
    <x v="0"/>
    <x v="0"/>
    <x v="3"/>
    <s v="US Gas Fin Swap"/>
    <s v="US Gas Swap      Nymex                   Jun01           USD/MM"/>
    <m/>
    <n v="2500"/>
    <x v="0"/>
    <x v="12"/>
    <x v="0"/>
    <n v="4.68"/>
    <s v="ADM80098"/>
    <s v="JARNOLD"/>
    <s v="NG-Price"/>
    <x v="3"/>
    <x v="7"/>
    <s v="V98654.1"/>
    <d v="2001-06-01T21:00:00"/>
  </r>
  <r>
    <x v="0"/>
    <x v="3"/>
    <x v="1"/>
    <x v="0"/>
    <n v="1250314"/>
    <d v="2001-05-15T15:08:24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4"/>
    <s v="UGTC2424"/>
    <s v="RWATT"/>
    <s v="EC-IM Canada West"/>
    <x v="7"/>
    <x v="9"/>
    <n v="791074"/>
    <d v="2001-05-15T21:00:00"/>
  </r>
  <r>
    <x v="1"/>
    <x v="1"/>
    <x v="1"/>
    <x v="0"/>
    <n v="1250319"/>
    <d v="2001-05-15T15:13:44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3.75"/>
    <s v="jheinecke1"/>
    <s v="JFORNEY"/>
    <s v="LT-SPP"/>
    <x v="6"/>
    <x v="8"/>
    <n v="611941.1"/>
    <d v="2001-06-01T14:16:00"/>
  </r>
  <r>
    <x v="1"/>
    <x v="3"/>
    <x v="0"/>
    <x v="0"/>
    <n v="1250321"/>
    <d v="2001-05-15T15:16:41"/>
    <s v="Virginia Power Energy Marketing, Inc."/>
    <x v="0"/>
    <x v="0"/>
    <x v="0"/>
    <x v="3"/>
    <s v="US Gas Fin Swap"/>
    <s v="US Gas Swap      Nymex                   Jun01           USD/MM"/>
    <m/>
    <n v="12500"/>
    <x v="0"/>
    <x v="12"/>
    <x v="0"/>
    <n v="4.6749999999999998"/>
    <s v="JOHNNYMAC"/>
    <s v="JARNOLD"/>
    <s v="NG-Price"/>
    <x v="3"/>
    <x v="7"/>
    <s v="V98774.1"/>
    <d v="2001-06-01T21:00:00"/>
  </r>
  <r>
    <x v="1"/>
    <x v="3"/>
    <x v="0"/>
    <x v="0"/>
    <n v="1250326"/>
    <d v="2001-05-15T15:20:39"/>
    <s v="Texaco Natural Gas Inc."/>
    <x v="0"/>
    <x v="0"/>
    <x v="0"/>
    <x v="3"/>
    <s v="US Gas Fin Swap"/>
    <s v="US Gas Swap      Nymex                   Jun01           USD/MM"/>
    <m/>
    <n v="2500"/>
    <x v="0"/>
    <x v="12"/>
    <x v="0"/>
    <n v="4.68"/>
    <s v="COWELLRON"/>
    <s v="JARNOLD"/>
    <s v="NG-Price"/>
    <x v="3"/>
    <x v="7"/>
    <s v="V98788.1"/>
    <d v="2001-06-01T21:00:00"/>
  </r>
  <r>
    <x v="1"/>
    <x v="3"/>
    <x v="0"/>
    <x v="0"/>
    <n v="1250327"/>
    <d v="2001-05-15T15:20:4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67"/>
    <s v="johncasey1"/>
    <s v="JARNOLD"/>
    <s v="NG-Price"/>
    <x v="3"/>
    <x v="7"/>
    <s v="V98789.1"/>
    <d v="2001-06-01T21:00:00"/>
  </r>
  <r>
    <x v="1"/>
    <x v="1"/>
    <x v="1"/>
    <x v="0"/>
    <n v="1250328"/>
    <d v="2001-05-15T15:20:50"/>
    <s v="American Electric Power Service Corporation"/>
    <x v="0"/>
    <x v="0"/>
    <x v="0"/>
    <x v="1"/>
    <s v="US East Power Phy Fwd Firm"/>
    <s v="US Pwr Phy Firm  PJM-W Peak              Oct-Dec01       USD/MWh"/>
    <m/>
    <n v="50"/>
    <x v="0"/>
    <x v="1"/>
    <x v="0"/>
    <n v="39.950000000000003"/>
    <s v="aepsvc128"/>
    <s v="RBENSON"/>
    <s v="LT-PJM"/>
    <x v="6"/>
    <x v="8"/>
    <n v="611955.1"/>
    <d v="2001-10-01T14:12:00"/>
  </r>
  <r>
    <x v="1"/>
    <x v="1"/>
    <x v="1"/>
    <x v="0"/>
    <n v="1250329"/>
    <d v="2001-05-15T15:21:24"/>
    <s v="El Paso Merchant Energy, L.P."/>
    <x v="0"/>
    <x v="0"/>
    <x v="0"/>
    <x v="1"/>
    <s v="US East Power Phy Fwd Firm"/>
    <s v="US Pwr Phy Firm  PJM-W Peak              Sep02           USD/MWh"/>
    <m/>
    <n v="50"/>
    <x v="0"/>
    <x v="1"/>
    <x v="0"/>
    <n v="37.5"/>
    <s v="PowerSXD"/>
    <s v="RBENSON"/>
    <s v="LT-PJM"/>
    <x v="6"/>
    <x v="8"/>
    <n v="611956.1"/>
    <d v="2002-09-01T14:12:00"/>
  </r>
  <r>
    <x v="1"/>
    <x v="1"/>
    <x v="1"/>
    <x v="0"/>
    <n v="1250330"/>
    <d v="2001-05-15T15:21:31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8.65"/>
    <s v="ERICYAO2"/>
    <s v="FSTURM"/>
    <s v="LT-ECAR"/>
    <x v="6"/>
    <x v="8"/>
    <n v="611958.1"/>
    <d v="2001-10-01T17:11:00"/>
  </r>
  <r>
    <x v="1"/>
    <x v="3"/>
    <x v="1"/>
    <x v="0"/>
    <n v="1250331"/>
    <d v="2001-05-15T15:21:43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499999999999996"/>
    <s v="jtaylor1"/>
    <s v="SHENDRI"/>
    <s v="ENA-IM ME CNG"/>
    <x v="7"/>
    <x v="7"/>
    <n v="791080"/>
    <d v="2001-05-17T21:00:00"/>
  </r>
  <r>
    <x v="1"/>
    <x v="3"/>
    <x v="0"/>
    <x v="0"/>
    <n v="1250333"/>
    <d v="2001-05-15T15:23:03"/>
    <s v="PG&amp;E Energy Trading-Gas Corporation"/>
    <x v="0"/>
    <x v="0"/>
    <x v="0"/>
    <x v="3"/>
    <s v="US Gas Fin Swap"/>
    <s v="US Gas Swap      Nymex                   Nov01-Mar02     USD/MM"/>
    <m/>
    <n v="5000"/>
    <x v="0"/>
    <x v="12"/>
    <x v="0"/>
    <n v="5.0650000000000004"/>
    <s v="jimgoetz"/>
    <s v="JARNOLD"/>
    <s v="NG-Price"/>
    <x v="3"/>
    <x v="7"/>
    <s v="V98795.1"/>
    <d v="2001-11-01T00:00:00"/>
  </r>
  <r>
    <x v="1"/>
    <x v="3"/>
    <x v="0"/>
    <x v="0"/>
    <n v="1250334"/>
    <d v="2001-05-15T15:23:23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399999999999997"/>
    <s v="aepes218"/>
    <s v="JARNOLD"/>
    <s v="NG-Price"/>
    <x v="3"/>
    <x v="7"/>
    <s v="V98796.1"/>
    <d v="2002-01-01T21:00:00"/>
  </r>
  <r>
    <x v="1"/>
    <x v="3"/>
    <x v="1"/>
    <x v="0"/>
    <n v="1250336"/>
    <d v="2001-05-15T15:23:39"/>
    <s v="BGML - IM Bridgeline"/>
    <x v="6"/>
    <x v="0"/>
    <x v="0"/>
    <x v="3"/>
    <s v="US Gas Phy Fwd Firm non-TX &lt; or = 1Mo "/>
    <s v="US Gas Phy       HeHub                   17May01         USD/MM"/>
    <m/>
    <n v="10000"/>
    <x v="0"/>
    <x v="12"/>
    <x v="0"/>
    <n v="4.6100000000000003"/>
    <s v="ADM84149"/>
    <s v="ARING"/>
    <s v="ENA-IM NE GULF1"/>
    <x v="7"/>
    <x v="7"/>
    <n v="791082"/>
    <d v="2001-05-17T21:00:00"/>
  </r>
  <r>
    <x v="1"/>
    <x v="3"/>
    <x v="0"/>
    <x v="0"/>
    <n v="1250338"/>
    <d v="2001-05-15T15:24:3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7"/>
    <s v="Wanglawr"/>
    <s v="JARNOLD"/>
    <s v="NG-Price"/>
    <x v="3"/>
    <x v="7"/>
    <s v="V98799.1"/>
    <d v="2001-06-01T21:00:00"/>
  </r>
  <r>
    <x v="1"/>
    <x v="1"/>
    <x v="1"/>
    <x v="0"/>
    <n v="1250340"/>
    <d v="2001-05-15T15:24:48"/>
    <s v="Williams Energy Marketing &amp; Trading Company"/>
    <x v="0"/>
    <x v="0"/>
    <x v="0"/>
    <x v="1"/>
    <s v="US East Power Phy Fwd Firm"/>
    <s v="US Pwr Phy Firm  Entergy Peak            Jul-Aug01       USD/MWh"/>
    <m/>
    <n v="50"/>
    <x v="0"/>
    <x v="1"/>
    <x v="0"/>
    <n v="110"/>
    <s v="jheinecke1"/>
    <s v="KPRESTO"/>
    <s v="LT-SPP"/>
    <x v="6"/>
    <x v="8"/>
    <n v="611962.1"/>
    <d v="2001-07-01T14:16:00"/>
  </r>
  <r>
    <x v="1"/>
    <x v="1"/>
    <x v="1"/>
    <x v="0"/>
    <n v="1250342"/>
    <d v="2001-05-15T15:25:0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7"/>
    <s v="smarland"/>
    <s v="KPRESTO"/>
    <s v="LT-SPP"/>
    <x v="6"/>
    <x v="8"/>
    <n v="611964.1"/>
    <d v="2001-09-01T14:16:00"/>
  </r>
  <r>
    <x v="1"/>
    <x v="1"/>
    <x v="1"/>
    <x v="0"/>
    <n v="1250343"/>
    <d v="2001-05-15T15:25:04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5"/>
    <s v="smarland"/>
    <s v="KPRESTO"/>
    <s v="LT-SPP"/>
    <x v="6"/>
    <x v="8"/>
    <n v="611965.1"/>
    <d v="2001-09-01T14:16:00"/>
  </r>
  <r>
    <x v="1"/>
    <x v="3"/>
    <x v="1"/>
    <x v="0"/>
    <n v="1250344"/>
    <d v="2001-05-15T15:2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8"/>
    <s v="ADM31465"/>
    <s v="JHODGE2"/>
    <s v="ENA-IM ME TCO"/>
    <x v="7"/>
    <x v="7"/>
    <s v="V98804.1 / 791084"/>
    <d v="2001-06-01T21:00:00"/>
  </r>
  <r>
    <x v="1"/>
    <x v="1"/>
    <x v="1"/>
    <x v="0"/>
    <n v="1250346"/>
    <d v="2001-05-15T15:27:03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967.1"/>
    <d v="2002-10-01T17:11:00"/>
  </r>
  <r>
    <x v="1"/>
    <x v="1"/>
    <x v="1"/>
    <x v="0"/>
    <n v="1250348"/>
    <d v="2001-05-15T15:28:49"/>
    <s v="Virginia Electric and Power Company"/>
    <x v="0"/>
    <x v="0"/>
    <x v="0"/>
    <x v="1"/>
    <s v="US East Power Phy Fwd Firm"/>
    <s v="US Pwr Phy Firm  Cinergy Peak            Oct-Dec01       USD/MWh"/>
    <m/>
    <n v="50"/>
    <x v="0"/>
    <x v="1"/>
    <x v="0"/>
    <n v="38.950000000000003"/>
    <s v="REYNOLDSR"/>
    <s v="FSTURM"/>
    <s v="LT-ECAR"/>
    <x v="6"/>
    <x v="8"/>
    <n v="611973.1"/>
    <d v="2001-10-01T17:11:00"/>
  </r>
  <r>
    <x v="1"/>
    <x v="1"/>
    <x v="1"/>
    <x v="0"/>
    <n v="1250350"/>
    <d v="2001-05-15T15:29:35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950000000000003"/>
    <s v="STEVESTEVE"/>
    <s v="FSTURM"/>
    <s v="LT-ECAR"/>
    <x v="6"/>
    <x v="8"/>
    <n v="611974.1"/>
    <d v="2001-10-01T17:11:00"/>
  </r>
  <r>
    <x v="1"/>
    <x v="1"/>
    <x v="1"/>
    <x v="0"/>
    <n v="1250351"/>
    <d v="2001-05-15T15:30:42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41.75"/>
    <s v="jpellegrin"/>
    <s v="KPRESTO"/>
    <s v="LT-SPP"/>
    <x v="6"/>
    <x v="8"/>
    <n v="611975.1"/>
    <d v="2001-10-01T14:16:00"/>
  </r>
  <r>
    <x v="1"/>
    <x v="1"/>
    <x v="1"/>
    <x v="0"/>
    <n v="1250352"/>
    <d v="2001-05-15T15:30:43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45"/>
    <s v="robmoore"/>
    <s v="KPRESTO"/>
    <s v="ST-SPP"/>
    <x v="6"/>
    <x v="8"/>
    <n v="611976.1"/>
    <d v="2002-01-01T14:16:00"/>
  </r>
  <r>
    <x v="1"/>
    <x v="6"/>
    <x v="0"/>
    <x v="0"/>
    <n v="1250353"/>
    <d v="2001-05-15T15:31:53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8"/>
    <s v="JEFFREYONG"/>
    <s v="GWHALLE"/>
    <s v="WTI-GW-NXC1"/>
    <x v="3"/>
    <x v="7"/>
    <s v="V99130.1"/>
    <d v="2001-06-01T00:00:00"/>
  </r>
  <r>
    <x v="1"/>
    <x v="3"/>
    <x v="0"/>
    <x v="0"/>
    <n v="1250354"/>
    <d v="2001-05-15T15:36:06"/>
    <s v="Duke Energy Marketing Limited Partnership"/>
    <x v="0"/>
    <x v="0"/>
    <x v="0"/>
    <x v="3"/>
    <s v="US Gas Fin Swap"/>
    <s v="US Gas Swap      Nymex                   Jul01           USD/MM"/>
    <n v="5000"/>
    <m/>
    <x v="0"/>
    <x v="12"/>
    <x v="0"/>
    <n v="4.7350000000000003"/>
    <s v="STEVEBUT"/>
    <s v="JARNOLD"/>
    <s v="NG-Price"/>
    <x v="3"/>
    <x v="7"/>
    <s v="V98814.1"/>
    <d v="2001-07-01T21:00:00"/>
  </r>
  <r>
    <x v="1"/>
    <x v="3"/>
    <x v="0"/>
    <x v="0"/>
    <n v="1250356"/>
    <d v="2001-05-15T15:37:25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449999999999996"/>
    <s v="aepes214"/>
    <s v="JARNOLD"/>
    <s v="NG-Price"/>
    <x v="3"/>
    <x v="7"/>
    <s v="V98815.1"/>
    <d v="2002-01-01T21:00:00"/>
  </r>
  <r>
    <x v="1"/>
    <x v="6"/>
    <x v="0"/>
    <x v="0"/>
    <n v="1250357"/>
    <d v="2001-05-15T15:37:36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6"/>
    <s v="borislibma"/>
    <s v="GWHALLE"/>
    <s v="WTI-GW-NXC1"/>
    <x v="3"/>
    <x v="7"/>
    <s v="V99129.1"/>
    <d v="2001-06-01T00:00:00"/>
  </r>
  <r>
    <x v="1"/>
    <x v="6"/>
    <x v="0"/>
    <x v="0"/>
    <n v="1250358"/>
    <d v="2001-05-15T15:37:43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2"/>
    <s v="borislibma"/>
    <s v="GWHALLE"/>
    <s v="WTI-GW-NXC1"/>
    <x v="3"/>
    <x v="7"/>
    <s v="V99128.1"/>
    <d v="2001-06-01T00:00:00"/>
  </r>
  <r>
    <x v="1"/>
    <x v="6"/>
    <x v="0"/>
    <x v="0"/>
    <n v="1250359"/>
    <d v="2001-05-15T15:40:08"/>
    <s v="Hess Energy Trading Company LLC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MERISONG"/>
    <s v="GWHALLE"/>
    <s v="WTI-GW-NXC1"/>
    <x v="3"/>
    <x v="7"/>
    <s v="V99126.1"/>
    <d v="2001-06-01T00:00:00"/>
  </r>
  <r>
    <x v="1"/>
    <x v="3"/>
    <x v="0"/>
    <x v="0"/>
    <n v="1250360"/>
    <d v="2001-05-15T15:41:05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68"/>
    <s v="EPMELPjrc"/>
    <s v="JARNOLD"/>
    <s v="NG-Price"/>
    <x v="3"/>
    <x v="7"/>
    <s v="V98817.1"/>
    <d v="2001-06-01T21:00:00"/>
  </r>
  <r>
    <x v="1"/>
    <x v="3"/>
    <x v="0"/>
    <x v="0"/>
    <n v="1250361"/>
    <d v="2001-05-15T15:41:27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5.0750000000000002"/>
    <s v="aepes218"/>
    <s v="JARNOLD"/>
    <s v="NG-Price"/>
    <x v="3"/>
    <x v="7"/>
    <s v="V98818.1"/>
    <d v="2001-11-01T00:00:00"/>
  </r>
  <r>
    <x v="1"/>
    <x v="3"/>
    <x v="0"/>
    <x v="0"/>
    <n v="1250362"/>
    <d v="2001-05-15T15:41:31"/>
    <s v="Hess Energy Trading Company LLC"/>
    <x v="0"/>
    <x v="0"/>
    <x v="0"/>
    <x v="3"/>
    <s v="US Gas Fin Swap"/>
    <s v="US Gas Swap      Nymex                   Jun01           USD/MM"/>
    <m/>
    <n v="12500"/>
    <x v="0"/>
    <x v="12"/>
    <x v="0"/>
    <n v="4.6849999999999996"/>
    <s v="JBIERMAN"/>
    <s v="JARNOLD"/>
    <s v="NG-Price"/>
    <x v="3"/>
    <x v="7"/>
    <s v="V98820.1"/>
    <d v="2001-06-01T21:00:00"/>
  </r>
  <r>
    <x v="1"/>
    <x v="6"/>
    <x v="0"/>
    <x v="0"/>
    <n v="1250363"/>
    <d v="2001-05-15T15:43:0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9127.1"/>
    <d v="2001-06-01T00:00:00"/>
  </r>
  <r>
    <x v="1"/>
    <x v="6"/>
    <x v="0"/>
    <x v="0"/>
    <n v="1250364"/>
    <d v="2001-05-15T15:43:08"/>
    <s v="Sempra Energy Trading Corp."/>
    <x v="0"/>
    <x v="0"/>
    <x v="0"/>
    <x v="6"/>
    <s v="US Crude WTI Fin Swap "/>
    <s v="US WTI Swap      Nymex LD                Jun01           USD/bl/m"/>
    <n v="50000"/>
    <m/>
    <x v="0"/>
    <x v="10"/>
    <x v="0"/>
    <n v="28.98"/>
    <s v="semprakuo"/>
    <s v="GWHALLE"/>
    <s v="WTI-GW-NXC1"/>
    <x v="3"/>
    <x v="7"/>
    <s v="V99125.1"/>
    <d v="2001-06-01T00:00:00"/>
  </r>
  <r>
    <x v="1"/>
    <x v="6"/>
    <x v="0"/>
    <x v="0"/>
    <n v="1250365"/>
    <d v="2001-05-15T15:43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MICGUIDO"/>
    <s v="GWHALLE"/>
    <s v="WTI-GW-NXC2"/>
    <x v="3"/>
    <x v="7"/>
    <s v="V99124.1"/>
    <d v="2001-06-01T00:00:00"/>
  </r>
  <r>
    <x v="1"/>
    <x v="6"/>
    <x v="0"/>
    <x v="0"/>
    <n v="1250366"/>
    <d v="2001-05-15T15:43:14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9120.1"/>
    <d v="2001-06-01T00:00:00"/>
  </r>
  <r>
    <x v="1"/>
    <x v="6"/>
    <x v="0"/>
    <x v="0"/>
    <n v="1250367"/>
    <d v="2001-05-15T15:43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MICGUIDO"/>
    <s v="GWHALLE"/>
    <s v="WTI-GW-NXC2"/>
    <x v="3"/>
    <x v="7"/>
    <s v="V99121.1"/>
    <d v="2001-06-01T00:00:00"/>
  </r>
  <r>
    <x v="1"/>
    <x v="3"/>
    <x v="0"/>
    <x v="0"/>
    <n v="1250369"/>
    <d v="2001-05-15T15:43:24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8"/>
    <s v="johncasey1"/>
    <s v="JARNOLD"/>
    <s v="NG-Price"/>
    <x v="3"/>
    <x v="7"/>
    <s v="V98825.1"/>
    <d v="2001-06-01T21:00:00"/>
  </r>
  <r>
    <x v="1"/>
    <x v="6"/>
    <x v="0"/>
    <x v="0"/>
    <n v="1250372"/>
    <d v="2001-05-15T15:43:32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4"/>
    <s v="JEFFREYONG"/>
    <s v="GWHALLE"/>
    <s v="WTI-GW-NXC1"/>
    <x v="3"/>
    <x v="7"/>
    <s v="V99117.1"/>
    <d v="2001-06-01T00:00:00"/>
  </r>
  <r>
    <x v="1"/>
    <x v="6"/>
    <x v="0"/>
    <x v="0"/>
    <n v="1250373"/>
    <d v="2001-05-15T15:43:3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JEFFREYONG"/>
    <s v="GWHALLE"/>
    <s v="WTI-GW-NXC1"/>
    <x v="3"/>
    <x v="7"/>
    <s v="V99116.1"/>
    <d v="2001-06-01T00:00:00"/>
  </r>
  <r>
    <x v="1"/>
    <x v="3"/>
    <x v="0"/>
    <x v="0"/>
    <n v="1250374"/>
    <d v="2001-05-15T15:43:42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625"/>
    <s v="DANIELCOWL"/>
    <s v="PKEAVEY"/>
    <s v="G-DAILY-EST"/>
    <x v="3"/>
    <x v="7"/>
    <s v="V98827.1"/>
    <d v="2001-05-17T21:00:00"/>
  </r>
  <r>
    <x v="1"/>
    <x v="6"/>
    <x v="0"/>
    <x v="0"/>
    <n v="1250376"/>
    <d v="2001-05-15T15:4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N587JK00"/>
    <s v="GWHALLE"/>
    <s v="WTI-GW-NXC2"/>
    <x v="3"/>
    <x v="7"/>
    <s v="V99118.1"/>
    <d v="2001-06-01T00:00:00"/>
  </r>
  <r>
    <x v="1"/>
    <x v="3"/>
    <x v="0"/>
    <x v="0"/>
    <n v="1250378"/>
    <d v="2001-05-15T15:43:56"/>
    <s v="Aquila Canada Corp."/>
    <x v="0"/>
    <x v="0"/>
    <x v="0"/>
    <x v="3"/>
    <s v="US Gas Fin Swap"/>
    <s v="US Gas Daily     HHub                    Jun01           USD/MM"/>
    <m/>
    <n v="7500"/>
    <x v="0"/>
    <x v="12"/>
    <x v="0"/>
    <n v="4.68"/>
    <s v="davidlake"/>
    <s v="JARNOLD"/>
    <s v="NG-Price"/>
    <x v="3"/>
    <x v="7"/>
    <s v="V98829.1"/>
    <d v="2001-06-01T21:59:00"/>
  </r>
  <r>
    <x v="1"/>
    <x v="6"/>
    <x v="0"/>
    <x v="0"/>
    <n v="1250380"/>
    <d v="2001-05-15T15:43:59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amitgupta"/>
    <s v="GWHALLE"/>
    <s v="WTI-GW-NXC2"/>
    <x v="3"/>
    <x v="7"/>
    <s v="V99113.1"/>
    <d v="2001-06-01T00:00:00"/>
  </r>
  <r>
    <x v="1"/>
    <x v="3"/>
    <x v="0"/>
    <x v="0"/>
    <n v="1250381"/>
    <d v="2001-05-15T15:44:00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68"/>
    <s v="ADM13739"/>
    <s v="JARNOLD"/>
    <s v="NG-Price"/>
    <x v="3"/>
    <x v="7"/>
    <s v="V98830.1"/>
    <d v="2001-06-01T21:00:00"/>
  </r>
  <r>
    <x v="1"/>
    <x v="1"/>
    <x v="1"/>
    <x v="0"/>
    <n v="1250382"/>
    <d v="2001-05-15T15:44:03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65"/>
    <s v="CHRYARROW"/>
    <s v="JQUENET"/>
    <s v="LT-PJM"/>
    <x v="6"/>
    <x v="8"/>
    <n v="611998.1"/>
    <d v="2001-06-01T14:12:00"/>
  </r>
  <r>
    <x v="1"/>
    <x v="6"/>
    <x v="0"/>
    <x v="0"/>
    <n v="1250383"/>
    <d v="2001-05-15T15:44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amitgupta"/>
    <s v="GWHALLE"/>
    <s v="WTI-GW-NXC2"/>
    <x v="3"/>
    <x v="7"/>
    <s v="V99114.1"/>
    <d v="2001-06-01T00:00:00"/>
  </r>
  <r>
    <x v="1"/>
    <x v="1"/>
    <x v="1"/>
    <x v="0"/>
    <n v="1250385"/>
    <d v="2001-05-15T15:44:16"/>
    <s v="Williams Energy Marketing &amp; Trading Company"/>
    <x v="0"/>
    <x v="0"/>
    <x v="0"/>
    <x v="1"/>
    <s v="US East Power Phy Fwd Firm"/>
    <s v="US Pwr Phy Firm  Cinergy Peak            Jul-Aug01       USD/MWh"/>
    <m/>
    <n v="50"/>
    <x v="0"/>
    <x v="1"/>
    <x v="0"/>
    <n v="102"/>
    <s v="jheinecke1"/>
    <s v="FSTURM"/>
    <s v="LT-ECAR"/>
    <x v="6"/>
    <x v="8"/>
    <n v="611999.1"/>
    <d v="2001-07-01T17:11:00"/>
  </r>
  <r>
    <x v="1"/>
    <x v="6"/>
    <x v="0"/>
    <x v="0"/>
    <n v="1250387"/>
    <d v="2001-05-15T15:44:47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borislibma"/>
    <s v="GWHALLE"/>
    <s v="WTI-GW-NXC2"/>
    <x v="3"/>
    <x v="7"/>
    <s v="V99111.1"/>
    <d v="2001-06-01T00:00:00"/>
  </r>
  <r>
    <x v="1"/>
    <x v="3"/>
    <x v="0"/>
    <x v="0"/>
    <n v="1250388"/>
    <d v="2001-05-15T15:45:01"/>
    <s v="PanCanadian Energy Services Inc."/>
    <x v="0"/>
    <x v="0"/>
    <x v="0"/>
    <x v="3"/>
    <s v="US Gas Fin Swap"/>
    <s v="US Gas Daily     HHub                    17-31May01      USD/MM"/>
    <m/>
    <n v="5000"/>
    <x v="0"/>
    <x v="12"/>
    <x v="0"/>
    <n v="4.625"/>
    <s v="pces5054"/>
    <s v="PKEAVEY"/>
    <s v="G-DAILY-EST"/>
    <x v="3"/>
    <x v="7"/>
    <s v="V98834.1"/>
    <d v="2001-05-17T21:00:00"/>
  </r>
  <r>
    <x v="1"/>
    <x v="3"/>
    <x v="0"/>
    <x v="0"/>
    <n v="1250389"/>
    <d v="2001-05-15T15:45:09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aepes214"/>
    <s v="JARNOLD"/>
    <s v="NG-Price"/>
    <x v="3"/>
    <x v="7"/>
    <s v="V98835.1"/>
    <d v="2001-06-01T21:00:00"/>
  </r>
  <r>
    <x v="1"/>
    <x v="6"/>
    <x v="0"/>
    <x v="0"/>
    <n v="1250390"/>
    <d v="2001-05-15T15:45:1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MICGUIDO"/>
    <s v="GWHALLE"/>
    <s v="WTI-GW-NXC2"/>
    <x v="3"/>
    <x v="7"/>
    <s v="V99110.1"/>
    <d v="2001-06-01T00:00:00"/>
  </r>
  <r>
    <x v="1"/>
    <x v="3"/>
    <x v="0"/>
    <x v="0"/>
    <n v="1250391"/>
    <d v="2001-05-15T15:45:1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9"/>
    <s v="aepes214"/>
    <s v="JARNOLD"/>
    <s v="NG-Price"/>
    <x v="3"/>
    <x v="7"/>
    <s v="V98837.1"/>
    <d v="2001-06-01T00:00:00"/>
  </r>
  <r>
    <x v="0"/>
    <x v="0"/>
    <x v="0"/>
    <x v="0"/>
    <n v="1250392"/>
    <d v="2001-05-15T15:45:25"/>
    <s v="Willowbridge Associates Inc"/>
    <x v="0"/>
    <x v="0"/>
    <x v="0"/>
    <x v="0"/>
    <s v="Copper LME Registered Contract"/>
    <s v="Cu LME Reg.      Contract                3 Month         USD/mt-L"/>
    <n v="15"/>
    <m/>
    <x v="0"/>
    <x v="0"/>
    <x v="0"/>
    <n v="1665.5"/>
    <s v="ADM52993"/>
    <s v="KGWOZDZ"/>
    <s v="Enron Metals Trading System"/>
    <x v="0"/>
    <x v="0"/>
    <n v="2130829"/>
    <m/>
  </r>
  <r>
    <x v="1"/>
    <x v="3"/>
    <x v="0"/>
    <x v="0"/>
    <n v="1250393"/>
    <d v="2001-05-15T15:45:2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6900000000000004"/>
    <s v="ADM59980"/>
    <s v="JARNOLD"/>
    <s v="NG-Price"/>
    <x v="3"/>
    <x v="7"/>
    <s v="V98840.1"/>
    <d v="2001-06-01T21:00:00"/>
  </r>
  <r>
    <x v="0"/>
    <x v="3"/>
    <x v="1"/>
    <x v="0"/>
    <n v="1250394"/>
    <d v="2001-05-15T15:45:34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750000000000004"/>
    <s v="CUPCAKE1"/>
    <s v="RWATT"/>
    <s v="EC-IM Canada West"/>
    <x v="7"/>
    <x v="9"/>
    <n v="791095"/>
    <d v="2001-05-15T21:00:00"/>
  </r>
  <r>
    <x v="0"/>
    <x v="0"/>
    <x v="0"/>
    <x v="0"/>
    <n v="1250396"/>
    <d v="2001-05-15T15:45:36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52993"/>
    <s v="KGWOZDZ"/>
    <s v="Enron Metals Trading System"/>
    <x v="0"/>
    <x v="0"/>
    <n v="2130827"/>
    <m/>
  </r>
  <r>
    <x v="1"/>
    <x v="3"/>
    <x v="0"/>
    <x v="0"/>
    <n v="1250395"/>
    <d v="2001-05-15T15:45:36"/>
    <s v="Aquila Risk Management Corporation"/>
    <x v="0"/>
    <x v="0"/>
    <x v="0"/>
    <x v="3"/>
    <s v="US Gas Fin Swap"/>
    <s v="US Gas Swap      Nymex                   Jun01           USD/MM"/>
    <m/>
    <n v="10000"/>
    <x v="0"/>
    <x v="12"/>
    <x v="0"/>
    <n v="4.6950000000000003"/>
    <s v="AQUILA1005"/>
    <s v="JARNOLD"/>
    <s v="NG-Price"/>
    <x v="3"/>
    <x v="7"/>
    <s v="V98839.1"/>
    <d v="2001-06-01T21:00:00"/>
  </r>
  <r>
    <x v="1"/>
    <x v="3"/>
    <x v="0"/>
    <x v="0"/>
    <n v="1250397"/>
    <d v="2001-05-15T15:45:55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7"/>
    <s v="JEFFFOX1"/>
    <s v="JARNOLD"/>
    <s v="NG-Price"/>
    <x v="3"/>
    <x v="7"/>
    <s v="V98843.1"/>
    <d v="2001-06-01T21:00:00"/>
  </r>
  <r>
    <x v="1"/>
    <x v="3"/>
    <x v="0"/>
    <x v="0"/>
    <n v="1250398"/>
    <d v="2001-05-15T15:45:5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949999999999998"/>
    <s v="kwgeiger"/>
    <s v="JARNOLD"/>
    <s v="NG-Price"/>
    <x v="3"/>
    <x v="7"/>
    <s v="V98838.1"/>
    <d v="2001-11-01T00:00:00"/>
  </r>
  <r>
    <x v="1"/>
    <x v="3"/>
    <x v="0"/>
    <x v="0"/>
    <n v="1250399"/>
    <d v="2001-05-15T15:46:0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7050000000000001"/>
    <s v="ADM59980"/>
    <s v="JARNOLD"/>
    <s v="NG-Price"/>
    <x v="3"/>
    <x v="7"/>
    <s v="V98859.1"/>
    <d v="2001-06-01T21:00:00"/>
  </r>
  <r>
    <x v="1"/>
    <x v="3"/>
    <x v="0"/>
    <x v="0"/>
    <n v="1250400"/>
    <d v="2001-05-15T15:46:08"/>
    <s v="Tractebel Energy Marketing, Inc."/>
    <x v="0"/>
    <x v="0"/>
    <x v="0"/>
    <x v="3"/>
    <s v="US Gas Fin BasisSwap"/>
    <s v="US Gas Basis     Transco Z6 NY           Nov01-Mar02     USD/MM"/>
    <m/>
    <n v="5000"/>
    <x v="0"/>
    <x v="12"/>
    <x v="0"/>
    <n v="1.64"/>
    <s v="KEVMASEK"/>
    <s v="BMCKAY"/>
    <s v="FT-NY"/>
    <x v="3"/>
    <x v="7"/>
    <s v="V98841.1"/>
    <d v="2001-11-01T00:00:00"/>
  </r>
  <r>
    <x v="1"/>
    <x v="6"/>
    <x v="0"/>
    <x v="0"/>
    <n v="1250401"/>
    <d v="2001-05-15T15:46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MICGUIDO"/>
    <s v="GWHALLE"/>
    <s v="WTI-GW-NXC2"/>
    <x v="3"/>
    <x v="7"/>
    <s v="V99109.1"/>
    <d v="2001-06-01T00:00:00"/>
  </r>
  <r>
    <x v="1"/>
    <x v="3"/>
    <x v="0"/>
    <x v="0"/>
    <n v="1250402"/>
    <d v="2001-05-15T15:46:10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JEFFFOX1"/>
    <s v="JARNOLD"/>
    <s v="NG-Price"/>
    <x v="3"/>
    <x v="7"/>
    <s v="V98842.1"/>
    <d v="2002-01-01T21:00:00"/>
  </r>
  <r>
    <x v="1"/>
    <x v="3"/>
    <x v="0"/>
    <x v="0"/>
    <n v="1250403"/>
    <d v="2001-05-15T15:46:3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aepes218"/>
    <s v="JARNOLD"/>
    <s v="NG-Price"/>
    <x v="3"/>
    <x v="7"/>
    <s v="V98856.1"/>
    <d v="2002-01-01T21:00:00"/>
  </r>
  <r>
    <x v="1"/>
    <x v="3"/>
    <x v="0"/>
    <x v="0"/>
    <n v="1250404"/>
    <d v="2001-05-15T15:46:42"/>
    <s v="Engage Energy Canada L.P."/>
    <x v="0"/>
    <x v="0"/>
    <x v="0"/>
    <x v="3"/>
    <s v="US Gas Fin Swap"/>
    <s v="US Gas Swap      Nymex                   Jun01           USD/MM"/>
    <n v="5000"/>
    <m/>
    <x v="0"/>
    <x v="12"/>
    <x v="0"/>
    <n v="4.7"/>
    <s v="ADM98493"/>
    <s v="JARNOLD"/>
    <s v="NG-Price"/>
    <x v="3"/>
    <x v="7"/>
    <s v="V98858.1"/>
    <d v="2001-06-01T21:00:00"/>
  </r>
  <r>
    <x v="1"/>
    <x v="3"/>
    <x v="0"/>
    <x v="0"/>
    <n v="1250406"/>
    <d v="2001-05-15T15:46:46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7"/>
    <s v="DANIELCOWL"/>
    <s v="JARNOLD"/>
    <s v="NG-Price"/>
    <x v="3"/>
    <x v="7"/>
    <s v="V98857.1"/>
    <d v="2001-06-01T21:00:00"/>
  </r>
  <r>
    <x v="0"/>
    <x v="3"/>
    <x v="1"/>
    <x v="0"/>
    <n v="1250405"/>
    <d v="2001-05-15T15:46:46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9"/>
    <s v="UGTC2424"/>
    <s v="RWATT"/>
    <s v="EC-IM Canada West"/>
    <x v="7"/>
    <x v="9"/>
    <n v="791096"/>
    <d v="2001-05-15T21:00:00"/>
  </r>
  <r>
    <x v="1"/>
    <x v="3"/>
    <x v="0"/>
    <x v="0"/>
    <n v="1250407"/>
    <d v="2001-05-15T15:46:51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7"/>
    <s v="EASTDESK7"/>
    <s v="JARNOLD"/>
    <s v="NG-Price"/>
    <x v="3"/>
    <x v="7"/>
    <s v="V98860.1"/>
    <d v="2001-06-01T21:00:00"/>
  </r>
  <r>
    <x v="1"/>
    <x v="6"/>
    <x v="0"/>
    <x v="0"/>
    <n v="1250408"/>
    <d v="2001-05-15T15:47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borislibma"/>
    <s v="GWHALLE"/>
    <s v="WTI-GW-NXC2"/>
    <x v="3"/>
    <x v="7"/>
    <s v="V99112.1"/>
    <d v="2001-06-01T00:00:00"/>
  </r>
  <r>
    <x v="0"/>
    <x v="3"/>
    <x v="1"/>
    <x v="0"/>
    <n v="1250409"/>
    <d v="2001-05-15T15:47:31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2850000000000001"/>
    <s v="ADM00359"/>
    <s v="RWATT"/>
    <s v="EC-IM Canada West"/>
    <x v="7"/>
    <x v="9"/>
    <n v="791097"/>
    <d v="2001-05-15T21:00:00"/>
  </r>
  <r>
    <x v="1"/>
    <x v="3"/>
    <x v="0"/>
    <x v="0"/>
    <n v="1250411"/>
    <d v="2001-05-15T15:48:32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349999999999998"/>
    <s v="STEPHENSJE"/>
    <s v="PKEAVEY"/>
    <s v="G-DAILY-EST"/>
    <x v="3"/>
    <x v="7"/>
    <s v="V98862.1"/>
    <d v="2001-05-17T21:00:00"/>
  </r>
  <r>
    <x v="1"/>
    <x v="6"/>
    <x v="0"/>
    <x v="0"/>
    <n v="1250412"/>
    <d v="2001-05-15T15:48:36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108.1"/>
    <d v="2001-06-01T00:00:00"/>
  </r>
  <r>
    <x v="1"/>
    <x v="3"/>
    <x v="0"/>
    <x v="0"/>
    <n v="1250414"/>
    <d v="2001-05-15T15:49:0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OHNNELSON"/>
    <s v="JARNOLD"/>
    <s v="NG-Price"/>
    <x v="3"/>
    <x v="7"/>
    <s v="V98863.1"/>
    <d v="2001-06-01T21:00:00"/>
  </r>
  <r>
    <x v="1"/>
    <x v="6"/>
    <x v="0"/>
    <x v="0"/>
    <n v="1250415"/>
    <d v="2001-05-15T15:49:1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9107.1"/>
    <d v="2001-06-01T00:00:00"/>
  </r>
  <r>
    <x v="1"/>
    <x v="6"/>
    <x v="0"/>
    <x v="0"/>
    <n v="1250416"/>
    <d v="2001-05-15T15:49:17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amitgupta"/>
    <s v="GWHALLE"/>
    <s v="WTI-GW-NXC2"/>
    <x v="3"/>
    <x v="7"/>
    <s v="V99103.1"/>
    <d v="2001-06-01T00:00:00"/>
  </r>
  <r>
    <x v="1"/>
    <x v="3"/>
    <x v="0"/>
    <x v="0"/>
    <n v="1250417"/>
    <d v="2001-05-15T15:49:24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6900000000000004"/>
    <s v="EASTDESK7"/>
    <s v="JARNOLD"/>
    <s v="NG-Price"/>
    <x v="3"/>
    <x v="7"/>
    <s v="V98864.1"/>
    <d v="2001-06-01T21:00:00"/>
  </r>
  <r>
    <x v="1"/>
    <x v="6"/>
    <x v="0"/>
    <x v="0"/>
    <n v="1250418"/>
    <d v="2001-05-15T15:49:3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1.1"/>
    <d v="2001-06-01T00:00:00"/>
  </r>
  <r>
    <x v="1"/>
    <x v="3"/>
    <x v="1"/>
    <x v="0"/>
    <n v="1250421"/>
    <d v="2001-05-15T15:50:50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6100000000000003"/>
    <s v="MIDCONT1"/>
    <s v="ARING"/>
    <s v="ENA-IM NE GULF1"/>
    <x v="7"/>
    <x v="7"/>
    <n v="791100"/>
    <d v="2001-05-17T21:00:00"/>
  </r>
  <r>
    <x v="1"/>
    <x v="3"/>
    <x v="0"/>
    <x v="0"/>
    <n v="1250422"/>
    <d v="2001-05-15T15:50:5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950000000000003"/>
    <s v="DANIELCOWL"/>
    <s v="JARNOLD"/>
    <s v="NG-Price"/>
    <x v="3"/>
    <x v="7"/>
    <s v="V98867.1"/>
    <d v="2001-06-01T21:00:00"/>
  </r>
  <r>
    <x v="1"/>
    <x v="3"/>
    <x v="0"/>
    <x v="0"/>
    <n v="1250423"/>
    <d v="2001-05-15T15:51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6500000000000004"/>
    <s v="EPMELPjrc"/>
    <s v="JARNOLD"/>
    <s v="NG-Price"/>
    <x v="3"/>
    <x v="7"/>
    <s v="V98861.1"/>
    <d v="2002-01-01T21:00:00"/>
  </r>
  <r>
    <x v="1"/>
    <x v="6"/>
    <x v="0"/>
    <x v="0"/>
    <n v="1250424"/>
    <d v="2001-05-15T15:51:1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2.1"/>
    <d v="2001-06-01T00:00:00"/>
  </r>
  <r>
    <x v="1"/>
    <x v="3"/>
    <x v="0"/>
    <x v="0"/>
    <n v="1250425"/>
    <d v="2001-05-15T15:51:35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6950000000000003"/>
    <s v="steven12"/>
    <s v="JARNOLD"/>
    <s v="NG-Price"/>
    <x v="3"/>
    <x v="7"/>
    <s v="V98869.1"/>
    <d v="2001-06-01T21:00:00"/>
  </r>
  <r>
    <x v="1"/>
    <x v="3"/>
    <x v="0"/>
    <x v="0"/>
    <n v="1250426"/>
    <d v="2001-05-15T15:51:58"/>
    <s v="Duke Energy Trading and Marketing, L.L.C."/>
    <x v="0"/>
    <x v="0"/>
    <x v="0"/>
    <x v="3"/>
    <s v="US Gas Fin Swap"/>
    <s v="US Gas Swap      Nymex                   Jan-Dec02       USD/MM"/>
    <n v="5000"/>
    <m/>
    <x v="0"/>
    <x v="12"/>
    <x v="0"/>
    <n v="4.6449999999999996"/>
    <s v="JRTHOMAS"/>
    <s v="JARNOLD"/>
    <s v="NG-Price"/>
    <x v="3"/>
    <x v="7"/>
    <s v="V98872.1"/>
    <d v="2002-01-01T21:00:00"/>
  </r>
  <r>
    <x v="1"/>
    <x v="3"/>
    <x v="0"/>
    <x v="0"/>
    <n v="1250427"/>
    <d v="2001-05-15T15:52:10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det00001"/>
    <s v="JARNOLD"/>
    <s v="NG-Price"/>
    <x v="3"/>
    <x v="7"/>
    <s v="V98868.1"/>
    <d v="2001-06-01T21:00:00"/>
  </r>
  <r>
    <x v="1"/>
    <x v="3"/>
    <x v="0"/>
    <x v="0"/>
    <n v="1250429"/>
    <d v="2001-05-15T15:53:2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jeffstone"/>
    <s v="JARNOLD"/>
    <s v="NG-Price"/>
    <x v="3"/>
    <x v="7"/>
    <s v="V98874.1"/>
    <d v="2001-06-01T21:00:00"/>
  </r>
  <r>
    <x v="1"/>
    <x v="3"/>
    <x v="0"/>
    <x v="0"/>
    <n v="1250433"/>
    <d v="2001-05-15T15:54:23"/>
    <s v="BNP Paribas"/>
    <x v="0"/>
    <x v="0"/>
    <x v="0"/>
    <x v="3"/>
    <s v="US Gas Fin Swap"/>
    <s v="US Gas Swap      Nymex                   Jan-Dec02       USD/MM"/>
    <n v="5000"/>
    <m/>
    <x v="0"/>
    <x v="12"/>
    <x v="0"/>
    <n v="4.6399999999999997"/>
    <s v="SUNGDORA"/>
    <s v="JARNOLD"/>
    <s v="NG-Price"/>
    <x v="3"/>
    <x v="7"/>
    <s v="V98878.1"/>
    <d v="2002-01-01T21:00:00"/>
  </r>
  <r>
    <x v="1"/>
    <x v="3"/>
    <x v="0"/>
    <x v="0"/>
    <n v="1250435"/>
    <d v="2001-05-15T15:55:17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8"/>
    <s v="JEFFREYONG"/>
    <s v="JARNOLD"/>
    <s v="NG-Price"/>
    <x v="3"/>
    <x v="7"/>
    <s v="V98880.1"/>
    <d v="2001-06-01T21:00:00"/>
  </r>
  <r>
    <x v="1"/>
    <x v="3"/>
    <x v="1"/>
    <x v="0"/>
    <n v="1250436"/>
    <d v="2001-05-15T15:55:25"/>
    <s v="EnergyUSA - Appalachian Corp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82"/>
    <s v="tmeyers1"/>
    <s v="JHODGE2"/>
    <s v="ENA-IM ME TCO"/>
    <x v="7"/>
    <x v="7"/>
    <n v="791105"/>
    <d v="2001-05-17T21:00:00"/>
  </r>
  <r>
    <x v="1"/>
    <x v="3"/>
    <x v="0"/>
    <x v="0"/>
    <n v="1250438"/>
    <d v="2001-05-15T15:57:34"/>
    <s v="BP Amoco Corporation"/>
    <x v="0"/>
    <x v="0"/>
    <x v="0"/>
    <x v="3"/>
    <s v="US Gas Fin BasisSwap"/>
    <s v="US Gas Basis     NGI Malin               Nov01-Mar02     USD/MM"/>
    <m/>
    <n v="10000"/>
    <x v="0"/>
    <x v="12"/>
    <x v="0"/>
    <n v="2.7"/>
    <s v="Wanglawr"/>
    <s v="FERMIS"/>
    <s v="FT - North West"/>
    <x v="3"/>
    <x v="7"/>
    <s v="V98882.1"/>
    <d v="2001-11-01T00:00:00"/>
  </r>
  <r>
    <x v="1"/>
    <x v="3"/>
    <x v="0"/>
    <x v="0"/>
    <n v="1250439"/>
    <d v="2001-05-15T15:5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750000000000004"/>
    <s v="JEFFFOX1"/>
    <s v="JARNOLD"/>
    <s v="NG-Price"/>
    <x v="3"/>
    <x v="7"/>
    <s v="V98883.1"/>
    <d v="2001-06-01T00:00:00"/>
  </r>
  <r>
    <x v="1"/>
    <x v="3"/>
    <x v="0"/>
    <x v="0"/>
    <n v="1250440"/>
    <d v="2001-05-15T15:57:42"/>
    <s v="PanCanadian Energy Services Inc."/>
    <x v="0"/>
    <x v="0"/>
    <x v="0"/>
    <x v="3"/>
    <s v="US Gas Fin Swap"/>
    <s v="US Gas Daily     Trunkline ELA           17-31May01      USD/MM"/>
    <m/>
    <n v="10000"/>
    <x v="0"/>
    <x v="12"/>
    <x v="0"/>
    <n v="4.4749999999999996"/>
    <s v="pces5051"/>
    <s v="KRUSCIT"/>
    <s v="Firm Trading Central"/>
    <x v="3"/>
    <x v="7"/>
    <s v="V98884.1"/>
    <d v="2001-05-17T21:00:00"/>
  </r>
  <r>
    <x v="1"/>
    <x v="3"/>
    <x v="0"/>
    <x v="0"/>
    <n v="1250442"/>
    <d v="2001-05-15T15:58:46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jeffstone"/>
    <s v="JARNOLD"/>
    <s v="NG-Price"/>
    <x v="3"/>
    <x v="7"/>
    <s v="V98888.1"/>
    <d v="2001-06-01T21:00:00"/>
  </r>
  <r>
    <x v="1"/>
    <x v="3"/>
    <x v="0"/>
    <x v="0"/>
    <n v="1250444"/>
    <d v="2001-05-15T15:59:53"/>
    <s v="Calpine Energy Services, L.P."/>
    <x v="0"/>
    <x v="0"/>
    <x v="0"/>
    <x v="3"/>
    <s v="US Gas Fin Swap"/>
    <s v="US Gas Swap      Nymex                   Jun01           USD/MM"/>
    <m/>
    <n v="5000"/>
    <x v="0"/>
    <x v="12"/>
    <x v="0"/>
    <n v="4.6900000000000004"/>
    <s v="JEFFFOX1"/>
    <s v="JARNOLD"/>
    <s v="NG-Price"/>
    <x v="3"/>
    <x v="7"/>
    <s v="V98896.1"/>
    <d v="2001-06-01T21:00:00"/>
  </r>
  <r>
    <x v="1"/>
    <x v="3"/>
    <x v="0"/>
    <x v="0"/>
    <n v="1250445"/>
    <d v="2001-05-15T16:00:04"/>
    <s v="Western Gas Resources, Inc."/>
    <x v="0"/>
    <x v="0"/>
    <x v="0"/>
    <x v="3"/>
    <s v="US Gas Fin BasisSwap"/>
    <s v="US Gas Basis     PEPL                    Jun01           USD/MM"/>
    <m/>
    <n v="5000"/>
    <x v="0"/>
    <x v="12"/>
    <x v="0"/>
    <n v="-0.1"/>
    <s v="CAMERONC"/>
    <s v="ALEWIS"/>
    <s v="GD-CENTRAL"/>
    <x v="3"/>
    <x v="7"/>
    <s v=" "/>
    <d v="2001-06-01T21:00:00"/>
  </r>
  <r>
    <x v="1"/>
    <x v="3"/>
    <x v="0"/>
    <x v="0"/>
    <n v="1250446"/>
    <d v="2001-05-15T16:00:28"/>
    <s v="Reliant Energy Services, Inc."/>
    <x v="0"/>
    <x v="0"/>
    <x v="0"/>
    <x v="3"/>
    <s v="US Gas Fin BasisSwap"/>
    <s v="US Gas Basis     HSC                     Jun01           USD/MM"/>
    <n v="5000"/>
    <m/>
    <x v="0"/>
    <x v="12"/>
    <x v="0"/>
    <n v="0.03"/>
    <s v="ddunnavant"/>
    <s v="EBASS"/>
    <s v="FT-Texas"/>
    <x v="3"/>
    <x v="7"/>
    <s v=" "/>
    <d v="2001-06-01T00:00:00"/>
  </r>
  <r>
    <x v="1"/>
    <x v="3"/>
    <x v="0"/>
    <x v="0"/>
    <n v="1250449"/>
    <d v="2001-05-15T16:04:09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7"/>
    <s v="kempjones"/>
    <s v="JARNOLD"/>
    <s v="NG-Price"/>
    <x v="3"/>
    <x v="7"/>
    <s v=" "/>
    <d v="2001-06-01T21:00:00"/>
  </r>
  <r>
    <x v="1"/>
    <x v="3"/>
    <x v="0"/>
    <x v="0"/>
    <n v="1250450"/>
    <d v="2001-05-15T16:04:1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effstone"/>
    <s v="JARNOLD"/>
    <s v="NG-Price"/>
    <x v="3"/>
    <x v="7"/>
    <s v=" "/>
    <d v="2001-06-01T21:00:00"/>
  </r>
  <r>
    <x v="1"/>
    <x v="6"/>
    <x v="0"/>
    <x v="0"/>
    <n v="1250451"/>
    <d v="2001-05-15T16:05:17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9099.1"/>
    <d v="2001-06-01T00:00:00"/>
  </r>
  <r>
    <x v="1"/>
    <x v="3"/>
    <x v="0"/>
    <x v="0"/>
    <n v="1250452"/>
    <d v="2001-05-15T16:05:18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6900000000000004"/>
    <s v="AQUILA1017"/>
    <s v="JARNOLD"/>
    <s v="NG-Price"/>
    <x v="3"/>
    <x v="7"/>
    <s v=" "/>
    <d v="2001-06-01T21:00:00"/>
  </r>
  <r>
    <x v="1"/>
    <x v="3"/>
    <x v="0"/>
    <x v="0"/>
    <n v="1250453"/>
    <d v="2001-05-15T16:06:33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6849999999999996"/>
    <s v="NUITBOHREN"/>
    <s v="JARNOLD"/>
    <s v="NG-Price"/>
    <x v="3"/>
    <x v="7"/>
    <s v=" "/>
    <d v="2001-06-01T21:00:00"/>
  </r>
  <r>
    <x v="0"/>
    <x v="3"/>
    <x v="1"/>
    <x v="0"/>
    <n v="1250454"/>
    <d v="2001-05-15T16:07:26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3"/>
    <s v="SMITHJAY"/>
    <s v="RWATT"/>
    <s v="EC-IM Canada West"/>
    <x v="7"/>
    <x v="9"/>
    <n v="791112"/>
    <d v="2001-05-15T21:00:00"/>
  </r>
  <r>
    <x v="1"/>
    <x v="3"/>
    <x v="0"/>
    <x v="0"/>
    <n v="1250455"/>
    <d v="2001-05-15T16:07:31"/>
    <s v="Reliant Energy Services, Inc."/>
    <x v="0"/>
    <x v="0"/>
    <x v="0"/>
    <x v="3"/>
    <s v="US Gas Fin Swap"/>
    <s v="US Gas Swap      Nymex                   Aug01           USD/MM"/>
    <n v="7500"/>
    <m/>
    <x v="0"/>
    <x v="12"/>
    <x v="0"/>
    <n v="4.8224999999999998"/>
    <s v="amontgomer"/>
    <s v="JARNOLD"/>
    <s v="NG-Price"/>
    <x v="3"/>
    <x v="7"/>
    <s v=" "/>
    <d v="2001-08-01T21:00:00"/>
  </r>
  <r>
    <x v="1"/>
    <x v="6"/>
    <x v="0"/>
    <x v="0"/>
    <n v="1250458"/>
    <d v="2001-05-15T16:08:59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097.1"/>
    <d v="2001-06-01T00:00:00"/>
  </r>
  <r>
    <x v="1"/>
    <x v="12"/>
    <x v="1"/>
    <x v="0"/>
    <n v="1250459"/>
    <d v="2001-05-15T16:12:15"/>
    <s v="Pacific Forest Resources, Inc."/>
    <x v="8"/>
    <x v="2"/>
    <x v="2"/>
    <x v="12"/>
    <s v="US Recycled OCC Phy"/>
    <s v="US Recyc OCC Phy #11 FAS Port Eliz       15May01         USD/ST"/>
    <n v="750"/>
    <m/>
    <x v="0"/>
    <x v="21"/>
    <x v="0"/>
    <n v="47"/>
    <s v="ADM81953"/>
    <s v="SRAY2"/>
    <s v="PAPER-CONSOL"/>
    <x v="3"/>
    <x v="7"/>
    <s v=" "/>
    <d v="2001-05-15T21:00:00"/>
  </r>
  <r>
    <x v="1"/>
    <x v="3"/>
    <x v="0"/>
    <x v="0"/>
    <n v="1250460"/>
    <d v="2001-05-15T16:14:17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949999999999999"/>
    <s v="johnswatek"/>
    <s v="JARNOLD"/>
    <s v="NG-Price"/>
    <x v="3"/>
    <x v="7"/>
    <s v=" "/>
    <d v="2001-06-01T00:00:00"/>
  </r>
  <r>
    <x v="1"/>
    <x v="3"/>
    <x v="0"/>
    <x v="0"/>
    <n v="1250461"/>
    <d v="2001-05-15T16:16:24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849999999999996"/>
    <s v="NedCosman"/>
    <s v="JARNOLD"/>
    <s v="NG-Price"/>
    <x v="3"/>
    <x v="7"/>
    <s v=" "/>
    <d v="2001-06-01T21:00:00"/>
  </r>
  <r>
    <x v="1"/>
    <x v="3"/>
    <x v="0"/>
    <x v="0"/>
    <n v="1250462"/>
    <d v="2001-05-15T16:17:29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5.0750000000000002"/>
    <s v="CSPRINGER"/>
    <s v="JARNOLD"/>
    <s v="NG-Price"/>
    <x v="3"/>
    <x v="7"/>
    <s v=" "/>
    <d v="2001-11-01T00:00:00"/>
  </r>
  <r>
    <x v="1"/>
    <x v="3"/>
    <x v="0"/>
    <x v="0"/>
    <n v="1250463"/>
    <d v="2001-05-15T16:19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7499999999999999E-2"/>
    <s v="jdbsempra"/>
    <s v="MMAGGI"/>
    <s v="NG EXOTIC"/>
    <x v="3"/>
    <x v="7"/>
    <s v=" "/>
    <d v="2001-06-01T00:00:00"/>
  </r>
  <r>
    <x v="1"/>
    <x v="3"/>
    <x v="0"/>
    <x v="0"/>
    <n v="1250465"/>
    <d v="2001-05-15T16:20:0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7"/>
    <d v="2001-05-15T16:20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9"/>
    <d v="2001-05-15T16:20:2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2499999999999995E-2"/>
    <s v="jdbsempra"/>
    <s v="MMAGGI"/>
    <s v="NG EXOTIC"/>
    <x v="3"/>
    <x v="7"/>
    <s v=" "/>
    <d v="2001-06-01T00:00:00"/>
  </r>
  <r>
    <x v="1"/>
    <x v="3"/>
    <x v="0"/>
    <x v="0"/>
    <n v="1250471"/>
    <d v="2001-05-15T16:20:33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7"/>
    <s v="sthevenot1"/>
    <s v="JARNOLD"/>
    <s v="NG-Price"/>
    <x v="3"/>
    <x v="7"/>
    <s v=" "/>
    <d v="2001-06-01T21:00:00"/>
  </r>
  <r>
    <x v="1"/>
    <x v="3"/>
    <x v="0"/>
    <x v="0"/>
    <n v="1250472"/>
    <d v="2001-05-15T16:20:40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7"/>
    <s v="jdbsempra"/>
    <s v="JARNOLD"/>
    <s v="NG-Price"/>
    <x v="3"/>
    <x v="7"/>
    <s v=" "/>
    <d v="2001-06-01T21:00:00"/>
  </r>
  <r>
    <x v="1"/>
    <x v="3"/>
    <x v="0"/>
    <x v="0"/>
    <n v="1250473"/>
    <d v="2001-05-15T16:20:5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dbsempra"/>
    <s v="JARNOLD"/>
    <s v="NG-Price"/>
    <x v="3"/>
    <x v="7"/>
    <s v=" "/>
    <d v="2001-06-01T21:00:00"/>
  </r>
  <r>
    <x v="1"/>
    <x v="6"/>
    <x v="0"/>
    <x v="0"/>
    <n v="1250474"/>
    <d v="2001-05-15T16:25:33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JALTILIO"/>
    <s v="GWHALLE"/>
    <s v="WTI-GW-NXC2"/>
    <x v="3"/>
    <x v="7"/>
    <s v="V99100.1"/>
    <d v="2001-06-01T00:00:00"/>
  </r>
  <r>
    <x v="1"/>
    <x v="3"/>
    <x v="0"/>
    <x v="0"/>
    <n v="1250475"/>
    <d v="2001-05-15T16:25:50"/>
    <s v="Reliant Energy Services, Inc."/>
    <x v="0"/>
    <x v="0"/>
    <x v="0"/>
    <x v="3"/>
    <s v="US Gas Fin Opt Put"/>
    <s v="US Gas Fin Opt   NYMEX        EP4.5      Jun01           USD/MM-L"/>
    <m/>
    <n v="100"/>
    <x v="0"/>
    <x v="14"/>
    <x v="0"/>
    <n v="0.11749999999999999"/>
    <s v="stevemcgin"/>
    <s v="MMAGGI"/>
    <s v="NG EXOTIC"/>
    <x v="3"/>
    <x v="7"/>
    <s v=" "/>
    <d v="2001-06-01T00:00:00"/>
  </r>
  <r>
    <x v="1"/>
    <x v="3"/>
    <x v="0"/>
    <x v="0"/>
    <n v="1250477"/>
    <d v="2001-05-15T16:26:13"/>
    <s v="El Paso Merchant Energy,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EPMELPjrc"/>
    <s v="JARNOLD"/>
    <s v="NG-Price"/>
    <x v="3"/>
    <x v="7"/>
    <s v=" "/>
    <d v="2001-06-01T21:00:00"/>
  </r>
  <r>
    <x v="1"/>
    <x v="3"/>
    <x v="0"/>
    <x v="0"/>
    <n v="1250478"/>
    <d v="2001-05-15T16:30:4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7"/>
    <s v="CARASPICER"/>
    <s v="JARNOLD"/>
    <s v="NG-Price"/>
    <x v="3"/>
    <x v="7"/>
    <s v=" "/>
    <d v="2001-06-01T21:00:00"/>
  </r>
  <r>
    <x v="1"/>
    <x v="3"/>
    <x v="0"/>
    <x v="0"/>
    <n v="1250480"/>
    <d v="2001-05-15T16:36:27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JEFFFOX1"/>
    <s v="JARNOLD"/>
    <s v="NG-Price"/>
    <x v="3"/>
    <x v="7"/>
    <s v=" "/>
    <d v="2001-06-01T21:00:00"/>
  </r>
  <r>
    <x v="1"/>
    <x v="3"/>
    <x v="0"/>
    <x v="0"/>
    <n v="1250481"/>
    <d v="2001-05-15T16:37:04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82"/>
    <d v="2001-05-15T16:43:51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65"/>
    <s v="Bakerrob"/>
    <s v="JARNOLD"/>
    <s v="NG-Price"/>
    <x v="3"/>
    <x v="7"/>
    <s v=" "/>
    <d v="2001-06-01T21:00:00"/>
  </r>
  <r>
    <x v="1"/>
    <x v="3"/>
    <x v="0"/>
    <x v="0"/>
    <n v="1250487"/>
    <d v="2001-05-15T16:48:21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7300000000000004"/>
    <s v="gturnbul"/>
    <s v="JARNOLD"/>
    <s v="NG-Price"/>
    <x v="3"/>
    <x v="7"/>
    <s v=" "/>
    <d v="2001-07-01T21:00:00"/>
  </r>
  <r>
    <x v="1"/>
    <x v="3"/>
    <x v="0"/>
    <x v="0"/>
    <n v="1250489"/>
    <d v="2001-05-15T16:50:25"/>
    <s v="Engage Energy Canada L.P."/>
    <x v="0"/>
    <x v="0"/>
    <x v="0"/>
    <x v="3"/>
    <s v="US Gas Fin Swap"/>
    <s v="US Gas Swap      Nymex                   Jun01           USD/MM"/>
    <m/>
    <n v="5000"/>
    <x v="0"/>
    <x v="12"/>
    <x v="0"/>
    <n v="4.67"/>
    <s v="ADM98493"/>
    <s v="JARNOLD"/>
    <s v="NG-Price"/>
    <x v="3"/>
    <x v="7"/>
    <s v=" "/>
    <d v="2001-06-01T21:00:00"/>
  </r>
  <r>
    <x v="1"/>
    <x v="3"/>
    <x v="0"/>
    <x v="0"/>
    <n v="1250490"/>
    <d v="2001-05-15T16:50:30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91"/>
    <d v="2001-05-15T16:50:41"/>
    <s v="Hess Energy Trading Company LLC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mhorowitz"/>
    <s v="JARNOLD"/>
    <s v="NG-Price"/>
    <x v="3"/>
    <x v="7"/>
    <s v=" "/>
    <d v="2001-06-01T21:00:00"/>
  </r>
  <r>
    <x v="1"/>
    <x v="3"/>
    <x v="0"/>
    <x v="0"/>
    <n v="1250493"/>
    <d v="2001-05-15T16:52:51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67"/>
    <s v="kamelcan"/>
    <s v="JARNOLD"/>
    <s v="NG-Price"/>
    <x v="3"/>
    <x v="7"/>
    <s v=" "/>
    <d v="2001-06-01T21:00:00"/>
  </r>
  <r>
    <x v="1"/>
    <x v="3"/>
    <x v="0"/>
    <x v="0"/>
    <n v="1250494"/>
    <d v="2001-05-15T16:53:2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65"/>
    <s v="hossmich"/>
    <s v="JARNOLD"/>
    <s v="NG-Price"/>
    <x v="3"/>
    <x v="7"/>
    <s v=" "/>
    <d v="2001-06-01T21:00:00"/>
  </r>
  <r>
    <x v="1"/>
    <x v="3"/>
    <x v="0"/>
    <x v="0"/>
    <n v="1250495"/>
    <d v="2001-05-15T17:00:43"/>
    <s v="Texaco Natural Gas Inc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artleyjim"/>
    <s v="JARNOLD"/>
    <s v="NG-Price"/>
    <x v="3"/>
    <x v="7"/>
    <s v=" "/>
    <d v="2001-06-01T21:00:00"/>
  </r>
  <r>
    <x v="1"/>
    <x v="3"/>
    <x v="0"/>
    <x v="0"/>
    <n v="1250497"/>
    <d v="2001-05-15T17:07:30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8"/>
    <s v="jhollman1"/>
    <s v="JARNOLD"/>
    <s v="NG-Price"/>
    <x v="3"/>
    <x v="7"/>
    <s v=" "/>
    <d v="2001-06-01T21:00:00"/>
  </r>
  <r>
    <x v="1"/>
    <x v="3"/>
    <x v="0"/>
    <x v="0"/>
    <n v="1250498"/>
    <d v="2001-05-15T17:43:50"/>
    <s v="Williams Energy Marketing &amp; Trading Company"/>
    <x v="0"/>
    <x v="0"/>
    <x v="0"/>
    <x v="3"/>
    <s v="US Gas Fin Swap"/>
    <s v="US Gas Swap      Nymex                   Jun01           USD/MM"/>
    <n v="5000"/>
    <m/>
    <x v="0"/>
    <x v="12"/>
    <x v="0"/>
    <n v="4.6749999999999998"/>
    <s v="dlposton"/>
    <s v="JARNOLD"/>
    <s v="NG-Price"/>
    <x v="3"/>
    <x v="7"/>
    <s v=" "/>
    <d v="2001-06-01T21:00:00"/>
  </r>
  <r>
    <x v="0"/>
    <x v="0"/>
    <x v="0"/>
    <x v="0"/>
    <n v="1250499"/>
    <d v="2001-05-15T17:57:00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FRANCISA"/>
    <s v="KGWOZDZ"/>
    <s v="Enron Metals Trading System"/>
    <x v="0"/>
    <x v="0"/>
    <n v="2130825"/>
    <m/>
  </r>
  <r>
    <x v="1"/>
    <x v="3"/>
    <x v="0"/>
    <x v="0"/>
    <n v="1250500"/>
    <d v="2001-05-15T18:46:09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67"/>
    <s v="pstrange"/>
    <s v="JARNOLD"/>
    <s v="NG-Price"/>
    <x v="3"/>
    <x v="7"/>
    <s v=" "/>
    <d v="2001-06-01T21:00:00"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9">
        <item x="1"/>
        <item x="0"/>
        <item x="3"/>
        <item x="2"/>
        <item m="1" x="5"/>
        <item m="1" x="6"/>
        <item m="1" x="7"/>
        <item m="1" x="8"/>
        <item x="4"/>
      </items>
    </pivotField>
  </pivotFields>
  <rowFields count="3">
    <field x="19"/>
    <field x="4"/>
    <field x="18"/>
  </rowFields>
  <rowItems count="6">
    <i>
      <x/>
      <x/>
      <x/>
    </i>
    <i>
      <x v="1"/>
      <x/>
      <x/>
    </i>
    <i>
      <x v="2"/>
      <x/>
      <x/>
    </i>
    <i>
      <x v="3"/>
      <x/>
      <x/>
    </i>
    <i>
      <x v="8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m="1" x="7"/>
        <item m="1" x="8"/>
        <item x="3"/>
        <item x="2"/>
        <item x="4"/>
        <item m="1" x="9"/>
        <item x="6"/>
        <item m="1" x="10"/>
        <item x="1"/>
        <item x="5"/>
        <item x="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2"/>
        <item m="1" x="3"/>
        <item x="0"/>
        <item x="1"/>
        <item t="default"/>
      </items>
    </pivotField>
    <pivotField axis="axisRow" compact="0" outline="0" subtotalTop="0" showAll="0" includeNewItemsInFilter="1" defaultSubtotal="0">
      <items count="15">
        <item m="1" x="5"/>
        <item m="1" x="6"/>
        <item m="1" x="7"/>
        <item m="1" x="8"/>
        <item m="1" x="9"/>
        <item m="1" x="10"/>
        <item m="1" x="11"/>
        <item x="2"/>
        <item x="0"/>
        <item x="3"/>
        <item m="1" x="12"/>
        <item m="1" x="13"/>
        <item x="1"/>
        <item x="4"/>
        <item m="1" x="14"/>
      </items>
    </pivotField>
  </pivotFields>
  <rowFields count="3">
    <field x="19"/>
    <field x="4"/>
    <field x="18"/>
  </rowFields>
  <rowItems count="8">
    <i>
      <x v="7"/>
      <x v="2"/>
      <x v="2"/>
    </i>
    <i>
      <x v="8"/>
      <x v="3"/>
      <x v="2"/>
    </i>
    <i r="1">
      <x v="6"/>
      <x v="2"/>
    </i>
    <i r="1">
      <x v="10"/>
      <x v="2"/>
    </i>
    <i>
      <x v="9"/>
      <x v="4"/>
      <x v="2"/>
    </i>
    <i>
      <x v="12"/>
      <x v="8"/>
      <x v="2"/>
    </i>
    <i>
      <x v="13"/>
      <x v="9"/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6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9" firstHeaderRow="2" firstDataRow="2" firstDataCol="1"/>
  <pivotFields count="2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4">
        <item x="3"/>
        <item x="16"/>
        <item x="10"/>
        <item x="19"/>
        <item x="17"/>
        <item x="13"/>
        <item x="11"/>
        <item x="7"/>
        <item x="2"/>
        <item x="0"/>
        <item x="6"/>
        <item x="4"/>
        <item x="12"/>
        <item x="14"/>
        <item x="8"/>
        <item x="1"/>
        <item x="15"/>
        <item x="18"/>
        <item x="9"/>
        <item x="21"/>
        <item x="5"/>
        <item x="2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6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Transaction ID" fld="4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716744244&amp;dt=May-15-01" TargetMode="External"/><Relationship Id="rId13" Type="http://schemas.openxmlformats.org/officeDocument/2006/relationships/hyperlink" Target="https://www.intcx.com/ReportServlet/any.class?operation=confirm&amp;dealID=177311126&amp;dt=May-11-01" TargetMode="External"/><Relationship Id="rId18" Type="http://schemas.openxmlformats.org/officeDocument/2006/relationships/hyperlink" Target="https://www.intcx.com/ReportServlet/any.class?operation=confirm&amp;dealID=826637625&amp;dt=May-15-01" TargetMode="External"/><Relationship Id="rId3" Type="http://schemas.openxmlformats.org/officeDocument/2006/relationships/hyperlink" Target="https://www.intcx.com/ReportServlet/any.class?operation=confirm&amp;dealID=135728181&amp;dt=May-15-01" TargetMode="External"/><Relationship Id="rId7" Type="http://schemas.openxmlformats.org/officeDocument/2006/relationships/hyperlink" Target="https://www.intcx.com/ReportServlet/any.class?operation=confirm&amp;dealID=192413070&amp;dt=May-15-01" TargetMode="External"/><Relationship Id="rId12" Type="http://schemas.openxmlformats.org/officeDocument/2006/relationships/hyperlink" Target="https://www.intcx.com/ReportServlet/any.class?operation=confirm&amp;dealID=184663139&amp;dt=May-15-01" TargetMode="External"/><Relationship Id="rId17" Type="http://schemas.openxmlformats.org/officeDocument/2006/relationships/hyperlink" Target="https://www.intcx.com/ReportServlet/any.class?operation=confirm&amp;dealID=172798378&amp;dt=May-15-01" TargetMode="External"/><Relationship Id="rId2" Type="http://schemas.openxmlformats.org/officeDocument/2006/relationships/hyperlink" Target="https://www.intcx.com/ReportServlet/any.class?operation=confirm&amp;dealID=110049020&amp;dt=May-15-01" TargetMode="External"/><Relationship Id="rId16" Type="http://schemas.openxmlformats.org/officeDocument/2006/relationships/hyperlink" Target="https://www.intcx.com/ReportServlet/any.class?operation=confirm&amp;dealID=9945241873&amp;dt=May-15-01" TargetMode="External"/><Relationship Id="rId1" Type="http://schemas.openxmlformats.org/officeDocument/2006/relationships/hyperlink" Target="https://www.intcx.com/ReportServlet/any.class?operation=confirm&amp;dealID=198605859&amp;dt=May-15-01" TargetMode="External"/><Relationship Id="rId6" Type="http://schemas.openxmlformats.org/officeDocument/2006/relationships/hyperlink" Target="https://www.intcx.com/ReportServlet/any.class?operation=confirm&amp;dealID=189761964&amp;dt=May-15-01" TargetMode="External"/><Relationship Id="rId11" Type="http://schemas.openxmlformats.org/officeDocument/2006/relationships/hyperlink" Target="https://www.intcx.com/ReportServlet/any.class?operation=confirm&amp;dealID=290034392&amp;dt=May-15-01" TargetMode="External"/><Relationship Id="rId5" Type="http://schemas.openxmlformats.org/officeDocument/2006/relationships/hyperlink" Target="https://www.intcx.com/ReportServlet/any.class?operation=confirm&amp;dealID=452588212&amp;dt=May-15-01" TargetMode="External"/><Relationship Id="rId15" Type="http://schemas.openxmlformats.org/officeDocument/2006/relationships/hyperlink" Target="https://www.intcx.com/ReportServlet/any.class?operation=confirm&amp;dealID=750020346&amp;dt=May-11-01" TargetMode="External"/><Relationship Id="rId10" Type="http://schemas.openxmlformats.org/officeDocument/2006/relationships/hyperlink" Target="https://www.intcx.com/ReportServlet/any.class?operation=confirm&amp;dealID=122404815&amp;dt=May-15-01" TargetMode="External"/><Relationship Id="rId4" Type="http://schemas.openxmlformats.org/officeDocument/2006/relationships/hyperlink" Target="https://www.intcx.com/ReportServlet/any.class?operation=confirm&amp;dealID=154312447&amp;dt=May-15-01" TargetMode="External"/><Relationship Id="rId9" Type="http://schemas.openxmlformats.org/officeDocument/2006/relationships/hyperlink" Target="https://www.intcx.com/ReportServlet/any.class?operation=confirm&amp;dealID=126174818&amp;dt=May-15-01" TargetMode="External"/><Relationship Id="rId14" Type="http://schemas.openxmlformats.org/officeDocument/2006/relationships/hyperlink" Target="https://www.intcx.com/ReportServlet/any.class?operation=confirm&amp;dealID=179103157&amp;dt=May-1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03731168&amp;dt=May-15-01" TargetMode="External"/><Relationship Id="rId3" Type="http://schemas.openxmlformats.org/officeDocument/2006/relationships/hyperlink" Target="https://www.intcx.com/ReportServlet/any.class?operation=confirm&amp;dealID=518912043&amp;dt=May-15-01" TargetMode="External"/><Relationship Id="rId7" Type="http://schemas.openxmlformats.org/officeDocument/2006/relationships/hyperlink" Target="https://www.intcx.com/ReportServlet/any.class?operation=confirm&amp;dealID=109383040&amp;dt=May-15-01" TargetMode="External"/><Relationship Id="rId12" Type="http://schemas.openxmlformats.org/officeDocument/2006/relationships/hyperlink" Target="https://www.intcx.com/ReportServlet/any.class?operation=confirm&amp;dealID=211880024&amp;dt=May-15-01" TargetMode="External"/><Relationship Id="rId2" Type="http://schemas.openxmlformats.org/officeDocument/2006/relationships/hyperlink" Target="https://www.intcx.com/ReportServlet/any.class?operation=confirm&amp;dealID=7400573534&amp;dt=May-15-01" TargetMode="External"/><Relationship Id="rId1" Type="http://schemas.openxmlformats.org/officeDocument/2006/relationships/hyperlink" Target="https://www.intcx.com/ReportServlet/any.class?operation=confirm&amp;dealID=884788790&amp;dt=May-15-01" TargetMode="External"/><Relationship Id="rId6" Type="http://schemas.openxmlformats.org/officeDocument/2006/relationships/hyperlink" Target="https://www.intcx.com/ReportServlet/any.class?operation=confirm&amp;dealID=271650720&amp;dt=May-15-01" TargetMode="External"/><Relationship Id="rId11" Type="http://schemas.openxmlformats.org/officeDocument/2006/relationships/hyperlink" Target="https://www.intcx.com/ReportServlet/any.class?operation=confirm&amp;dealID=9393652148&amp;dt=May-15-01" TargetMode="External"/><Relationship Id="rId5" Type="http://schemas.openxmlformats.org/officeDocument/2006/relationships/hyperlink" Target="https://www.intcx.com/ReportServlet/any.class?operation=confirm&amp;dealID=486077686&amp;dt=May-15-01" TargetMode="External"/><Relationship Id="rId10" Type="http://schemas.openxmlformats.org/officeDocument/2006/relationships/hyperlink" Target="https://www.intcx.com/ReportServlet/any.class?operation=confirm&amp;dealID=126535526&amp;dt=May-15-01" TargetMode="External"/><Relationship Id="rId4" Type="http://schemas.openxmlformats.org/officeDocument/2006/relationships/hyperlink" Target="https://www.intcx.com/ReportServlet/any.class?operation=confirm&amp;dealID=137367298&amp;dt=May-15-01" TargetMode="External"/><Relationship Id="rId9" Type="http://schemas.openxmlformats.org/officeDocument/2006/relationships/hyperlink" Target="https://www.intcx.com/ReportServlet/any.class?operation=confirm&amp;dealID=659940840&amp;dt=May-15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A2" sqref="A2"/>
    </sheetView>
  </sheetViews>
  <sheetFormatPr defaultRowHeight="12.75" x14ac:dyDescent="0.2"/>
  <cols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</cols>
  <sheetData>
    <row r="1" spans="2:9" ht="13.5" thickBot="1" x14ac:dyDescent="0.25"/>
    <row r="2" spans="2:9" ht="13.5" thickBot="1" x14ac:dyDescent="0.25">
      <c r="B2" s="131">
        <v>37026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200" t="s">
        <v>4111</v>
      </c>
      <c r="C4" s="201"/>
      <c r="D4" s="202"/>
      <c r="E4" s="117"/>
      <c r="F4" s="238" t="s">
        <v>4105</v>
      </c>
      <c r="G4" s="239"/>
      <c r="H4" s="239"/>
      <c r="I4" s="240"/>
    </row>
    <row r="5" spans="2:9" ht="23.25" thickBot="1" x14ac:dyDescent="0.25">
      <c r="B5" s="199" t="s">
        <v>4106</v>
      </c>
      <c r="C5" s="204" t="s">
        <v>3814</v>
      </c>
      <c r="D5" s="203" t="s">
        <v>3813</v>
      </c>
      <c r="E5" s="117"/>
      <c r="F5" s="135" t="s">
        <v>4108</v>
      </c>
      <c r="G5" s="136" t="s">
        <v>4106</v>
      </c>
      <c r="H5" s="142" t="s">
        <v>3882</v>
      </c>
      <c r="I5" s="141" t="s">
        <v>3838</v>
      </c>
    </row>
    <row r="6" spans="2:9" x14ac:dyDescent="0.2">
      <c r="B6" s="168" t="s">
        <v>4093</v>
      </c>
      <c r="C6" s="172">
        <f>'ICE-Power'!H1</f>
        <v>8357600</v>
      </c>
      <c r="D6" s="172">
        <f>'TRANSACTIONSUMMARYREPORT -1'!B1</f>
        <v>4974574</v>
      </c>
      <c r="E6" s="118"/>
      <c r="F6" s="127" t="s">
        <v>3909</v>
      </c>
      <c r="G6" s="128" t="s">
        <v>3848</v>
      </c>
      <c r="H6" s="129">
        <f>'ICE-EPM'!B6</f>
        <v>12</v>
      </c>
      <c r="I6" s="130">
        <f>'ICE-EPM'!C6</f>
        <v>130400</v>
      </c>
    </row>
    <row r="7" spans="2:9" x14ac:dyDescent="0.2">
      <c r="B7" s="169" t="s">
        <v>4094</v>
      </c>
      <c r="C7" s="173">
        <f>SUM(C8:C9)</f>
        <v>257700000</v>
      </c>
      <c r="D7" s="173">
        <f>SUM(D8:D9)</f>
        <v>533867753</v>
      </c>
      <c r="E7" s="117"/>
      <c r="F7" s="119" t="s">
        <v>3908</v>
      </c>
      <c r="G7" s="120" t="s">
        <v>4104</v>
      </c>
      <c r="H7" s="121">
        <f>'ICE-ENA'!B6</f>
        <v>17</v>
      </c>
      <c r="I7" s="122">
        <f>'ICE-ENA'!C6</f>
        <v>36412500</v>
      </c>
    </row>
    <row r="8" spans="2:9" x14ac:dyDescent="0.2">
      <c r="B8" s="191" t="s">
        <v>4091</v>
      </c>
      <c r="C8" s="192">
        <f>'ICE-Physical Gas'!H1</f>
        <v>33457500</v>
      </c>
      <c r="D8" s="192">
        <f>'TRANSACTIONSUMMARYREPORT -1'!B2</f>
        <v>18988668</v>
      </c>
      <c r="E8" s="117"/>
      <c r="F8" s="119" t="s">
        <v>3908</v>
      </c>
      <c r="G8" s="120" t="s">
        <v>4116</v>
      </c>
      <c r="H8" s="121">
        <f>'ICE-ENA'!B7</f>
        <v>1</v>
      </c>
      <c r="I8" s="122">
        <f>'ICE-ENA'!C7</f>
        <v>120000</v>
      </c>
    </row>
    <row r="9" spans="2:9" ht="13.5" thickBot="1" x14ac:dyDescent="0.25">
      <c r="B9" s="170" t="s">
        <v>4092</v>
      </c>
      <c r="C9" s="173">
        <f>'ICE-Financial Gas'!H1</f>
        <v>224242500</v>
      </c>
      <c r="D9" s="173">
        <f>'TRANSACTIONSUMMARYREPORT -1'!B3</f>
        <v>514879085</v>
      </c>
      <c r="E9" s="117"/>
      <c r="F9" s="123" t="s">
        <v>4107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1" t="s">
        <v>4194</v>
      </c>
      <c r="C10" s="174">
        <f>'ICE-OIL'!H3</f>
        <v>11014000</v>
      </c>
      <c r="D10" s="174">
        <f>SUM('TRANSACTIONSUMMARYREPORT -1'!B4:B7)</f>
        <v>11573000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35" t="s">
        <v>4109</v>
      </c>
      <c r="G11" s="236"/>
      <c r="H11" s="236"/>
      <c r="I11" s="237"/>
    </row>
    <row r="12" spans="2:9" ht="13.5" thickBot="1" x14ac:dyDescent="0.25">
      <c r="B12" s="117"/>
      <c r="C12" s="117"/>
      <c r="D12" s="117"/>
      <c r="E12" s="117"/>
      <c r="F12" s="135" t="s">
        <v>4108</v>
      </c>
      <c r="G12" s="136" t="s">
        <v>4106</v>
      </c>
      <c r="H12" s="142" t="s">
        <v>3882</v>
      </c>
      <c r="I12" s="141" t="s">
        <v>3838</v>
      </c>
    </row>
    <row r="13" spans="2:9" x14ac:dyDescent="0.2">
      <c r="B13" s="117"/>
      <c r="C13" s="117"/>
      <c r="D13" s="117"/>
      <c r="E13" s="117"/>
      <c r="F13" s="127" t="s">
        <v>3909</v>
      </c>
      <c r="G13" s="128" t="s">
        <v>3848</v>
      </c>
      <c r="H13" s="129">
        <f>'DD-EPM'!B6</f>
        <v>4</v>
      </c>
      <c r="I13" s="130">
        <f>'DD-EPM'!C6</f>
        <v>8000</v>
      </c>
    </row>
    <row r="14" spans="2:9" x14ac:dyDescent="0.2">
      <c r="B14" s="117"/>
      <c r="C14" s="117"/>
      <c r="D14" s="117"/>
      <c r="E14" s="117"/>
      <c r="F14" s="119" t="s">
        <v>3908</v>
      </c>
      <c r="G14" s="120" t="s">
        <v>3848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3908</v>
      </c>
      <c r="G15" s="120" t="s">
        <v>4114</v>
      </c>
      <c r="H15" s="121">
        <f>'DD-ENA'!B7</f>
        <v>14</v>
      </c>
      <c r="I15" s="122">
        <f>'DD-ENA'!C7</f>
        <v>360000</v>
      </c>
    </row>
    <row r="16" spans="2:9" x14ac:dyDescent="0.2">
      <c r="B16" s="117"/>
      <c r="C16" s="117"/>
      <c r="D16" s="117"/>
      <c r="E16" s="117"/>
      <c r="F16" s="119" t="s">
        <v>3908</v>
      </c>
      <c r="G16" s="120" t="s">
        <v>4110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3910</v>
      </c>
      <c r="G17" s="124" t="s">
        <v>4115</v>
      </c>
      <c r="H17" s="125">
        <f>'DD-EGL'!B6</f>
        <v>0</v>
      </c>
      <c r="I17" s="126">
        <f>'DD-EGL'!C6</f>
        <v>0</v>
      </c>
    </row>
    <row r="18" spans="2:9" ht="16.5" customHeight="1" x14ac:dyDescent="0.2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"/>
  <sheetViews>
    <sheetView zoomScale="85" workbookViewId="0"/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10.28515625" customWidth="1"/>
    <col min="6" max="6" width="3.5703125" customWidth="1"/>
    <col min="7" max="7" width="21.85546875" customWidth="1"/>
    <col min="8" max="8" width="11.85546875" customWidth="1"/>
    <col min="9" max="9" width="10.710937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4064</v>
      </c>
    </row>
    <row r="2" spans="1:19" x14ac:dyDescent="0.2">
      <c r="A2" s="15" t="s">
        <v>4096</v>
      </c>
    </row>
    <row r="3" spans="1:19" x14ac:dyDescent="0.2">
      <c r="A3" s="15" t="s">
        <v>4097</v>
      </c>
    </row>
    <row r="4" spans="1:19" x14ac:dyDescent="0.2">
      <c r="A4" s="96">
        <f>'E-Mail'!B2</f>
        <v>37026</v>
      </c>
      <c r="D4" s="113"/>
      <c r="E4" s="175"/>
      <c r="J4" s="113"/>
    </row>
    <row r="5" spans="1:19" ht="13.5" thickBot="1" x14ac:dyDescent="0.25">
      <c r="A5" s="15"/>
    </row>
    <row r="6" spans="1:19" ht="16.5" thickBot="1" x14ac:dyDescent="0.3">
      <c r="A6" s="92" t="s">
        <v>3905</v>
      </c>
      <c r="B6" s="93"/>
      <c r="C6" s="145"/>
      <c r="D6" s="145"/>
      <c r="E6" s="94"/>
      <c r="F6" s="148"/>
      <c r="G6" s="147" t="s">
        <v>3906</v>
      </c>
      <c r="H6" s="93"/>
      <c r="I6" s="93"/>
      <c r="J6" s="93"/>
      <c r="K6" s="94"/>
      <c r="M6" s="92" t="s">
        <v>3907</v>
      </c>
      <c r="N6" s="93"/>
      <c r="O6" s="93"/>
      <c r="P6" s="93"/>
      <c r="Q6" s="94"/>
      <c r="S6" s="16"/>
    </row>
    <row r="7" spans="1:19" ht="16.5" thickBot="1" x14ac:dyDescent="0.3">
      <c r="A7" s="99" t="s">
        <v>4098</v>
      </c>
      <c r="B7" s="143">
        <f>'E-Mail'!C7</f>
        <v>257700000</v>
      </c>
      <c r="C7" s="241" t="s">
        <v>4113</v>
      </c>
      <c r="D7" s="242"/>
      <c r="E7" s="101">
        <f>SUMIF($C$11:$C$35,"MMBtus",$E$11:$E$35)/B7</f>
        <v>0.14129802095459837</v>
      </c>
      <c r="F7" s="148"/>
      <c r="G7" s="144" t="s">
        <v>4099</v>
      </c>
      <c r="H7" s="100">
        <f>'E-Mail'!C6</f>
        <v>8357600</v>
      </c>
      <c r="I7" s="33"/>
      <c r="J7" s="5" t="s">
        <v>4113</v>
      </c>
      <c r="K7" s="101">
        <f>VLOOKUP("Grand Total",$G$10:$K$24,5,FALSE)/H7</f>
        <v>1.5602565329759739E-2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4195</v>
      </c>
      <c r="B8" s="143">
        <f>'E-Mail'!C10</f>
        <v>11014000</v>
      </c>
      <c r="C8" s="241" t="s">
        <v>4113</v>
      </c>
      <c r="D8" s="242"/>
      <c r="E8" s="101">
        <f>SUMIF($C$11:$C$35,"bbl",$E$11:$E$35)/B8</f>
        <v>1.0895224260032685E-2</v>
      </c>
      <c r="F8" s="149"/>
    </row>
    <row r="9" spans="1:19" x14ac:dyDescent="0.2">
      <c r="A9" s="8"/>
      <c r="B9" s="106"/>
      <c r="C9" s="106"/>
      <c r="D9" s="79" t="s">
        <v>3874</v>
      </c>
      <c r="E9" s="102"/>
      <c r="F9" s="146"/>
      <c r="G9" s="8"/>
      <c r="H9" s="106"/>
      <c r="I9" s="106"/>
      <c r="J9" s="79" t="s">
        <v>3874</v>
      </c>
      <c r="K9" s="102"/>
      <c r="M9" s="17" t="s">
        <v>3881</v>
      </c>
    </row>
    <row r="10" spans="1:19" x14ac:dyDescent="0.2">
      <c r="A10" s="79" t="s">
        <v>3871</v>
      </c>
      <c r="B10" s="79" t="s">
        <v>3859</v>
      </c>
      <c r="C10" s="79" t="s">
        <v>3870</v>
      </c>
      <c r="D10" s="11" t="s">
        <v>3875</v>
      </c>
      <c r="E10" s="13" t="s">
        <v>3838</v>
      </c>
      <c r="F10" s="140"/>
      <c r="G10" s="79" t="s">
        <v>3871</v>
      </c>
      <c r="H10" s="79" t="s">
        <v>3859</v>
      </c>
      <c r="I10" s="79" t="s">
        <v>3870</v>
      </c>
      <c r="J10" s="11" t="s">
        <v>3875</v>
      </c>
      <c r="K10" s="13" t="s">
        <v>3838</v>
      </c>
    </row>
    <row r="11" spans="1:19" x14ac:dyDescent="0.2">
      <c r="A11" s="8" t="s">
        <v>3820</v>
      </c>
      <c r="B11" s="8" t="s">
        <v>4147</v>
      </c>
      <c r="C11" s="8" t="s">
        <v>3846</v>
      </c>
      <c r="D11" s="11">
        <v>8</v>
      </c>
      <c r="E11" s="13">
        <v>24942500</v>
      </c>
      <c r="F11" s="140"/>
      <c r="G11" s="8" t="s">
        <v>4283</v>
      </c>
      <c r="H11" s="8" t="s">
        <v>3840</v>
      </c>
      <c r="I11" s="8" t="s">
        <v>3843</v>
      </c>
      <c r="J11" s="11">
        <v>3</v>
      </c>
      <c r="K11" s="13">
        <v>19200</v>
      </c>
    </row>
    <row r="12" spans="1:19" x14ac:dyDescent="0.2">
      <c r="A12" s="8" t="s">
        <v>3783</v>
      </c>
      <c r="B12" s="8" t="s">
        <v>4160</v>
      </c>
      <c r="C12" s="8" t="s">
        <v>3846</v>
      </c>
      <c r="D12" s="11">
        <v>1</v>
      </c>
      <c r="E12" s="13">
        <v>765000</v>
      </c>
      <c r="F12" s="140"/>
      <c r="G12" s="8" t="s">
        <v>4215</v>
      </c>
      <c r="H12" s="8" t="s">
        <v>3840</v>
      </c>
      <c r="I12" s="8" t="s">
        <v>3843</v>
      </c>
      <c r="J12" s="11">
        <v>5</v>
      </c>
      <c r="K12" s="13">
        <v>68000</v>
      </c>
    </row>
    <row r="13" spans="1:19" x14ac:dyDescent="0.2">
      <c r="A13" s="206"/>
      <c r="B13" s="8" t="s">
        <v>4143</v>
      </c>
      <c r="C13" s="8" t="s">
        <v>3846</v>
      </c>
      <c r="D13" s="11">
        <v>3</v>
      </c>
      <c r="E13" s="13">
        <v>7650000</v>
      </c>
      <c r="F13" s="176"/>
      <c r="G13" s="8" t="s">
        <v>3786</v>
      </c>
      <c r="H13" s="8" t="s">
        <v>3840</v>
      </c>
      <c r="I13" s="8" t="s">
        <v>3843</v>
      </c>
      <c r="J13" s="11">
        <v>1</v>
      </c>
      <c r="K13" s="13">
        <v>4800</v>
      </c>
    </row>
    <row r="14" spans="1:19" x14ac:dyDescent="0.2">
      <c r="A14" s="206"/>
      <c r="B14" s="8" t="s">
        <v>4161</v>
      </c>
      <c r="C14" s="8" t="s">
        <v>3846</v>
      </c>
      <c r="D14" s="11">
        <v>1</v>
      </c>
      <c r="E14" s="13">
        <v>1530000</v>
      </c>
      <c r="F14" s="176"/>
      <c r="G14" s="8" t="s">
        <v>3788</v>
      </c>
      <c r="H14" s="8" t="s">
        <v>3840</v>
      </c>
      <c r="I14" s="8" t="s">
        <v>3843</v>
      </c>
      <c r="J14" s="11">
        <v>2</v>
      </c>
      <c r="K14" s="13">
        <v>36800</v>
      </c>
    </row>
    <row r="15" spans="1:19" x14ac:dyDescent="0.2">
      <c r="A15" s="8" t="s">
        <v>2621</v>
      </c>
      <c r="B15" s="8" t="s">
        <v>4145</v>
      </c>
      <c r="C15" s="8" t="s">
        <v>3846</v>
      </c>
      <c r="D15" s="11">
        <v>2</v>
      </c>
      <c r="E15" s="13">
        <v>1510000</v>
      </c>
      <c r="F15" s="176"/>
      <c r="G15" s="8" t="s">
        <v>2634</v>
      </c>
      <c r="H15" s="8" t="s">
        <v>3840</v>
      </c>
      <c r="I15" s="8" t="s">
        <v>3843</v>
      </c>
      <c r="J15" s="11">
        <v>1</v>
      </c>
      <c r="K15" s="13">
        <v>1600</v>
      </c>
    </row>
    <row r="16" spans="1:19" x14ac:dyDescent="0.2">
      <c r="A16" s="8" t="s">
        <v>3815</v>
      </c>
      <c r="B16" s="8" t="s">
        <v>4126</v>
      </c>
      <c r="C16" s="8" t="s">
        <v>3846</v>
      </c>
      <c r="D16" s="11">
        <v>2</v>
      </c>
      <c r="E16" s="13">
        <v>15000</v>
      </c>
      <c r="G16" s="9" t="s">
        <v>3873</v>
      </c>
      <c r="H16" s="10"/>
      <c r="I16" s="10"/>
      <c r="J16" s="12">
        <v>12</v>
      </c>
      <c r="K16" s="14">
        <v>130400</v>
      </c>
    </row>
    <row r="17" spans="1:5" x14ac:dyDescent="0.2">
      <c r="A17" s="8" t="s">
        <v>2626</v>
      </c>
      <c r="B17" s="8" t="s">
        <v>4216</v>
      </c>
      <c r="C17" s="8" t="s">
        <v>3872</v>
      </c>
      <c r="D17" s="11">
        <v>1</v>
      </c>
      <c r="E17" s="13">
        <v>120000</v>
      </c>
    </row>
    <row r="18" spans="1:5" x14ac:dyDescent="0.2">
      <c r="A18" s="9" t="s">
        <v>3873</v>
      </c>
      <c r="B18" s="10"/>
      <c r="C18" s="10"/>
      <c r="D18" s="12">
        <v>18</v>
      </c>
      <c r="E18" s="14">
        <v>36532500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/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4065</v>
      </c>
    </row>
    <row r="2" spans="1:14" x14ac:dyDescent="0.2">
      <c r="A2" s="15" t="s">
        <v>4096</v>
      </c>
    </row>
    <row r="3" spans="1:14" x14ac:dyDescent="0.2">
      <c r="A3" s="15" t="s">
        <v>4097</v>
      </c>
    </row>
    <row r="4" spans="1:14" x14ac:dyDescent="0.2">
      <c r="A4" s="96">
        <f>'E-Mail'!B2</f>
        <v>37026</v>
      </c>
    </row>
    <row r="5" spans="1:14" x14ac:dyDescent="0.2">
      <c r="A5" s="15"/>
    </row>
    <row r="6" spans="1:14" ht="14.25" x14ac:dyDescent="0.2">
      <c r="A6" s="98" t="s">
        <v>4100</v>
      </c>
    </row>
    <row r="7" spans="1:14" ht="13.5" thickBot="1" x14ac:dyDescent="0.25">
      <c r="A7" s="15"/>
    </row>
    <row r="8" spans="1:14" ht="16.5" thickBot="1" x14ac:dyDescent="0.3">
      <c r="A8" s="95" t="s">
        <v>4062</v>
      </c>
      <c r="B8" s="93"/>
      <c r="C8" s="93"/>
      <c r="D8" s="94"/>
      <c r="F8" s="95" t="s">
        <v>4063</v>
      </c>
      <c r="G8" s="93"/>
      <c r="H8" s="93"/>
      <c r="I8" s="94"/>
      <c r="K8" s="95" t="s">
        <v>4095</v>
      </c>
      <c r="L8" s="93"/>
      <c r="M8" s="93"/>
      <c r="N8" s="94"/>
    </row>
    <row r="9" spans="1:14" x14ac:dyDescent="0.2">
      <c r="A9" s="8"/>
      <c r="B9" s="106"/>
      <c r="C9" s="79" t="s">
        <v>3874</v>
      </c>
      <c r="D9" s="102"/>
      <c r="F9" s="8"/>
      <c r="G9" s="106"/>
      <c r="H9" s="79" t="s">
        <v>3874</v>
      </c>
      <c r="I9" s="102"/>
      <c r="J9" s="89"/>
      <c r="K9" s="8"/>
      <c r="L9" s="106"/>
      <c r="M9" s="79" t="s">
        <v>3874</v>
      </c>
      <c r="N9" s="102"/>
    </row>
    <row r="10" spans="1:14" x14ac:dyDescent="0.2">
      <c r="A10" s="79" t="s">
        <v>4070</v>
      </c>
      <c r="B10" s="103" t="s">
        <v>4056</v>
      </c>
      <c r="C10" s="104" t="s">
        <v>3875</v>
      </c>
      <c r="D10" s="105" t="s">
        <v>4061</v>
      </c>
      <c r="F10" s="103" t="s">
        <v>4070</v>
      </c>
      <c r="G10" s="103" t="s">
        <v>4056</v>
      </c>
      <c r="H10" s="109" t="s">
        <v>3875</v>
      </c>
      <c r="I10" s="105" t="s">
        <v>4061</v>
      </c>
      <c r="J10" s="90"/>
      <c r="K10" s="103" t="s">
        <v>4070</v>
      </c>
      <c r="L10" s="103" t="s">
        <v>4056</v>
      </c>
      <c r="M10" s="109" t="s">
        <v>3875</v>
      </c>
      <c r="N10" s="110" t="s">
        <v>4061</v>
      </c>
    </row>
    <row r="11" spans="1:14" x14ac:dyDescent="0.2">
      <c r="A11" s="177" t="s">
        <v>3888</v>
      </c>
      <c r="B11" s="8" t="s">
        <v>3937</v>
      </c>
      <c r="C11" s="11">
        <v>1</v>
      </c>
      <c r="D11" s="13">
        <v>5000</v>
      </c>
      <c r="F11" s="182" t="s">
        <v>3886</v>
      </c>
      <c r="G11" s="8" t="s">
        <v>3925</v>
      </c>
      <c r="H11" s="50">
        <v>1</v>
      </c>
      <c r="I11" s="13">
        <v>1600</v>
      </c>
      <c r="J11" s="90"/>
      <c r="K11" s="8" t="s">
        <v>4173</v>
      </c>
      <c r="L11" s="8" t="s">
        <v>3881</v>
      </c>
      <c r="M11" s="11">
        <v>1</v>
      </c>
      <c r="N11" s="13">
        <v>0</v>
      </c>
    </row>
    <row r="12" spans="1:14" x14ac:dyDescent="0.2">
      <c r="A12" s="184"/>
      <c r="B12" s="150" t="s">
        <v>3968</v>
      </c>
      <c r="C12" s="183">
        <v>13</v>
      </c>
      <c r="D12" s="151">
        <v>355000</v>
      </c>
      <c r="F12" s="208"/>
      <c r="G12" s="150" t="s">
        <v>3981</v>
      </c>
      <c r="H12" s="207">
        <v>3</v>
      </c>
      <c r="I12" s="151">
        <v>6400</v>
      </c>
      <c r="J12" s="90"/>
      <c r="K12" s="8" t="s">
        <v>3793</v>
      </c>
      <c r="L12" s="106"/>
      <c r="M12" s="80">
        <v>1</v>
      </c>
      <c r="N12" s="81">
        <v>0</v>
      </c>
    </row>
    <row r="13" spans="1:14" x14ac:dyDescent="0.2">
      <c r="A13" s="138" t="s">
        <v>4158</v>
      </c>
      <c r="B13" s="139"/>
      <c r="C13" s="80">
        <v>14</v>
      </c>
      <c r="D13" s="81">
        <v>360000</v>
      </c>
      <c r="F13" s="138" t="s">
        <v>4245</v>
      </c>
      <c r="G13" s="139"/>
      <c r="H13" s="82">
        <v>4</v>
      </c>
      <c r="I13" s="81">
        <v>8000</v>
      </c>
      <c r="J13" s="90"/>
      <c r="K13" s="83" t="s">
        <v>3873</v>
      </c>
      <c r="L13" s="84"/>
      <c r="M13" s="91">
        <v>1</v>
      </c>
      <c r="N13" s="86">
        <v>0</v>
      </c>
    </row>
    <row r="14" spans="1:14" x14ac:dyDescent="0.2">
      <c r="A14" s="9" t="s">
        <v>3873</v>
      </c>
      <c r="B14" s="10"/>
      <c r="C14" s="12">
        <v>14</v>
      </c>
      <c r="D14" s="14">
        <v>360000</v>
      </c>
      <c r="F14" s="83" t="s">
        <v>3873</v>
      </c>
      <c r="G14" s="84"/>
      <c r="H14" s="85">
        <v>4</v>
      </c>
      <c r="I14" s="86">
        <v>8000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4067</v>
      </c>
      <c r="B1" s="2"/>
      <c r="F1" s="3"/>
      <c r="G1" s="163" t="s">
        <v>4189</v>
      </c>
      <c r="H1" s="164">
        <f>SUMIF(I11:I65491,"bbl",H11:H65491)</f>
        <v>5310000</v>
      </c>
      <c r="I1" s="166"/>
    </row>
    <row r="2" spans="1:9" ht="16.5" thickBot="1" x14ac:dyDescent="0.3">
      <c r="A2" s="16" t="s">
        <v>4286</v>
      </c>
      <c r="B2" s="2"/>
      <c r="F2" s="3"/>
      <c r="G2" s="163" t="s">
        <v>4190</v>
      </c>
      <c r="H2" s="164">
        <f>(SUMIF(I11:I65492,"mt",H11:H65492))*8</f>
        <v>5704000</v>
      </c>
      <c r="I2" s="167"/>
    </row>
    <row r="3" spans="1:9" ht="13.5" thickBot="1" x14ac:dyDescent="0.25">
      <c r="A3" s="96">
        <f>'E-Mail'!$B$2</f>
        <v>37026</v>
      </c>
      <c r="B3" s="2"/>
      <c r="F3" s="3"/>
      <c r="G3" s="163" t="s">
        <v>4191</v>
      </c>
      <c r="H3" s="165">
        <f>SUM(H1:H2)</f>
        <v>11014000</v>
      </c>
      <c r="I3" s="167"/>
    </row>
    <row r="5" spans="1:9" x14ac:dyDescent="0.2">
      <c r="A5" s="52" t="s">
        <v>4328</v>
      </c>
    </row>
    <row r="6" spans="1:9" x14ac:dyDescent="0.2">
      <c r="A6" s="52" t="s">
        <v>4066</v>
      </c>
    </row>
    <row r="7" spans="1:9" x14ac:dyDescent="0.2">
      <c r="A7" s="52" t="s">
        <v>4329</v>
      </c>
    </row>
    <row r="8" spans="1:9" ht="13.5" thickBot="1" x14ac:dyDescent="0.25"/>
    <row r="9" spans="1:9" ht="21.75" thickTop="1" x14ac:dyDescent="0.2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</row>
    <row r="10" spans="1:9" ht="21.75" thickBot="1" x14ac:dyDescent="0.25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</row>
    <row r="11" spans="1:9" ht="14.25" thickTop="1" thickBot="1" x14ac:dyDescent="0.25">
      <c r="A11" s="243" t="s">
        <v>4216</v>
      </c>
      <c r="B11" s="244"/>
      <c r="C11" s="244"/>
      <c r="D11" s="244"/>
      <c r="E11" s="244"/>
      <c r="F11" s="244"/>
      <c r="G11" s="244"/>
      <c r="H11" s="244"/>
      <c r="I11" s="245"/>
    </row>
    <row r="12" spans="1:9" ht="22.5" thickTop="1" thickBot="1" x14ac:dyDescent="0.25">
      <c r="A12" s="55" t="s">
        <v>4330</v>
      </c>
      <c r="B12" s="56">
        <v>37073</v>
      </c>
      <c r="C12" s="57">
        <v>24.7</v>
      </c>
      <c r="D12" s="57">
        <v>24.7</v>
      </c>
      <c r="E12" s="57">
        <v>24.7</v>
      </c>
      <c r="F12" s="57">
        <v>24.7</v>
      </c>
      <c r="G12" s="57" t="s">
        <v>4331</v>
      </c>
      <c r="H12" s="58">
        <v>100000</v>
      </c>
      <c r="I12" s="55" t="s">
        <v>3872</v>
      </c>
    </row>
    <row r="13" spans="1:9" ht="22.5" thickTop="1" thickBot="1" x14ac:dyDescent="0.25">
      <c r="A13" s="55" t="s">
        <v>4258</v>
      </c>
      <c r="B13" s="55" t="s">
        <v>4200</v>
      </c>
      <c r="C13" s="57">
        <v>25.51</v>
      </c>
      <c r="D13" s="57">
        <v>25.51</v>
      </c>
      <c r="E13" s="57">
        <v>25.51</v>
      </c>
      <c r="F13" s="57">
        <v>25.51</v>
      </c>
      <c r="G13" s="57" t="s">
        <v>4332</v>
      </c>
      <c r="H13" s="58">
        <v>120000</v>
      </c>
      <c r="I13" s="55" t="s">
        <v>3872</v>
      </c>
    </row>
    <row r="14" spans="1:9" ht="22.5" thickTop="1" thickBot="1" x14ac:dyDescent="0.25">
      <c r="A14" s="55" t="s">
        <v>4333</v>
      </c>
      <c r="B14" s="55" t="s">
        <v>4229</v>
      </c>
      <c r="C14" s="57">
        <v>23.33</v>
      </c>
      <c r="D14" s="57">
        <v>23.33</v>
      </c>
      <c r="E14" s="57">
        <v>23.33</v>
      </c>
      <c r="F14" s="57">
        <v>23.33</v>
      </c>
      <c r="G14" s="57" t="s">
        <v>4332</v>
      </c>
      <c r="H14" s="58">
        <v>120000</v>
      </c>
      <c r="I14" s="55" t="s">
        <v>3872</v>
      </c>
    </row>
    <row r="15" spans="1:9" ht="14.25" thickTop="1" thickBot="1" x14ac:dyDescent="0.25">
      <c r="A15" s="243" t="s">
        <v>4193</v>
      </c>
      <c r="B15" s="244"/>
      <c r="C15" s="244"/>
      <c r="D15" s="244"/>
      <c r="E15" s="244"/>
      <c r="F15" s="244"/>
      <c r="G15" s="244"/>
      <c r="H15" s="244"/>
      <c r="I15" s="245"/>
    </row>
    <row r="16" spans="1:9" ht="22.5" thickTop="1" thickBot="1" x14ac:dyDescent="0.25">
      <c r="A16" s="55" t="s">
        <v>4334</v>
      </c>
      <c r="B16" s="55" t="s">
        <v>4200</v>
      </c>
      <c r="C16" s="57">
        <v>1.91</v>
      </c>
      <c r="D16" s="57">
        <v>1.91</v>
      </c>
      <c r="E16" s="57">
        <v>1.91</v>
      </c>
      <c r="F16" s="57">
        <v>1.91</v>
      </c>
      <c r="G16" s="57" t="s">
        <v>4335</v>
      </c>
      <c r="H16" s="58">
        <v>720000</v>
      </c>
      <c r="I16" s="55" t="s">
        <v>3872</v>
      </c>
    </row>
    <row r="17" spans="1:9" ht="22.5" thickTop="1" thickBot="1" x14ac:dyDescent="0.25">
      <c r="A17" s="55" t="s">
        <v>4294</v>
      </c>
      <c r="B17" s="56">
        <v>37043</v>
      </c>
      <c r="C17" s="57">
        <v>-0.18</v>
      </c>
      <c r="D17" s="57">
        <v>-0.11</v>
      </c>
      <c r="E17" s="57">
        <v>-0.14499999999999999</v>
      </c>
      <c r="F17" s="57">
        <v>-0.18</v>
      </c>
      <c r="G17" s="57" t="s">
        <v>4336</v>
      </c>
      <c r="H17" s="58">
        <v>200000</v>
      </c>
      <c r="I17" s="55" t="s">
        <v>3872</v>
      </c>
    </row>
    <row r="18" spans="1:9" ht="22.5" thickTop="1" thickBot="1" x14ac:dyDescent="0.25">
      <c r="A18" s="55" t="s">
        <v>4337</v>
      </c>
      <c r="B18" s="56">
        <v>37073</v>
      </c>
      <c r="C18" s="57">
        <v>-0.06</v>
      </c>
      <c r="D18" s="57">
        <v>-0.02</v>
      </c>
      <c r="E18" s="57">
        <v>-0.04</v>
      </c>
      <c r="F18" s="57">
        <v>-0.06</v>
      </c>
      <c r="G18" s="57" t="s">
        <v>4336</v>
      </c>
      <c r="H18" s="58">
        <v>200000</v>
      </c>
      <c r="I18" s="55" t="s">
        <v>3872</v>
      </c>
    </row>
    <row r="19" spans="1:9" ht="22.5" thickTop="1" thickBot="1" x14ac:dyDescent="0.25">
      <c r="A19" s="55" t="s">
        <v>4295</v>
      </c>
      <c r="B19" s="56">
        <v>37135</v>
      </c>
      <c r="C19" s="57">
        <v>0.05</v>
      </c>
      <c r="D19" s="57">
        <v>0.05</v>
      </c>
      <c r="E19" s="57">
        <v>0.05</v>
      </c>
      <c r="F19" s="57">
        <v>0.05</v>
      </c>
      <c r="G19" s="57" t="s">
        <v>4338</v>
      </c>
      <c r="H19" s="58">
        <v>100000</v>
      </c>
      <c r="I19" s="55" t="s">
        <v>3872</v>
      </c>
    </row>
    <row r="20" spans="1:9" ht="22.5" thickTop="1" thickBot="1" x14ac:dyDescent="0.25">
      <c r="A20" s="55" t="s">
        <v>4296</v>
      </c>
      <c r="B20" s="55" t="s">
        <v>4175</v>
      </c>
      <c r="C20" s="57">
        <v>0.01</v>
      </c>
      <c r="D20" s="57">
        <v>0.01</v>
      </c>
      <c r="E20" s="57">
        <v>0.01</v>
      </c>
      <c r="F20" s="57">
        <v>0.01</v>
      </c>
      <c r="G20" s="57" t="s">
        <v>4339</v>
      </c>
      <c r="H20" s="58">
        <v>300000</v>
      </c>
      <c r="I20" s="55" t="s">
        <v>3872</v>
      </c>
    </row>
    <row r="21" spans="1:9" ht="22.5" thickTop="1" thickBot="1" x14ac:dyDescent="0.25">
      <c r="A21" s="55" t="s">
        <v>4340</v>
      </c>
      <c r="B21" s="55" t="s">
        <v>4175</v>
      </c>
      <c r="C21" s="57">
        <v>1.51</v>
      </c>
      <c r="D21" s="57">
        <v>1.57</v>
      </c>
      <c r="E21" s="57">
        <v>1.5429999999999999</v>
      </c>
      <c r="F21" s="57">
        <v>1.57</v>
      </c>
      <c r="G21" s="57" t="s">
        <v>4341</v>
      </c>
      <c r="H21" s="58">
        <v>900000</v>
      </c>
      <c r="I21" s="55" t="s">
        <v>3872</v>
      </c>
    </row>
    <row r="22" spans="1:9" ht="22.5" thickTop="1" thickBot="1" x14ac:dyDescent="0.25">
      <c r="A22" s="55" t="s">
        <v>4342</v>
      </c>
      <c r="B22" s="55" t="s">
        <v>4122</v>
      </c>
      <c r="C22" s="57">
        <v>1.43</v>
      </c>
      <c r="D22" s="57">
        <v>1.43</v>
      </c>
      <c r="E22" s="57">
        <v>1.43</v>
      </c>
      <c r="F22" s="57">
        <v>1.43</v>
      </c>
      <c r="G22" s="57" t="s">
        <v>4343</v>
      </c>
      <c r="H22" s="58">
        <v>600000</v>
      </c>
      <c r="I22" s="55" t="s">
        <v>3872</v>
      </c>
    </row>
    <row r="23" spans="1:9" ht="22.5" thickTop="1" thickBot="1" x14ac:dyDescent="0.25">
      <c r="A23" s="55" t="s">
        <v>4344</v>
      </c>
      <c r="B23" s="55" t="s">
        <v>4192</v>
      </c>
      <c r="C23" s="57">
        <v>1.48</v>
      </c>
      <c r="D23" s="57">
        <v>1.48</v>
      </c>
      <c r="E23" s="57">
        <v>1.48</v>
      </c>
      <c r="F23" s="57">
        <v>1.48</v>
      </c>
      <c r="G23" s="57" t="s">
        <v>4345</v>
      </c>
      <c r="H23" s="58">
        <v>300000</v>
      </c>
      <c r="I23" s="55" t="s">
        <v>3872</v>
      </c>
    </row>
    <row r="24" spans="1:9" ht="22.5" thickTop="1" thickBot="1" x14ac:dyDescent="0.25">
      <c r="A24" s="55" t="s">
        <v>4297</v>
      </c>
      <c r="B24" s="55" t="s">
        <v>4200</v>
      </c>
      <c r="C24" s="57">
        <v>1.36</v>
      </c>
      <c r="D24" s="57">
        <v>1.36</v>
      </c>
      <c r="E24" s="57">
        <v>1.36</v>
      </c>
      <c r="F24" s="57">
        <v>1.36</v>
      </c>
      <c r="G24" s="57" t="s">
        <v>4346</v>
      </c>
      <c r="H24" s="58">
        <v>1200000</v>
      </c>
      <c r="I24" s="55" t="s">
        <v>3872</v>
      </c>
    </row>
    <row r="25" spans="1:9" ht="14.25" thickTop="1" thickBot="1" x14ac:dyDescent="0.25">
      <c r="A25" s="243" t="s">
        <v>4246</v>
      </c>
      <c r="B25" s="244"/>
      <c r="C25" s="244"/>
      <c r="D25" s="244"/>
      <c r="E25" s="244"/>
      <c r="F25" s="244"/>
      <c r="G25" s="244"/>
      <c r="H25" s="244"/>
      <c r="I25" s="245"/>
    </row>
    <row r="26" spans="1:9" ht="22.5" thickTop="1" thickBot="1" x14ac:dyDescent="0.25">
      <c r="A26" s="55" t="s">
        <v>4247</v>
      </c>
      <c r="B26" s="56">
        <v>37043</v>
      </c>
      <c r="C26" s="57">
        <v>147</v>
      </c>
      <c r="D26" s="57">
        <v>147</v>
      </c>
      <c r="E26" s="57">
        <v>147</v>
      </c>
      <c r="F26" s="57">
        <v>147</v>
      </c>
      <c r="G26" s="57" t="s">
        <v>4347</v>
      </c>
      <c r="H26" s="58">
        <v>5000</v>
      </c>
      <c r="I26" s="55" t="s">
        <v>4248</v>
      </c>
    </row>
    <row r="27" spans="1:9" ht="22.5" thickTop="1" thickBot="1" x14ac:dyDescent="0.25">
      <c r="A27" s="55" t="s">
        <v>4348</v>
      </c>
      <c r="B27" s="56">
        <v>37043</v>
      </c>
      <c r="C27" s="57">
        <v>115.75</v>
      </c>
      <c r="D27" s="57">
        <v>115.75</v>
      </c>
      <c r="E27" s="57">
        <v>115.75</v>
      </c>
      <c r="F27" s="57">
        <v>115.75</v>
      </c>
      <c r="G27" s="57" t="s">
        <v>4349</v>
      </c>
      <c r="H27" s="58">
        <v>5000</v>
      </c>
      <c r="I27" s="55" t="s">
        <v>4248</v>
      </c>
    </row>
    <row r="28" spans="1:9" ht="14.25" thickTop="1" thickBot="1" x14ac:dyDescent="0.25">
      <c r="A28" s="243" t="s">
        <v>4246</v>
      </c>
      <c r="B28" s="244"/>
      <c r="C28" s="244"/>
      <c r="D28" s="244"/>
      <c r="E28" s="244"/>
      <c r="F28" s="244"/>
      <c r="G28" s="244"/>
      <c r="H28" s="244"/>
      <c r="I28" s="245"/>
    </row>
    <row r="29" spans="1:9" ht="22.5" thickTop="1" thickBot="1" x14ac:dyDescent="0.25">
      <c r="A29" s="55" t="s">
        <v>4350</v>
      </c>
      <c r="B29" s="56">
        <v>37043</v>
      </c>
      <c r="C29" s="57">
        <v>126.25</v>
      </c>
      <c r="D29" s="57">
        <v>126.75</v>
      </c>
      <c r="E29" s="57">
        <v>126.65</v>
      </c>
      <c r="F29" s="57">
        <v>126.75</v>
      </c>
      <c r="G29" s="57" t="s">
        <v>4351</v>
      </c>
      <c r="H29" s="58">
        <v>25000</v>
      </c>
      <c r="I29" s="55" t="s">
        <v>4248</v>
      </c>
    </row>
    <row r="30" spans="1:9" ht="14.25" thickTop="1" thickBot="1" x14ac:dyDescent="0.25">
      <c r="A30" s="243" t="s">
        <v>4298</v>
      </c>
      <c r="B30" s="244"/>
      <c r="C30" s="244"/>
      <c r="D30" s="244"/>
      <c r="E30" s="244"/>
      <c r="F30" s="244"/>
      <c r="G30" s="244"/>
      <c r="H30" s="244"/>
      <c r="I30" s="245"/>
    </row>
    <row r="31" spans="1:9" ht="22.5" thickTop="1" thickBot="1" x14ac:dyDescent="0.25">
      <c r="A31" s="55" t="s">
        <v>4299</v>
      </c>
      <c r="B31" s="56">
        <v>37043</v>
      </c>
      <c r="C31" s="57">
        <v>29.6</v>
      </c>
      <c r="D31" s="57">
        <v>29.6</v>
      </c>
      <c r="E31" s="57">
        <v>29.6</v>
      </c>
      <c r="F31" s="57">
        <v>29.6</v>
      </c>
      <c r="G31" s="57" t="s">
        <v>4352</v>
      </c>
      <c r="H31" s="58">
        <v>150000</v>
      </c>
      <c r="I31" s="55" t="s">
        <v>3872</v>
      </c>
    </row>
    <row r="32" spans="1:9" ht="14.25" thickTop="1" thickBot="1" x14ac:dyDescent="0.25">
      <c r="A32" s="243" t="s">
        <v>4353</v>
      </c>
      <c r="B32" s="244"/>
      <c r="C32" s="244"/>
      <c r="D32" s="244"/>
      <c r="E32" s="244"/>
      <c r="F32" s="244"/>
      <c r="G32" s="244"/>
      <c r="H32" s="244"/>
      <c r="I32" s="245"/>
    </row>
    <row r="33" spans="1:9" ht="22.5" thickTop="1" thickBot="1" x14ac:dyDescent="0.25">
      <c r="A33" s="55" t="s">
        <v>4354</v>
      </c>
      <c r="B33" s="55" t="s">
        <v>4122</v>
      </c>
      <c r="C33" s="57">
        <v>-15.75</v>
      </c>
      <c r="D33" s="57">
        <v>-15.75</v>
      </c>
      <c r="E33" s="57">
        <v>-15.75</v>
      </c>
      <c r="F33" s="57">
        <v>-15.75</v>
      </c>
      <c r="G33" s="57" t="s">
        <v>4355</v>
      </c>
      <c r="H33" s="58">
        <v>300000</v>
      </c>
      <c r="I33" s="55" t="s">
        <v>3872</v>
      </c>
    </row>
    <row r="34" spans="1:9" ht="14.25" thickTop="1" thickBot="1" x14ac:dyDescent="0.25">
      <c r="A34" s="243" t="s">
        <v>4300</v>
      </c>
      <c r="B34" s="244"/>
      <c r="C34" s="244"/>
      <c r="D34" s="244"/>
      <c r="E34" s="244"/>
      <c r="F34" s="244"/>
      <c r="G34" s="244"/>
      <c r="H34" s="244"/>
      <c r="I34" s="245"/>
    </row>
    <row r="35" spans="1:9" ht="22.5" thickTop="1" thickBot="1" x14ac:dyDescent="0.25">
      <c r="A35" s="55" t="s">
        <v>4356</v>
      </c>
      <c r="B35" s="55" t="s">
        <v>4175</v>
      </c>
      <c r="C35" s="57">
        <v>3.8</v>
      </c>
      <c r="D35" s="57">
        <v>3.93</v>
      </c>
      <c r="E35" s="57">
        <v>3.855</v>
      </c>
      <c r="F35" s="57">
        <v>3.93</v>
      </c>
      <c r="G35" s="57" t="s">
        <v>4357</v>
      </c>
      <c r="H35" s="58">
        <v>90000</v>
      </c>
      <c r="I35" s="55" t="s">
        <v>4248</v>
      </c>
    </row>
    <row r="36" spans="1:9" ht="22.5" thickTop="1" thickBot="1" x14ac:dyDescent="0.25">
      <c r="A36" s="55" t="s">
        <v>4301</v>
      </c>
      <c r="B36" s="55" t="s">
        <v>4122</v>
      </c>
      <c r="C36" s="57">
        <v>5.0999999999999996</v>
      </c>
      <c r="D36" s="57">
        <v>5.15</v>
      </c>
      <c r="E36" s="57">
        <v>5.125</v>
      </c>
      <c r="F36" s="57">
        <v>5.15</v>
      </c>
      <c r="G36" s="57" t="s">
        <v>4358</v>
      </c>
      <c r="H36" s="58">
        <v>30000</v>
      </c>
      <c r="I36" s="55" t="s">
        <v>4248</v>
      </c>
    </row>
    <row r="37" spans="1:9" ht="22.5" thickTop="1" thickBot="1" x14ac:dyDescent="0.25">
      <c r="A37" s="55" t="s">
        <v>4359</v>
      </c>
      <c r="B37" s="55" t="s">
        <v>4192</v>
      </c>
      <c r="C37" s="57">
        <v>4.72</v>
      </c>
      <c r="D37" s="57">
        <v>4.72</v>
      </c>
      <c r="E37" s="57">
        <v>4.72</v>
      </c>
      <c r="F37" s="57">
        <v>4.72</v>
      </c>
      <c r="G37" s="57" t="s">
        <v>4360</v>
      </c>
      <c r="H37" s="58">
        <v>15000</v>
      </c>
      <c r="I37" s="55" t="s">
        <v>4248</v>
      </c>
    </row>
    <row r="38" spans="1:9" ht="14.25" thickTop="1" thickBot="1" x14ac:dyDescent="0.25">
      <c r="A38" s="243" t="s">
        <v>4249</v>
      </c>
      <c r="B38" s="244"/>
      <c r="C38" s="244"/>
      <c r="D38" s="244"/>
      <c r="E38" s="244"/>
      <c r="F38" s="244"/>
      <c r="G38" s="244"/>
      <c r="H38" s="244"/>
      <c r="I38" s="245"/>
    </row>
    <row r="39" spans="1:9" ht="22.5" thickTop="1" thickBot="1" x14ac:dyDescent="0.25">
      <c r="A39" s="55" t="s">
        <v>4361</v>
      </c>
      <c r="B39" s="56">
        <v>37043</v>
      </c>
      <c r="C39" s="57">
        <v>16.5</v>
      </c>
      <c r="D39" s="57">
        <v>16.75</v>
      </c>
      <c r="E39" s="57">
        <v>16.625</v>
      </c>
      <c r="F39" s="57">
        <v>16.75</v>
      </c>
      <c r="G39" s="57" t="s">
        <v>4362</v>
      </c>
      <c r="H39" s="58">
        <v>10000</v>
      </c>
      <c r="I39" s="55" t="s">
        <v>4248</v>
      </c>
    </row>
    <row r="40" spans="1:9" ht="22.5" thickTop="1" thickBot="1" x14ac:dyDescent="0.25">
      <c r="A40" s="55" t="s">
        <v>4363</v>
      </c>
      <c r="B40" s="55" t="s">
        <v>4183</v>
      </c>
      <c r="C40" s="57">
        <v>15.75</v>
      </c>
      <c r="D40" s="57">
        <v>16</v>
      </c>
      <c r="E40" s="57">
        <v>15.875</v>
      </c>
      <c r="F40" s="57">
        <v>16</v>
      </c>
      <c r="G40" s="57" t="s">
        <v>4364</v>
      </c>
      <c r="H40" s="58">
        <v>10000</v>
      </c>
      <c r="I40" s="55" t="s">
        <v>4248</v>
      </c>
    </row>
    <row r="41" spans="1:9" ht="22.5" thickTop="1" thickBot="1" x14ac:dyDescent="0.25">
      <c r="A41" s="55" t="s">
        <v>4254</v>
      </c>
      <c r="B41" s="56">
        <v>37043</v>
      </c>
      <c r="C41" s="57">
        <v>17</v>
      </c>
      <c r="D41" s="57">
        <v>18</v>
      </c>
      <c r="E41" s="57">
        <v>17.5</v>
      </c>
      <c r="F41" s="57">
        <v>18</v>
      </c>
      <c r="G41" s="57" t="s">
        <v>4365</v>
      </c>
      <c r="H41" s="58">
        <v>10000</v>
      </c>
      <c r="I41" s="55" t="s">
        <v>4248</v>
      </c>
    </row>
    <row r="42" spans="1:9" ht="22.5" thickTop="1" thickBot="1" x14ac:dyDescent="0.25">
      <c r="A42" s="55" t="s">
        <v>4366</v>
      </c>
      <c r="B42" s="56">
        <v>37073</v>
      </c>
      <c r="C42" s="57">
        <v>17</v>
      </c>
      <c r="D42" s="57">
        <v>17</v>
      </c>
      <c r="E42" s="57">
        <v>17</v>
      </c>
      <c r="F42" s="57">
        <v>17</v>
      </c>
      <c r="G42" s="57" t="s">
        <v>4367</v>
      </c>
      <c r="H42" s="58">
        <v>5000</v>
      </c>
      <c r="I42" s="55" t="s">
        <v>4248</v>
      </c>
    </row>
    <row r="43" spans="1:9" ht="22.5" thickTop="1" thickBot="1" x14ac:dyDescent="0.25">
      <c r="A43" s="55" t="s">
        <v>4368</v>
      </c>
      <c r="B43" s="55" t="s">
        <v>4175</v>
      </c>
      <c r="C43" s="57">
        <v>17.5</v>
      </c>
      <c r="D43" s="57">
        <v>18.25</v>
      </c>
      <c r="E43" s="57">
        <v>17.832999999999998</v>
      </c>
      <c r="F43" s="57">
        <v>18.25</v>
      </c>
      <c r="G43" s="57" t="s">
        <v>4369</v>
      </c>
      <c r="H43" s="58">
        <v>45000</v>
      </c>
      <c r="I43" s="55" t="s">
        <v>4248</v>
      </c>
    </row>
    <row r="44" spans="1:9" ht="22.5" thickTop="1" thickBot="1" x14ac:dyDescent="0.25">
      <c r="A44" s="55" t="s">
        <v>4370</v>
      </c>
      <c r="B44" s="55" t="s">
        <v>4122</v>
      </c>
      <c r="C44" s="57">
        <v>24</v>
      </c>
      <c r="D44" s="57">
        <v>24.25</v>
      </c>
      <c r="E44" s="57">
        <v>24.125</v>
      </c>
      <c r="F44" s="57">
        <v>24.25</v>
      </c>
      <c r="G44" s="57" t="s">
        <v>4371</v>
      </c>
      <c r="H44" s="58">
        <v>30000</v>
      </c>
      <c r="I44" s="55" t="s">
        <v>4248</v>
      </c>
    </row>
    <row r="45" spans="1:9" ht="22.5" thickTop="1" thickBot="1" x14ac:dyDescent="0.25">
      <c r="A45" s="55" t="s">
        <v>4372</v>
      </c>
      <c r="B45" s="55" t="s">
        <v>4192</v>
      </c>
      <c r="C45" s="57">
        <v>25</v>
      </c>
      <c r="D45" s="57">
        <v>25</v>
      </c>
      <c r="E45" s="57">
        <v>25</v>
      </c>
      <c r="F45" s="57">
        <v>25</v>
      </c>
      <c r="G45" s="57" t="s">
        <v>4373</v>
      </c>
      <c r="H45" s="58">
        <v>30000</v>
      </c>
      <c r="I45" s="55" t="s">
        <v>4248</v>
      </c>
    </row>
    <row r="46" spans="1:9" ht="14.25" thickTop="1" thickBot="1" x14ac:dyDescent="0.25">
      <c r="A46" s="243" t="s">
        <v>4302</v>
      </c>
      <c r="B46" s="244"/>
      <c r="C46" s="244"/>
      <c r="D46" s="244"/>
      <c r="E46" s="244"/>
      <c r="F46" s="244"/>
      <c r="G46" s="244"/>
      <c r="H46" s="244"/>
      <c r="I46" s="245"/>
    </row>
    <row r="47" spans="1:9" ht="22.5" thickTop="1" thickBot="1" x14ac:dyDescent="0.25">
      <c r="A47" s="55" t="s">
        <v>4303</v>
      </c>
      <c r="B47" s="56">
        <v>37043</v>
      </c>
      <c r="C47" s="57">
        <v>9</v>
      </c>
      <c r="D47" s="57">
        <v>9</v>
      </c>
      <c r="E47" s="57">
        <v>9</v>
      </c>
      <c r="F47" s="57">
        <v>9</v>
      </c>
      <c r="G47" s="57" t="s">
        <v>4374</v>
      </c>
      <c r="H47" s="58">
        <v>5000</v>
      </c>
      <c r="I47" s="55" t="s">
        <v>4248</v>
      </c>
    </row>
    <row r="48" spans="1:9" ht="22.5" thickTop="1" thickBot="1" x14ac:dyDescent="0.25">
      <c r="A48" s="55" t="s">
        <v>4375</v>
      </c>
      <c r="B48" s="56">
        <v>37135</v>
      </c>
      <c r="C48" s="57">
        <v>5.9</v>
      </c>
      <c r="D48" s="57">
        <v>6.1</v>
      </c>
      <c r="E48" s="57">
        <v>6</v>
      </c>
      <c r="F48" s="57">
        <v>5.9</v>
      </c>
      <c r="G48" s="57" t="s">
        <v>4376</v>
      </c>
      <c r="H48" s="58">
        <v>10000</v>
      </c>
      <c r="I48" s="55" t="s">
        <v>4248</v>
      </c>
    </row>
    <row r="49" spans="1:10" ht="22.5" thickTop="1" thickBot="1" x14ac:dyDescent="0.25">
      <c r="A49" s="55" t="s">
        <v>4377</v>
      </c>
      <c r="B49" s="55" t="s">
        <v>4122</v>
      </c>
      <c r="C49" s="57">
        <v>4.0999999999999996</v>
      </c>
      <c r="D49" s="57">
        <v>4.0999999999999996</v>
      </c>
      <c r="E49" s="57">
        <v>4.0999999999999996</v>
      </c>
      <c r="F49" s="57">
        <v>4.0999999999999996</v>
      </c>
      <c r="G49" s="57" t="s">
        <v>4378</v>
      </c>
      <c r="H49" s="58">
        <v>15000</v>
      </c>
      <c r="I49" s="55" t="s">
        <v>4248</v>
      </c>
    </row>
    <row r="50" spans="1:10" ht="14.25" thickTop="1" thickBot="1" x14ac:dyDescent="0.25">
      <c r="A50" s="243" t="s">
        <v>4255</v>
      </c>
      <c r="B50" s="244"/>
      <c r="C50" s="244"/>
      <c r="D50" s="244"/>
      <c r="E50" s="244"/>
      <c r="F50" s="244"/>
      <c r="G50" s="244"/>
      <c r="H50" s="244"/>
      <c r="I50" s="245"/>
    </row>
    <row r="51" spans="1:10" ht="22.5" thickTop="1" thickBot="1" x14ac:dyDescent="0.25">
      <c r="A51" s="55" t="s">
        <v>4266</v>
      </c>
      <c r="B51" s="56">
        <v>37043</v>
      </c>
      <c r="C51" s="57">
        <v>34.5</v>
      </c>
      <c r="D51" s="57">
        <v>35.25</v>
      </c>
      <c r="E51" s="57">
        <v>34.883000000000003</v>
      </c>
      <c r="F51" s="57">
        <v>35</v>
      </c>
      <c r="G51" s="57" t="s">
        <v>4379</v>
      </c>
      <c r="H51" s="58">
        <v>32000</v>
      </c>
      <c r="I51" s="55" t="s">
        <v>4248</v>
      </c>
    </row>
    <row r="52" spans="1:10" ht="22.5" thickTop="1" thickBot="1" x14ac:dyDescent="0.25">
      <c r="A52" s="55" t="s">
        <v>4380</v>
      </c>
      <c r="B52" s="56">
        <v>37073</v>
      </c>
      <c r="C52" s="57">
        <v>34.75</v>
      </c>
      <c r="D52" s="57">
        <v>35.75</v>
      </c>
      <c r="E52" s="57">
        <v>35.125</v>
      </c>
      <c r="F52" s="57">
        <v>35</v>
      </c>
      <c r="G52" s="57" t="s">
        <v>4381</v>
      </c>
      <c r="H52" s="58">
        <v>20000</v>
      </c>
      <c r="I52" s="55" t="s">
        <v>4248</v>
      </c>
    </row>
    <row r="53" spans="1:10" ht="22.5" thickTop="1" thickBot="1" x14ac:dyDescent="0.25">
      <c r="A53" s="55" t="s">
        <v>4382</v>
      </c>
      <c r="B53" s="56">
        <v>37104</v>
      </c>
      <c r="C53" s="57">
        <v>36.75</v>
      </c>
      <c r="D53" s="57">
        <v>37.25</v>
      </c>
      <c r="E53" s="57">
        <v>37.049999999999997</v>
      </c>
      <c r="F53" s="57">
        <v>37</v>
      </c>
      <c r="G53" s="57" t="s">
        <v>4383</v>
      </c>
      <c r="H53" s="58">
        <v>25000</v>
      </c>
      <c r="I53" s="55" t="s">
        <v>4248</v>
      </c>
    </row>
    <row r="54" spans="1:10" ht="22.5" thickTop="1" thickBot="1" x14ac:dyDescent="0.25">
      <c r="A54" s="55" t="s">
        <v>4384</v>
      </c>
      <c r="B54" s="56">
        <v>37135</v>
      </c>
      <c r="C54" s="57">
        <v>38.5</v>
      </c>
      <c r="D54" s="57">
        <v>39.25</v>
      </c>
      <c r="E54" s="57">
        <v>38.9</v>
      </c>
      <c r="F54" s="57">
        <v>39</v>
      </c>
      <c r="G54" s="57" t="s">
        <v>4385</v>
      </c>
      <c r="H54" s="58">
        <v>25000</v>
      </c>
      <c r="I54" s="55" t="s">
        <v>4248</v>
      </c>
    </row>
    <row r="55" spans="1:10" ht="22.5" thickTop="1" thickBot="1" x14ac:dyDescent="0.25">
      <c r="A55" s="55" t="s">
        <v>4386</v>
      </c>
      <c r="B55" s="55" t="s">
        <v>4175</v>
      </c>
      <c r="C55" s="57">
        <v>36.75</v>
      </c>
      <c r="D55" s="57">
        <v>37.75</v>
      </c>
      <c r="E55" s="57">
        <v>37.027999999999999</v>
      </c>
      <c r="F55" s="57">
        <v>37.75</v>
      </c>
      <c r="G55" s="57" t="s">
        <v>4387</v>
      </c>
      <c r="H55" s="58">
        <v>132000</v>
      </c>
      <c r="I55" s="55" t="s">
        <v>4248</v>
      </c>
      <c r="J55" s="116"/>
    </row>
    <row r="56" spans="1:10" ht="22.5" thickTop="1" thickBot="1" x14ac:dyDescent="0.25">
      <c r="A56" s="55" t="s">
        <v>4388</v>
      </c>
      <c r="B56" s="55" t="s">
        <v>4122</v>
      </c>
      <c r="C56" s="57">
        <v>44.5</v>
      </c>
      <c r="D56" s="57">
        <v>44.75</v>
      </c>
      <c r="E56" s="57">
        <v>44.643000000000001</v>
      </c>
      <c r="F56" s="57">
        <v>44.5</v>
      </c>
      <c r="G56" s="57" t="s">
        <v>4389</v>
      </c>
      <c r="H56" s="58">
        <v>105000</v>
      </c>
      <c r="I56" s="55" t="s">
        <v>4248</v>
      </c>
    </row>
    <row r="57" spans="1:10" ht="22.5" thickTop="1" thickBot="1" x14ac:dyDescent="0.25">
      <c r="A57" s="55" t="s">
        <v>4390</v>
      </c>
      <c r="B57" s="55" t="s">
        <v>4192</v>
      </c>
      <c r="C57" s="57">
        <v>49</v>
      </c>
      <c r="D57" s="57">
        <v>49</v>
      </c>
      <c r="E57" s="57">
        <v>49</v>
      </c>
      <c r="F57" s="57">
        <v>49</v>
      </c>
      <c r="G57" s="57" t="s">
        <v>4391</v>
      </c>
      <c r="H57" s="58">
        <v>15000</v>
      </c>
      <c r="I57" s="55" t="s">
        <v>4248</v>
      </c>
    </row>
    <row r="58" spans="1:10" ht="14.25" thickTop="1" thickBot="1" x14ac:dyDescent="0.25">
      <c r="A58" s="243" t="s">
        <v>4392</v>
      </c>
      <c r="B58" s="244"/>
      <c r="C58" s="244"/>
      <c r="D58" s="244"/>
      <c r="E58" s="244"/>
      <c r="F58" s="244"/>
      <c r="G58" s="244"/>
      <c r="H58" s="244"/>
      <c r="I58" s="245"/>
    </row>
    <row r="59" spans="1:10" ht="22.5" thickTop="1" thickBot="1" x14ac:dyDescent="0.25">
      <c r="A59" s="55" t="s">
        <v>4393</v>
      </c>
      <c r="B59" s="56">
        <v>37073</v>
      </c>
      <c r="C59" s="57">
        <v>256.25</v>
      </c>
      <c r="D59" s="57">
        <v>256.25</v>
      </c>
      <c r="E59" s="57">
        <v>256.25</v>
      </c>
      <c r="F59" s="57">
        <v>256.25</v>
      </c>
      <c r="G59" s="57" t="s">
        <v>4394</v>
      </c>
      <c r="H59" s="58">
        <v>4000</v>
      </c>
      <c r="I59" s="55" t="s">
        <v>4248</v>
      </c>
    </row>
    <row r="60" spans="1:10" ht="14.25" thickTop="1" thickBot="1" x14ac:dyDescent="0.25">
      <c r="A60" s="243" t="s">
        <v>4395</v>
      </c>
      <c r="B60" s="244"/>
      <c r="C60" s="244"/>
      <c r="D60" s="244"/>
      <c r="E60" s="244"/>
      <c r="F60" s="244"/>
      <c r="G60" s="244"/>
      <c r="H60" s="244"/>
      <c r="I60" s="245"/>
    </row>
    <row r="61" spans="1:10" ht="22.5" thickTop="1" thickBot="1" x14ac:dyDescent="0.25">
      <c r="A61" s="55" t="s">
        <v>4396</v>
      </c>
      <c r="B61" s="56">
        <v>37043</v>
      </c>
      <c r="C61" s="57">
        <v>1.3</v>
      </c>
      <c r="D61" s="57">
        <v>1.3</v>
      </c>
      <c r="E61" s="57">
        <v>1.3</v>
      </c>
      <c r="F61" s="57">
        <v>1.3</v>
      </c>
      <c r="G61" s="57" t="s">
        <v>4397</v>
      </c>
      <c r="H61" s="58">
        <v>5000</v>
      </c>
      <c r="I61" s="55" t="s">
        <v>4248</v>
      </c>
    </row>
    <row r="62" spans="1:10" ht="22.5" thickTop="1" thickBot="1" x14ac:dyDescent="0.25">
      <c r="A62" s="55" t="s">
        <v>4398</v>
      </c>
      <c r="B62" s="56">
        <v>37073</v>
      </c>
      <c r="C62" s="57">
        <v>1.3</v>
      </c>
      <c r="D62" s="57">
        <v>1.3</v>
      </c>
      <c r="E62" s="57">
        <v>1.3</v>
      </c>
      <c r="F62" s="57">
        <v>1.3</v>
      </c>
      <c r="G62" s="57" t="s">
        <v>4399</v>
      </c>
      <c r="H62" s="58">
        <v>5000</v>
      </c>
      <c r="I62" s="55" t="s">
        <v>4248</v>
      </c>
    </row>
    <row r="63" spans="1:10" ht="22.5" thickTop="1" thickBot="1" x14ac:dyDescent="0.25">
      <c r="A63" s="55" t="s">
        <v>4400</v>
      </c>
      <c r="B63" s="56">
        <v>37104</v>
      </c>
      <c r="C63" s="57">
        <v>1.3</v>
      </c>
      <c r="D63" s="57">
        <v>1.3</v>
      </c>
      <c r="E63" s="57">
        <v>1.3</v>
      </c>
      <c r="F63" s="57">
        <v>1.3</v>
      </c>
      <c r="G63" s="57" t="s">
        <v>4401</v>
      </c>
      <c r="H63" s="58">
        <v>5000</v>
      </c>
      <c r="I63" s="55" t="s">
        <v>4248</v>
      </c>
    </row>
    <row r="64" spans="1:10" ht="14.25" thickTop="1" thickBot="1" x14ac:dyDescent="0.25">
      <c r="A64" s="55"/>
      <c r="B64" s="55"/>
      <c r="C64" s="57"/>
      <c r="D64" s="57"/>
      <c r="E64" s="57"/>
      <c r="F64" s="57"/>
      <c r="G64" s="57"/>
      <c r="H64" s="58"/>
      <c r="I64" s="55"/>
    </row>
    <row r="65" spans="1:9" ht="14.25" thickTop="1" thickBot="1" x14ac:dyDescent="0.25">
      <c r="A65" s="55"/>
      <c r="B65" s="55"/>
      <c r="C65" s="57"/>
      <c r="D65" s="57"/>
      <c r="E65" s="57"/>
      <c r="F65" s="57"/>
      <c r="G65" s="57"/>
      <c r="H65" s="58"/>
      <c r="I65" s="55"/>
    </row>
    <row r="66" spans="1:9" ht="14.25" thickTop="1" thickBot="1" x14ac:dyDescent="0.25">
      <c r="A66" s="243"/>
      <c r="B66" s="244"/>
      <c r="C66" s="244"/>
      <c r="D66" s="244"/>
      <c r="E66" s="244"/>
      <c r="F66" s="244"/>
      <c r="G66" s="244"/>
      <c r="H66" s="244"/>
      <c r="I66" s="245"/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5" thickTop="1" x14ac:dyDescent="0.2"/>
  </sheetData>
  <mergeCells count="21">
    <mergeCell ref="A28:I28"/>
    <mergeCell ref="A66:I66"/>
    <mergeCell ref="A50:I50"/>
    <mergeCell ref="A11:I11"/>
    <mergeCell ref="A25:I25"/>
    <mergeCell ref="A30:I30"/>
    <mergeCell ref="A32:I32"/>
    <mergeCell ref="A34:I34"/>
    <mergeCell ref="A46:I46"/>
    <mergeCell ref="A58:I58"/>
    <mergeCell ref="A38:I38"/>
    <mergeCell ref="A60:I60"/>
    <mergeCell ref="F9:F10"/>
    <mergeCell ref="G9:G10"/>
    <mergeCell ref="H9:H10"/>
    <mergeCell ref="I9:I10"/>
    <mergeCell ref="A9:A10"/>
    <mergeCell ref="B9:B10"/>
    <mergeCell ref="C9:C10"/>
    <mergeCell ref="D9:D10"/>
    <mergeCell ref="A15:I15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/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4067</v>
      </c>
      <c r="B1" s="2"/>
      <c r="F1" s="3"/>
      <c r="G1" s="4" t="s">
        <v>3847</v>
      </c>
      <c r="H1" s="1">
        <f>SUM(H11:H10000)</f>
        <v>8357600</v>
      </c>
    </row>
    <row r="2" spans="1:9" ht="15.75" x14ac:dyDescent="0.25">
      <c r="A2" s="16" t="s">
        <v>3848</v>
      </c>
      <c r="B2" s="2"/>
      <c r="F2" s="3"/>
      <c r="G2" s="59"/>
      <c r="H2" s="61"/>
    </row>
    <row r="3" spans="1:9" x14ac:dyDescent="0.2">
      <c r="A3" s="96">
        <f>'E-Mail'!$B$2</f>
        <v>37026</v>
      </c>
      <c r="B3" s="2"/>
      <c r="F3" s="3"/>
      <c r="G3" s="59"/>
      <c r="H3" s="61"/>
    </row>
    <row r="5" spans="1:9" s="51" customFormat="1" ht="9.75" customHeight="1" x14ac:dyDescent="0.2">
      <c r="A5" s="52" t="s">
        <v>4304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4066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4329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</row>
    <row r="10" spans="1:9" s="51" customFormat="1" ht="25.5" customHeight="1" thickBot="1" x14ac:dyDescent="0.25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</row>
    <row r="11" spans="1:9" s="51" customFormat="1" ht="10.5" customHeight="1" thickTop="1" thickBot="1" x14ac:dyDescent="0.25">
      <c r="A11" s="243" t="s">
        <v>4123</v>
      </c>
      <c r="B11" s="244"/>
      <c r="C11" s="244"/>
      <c r="D11" s="244"/>
      <c r="E11" s="244"/>
      <c r="F11" s="244"/>
      <c r="G11" s="244"/>
      <c r="H11" s="244"/>
      <c r="I11" s="245"/>
    </row>
    <row r="12" spans="1:9" s="51" customFormat="1" ht="22.5" thickTop="1" thickBot="1" x14ac:dyDescent="0.25">
      <c r="A12" s="55" t="s">
        <v>4402</v>
      </c>
      <c r="B12" s="55" t="s">
        <v>4228</v>
      </c>
      <c r="C12" s="57">
        <v>45.5</v>
      </c>
      <c r="D12" s="57">
        <v>45.5</v>
      </c>
      <c r="E12" s="57">
        <v>45.5</v>
      </c>
      <c r="F12" s="57">
        <v>45.5</v>
      </c>
      <c r="G12" s="57" t="s">
        <v>4403</v>
      </c>
      <c r="H12" s="58">
        <v>4000</v>
      </c>
      <c r="I12" s="55" t="s">
        <v>3843</v>
      </c>
    </row>
    <row r="13" spans="1:9" s="51" customFormat="1" ht="22.5" thickTop="1" thickBot="1" x14ac:dyDescent="0.25">
      <c r="A13" s="55" t="s">
        <v>4404</v>
      </c>
      <c r="B13" s="55" t="s">
        <v>4163</v>
      </c>
      <c r="C13" s="57">
        <v>51.5</v>
      </c>
      <c r="D13" s="57">
        <v>51.5</v>
      </c>
      <c r="E13" s="57">
        <v>51.5</v>
      </c>
      <c r="F13" s="57">
        <v>51.5</v>
      </c>
      <c r="G13" s="57" t="s">
        <v>4405</v>
      </c>
      <c r="H13" s="58">
        <v>1600</v>
      </c>
      <c r="I13" s="55" t="s">
        <v>3843</v>
      </c>
    </row>
    <row r="14" spans="1:9" s="51" customFormat="1" ht="22.5" thickTop="1" thickBot="1" x14ac:dyDescent="0.25">
      <c r="A14" s="55" t="s">
        <v>4406</v>
      </c>
      <c r="B14" s="56">
        <v>37135</v>
      </c>
      <c r="C14" s="57">
        <v>58.25</v>
      </c>
      <c r="D14" s="57">
        <v>58.25</v>
      </c>
      <c r="E14" s="57">
        <v>58.25</v>
      </c>
      <c r="F14" s="57">
        <v>58.25</v>
      </c>
      <c r="G14" s="57" t="s">
        <v>4360</v>
      </c>
      <c r="H14" s="58">
        <v>15200</v>
      </c>
      <c r="I14" s="55" t="s">
        <v>3843</v>
      </c>
    </row>
    <row r="15" spans="1:9" s="51" customFormat="1" ht="14.25" thickTop="1" thickBot="1" x14ac:dyDescent="0.25">
      <c r="A15" s="243" t="s">
        <v>4201</v>
      </c>
      <c r="B15" s="244"/>
      <c r="C15" s="244"/>
      <c r="D15" s="244"/>
      <c r="E15" s="244"/>
      <c r="F15" s="244"/>
      <c r="G15" s="244"/>
      <c r="H15" s="244"/>
      <c r="I15" s="245"/>
    </row>
    <row r="16" spans="1:9" s="51" customFormat="1" ht="22.5" thickTop="1" thickBot="1" x14ac:dyDescent="0.25">
      <c r="A16" s="55" t="s">
        <v>4407</v>
      </c>
      <c r="B16" s="55" t="s">
        <v>3844</v>
      </c>
      <c r="C16" s="57">
        <v>57.75</v>
      </c>
      <c r="D16" s="57">
        <v>57.75</v>
      </c>
      <c r="E16" s="57">
        <v>57.75</v>
      </c>
      <c r="F16" s="57">
        <v>57.75</v>
      </c>
      <c r="G16" s="57" t="s">
        <v>4408</v>
      </c>
      <c r="H16" s="58">
        <v>39200</v>
      </c>
      <c r="I16" s="55" t="s">
        <v>3843</v>
      </c>
    </row>
    <row r="17" spans="1:9" s="51" customFormat="1" ht="22.5" thickTop="1" thickBot="1" x14ac:dyDescent="0.25">
      <c r="A17" s="55" t="s">
        <v>4409</v>
      </c>
      <c r="B17" s="55" t="s">
        <v>4410</v>
      </c>
      <c r="C17" s="57">
        <v>24</v>
      </c>
      <c r="D17" s="57">
        <v>24</v>
      </c>
      <c r="E17" s="57">
        <v>24</v>
      </c>
      <c r="F17" s="57">
        <v>24</v>
      </c>
      <c r="G17" s="57" t="s">
        <v>4411</v>
      </c>
      <c r="H17" s="58">
        <v>1600</v>
      </c>
      <c r="I17" s="55" t="s">
        <v>3843</v>
      </c>
    </row>
    <row r="18" spans="1:9" s="51" customFormat="1" ht="14.25" thickTop="1" thickBot="1" x14ac:dyDescent="0.25">
      <c r="A18" s="243" t="s">
        <v>3840</v>
      </c>
      <c r="B18" s="244"/>
      <c r="C18" s="244"/>
      <c r="D18" s="244"/>
      <c r="E18" s="244"/>
      <c r="F18" s="244"/>
      <c r="G18" s="244"/>
      <c r="H18" s="244"/>
      <c r="I18" s="245"/>
    </row>
    <row r="19" spans="1:9" s="51" customFormat="1" ht="22.5" thickTop="1" thickBot="1" x14ac:dyDescent="0.25">
      <c r="A19" s="55" t="s">
        <v>3841</v>
      </c>
      <c r="B19" s="55" t="s">
        <v>3842</v>
      </c>
      <c r="C19" s="57">
        <v>37</v>
      </c>
      <c r="D19" s="57">
        <v>42</v>
      </c>
      <c r="E19" s="57">
        <v>39.762</v>
      </c>
      <c r="F19" s="57">
        <v>38</v>
      </c>
      <c r="G19" s="57" t="s">
        <v>4412</v>
      </c>
      <c r="H19" s="58">
        <v>49600</v>
      </c>
      <c r="I19" s="55" t="s">
        <v>3843</v>
      </c>
    </row>
    <row r="20" spans="1:9" s="51" customFormat="1" ht="22.5" thickTop="1" thickBot="1" x14ac:dyDescent="0.25">
      <c r="A20" s="55" t="s">
        <v>4267</v>
      </c>
      <c r="B20" s="55" t="s">
        <v>4221</v>
      </c>
      <c r="C20" s="57">
        <v>42.5</v>
      </c>
      <c r="D20" s="57">
        <v>44</v>
      </c>
      <c r="E20" s="57">
        <v>43.667000000000002</v>
      </c>
      <c r="F20" s="57">
        <v>44</v>
      </c>
      <c r="G20" s="57" t="s">
        <v>4413</v>
      </c>
      <c r="H20" s="58">
        <v>19200</v>
      </c>
      <c r="I20" s="55" t="s">
        <v>3843</v>
      </c>
    </row>
    <row r="21" spans="1:9" s="51" customFormat="1" ht="22.5" thickTop="1" thickBot="1" x14ac:dyDescent="0.25">
      <c r="A21" s="55" t="s">
        <v>4305</v>
      </c>
      <c r="B21" s="55" t="s">
        <v>4228</v>
      </c>
      <c r="C21" s="57">
        <v>46.4</v>
      </c>
      <c r="D21" s="57">
        <v>50</v>
      </c>
      <c r="E21" s="57">
        <v>48.3</v>
      </c>
      <c r="F21" s="57">
        <v>46.4</v>
      </c>
      <c r="G21" s="57" t="s">
        <v>4414</v>
      </c>
      <c r="H21" s="58">
        <v>12000</v>
      </c>
      <c r="I21" s="55" t="s">
        <v>3843</v>
      </c>
    </row>
    <row r="22" spans="1:9" s="51" customFormat="1" ht="22.5" thickTop="1" thickBot="1" x14ac:dyDescent="0.25">
      <c r="A22" s="55" t="s">
        <v>3853</v>
      </c>
      <c r="B22" s="56">
        <v>37043</v>
      </c>
      <c r="C22" s="57">
        <v>64.75</v>
      </c>
      <c r="D22" s="57">
        <v>66.75</v>
      </c>
      <c r="E22" s="57">
        <v>65.915999999999997</v>
      </c>
      <c r="F22" s="57">
        <v>66.75</v>
      </c>
      <c r="G22" s="57" t="s">
        <v>4415</v>
      </c>
      <c r="H22" s="58">
        <v>3225600</v>
      </c>
      <c r="I22" s="55" t="s">
        <v>3843</v>
      </c>
    </row>
    <row r="23" spans="1:9" s="51" customFormat="1" ht="22.5" thickTop="1" thickBot="1" x14ac:dyDescent="0.25">
      <c r="A23" s="55" t="s">
        <v>4167</v>
      </c>
      <c r="B23" s="55" t="s">
        <v>3844</v>
      </c>
      <c r="C23" s="57">
        <v>99</v>
      </c>
      <c r="D23" s="57">
        <v>102</v>
      </c>
      <c r="E23" s="57">
        <v>100.292</v>
      </c>
      <c r="F23" s="57">
        <v>101.5</v>
      </c>
      <c r="G23" s="57" t="s">
        <v>4416</v>
      </c>
      <c r="H23" s="58">
        <v>211200</v>
      </c>
      <c r="I23" s="55" t="s">
        <v>3843</v>
      </c>
    </row>
    <row r="24" spans="1:9" s="51" customFormat="1" ht="22.5" thickTop="1" thickBot="1" x14ac:dyDescent="0.25">
      <c r="A24" s="55" t="s">
        <v>4168</v>
      </c>
      <c r="B24" s="56">
        <v>37135</v>
      </c>
      <c r="C24" s="57">
        <v>39.6</v>
      </c>
      <c r="D24" s="57">
        <v>42.4</v>
      </c>
      <c r="E24" s="57">
        <v>39.966000000000001</v>
      </c>
      <c r="F24" s="57">
        <v>42.4</v>
      </c>
      <c r="G24" s="57" t="s">
        <v>4417</v>
      </c>
      <c r="H24" s="58">
        <v>623200</v>
      </c>
      <c r="I24" s="55" t="s">
        <v>3843</v>
      </c>
    </row>
    <row r="25" spans="1:9" s="51" customFormat="1" ht="22.5" thickTop="1" thickBot="1" x14ac:dyDescent="0.25">
      <c r="A25" s="55" t="s">
        <v>4418</v>
      </c>
      <c r="B25" s="56">
        <v>37165</v>
      </c>
      <c r="C25" s="57">
        <v>38.75</v>
      </c>
      <c r="D25" s="57">
        <v>38.75</v>
      </c>
      <c r="E25" s="57">
        <v>38.75</v>
      </c>
      <c r="F25" s="57">
        <v>38.75</v>
      </c>
      <c r="G25" s="57" t="s">
        <v>4419</v>
      </c>
      <c r="H25" s="58">
        <v>18400</v>
      </c>
      <c r="I25" s="55" t="s">
        <v>3843</v>
      </c>
    </row>
    <row r="26" spans="1:9" s="51" customFormat="1" ht="22.5" thickTop="1" thickBot="1" x14ac:dyDescent="0.25">
      <c r="A26" s="55" t="s">
        <v>4170</v>
      </c>
      <c r="B26" s="55" t="s">
        <v>4122</v>
      </c>
      <c r="C26" s="57">
        <v>38.299999999999997</v>
      </c>
      <c r="D26" s="57">
        <v>38.799999999999997</v>
      </c>
      <c r="E26" s="57">
        <v>38.47</v>
      </c>
      <c r="F26" s="57">
        <v>38.799999999999997</v>
      </c>
      <c r="G26" s="57" t="s">
        <v>4420</v>
      </c>
      <c r="H26" s="58">
        <v>512000</v>
      </c>
      <c r="I26" s="55" t="s">
        <v>3843</v>
      </c>
    </row>
    <row r="27" spans="1:9" s="51" customFormat="1" ht="22.5" thickTop="1" thickBot="1" x14ac:dyDescent="0.25">
      <c r="A27" s="55" t="s">
        <v>4306</v>
      </c>
      <c r="B27" s="55" t="s">
        <v>4307</v>
      </c>
      <c r="C27" s="57">
        <v>42.55</v>
      </c>
      <c r="D27" s="57">
        <v>42.75</v>
      </c>
      <c r="E27" s="57">
        <v>42.65</v>
      </c>
      <c r="F27" s="57">
        <v>42.75</v>
      </c>
      <c r="G27" s="57" t="s">
        <v>4421</v>
      </c>
      <c r="H27" s="58">
        <v>67200</v>
      </c>
      <c r="I27" s="55" t="s">
        <v>3843</v>
      </c>
    </row>
    <row r="28" spans="1:9" s="51" customFormat="1" ht="22.5" thickTop="1" thickBot="1" x14ac:dyDescent="0.25">
      <c r="A28" s="55" t="s">
        <v>4422</v>
      </c>
      <c r="B28" s="56">
        <v>37044</v>
      </c>
      <c r="C28" s="57">
        <v>57.5</v>
      </c>
      <c r="D28" s="57">
        <v>57.75</v>
      </c>
      <c r="E28" s="57">
        <v>57.582999999999998</v>
      </c>
      <c r="F28" s="57">
        <v>57.5</v>
      </c>
      <c r="G28" s="57" t="s">
        <v>4423</v>
      </c>
      <c r="H28" s="58">
        <v>48000</v>
      </c>
      <c r="I28" s="55" t="s">
        <v>3843</v>
      </c>
    </row>
    <row r="29" spans="1:9" s="51" customFormat="1" ht="22.5" thickTop="1" thickBot="1" x14ac:dyDescent="0.25">
      <c r="A29" s="55" t="s">
        <v>4256</v>
      </c>
      <c r="B29" s="55" t="s">
        <v>4197</v>
      </c>
      <c r="C29" s="57">
        <v>79.5</v>
      </c>
      <c r="D29" s="57">
        <v>80.75</v>
      </c>
      <c r="E29" s="57">
        <v>80.063000000000002</v>
      </c>
      <c r="F29" s="57">
        <v>80.25</v>
      </c>
      <c r="G29" s="57" t="s">
        <v>4424</v>
      </c>
      <c r="H29" s="58">
        <v>140800</v>
      </c>
      <c r="I29" s="55" t="s">
        <v>3843</v>
      </c>
    </row>
    <row r="30" spans="1:9" s="51" customFormat="1" ht="22.5" thickTop="1" thickBot="1" x14ac:dyDescent="0.25">
      <c r="A30" s="55" t="s">
        <v>4425</v>
      </c>
      <c r="B30" s="55" t="s">
        <v>4259</v>
      </c>
      <c r="C30" s="57">
        <v>35.5</v>
      </c>
      <c r="D30" s="57">
        <v>35.5</v>
      </c>
      <c r="E30" s="57">
        <v>35.5</v>
      </c>
      <c r="F30" s="57">
        <v>35.5</v>
      </c>
      <c r="G30" s="57" t="s">
        <v>4426</v>
      </c>
      <c r="H30" s="58">
        <v>51200</v>
      </c>
      <c r="I30" s="55" t="s">
        <v>3843</v>
      </c>
    </row>
    <row r="31" spans="1:9" s="51" customFormat="1" ht="22.5" thickTop="1" thickBot="1" x14ac:dyDescent="0.25">
      <c r="A31" s="55" t="s">
        <v>4427</v>
      </c>
      <c r="B31" s="55" t="s">
        <v>4200</v>
      </c>
      <c r="C31" s="57">
        <v>47.25</v>
      </c>
      <c r="D31" s="57">
        <v>47.25</v>
      </c>
      <c r="E31" s="57">
        <v>47.25</v>
      </c>
      <c r="F31" s="57">
        <v>47.25</v>
      </c>
      <c r="G31" s="57" t="s">
        <v>4428</v>
      </c>
      <c r="H31" s="58">
        <v>204000</v>
      </c>
      <c r="I31" s="55" t="s">
        <v>3843</v>
      </c>
    </row>
    <row r="32" spans="1:9" s="51" customFormat="1" ht="22.5" thickTop="1" thickBot="1" x14ac:dyDescent="0.25">
      <c r="A32" s="55" t="s">
        <v>4184</v>
      </c>
      <c r="B32" s="55" t="s">
        <v>3842</v>
      </c>
      <c r="C32" s="57">
        <v>36</v>
      </c>
      <c r="D32" s="57">
        <v>42.5</v>
      </c>
      <c r="E32" s="57">
        <v>38.832999999999998</v>
      </c>
      <c r="F32" s="57">
        <v>36</v>
      </c>
      <c r="G32" s="57" t="s">
        <v>4429</v>
      </c>
      <c r="H32" s="58">
        <v>2400</v>
      </c>
      <c r="I32" s="55" t="s">
        <v>3843</v>
      </c>
    </row>
    <row r="33" spans="1:9" s="51" customFormat="1" ht="22.5" thickTop="1" thickBot="1" x14ac:dyDescent="0.25">
      <c r="A33" s="55" t="s">
        <v>4430</v>
      </c>
      <c r="B33" s="56">
        <v>37043</v>
      </c>
      <c r="C33" s="57">
        <v>61.9</v>
      </c>
      <c r="D33" s="57">
        <v>61.9</v>
      </c>
      <c r="E33" s="57">
        <v>61.9</v>
      </c>
      <c r="F33" s="57">
        <v>61.9</v>
      </c>
      <c r="G33" s="57" t="s">
        <v>4431</v>
      </c>
      <c r="H33" s="58">
        <v>16800</v>
      </c>
      <c r="I33" s="55" t="s">
        <v>3843</v>
      </c>
    </row>
    <row r="34" spans="1:9" s="51" customFormat="1" ht="22.5" thickTop="1" thickBot="1" x14ac:dyDescent="0.25">
      <c r="A34" s="55" t="s">
        <v>4432</v>
      </c>
      <c r="B34" s="55" t="s">
        <v>3844</v>
      </c>
      <c r="C34" s="57">
        <v>93.25</v>
      </c>
      <c r="D34" s="57">
        <v>93.25</v>
      </c>
      <c r="E34" s="57">
        <v>93.25</v>
      </c>
      <c r="F34" s="57">
        <v>93.25</v>
      </c>
      <c r="G34" s="57" t="s">
        <v>4433</v>
      </c>
      <c r="H34" s="58">
        <v>35200</v>
      </c>
      <c r="I34" s="55" t="s">
        <v>3843</v>
      </c>
    </row>
    <row r="35" spans="1:9" s="51" customFormat="1" ht="22.5" thickTop="1" thickBot="1" x14ac:dyDescent="0.25">
      <c r="A35" s="55" t="s">
        <v>4308</v>
      </c>
      <c r="B35" s="56">
        <v>37135</v>
      </c>
      <c r="C35" s="57">
        <v>37.25</v>
      </c>
      <c r="D35" s="57">
        <v>37.25</v>
      </c>
      <c r="E35" s="57">
        <v>37.25</v>
      </c>
      <c r="F35" s="57">
        <v>37.25</v>
      </c>
      <c r="G35" s="57" t="s">
        <v>4434</v>
      </c>
      <c r="H35" s="58">
        <v>15200</v>
      </c>
      <c r="I35" s="55" t="s">
        <v>3843</v>
      </c>
    </row>
    <row r="36" spans="1:9" s="51" customFormat="1" ht="22.5" thickTop="1" thickBot="1" x14ac:dyDescent="0.25">
      <c r="A36" s="55" t="s">
        <v>4435</v>
      </c>
      <c r="B36" s="56">
        <v>37226</v>
      </c>
      <c r="C36" s="57">
        <v>38.25</v>
      </c>
      <c r="D36" s="57">
        <v>38.25</v>
      </c>
      <c r="E36" s="57">
        <v>38.25</v>
      </c>
      <c r="F36" s="57">
        <v>38.25</v>
      </c>
      <c r="G36" s="57" t="s">
        <v>4436</v>
      </c>
      <c r="H36" s="58">
        <v>16000</v>
      </c>
      <c r="I36" s="55" t="s">
        <v>3843</v>
      </c>
    </row>
    <row r="37" spans="1:9" s="51" customFormat="1" ht="22.5" thickTop="1" thickBot="1" x14ac:dyDescent="0.25">
      <c r="A37" s="55" t="s">
        <v>4309</v>
      </c>
      <c r="B37" s="55" t="s">
        <v>4122</v>
      </c>
      <c r="C37" s="57">
        <v>36.5</v>
      </c>
      <c r="D37" s="57">
        <v>36.5</v>
      </c>
      <c r="E37" s="57">
        <v>36.5</v>
      </c>
      <c r="F37" s="57">
        <v>36.5</v>
      </c>
      <c r="G37" s="57" t="s">
        <v>4360</v>
      </c>
      <c r="H37" s="58">
        <v>51200</v>
      </c>
      <c r="I37" s="55" t="s">
        <v>3843</v>
      </c>
    </row>
    <row r="38" spans="1:9" s="51" customFormat="1" ht="22.5" thickTop="1" thickBot="1" x14ac:dyDescent="0.25">
      <c r="A38" s="55" t="s">
        <v>4437</v>
      </c>
      <c r="B38" s="55" t="s">
        <v>4438</v>
      </c>
      <c r="C38" s="57">
        <v>68.25</v>
      </c>
      <c r="D38" s="57">
        <v>68.25</v>
      </c>
      <c r="E38" s="57">
        <v>68.25</v>
      </c>
      <c r="F38" s="57">
        <v>68.25</v>
      </c>
      <c r="G38" s="57" t="s">
        <v>4439</v>
      </c>
      <c r="H38" s="58">
        <v>34400</v>
      </c>
      <c r="I38" s="55" t="s">
        <v>3843</v>
      </c>
    </row>
    <row r="39" spans="1:9" s="51" customFormat="1" ht="22.5" thickTop="1" thickBot="1" x14ac:dyDescent="0.25">
      <c r="A39" s="55" t="s">
        <v>4124</v>
      </c>
      <c r="B39" s="55" t="s">
        <v>3842</v>
      </c>
      <c r="C39" s="57">
        <v>45</v>
      </c>
      <c r="D39" s="57">
        <v>50.5</v>
      </c>
      <c r="E39" s="57">
        <v>47.575000000000003</v>
      </c>
      <c r="F39" s="57">
        <v>45</v>
      </c>
      <c r="G39" s="57" t="s">
        <v>4440</v>
      </c>
      <c r="H39" s="58">
        <v>8000</v>
      </c>
      <c r="I39" s="55" t="s">
        <v>3843</v>
      </c>
    </row>
    <row r="40" spans="1:9" s="51" customFormat="1" ht="22.5" thickTop="1" thickBot="1" x14ac:dyDescent="0.25">
      <c r="A40" s="55" t="s">
        <v>4268</v>
      </c>
      <c r="B40" s="55" t="s">
        <v>4221</v>
      </c>
      <c r="C40" s="57">
        <v>48</v>
      </c>
      <c r="D40" s="57">
        <v>51</v>
      </c>
      <c r="E40" s="57">
        <v>49.75</v>
      </c>
      <c r="F40" s="57">
        <v>51</v>
      </c>
      <c r="G40" s="57" t="s">
        <v>4441</v>
      </c>
      <c r="H40" s="58">
        <v>6400</v>
      </c>
      <c r="I40" s="55" t="s">
        <v>3843</v>
      </c>
    </row>
    <row r="41" spans="1:9" s="51" customFormat="1" ht="22.5" thickTop="1" thickBot="1" x14ac:dyDescent="0.25">
      <c r="A41" s="55" t="s">
        <v>4202</v>
      </c>
      <c r="B41" s="56">
        <v>37043</v>
      </c>
      <c r="C41" s="57">
        <v>74.75</v>
      </c>
      <c r="D41" s="57">
        <v>74.75</v>
      </c>
      <c r="E41" s="57">
        <v>74.75</v>
      </c>
      <c r="F41" s="57">
        <v>74.75</v>
      </c>
      <c r="G41" s="57" t="s">
        <v>4442</v>
      </c>
      <c r="H41" s="58">
        <v>16800</v>
      </c>
      <c r="I41" s="55" t="s">
        <v>3843</v>
      </c>
    </row>
    <row r="42" spans="1:9" s="51" customFormat="1" ht="22.5" thickTop="1" thickBot="1" x14ac:dyDescent="0.25">
      <c r="A42" s="55" t="s">
        <v>4310</v>
      </c>
      <c r="B42" s="55" t="s">
        <v>3844</v>
      </c>
      <c r="C42" s="57">
        <v>110</v>
      </c>
      <c r="D42" s="57">
        <v>110</v>
      </c>
      <c r="E42" s="57">
        <v>110</v>
      </c>
      <c r="F42" s="57">
        <v>110</v>
      </c>
      <c r="G42" s="57" t="s">
        <v>4443</v>
      </c>
      <c r="H42" s="58">
        <v>35200</v>
      </c>
      <c r="I42" s="55" t="s">
        <v>3843</v>
      </c>
    </row>
    <row r="43" spans="1:9" s="51" customFormat="1" ht="22.5" thickTop="1" thickBot="1" x14ac:dyDescent="0.25">
      <c r="A43" s="55" t="s">
        <v>4269</v>
      </c>
      <c r="B43" s="56">
        <v>37135</v>
      </c>
      <c r="C43" s="57">
        <v>46.4</v>
      </c>
      <c r="D43" s="57">
        <v>47</v>
      </c>
      <c r="E43" s="57">
        <v>46.6</v>
      </c>
      <c r="F43" s="57">
        <v>47</v>
      </c>
      <c r="G43" s="57" t="s">
        <v>4417</v>
      </c>
      <c r="H43" s="58">
        <v>76000</v>
      </c>
      <c r="I43" s="55" t="s">
        <v>3843</v>
      </c>
    </row>
    <row r="44" spans="1:9" s="51" customFormat="1" ht="22.5" thickTop="1" thickBot="1" x14ac:dyDescent="0.25">
      <c r="A44" s="55" t="s">
        <v>4444</v>
      </c>
      <c r="B44" s="55" t="s">
        <v>4307</v>
      </c>
      <c r="C44" s="57">
        <v>44</v>
      </c>
      <c r="D44" s="57">
        <v>44</v>
      </c>
      <c r="E44" s="57">
        <v>44</v>
      </c>
      <c r="F44" s="57">
        <v>44</v>
      </c>
      <c r="G44" s="57" t="s">
        <v>4445</v>
      </c>
      <c r="H44" s="58">
        <v>33600</v>
      </c>
      <c r="I44" s="55" t="s">
        <v>3843</v>
      </c>
    </row>
    <row r="45" spans="1:9" s="51" customFormat="1" ht="22.5" thickTop="1" thickBot="1" x14ac:dyDescent="0.25">
      <c r="A45" s="55" t="s">
        <v>4446</v>
      </c>
      <c r="B45" s="55" t="s">
        <v>4229</v>
      </c>
      <c r="C45" s="57">
        <v>42.5</v>
      </c>
      <c r="D45" s="57">
        <v>42.75</v>
      </c>
      <c r="E45" s="57">
        <v>42.625</v>
      </c>
      <c r="F45" s="57">
        <v>42.5</v>
      </c>
      <c r="G45" s="57" t="s">
        <v>4447</v>
      </c>
      <c r="H45" s="58">
        <v>408000</v>
      </c>
      <c r="I45" s="55" t="s">
        <v>3843</v>
      </c>
    </row>
    <row r="46" spans="1:9" s="51" customFormat="1" ht="22.5" thickTop="1" thickBot="1" x14ac:dyDescent="0.25">
      <c r="A46" s="55" t="s">
        <v>4196</v>
      </c>
      <c r="B46" s="55" t="s">
        <v>3842</v>
      </c>
      <c r="C46" s="57">
        <v>50</v>
      </c>
      <c r="D46" s="57">
        <v>54</v>
      </c>
      <c r="E46" s="57">
        <v>52.570999999999998</v>
      </c>
      <c r="F46" s="57">
        <v>52.75</v>
      </c>
      <c r="G46" s="57" t="s">
        <v>4448</v>
      </c>
      <c r="H46" s="58">
        <v>5600</v>
      </c>
      <c r="I46" s="55" t="s">
        <v>3843</v>
      </c>
    </row>
    <row r="47" spans="1:9" s="51" customFormat="1" ht="22.5" thickTop="1" thickBot="1" x14ac:dyDescent="0.25">
      <c r="A47" s="55" t="s">
        <v>4311</v>
      </c>
      <c r="B47" s="55" t="s">
        <v>4221</v>
      </c>
      <c r="C47" s="57">
        <v>50</v>
      </c>
      <c r="D47" s="57">
        <v>50</v>
      </c>
      <c r="E47" s="57">
        <v>50</v>
      </c>
      <c r="F47" s="57">
        <v>50</v>
      </c>
      <c r="G47" s="57" t="s">
        <v>4449</v>
      </c>
      <c r="H47" s="58">
        <v>4800</v>
      </c>
      <c r="I47" s="55" t="s">
        <v>3843</v>
      </c>
    </row>
    <row r="48" spans="1:9" s="51" customFormat="1" ht="22.5" thickTop="1" thickBot="1" x14ac:dyDescent="0.25">
      <c r="A48" s="55" t="s">
        <v>4312</v>
      </c>
      <c r="B48" s="55" t="s">
        <v>4228</v>
      </c>
      <c r="C48" s="57">
        <v>54</v>
      </c>
      <c r="D48" s="57">
        <v>56.5</v>
      </c>
      <c r="E48" s="57">
        <v>55.424999999999997</v>
      </c>
      <c r="F48" s="57">
        <v>55.75</v>
      </c>
      <c r="G48" s="57" t="s">
        <v>4358</v>
      </c>
      <c r="H48" s="58">
        <v>40000</v>
      </c>
      <c r="I48" s="55" t="s">
        <v>3843</v>
      </c>
    </row>
    <row r="49" spans="1:9" s="51" customFormat="1" ht="22.5" thickTop="1" thickBot="1" x14ac:dyDescent="0.25">
      <c r="A49" s="55" t="s">
        <v>4270</v>
      </c>
      <c r="B49" s="56">
        <v>37043</v>
      </c>
      <c r="C49" s="57">
        <v>66</v>
      </c>
      <c r="D49" s="57">
        <v>66.25</v>
      </c>
      <c r="E49" s="57">
        <v>66.141999999999996</v>
      </c>
      <c r="F49" s="57">
        <v>66.05</v>
      </c>
      <c r="G49" s="57" t="s">
        <v>4450</v>
      </c>
      <c r="H49" s="58">
        <v>100800</v>
      </c>
      <c r="I49" s="55" t="s">
        <v>3843</v>
      </c>
    </row>
    <row r="50" spans="1:9" s="51" customFormat="1" ht="22.5" thickTop="1" thickBot="1" x14ac:dyDescent="0.25">
      <c r="A50" s="55" t="s">
        <v>4222</v>
      </c>
      <c r="B50" s="55" t="s">
        <v>4163</v>
      </c>
      <c r="C50" s="57">
        <v>38.799999999999997</v>
      </c>
      <c r="D50" s="57">
        <v>49.5</v>
      </c>
      <c r="E50" s="57">
        <v>45.423999999999999</v>
      </c>
      <c r="F50" s="57">
        <v>39</v>
      </c>
      <c r="G50" s="57" t="s">
        <v>4451</v>
      </c>
      <c r="H50" s="58">
        <v>30400</v>
      </c>
      <c r="I50" s="55" t="s">
        <v>3843</v>
      </c>
    </row>
    <row r="51" spans="1:9" s="51" customFormat="1" ht="22.5" thickTop="1" thickBot="1" x14ac:dyDescent="0.25">
      <c r="A51" s="55" t="s">
        <v>3845</v>
      </c>
      <c r="B51" s="55" t="s">
        <v>3842</v>
      </c>
      <c r="C51" s="57">
        <v>37.25</v>
      </c>
      <c r="D51" s="57">
        <v>38.5</v>
      </c>
      <c r="E51" s="57">
        <v>37.909999999999997</v>
      </c>
      <c r="F51" s="57">
        <v>37.25</v>
      </c>
      <c r="G51" s="57" t="s">
        <v>4362</v>
      </c>
      <c r="H51" s="58">
        <v>36000</v>
      </c>
      <c r="I51" s="55" t="s">
        <v>3843</v>
      </c>
    </row>
    <row r="52" spans="1:9" s="51" customFormat="1" ht="22.5" thickTop="1" thickBot="1" x14ac:dyDescent="0.25">
      <c r="A52" s="55" t="s">
        <v>4271</v>
      </c>
      <c r="B52" s="55" t="s">
        <v>4221</v>
      </c>
      <c r="C52" s="57">
        <v>38.25</v>
      </c>
      <c r="D52" s="57">
        <v>39</v>
      </c>
      <c r="E52" s="57">
        <v>38.704999999999998</v>
      </c>
      <c r="F52" s="57">
        <v>39</v>
      </c>
      <c r="G52" s="57" t="s">
        <v>4451</v>
      </c>
      <c r="H52" s="58">
        <v>8800</v>
      </c>
      <c r="I52" s="55" t="s">
        <v>3843</v>
      </c>
    </row>
    <row r="53" spans="1:9" s="51" customFormat="1" ht="22.5" thickTop="1" thickBot="1" x14ac:dyDescent="0.25">
      <c r="A53" s="55" t="s">
        <v>4230</v>
      </c>
      <c r="B53" s="55" t="s">
        <v>4228</v>
      </c>
      <c r="C53" s="57">
        <v>46.55</v>
      </c>
      <c r="D53" s="57">
        <v>48.45</v>
      </c>
      <c r="E53" s="57">
        <v>47.735999999999997</v>
      </c>
      <c r="F53" s="57">
        <v>46.85</v>
      </c>
      <c r="G53" s="57" t="s">
        <v>4452</v>
      </c>
      <c r="H53" s="58">
        <v>44000</v>
      </c>
      <c r="I53" s="55" t="s">
        <v>3843</v>
      </c>
    </row>
    <row r="54" spans="1:9" s="51" customFormat="1" ht="22.5" thickTop="1" thickBot="1" x14ac:dyDescent="0.25">
      <c r="A54" s="55" t="s">
        <v>4223</v>
      </c>
      <c r="B54" s="55" t="s">
        <v>4183</v>
      </c>
      <c r="C54" s="57">
        <v>46.5</v>
      </c>
      <c r="D54" s="57">
        <v>46.75</v>
      </c>
      <c r="E54" s="57">
        <v>46.625</v>
      </c>
      <c r="F54" s="57">
        <v>46.5</v>
      </c>
      <c r="G54" s="57" t="s">
        <v>4453</v>
      </c>
      <c r="H54" s="58">
        <v>16000</v>
      </c>
      <c r="I54" s="55" t="s">
        <v>3843</v>
      </c>
    </row>
    <row r="55" spans="1:9" s="51" customFormat="1" ht="22.5" thickTop="1" thickBot="1" x14ac:dyDescent="0.25">
      <c r="A55" s="55" t="s">
        <v>4125</v>
      </c>
      <c r="B55" s="56">
        <v>37043</v>
      </c>
      <c r="C55" s="57">
        <v>64.45</v>
      </c>
      <c r="D55" s="57">
        <v>65.8</v>
      </c>
      <c r="E55" s="57">
        <v>65.12</v>
      </c>
      <c r="F55" s="57">
        <v>64.599999999999994</v>
      </c>
      <c r="G55" s="57" t="s">
        <v>4454</v>
      </c>
      <c r="H55" s="58">
        <v>621600</v>
      </c>
      <c r="I55" s="55" t="s">
        <v>3843</v>
      </c>
    </row>
    <row r="56" spans="1:9" s="51" customFormat="1" ht="22.5" thickTop="1" thickBot="1" x14ac:dyDescent="0.25">
      <c r="A56" s="55" t="s">
        <v>4313</v>
      </c>
      <c r="B56" s="56">
        <v>37135</v>
      </c>
      <c r="C56" s="57">
        <v>43.1</v>
      </c>
      <c r="D56" s="57">
        <v>43.75</v>
      </c>
      <c r="E56" s="57">
        <v>43.375</v>
      </c>
      <c r="F56" s="57">
        <v>43.4</v>
      </c>
      <c r="G56" s="57" t="s">
        <v>4455</v>
      </c>
      <c r="H56" s="58">
        <v>91200</v>
      </c>
      <c r="I56" s="55" t="s">
        <v>3843</v>
      </c>
    </row>
    <row r="57" spans="1:9" ht="22.5" thickTop="1" thickBot="1" x14ac:dyDescent="0.25">
      <c r="A57" s="55" t="s">
        <v>4456</v>
      </c>
      <c r="B57" s="55" t="s">
        <v>4122</v>
      </c>
      <c r="C57" s="57">
        <v>39</v>
      </c>
      <c r="D57" s="57">
        <v>39.799999999999997</v>
      </c>
      <c r="E57" s="57">
        <v>39.371000000000002</v>
      </c>
      <c r="F57" s="57">
        <v>39.75</v>
      </c>
      <c r="G57" s="57" t="s">
        <v>4457</v>
      </c>
      <c r="H57" s="58">
        <v>614400</v>
      </c>
      <c r="I57" s="55" t="s">
        <v>3843</v>
      </c>
    </row>
    <row r="58" spans="1:9" ht="22.5" thickTop="1" thickBot="1" x14ac:dyDescent="0.25">
      <c r="A58" s="55" t="s">
        <v>4314</v>
      </c>
      <c r="B58" s="55" t="s">
        <v>4307</v>
      </c>
      <c r="C58" s="57">
        <v>45.5</v>
      </c>
      <c r="D58" s="57">
        <v>45.5</v>
      </c>
      <c r="E58" s="57">
        <v>45.5</v>
      </c>
      <c r="F58" s="57">
        <v>45.5</v>
      </c>
      <c r="G58" s="57" t="s">
        <v>4351</v>
      </c>
      <c r="H58" s="58">
        <v>33600</v>
      </c>
      <c r="I58" s="55" t="s">
        <v>3843</v>
      </c>
    </row>
    <row r="59" spans="1:9" ht="22.5" thickTop="1" thickBot="1" x14ac:dyDescent="0.25">
      <c r="A59" s="55" t="s">
        <v>4458</v>
      </c>
      <c r="B59" s="56">
        <v>37013</v>
      </c>
      <c r="C59" s="57">
        <v>43</v>
      </c>
      <c r="D59" s="57">
        <v>43.25</v>
      </c>
      <c r="E59" s="57">
        <v>43.082999999999998</v>
      </c>
      <c r="F59" s="57">
        <v>43</v>
      </c>
      <c r="G59" s="57" t="s">
        <v>4459</v>
      </c>
      <c r="H59" s="58">
        <v>52800</v>
      </c>
      <c r="I59" s="55" t="s">
        <v>3843</v>
      </c>
    </row>
    <row r="60" spans="1:9" ht="22.5" thickTop="1" thickBot="1" x14ac:dyDescent="0.25">
      <c r="A60" s="55" t="s">
        <v>4260</v>
      </c>
      <c r="B60" s="55" t="s">
        <v>4197</v>
      </c>
      <c r="C60" s="57">
        <v>79</v>
      </c>
      <c r="D60" s="57">
        <v>79</v>
      </c>
      <c r="E60" s="57">
        <v>79</v>
      </c>
      <c r="F60" s="57">
        <v>79</v>
      </c>
      <c r="G60" s="57" t="s">
        <v>4460</v>
      </c>
      <c r="H60" s="58">
        <v>70400</v>
      </c>
      <c r="I60" s="55" t="s">
        <v>3843</v>
      </c>
    </row>
    <row r="61" spans="1:9" ht="22.5" thickTop="1" thickBot="1" x14ac:dyDescent="0.25">
      <c r="A61" s="55" t="s">
        <v>4315</v>
      </c>
      <c r="B61" s="56">
        <v>37136</v>
      </c>
      <c r="C61" s="57">
        <v>37</v>
      </c>
      <c r="D61" s="57">
        <v>37.25</v>
      </c>
      <c r="E61" s="57">
        <v>37.125</v>
      </c>
      <c r="F61" s="57">
        <v>37</v>
      </c>
      <c r="G61" s="57" t="s">
        <v>4461</v>
      </c>
      <c r="H61" s="58">
        <v>32000</v>
      </c>
      <c r="I61" s="55" t="s">
        <v>3843</v>
      </c>
    </row>
    <row r="62" spans="1:9" ht="22.5" thickTop="1" thickBot="1" x14ac:dyDescent="0.25">
      <c r="A62" s="55" t="s">
        <v>4316</v>
      </c>
      <c r="B62" s="55" t="s">
        <v>4259</v>
      </c>
      <c r="C62" s="57">
        <v>36</v>
      </c>
      <c r="D62" s="57">
        <v>36</v>
      </c>
      <c r="E62" s="57">
        <v>36</v>
      </c>
      <c r="F62" s="57">
        <v>36</v>
      </c>
      <c r="G62" s="57" t="s">
        <v>4462</v>
      </c>
      <c r="H62" s="58">
        <v>51200</v>
      </c>
      <c r="I62" s="55" t="s">
        <v>3843</v>
      </c>
    </row>
    <row r="63" spans="1:9" ht="22.5" thickTop="1" thickBot="1" x14ac:dyDescent="0.25">
      <c r="A63" s="55" t="s">
        <v>4463</v>
      </c>
      <c r="B63" s="55" t="s">
        <v>4200</v>
      </c>
      <c r="C63" s="57">
        <v>47.5</v>
      </c>
      <c r="D63" s="57">
        <v>47.5</v>
      </c>
      <c r="E63" s="57">
        <v>47.5</v>
      </c>
      <c r="F63" s="57">
        <v>47.5</v>
      </c>
      <c r="G63" s="57" t="s">
        <v>4464</v>
      </c>
      <c r="H63" s="58">
        <v>204000</v>
      </c>
      <c r="I63" s="55" t="s">
        <v>3843</v>
      </c>
    </row>
    <row r="64" spans="1:9" ht="22.5" thickTop="1" thickBot="1" x14ac:dyDescent="0.25">
      <c r="A64" s="55" t="s">
        <v>4465</v>
      </c>
      <c r="B64" s="55" t="s">
        <v>4466</v>
      </c>
      <c r="C64" s="57">
        <v>41.5</v>
      </c>
      <c r="D64" s="57">
        <v>41.5</v>
      </c>
      <c r="E64" s="57">
        <v>41.5</v>
      </c>
      <c r="F64" s="57">
        <v>41.5</v>
      </c>
      <c r="G64" s="57" t="s">
        <v>4467</v>
      </c>
      <c r="H64" s="58">
        <v>204000</v>
      </c>
      <c r="I64" s="55" t="s">
        <v>3843</v>
      </c>
    </row>
    <row r="65" spans="1:9" ht="22.5" thickTop="1" thickBot="1" x14ac:dyDescent="0.25">
      <c r="A65" s="55" t="s">
        <v>4203</v>
      </c>
      <c r="B65" s="55" t="s">
        <v>3842</v>
      </c>
      <c r="C65" s="57">
        <v>215</v>
      </c>
      <c r="D65" s="57">
        <v>225</v>
      </c>
      <c r="E65" s="57">
        <v>218.333</v>
      </c>
      <c r="F65" s="57">
        <v>215</v>
      </c>
      <c r="G65" s="57" t="s">
        <v>4468</v>
      </c>
      <c r="H65" s="58">
        <v>1200</v>
      </c>
      <c r="I65" s="55" t="s">
        <v>3843</v>
      </c>
    </row>
    <row r="66" spans="1:9" ht="22.5" thickTop="1" thickBot="1" x14ac:dyDescent="0.25">
      <c r="A66" s="55" t="s">
        <v>4469</v>
      </c>
      <c r="B66" s="55" t="s">
        <v>4183</v>
      </c>
      <c r="C66" s="57">
        <v>220</v>
      </c>
      <c r="D66" s="57">
        <v>235</v>
      </c>
      <c r="E66" s="57">
        <v>226.25</v>
      </c>
      <c r="F66" s="57">
        <v>225</v>
      </c>
      <c r="G66" s="57" t="s">
        <v>4414</v>
      </c>
      <c r="H66" s="58">
        <v>19200</v>
      </c>
      <c r="I66" s="55" t="s">
        <v>3843</v>
      </c>
    </row>
    <row r="67" spans="1:9" ht="22.5" thickTop="1" thickBot="1" x14ac:dyDescent="0.25">
      <c r="A67" s="55" t="s">
        <v>4166</v>
      </c>
      <c r="B67" s="55" t="s">
        <v>3842</v>
      </c>
      <c r="C67" s="57">
        <v>205</v>
      </c>
      <c r="D67" s="57">
        <v>220</v>
      </c>
      <c r="E67" s="57">
        <v>213.75</v>
      </c>
      <c r="F67" s="57">
        <v>205</v>
      </c>
      <c r="G67" s="57" t="s">
        <v>4470</v>
      </c>
      <c r="H67" s="58">
        <v>1600</v>
      </c>
      <c r="I67" s="55" t="s">
        <v>3843</v>
      </c>
    </row>
    <row r="68" spans="1:9" ht="22.5" thickTop="1" thickBot="1" x14ac:dyDescent="0.25">
      <c r="A68" s="55" t="s">
        <v>4471</v>
      </c>
      <c r="B68" s="55" t="s">
        <v>4183</v>
      </c>
      <c r="C68" s="57">
        <v>210</v>
      </c>
      <c r="D68" s="57">
        <v>222</v>
      </c>
      <c r="E68" s="57">
        <v>215.667</v>
      </c>
      <c r="F68" s="57">
        <v>215</v>
      </c>
      <c r="G68" s="57" t="s">
        <v>4472</v>
      </c>
      <c r="H68" s="58">
        <v>14400</v>
      </c>
      <c r="I68" s="55" t="s">
        <v>3843</v>
      </c>
    </row>
    <row r="69" spans="1:9" ht="22.5" thickTop="1" thickBot="1" x14ac:dyDescent="0.25">
      <c r="A69" s="55" t="s">
        <v>4473</v>
      </c>
      <c r="B69" s="56">
        <v>37073</v>
      </c>
      <c r="C69" s="57">
        <v>300</v>
      </c>
      <c r="D69" s="57">
        <v>300</v>
      </c>
      <c r="E69" s="57">
        <v>300</v>
      </c>
      <c r="F69" s="57">
        <v>300</v>
      </c>
      <c r="G69" s="57" t="s">
        <v>4474</v>
      </c>
      <c r="H69" s="58">
        <v>10000</v>
      </c>
      <c r="I69" s="55" t="s">
        <v>3843</v>
      </c>
    </row>
    <row r="70" spans="1:9" ht="22.5" thickTop="1" thickBot="1" x14ac:dyDescent="0.25">
      <c r="A70" s="55" t="s">
        <v>4261</v>
      </c>
      <c r="B70" s="55" t="s">
        <v>3842</v>
      </c>
      <c r="C70" s="57">
        <v>46</v>
      </c>
      <c r="D70" s="57">
        <v>46</v>
      </c>
      <c r="E70" s="57">
        <v>46</v>
      </c>
      <c r="F70" s="57">
        <v>46</v>
      </c>
      <c r="G70" s="57" t="s">
        <v>4475</v>
      </c>
      <c r="H70" s="57">
        <v>800</v>
      </c>
      <c r="I70" s="55" t="s">
        <v>3843</v>
      </c>
    </row>
    <row r="71" spans="1:9" ht="22.5" thickTop="1" thickBot="1" x14ac:dyDescent="0.25">
      <c r="A71" s="55" t="s">
        <v>4476</v>
      </c>
      <c r="B71" s="56">
        <v>37043</v>
      </c>
      <c r="C71" s="57">
        <v>67.5</v>
      </c>
      <c r="D71" s="57">
        <v>67.5</v>
      </c>
      <c r="E71" s="57">
        <v>67.5</v>
      </c>
      <c r="F71" s="57">
        <v>67.5</v>
      </c>
      <c r="G71" s="57" t="s">
        <v>4477</v>
      </c>
      <c r="H71" s="58">
        <v>16800</v>
      </c>
      <c r="I71" s="55" t="s">
        <v>3843</v>
      </c>
    </row>
    <row r="72" spans="1:9" ht="22.5" thickTop="1" thickBot="1" x14ac:dyDescent="0.25">
      <c r="A72" s="55" t="s">
        <v>4478</v>
      </c>
      <c r="B72" s="56">
        <v>37135</v>
      </c>
      <c r="C72" s="57">
        <v>42.5</v>
      </c>
      <c r="D72" s="57">
        <v>42.5</v>
      </c>
      <c r="E72" s="57">
        <v>42.5</v>
      </c>
      <c r="F72" s="57">
        <v>42.5</v>
      </c>
      <c r="G72" s="57" t="s">
        <v>4417</v>
      </c>
      <c r="H72" s="58">
        <v>15200</v>
      </c>
      <c r="I72" s="55" t="s">
        <v>3843</v>
      </c>
    </row>
    <row r="73" spans="1:9" ht="22.5" thickTop="1" thickBot="1" x14ac:dyDescent="0.25">
      <c r="A73" s="55" t="s">
        <v>4479</v>
      </c>
      <c r="B73" s="56">
        <v>37044</v>
      </c>
      <c r="C73" s="57">
        <v>59.25</v>
      </c>
      <c r="D73" s="57">
        <v>59.25</v>
      </c>
      <c r="E73" s="57">
        <v>59.25</v>
      </c>
      <c r="F73" s="57">
        <v>59.25</v>
      </c>
      <c r="G73" s="57" t="s">
        <v>4423</v>
      </c>
      <c r="H73" s="58">
        <v>16000</v>
      </c>
      <c r="I73" s="55" t="s">
        <v>3843</v>
      </c>
    </row>
    <row r="74" spans="1:9" ht="22.5" thickTop="1" thickBot="1" x14ac:dyDescent="0.25">
      <c r="A74" s="55" t="s">
        <v>4480</v>
      </c>
      <c r="B74" s="55" t="s">
        <v>4221</v>
      </c>
      <c r="C74" s="57">
        <v>59</v>
      </c>
      <c r="D74" s="57">
        <v>59</v>
      </c>
      <c r="E74" s="57">
        <v>59</v>
      </c>
      <c r="F74" s="57">
        <v>59</v>
      </c>
      <c r="G74" s="57" t="s">
        <v>4431</v>
      </c>
      <c r="H74" s="58">
        <v>1600</v>
      </c>
      <c r="I74" s="55" t="s">
        <v>3843</v>
      </c>
    </row>
    <row r="75" spans="1:9" ht="13.5" thickTop="1" x14ac:dyDescent="0.2"/>
  </sheetData>
  <mergeCells count="11">
    <mergeCell ref="I9:I10"/>
    <mergeCell ref="F9:F10"/>
    <mergeCell ref="A9:A10"/>
    <mergeCell ref="A15:I15"/>
    <mergeCell ref="A18:I18"/>
    <mergeCell ref="B9:B10"/>
    <mergeCell ref="C9:C10"/>
    <mergeCell ref="D9:D10"/>
    <mergeCell ref="A11:I11"/>
    <mergeCell ref="G9:G10"/>
    <mergeCell ref="H9:H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4067</v>
      </c>
      <c r="F1" s="4"/>
      <c r="G1" s="5" t="s">
        <v>3851</v>
      </c>
      <c r="H1" s="1">
        <f>SUM(H11:H10000)</f>
        <v>33457500</v>
      </c>
    </row>
    <row r="2" spans="1:12" ht="15.75" x14ac:dyDescent="0.25">
      <c r="A2" s="16" t="s">
        <v>3849</v>
      </c>
      <c r="F2" s="59"/>
      <c r="G2" s="63"/>
      <c r="H2" s="61"/>
    </row>
    <row r="3" spans="1:12" x14ac:dyDescent="0.2">
      <c r="A3" s="96">
        <f>'E-Mail'!$B$2</f>
        <v>37026</v>
      </c>
      <c r="F3" s="59"/>
      <c r="G3" s="63"/>
      <c r="H3" s="61"/>
    </row>
    <row r="5" spans="1:12" ht="9.75" customHeight="1" x14ac:dyDescent="0.2">
      <c r="A5" s="52" t="s">
        <v>4481</v>
      </c>
      <c r="J5" s="51"/>
      <c r="K5" s="51"/>
      <c r="L5" s="51"/>
    </row>
    <row r="6" spans="1:12" ht="9.75" customHeight="1" x14ac:dyDescent="0.2">
      <c r="A6" s="52" t="s">
        <v>4066</v>
      </c>
      <c r="J6" s="51"/>
      <c r="K6" s="51"/>
      <c r="L6" s="51"/>
    </row>
    <row r="7" spans="1:12" ht="9.75" customHeight="1" x14ac:dyDescent="0.2">
      <c r="A7" s="52" t="s">
        <v>4329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  <c r="J9" s="51"/>
      <c r="K9" s="51"/>
      <c r="L9" s="51"/>
    </row>
    <row r="10" spans="1:12" ht="25.5" customHeight="1" thickBot="1" x14ac:dyDescent="0.25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  <c r="J10" s="51"/>
      <c r="K10" s="51"/>
      <c r="L10" s="51"/>
    </row>
    <row r="11" spans="1:12" ht="10.5" customHeight="1" thickTop="1" thickBot="1" x14ac:dyDescent="0.25">
      <c r="A11" s="243" t="s">
        <v>4317</v>
      </c>
      <c r="B11" s="244"/>
      <c r="C11" s="244"/>
      <c r="D11" s="244"/>
      <c r="E11" s="244"/>
      <c r="F11" s="244"/>
      <c r="G11" s="244"/>
      <c r="H11" s="244"/>
      <c r="I11" s="245"/>
      <c r="J11" s="51"/>
      <c r="K11" s="51"/>
      <c r="L11" s="51"/>
    </row>
    <row r="12" spans="1:12" ht="14.25" customHeight="1" thickTop="1" thickBot="1" x14ac:dyDescent="0.25">
      <c r="A12" s="55" t="s">
        <v>4318</v>
      </c>
      <c r="B12" s="55" t="s">
        <v>4319</v>
      </c>
      <c r="C12" s="57">
        <v>6.04</v>
      </c>
      <c r="D12" s="57">
        <v>6.05</v>
      </c>
      <c r="E12" s="57">
        <v>6.0419999999999998</v>
      </c>
      <c r="F12" s="57">
        <v>6.05</v>
      </c>
      <c r="G12" s="57" t="s">
        <v>4482</v>
      </c>
      <c r="H12" s="58">
        <v>130000</v>
      </c>
      <c r="I12" s="55" t="s">
        <v>4320</v>
      </c>
      <c r="J12" s="51"/>
      <c r="K12" s="51"/>
      <c r="L12" s="51"/>
    </row>
    <row r="13" spans="1:12" ht="10.5" customHeight="1" thickTop="1" thickBot="1" x14ac:dyDescent="0.25">
      <c r="A13" s="243" t="s">
        <v>4483</v>
      </c>
      <c r="B13" s="244"/>
      <c r="C13" s="244"/>
      <c r="D13" s="244"/>
      <c r="E13" s="244"/>
      <c r="F13" s="244"/>
      <c r="G13" s="244"/>
      <c r="H13" s="244"/>
      <c r="I13" s="245"/>
      <c r="J13" s="51"/>
      <c r="K13" s="51"/>
      <c r="L13" s="51"/>
    </row>
    <row r="14" spans="1:12" ht="14.25" customHeight="1" thickTop="1" thickBot="1" x14ac:dyDescent="0.25">
      <c r="A14" s="55" t="s">
        <v>4484</v>
      </c>
      <c r="B14" s="55" t="s">
        <v>4233</v>
      </c>
      <c r="C14" s="57">
        <v>0.02</v>
      </c>
      <c r="D14" s="57">
        <v>0.02</v>
      </c>
      <c r="E14" s="57">
        <v>0.02</v>
      </c>
      <c r="F14" s="57">
        <v>0.02</v>
      </c>
      <c r="G14" s="57" t="s">
        <v>4485</v>
      </c>
      <c r="H14" s="58">
        <v>1230000</v>
      </c>
      <c r="I14" s="55" t="s">
        <v>3846</v>
      </c>
      <c r="J14" s="51"/>
      <c r="K14" s="51"/>
      <c r="L14" s="51"/>
    </row>
    <row r="15" spans="1:12" ht="14.25" customHeight="1" thickTop="1" thickBot="1" x14ac:dyDescent="0.25">
      <c r="A15" s="243" t="s">
        <v>4126</v>
      </c>
      <c r="B15" s="244"/>
      <c r="C15" s="244"/>
      <c r="D15" s="244"/>
      <c r="E15" s="244"/>
      <c r="F15" s="244"/>
      <c r="G15" s="244"/>
      <c r="H15" s="244"/>
      <c r="I15" s="245"/>
      <c r="J15" s="51"/>
      <c r="K15" s="51"/>
      <c r="L15" s="51"/>
    </row>
    <row r="16" spans="1:12" ht="14.25" customHeight="1" thickTop="1" thickBot="1" x14ac:dyDescent="0.25">
      <c r="A16" s="55" t="s">
        <v>4262</v>
      </c>
      <c r="B16" s="55" t="s">
        <v>4128</v>
      </c>
      <c r="C16" s="57">
        <v>4.55</v>
      </c>
      <c r="D16" s="57">
        <v>4.5650000000000004</v>
      </c>
      <c r="E16" s="57">
        <v>4.5579999999999998</v>
      </c>
      <c r="F16" s="57">
        <v>4.5650000000000004</v>
      </c>
      <c r="G16" s="57" t="s">
        <v>4450</v>
      </c>
      <c r="H16" s="58">
        <v>10000</v>
      </c>
      <c r="I16" s="55" t="s">
        <v>3846</v>
      </c>
      <c r="J16" s="51"/>
      <c r="K16" s="51"/>
      <c r="L16" s="51"/>
    </row>
    <row r="17" spans="1:12" ht="14.25" customHeight="1" thickTop="1" thickBot="1" x14ac:dyDescent="0.25">
      <c r="A17" s="55" t="s">
        <v>4321</v>
      </c>
      <c r="B17" s="55" t="s">
        <v>4128</v>
      </c>
      <c r="C17" s="57">
        <v>4.335</v>
      </c>
      <c r="D17" s="57">
        <v>4.3650000000000002</v>
      </c>
      <c r="E17" s="57">
        <v>4.3479999999999999</v>
      </c>
      <c r="F17" s="57">
        <v>4.34</v>
      </c>
      <c r="G17" s="57" t="s">
        <v>4486</v>
      </c>
      <c r="H17" s="58">
        <v>12500</v>
      </c>
      <c r="I17" s="55" t="s">
        <v>3846</v>
      </c>
      <c r="J17" s="51"/>
      <c r="K17" s="51"/>
      <c r="L17" s="51"/>
    </row>
    <row r="18" spans="1:12" ht="14.25" customHeight="1" thickTop="1" thickBot="1" x14ac:dyDescent="0.25">
      <c r="A18" s="55" t="s">
        <v>4127</v>
      </c>
      <c r="B18" s="55" t="s">
        <v>4128</v>
      </c>
      <c r="C18" s="57">
        <v>4.3899999999999997</v>
      </c>
      <c r="D18" s="57">
        <v>4.41</v>
      </c>
      <c r="E18" s="57">
        <v>4.399</v>
      </c>
      <c r="F18" s="57">
        <v>4.41</v>
      </c>
      <c r="G18" s="57" t="s">
        <v>4358</v>
      </c>
      <c r="H18" s="58">
        <v>70000</v>
      </c>
      <c r="I18" s="55" t="s">
        <v>3846</v>
      </c>
      <c r="J18" s="51"/>
      <c r="K18" s="51"/>
      <c r="L18" s="51"/>
    </row>
    <row r="19" spans="1:12" ht="14.25" customHeight="1" thickTop="1" thickBot="1" x14ac:dyDescent="0.25">
      <c r="A19" s="55" t="s">
        <v>4487</v>
      </c>
      <c r="B19" s="55" t="s">
        <v>4128</v>
      </c>
      <c r="C19" s="57">
        <v>4.4000000000000004</v>
      </c>
      <c r="D19" s="57">
        <v>4.4000000000000004</v>
      </c>
      <c r="E19" s="57">
        <v>4.4000000000000004</v>
      </c>
      <c r="F19" s="57">
        <v>4.4000000000000004</v>
      </c>
      <c r="G19" s="57" t="s">
        <v>4360</v>
      </c>
      <c r="H19" s="58">
        <v>10000</v>
      </c>
      <c r="I19" s="55" t="s">
        <v>3846</v>
      </c>
      <c r="J19" s="51"/>
      <c r="K19" s="51"/>
      <c r="L19" s="51"/>
    </row>
    <row r="20" spans="1:12" ht="14.25" customHeight="1" thickTop="1" thickBot="1" x14ac:dyDescent="0.25">
      <c r="A20" s="55" t="s">
        <v>4129</v>
      </c>
      <c r="B20" s="55" t="s">
        <v>4128</v>
      </c>
      <c r="C20" s="57">
        <v>4.63</v>
      </c>
      <c r="D20" s="57">
        <v>4.72</v>
      </c>
      <c r="E20" s="57">
        <v>4.673</v>
      </c>
      <c r="F20" s="57">
        <v>4.72</v>
      </c>
      <c r="G20" s="57" t="s">
        <v>4488</v>
      </c>
      <c r="H20" s="58">
        <v>292500</v>
      </c>
      <c r="I20" s="55" t="s">
        <v>3846</v>
      </c>
      <c r="J20" s="51"/>
      <c r="K20" s="51"/>
      <c r="L20" s="51"/>
    </row>
    <row r="21" spans="1:12" ht="14.25" customHeight="1" thickTop="1" thickBot="1" x14ac:dyDescent="0.25">
      <c r="A21" s="55" t="s">
        <v>4204</v>
      </c>
      <c r="B21" s="55" t="s">
        <v>4128</v>
      </c>
      <c r="C21" s="57">
        <v>4.45</v>
      </c>
      <c r="D21" s="57">
        <v>4.4930000000000003</v>
      </c>
      <c r="E21" s="57">
        <v>4.4710000000000001</v>
      </c>
      <c r="F21" s="57">
        <v>4.49</v>
      </c>
      <c r="G21" s="57" t="s">
        <v>4365</v>
      </c>
      <c r="H21" s="58">
        <v>45000</v>
      </c>
      <c r="I21" s="55" t="s">
        <v>3846</v>
      </c>
      <c r="J21" s="51"/>
      <c r="K21" s="51"/>
      <c r="L21" s="51"/>
    </row>
    <row r="22" spans="1:12" ht="14.25" customHeight="1" thickTop="1" thickBot="1" x14ac:dyDescent="0.25">
      <c r="A22" s="55" t="s">
        <v>4130</v>
      </c>
      <c r="B22" s="55" t="s">
        <v>4128</v>
      </c>
      <c r="C22" s="57">
        <v>4.41</v>
      </c>
      <c r="D22" s="57">
        <v>4.49</v>
      </c>
      <c r="E22" s="57">
        <v>4.4390000000000001</v>
      </c>
      <c r="F22" s="57">
        <v>4.49</v>
      </c>
      <c r="G22" s="57" t="s">
        <v>4489</v>
      </c>
      <c r="H22" s="58">
        <v>97500</v>
      </c>
      <c r="I22" s="55" t="s">
        <v>3846</v>
      </c>
      <c r="J22" s="51"/>
      <c r="K22" s="51"/>
      <c r="L22" s="51"/>
    </row>
    <row r="23" spans="1:12" ht="14.25" customHeight="1" thickTop="1" thickBot="1" x14ac:dyDescent="0.25">
      <c r="A23" s="55" t="s">
        <v>4231</v>
      </c>
      <c r="B23" s="55" t="s">
        <v>4128</v>
      </c>
      <c r="C23" s="57">
        <v>4.6500000000000004</v>
      </c>
      <c r="D23" s="57">
        <v>4.67</v>
      </c>
      <c r="E23" s="57">
        <v>4.6589999999999998</v>
      </c>
      <c r="F23" s="57">
        <v>4.6500000000000004</v>
      </c>
      <c r="G23" s="57" t="s">
        <v>4490</v>
      </c>
      <c r="H23" s="58">
        <v>37500</v>
      </c>
      <c r="I23" s="55" t="s">
        <v>3846</v>
      </c>
      <c r="J23" s="51"/>
      <c r="K23" s="51"/>
      <c r="L23" s="51"/>
    </row>
    <row r="24" spans="1:12" ht="14.25" customHeight="1" thickTop="1" thickBot="1" x14ac:dyDescent="0.25">
      <c r="A24" s="55" t="s">
        <v>4131</v>
      </c>
      <c r="B24" s="55" t="s">
        <v>4128</v>
      </c>
      <c r="C24" s="57">
        <v>4.67</v>
      </c>
      <c r="D24" s="57">
        <v>4.7</v>
      </c>
      <c r="E24" s="57">
        <v>4.6879999999999997</v>
      </c>
      <c r="F24" s="57">
        <v>4.6849999999999996</v>
      </c>
      <c r="G24" s="57" t="s">
        <v>4491</v>
      </c>
      <c r="H24" s="58">
        <v>25000</v>
      </c>
      <c r="I24" s="55" t="s">
        <v>3846</v>
      </c>
      <c r="J24" s="51"/>
      <c r="K24" s="51"/>
      <c r="L24" s="51"/>
    </row>
    <row r="25" spans="1:12" ht="14.25" customHeight="1" thickTop="1" thickBot="1" x14ac:dyDescent="0.25">
      <c r="A25" s="55" t="s">
        <v>4132</v>
      </c>
      <c r="B25" s="55" t="s">
        <v>4128</v>
      </c>
      <c r="C25" s="57">
        <v>4.3</v>
      </c>
      <c r="D25" s="57">
        <v>4.3550000000000004</v>
      </c>
      <c r="E25" s="57">
        <v>4.32</v>
      </c>
      <c r="F25" s="57">
        <v>4.3099999999999996</v>
      </c>
      <c r="G25" s="57" t="s">
        <v>4339</v>
      </c>
      <c r="H25" s="58">
        <v>140000</v>
      </c>
      <c r="I25" s="55" t="s">
        <v>3846</v>
      </c>
      <c r="J25" s="51"/>
      <c r="K25" s="51"/>
      <c r="L25" s="51"/>
    </row>
    <row r="26" spans="1:12" ht="14.25" customHeight="1" thickTop="1" thickBot="1" x14ac:dyDescent="0.25">
      <c r="A26" s="55" t="s">
        <v>4133</v>
      </c>
      <c r="B26" s="55" t="s">
        <v>4128</v>
      </c>
      <c r="C26" s="57">
        <v>3.23</v>
      </c>
      <c r="D26" s="57">
        <v>3.28</v>
      </c>
      <c r="E26" s="57">
        <v>3.2570000000000001</v>
      </c>
      <c r="F26" s="57">
        <v>3.28</v>
      </c>
      <c r="G26" s="57" t="s">
        <v>4492</v>
      </c>
      <c r="H26" s="58">
        <v>47500</v>
      </c>
      <c r="I26" s="55" t="s">
        <v>3846</v>
      </c>
      <c r="J26" s="51"/>
      <c r="K26" s="51"/>
      <c r="L26" s="51"/>
    </row>
    <row r="27" spans="1:12" ht="14.25" customHeight="1" thickTop="1" thickBot="1" x14ac:dyDescent="0.25">
      <c r="A27" s="55" t="s">
        <v>4322</v>
      </c>
      <c r="B27" s="55" t="s">
        <v>4128</v>
      </c>
      <c r="C27" s="57">
        <v>4.45</v>
      </c>
      <c r="D27" s="57">
        <v>4.59</v>
      </c>
      <c r="E27" s="57">
        <v>4.5430000000000001</v>
      </c>
      <c r="F27" s="57">
        <v>4.59</v>
      </c>
      <c r="G27" s="57" t="s">
        <v>4493</v>
      </c>
      <c r="H27" s="58">
        <v>15000</v>
      </c>
      <c r="I27" s="55" t="s">
        <v>3846</v>
      </c>
      <c r="J27" s="51"/>
      <c r="K27" s="51"/>
      <c r="L27" s="51"/>
    </row>
    <row r="28" spans="1:12" ht="14.25" customHeight="1" thickTop="1" thickBot="1" x14ac:dyDescent="0.25">
      <c r="A28" s="55" t="s">
        <v>4134</v>
      </c>
      <c r="B28" s="55" t="s">
        <v>4128</v>
      </c>
      <c r="C28" s="57">
        <v>4.42</v>
      </c>
      <c r="D28" s="57">
        <v>4.5599999999999996</v>
      </c>
      <c r="E28" s="57">
        <v>4.4569999999999999</v>
      </c>
      <c r="F28" s="57">
        <v>4.5599999999999996</v>
      </c>
      <c r="G28" s="57" t="s">
        <v>4494</v>
      </c>
      <c r="H28" s="58">
        <v>905000</v>
      </c>
      <c r="I28" s="55" t="s">
        <v>3846</v>
      </c>
      <c r="J28" s="51"/>
      <c r="K28" s="51"/>
      <c r="L28" s="51"/>
    </row>
    <row r="29" spans="1:12" ht="14.25" customHeight="1" thickTop="1" thickBot="1" x14ac:dyDescent="0.25">
      <c r="A29" s="55" t="s">
        <v>4495</v>
      </c>
      <c r="B29" s="55" t="s">
        <v>4185</v>
      </c>
      <c r="C29" s="57">
        <v>4.46</v>
      </c>
      <c r="D29" s="57">
        <v>4.46</v>
      </c>
      <c r="E29" s="57">
        <v>4.46</v>
      </c>
      <c r="F29" s="57">
        <v>4.46</v>
      </c>
      <c r="G29" s="57" t="s">
        <v>4496</v>
      </c>
      <c r="H29" s="58">
        <v>240000</v>
      </c>
      <c r="I29" s="55" t="s">
        <v>3846</v>
      </c>
      <c r="J29" s="51"/>
      <c r="K29" s="51"/>
      <c r="L29" s="51"/>
    </row>
    <row r="30" spans="1:12" ht="14.25" customHeight="1" thickTop="1" thickBot="1" x14ac:dyDescent="0.25">
      <c r="A30" s="55" t="s">
        <v>4250</v>
      </c>
      <c r="B30" s="55" t="s">
        <v>4128</v>
      </c>
      <c r="C30" s="57">
        <v>3.03</v>
      </c>
      <c r="D30" s="57">
        <v>3.05</v>
      </c>
      <c r="E30" s="57">
        <v>3.0369999999999999</v>
      </c>
      <c r="F30" s="57">
        <v>3.05</v>
      </c>
      <c r="G30" s="57" t="s">
        <v>4497</v>
      </c>
      <c r="H30" s="58">
        <v>15000</v>
      </c>
      <c r="I30" s="55" t="s">
        <v>3846</v>
      </c>
      <c r="J30" s="51"/>
      <c r="K30" s="51"/>
      <c r="L30" s="51"/>
    </row>
    <row r="31" spans="1:12" ht="14.25" customHeight="1" thickTop="1" thickBot="1" x14ac:dyDescent="0.25">
      <c r="A31" s="55" t="s">
        <v>4272</v>
      </c>
      <c r="B31" s="55" t="s">
        <v>4128</v>
      </c>
      <c r="C31" s="57">
        <v>4.6630000000000003</v>
      </c>
      <c r="D31" s="57">
        <v>4.7</v>
      </c>
      <c r="E31" s="57">
        <v>4.673</v>
      </c>
      <c r="F31" s="57">
        <v>4.7</v>
      </c>
      <c r="G31" s="57" t="s">
        <v>4498</v>
      </c>
      <c r="H31" s="58">
        <v>72500</v>
      </c>
      <c r="I31" s="55" t="s">
        <v>3846</v>
      </c>
      <c r="J31" s="51"/>
      <c r="K31" s="51"/>
      <c r="L31" s="51"/>
    </row>
    <row r="32" spans="1:12" ht="14.25" customHeight="1" thickTop="1" thickBot="1" x14ac:dyDescent="0.25">
      <c r="A32" s="55" t="s">
        <v>4135</v>
      </c>
      <c r="B32" s="55" t="s">
        <v>4128</v>
      </c>
      <c r="C32" s="57">
        <v>4.375</v>
      </c>
      <c r="D32" s="57">
        <v>4.43</v>
      </c>
      <c r="E32" s="57">
        <v>4.4009999999999998</v>
      </c>
      <c r="F32" s="57">
        <v>4.4000000000000004</v>
      </c>
      <c r="G32" s="57" t="s">
        <v>4499</v>
      </c>
      <c r="H32" s="58">
        <v>297500</v>
      </c>
      <c r="I32" s="55" t="s">
        <v>3846</v>
      </c>
      <c r="J32" s="51"/>
      <c r="K32" s="51"/>
      <c r="L32" s="51"/>
    </row>
    <row r="33" spans="1:12" ht="14.25" customHeight="1" thickTop="1" thickBot="1" x14ac:dyDescent="0.25">
      <c r="A33" s="55" t="s">
        <v>4205</v>
      </c>
      <c r="B33" s="55" t="s">
        <v>4128</v>
      </c>
      <c r="C33" s="57">
        <v>4.3099999999999996</v>
      </c>
      <c r="D33" s="57">
        <v>4.335</v>
      </c>
      <c r="E33" s="57">
        <v>4.3220000000000001</v>
      </c>
      <c r="F33" s="57">
        <v>4.33</v>
      </c>
      <c r="G33" s="57" t="s">
        <v>4500</v>
      </c>
      <c r="H33" s="58">
        <v>87500</v>
      </c>
      <c r="I33" s="55" t="s">
        <v>3846</v>
      </c>
      <c r="J33" s="51"/>
      <c r="K33" s="51"/>
      <c r="L33" s="51"/>
    </row>
    <row r="34" spans="1:12" ht="14.25" customHeight="1" thickTop="1" thickBot="1" x14ac:dyDescent="0.25">
      <c r="A34" s="55" t="s">
        <v>4273</v>
      </c>
      <c r="B34" s="55" t="s">
        <v>4128</v>
      </c>
      <c r="C34" s="57">
        <v>4.53</v>
      </c>
      <c r="D34" s="57">
        <v>4.5780000000000003</v>
      </c>
      <c r="E34" s="57">
        <v>4.55</v>
      </c>
      <c r="F34" s="57">
        <v>4.5750000000000002</v>
      </c>
      <c r="G34" s="57" t="s">
        <v>4501</v>
      </c>
      <c r="H34" s="58">
        <v>175000</v>
      </c>
      <c r="I34" s="55" t="s">
        <v>3846</v>
      </c>
      <c r="J34" s="51"/>
      <c r="K34" s="51"/>
      <c r="L34" s="51"/>
    </row>
    <row r="35" spans="1:12" ht="14.25" customHeight="1" thickTop="1" thickBot="1" x14ac:dyDescent="0.25">
      <c r="A35" s="55" t="s">
        <v>4274</v>
      </c>
      <c r="B35" s="55" t="s">
        <v>4128</v>
      </c>
      <c r="C35" s="57">
        <v>4.55</v>
      </c>
      <c r="D35" s="57">
        <v>4.5549999999999997</v>
      </c>
      <c r="E35" s="57">
        <v>4.5529999999999999</v>
      </c>
      <c r="F35" s="57">
        <v>4.5549999999999997</v>
      </c>
      <c r="G35" s="57" t="s">
        <v>4502</v>
      </c>
      <c r="H35" s="58">
        <v>20000</v>
      </c>
      <c r="I35" s="55" t="s">
        <v>3846</v>
      </c>
      <c r="J35" s="51"/>
      <c r="K35" s="51"/>
      <c r="L35" s="51"/>
    </row>
    <row r="36" spans="1:12" ht="14.25" customHeight="1" thickTop="1" thickBot="1" x14ac:dyDescent="0.25">
      <c r="A36" s="55" t="s">
        <v>4206</v>
      </c>
      <c r="B36" s="55" t="s">
        <v>4128</v>
      </c>
      <c r="C36" s="57">
        <v>4.4000000000000004</v>
      </c>
      <c r="D36" s="57">
        <v>4.4000000000000004</v>
      </c>
      <c r="E36" s="57">
        <v>4.4000000000000004</v>
      </c>
      <c r="F36" s="57">
        <v>4.4000000000000004</v>
      </c>
      <c r="G36" s="57" t="s">
        <v>4503</v>
      </c>
      <c r="H36" s="58">
        <v>2500</v>
      </c>
      <c r="I36" s="55" t="s">
        <v>3846</v>
      </c>
      <c r="J36" s="51"/>
      <c r="K36" s="51"/>
      <c r="L36" s="51"/>
    </row>
    <row r="37" spans="1:12" ht="14.25" customHeight="1" thickTop="1" thickBot="1" x14ac:dyDescent="0.25">
      <c r="A37" s="55" t="s">
        <v>4232</v>
      </c>
      <c r="B37" s="55" t="s">
        <v>4128</v>
      </c>
      <c r="C37" s="57">
        <v>4.3</v>
      </c>
      <c r="D37" s="57">
        <v>4.3499999999999996</v>
      </c>
      <c r="E37" s="57">
        <v>4.3310000000000004</v>
      </c>
      <c r="F37" s="57">
        <v>4.3</v>
      </c>
      <c r="G37" s="57" t="s">
        <v>4412</v>
      </c>
      <c r="H37" s="58">
        <v>52500</v>
      </c>
      <c r="I37" s="55" t="s">
        <v>3846</v>
      </c>
      <c r="J37" s="51"/>
      <c r="K37" s="51"/>
      <c r="L37" s="51"/>
    </row>
    <row r="38" spans="1:12" ht="14.25" customHeight="1" thickTop="1" thickBot="1" x14ac:dyDescent="0.25">
      <c r="A38" s="55" t="s">
        <v>4136</v>
      </c>
      <c r="B38" s="55" t="s">
        <v>4128</v>
      </c>
      <c r="C38" s="57">
        <v>5.8</v>
      </c>
      <c r="D38" s="57">
        <v>6.15</v>
      </c>
      <c r="E38" s="57">
        <v>5.9349999999999996</v>
      </c>
      <c r="F38" s="57">
        <v>6.15</v>
      </c>
      <c r="G38" s="57" t="s">
        <v>4504</v>
      </c>
      <c r="H38" s="58">
        <v>50000</v>
      </c>
      <c r="I38" s="55" t="s">
        <v>3846</v>
      </c>
      <c r="J38" s="51"/>
      <c r="K38" s="51"/>
      <c r="L38" s="51"/>
    </row>
    <row r="39" spans="1:12" ht="14.25" customHeight="1" thickTop="1" thickBot="1" x14ac:dyDescent="0.25">
      <c r="A39" s="55" t="s">
        <v>4323</v>
      </c>
      <c r="B39" s="55" t="s">
        <v>4128</v>
      </c>
      <c r="C39" s="57">
        <v>5.8</v>
      </c>
      <c r="D39" s="57">
        <v>5.9</v>
      </c>
      <c r="E39" s="57">
        <v>5.85</v>
      </c>
      <c r="F39" s="57">
        <v>5.9</v>
      </c>
      <c r="G39" s="57" t="s">
        <v>4505</v>
      </c>
      <c r="H39" s="58">
        <v>10000</v>
      </c>
      <c r="I39" s="55" t="s">
        <v>3846</v>
      </c>
      <c r="J39" s="51"/>
      <c r="K39" s="51"/>
      <c r="L39" s="51"/>
    </row>
    <row r="40" spans="1:12" ht="9.75" customHeight="1" thickTop="1" thickBot="1" x14ac:dyDescent="0.25">
      <c r="A40" s="55" t="s">
        <v>4224</v>
      </c>
      <c r="B40" s="55" t="s">
        <v>4128</v>
      </c>
      <c r="C40" s="57">
        <v>4.3250000000000002</v>
      </c>
      <c r="D40" s="57">
        <v>4.3499999999999996</v>
      </c>
      <c r="E40" s="57">
        <v>4.3380000000000001</v>
      </c>
      <c r="F40" s="57">
        <v>4.3250000000000002</v>
      </c>
      <c r="G40" s="57" t="s">
        <v>4506</v>
      </c>
      <c r="H40" s="58">
        <v>35000</v>
      </c>
      <c r="I40" s="55" t="s">
        <v>3846</v>
      </c>
      <c r="J40" s="51"/>
      <c r="K40" s="51"/>
      <c r="L40" s="51"/>
    </row>
    <row r="41" spans="1:12" ht="14.25" customHeight="1" thickTop="1" thickBot="1" x14ac:dyDescent="0.25">
      <c r="A41" s="55" t="s">
        <v>4324</v>
      </c>
      <c r="B41" s="55" t="s">
        <v>4128</v>
      </c>
      <c r="C41" s="57">
        <v>4.5750000000000002</v>
      </c>
      <c r="D41" s="57">
        <v>4.5750000000000002</v>
      </c>
      <c r="E41" s="57">
        <v>4.5750000000000002</v>
      </c>
      <c r="F41" s="57">
        <v>4.5750000000000002</v>
      </c>
      <c r="G41" s="57" t="s">
        <v>4507</v>
      </c>
      <c r="H41" s="58">
        <v>5000</v>
      </c>
      <c r="I41" s="55" t="s">
        <v>3846</v>
      </c>
      <c r="J41" s="51"/>
      <c r="K41" s="51"/>
      <c r="L41" s="51"/>
    </row>
    <row r="42" spans="1:12" ht="14.25" customHeight="1" thickTop="1" thickBot="1" x14ac:dyDescent="0.25">
      <c r="A42" s="55" t="s">
        <v>4137</v>
      </c>
      <c r="B42" s="55" t="s">
        <v>4128</v>
      </c>
      <c r="C42" s="57">
        <v>10.6</v>
      </c>
      <c r="D42" s="57">
        <v>10.7</v>
      </c>
      <c r="E42" s="57">
        <v>10.679</v>
      </c>
      <c r="F42" s="57">
        <v>10.65</v>
      </c>
      <c r="G42" s="57" t="s">
        <v>4504</v>
      </c>
      <c r="H42" s="58">
        <v>70000</v>
      </c>
      <c r="I42" s="55" t="s">
        <v>3846</v>
      </c>
      <c r="J42" s="51"/>
      <c r="K42" s="51"/>
      <c r="L42" s="51"/>
    </row>
    <row r="43" spans="1:12" ht="10.5" customHeight="1" thickTop="1" thickBot="1" x14ac:dyDescent="0.25">
      <c r="A43" s="55" t="s">
        <v>4508</v>
      </c>
      <c r="B43" s="55" t="s">
        <v>4128</v>
      </c>
      <c r="C43" s="57">
        <v>10.7</v>
      </c>
      <c r="D43" s="57">
        <v>10.7</v>
      </c>
      <c r="E43" s="57">
        <v>10.7</v>
      </c>
      <c r="F43" s="57">
        <v>10.7</v>
      </c>
      <c r="G43" s="57" t="s">
        <v>4509</v>
      </c>
      <c r="H43" s="58">
        <v>10000</v>
      </c>
      <c r="I43" s="55" t="s">
        <v>3846</v>
      </c>
      <c r="J43" s="51"/>
      <c r="K43" s="51"/>
      <c r="L43" s="51"/>
    </row>
    <row r="44" spans="1:12" ht="14.25" customHeight="1" thickTop="1" thickBot="1" x14ac:dyDescent="0.25">
      <c r="A44" s="55" t="s">
        <v>4207</v>
      </c>
      <c r="B44" s="55" t="s">
        <v>4128</v>
      </c>
      <c r="C44" s="57">
        <v>4.3</v>
      </c>
      <c r="D44" s="57">
        <v>4.3049999999999997</v>
      </c>
      <c r="E44" s="57">
        <v>4.3029999999999999</v>
      </c>
      <c r="F44" s="57">
        <v>4.3</v>
      </c>
      <c r="G44" s="57" t="s">
        <v>4510</v>
      </c>
      <c r="H44" s="58">
        <v>20000</v>
      </c>
      <c r="I44" s="55" t="s">
        <v>3846</v>
      </c>
      <c r="J44" s="51"/>
      <c r="K44" s="51"/>
      <c r="L44" s="51"/>
    </row>
    <row r="45" spans="1:12" ht="10.5" customHeight="1" thickTop="1" thickBot="1" x14ac:dyDescent="0.25">
      <c r="A45" s="55" t="s">
        <v>4138</v>
      </c>
      <c r="B45" s="55" t="s">
        <v>4128</v>
      </c>
      <c r="C45" s="57">
        <v>4.3129999999999997</v>
      </c>
      <c r="D45" s="57">
        <v>4.3849999999999998</v>
      </c>
      <c r="E45" s="57">
        <v>4.3479999999999999</v>
      </c>
      <c r="F45" s="57">
        <v>4.3129999999999997</v>
      </c>
      <c r="G45" s="57" t="s">
        <v>4371</v>
      </c>
      <c r="H45" s="58">
        <v>125000</v>
      </c>
      <c r="I45" s="55" t="s">
        <v>3846</v>
      </c>
      <c r="J45" s="51"/>
      <c r="K45" s="51"/>
      <c r="L45" s="51"/>
    </row>
    <row r="46" spans="1:12" ht="14.25" customHeight="1" thickTop="1" thickBot="1" x14ac:dyDescent="0.25">
      <c r="A46" s="55" t="s">
        <v>4174</v>
      </c>
      <c r="B46" s="55" t="s">
        <v>4128</v>
      </c>
      <c r="C46" s="57">
        <v>4.3129999999999997</v>
      </c>
      <c r="D46" s="57">
        <v>4.3650000000000002</v>
      </c>
      <c r="E46" s="57">
        <v>4.3460000000000001</v>
      </c>
      <c r="F46" s="57">
        <v>4.3129999999999997</v>
      </c>
      <c r="G46" s="57" t="s">
        <v>4511</v>
      </c>
      <c r="H46" s="58">
        <v>92500</v>
      </c>
      <c r="I46" s="55" t="s">
        <v>3846</v>
      </c>
      <c r="J46" s="51"/>
      <c r="K46" s="51"/>
      <c r="L46" s="51"/>
    </row>
    <row r="47" spans="1:12" ht="14.25" customHeight="1" thickTop="1" thickBot="1" x14ac:dyDescent="0.25">
      <c r="A47" s="55" t="s">
        <v>4139</v>
      </c>
      <c r="B47" s="55" t="s">
        <v>4128</v>
      </c>
      <c r="C47" s="57">
        <v>4.38</v>
      </c>
      <c r="D47" s="57">
        <v>4.4450000000000003</v>
      </c>
      <c r="E47" s="57">
        <v>4.4119999999999999</v>
      </c>
      <c r="F47" s="57">
        <v>4.38</v>
      </c>
      <c r="G47" s="57" t="s">
        <v>4358</v>
      </c>
      <c r="H47" s="58">
        <v>122500</v>
      </c>
      <c r="I47" s="55" t="s">
        <v>3846</v>
      </c>
      <c r="J47" s="51"/>
      <c r="K47" s="51"/>
      <c r="L47" s="51"/>
    </row>
    <row r="48" spans="1:12" ht="14.25" customHeight="1" thickTop="1" thickBot="1" x14ac:dyDescent="0.25">
      <c r="A48" s="55" t="s">
        <v>4171</v>
      </c>
      <c r="B48" s="55" t="s">
        <v>4128</v>
      </c>
      <c r="C48" s="57">
        <v>4.8099999999999996</v>
      </c>
      <c r="D48" s="57">
        <v>4.87</v>
      </c>
      <c r="E48" s="57">
        <v>4.8360000000000003</v>
      </c>
      <c r="F48" s="57">
        <v>4.87</v>
      </c>
      <c r="G48" s="57" t="s">
        <v>4488</v>
      </c>
      <c r="H48" s="58">
        <v>50000</v>
      </c>
      <c r="I48" s="55" t="s">
        <v>3846</v>
      </c>
      <c r="J48" s="51"/>
      <c r="K48" s="51"/>
      <c r="L48" s="51"/>
    </row>
    <row r="49" spans="1:12" ht="14.25" customHeight="1" thickTop="1" thickBot="1" x14ac:dyDescent="0.25">
      <c r="A49" s="55" t="s">
        <v>4225</v>
      </c>
      <c r="B49" s="55" t="s">
        <v>4128</v>
      </c>
      <c r="C49" s="57">
        <v>4.34</v>
      </c>
      <c r="D49" s="57">
        <v>4.3600000000000003</v>
      </c>
      <c r="E49" s="57">
        <v>4.3499999999999996</v>
      </c>
      <c r="F49" s="57">
        <v>4.34</v>
      </c>
      <c r="G49" s="57" t="s">
        <v>4358</v>
      </c>
      <c r="H49" s="58">
        <v>30000</v>
      </c>
      <c r="I49" s="55" t="s">
        <v>3846</v>
      </c>
      <c r="J49" s="51"/>
      <c r="K49" s="51"/>
      <c r="L49" s="51"/>
    </row>
    <row r="50" spans="1:12" ht="14.25" customHeight="1" thickTop="1" thickBot="1" x14ac:dyDescent="0.25">
      <c r="A50" s="55" t="s">
        <v>4140</v>
      </c>
      <c r="B50" s="55" t="s">
        <v>4128</v>
      </c>
      <c r="C50" s="57">
        <v>4.3150000000000004</v>
      </c>
      <c r="D50" s="57">
        <v>4.415</v>
      </c>
      <c r="E50" s="57">
        <v>4.3730000000000002</v>
      </c>
      <c r="F50" s="57">
        <v>4.3150000000000004</v>
      </c>
      <c r="G50" s="57" t="s">
        <v>4371</v>
      </c>
      <c r="H50" s="58">
        <v>137500</v>
      </c>
      <c r="I50" s="55" t="s">
        <v>3846</v>
      </c>
      <c r="J50" s="51"/>
      <c r="K50" s="51"/>
      <c r="L50" s="51"/>
    </row>
    <row r="51" spans="1:12" ht="10.5" customHeight="1" thickTop="1" thickBot="1" x14ac:dyDescent="0.25">
      <c r="A51" s="55" t="s">
        <v>4141</v>
      </c>
      <c r="B51" s="55" t="s">
        <v>4128</v>
      </c>
      <c r="C51" s="57">
        <v>4.415</v>
      </c>
      <c r="D51" s="57">
        <v>4.4800000000000004</v>
      </c>
      <c r="E51" s="57">
        <v>4.4349999999999996</v>
      </c>
      <c r="F51" s="57">
        <v>4.4800000000000004</v>
      </c>
      <c r="G51" s="57" t="s">
        <v>4512</v>
      </c>
      <c r="H51" s="58">
        <v>110000</v>
      </c>
      <c r="I51" s="55" t="s">
        <v>3846</v>
      </c>
      <c r="J51" s="51"/>
      <c r="K51" s="51"/>
      <c r="L51" s="51"/>
    </row>
    <row r="52" spans="1:12" ht="14.25" customHeight="1" thickTop="1" thickBot="1" x14ac:dyDescent="0.25">
      <c r="A52" s="55" t="s">
        <v>4208</v>
      </c>
      <c r="B52" s="55" t="s">
        <v>4128</v>
      </c>
      <c r="C52" s="57">
        <v>4.43</v>
      </c>
      <c r="D52" s="57">
        <v>4.45</v>
      </c>
      <c r="E52" s="57">
        <v>4.4409999999999998</v>
      </c>
      <c r="F52" s="57">
        <v>4.4450000000000003</v>
      </c>
      <c r="G52" s="57" t="s">
        <v>4513</v>
      </c>
      <c r="H52" s="58">
        <v>100000</v>
      </c>
      <c r="I52" s="55" t="s">
        <v>3846</v>
      </c>
      <c r="J52" s="51"/>
      <c r="K52" s="51"/>
      <c r="L52" s="51"/>
    </row>
    <row r="53" spans="1:12" ht="9.75" customHeight="1" thickTop="1" thickBot="1" x14ac:dyDescent="0.25">
      <c r="A53" s="55" t="s">
        <v>4514</v>
      </c>
      <c r="B53" s="55" t="s">
        <v>4128</v>
      </c>
      <c r="C53" s="57">
        <v>4.43</v>
      </c>
      <c r="D53" s="57">
        <v>4.45</v>
      </c>
      <c r="E53" s="57">
        <v>4.4370000000000003</v>
      </c>
      <c r="F53" s="57">
        <v>4.43</v>
      </c>
      <c r="G53" s="57" t="s">
        <v>4515</v>
      </c>
      <c r="H53" s="58">
        <v>7500</v>
      </c>
      <c r="I53" s="55" t="s">
        <v>3846</v>
      </c>
      <c r="J53" s="51"/>
      <c r="K53" s="51"/>
      <c r="L53" s="51"/>
    </row>
    <row r="54" spans="1:12" ht="10.5" customHeight="1" thickTop="1" thickBot="1" x14ac:dyDescent="0.25">
      <c r="A54" s="55" t="s">
        <v>4186</v>
      </c>
      <c r="B54" s="55" t="s">
        <v>4128</v>
      </c>
      <c r="C54" s="57">
        <v>4.8250000000000002</v>
      </c>
      <c r="D54" s="57">
        <v>4.88</v>
      </c>
      <c r="E54" s="57">
        <v>4.8520000000000003</v>
      </c>
      <c r="F54" s="57">
        <v>4.87</v>
      </c>
      <c r="G54" s="57" t="s">
        <v>4516</v>
      </c>
      <c r="H54" s="58">
        <v>35000</v>
      </c>
      <c r="I54" s="55" t="s">
        <v>3846</v>
      </c>
      <c r="J54" s="51"/>
      <c r="K54" s="51"/>
      <c r="L54" s="51"/>
    </row>
    <row r="55" spans="1:12" ht="10.5" customHeight="1" thickTop="1" thickBot="1" x14ac:dyDescent="0.25">
      <c r="A55" s="55" t="s">
        <v>4263</v>
      </c>
      <c r="B55" s="55" t="s">
        <v>4128</v>
      </c>
      <c r="C55" s="57">
        <v>4.8099999999999996</v>
      </c>
      <c r="D55" s="57">
        <v>4.8099999999999996</v>
      </c>
      <c r="E55" s="57">
        <v>4.8099999999999996</v>
      </c>
      <c r="F55" s="57">
        <v>4.8099999999999996</v>
      </c>
      <c r="G55" s="57" t="s">
        <v>4517</v>
      </c>
      <c r="H55" s="58">
        <v>5000</v>
      </c>
      <c r="I55" s="55" t="s">
        <v>3846</v>
      </c>
      <c r="J55" s="51"/>
      <c r="K55" s="51"/>
      <c r="L55" s="51"/>
    </row>
    <row r="56" spans="1:12" ht="14.25" customHeight="1" thickTop="1" thickBot="1" x14ac:dyDescent="0.25">
      <c r="A56" s="55" t="s">
        <v>4142</v>
      </c>
      <c r="B56" s="55" t="s">
        <v>4128</v>
      </c>
      <c r="C56" s="57">
        <v>4.2699999999999996</v>
      </c>
      <c r="D56" s="57">
        <v>4.3600000000000003</v>
      </c>
      <c r="E56" s="57">
        <v>4.3220000000000001</v>
      </c>
      <c r="F56" s="57">
        <v>4.3600000000000003</v>
      </c>
      <c r="G56" s="57" t="s">
        <v>4518</v>
      </c>
      <c r="H56" s="58">
        <v>42500</v>
      </c>
      <c r="I56" s="55" t="s">
        <v>3846</v>
      </c>
      <c r="J56" s="51"/>
      <c r="K56" s="51"/>
      <c r="L56" s="51"/>
    </row>
    <row r="57" spans="1:12" ht="14.25" customHeight="1" thickTop="1" thickBot="1" x14ac:dyDescent="0.25">
      <c r="A57" s="55" t="s">
        <v>4226</v>
      </c>
      <c r="B57" s="55" t="s">
        <v>4128</v>
      </c>
      <c r="C57" s="57">
        <v>4.3600000000000003</v>
      </c>
      <c r="D57" s="57">
        <v>4.3899999999999997</v>
      </c>
      <c r="E57" s="57">
        <v>4.383</v>
      </c>
      <c r="F57" s="57">
        <v>4.3899999999999997</v>
      </c>
      <c r="G57" s="57" t="s">
        <v>4505</v>
      </c>
      <c r="H57" s="58">
        <v>60000</v>
      </c>
      <c r="I57" s="55" t="s">
        <v>3846</v>
      </c>
      <c r="J57" s="51"/>
      <c r="K57" s="51"/>
      <c r="L57" s="51"/>
    </row>
    <row r="58" spans="1:12" ht="14.25" customHeight="1" thickTop="1" thickBot="1" x14ac:dyDescent="0.25">
      <c r="A58" s="243" t="s">
        <v>4143</v>
      </c>
      <c r="B58" s="244"/>
      <c r="C58" s="244"/>
      <c r="D58" s="244"/>
      <c r="E58" s="244"/>
      <c r="F58" s="244"/>
      <c r="G58" s="244"/>
      <c r="H58" s="244"/>
      <c r="I58" s="245"/>
      <c r="J58" s="51"/>
      <c r="K58" s="51"/>
      <c r="L58" s="51"/>
    </row>
    <row r="59" spans="1:12" ht="10.5" customHeight="1" thickTop="1" thickBot="1" x14ac:dyDescent="0.25">
      <c r="A59" s="55" t="s">
        <v>4519</v>
      </c>
      <c r="B59" s="55" t="s">
        <v>4128</v>
      </c>
      <c r="C59" s="57">
        <v>0</v>
      </c>
      <c r="D59" s="57">
        <v>0</v>
      </c>
      <c r="E59" s="57">
        <v>0</v>
      </c>
      <c r="F59" s="57">
        <v>0</v>
      </c>
      <c r="G59" s="57" t="s">
        <v>4520</v>
      </c>
      <c r="H59" s="58">
        <v>15000</v>
      </c>
      <c r="I59" s="55" t="s">
        <v>3846</v>
      </c>
      <c r="J59" s="51"/>
      <c r="K59" s="51"/>
      <c r="L59" s="51"/>
    </row>
    <row r="60" spans="1:12" ht="14.25" customHeight="1" thickTop="1" thickBot="1" x14ac:dyDescent="0.25">
      <c r="A60" s="55" t="s">
        <v>4521</v>
      </c>
      <c r="B60" s="56">
        <v>37043</v>
      </c>
      <c r="C60" s="57">
        <v>0</v>
      </c>
      <c r="D60" s="57">
        <v>0</v>
      </c>
      <c r="E60" s="57">
        <v>0</v>
      </c>
      <c r="F60" s="57">
        <v>0</v>
      </c>
      <c r="G60" s="57" t="s">
        <v>4522</v>
      </c>
      <c r="H60" s="58">
        <v>750000</v>
      </c>
      <c r="I60" s="55" t="s">
        <v>3846</v>
      </c>
      <c r="J60" s="51"/>
      <c r="K60" s="51"/>
      <c r="L60" s="51"/>
    </row>
    <row r="61" spans="1:12" ht="14.25" customHeight="1" thickTop="1" thickBot="1" x14ac:dyDescent="0.25">
      <c r="A61" s="55" t="s">
        <v>4275</v>
      </c>
      <c r="B61" s="55" t="s">
        <v>4128</v>
      </c>
      <c r="C61" s="57">
        <v>0.01</v>
      </c>
      <c r="D61" s="57">
        <v>0.01</v>
      </c>
      <c r="E61" s="57">
        <v>0.01</v>
      </c>
      <c r="F61" s="57">
        <v>0.01</v>
      </c>
      <c r="G61" s="57" t="s">
        <v>4523</v>
      </c>
      <c r="H61" s="58">
        <v>20000</v>
      </c>
      <c r="I61" s="55" t="s">
        <v>3846</v>
      </c>
      <c r="J61" s="51"/>
      <c r="K61" s="51"/>
      <c r="L61" s="51"/>
    </row>
    <row r="62" spans="1:12" ht="14.25" customHeight="1" thickTop="1" thickBot="1" x14ac:dyDescent="0.25">
      <c r="A62" s="55" t="s">
        <v>4209</v>
      </c>
      <c r="B62" s="55" t="s">
        <v>4128</v>
      </c>
      <c r="C62" s="57">
        <v>0</v>
      </c>
      <c r="D62" s="57">
        <v>0</v>
      </c>
      <c r="E62" s="57">
        <v>0</v>
      </c>
      <c r="F62" s="57">
        <v>0</v>
      </c>
      <c r="G62" s="57" t="s">
        <v>4524</v>
      </c>
      <c r="H62" s="58">
        <v>42500</v>
      </c>
      <c r="I62" s="55" t="s">
        <v>3846</v>
      </c>
      <c r="J62" s="51"/>
      <c r="K62" s="51"/>
      <c r="L62" s="51"/>
    </row>
    <row r="63" spans="1:12" ht="14.25" customHeight="1" thickTop="1" thickBot="1" x14ac:dyDescent="0.25">
      <c r="A63" s="55" t="s">
        <v>4525</v>
      </c>
      <c r="B63" s="55" t="s">
        <v>4185</v>
      </c>
      <c r="C63" s="57">
        <v>0</v>
      </c>
      <c r="D63" s="57">
        <v>0</v>
      </c>
      <c r="E63" s="57">
        <v>0</v>
      </c>
      <c r="F63" s="57">
        <v>0</v>
      </c>
      <c r="G63" s="57" t="s">
        <v>4526</v>
      </c>
      <c r="H63" s="58">
        <v>160000</v>
      </c>
      <c r="I63" s="55" t="s">
        <v>3846</v>
      </c>
      <c r="J63" s="51"/>
      <c r="K63" s="51"/>
      <c r="L63" s="51"/>
    </row>
    <row r="64" spans="1:12" ht="13.5" customHeight="1" thickTop="1" thickBot="1" x14ac:dyDescent="0.25">
      <c r="A64" s="55" t="s">
        <v>4325</v>
      </c>
      <c r="B64" s="55" t="s">
        <v>4128</v>
      </c>
      <c r="C64" s="57">
        <v>0</v>
      </c>
      <c r="D64" s="57">
        <v>0</v>
      </c>
      <c r="E64" s="57">
        <v>0</v>
      </c>
      <c r="F64" s="57">
        <v>0</v>
      </c>
      <c r="G64" s="57" t="s">
        <v>4365</v>
      </c>
      <c r="H64" s="58">
        <v>5000</v>
      </c>
      <c r="I64" s="55" t="s">
        <v>3846</v>
      </c>
      <c r="J64" s="51"/>
      <c r="K64" s="51"/>
      <c r="L64" s="51"/>
    </row>
    <row r="65" spans="1:9" ht="14.25" customHeight="1" thickTop="1" thickBot="1" x14ac:dyDescent="0.25">
      <c r="A65" s="55" t="s">
        <v>4264</v>
      </c>
      <c r="B65" s="55" t="s">
        <v>4128</v>
      </c>
      <c r="C65" s="57">
        <v>0</v>
      </c>
      <c r="D65" s="57">
        <v>8.0000000000000002E-3</v>
      </c>
      <c r="E65" s="57">
        <v>4.0000000000000001E-3</v>
      </c>
      <c r="F65" s="57">
        <v>8.0000000000000002E-3</v>
      </c>
      <c r="G65" s="57" t="s">
        <v>4509</v>
      </c>
      <c r="H65" s="58">
        <v>40000</v>
      </c>
      <c r="I65" s="55" t="s">
        <v>3846</v>
      </c>
    </row>
    <row r="66" spans="1:9" ht="14.25" customHeight="1" thickTop="1" thickBot="1" x14ac:dyDescent="0.25">
      <c r="A66" s="55" t="s">
        <v>4326</v>
      </c>
      <c r="B66" s="55" t="s">
        <v>4128</v>
      </c>
      <c r="C66" s="57">
        <v>-5.0000000000000001E-3</v>
      </c>
      <c r="D66" s="57">
        <v>-5.0000000000000001E-3</v>
      </c>
      <c r="E66" s="57">
        <v>-5.0000000000000001E-3</v>
      </c>
      <c r="F66" s="57">
        <v>-5.0000000000000001E-3</v>
      </c>
      <c r="G66" s="57" t="s">
        <v>4527</v>
      </c>
      <c r="H66" s="58">
        <v>10000</v>
      </c>
      <c r="I66" s="55" t="s">
        <v>3846</v>
      </c>
    </row>
    <row r="67" spans="1:9" ht="14.25" customHeight="1" thickTop="1" thickBot="1" x14ac:dyDescent="0.25">
      <c r="A67" s="55" t="s">
        <v>4227</v>
      </c>
      <c r="B67" s="55" t="s">
        <v>4128</v>
      </c>
      <c r="C67" s="57">
        <v>0</v>
      </c>
      <c r="D67" s="57">
        <v>0</v>
      </c>
      <c r="E67" s="57">
        <v>0</v>
      </c>
      <c r="F67" s="57">
        <v>0</v>
      </c>
      <c r="G67" s="57" t="s">
        <v>4447</v>
      </c>
      <c r="H67" s="58">
        <v>200000</v>
      </c>
      <c r="I67" s="55" t="s">
        <v>3846</v>
      </c>
    </row>
    <row r="68" spans="1:9" ht="14.25" customHeight="1" thickTop="1" thickBot="1" x14ac:dyDescent="0.25">
      <c r="A68" s="55" t="s">
        <v>4528</v>
      </c>
      <c r="B68" s="56">
        <v>37043</v>
      </c>
      <c r="C68" s="57">
        <v>0</v>
      </c>
      <c r="D68" s="57">
        <v>0</v>
      </c>
      <c r="E68" s="57">
        <v>0</v>
      </c>
      <c r="F68" s="57">
        <v>0</v>
      </c>
      <c r="G68" s="57" t="s">
        <v>4376</v>
      </c>
      <c r="H68" s="58">
        <v>600000</v>
      </c>
      <c r="I68" s="55" t="s">
        <v>3846</v>
      </c>
    </row>
    <row r="69" spans="1:9" ht="14.25" customHeight="1" thickTop="1" thickBot="1" x14ac:dyDescent="0.25">
      <c r="A69" s="55" t="s">
        <v>4257</v>
      </c>
      <c r="B69" s="55" t="s">
        <v>4128</v>
      </c>
      <c r="C69" s="57">
        <v>8.0000000000000002E-3</v>
      </c>
      <c r="D69" s="57">
        <v>8.0000000000000002E-3</v>
      </c>
      <c r="E69" s="57">
        <v>8.0000000000000002E-3</v>
      </c>
      <c r="F69" s="57">
        <v>8.0000000000000002E-3</v>
      </c>
      <c r="G69" s="57" t="s">
        <v>4509</v>
      </c>
      <c r="H69" s="58">
        <v>20000</v>
      </c>
      <c r="I69" s="55" t="s">
        <v>3846</v>
      </c>
    </row>
    <row r="70" spans="1:9" ht="22.5" thickTop="1" thickBot="1" x14ac:dyDescent="0.25">
      <c r="A70" s="55" t="s">
        <v>4529</v>
      </c>
      <c r="B70" s="56">
        <v>37043</v>
      </c>
      <c r="C70" s="57">
        <v>0</v>
      </c>
      <c r="D70" s="57">
        <v>0</v>
      </c>
      <c r="E70" s="57">
        <v>0</v>
      </c>
      <c r="F70" s="57">
        <v>0</v>
      </c>
      <c r="G70" s="57" t="s">
        <v>4530</v>
      </c>
      <c r="H70" s="58">
        <v>300000</v>
      </c>
      <c r="I70" s="55" t="s">
        <v>3846</v>
      </c>
    </row>
    <row r="71" spans="1:9" ht="22.5" thickTop="1" thickBot="1" x14ac:dyDescent="0.25">
      <c r="A71" s="55" t="s">
        <v>4531</v>
      </c>
      <c r="B71" s="55" t="s">
        <v>4233</v>
      </c>
      <c r="C71" s="57">
        <v>0</v>
      </c>
      <c r="D71" s="57">
        <v>0</v>
      </c>
      <c r="E71" s="57">
        <v>0</v>
      </c>
      <c r="F71" s="57">
        <v>0</v>
      </c>
      <c r="G71" s="57" t="s">
        <v>4492</v>
      </c>
      <c r="H71" s="58">
        <v>1845000</v>
      </c>
      <c r="I71" s="55" t="s">
        <v>3846</v>
      </c>
    </row>
    <row r="72" spans="1:9" ht="22.5" thickTop="1" thickBot="1" x14ac:dyDescent="0.25">
      <c r="A72" s="55" t="s">
        <v>4532</v>
      </c>
      <c r="B72" s="55" t="s">
        <v>4169</v>
      </c>
      <c r="C72" s="57">
        <v>0</v>
      </c>
      <c r="D72" s="57">
        <v>0</v>
      </c>
      <c r="E72" s="57">
        <v>0</v>
      </c>
      <c r="F72" s="57">
        <v>0</v>
      </c>
      <c r="G72" s="57" t="s">
        <v>4533</v>
      </c>
      <c r="H72" s="58">
        <v>3825000</v>
      </c>
      <c r="I72" s="55" t="s">
        <v>3846</v>
      </c>
    </row>
    <row r="73" spans="1:9" ht="22.5" thickTop="1" thickBot="1" x14ac:dyDescent="0.25">
      <c r="A73" s="55" t="s">
        <v>4534</v>
      </c>
      <c r="B73" s="55" t="s">
        <v>4128</v>
      </c>
      <c r="C73" s="57">
        <v>0</v>
      </c>
      <c r="D73" s="57">
        <v>0</v>
      </c>
      <c r="E73" s="57">
        <v>0</v>
      </c>
      <c r="F73" s="57">
        <v>0</v>
      </c>
      <c r="G73" s="57" t="s">
        <v>4462</v>
      </c>
      <c r="H73" s="58">
        <v>35000</v>
      </c>
      <c r="I73" s="55" t="s">
        <v>3846</v>
      </c>
    </row>
    <row r="74" spans="1:9" ht="22.5" thickTop="1" thickBot="1" x14ac:dyDescent="0.25">
      <c r="A74" s="55" t="s">
        <v>4535</v>
      </c>
      <c r="B74" s="55" t="s">
        <v>4128</v>
      </c>
      <c r="C74" s="57">
        <v>0</v>
      </c>
      <c r="D74" s="57">
        <v>0</v>
      </c>
      <c r="E74" s="57">
        <v>0</v>
      </c>
      <c r="F74" s="57">
        <v>0</v>
      </c>
      <c r="G74" s="57" t="s">
        <v>4464</v>
      </c>
      <c r="H74" s="58">
        <v>10000</v>
      </c>
      <c r="I74" s="55" t="s">
        <v>3846</v>
      </c>
    </row>
    <row r="75" spans="1:9" ht="22.5" thickTop="1" thickBot="1" x14ac:dyDescent="0.25">
      <c r="A75" s="55" t="s">
        <v>4276</v>
      </c>
      <c r="B75" s="55" t="s">
        <v>4128</v>
      </c>
      <c r="C75" s="57">
        <v>0</v>
      </c>
      <c r="D75" s="57">
        <v>5.0000000000000001E-3</v>
      </c>
      <c r="E75" s="57">
        <v>2E-3</v>
      </c>
      <c r="F75" s="57">
        <v>5.0000000000000001E-3</v>
      </c>
      <c r="G75" s="57" t="s">
        <v>4502</v>
      </c>
      <c r="H75" s="58">
        <v>85000</v>
      </c>
      <c r="I75" s="55" t="s">
        <v>3846</v>
      </c>
    </row>
    <row r="76" spans="1:9" ht="22.5" thickTop="1" thickBot="1" x14ac:dyDescent="0.25">
      <c r="A76" s="55" t="s">
        <v>4536</v>
      </c>
      <c r="B76" s="55" t="s">
        <v>4185</v>
      </c>
      <c r="C76" s="57">
        <v>0</v>
      </c>
      <c r="D76" s="57">
        <v>0</v>
      </c>
      <c r="E76" s="57">
        <v>0</v>
      </c>
      <c r="F76" s="57">
        <v>0</v>
      </c>
      <c r="G76" s="57" t="s">
        <v>4537</v>
      </c>
      <c r="H76" s="58">
        <v>187500</v>
      </c>
      <c r="I76" s="55" t="s">
        <v>3846</v>
      </c>
    </row>
    <row r="77" spans="1:9" ht="22.5" thickTop="1" thickBot="1" x14ac:dyDescent="0.25">
      <c r="A77" s="55" t="s">
        <v>4538</v>
      </c>
      <c r="B77" s="55" t="s">
        <v>4169</v>
      </c>
      <c r="C77" s="57">
        <v>0</v>
      </c>
      <c r="D77" s="57">
        <v>0</v>
      </c>
      <c r="E77" s="57">
        <v>0</v>
      </c>
      <c r="F77" s="57">
        <v>0</v>
      </c>
      <c r="G77" s="57" t="s">
        <v>4452</v>
      </c>
      <c r="H77" s="58">
        <v>3060000</v>
      </c>
      <c r="I77" s="55" t="s">
        <v>3846</v>
      </c>
    </row>
    <row r="78" spans="1:9" ht="22.5" thickTop="1" thickBot="1" x14ac:dyDescent="0.25">
      <c r="A78" s="55" t="s">
        <v>4327</v>
      </c>
      <c r="B78" s="55" t="s">
        <v>4128</v>
      </c>
      <c r="C78" s="57">
        <v>0</v>
      </c>
      <c r="D78" s="57">
        <v>0</v>
      </c>
      <c r="E78" s="57">
        <v>0</v>
      </c>
      <c r="F78" s="57">
        <v>0</v>
      </c>
      <c r="G78" s="57" t="s">
        <v>4539</v>
      </c>
      <c r="H78" s="58">
        <v>12500</v>
      </c>
      <c r="I78" s="55" t="s">
        <v>3846</v>
      </c>
    </row>
    <row r="79" spans="1:9" ht="22.5" thickTop="1" thickBot="1" x14ac:dyDescent="0.25">
      <c r="A79" s="55" t="s">
        <v>4159</v>
      </c>
      <c r="B79" s="55" t="s">
        <v>4128</v>
      </c>
      <c r="C79" s="57">
        <v>0</v>
      </c>
      <c r="D79" s="57">
        <v>0</v>
      </c>
      <c r="E79" s="57">
        <v>0</v>
      </c>
      <c r="F79" s="57">
        <v>0</v>
      </c>
      <c r="G79" s="57" t="s">
        <v>4540</v>
      </c>
      <c r="H79" s="58">
        <v>30000</v>
      </c>
      <c r="I79" s="55" t="s">
        <v>3846</v>
      </c>
    </row>
    <row r="80" spans="1:9" ht="22.5" thickTop="1" thickBot="1" x14ac:dyDescent="0.25">
      <c r="A80" s="55" t="s">
        <v>4541</v>
      </c>
      <c r="B80" s="55" t="s">
        <v>4185</v>
      </c>
      <c r="C80" s="57">
        <v>-0.01</v>
      </c>
      <c r="D80" s="57">
        <v>-0.01</v>
      </c>
      <c r="E80" s="57">
        <v>-0.01</v>
      </c>
      <c r="F80" s="57">
        <v>-0.01</v>
      </c>
      <c r="G80" s="57" t="s">
        <v>4459</v>
      </c>
      <c r="H80" s="58">
        <v>150000</v>
      </c>
      <c r="I80" s="55" t="s">
        <v>3846</v>
      </c>
    </row>
    <row r="81" spans="1:9" ht="22.5" thickTop="1" thickBot="1" x14ac:dyDescent="0.25">
      <c r="A81" s="55" t="s">
        <v>4542</v>
      </c>
      <c r="B81" s="56">
        <v>37043</v>
      </c>
      <c r="C81" s="57">
        <v>-8.0000000000000002E-3</v>
      </c>
      <c r="D81" s="57">
        <v>-8.0000000000000002E-3</v>
      </c>
      <c r="E81" s="57">
        <v>-8.0000000000000002E-3</v>
      </c>
      <c r="F81" s="57">
        <v>-8.0000000000000002E-3</v>
      </c>
      <c r="G81" s="57" t="s">
        <v>4543</v>
      </c>
      <c r="H81" s="58">
        <v>750000</v>
      </c>
      <c r="I81" s="55" t="s">
        <v>3846</v>
      </c>
    </row>
    <row r="82" spans="1:9" ht="22.5" thickTop="1" thickBot="1" x14ac:dyDescent="0.25">
      <c r="A82" s="55" t="s">
        <v>4544</v>
      </c>
      <c r="B82" s="55" t="s">
        <v>4233</v>
      </c>
      <c r="C82" s="57">
        <v>-8.0000000000000002E-3</v>
      </c>
      <c r="D82" s="57">
        <v>-8.0000000000000002E-3</v>
      </c>
      <c r="E82" s="57">
        <v>-8.0000000000000002E-3</v>
      </c>
      <c r="F82" s="57">
        <v>-8.0000000000000002E-3</v>
      </c>
      <c r="G82" s="57" t="s">
        <v>4543</v>
      </c>
      <c r="H82" s="58">
        <v>3075000</v>
      </c>
      <c r="I82" s="55" t="s">
        <v>3846</v>
      </c>
    </row>
    <row r="83" spans="1:9" ht="22.5" thickTop="1" thickBot="1" x14ac:dyDescent="0.25">
      <c r="A83" s="55" t="s">
        <v>4545</v>
      </c>
      <c r="B83" s="55" t="s">
        <v>4169</v>
      </c>
      <c r="C83" s="57">
        <v>-8.0000000000000002E-3</v>
      </c>
      <c r="D83" s="57">
        <v>-8.0000000000000002E-3</v>
      </c>
      <c r="E83" s="57">
        <v>-8.0000000000000002E-3</v>
      </c>
      <c r="F83" s="57">
        <v>-8.0000000000000002E-3</v>
      </c>
      <c r="G83" s="57" t="s">
        <v>4543</v>
      </c>
      <c r="H83" s="58">
        <v>3825000</v>
      </c>
      <c r="I83" s="55" t="s">
        <v>3846</v>
      </c>
    </row>
    <row r="84" spans="1:9" ht="22.5" thickTop="1" thickBot="1" x14ac:dyDescent="0.25">
      <c r="A84" s="55" t="s">
        <v>4546</v>
      </c>
      <c r="B84" s="55" t="s">
        <v>4128</v>
      </c>
      <c r="C84" s="57">
        <v>0</v>
      </c>
      <c r="D84" s="57">
        <v>0</v>
      </c>
      <c r="E84" s="57">
        <v>0</v>
      </c>
      <c r="F84" s="57">
        <v>0</v>
      </c>
      <c r="G84" s="57" t="s">
        <v>4517</v>
      </c>
      <c r="H84" s="58">
        <v>2500</v>
      </c>
      <c r="I84" s="55" t="s">
        <v>3846</v>
      </c>
    </row>
    <row r="85" spans="1:9" ht="22.5" thickTop="1" thickBot="1" x14ac:dyDescent="0.25">
      <c r="A85" s="55" t="s">
        <v>4547</v>
      </c>
      <c r="B85" s="56">
        <v>37043</v>
      </c>
      <c r="C85" s="57">
        <v>0</v>
      </c>
      <c r="D85" s="57">
        <v>0</v>
      </c>
      <c r="E85" s="57">
        <v>0</v>
      </c>
      <c r="F85" s="57">
        <v>0</v>
      </c>
      <c r="G85" s="57" t="s">
        <v>4548</v>
      </c>
      <c r="H85" s="58">
        <v>600000</v>
      </c>
      <c r="I85" s="55" t="s">
        <v>3846</v>
      </c>
    </row>
    <row r="86" spans="1:9" ht="14.25" thickTop="1" thickBot="1" x14ac:dyDescent="0.25">
      <c r="A86" s="243" t="s">
        <v>4187</v>
      </c>
      <c r="B86" s="244"/>
      <c r="C86" s="244"/>
      <c r="D86" s="244"/>
      <c r="E86" s="244"/>
      <c r="F86" s="244"/>
      <c r="G86" s="244"/>
      <c r="H86" s="244"/>
      <c r="I86" s="245"/>
    </row>
    <row r="87" spans="1:9" ht="22.5" thickTop="1" thickBot="1" x14ac:dyDescent="0.25">
      <c r="A87" s="55" t="s">
        <v>4549</v>
      </c>
      <c r="B87" s="55" t="s">
        <v>4144</v>
      </c>
      <c r="C87" s="57">
        <v>0.125</v>
      </c>
      <c r="D87" s="57">
        <v>0.125</v>
      </c>
      <c r="E87" s="57">
        <v>0.125</v>
      </c>
      <c r="F87" s="57">
        <v>0.125</v>
      </c>
      <c r="G87" s="57" t="s">
        <v>4451</v>
      </c>
      <c r="H87" s="58">
        <v>755000</v>
      </c>
      <c r="I87" s="55" t="s">
        <v>3846</v>
      </c>
    </row>
    <row r="88" spans="1:9" ht="22.5" thickTop="1" thickBot="1" x14ac:dyDescent="0.25">
      <c r="A88" s="55" t="s">
        <v>4550</v>
      </c>
      <c r="B88" s="56">
        <v>37043</v>
      </c>
      <c r="C88" s="57">
        <v>-5.0000000000000001E-3</v>
      </c>
      <c r="D88" s="57">
        <v>-5.0000000000000001E-3</v>
      </c>
      <c r="E88" s="57">
        <v>-5.0000000000000001E-3</v>
      </c>
      <c r="F88" s="57">
        <v>-5.0000000000000001E-3</v>
      </c>
      <c r="G88" s="57" t="s">
        <v>4551</v>
      </c>
      <c r="H88" s="58">
        <v>750000</v>
      </c>
      <c r="I88" s="55" t="s">
        <v>3846</v>
      </c>
    </row>
    <row r="89" spans="1:9" ht="22.5" thickTop="1" thickBot="1" x14ac:dyDescent="0.25">
      <c r="A89" s="55" t="s">
        <v>4287</v>
      </c>
      <c r="B89" s="55" t="s">
        <v>4169</v>
      </c>
      <c r="C89" s="57">
        <v>-3.0000000000000001E-3</v>
      </c>
      <c r="D89" s="57">
        <v>-3.0000000000000001E-3</v>
      </c>
      <c r="E89" s="57">
        <v>-3.0000000000000001E-3</v>
      </c>
      <c r="F89" s="57">
        <v>-3.0000000000000001E-3</v>
      </c>
      <c r="G89" s="57" t="s">
        <v>4552</v>
      </c>
      <c r="H89" s="58">
        <v>4590000</v>
      </c>
      <c r="I89" s="55" t="s">
        <v>3846</v>
      </c>
    </row>
    <row r="90" spans="1:9" ht="22.5" thickTop="1" thickBot="1" x14ac:dyDescent="0.25">
      <c r="A90" s="55" t="s">
        <v>4553</v>
      </c>
      <c r="B90" s="56">
        <v>37043</v>
      </c>
      <c r="C90" s="57">
        <v>0.01</v>
      </c>
      <c r="D90" s="57">
        <v>1.4999999999999999E-2</v>
      </c>
      <c r="E90" s="57">
        <v>1.2E-2</v>
      </c>
      <c r="F90" s="57">
        <v>1.4999999999999999E-2</v>
      </c>
      <c r="G90" s="57" t="s">
        <v>4554</v>
      </c>
      <c r="H90" s="58">
        <v>900000</v>
      </c>
      <c r="I90" s="55" t="s">
        <v>3846</v>
      </c>
    </row>
    <row r="91" spans="1:9" ht="14.25" thickTop="1" thickBot="1" x14ac:dyDescent="0.25">
      <c r="A91" s="243" t="s">
        <v>4555</v>
      </c>
      <c r="B91" s="244"/>
      <c r="C91" s="244"/>
      <c r="D91" s="244"/>
      <c r="E91" s="244"/>
      <c r="F91" s="244"/>
      <c r="G91" s="244"/>
      <c r="H91" s="244"/>
      <c r="I91" s="245"/>
    </row>
    <row r="92" spans="1:9" ht="22.5" thickTop="1" thickBot="1" x14ac:dyDescent="0.25">
      <c r="A92" s="55" t="s">
        <v>4556</v>
      </c>
      <c r="B92" s="56">
        <v>37043</v>
      </c>
      <c r="C92" s="57">
        <v>0</v>
      </c>
      <c r="D92" s="57">
        <v>0</v>
      </c>
      <c r="E92" s="57">
        <v>0</v>
      </c>
      <c r="F92" s="57">
        <v>0</v>
      </c>
      <c r="G92" s="57" t="s">
        <v>4557</v>
      </c>
      <c r="H92" s="58">
        <v>150000</v>
      </c>
      <c r="I92" s="55" t="s">
        <v>3846</v>
      </c>
    </row>
    <row r="93" spans="1:9" ht="22.5" thickTop="1" thickBot="1" x14ac:dyDescent="0.25">
      <c r="A93" s="55" t="s">
        <v>4558</v>
      </c>
      <c r="B93" s="55" t="s">
        <v>4144</v>
      </c>
      <c r="C93" s="57">
        <v>2.3E-2</v>
      </c>
      <c r="D93" s="57">
        <v>2.3E-2</v>
      </c>
      <c r="E93" s="57">
        <v>2.3E-2</v>
      </c>
      <c r="F93" s="57">
        <v>2.3E-2</v>
      </c>
      <c r="G93" s="57" t="s">
        <v>4559</v>
      </c>
      <c r="H93" s="58">
        <v>1510000</v>
      </c>
      <c r="I93" s="55" t="s">
        <v>3846</v>
      </c>
    </row>
    <row r="94" spans="1:9" ht="14.25" thickTop="1" thickBot="1" x14ac:dyDescent="0.25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25" thickTop="1" thickBot="1" x14ac:dyDescent="0.25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25" thickTop="1" thickBot="1" x14ac:dyDescent="0.25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25" thickTop="1" thickBot="1" x14ac:dyDescent="0.25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25" thickTop="1" thickBot="1" x14ac:dyDescent="0.25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25" thickTop="1" thickBot="1" x14ac:dyDescent="0.25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25" thickTop="1" thickBot="1" x14ac:dyDescent="0.25">
      <c r="A100" s="243"/>
      <c r="B100" s="244"/>
      <c r="C100" s="244"/>
      <c r="D100" s="244"/>
      <c r="E100" s="244"/>
      <c r="F100" s="244"/>
      <c r="G100" s="244"/>
      <c r="H100" s="244"/>
      <c r="I100" s="245"/>
    </row>
    <row r="101" spans="1:9" ht="14.25" thickTop="1" thickBot="1" x14ac:dyDescent="0.25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43"/>
      <c r="B105" s="244"/>
      <c r="C105" s="244"/>
      <c r="D105" s="244"/>
      <c r="E105" s="244"/>
      <c r="F105" s="244"/>
      <c r="G105" s="244"/>
      <c r="H105" s="244"/>
      <c r="I105" s="245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6">
    <mergeCell ref="A105:I105"/>
    <mergeCell ref="H9:H10"/>
    <mergeCell ref="I9:I10"/>
    <mergeCell ref="C9:C10"/>
    <mergeCell ref="D9:D10"/>
    <mergeCell ref="F9:F10"/>
    <mergeCell ref="G9:G10"/>
    <mergeCell ref="A11:I11"/>
    <mergeCell ref="A100:I100"/>
    <mergeCell ref="A15:I15"/>
    <mergeCell ref="A58:I58"/>
    <mergeCell ref="A86:I86"/>
    <mergeCell ref="A91:I91"/>
    <mergeCell ref="A9:A10"/>
    <mergeCell ref="B9:B10"/>
    <mergeCell ref="A13:I1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4067</v>
      </c>
      <c r="F1" s="6"/>
      <c r="G1" s="5" t="s">
        <v>3852</v>
      </c>
      <c r="H1" s="1">
        <f>SUM(H11:H10000)</f>
        <v>224242500</v>
      </c>
    </row>
    <row r="2" spans="1:11" ht="15.75" x14ac:dyDescent="0.25">
      <c r="A2" s="16" t="s">
        <v>3850</v>
      </c>
      <c r="F2" s="62"/>
      <c r="G2" s="63"/>
      <c r="H2" s="61"/>
    </row>
    <row r="3" spans="1:11" x14ac:dyDescent="0.2">
      <c r="A3" s="96">
        <f>'E-Mail'!$B$2</f>
        <v>37026</v>
      </c>
      <c r="F3" s="62"/>
      <c r="G3" s="63"/>
      <c r="H3" s="61"/>
    </row>
    <row r="5" spans="1:11" ht="9.75" customHeight="1" x14ac:dyDescent="0.2">
      <c r="A5" s="52" t="s">
        <v>4560</v>
      </c>
      <c r="J5" s="51"/>
      <c r="K5" s="51"/>
    </row>
    <row r="6" spans="1:11" ht="9.75" customHeight="1" x14ac:dyDescent="0.2">
      <c r="A6" s="52" t="s">
        <v>4066</v>
      </c>
      <c r="J6" s="51"/>
      <c r="K6" s="51"/>
    </row>
    <row r="7" spans="1:11" ht="9.75" customHeight="1" x14ac:dyDescent="0.2">
      <c r="A7" s="52" t="s">
        <v>4329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  <c r="J9" s="51"/>
      <c r="K9" s="51"/>
    </row>
    <row r="10" spans="1:11" ht="21.75" thickBot="1" x14ac:dyDescent="0.25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  <c r="J10" s="51"/>
      <c r="K10" s="51"/>
    </row>
    <row r="11" spans="1:11" ht="10.5" customHeight="1" thickTop="1" thickBot="1" x14ac:dyDescent="0.25">
      <c r="A11" s="243" t="s">
        <v>4561</v>
      </c>
      <c r="B11" s="244"/>
      <c r="C11" s="244"/>
      <c r="D11" s="244"/>
      <c r="E11" s="244"/>
      <c r="F11" s="244"/>
      <c r="G11" s="244"/>
      <c r="H11" s="244"/>
      <c r="I11" s="245"/>
      <c r="J11" s="51"/>
      <c r="K11" s="51"/>
    </row>
    <row r="12" spans="1:11" ht="14.25" customHeight="1" thickTop="1" thickBot="1" x14ac:dyDescent="0.25">
      <c r="A12" s="55" t="s">
        <v>4562</v>
      </c>
      <c r="B12" s="55" t="s">
        <v>4144</v>
      </c>
      <c r="C12" s="57">
        <v>-0.27</v>
      </c>
      <c r="D12" s="57">
        <v>-0.27</v>
      </c>
      <c r="E12" s="57">
        <v>-0.27</v>
      </c>
      <c r="F12" s="57">
        <v>-0.27</v>
      </c>
      <c r="G12" s="57" t="s">
        <v>4563</v>
      </c>
      <c r="H12" s="58">
        <v>755000</v>
      </c>
      <c r="I12" s="55" t="s">
        <v>3846</v>
      </c>
      <c r="J12" s="51"/>
      <c r="K12" s="51"/>
    </row>
    <row r="13" spans="1:11" ht="14.25" customHeight="1" thickTop="1" thickBot="1" x14ac:dyDescent="0.25">
      <c r="A13" s="243" t="s">
        <v>4160</v>
      </c>
      <c r="B13" s="244"/>
      <c r="C13" s="244"/>
      <c r="D13" s="244"/>
      <c r="E13" s="244"/>
      <c r="F13" s="244"/>
      <c r="G13" s="244"/>
      <c r="H13" s="244"/>
      <c r="I13" s="245"/>
      <c r="J13" s="51"/>
      <c r="K13" s="51"/>
    </row>
    <row r="14" spans="1:11" ht="14.25" customHeight="1" thickTop="1" thickBot="1" x14ac:dyDescent="0.25">
      <c r="A14" s="55" t="s">
        <v>3767</v>
      </c>
      <c r="B14" s="56">
        <v>37165</v>
      </c>
      <c r="C14" s="57">
        <v>0.19</v>
      </c>
      <c r="D14" s="57">
        <v>0.19</v>
      </c>
      <c r="E14" s="57">
        <v>0.19</v>
      </c>
      <c r="F14" s="57">
        <v>0.19</v>
      </c>
      <c r="G14" s="57" t="s">
        <v>4564</v>
      </c>
      <c r="H14" s="58">
        <v>310000</v>
      </c>
      <c r="I14" s="55" t="s">
        <v>3846</v>
      </c>
      <c r="J14" s="51"/>
      <c r="K14" s="51"/>
    </row>
    <row r="15" spans="1:11" ht="14.25" customHeight="1" thickTop="1" thickBot="1" x14ac:dyDescent="0.25">
      <c r="A15" s="55" t="s">
        <v>3825</v>
      </c>
      <c r="B15" s="55" t="s">
        <v>4169</v>
      </c>
      <c r="C15" s="57">
        <v>0.17799999999999999</v>
      </c>
      <c r="D15" s="57">
        <v>0.188</v>
      </c>
      <c r="E15" s="57">
        <v>0.183</v>
      </c>
      <c r="F15" s="57">
        <v>0.188</v>
      </c>
      <c r="G15" s="57" t="s">
        <v>4565</v>
      </c>
      <c r="H15" s="58">
        <v>3825000</v>
      </c>
      <c r="I15" s="55" t="s">
        <v>3846</v>
      </c>
      <c r="J15" s="51"/>
      <c r="K15" s="51"/>
    </row>
    <row r="16" spans="1:11" ht="14.25" customHeight="1" thickTop="1" thickBot="1" x14ac:dyDescent="0.25">
      <c r="A16" s="243" t="s">
        <v>4145</v>
      </c>
      <c r="B16" s="244"/>
      <c r="C16" s="244"/>
      <c r="D16" s="244"/>
      <c r="E16" s="244"/>
      <c r="F16" s="244"/>
      <c r="G16" s="244"/>
      <c r="H16" s="244"/>
      <c r="I16" s="245"/>
      <c r="J16" s="51"/>
      <c r="K16" s="51"/>
    </row>
    <row r="17" spans="1:11" ht="14.25" customHeight="1" thickTop="1" thickBot="1" x14ac:dyDescent="0.25">
      <c r="A17" s="55" t="s">
        <v>4265</v>
      </c>
      <c r="B17" s="55" t="s">
        <v>4144</v>
      </c>
      <c r="C17" s="57">
        <v>0.28299999999999997</v>
      </c>
      <c r="D17" s="57">
        <v>0.28299999999999997</v>
      </c>
      <c r="E17" s="57">
        <v>0.28299999999999997</v>
      </c>
      <c r="F17" s="57">
        <v>0.28299999999999997</v>
      </c>
      <c r="G17" s="57" t="s">
        <v>4566</v>
      </c>
      <c r="H17" s="58">
        <v>755000</v>
      </c>
      <c r="I17" s="55" t="s">
        <v>3846</v>
      </c>
      <c r="J17" s="51"/>
      <c r="K17" s="51"/>
    </row>
    <row r="18" spans="1:11" ht="14.25" customHeight="1" thickTop="1" thickBot="1" x14ac:dyDescent="0.25">
      <c r="A18" s="55" t="s">
        <v>3768</v>
      </c>
      <c r="B18" s="56">
        <v>37043</v>
      </c>
      <c r="C18" s="57">
        <v>-1.2999999999999999E-2</v>
      </c>
      <c r="D18" s="57">
        <v>-1.2999999999999999E-2</v>
      </c>
      <c r="E18" s="57">
        <v>-1.2999999999999999E-2</v>
      </c>
      <c r="F18" s="57">
        <v>-1.2999999999999999E-2</v>
      </c>
      <c r="G18" s="57" t="s">
        <v>4501</v>
      </c>
      <c r="H18" s="58">
        <v>900000</v>
      </c>
      <c r="I18" s="55" t="s">
        <v>3846</v>
      </c>
      <c r="J18" s="51"/>
      <c r="K18" s="51"/>
    </row>
    <row r="19" spans="1:11" ht="14.25" customHeight="1" thickTop="1" thickBot="1" x14ac:dyDescent="0.25">
      <c r="A19" s="55" t="s">
        <v>4567</v>
      </c>
      <c r="B19" s="55" t="s">
        <v>4144</v>
      </c>
      <c r="C19" s="57">
        <v>-1.7999999999999999E-2</v>
      </c>
      <c r="D19" s="57">
        <v>-1.7999999999999999E-2</v>
      </c>
      <c r="E19" s="57">
        <v>-1.7999999999999999E-2</v>
      </c>
      <c r="F19" s="57">
        <v>-1.7999999999999999E-2</v>
      </c>
      <c r="G19" s="57" t="s">
        <v>4568</v>
      </c>
      <c r="H19" s="58">
        <v>3020000</v>
      </c>
      <c r="I19" s="55" t="s">
        <v>3846</v>
      </c>
      <c r="J19" s="51"/>
      <c r="K19" s="51"/>
    </row>
    <row r="20" spans="1:11" ht="14.25" customHeight="1" thickTop="1" thickBot="1" x14ac:dyDescent="0.25">
      <c r="A20" s="55" t="s">
        <v>3769</v>
      </c>
      <c r="B20" s="55" t="s">
        <v>4144</v>
      </c>
      <c r="C20" s="57">
        <v>0.48</v>
      </c>
      <c r="D20" s="57">
        <v>0.48</v>
      </c>
      <c r="E20" s="57">
        <v>0.48</v>
      </c>
      <c r="F20" s="57">
        <v>0.48</v>
      </c>
      <c r="G20" s="57" t="s">
        <v>4569</v>
      </c>
      <c r="H20" s="58">
        <v>755000</v>
      </c>
      <c r="I20" s="55" t="s">
        <v>3846</v>
      </c>
      <c r="J20" s="51"/>
      <c r="K20" s="51"/>
    </row>
    <row r="21" spans="1:11" ht="14.25" customHeight="1" thickTop="1" thickBot="1" x14ac:dyDescent="0.25">
      <c r="A21" s="55" t="s">
        <v>4570</v>
      </c>
      <c r="B21" s="56">
        <v>37043</v>
      </c>
      <c r="C21" s="57">
        <v>-3.0000000000000001E-3</v>
      </c>
      <c r="D21" s="57">
        <v>-3.0000000000000001E-3</v>
      </c>
      <c r="E21" s="57">
        <v>-3.0000000000000001E-3</v>
      </c>
      <c r="F21" s="57">
        <v>-3.0000000000000001E-3</v>
      </c>
      <c r="G21" s="57" t="s">
        <v>4571</v>
      </c>
      <c r="H21" s="58">
        <v>4500000</v>
      </c>
      <c r="I21" s="55" t="s">
        <v>3846</v>
      </c>
      <c r="J21" s="51"/>
      <c r="K21" s="51"/>
    </row>
    <row r="22" spans="1:11" ht="14.25" customHeight="1" thickTop="1" thickBot="1" x14ac:dyDescent="0.25">
      <c r="A22" s="55" t="s">
        <v>4572</v>
      </c>
      <c r="B22" s="55" t="s">
        <v>4169</v>
      </c>
      <c r="C22" s="57">
        <v>-3.0000000000000001E-3</v>
      </c>
      <c r="D22" s="57">
        <v>-3.0000000000000001E-3</v>
      </c>
      <c r="E22" s="57">
        <v>-3.0000000000000001E-3</v>
      </c>
      <c r="F22" s="57">
        <v>-3.0000000000000001E-3</v>
      </c>
      <c r="G22" s="57" t="s">
        <v>4573</v>
      </c>
      <c r="H22" s="58">
        <v>15300000</v>
      </c>
      <c r="I22" s="55" t="s">
        <v>3846</v>
      </c>
      <c r="J22" s="51"/>
      <c r="K22" s="51"/>
    </row>
    <row r="23" spans="1:11" ht="14.25" customHeight="1" thickTop="1" thickBot="1" x14ac:dyDescent="0.25">
      <c r="A23" s="55" t="s">
        <v>4574</v>
      </c>
      <c r="B23" s="56">
        <v>37043</v>
      </c>
      <c r="C23" s="57">
        <v>-6.8000000000000005E-2</v>
      </c>
      <c r="D23" s="57">
        <v>-6.8000000000000005E-2</v>
      </c>
      <c r="E23" s="57">
        <v>-6.8000000000000005E-2</v>
      </c>
      <c r="F23" s="57">
        <v>-6.8000000000000005E-2</v>
      </c>
      <c r="G23" s="57" t="s">
        <v>4575</v>
      </c>
      <c r="H23" s="58">
        <v>300000</v>
      </c>
      <c r="I23" s="55" t="s">
        <v>3846</v>
      </c>
      <c r="J23" s="51"/>
      <c r="K23" s="51"/>
    </row>
    <row r="24" spans="1:11" ht="14.25" customHeight="1" thickTop="1" thickBot="1" x14ac:dyDescent="0.25">
      <c r="A24" s="55" t="s">
        <v>4576</v>
      </c>
      <c r="B24" s="56">
        <v>37043</v>
      </c>
      <c r="C24" s="57">
        <v>-8.3000000000000004E-2</v>
      </c>
      <c r="D24" s="57">
        <v>-8.3000000000000004E-2</v>
      </c>
      <c r="E24" s="57">
        <v>-8.3000000000000004E-2</v>
      </c>
      <c r="F24" s="57">
        <v>-8.3000000000000004E-2</v>
      </c>
      <c r="G24" s="57" t="s">
        <v>4577</v>
      </c>
      <c r="H24" s="58">
        <v>300000</v>
      </c>
      <c r="I24" s="55" t="s">
        <v>3846</v>
      </c>
      <c r="J24" s="51"/>
      <c r="K24" s="51"/>
    </row>
    <row r="25" spans="1:11" ht="14.25" customHeight="1" thickTop="1" thickBot="1" x14ac:dyDescent="0.25">
      <c r="A25" s="55" t="s">
        <v>4217</v>
      </c>
      <c r="B25" s="56">
        <v>37043</v>
      </c>
      <c r="C25" s="57">
        <v>-1.2</v>
      </c>
      <c r="D25" s="57">
        <v>-1.1200000000000001</v>
      </c>
      <c r="E25" s="57">
        <v>-1.159</v>
      </c>
      <c r="F25" s="57">
        <v>-1.19</v>
      </c>
      <c r="G25" s="57" t="s">
        <v>4578</v>
      </c>
      <c r="H25" s="58">
        <v>1050000</v>
      </c>
      <c r="I25" s="55" t="s">
        <v>3846</v>
      </c>
      <c r="J25" s="51"/>
      <c r="K25" s="51"/>
    </row>
    <row r="26" spans="1:11" ht="14.25" customHeight="1" thickTop="1" thickBot="1" x14ac:dyDescent="0.25">
      <c r="A26" s="55" t="s">
        <v>4579</v>
      </c>
      <c r="B26" s="55" t="s">
        <v>4169</v>
      </c>
      <c r="C26" s="57">
        <v>-1.25</v>
      </c>
      <c r="D26" s="57">
        <v>-1.2</v>
      </c>
      <c r="E26" s="57">
        <v>-1.2250000000000001</v>
      </c>
      <c r="F26" s="57">
        <v>-1.25</v>
      </c>
      <c r="G26" s="57" t="s">
        <v>4580</v>
      </c>
      <c r="H26" s="58">
        <v>1530000</v>
      </c>
      <c r="I26" s="55" t="s">
        <v>3846</v>
      </c>
      <c r="J26" s="51"/>
      <c r="K26" s="51"/>
    </row>
    <row r="27" spans="1:11" ht="14.25" customHeight="1" thickTop="1" thickBot="1" x14ac:dyDescent="0.25">
      <c r="A27" s="55" t="s">
        <v>4581</v>
      </c>
      <c r="B27" s="55" t="s">
        <v>4144</v>
      </c>
      <c r="C27" s="57">
        <v>-0.42499999999999999</v>
      </c>
      <c r="D27" s="57">
        <v>-0.42499999999999999</v>
      </c>
      <c r="E27" s="57">
        <v>-0.42499999999999999</v>
      </c>
      <c r="F27" s="57">
        <v>-0.42499999999999999</v>
      </c>
      <c r="G27" s="57" t="s">
        <v>4332</v>
      </c>
      <c r="H27" s="58">
        <v>755000</v>
      </c>
      <c r="I27" s="55" t="s">
        <v>3846</v>
      </c>
      <c r="J27" s="51"/>
      <c r="K27" s="51"/>
    </row>
    <row r="28" spans="1:11" ht="14.25" customHeight="1" thickTop="1" thickBot="1" x14ac:dyDescent="0.25">
      <c r="A28" s="55" t="s">
        <v>4582</v>
      </c>
      <c r="B28" s="56">
        <v>37043</v>
      </c>
      <c r="C28" s="57">
        <v>-0.105</v>
      </c>
      <c r="D28" s="57">
        <v>-0.105</v>
      </c>
      <c r="E28" s="57">
        <v>-0.105</v>
      </c>
      <c r="F28" s="57">
        <v>-0.105</v>
      </c>
      <c r="G28" s="57" t="s">
        <v>4369</v>
      </c>
      <c r="H28" s="58">
        <v>300000</v>
      </c>
      <c r="I28" s="55" t="s">
        <v>3846</v>
      </c>
      <c r="J28" s="51"/>
      <c r="K28" s="51"/>
    </row>
    <row r="29" spans="1:11" ht="14.25" customHeight="1" thickTop="1" thickBot="1" x14ac:dyDescent="0.25">
      <c r="A29" s="55" t="s">
        <v>4583</v>
      </c>
      <c r="B29" s="55" t="s">
        <v>4169</v>
      </c>
      <c r="C29" s="57">
        <v>-0.1</v>
      </c>
      <c r="D29" s="57">
        <v>-0.1</v>
      </c>
      <c r="E29" s="57">
        <v>-0.1</v>
      </c>
      <c r="F29" s="57">
        <v>-0.1</v>
      </c>
      <c r="G29" s="57" t="s">
        <v>4584</v>
      </c>
      <c r="H29" s="58">
        <v>1530000</v>
      </c>
      <c r="I29" s="55" t="s">
        <v>3846</v>
      </c>
      <c r="J29" s="51"/>
      <c r="K29" s="51"/>
    </row>
    <row r="30" spans="1:11" ht="14.25" customHeight="1" thickTop="1" thickBot="1" x14ac:dyDescent="0.25">
      <c r="A30" s="55" t="s">
        <v>4218</v>
      </c>
      <c r="B30" s="56">
        <v>37043</v>
      </c>
      <c r="C30" s="57">
        <v>-6.3E-2</v>
      </c>
      <c r="D30" s="57">
        <v>-5.5E-2</v>
      </c>
      <c r="E30" s="57">
        <v>-5.7000000000000002E-2</v>
      </c>
      <c r="F30" s="57">
        <v>-6.3E-2</v>
      </c>
      <c r="G30" s="57" t="s">
        <v>4585</v>
      </c>
      <c r="H30" s="58">
        <v>3750000</v>
      </c>
      <c r="I30" s="55" t="s">
        <v>3846</v>
      </c>
      <c r="J30" s="51"/>
      <c r="K30" s="51"/>
    </row>
    <row r="31" spans="1:11" ht="14.25" customHeight="1" thickTop="1" thickBot="1" x14ac:dyDescent="0.25">
      <c r="A31" s="55" t="s">
        <v>4219</v>
      </c>
      <c r="B31" s="56">
        <v>37043</v>
      </c>
      <c r="C31" s="57">
        <v>-0.81</v>
      </c>
      <c r="D31" s="57">
        <v>-0.71</v>
      </c>
      <c r="E31" s="57">
        <v>-0.78</v>
      </c>
      <c r="F31" s="57">
        <v>-0.79</v>
      </c>
      <c r="G31" s="57" t="s">
        <v>4586</v>
      </c>
      <c r="H31" s="58">
        <v>5850000</v>
      </c>
      <c r="I31" s="55" t="s">
        <v>3846</v>
      </c>
      <c r="J31" s="51"/>
      <c r="K31" s="51"/>
    </row>
    <row r="32" spans="1:11" ht="14.25" customHeight="1" thickTop="1" thickBot="1" x14ac:dyDescent="0.25">
      <c r="A32" s="55" t="s">
        <v>3770</v>
      </c>
      <c r="B32" s="55" t="s">
        <v>4175</v>
      </c>
      <c r="C32" s="57">
        <v>-0.75</v>
      </c>
      <c r="D32" s="57">
        <v>-0.75</v>
      </c>
      <c r="E32" s="57">
        <v>-0.75</v>
      </c>
      <c r="F32" s="57">
        <v>-0.75</v>
      </c>
      <c r="G32" s="57" t="s">
        <v>4587</v>
      </c>
      <c r="H32" s="58">
        <v>460000</v>
      </c>
      <c r="I32" s="55" t="s">
        <v>3846</v>
      </c>
      <c r="J32" s="51"/>
      <c r="K32" s="51"/>
    </row>
    <row r="33" spans="1:11" ht="10.5" customHeight="1" thickTop="1" thickBot="1" x14ac:dyDescent="0.25">
      <c r="A33" s="55" t="s">
        <v>4234</v>
      </c>
      <c r="B33" s="55" t="s">
        <v>4144</v>
      </c>
      <c r="C33" s="57">
        <v>-0.3</v>
      </c>
      <c r="D33" s="57">
        <v>-0.3</v>
      </c>
      <c r="E33" s="57">
        <v>-0.3</v>
      </c>
      <c r="F33" s="57">
        <v>-0.3</v>
      </c>
      <c r="G33" s="57" t="s">
        <v>4379</v>
      </c>
      <c r="H33" s="58">
        <v>755000</v>
      </c>
      <c r="I33" s="55" t="s">
        <v>3846</v>
      </c>
      <c r="J33" s="51"/>
      <c r="K33" s="51"/>
    </row>
    <row r="34" spans="1:11" ht="14.25" customHeight="1" thickTop="1" thickBot="1" x14ac:dyDescent="0.25">
      <c r="A34" s="55" t="s">
        <v>3771</v>
      </c>
      <c r="B34" s="56">
        <v>37043</v>
      </c>
      <c r="C34" s="57">
        <v>-7.4999999999999997E-2</v>
      </c>
      <c r="D34" s="57">
        <v>-7.4999999999999997E-2</v>
      </c>
      <c r="E34" s="57">
        <v>-7.4999999999999997E-2</v>
      </c>
      <c r="F34" s="57">
        <v>-7.4999999999999997E-2</v>
      </c>
      <c r="G34" s="57" t="s">
        <v>4588</v>
      </c>
      <c r="H34" s="58">
        <v>300000</v>
      </c>
      <c r="I34" s="55" t="s">
        <v>3846</v>
      </c>
      <c r="J34" s="51"/>
      <c r="K34" s="51"/>
    </row>
    <row r="35" spans="1:11" ht="10.5" customHeight="1" thickTop="1" thickBot="1" x14ac:dyDescent="0.25">
      <c r="A35" s="55" t="s">
        <v>4277</v>
      </c>
      <c r="B35" s="55" t="s">
        <v>4169</v>
      </c>
      <c r="C35" s="57">
        <v>-7.2999999999999995E-2</v>
      </c>
      <c r="D35" s="57">
        <v>-7.2999999999999995E-2</v>
      </c>
      <c r="E35" s="57">
        <v>-7.2999999999999995E-2</v>
      </c>
      <c r="F35" s="57">
        <v>-7.2999999999999995E-2</v>
      </c>
      <c r="G35" s="57" t="s">
        <v>4589</v>
      </c>
      <c r="H35" s="58">
        <v>3060000</v>
      </c>
      <c r="I35" s="55" t="s">
        <v>3846</v>
      </c>
      <c r="J35" s="51"/>
      <c r="K35" s="51"/>
    </row>
    <row r="36" spans="1:11" ht="14.25" customHeight="1" thickTop="1" thickBot="1" x14ac:dyDescent="0.25">
      <c r="A36" s="55" t="s">
        <v>4590</v>
      </c>
      <c r="B36" s="55" t="s">
        <v>4169</v>
      </c>
      <c r="C36" s="57">
        <v>-0.13800000000000001</v>
      </c>
      <c r="D36" s="57">
        <v>-0.13800000000000001</v>
      </c>
      <c r="E36" s="57">
        <v>-0.13800000000000001</v>
      </c>
      <c r="F36" s="57">
        <v>-0.13800000000000001</v>
      </c>
      <c r="G36" s="57" t="s">
        <v>4492</v>
      </c>
      <c r="H36" s="58">
        <v>3060000</v>
      </c>
      <c r="I36" s="55" t="s">
        <v>3846</v>
      </c>
      <c r="J36" s="51"/>
      <c r="K36" s="51"/>
    </row>
    <row r="37" spans="1:11" ht="10.5" customHeight="1" thickTop="1" thickBot="1" x14ac:dyDescent="0.25">
      <c r="A37" s="55" t="s">
        <v>4591</v>
      </c>
      <c r="B37" s="56">
        <v>37043</v>
      </c>
      <c r="C37" s="57">
        <v>-0.02</v>
      </c>
      <c r="D37" s="57">
        <v>-0.02</v>
      </c>
      <c r="E37" s="57">
        <v>-0.02</v>
      </c>
      <c r="F37" s="57">
        <v>-0.02</v>
      </c>
      <c r="G37" s="57" t="s">
        <v>4592</v>
      </c>
      <c r="H37" s="58">
        <v>750000</v>
      </c>
      <c r="I37" s="55" t="s">
        <v>3846</v>
      </c>
      <c r="J37" s="51"/>
      <c r="K37" s="51"/>
    </row>
    <row r="38" spans="1:11" ht="14.25" customHeight="1" thickTop="1" thickBot="1" x14ac:dyDescent="0.25">
      <c r="A38" s="55" t="s">
        <v>4593</v>
      </c>
      <c r="B38" s="56">
        <v>37043</v>
      </c>
      <c r="C38" s="57">
        <v>0.02</v>
      </c>
      <c r="D38" s="57">
        <v>0.02</v>
      </c>
      <c r="E38" s="57">
        <v>0.02</v>
      </c>
      <c r="F38" s="57">
        <v>0.02</v>
      </c>
      <c r="G38" s="57" t="s">
        <v>4594</v>
      </c>
      <c r="H38" s="58">
        <v>300000</v>
      </c>
      <c r="I38" s="55" t="s">
        <v>3846</v>
      </c>
      <c r="J38" s="51"/>
      <c r="K38" s="51"/>
    </row>
    <row r="39" spans="1:11" ht="14.25" customHeight="1" thickTop="1" thickBot="1" x14ac:dyDescent="0.25">
      <c r="A39" s="55" t="s">
        <v>3772</v>
      </c>
      <c r="B39" s="55" t="s">
        <v>4169</v>
      </c>
      <c r="C39" s="57">
        <v>2.3E-2</v>
      </c>
      <c r="D39" s="57">
        <v>2.3E-2</v>
      </c>
      <c r="E39" s="57">
        <v>2.3E-2</v>
      </c>
      <c r="F39" s="57">
        <v>2.3E-2</v>
      </c>
      <c r="G39" s="57" t="s">
        <v>4595</v>
      </c>
      <c r="H39" s="58">
        <v>3060000</v>
      </c>
      <c r="I39" s="55" t="s">
        <v>3846</v>
      </c>
      <c r="J39" s="51"/>
      <c r="K39" s="51"/>
    </row>
    <row r="40" spans="1:11" ht="14.25" customHeight="1" thickTop="1" thickBot="1" x14ac:dyDescent="0.25">
      <c r="A40" s="55" t="s">
        <v>4596</v>
      </c>
      <c r="B40" s="56">
        <v>37073</v>
      </c>
      <c r="C40" s="57">
        <v>0.57299999999999995</v>
      </c>
      <c r="D40" s="57">
        <v>0.57299999999999995</v>
      </c>
      <c r="E40" s="57">
        <v>0.57299999999999995</v>
      </c>
      <c r="F40" s="57">
        <v>0.57299999999999995</v>
      </c>
      <c r="G40" s="57" t="s">
        <v>4597</v>
      </c>
      <c r="H40" s="58">
        <v>155000</v>
      </c>
      <c r="I40" s="55" t="s">
        <v>3846</v>
      </c>
      <c r="J40" s="51"/>
      <c r="K40" s="51"/>
    </row>
    <row r="41" spans="1:11" ht="10.5" customHeight="1" thickTop="1" thickBot="1" x14ac:dyDescent="0.25">
      <c r="A41" s="55" t="s">
        <v>4598</v>
      </c>
      <c r="B41" s="56">
        <v>37104</v>
      </c>
      <c r="C41" s="57">
        <v>0.57299999999999995</v>
      </c>
      <c r="D41" s="57">
        <v>0.57299999999999995</v>
      </c>
      <c r="E41" s="57">
        <v>0.57299999999999995</v>
      </c>
      <c r="F41" s="57">
        <v>0.57299999999999995</v>
      </c>
      <c r="G41" s="57" t="s">
        <v>4597</v>
      </c>
      <c r="H41" s="58">
        <v>155000</v>
      </c>
      <c r="I41" s="55" t="s">
        <v>3846</v>
      </c>
      <c r="J41" s="51"/>
      <c r="K41" s="51"/>
    </row>
    <row r="42" spans="1:11" ht="14.25" customHeight="1" thickTop="1" thickBot="1" x14ac:dyDescent="0.25">
      <c r="A42" s="55" t="s">
        <v>4599</v>
      </c>
      <c r="B42" s="55" t="s">
        <v>4144</v>
      </c>
      <c r="C42" s="57">
        <v>1.62</v>
      </c>
      <c r="D42" s="57">
        <v>1.64</v>
      </c>
      <c r="E42" s="57">
        <v>1.629</v>
      </c>
      <c r="F42" s="57">
        <v>1.63</v>
      </c>
      <c r="G42" s="57" t="s">
        <v>2582</v>
      </c>
      <c r="H42" s="58">
        <v>5285000</v>
      </c>
      <c r="I42" s="55" t="s">
        <v>3846</v>
      </c>
      <c r="J42" s="51"/>
      <c r="K42" s="51"/>
    </row>
    <row r="43" spans="1:11" ht="14.25" thickTop="1" thickBot="1" x14ac:dyDescent="0.25">
      <c r="A43" s="55" t="s">
        <v>3773</v>
      </c>
      <c r="B43" s="56">
        <v>37043</v>
      </c>
      <c r="C43" s="57">
        <v>-0.13300000000000001</v>
      </c>
      <c r="D43" s="57">
        <v>-0.13300000000000001</v>
      </c>
      <c r="E43" s="57">
        <v>-0.13300000000000001</v>
      </c>
      <c r="F43" s="57">
        <v>-0.13300000000000001</v>
      </c>
      <c r="G43" s="57" t="s">
        <v>2583</v>
      </c>
      <c r="H43" s="58">
        <v>150000</v>
      </c>
      <c r="I43" s="55" t="s">
        <v>3846</v>
      </c>
      <c r="J43" s="51"/>
      <c r="K43" s="51"/>
    </row>
    <row r="44" spans="1:11" ht="14.25" thickTop="1" thickBot="1" x14ac:dyDescent="0.25">
      <c r="A44" s="55" t="s">
        <v>2584</v>
      </c>
      <c r="B44" s="55" t="s">
        <v>4169</v>
      </c>
      <c r="C44" s="57">
        <v>-0.128</v>
      </c>
      <c r="D44" s="57">
        <v>-0.125</v>
      </c>
      <c r="E44" s="57">
        <v>-0.126</v>
      </c>
      <c r="F44" s="57">
        <v>-0.125</v>
      </c>
      <c r="G44" s="57" t="s">
        <v>2585</v>
      </c>
      <c r="H44" s="58">
        <v>2295000</v>
      </c>
      <c r="I44" s="55" t="s">
        <v>3846</v>
      </c>
      <c r="J44" s="51"/>
      <c r="K44" s="51"/>
    </row>
    <row r="45" spans="1:11" ht="22.5" thickTop="1" thickBot="1" x14ac:dyDescent="0.25">
      <c r="A45" s="55" t="s">
        <v>2586</v>
      </c>
      <c r="B45" s="55" t="s">
        <v>4144</v>
      </c>
      <c r="C45" s="57">
        <v>-9.2999999999999999E-2</v>
      </c>
      <c r="D45" s="57">
        <v>-9.2999999999999999E-2</v>
      </c>
      <c r="E45" s="57">
        <v>-9.2999999999999999E-2</v>
      </c>
      <c r="F45" s="57">
        <v>-9.2999999999999999E-2</v>
      </c>
      <c r="G45" s="57" t="s">
        <v>2587</v>
      </c>
      <c r="H45" s="58">
        <v>1510000</v>
      </c>
      <c r="I45" s="55" t="s">
        <v>3846</v>
      </c>
      <c r="J45" s="51"/>
      <c r="K45" s="51"/>
    </row>
    <row r="46" spans="1:11" ht="14.25" thickTop="1" thickBot="1" x14ac:dyDescent="0.25">
      <c r="A46" s="55" t="s">
        <v>4251</v>
      </c>
      <c r="B46" s="56">
        <v>37043</v>
      </c>
      <c r="C46" s="57">
        <v>-5.5E-2</v>
      </c>
      <c r="D46" s="57">
        <v>-5.5E-2</v>
      </c>
      <c r="E46" s="57">
        <v>-5.5E-2</v>
      </c>
      <c r="F46" s="57">
        <v>-5.5E-2</v>
      </c>
      <c r="G46" s="57" t="s">
        <v>2588</v>
      </c>
      <c r="H46" s="58">
        <v>300000</v>
      </c>
      <c r="I46" s="55" t="s">
        <v>3846</v>
      </c>
      <c r="J46" s="51"/>
      <c r="K46" s="51"/>
    </row>
    <row r="47" spans="1:11" ht="14.25" thickTop="1" thickBot="1" x14ac:dyDescent="0.25">
      <c r="A47" s="55" t="s">
        <v>2589</v>
      </c>
      <c r="B47" s="55" t="s">
        <v>4175</v>
      </c>
      <c r="C47" s="57">
        <v>2.8000000000000001E-2</v>
      </c>
      <c r="D47" s="57">
        <v>2.8000000000000001E-2</v>
      </c>
      <c r="E47" s="57">
        <v>2.8000000000000001E-2</v>
      </c>
      <c r="F47" s="57">
        <v>2.8000000000000001E-2</v>
      </c>
      <c r="G47" s="57" t="s">
        <v>2590</v>
      </c>
      <c r="H47" s="58">
        <v>920000</v>
      </c>
      <c r="I47" s="55" t="s">
        <v>3846</v>
      </c>
      <c r="J47" s="51"/>
      <c r="K47" s="51"/>
    </row>
    <row r="48" spans="1:11" ht="14.25" thickTop="1" thickBot="1" x14ac:dyDescent="0.25">
      <c r="A48" s="243" t="s">
        <v>4161</v>
      </c>
      <c r="B48" s="244"/>
      <c r="C48" s="244"/>
      <c r="D48" s="244"/>
      <c r="E48" s="244"/>
      <c r="F48" s="244"/>
      <c r="G48" s="244"/>
      <c r="H48" s="244"/>
      <c r="I48" s="245"/>
      <c r="J48" s="51"/>
      <c r="K48" s="51"/>
    </row>
    <row r="49" spans="1:11" ht="14.25" thickTop="1" thickBot="1" x14ac:dyDescent="0.25">
      <c r="A49" s="55" t="s">
        <v>2591</v>
      </c>
      <c r="B49" s="56">
        <v>37043</v>
      </c>
      <c r="C49" s="57">
        <v>0.10299999999999999</v>
      </c>
      <c r="D49" s="57">
        <v>0.10299999999999999</v>
      </c>
      <c r="E49" s="57">
        <v>0.10299999999999999</v>
      </c>
      <c r="F49" s="57">
        <v>0.10299999999999999</v>
      </c>
      <c r="G49" s="57" t="s">
        <v>2592</v>
      </c>
      <c r="H49" s="58">
        <v>300000</v>
      </c>
      <c r="I49" s="55" t="s">
        <v>3846</v>
      </c>
      <c r="J49" s="51"/>
      <c r="K49" s="51"/>
    </row>
    <row r="50" spans="1:11" ht="14.25" thickTop="1" thickBot="1" x14ac:dyDescent="0.25">
      <c r="A50" s="55" t="s">
        <v>4252</v>
      </c>
      <c r="B50" s="55" t="s">
        <v>4169</v>
      </c>
      <c r="C50" s="57">
        <v>0.1</v>
      </c>
      <c r="D50" s="57">
        <v>0.105</v>
      </c>
      <c r="E50" s="57">
        <v>0.10199999999999999</v>
      </c>
      <c r="F50" s="57">
        <v>0.105</v>
      </c>
      <c r="G50" s="57" t="s">
        <v>2593</v>
      </c>
      <c r="H50" s="58">
        <v>9945000</v>
      </c>
      <c r="I50" s="55" t="s">
        <v>3846</v>
      </c>
      <c r="J50" s="51"/>
      <c r="K50" s="51"/>
    </row>
    <row r="51" spans="1:11" ht="22.5" thickTop="1" thickBot="1" x14ac:dyDescent="0.25">
      <c r="A51" s="55" t="s">
        <v>4198</v>
      </c>
      <c r="B51" s="55" t="s">
        <v>4144</v>
      </c>
      <c r="C51" s="57">
        <v>0.185</v>
      </c>
      <c r="D51" s="57">
        <v>0.185</v>
      </c>
      <c r="E51" s="57">
        <v>0.185</v>
      </c>
      <c r="F51" s="57">
        <v>0.185</v>
      </c>
      <c r="G51" s="57" t="s">
        <v>2594</v>
      </c>
      <c r="H51" s="58">
        <v>3020000</v>
      </c>
      <c r="I51" s="55" t="s">
        <v>3846</v>
      </c>
      <c r="J51" s="51"/>
      <c r="K51" s="51"/>
    </row>
    <row r="52" spans="1:11" ht="14.25" thickTop="1" thickBot="1" x14ac:dyDescent="0.25">
      <c r="A52" s="55" t="s">
        <v>3774</v>
      </c>
      <c r="B52" s="56">
        <v>37043</v>
      </c>
      <c r="C52" s="57">
        <v>5.75</v>
      </c>
      <c r="D52" s="57">
        <v>6.65</v>
      </c>
      <c r="E52" s="57">
        <v>6.15</v>
      </c>
      <c r="F52" s="57">
        <v>6.65</v>
      </c>
      <c r="G52" s="57" t="s">
        <v>2595</v>
      </c>
      <c r="H52" s="58">
        <v>600000</v>
      </c>
      <c r="I52" s="55" t="s">
        <v>3846</v>
      </c>
      <c r="J52" s="51"/>
      <c r="K52" s="51"/>
    </row>
    <row r="53" spans="1:11" ht="14.25" thickTop="1" thickBot="1" x14ac:dyDescent="0.25">
      <c r="A53" s="55" t="s">
        <v>3775</v>
      </c>
      <c r="B53" s="56">
        <v>37073</v>
      </c>
      <c r="C53" s="57">
        <v>5.5</v>
      </c>
      <c r="D53" s="57">
        <v>6.6</v>
      </c>
      <c r="E53" s="57">
        <v>6.1310000000000002</v>
      </c>
      <c r="F53" s="57">
        <v>6.6</v>
      </c>
      <c r="G53" s="57" t="s">
        <v>2596</v>
      </c>
      <c r="H53" s="58">
        <v>1240000</v>
      </c>
      <c r="I53" s="55" t="s">
        <v>3846</v>
      </c>
      <c r="J53" s="51"/>
      <c r="K53" s="51"/>
    </row>
    <row r="54" spans="1:11" ht="14.25" thickTop="1" thickBot="1" x14ac:dyDescent="0.25">
      <c r="A54" s="55" t="s">
        <v>3776</v>
      </c>
      <c r="B54" s="56">
        <v>37104</v>
      </c>
      <c r="C54" s="57">
        <v>6.45</v>
      </c>
      <c r="D54" s="57">
        <v>6.55</v>
      </c>
      <c r="E54" s="57">
        <v>6.5</v>
      </c>
      <c r="F54" s="57">
        <v>6.55</v>
      </c>
      <c r="G54" s="57" t="s">
        <v>2597</v>
      </c>
      <c r="H54" s="58">
        <v>310000</v>
      </c>
      <c r="I54" s="55" t="s">
        <v>3846</v>
      </c>
      <c r="J54" s="51"/>
      <c r="K54" s="51"/>
    </row>
    <row r="55" spans="1:11" ht="14.25" thickTop="1" thickBot="1" x14ac:dyDescent="0.25">
      <c r="A55" s="55" t="s">
        <v>2598</v>
      </c>
      <c r="B55" s="55" t="s">
        <v>4175</v>
      </c>
      <c r="C55" s="57">
        <v>5.8</v>
      </c>
      <c r="D55" s="57">
        <v>6</v>
      </c>
      <c r="E55" s="57">
        <v>5.9</v>
      </c>
      <c r="F55" s="57">
        <v>6</v>
      </c>
      <c r="G55" s="57" t="s">
        <v>4365</v>
      </c>
      <c r="H55" s="58">
        <v>1380000</v>
      </c>
      <c r="I55" s="55" t="s">
        <v>3846</v>
      </c>
      <c r="J55" s="51"/>
      <c r="K55" s="51"/>
    </row>
    <row r="56" spans="1:11" ht="22.5" thickTop="1" thickBot="1" x14ac:dyDescent="0.25">
      <c r="A56" s="55" t="s">
        <v>3777</v>
      </c>
      <c r="B56" s="55" t="s">
        <v>4144</v>
      </c>
      <c r="C56" s="57">
        <v>3.85</v>
      </c>
      <c r="D56" s="57">
        <v>3.9529999999999998</v>
      </c>
      <c r="E56" s="57">
        <v>3.9060000000000001</v>
      </c>
      <c r="F56" s="57">
        <v>3.9</v>
      </c>
      <c r="G56" s="57" t="s">
        <v>2599</v>
      </c>
      <c r="H56" s="58">
        <v>3397500</v>
      </c>
      <c r="I56" s="55" t="s">
        <v>3846</v>
      </c>
      <c r="J56" s="51"/>
      <c r="K56" s="51"/>
    </row>
    <row r="57" spans="1:11" ht="14.25" thickTop="1" thickBot="1" x14ac:dyDescent="0.25">
      <c r="A57" s="243" t="s">
        <v>4146</v>
      </c>
      <c r="B57" s="244"/>
      <c r="C57" s="244"/>
      <c r="D57" s="244"/>
      <c r="E57" s="244"/>
      <c r="F57" s="244"/>
      <c r="G57" s="244"/>
      <c r="H57" s="244"/>
      <c r="I57" s="245"/>
      <c r="J57" s="51"/>
      <c r="K57" s="51"/>
    </row>
    <row r="58" spans="1:11" ht="22.5" thickTop="1" thickBot="1" x14ac:dyDescent="0.25">
      <c r="A58" s="55" t="s">
        <v>3778</v>
      </c>
      <c r="B58" s="55" t="s">
        <v>4185</v>
      </c>
      <c r="C58" s="57">
        <v>4.5830000000000002</v>
      </c>
      <c r="D58" s="57">
        <v>4.63</v>
      </c>
      <c r="E58" s="57">
        <v>4.6139999999999999</v>
      </c>
      <c r="F58" s="57">
        <v>4.63</v>
      </c>
      <c r="G58" s="57" t="s">
        <v>2600</v>
      </c>
      <c r="H58" s="58">
        <v>225000</v>
      </c>
      <c r="I58" s="55" t="s">
        <v>3846</v>
      </c>
      <c r="J58" s="51"/>
      <c r="K58" s="51"/>
    </row>
    <row r="59" spans="1:11" ht="22.5" thickTop="1" thickBot="1" x14ac:dyDescent="0.25">
      <c r="A59" s="55" t="s">
        <v>4188</v>
      </c>
      <c r="B59" s="55" t="s">
        <v>4185</v>
      </c>
      <c r="C59" s="57">
        <v>4.42</v>
      </c>
      <c r="D59" s="57">
        <v>4.585</v>
      </c>
      <c r="E59" s="57">
        <v>4.49</v>
      </c>
      <c r="F59" s="57">
        <v>4.585</v>
      </c>
      <c r="G59" s="57" t="s">
        <v>2601</v>
      </c>
      <c r="H59" s="58">
        <v>2850000</v>
      </c>
      <c r="I59" s="55" t="s">
        <v>3846</v>
      </c>
      <c r="J59" s="51"/>
      <c r="K59" s="51"/>
    </row>
    <row r="60" spans="1:11" ht="22.5" thickTop="1" thickBot="1" x14ac:dyDescent="0.25">
      <c r="A60" s="55" t="s">
        <v>2602</v>
      </c>
      <c r="B60" s="55" t="s">
        <v>4185</v>
      </c>
      <c r="C60" s="57">
        <v>4.4550000000000001</v>
      </c>
      <c r="D60" s="57">
        <v>4.4550000000000001</v>
      </c>
      <c r="E60" s="57">
        <v>4.4550000000000001</v>
      </c>
      <c r="F60" s="57">
        <v>4.4550000000000001</v>
      </c>
      <c r="G60" s="57" t="s">
        <v>2603</v>
      </c>
      <c r="H60" s="58">
        <v>80000</v>
      </c>
      <c r="I60" s="55" t="s">
        <v>3846</v>
      </c>
      <c r="J60" s="51"/>
      <c r="K60" s="51"/>
    </row>
    <row r="61" spans="1:11" ht="22.5" thickTop="1" thickBot="1" x14ac:dyDescent="0.25">
      <c r="A61" s="55" t="s">
        <v>2604</v>
      </c>
      <c r="B61" s="55" t="s">
        <v>4185</v>
      </c>
      <c r="C61" s="57">
        <v>6.6</v>
      </c>
      <c r="D61" s="57">
        <v>6.6</v>
      </c>
      <c r="E61" s="57">
        <v>6.6</v>
      </c>
      <c r="F61" s="57">
        <v>6.6</v>
      </c>
      <c r="G61" s="57" t="s">
        <v>2595</v>
      </c>
      <c r="H61" s="58">
        <v>75000</v>
      </c>
      <c r="I61" s="55" t="s">
        <v>3846</v>
      </c>
      <c r="J61" s="51"/>
      <c r="K61" s="51"/>
    </row>
    <row r="62" spans="1:11" ht="22.5" thickTop="1" thickBot="1" x14ac:dyDescent="0.25">
      <c r="A62" s="55" t="s">
        <v>2605</v>
      </c>
      <c r="B62" s="55" t="s">
        <v>4185</v>
      </c>
      <c r="C62" s="57">
        <v>4.3250000000000002</v>
      </c>
      <c r="D62" s="57">
        <v>4.41</v>
      </c>
      <c r="E62" s="57">
        <v>4.3680000000000003</v>
      </c>
      <c r="F62" s="57">
        <v>4.41</v>
      </c>
      <c r="G62" s="57" t="s">
        <v>2606</v>
      </c>
      <c r="H62" s="58">
        <v>320000</v>
      </c>
      <c r="I62" s="55" t="s">
        <v>3846</v>
      </c>
      <c r="J62" s="51"/>
      <c r="K62" s="51"/>
    </row>
    <row r="63" spans="1:11" ht="14.25" thickTop="1" thickBot="1" x14ac:dyDescent="0.25">
      <c r="A63" s="243" t="s">
        <v>3779</v>
      </c>
      <c r="B63" s="244"/>
      <c r="C63" s="244"/>
      <c r="D63" s="244"/>
      <c r="E63" s="244"/>
      <c r="F63" s="244"/>
      <c r="G63" s="244"/>
      <c r="H63" s="244"/>
      <c r="I63" s="245"/>
      <c r="J63" s="51"/>
      <c r="K63" s="51"/>
    </row>
    <row r="64" spans="1:11" ht="14.25" thickTop="1" thickBot="1" x14ac:dyDescent="0.25">
      <c r="A64" s="55" t="s">
        <v>2607</v>
      </c>
      <c r="B64" s="55" t="s">
        <v>4233</v>
      </c>
      <c r="C64" s="57">
        <v>0.01</v>
      </c>
      <c r="D64" s="57">
        <v>0.01</v>
      </c>
      <c r="E64" s="57">
        <v>0.01</v>
      </c>
      <c r="F64" s="57">
        <v>0.01</v>
      </c>
      <c r="G64" s="57" t="s">
        <v>2608</v>
      </c>
      <c r="H64" s="58">
        <v>3690000</v>
      </c>
      <c r="I64" s="55" t="s">
        <v>3846</v>
      </c>
      <c r="J64" s="51"/>
      <c r="K64" s="51"/>
    </row>
    <row r="65" spans="1:11" ht="14.25" thickTop="1" thickBot="1" x14ac:dyDescent="0.25">
      <c r="A65" s="243" t="s">
        <v>4147</v>
      </c>
      <c r="B65" s="244"/>
      <c r="C65" s="244"/>
      <c r="D65" s="244"/>
      <c r="E65" s="244"/>
      <c r="F65" s="244"/>
      <c r="G65" s="244"/>
      <c r="H65" s="244"/>
      <c r="I65" s="245"/>
      <c r="J65" s="51"/>
      <c r="K65" s="51"/>
    </row>
    <row r="66" spans="1:11" ht="14.25" thickTop="1" thickBot="1" x14ac:dyDescent="0.25">
      <c r="A66" s="55" t="s">
        <v>4148</v>
      </c>
      <c r="B66" s="56">
        <v>37043</v>
      </c>
      <c r="C66" s="57">
        <v>4.4850000000000003</v>
      </c>
      <c r="D66" s="57">
        <v>4.6900000000000004</v>
      </c>
      <c r="E66" s="57">
        <v>4.5720000000000001</v>
      </c>
      <c r="F66" s="57">
        <v>4.68</v>
      </c>
      <c r="G66" s="57" t="s">
        <v>2609</v>
      </c>
      <c r="H66" s="58">
        <v>18825000</v>
      </c>
      <c r="I66" s="55" t="s">
        <v>3846</v>
      </c>
      <c r="J66" s="51"/>
      <c r="K66" s="51"/>
    </row>
    <row r="67" spans="1:11" ht="14.25" thickTop="1" thickBot="1" x14ac:dyDescent="0.25">
      <c r="A67" s="55" t="s">
        <v>4235</v>
      </c>
      <c r="B67" s="56">
        <v>37073</v>
      </c>
      <c r="C67" s="57">
        <v>4.55</v>
      </c>
      <c r="D67" s="57">
        <v>4.7229999999999999</v>
      </c>
      <c r="E67" s="57">
        <v>4.6719999999999997</v>
      </c>
      <c r="F67" s="57">
        <v>4.7229999999999999</v>
      </c>
      <c r="G67" s="57" t="s">
        <v>2610</v>
      </c>
      <c r="H67" s="58">
        <v>2015000</v>
      </c>
      <c r="I67" s="55" t="s">
        <v>3846</v>
      </c>
      <c r="J67" s="51"/>
      <c r="K67" s="51"/>
    </row>
    <row r="68" spans="1:11" ht="14.25" thickTop="1" thickBot="1" x14ac:dyDescent="0.25">
      <c r="A68" s="55" t="s">
        <v>4278</v>
      </c>
      <c r="B68" s="56">
        <v>37104</v>
      </c>
      <c r="C68" s="57">
        <v>4.8099999999999996</v>
      </c>
      <c r="D68" s="57">
        <v>4.8099999999999996</v>
      </c>
      <c r="E68" s="57">
        <v>4.8099999999999996</v>
      </c>
      <c r="F68" s="57">
        <v>4.8099999999999996</v>
      </c>
      <c r="G68" s="57" t="s">
        <v>2611</v>
      </c>
      <c r="H68" s="58">
        <v>155000</v>
      </c>
      <c r="I68" s="55" t="s">
        <v>3846</v>
      </c>
      <c r="J68" s="51"/>
      <c r="K68" s="51"/>
    </row>
    <row r="69" spans="1:11" ht="14.25" thickTop="1" thickBot="1" x14ac:dyDescent="0.25">
      <c r="A69" s="55" t="s">
        <v>4182</v>
      </c>
      <c r="B69" s="55" t="s">
        <v>4169</v>
      </c>
      <c r="C69" s="57">
        <v>4.5949999999999998</v>
      </c>
      <c r="D69" s="57">
        <v>4.78</v>
      </c>
      <c r="E69" s="57">
        <v>4.6630000000000003</v>
      </c>
      <c r="F69" s="57">
        <v>4.78</v>
      </c>
      <c r="G69" s="57" t="s">
        <v>2612</v>
      </c>
      <c r="H69" s="58">
        <v>16447500</v>
      </c>
      <c r="I69" s="55" t="s">
        <v>3846</v>
      </c>
      <c r="J69" s="51"/>
      <c r="K69" s="51"/>
    </row>
    <row r="70" spans="1:11" ht="14.25" thickTop="1" thickBot="1" x14ac:dyDescent="0.25">
      <c r="A70" s="55" t="s">
        <v>2613</v>
      </c>
      <c r="B70" s="56">
        <v>36893</v>
      </c>
      <c r="C70" s="57">
        <v>5.0599999999999996</v>
      </c>
      <c r="D70" s="57">
        <v>5.0599999999999996</v>
      </c>
      <c r="E70" s="57">
        <v>5.0599999999999996</v>
      </c>
      <c r="F70" s="57">
        <v>5.0599999999999996</v>
      </c>
      <c r="G70" s="57" t="s">
        <v>4597</v>
      </c>
      <c r="H70" s="58">
        <v>310000</v>
      </c>
      <c r="I70" s="55" t="s">
        <v>3846</v>
      </c>
      <c r="J70" s="51"/>
      <c r="K70" s="51"/>
    </row>
    <row r="71" spans="1:11" ht="22.5" thickTop="1" thickBot="1" x14ac:dyDescent="0.25">
      <c r="A71" s="55" t="s">
        <v>4149</v>
      </c>
      <c r="B71" s="55" t="s">
        <v>4144</v>
      </c>
      <c r="C71" s="57">
        <v>4.8899999999999997</v>
      </c>
      <c r="D71" s="57">
        <v>5.05</v>
      </c>
      <c r="E71" s="57">
        <v>4.9729999999999999</v>
      </c>
      <c r="F71" s="57">
        <v>5.05</v>
      </c>
      <c r="G71" s="57" t="s">
        <v>4493</v>
      </c>
      <c r="H71" s="58">
        <v>16232500</v>
      </c>
      <c r="I71" s="55" t="s">
        <v>3846</v>
      </c>
      <c r="J71" s="51"/>
      <c r="K71" s="51"/>
    </row>
    <row r="72" spans="1:11" ht="14.25" thickTop="1" thickBot="1" x14ac:dyDescent="0.25">
      <c r="A72" s="55" t="s">
        <v>4210</v>
      </c>
      <c r="B72" s="55" t="s">
        <v>4200</v>
      </c>
      <c r="C72" s="57">
        <v>4.5149999999999997</v>
      </c>
      <c r="D72" s="57">
        <v>4.6349999999999998</v>
      </c>
      <c r="E72" s="57">
        <v>4.5730000000000004</v>
      </c>
      <c r="F72" s="57">
        <v>4.6349999999999998</v>
      </c>
      <c r="G72" s="57" t="s">
        <v>2614</v>
      </c>
      <c r="H72" s="58">
        <v>49275000</v>
      </c>
      <c r="I72" s="55" t="s">
        <v>3846</v>
      </c>
      <c r="J72" s="51"/>
      <c r="K72" s="51"/>
    </row>
    <row r="73" spans="1:11" ht="14.25" thickTop="1" thickBot="1" x14ac:dyDescent="0.25">
      <c r="A73" s="55" t="s">
        <v>4253</v>
      </c>
      <c r="B73" s="55" t="s">
        <v>4229</v>
      </c>
      <c r="C73" s="57">
        <v>4.22</v>
      </c>
      <c r="D73" s="57">
        <v>4.2450000000000001</v>
      </c>
      <c r="E73" s="57">
        <v>4.2430000000000003</v>
      </c>
      <c r="F73" s="57">
        <v>4.2450000000000001</v>
      </c>
      <c r="G73" s="57" t="s">
        <v>2615</v>
      </c>
      <c r="H73" s="58">
        <v>25550000</v>
      </c>
      <c r="I73" s="55" t="s">
        <v>3846</v>
      </c>
      <c r="J73" s="51"/>
      <c r="K73" s="51"/>
    </row>
    <row r="74" spans="1:11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3.5" thickTop="1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</row>
    <row r="76" spans="1:11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</row>
    <row r="77" spans="1:11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</row>
    <row r="78" spans="1:11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</row>
    <row r="79" spans="1:11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</row>
    <row r="80" spans="1:11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</row>
    <row r="81" spans="1:11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</row>
    <row r="82" spans="1:11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</row>
    <row r="83" spans="1:11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</row>
    <row r="84" spans="1:11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</row>
    <row r="85" spans="1:11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</row>
    <row r="86" spans="1:11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</row>
    <row r="87" spans="1:11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</row>
    <row r="88" spans="1:11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</row>
    <row r="89" spans="1:11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</row>
    <row r="90" spans="1:11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</row>
    <row r="91" spans="1:11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</row>
    <row r="92" spans="1:1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</row>
    <row r="93" spans="1:1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5">
    <mergeCell ref="G9:G10"/>
    <mergeCell ref="A9:A10"/>
    <mergeCell ref="B9:B10"/>
    <mergeCell ref="D9:D10"/>
    <mergeCell ref="C9:C10"/>
    <mergeCell ref="A63:I63"/>
    <mergeCell ref="A65:I65"/>
    <mergeCell ref="H9:H10"/>
    <mergeCell ref="A13:I13"/>
    <mergeCell ref="A16:I16"/>
    <mergeCell ref="A48:I48"/>
    <mergeCell ref="A57:I57"/>
    <mergeCell ref="I9:I10"/>
    <mergeCell ref="F9:F10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3876</v>
      </c>
    </row>
    <row r="2" spans="1:20" ht="15.75" x14ac:dyDescent="0.25">
      <c r="A2" s="47" t="s">
        <v>4101</v>
      </c>
    </row>
    <row r="3" spans="1:20" x14ac:dyDescent="0.2">
      <c r="A3" s="96">
        <f>'E-Mail'!$B$2</f>
        <v>37026</v>
      </c>
    </row>
    <row r="4" spans="1:20" ht="15.75" x14ac:dyDescent="0.25">
      <c r="A4" s="16"/>
    </row>
    <row r="5" spans="1:20" ht="13.5" thickBot="1" x14ac:dyDescent="0.25">
      <c r="A5" s="18" t="s">
        <v>3883</v>
      </c>
      <c r="B5" s="18" t="s">
        <v>3882</v>
      </c>
      <c r="C5" s="18" t="s">
        <v>3838</v>
      </c>
    </row>
    <row r="6" spans="1:20" x14ac:dyDescent="0.2">
      <c r="A6" s="15" t="s">
        <v>3846</v>
      </c>
      <c r="B6" s="19">
        <f>COUNTIF($S$15:$S$4953,A6)</f>
        <v>17</v>
      </c>
      <c r="C6" s="19">
        <f>SUMIF($S$15:$S$4954,A6,$R$15:$R$4954)</f>
        <v>36412500</v>
      </c>
    </row>
    <row r="7" spans="1:20" x14ac:dyDescent="0.2">
      <c r="A7" s="15" t="s">
        <v>3872</v>
      </c>
      <c r="B7" s="19">
        <f>COUNTIF($S$15:$S$4953,A7)</f>
        <v>1</v>
      </c>
      <c r="C7" s="19">
        <f>SUMIF($S$15:$S$4954,A7,$R$15:$R$4954)</f>
        <v>120000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4102</v>
      </c>
      <c r="I9" s="108" t="s">
        <v>4103</v>
      </c>
    </row>
    <row r="10" spans="1:20" ht="10.5" customHeight="1" thickTop="1" x14ac:dyDescent="0.2">
      <c r="A10" s="64" t="s">
        <v>4117</v>
      </c>
    </row>
    <row r="11" spans="1:20" ht="10.5" customHeight="1" x14ac:dyDescent="0.2">
      <c r="A11" s="65" t="s">
        <v>4121</v>
      </c>
    </row>
    <row r="12" spans="1:20" x14ac:dyDescent="0.2">
      <c r="A12" s="65" t="s">
        <v>3854</v>
      </c>
    </row>
    <row r="13" spans="1:20" x14ac:dyDescent="0.2">
      <c r="A13" s="65" t="s">
        <v>2616</v>
      </c>
    </row>
    <row r="14" spans="1:20" ht="10.5" customHeight="1" thickBot="1" x14ac:dyDescent="0.25"/>
    <row r="15" spans="1:20" ht="10.5" customHeight="1" thickTop="1" thickBot="1" x14ac:dyDescent="0.25">
      <c r="A15" s="66" t="s">
        <v>3855</v>
      </c>
      <c r="B15" s="66" t="s">
        <v>3856</v>
      </c>
      <c r="C15" s="66" t="s">
        <v>3857</v>
      </c>
      <c r="D15" s="66" t="s">
        <v>3858</v>
      </c>
      <c r="E15" s="66" t="s">
        <v>3859</v>
      </c>
      <c r="F15" s="66" t="s">
        <v>3860</v>
      </c>
      <c r="G15" s="66" t="s">
        <v>3831</v>
      </c>
      <c r="H15" s="66" t="s">
        <v>4102</v>
      </c>
      <c r="I15" s="66" t="s">
        <v>4103</v>
      </c>
      <c r="J15" s="66" t="s">
        <v>3861</v>
      </c>
      <c r="K15" s="66" t="s">
        <v>3862</v>
      </c>
      <c r="L15" s="66" t="s">
        <v>3863</v>
      </c>
      <c r="M15" s="66" t="s">
        <v>3864</v>
      </c>
      <c r="N15" s="66" t="s">
        <v>3865</v>
      </c>
      <c r="O15" s="66" t="s">
        <v>3866</v>
      </c>
      <c r="P15" s="66" t="s">
        <v>3867</v>
      </c>
      <c r="Q15" s="66" t="s">
        <v>3868</v>
      </c>
      <c r="R15" s="66" t="s">
        <v>3869</v>
      </c>
      <c r="S15" s="66" t="s">
        <v>3870</v>
      </c>
      <c r="T15" s="66" t="s">
        <v>3871</v>
      </c>
    </row>
    <row r="16" spans="1:20" ht="24" customHeight="1" thickTop="1" thickBot="1" x14ac:dyDescent="0.25">
      <c r="A16" s="67" t="s">
        <v>4282</v>
      </c>
      <c r="B16" s="69">
        <v>198605859</v>
      </c>
      <c r="C16" s="68"/>
      <c r="D16" s="68" t="s">
        <v>4211</v>
      </c>
      <c r="E16" s="68" t="s">
        <v>4161</v>
      </c>
      <c r="F16" s="68" t="s">
        <v>2617</v>
      </c>
      <c r="G16" s="68" t="s">
        <v>4169</v>
      </c>
      <c r="H16" s="67" t="s">
        <v>4239</v>
      </c>
      <c r="I16" s="67" t="s">
        <v>3816</v>
      </c>
      <c r="J16" s="68"/>
      <c r="K16" s="70"/>
      <c r="L16" s="68"/>
      <c r="M16" s="68" t="s">
        <v>2618</v>
      </c>
      <c r="N16" s="70">
        <v>0.1</v>
      </c>
      <c r="O16" s="68" t="s">
        <v>4212</v>
      </c>
      <c r="P16" s="71">
        <v>10000</v>
      </c>
      <c r="Q16" s="68" t="s">
        <v>4213</v>
      </c>
      <c r="R16" s="71">
        <v>1530000</v>
      </c>
      <c r="S16" s="68" t="s">
        <v>3846</v>
      </c>
      <c r="T16" s="68" t="s">
        <v>3783</v>
      </c>
    </row>
    <row r="17" spans="1:20" ht="35.25" thickTop="1" thickBot="1" x14ac:dyDescent="0.25">
      <c r="A17" s="67" t="s">
        <v>4282</v>
      </c>
      <c r="B17" s="69">
        <v>110049020</v>
      </c>
      <c r="C17" s="68"/>
      <c r="D17" s="68" t="s">
        <v>4162</v>
      </c>
      <c r="E17" s="68" t="s">
        <v>4126</v>
      </c>
      <c r="F17" s="68" t="s">
        <v>4279</v>
      </c>
      <c r="G17" s="68" t="s">
        <v>4128</v>
      </c>
      <c r="H17" s="67" t="s">
        <v>3789</v>
      </c>
      <c r="I17" s="67" t="s">
        <v>3789</v>
      </c>
      <c r="J17" s="68"/>
      <c r="K17" s="70"/>
      <c r="L17" s="68"/>
      <c r="M17" s="68" t="s">
        <v>4238</v>
      </c>
      <c r="N17" s="70">
        <v>4.83</v>
      </c>
      <c r="O17" s="68" t="s">
        <v>4212</v>
      </c>
      <c r="P17" s="71">
        <v>10000</v>
      </c>
      <c r="Q17" s="68" t="s">
        <v>4213</v>
      </c>
      <c r="R17" s="71">
        <v>10000</v>
      </c>
      <c r="S17" s="68" t="s">
        <v>3846</v>
      </c>
      <c r="T17" s="68" t="s">
        <v>3815</v>
      </c>
    </row>
    <row r="18" spans="1:20" ht="24" thickTop="1" thickBot="1" x14ac:dyDescent="0.25">
      <c r="A18" s="67" t="s">
        <v>4282</v>
      </c>
      <c r="B18" s="69">
        <v>135728181</v>
      </c>
      <c r="C18" s="68"/>
      <c r="D18" s="68" t="s">
        <v>4162</v>
      </c>
      <c r="E18" s="68" t="s">
        <v>4160</v>
      </c>
      <c r="F18" s="68" t="s">
        <v>3782</v>
      </c>
      <c r="G18" s="68" t="s">
        <v>4169</v>
      </c>
      <c r="H18" s="67" t="s">
        <v>4239</v>
      </c>
      <c r="I18" s="67" t="s">
        <v>3816</v>
      </c>
      <c r="J18" s="68"/>
      <c r="K18" s="70"/>
      <c r="L18" s="68"/>
      <c r="M18" s="68" t="s">
        <v>3826</v>
      </c>
      <c r="N18" s="70">
        <v>0.17749999999999999</v>
      </c>
      <c r="O18" s="68" t="s">
        <v>4212</v>
      </c>
      <c r="P18" s="71">
        <v>5000</v>
      </c>
      <c r="Q18" s="68" t="s">
        <v>4213</v>
      </c>
      <c r="R18" s="71">
        <v>765000</v>
      </c>
      <c r="S18" s="68" t="s">
        <v>3846</v>
      </c>
      <c r="T18" s="68" t="s">
        <v>3783</v>
      </c>
    </row>
    <row r="19" spans="1:20" ht="35.25" thickTop="1" thickBot="1" x14ac:dyDescent="0.25">
      <c r="A19" s="67" t="s">
        <v>4282</v>
      </c>
      <c r="B19" s="69">
        <v>154312447</v>
      </c>
      <c r="C19" s="68"/>
      <c r="D19" s="68" t="s">
        <v>4211</v>
      </c>
      <c r="E19" s="68" t="s">
        <v>4126</v>
      </c>
      <c r="F19" s="68" t="s">
        <v>2619</v>
      </c>
      <c r="G19" s="68" t="s">
        <v>4128</v>
      </c>
      <c r="H19" s="67" t="s">
        <v>3789</v>
      </c>
      <c r="I19" s="67" t="s">
        <v>3789</v>
      </c>
      <c r="J19" s="68"/>
      <c r="K19" s="70"/>
      <c r="L19" s="68"/>
      <c r="M19" s="68" t="s">
        <v>4236</v>
      </c>
      <c r="N19" s="70">
        <v>4.87</v>
      </c>
      <c r="O19" s="68" t="s">
        <v>4212</v>
      </c>
      <c r="P19" s="71">
        <v>5000</v>
      </c>
      <c r="Q19" s="68" t="s">
        <v>4213</v>
      </c>
      <c r="R19" s="71">
        <v>5000</v>
      </c>
      <c r="S19" s="68" t="s">
        <v>3846</v>
      </c>
      <c r="T19" s="68" t="s">
        <v>3815</v>
      </c>
    </row>
    <row r="20" spans="1:20" ht="14.25" thickTop="1" thickBot="1" x14ac:dyDescent="0.25">
      <c r="A20" s="67" t="s">
        <v>4282</v>
      </c>
      <c r="B20" s="69">
        <v>452588212</v>
      </c>
      <c r="C20" s="68"/>
      <c r="D20" s="68" t="s">
        <v>4211</v>
      </c>
      <c r="E20" s="68" t="s">
        <v>4147</v>
      </c>
      <c r="F20" s="68" t="s">
        <v>3817</v>
      </c>
      <c r="G20" s="181">
        <v>37043</v>
      </c>
      <c r="H20" s="67" t="s">
        <v>4239</v>
      </c>
      <c r="I20" s="67" t="s">
        <v>4240</v>
      </c>
      <c r="J20" s="68"/>
      <c r="K20" s="70"/>
      <c r="L20" s="68"/>
      <c r="M20" s="68" t="s">
        <v>4237</v>
      </c>
      <c r="N20" s="70">
        <v>4.53</v>
      </c>
      <c r="O20" s="68" t="s">
        <v>4212</v>
      </c>
      <c r="P20" s="71">
        <v>5000</v>
      </c>
      <c r="Q20" s="68" t="s">
        <v>4213</v>
      </c>
      <c r="R20" s="71">
        <v>150000</v>
      </c>
      <c r="S20" s="68" t="s">
        <v>3846</v>
      </c>
      <c r="T20" s="68" t="s">
        <v>3820</v>
      </c>
    </row>
    <row r="21" spans="1:20" ht="24" thickTop="1" thickBot="1" x14ac:dyDescent="0.25">
      <c r="A21" s="67" t="s">
        <v>4282</v>
      </c>
      <c r="B21" s="69">
        <v>189761964</v>
      </c>
      <c r="C21" s="68"/>
      <c r="D21" s="68" t="s">
        <v>4211</v>
      </c>
      <c r="E21" s="68" t="s">
        <v>4147</v>
      </c>
      <c r="F21" s="68" t="s">
        <v>3817</v>
      </c>
      <c r="G21" s="68" t="s">
        <v>4229</v>
      </c>
      <c r="H21" s="67" t="s">
        <v>3818</v>
      </c>
      <c r="I21" s="67" t="s">
        <v>3819</v>
      </c>
      <c r="J21" s="68"/>
      <c r="K21" s="70"/>
      <c r="L21" s="68"/>
      <c r="M21" s="68" t="s">
        <v>4236</v>
      </c>
      <c r="N21" s="70">
        <v>4.22</v>
      </c>
      <c r="O21" s="68" t="s">
        <v>4212</v>
      </c>
      <c r="P21" s="71">
        <v>2500</v>
      </c>
      <c r="Q21" s="68" t="s">
        <v>4213</v>
      </c>
      <c r="R21" s="71">
        <v>912500</v>
      </c>
      <c r="S21" s="68" t="s">
        <v>3846</v>
      </c>
      <c r="T21" s="68" t="s">
        <v>3820</v>
      </c>
    </row>
    <row r="22" spans="1:20" ht="24" thickTop="1" thickBot="1" x14ac:dyDescent="0.25">
      <c r="A22" s="67" t="s">
        <v>4282</v>
      </c>
      <c r="B22" s="69">
        <v>192413070</v>
      </c>
      <c r="C22" s="68"/>
      <c r="D22" s="68" t="s">
        <v>4211</v>
      </c>
      <c r="E22" s="68" t="s">
        <v>4147</v>
      </c>
      <c r="F22" s="68" t="s">
        <v>3817</v>
      </c>
      <c r="G22" s="68" t="s">
        <v>4229</v>
      </c>
      <c r="H22" s="67" t="s">
        <v>3818</v>
      </c>
      <c r="I22" s="67" t="s">
        <v>3819</v>
      </c>
      <c r="J22" s="68"/>
      <c r="K22" s="70"/>
      <c r="L22" s="68"/>
      <c r="M22" s="68" t="s">
        <v>4236</v>
      </c>
      <c r="N22" s="70">
        <v>4.2249999999999996</v>
      </c>
      <c r="O22" s="68" t="s">
        <v>4212</v>
      </c>
      <c r="P22" s="71">
        <v>2500</v>
      </c>
      <c r="Q22" s="68" t="s">
        <v>4213</v>
      </c>
      <c r="R22" s="71">
        <v>912500</v>
      </c>
      <c r="S22" s="68" t="s">
        <v>3846</v>
      </c>
      <c r="T22" s="68" t="s">
        <v>3820</v>
      </c>
    </row>
    <row r="23" spans="1:20" ht="14.25" thickTop="1" thickBot="1" x14ac:dyDescent="0.25">
      <c r="A23" s="67" t="s">
        <v>4282</v>
      </c>
      <c r="B23" s="69">
        <v>716744244</v>
      </c>
      <c r="C23" s="68"/>
      <c r="D23" s="68" t="s">
        <v>4162</v>
      </c>
      <c r="E23" s="68" t="s">
        <v>4147</v>
      </c>
      <c r="F23" s="68" t="s">
        <v>3817</v>
      </c>
      <c r="G23" s="68" t="s">
        <v>4229</v>
      </c>
      <c r="H23" s="67" t="s">
        <v>3818</v>
      </c>
      <c r="I23" s="67" t="s">
        <v>3819</v>
      </c>
      <c r="J23" s="68"/>
      <c r="K23" s="70"/>
      <c r="L23" s="68"/>
      <c r="M23" s="68" t="s">
        <v>4237</v>
      </c>
      <c r="N23" s="70">
        <v>4.2450000000000001</v>
      </c>
      <c r="O23" s="68" t="s">
        <v>4212</v>
      </c>
      <c r="P23" s="71">
        <v>5000</v>
      </c>
      <c r="Q23" s="68" t="s">
        <v>4213</v>
      </c>
      <c r="R23" s="71">
        <v>1825000</v>
      </c>
      <c r="S23" s="68" t="s">
        <v>3846</v>
      </c>
      <c r="T23" s="68" t="s">
        <v>3820</v>
      </c>
    </row>
    <row r="24" spans="1:20" ht="24" thickTop="1" thickBot="1" x14ac:dyDescent="0.25">
      <c r="A24" s="67" t="s">
        <v>4282</v>
      </c>
      <c r="B24" s="69">
        <v>126174818</v>
      </c>
      <c r="C24" s="68"/>
      <c r="D24" s="68" t="s">
        <v>4211</v>
      </c>
      <c r="E24" s="68" t="s">
        <v>4145</v>
      </c>
      <c r="F24" s="68" t="s">
        <v>2620</v>
      </c>
      <c r="G24" s="68" t="s">
        <v>4144</v>
      </c>
      <c r="H24" s="67" t="s">
        <v>3780</v>
      </c>
      <c r="I24" s="67" t="s">
        <v>3781</v>
      </c>
      <c r="J24" s="68"/>
      <c r="K24" s="70"/>
      <c r="L24" s="68"/>
      <c r="M24" s="68" t="s">
        <v>4237</v>
      </c>
      <c r="N24" s="70">
        <v>1.64</v>
      </c>
      <c r="O24" s="68" t="s">
        <v>4212</v>
      </c>
      <c r="P24" s="71">
        <v>5000</v>
      </c>
      <c r="Q24" s="68" t="s">
        <v>4213</v>
      </c>
      <c r="R24" s="71">
        <v>755000</v>
      </c>
      <c r="S24" s="68" t="s">
        <v>3846</v>
      </c>
      <c r="T24" s="68" t="s">
        <v>2621</v>
      </c>
    </row>
    <row r="25" spans="1:20" ht="24" thickTop="1" thickBot="1" x14ac:dyDescent="0.25">
      <c r="A25" s="67" t="s">
        <v>4282</v>
      </c>
      <c r="B25" s="69">
        <v>122404815</v>
      </c>
      <c r="C25" s="68"/>
      <c r="D25" s="68" t="s">
        <v>4211</v>
      </c>
      <c r="E25" s="68" t="s">
        <v>4145</v>
      </c>
      <c r="F25" s="68" t="s">
        <v>2620</v>
      </c>
      <c r="G25" s="68" t="s">
        <v>4144</v>
      </c>
      <c r="H25" s="67" t="s">
        <v>3780</v>
      </c>
      <c r="I25" s="67" t="s">
        <v>3781</v>
      </c>
      <c r="J25" s="68"/>
      <c r="K25" s="70"/>
      <c r="L25" s="68"/>
      <c r="M25" s="68" t="s">
        <v>4238</v>
      </c>
      <c r="N25" s="70">
        <v>1.635</v>
      </c>
      <c r="O25" s="68" t="s">
        <v>4212</v>
      </c>
      <c r="P25" s="71">
        <v>5000</v>
      </c>
      <c r="Q25" s="68" t="s">
        <v>4213</v>
      </c>
      <c r="R25" s="71">
        <v>755000</v>
      </c>
      <c r="S25" s="68" t="s">
        <v>3846</v>
      </c>
      <c r="T25" s="68" t="s">
        <v>2621</v>
      </c>
    </row>
    <row r="26" spans="1:20" ht="24" thickTop="1" thickBot="1" x14ac:dyDescent="0.25">
      <c r="A26" s="67" t="s">
        <v>4282</v>
      </c>
      <c r="B26" s="69">
        <v>290034392</v>
      </c>
      <c r="C26" s="68"/>
      <c r="D26" s="68" t="s">
        <v>4211</v>
      </c>
      <c r="E26" s="68" t="s">
        <v>4147</v>
      </c>
      <c r="F26" s="68" t="s">
        <v>3817</v>
      </c>
      <c r="G26" s="68" t="s">
        <v>4229</v>
      </c>
      <c r="H26" s="67" t="s">
        <v>3818</v>
      </c>
      <c r="I26" s="67" t="s">
        <v>3819</v>
      </c>
      <c r="J26" s="68"/>
      <c r="K26" s="70"/>
      <c r="L26" s="68"/>
      <c r="M26" s="68" t="s">
        <v>4236</v>
      </c>
      <c r="N26" s="70">
        <v>4.2450000000000001</v>
      </c>
      <c r="O26" s="68" t="s">
        <v>4212</v>
      </c>
      <c r="P26" s="71">
        <v>50000</v>
      </c>
      <c r="Q26" s="68" t="s">
        <v>4213</v>
      </c>
      <c r="R26" s="71">
        <v>18250000</v>
      </c>
      <c r="S26" s="68" t="s">
        <v>3846</v>
      </c>
      <c r="T26" s="68" t="s">
        <v>3820</v>
      </c>
    </row>
    <row r="27" spans="1:20" ht="14.25" thickTop="1" thickBot="1" x14ac:dyDescent="0.25">
      <c r="A27" s="67" t="s">
        <v>4282</v>
      </c>
      <c r="B27" s="69">
        <v>180917740</v>
      </c>
      <c r="C27" s="68">
        <v>184663139</v>
      </c>
      <c r="D27" s="68" t="s">
        <v>4162</v>
      </c>
      <c r="E27" s="68" t="s">
        <v>4216</v>
      </c>
      <c r="F27" s="68" t="s">
        <v>2622</v>
      </c>
      <c r="G27" s="68" t="s">
        <v>4229</v>
      </c>
      <c r="H27" s="67" t="s">
        <v>3818</v>
      </c>
      <c r="I27" s="67" t="s">
        <v>3819</v>
      </c>
      <c r="J27" s="68"/>
      <c r="K27" s="70"/>
      <c r="L27" s="68"/>
      <c r="M27" s="68" t="s">
        <v>2623</v>
      </c>
      <c r="N27" s="70">
        <v>23.33</v>
      </c>
      <c r="O27" s="68" t="s">
        <v>2624</v>
      </c>
      <c r="P27" s="71">
        <v>10000</v>
      </c>
      <c r="Q27" s="68" t="s">
        <v>2625</v>
      </c>
      <c r="R27" s="71">
        <v>120000</v>
      </c>
      <c r="S27" s="68" t="s">
        <v>3872</v>
      </c>
      <c r="T27" s="68" t="s">
        <v>2626</v>
      </c>
    </row>
    <row r="28" spans="1:20" ht="24" thickTop="1" thickBot="1" x14ac:dyDescent="0.25">
      <c r="A28" s="67" t="s">
        <v>4282</v>
      </c>
      <c r="B28" s="69">
        <v>177311126</v>
      </c>
      <c r="C28" s="68"/>
      <c r="D28" s="68" t="s">
        <v>4162</v>
      </c>
      <c r="E28" s="68" t="s">
        <v>4143</v>
      </c>
      <c r="F28" s="68" t="s">
        <v>2627</v>
      </c>
      <c r="G28" s="68" t="s">
        <v>4233</v>
      </c>
      <c r="H28" s="67" t="s">
        <v>3828</v>
      </c>
      <c r="I28" s="67" t="s">
        <v>3816</v>
      </c>
      <c r="J28" s="68"/>
      <c r="K28" s="70"/>
      <c r="L28" s="68"/>
      <c r="M28" s="68" t="s">
        <v>4237</v>
      </c>
      <c r="N28" s="70">
        <v>-7.4999999999999997E-3</v>
      </c>
      <c r="O28" s="68" t="s">
        <v>4212</v>
      </c>
      <c r="P28" s="71">
        <v>25000</v>
      </c>
      <c r="Q28" s="68" t="s">
        <v>4213</v>
      </c>
      <c r="R28" s="71">
        <v>3075000</v>
      </c>
      <c r="S28" s="68" t="s">
        <v>3846</v>
      </c>
      <c r="T28" s="68" t="s">
        <v>3783</v>
      </c>
    </row>
    <row r="29" spans="1:20" ht="24" thickTop="1" thickBot="1" x14ac:dyDescent="0.25">
      <c r="A29" s="67" t="s">
        <v>4282</v>
      </c>
      <c r="B29" s="69">
        <v>179103157</v>
      </c>
      <c r="C29" s="68"/>
      <c r="D29" s="68" t="s">
        <v>4162</v>
      </c>
      <c r="E29" s="68" t="s">
        <v>4143</v>
      </c>
      <c r="F29" s="68" t="s">
        <v>2627</v>
      </c>
      <c r="G29" s="68" t="s">
        <v>4169</v>
      </c>
      <c r="H29" s="67" t="s">
        <v>4239</v>
      </c>
      <c r="I29" s="67" t="s">
        <v>3816</v>
      </c>
      <c r="J29" s="68"/>
      <c r="K29" s="70"/>
      <c r="L29" s="68"/>
      <c r="M29" s="68" t="s">
        <v>4237</v>
      </c>
      <c r="N29" s="70">
        <v>-7.4999999999999997E-3</v>
      </c>
      <c r="O29" s="68" t="s">
        <v>4212</v>
      </c>
      <c r="P29" s="71">
        <v>25000</v>
      </c>
      <c r="Q29" s="68" t="s">
        <v>4213</v>
      </c>
      <c r="R29" s="71">
        <v>3825000</v>
      </c>
      <c r="S29" s="68" t="s">
        <v>3846</v>
      </c>
      <c r="T29" s="68" t="s">
        <v>3783</v>
      </c>
    </row>
    <row r="30" spans="1:20" ht="24" thickTop="1" thickBot="1" x14ac:dyDescent="0.25">
      <c r="A30" s="67" t="s">
        <v>4282</v>
      </c>
      <c r="B30" s="69">
        <v>750020346</v>
      </c>
      <c r="C30" s="68"/>
      <c r="D30" s="68" t="s">
        <v>4162</v>
      </c>
      <c r="E30" s="68" t="s">
        <v>4143</v>
      </c>
      <c r="F30" s="68" t="s">
        <v>2627</v>
      </c>
      <c r="G30" s="181">
        <v>37043</v>
      </c>
      <c r="H30" s="67" t="s">
        <v>4239</v>
      </c>
      <c r="I30" s="67" t="s">
        <v>4240</v>
      </c>
      <c r="J30" s="68"/>
      <c r="K30" s="70"/>
      <c r="L30" s="68"/>
      <c r="M30" s="68" t="s">
        <v>4237</v>
      </c>
      <c r="N30" s="70">
        <v>-7.4999999999999997E-3</v>
      </c>
      <c r="O30" s="68" t="s">
        <v>4212</v>
      </c>
      <c r="P30" s="71">
        <v>25000</v>
      </c>
      <c r="Q30" s="68" t="s">
        <v>4213</v>
      </c>
      <c r="R30" s="71">
        <v>750000</v>
      </c>
      <c r="S30" s="68" t="s">
        <v>3846</v>
      </c>
      <c r="T30" s="68" t="s">
        <v>3783</v>
      </c>
    </row>
    <row r="31" spans="1:20" ht="24" thickTop="1" thickBot="1" x14ac:dyDescent="0.25">
      <c r="A31" s="67" t="s">
        <v>4282</v>
      </c>
      <c r="B31" s="69">
        <v>9945241873</v>
      </c>
      <c r="C31" s="68"/>
      <c r="D31" s="68" t="s">
        <v>4211</v>
      </c>
      <c r="E31" s="68" t="s">
        <v>4147</v>
      </c>
      <c r="F31" s="68" t="s">
        <v>3817</v>
      </c>
      <c r="G31" s="68" t="s">
        <v>4200</v>
      </c>
      <c r="H31" s="67" t="s">
        <v>4280</v>
      </c>
      <c r="I31" s="67" t="s">
        <v>4281</v>
      </c>
      <c r="J31" s="68"/>
      <c r="K31" s="70"/>
      <c r="L31" s="68"/>
      <c r="M31" s="68" t="s">
        <v>4236</v>
      </c>
      <c r="N31" s="70">
        <v>4.6050000000000004</v>
      </c>
      <c r="O31" s="68" t="s">
        <v>4212</v>
      </c>
      <c r="P31" s="71">
        <v>2500</v>
      </c>
      <c r="Q31" s="68" t="s">
        <v>4213</v>
      </c>
      <c r="R31" s="71">
        <v>912500</v>
      </c>
      <c r="S31" s="68" t="s">
        <v>3846</v>
      </c>
      <c r="T31" s="68" t="s">
        <v>3820</v>
      </c>
    </row>
    <row r="32" spans="1:20" ht="14.25" thickTop="1" thickBot="1" x14ac:dyDescent="0.25">
      <c r="A32" s="67" t="s">
        <v>4282</v>
      </c>
      <c r="B32" s="69">
        <v>172798378</v>
      </c>
      <c r="C32" s="68"/>
      <c r="D32" s="68" t="s">
        <v>4211</v>
      </c>
      <c r="E32" s="68" t="s">
        <v>4147</v>
      </c>
      <c r="F32" s="68" t="s">
        <v>3817</v>
      </c>
      <c r="G32" s="68" t="s">
        <v>4200</v>
      </c>
      <c r="H32" s="67" t="s">
        <v>4280</v>
      </c>
      <c r="I32" s="67" t="s">
        <v>4281</v>
      </c>
      <c r="J32" s="68"/>
      <c r="K32" s="70"/>
      <c r="L32" s="68"/>
      <c r="M32" s="68" t="s">
        <v>4237</v>
      </c>
      <c r="N32" s="70">
        <v>4.6100000000000003</v>
      </c>
      <c r="O32" s="68" t="s">
        <v>4212</v>
      </c>
      <c r="P32" s="71">
        <v>5000</v>
      </c>
      <c r="Q32" s="68" t="s">
        <v>4213</v>
      </c>
      <c r="R32" s="71">
        <v>1825000</v>
      </c>
      <c r="S32" s="68" t="s">
        <v>3846</v>
      </c>
      <c r="T32" s="68" t="s">
        <v>3820</v>
      </c>
    </row>
    <row r="33" spans="1:20" ht="24" thickTop="1" thickBot="1" x14ac:dyDescent="0.25">
      <c r="A33" s="67" t="s">
        <v>4282</v>
      </c>
      <c r="B33" s="69">
        <v>826637625</v>
      </c>
      <c r="C33" s="68"/>
      <c r="D33" s="68" t="s">
        <v>4162</v>
      </c>
      <c r="E33" s="68" t="s">
        <v>4147</v>
      </c>
      <c r="F33" s="68" t="s">
        <v>3817</v>
      </c>
      <c r="G33" s="181">
        <v>37104</v>
      </c>
      <c r="H33" s="67" t="s">
        <v>2628</v>
      </c>
      <c r="I33" s="67" t="s">
        <v>3821</v>
      </c>
      <c r="J33" s="68"/>
      <c r="K33" s="70"/>
      <c r="L33" s="68"/>
      <c r="M33" s="68" t="s">
        <v>3822</v>
      </c>
      <c r="N33" s="70">
        <v>4.8099999999999996</v>
      </c>
      <c r="O33" s="68" t="s">
        <v>4212</v>
      </c>
      <c r="P33" s="71">
        <v>5000</v>
      </c>
      <c r="Q33" s="68" t="s">
        <v>4213</v>
      </c>
      <c r="R33" s="71">
        <v>155000</v>
      </c>
      <c r="S33" s="68" t="s">
        <v>3846</v>
      </c>
      <c r="T33" s="68" t="s">
        <v>3820</v>
      </c>
    </row>
    <row r="34" spans="1:20" ht="14.25" thickTop="1" thickBot="1" x14ac:dyDescent="0.25">
      <c r="A34" s="250" t="s">
        <v>2629</v>
      </c>
      <c r="B34" s="251"/>
      <c r="C34" s="251"/>
      <c r="D34" s="251"/>
      <c r="E34" s="251"/>
      <c r="F34" s="251"/>
      <c r="G34" s="251"/>
      <c r="H34" s="251"/>
      <c r="I34" s="251"/>
      <c r="J34" s="251"/>
      <c r="K34" s="251"/>
      <c r="L34" s="251"/>
      <c r="M34" s="251"/>
      <c r="N34" s="251"/>
      <c r="O34" s="251"/>
      <c r="P34" s="251"/>
      <c r="Q34" s="251"/>
      <c r="R34" s="251"/>
      <c r="S34" s="251"/>
      <c r="T34" s="252"/>
    </row>
    <row r="35" spans="1:20" ht="13.5" thickTop="1" x14ac:dyDescent="0.2"/>
  </sheetData>
  <mergeCells count="1">
    <mergeCell ref="A34:T3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98605859&amp;dt=May-15-01"/>
    <hyperlink ref="B17" r:id="rId2" display="https://www.intcx.com/ReportServlet/any.class?operation=confirm&amp;dealID=110049020&amp;dt=May-15-01"/>
    <hyperlink ref="B18" r:id="rId3" display="https://www.intcx.com/ReportServlet/any.class?operation=confirm&amp;dealID=135728181&amp;dt=May-15-01"/>
    <hyperlink ref="B19" r:id="rId4" display="https://www.intcx.com/ReportServlet/any.class?operation=confirm&amp;dealID=154312447&amp;dt=May-15-01"/>
    <hyperlink ref="B20" r:id="rId5" display="https://www.intcx.com/ReportServlet/any.class?operation=confirm&amp;dealID=452588212&amp;dt=May-15-01"/>
    <hyperlink ref="B21" r:id="rId6" display="https://www.intcx.com/ReportServlet/any.class?operation=confirm&amp;dealID=189761964&amp;dt=May-15-01"/>
    <hyperlink ref="B22" r:id="rId7" display="https://www.intcx.com/ReportServlet/any.class?operation=confirm&amp;dealID=192413070&amp;dt=May-15-01"/>
    <hyperlink ref="B23" r:id="rId8" display="https://www.intcx.com/ReportServlet/any.class?operation=confirm&amp;dealID=716744244&amp;dt=May-15-01"/>
    <hyperlink ref="B24" r:id="rId9" display="https://www.intcx.com/ReportServlet/any.class?operation=confirm&amp;dealID=126174818&amp;dt=May-15-01"/>
    <hyperlink ref="B25" r:id="rId10" display="https://www.intcx.com/ReportServlet/any.class?operation=confirm&amp;dealID=122404815&amp;dt=May-15-01"/>
    <hyperlink ref="B26" r:id="rId11" display="https://www.intcx.com/ReportServlet/any.class?operation=confirm&amp;dealID=290034392&amp;dt=May-15-01"/>
    <hyperlink ref="B27" r:id="rId12" display="https://www.intcx.com/ReportServlet/any.class?operation=confirm&amp;dealID=184663139&amp;dt=May-15-01"/>
    <hyperlink ref="B28" r:id="rId13" display="https://www.intcx.com/ReportServlet/any.class?operation=confirm&amp;dealID=177311126&amp;dt=May-11-01"/>
    <hyperlink ref="B29" r:id="rId14" display="https://www.intcx.com/ReportServlet/any.class?operation=confirm&amp;dealID=179103157&amp;dt=May-11-01"/>
    <hyperlink ref="B30" r:id="rId15" display="https://www.intcx.com/ReportServlet/any.class?operation=confirm&amp;dealID=750020346&amp;dt=May-11-01"/>
    <hyperlink ref="B31" r:id="rId16" display="https://www.intcx.com/ReportServlet/any.class?operation=confirm&amp;dealID=9945241873&amp;dt=May-15-01"/>
    <hyperlink ref="B32" r:id="rId17" display="https://www.intcx.com/ReportServlet/any.class?operation=confirm&amp;dealID=172798378&amp;dt=May-15-01"/>
    <hyperlink ref="B33" r:id="rId18" display="https://www.intcx.com/ReportServlet/any.class?operation=confirm&amp;dealID=826637625&amp;dt=May-15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3879</v>
      </c>
    </row>
    <row r="2" spans="1:26" ht="15.75" x14ac:dyDescent="0.25">
      <c r="A2" s="47" t="s">
        <v>4101</v>
      </c>
    </row>
    <row r="3" spans="1:26" x14ac:dyDescent="0.2">
      <c r="A3" s="96">
        <f>'E-Mail'!$B$2</f>
        <v>37026</v>
      </c>
    </row>
    <row r="5" spans="1:26" ht="13.5" thickBot="1" x14ac:dyDescent="0.25">
      <c r="A5" s="18" t="s">
        <v>3883</v>
      </c>
      <c r="B5" s="18" t="s">
        <v>3882</v>
      </c>
      <c r="C5" s="18" t="s">
        <v>3838</v>
      </c>
    </row>
    <row r="6" spans="1:26" x14ac:dyDescent="0.2">
      <c r="A6" s="15" t="s">
        <v>3843</v>
      </c>
      <c r="B6" s="19">
        <f>COUNTIF($S$15:$S$4925,A6)</f>
        <v>12</v>
      </c>
      <c r="C6" s="19">
        <f>SUMIF($S$15:$S$4926,A6,$R$15:$R$4926)</f>
        <v>130400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4102</v>
      </c>
      <c r="I9" s="108" t="s">
        <v>4103</v>
      </c>
    </row>
    <row r="10" spans="1:26" ht="12.75" customHeight="1" thickTop="1" x14ac:dyDescent="0.2">
      <c r="A10" s="64" t="s">
        <v>4112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4121</v>
      </c>
      <c r="U11" s="51"/>
      <c r="V11" s="51"/>
      <c r="W11" s="51"/>
      <c r="X11" s="51"/>
      <c r="Y11" s="51"/>
      <c r="Z11" s="51"/>
    </row>
    <row r="12" spans="1:26" x14ac:dyDescent="0.2">
      <c r="A12" s="65" t="s">
        <v>3854</v>
      </c>
      <c r="U12" s="51"/>
      <c r="V12" s="51"/>
      <c r="W12" s="51"/>
      <c r="X12" s="51"/>
      <c r="Y12" s="51"/>
      <c r="Z12" s="51"/>
    </row>
    <row r="13" spans="1:26" x14ac:dyDescent="0.2">
      <c r="A13" s="65" t="s">
        <v>2616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3855</v>
      </c>
      <c r="B15" s="66" t="s">
        <v>3856</v>
      </c>
      <c r="C15" s="66" t="s">
        <v>3857</v>
      </c>
      <c r="D15" s="66" t="s">
        <v>3858</v>
      </c>
      <c r="E15" s="66" t="s">
        <v>3859</v>
      </c>
      <c r="F15" s="66" t="s">
        <v>3860</v>
      </c>
      <c r="G15" s="66" t="s">
        <v>3831</v>
      </c>
      <c r="H15" s="66" t="s">
        <v>4102</v>
      </c>
      <c r="I15" s="66" t="s">
        <v>4103</v>
      </c>
      <c r="J15" s="66" t="s">
        <v>3861</v>
      </c>
      <c r="K15" s="66" t="s">
        <v>3862</v>
      </c>
      <c r="L15" s="66" t="s">
        <v>3863</v>
      </c>
      <c r="M15" s="66" t="s">
        <v>3864</v>
      </c>
      <c r="N15" s="66" t="s">
        <v>3865</v>
      </c>
      <c r="O15" s="66" t="s">
        <v>3866</v>
      </c>
      <c r="P15" s="66" t="s">
        <v>3867</v>
      </c>
      <c r="Q15" s="66" t="s">
        <v>3868</v>
      </c>
      <c r="R15" s="66" t="s">
        <v>3869</v>
      </c>
      <c r="S15" s="66" t="s">
        <v>3870</v>
      </c>
      <c r="T15" s="66" t="s">
        <v>3871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4282</v>
      </c>
      <c r="B16" s="69">
        <v>884788790</v>
      </c>
      <c r="C16" s="68"/>
      <c r="D16" s="68" t="s">
        <v>4211</v>
      </c>
      <c r="E16" s="68" t="s">
        <v>3840</v>
      </c>
      <c r="F16" s="68" t="s">
        <v>4214</v>
      </c>
      <c r="G16" s="181">
        <v>37043</v>
      </c>
      <c r="H16" s="67" t="s">
        <v>4239</v>
      </c>
      <c r="I16" s="67" t="s">
        <v>4240</v>
      </c>
      <c r="J16" s="68"/>
      <c r="K16" s="70"/>
      <c r="L16" s="68"/>
      <c r="M16" s="68" t="s">
        <v>3826</v>
      </c>
      <c r="N16" s="70">
        <v>66.5</v>
      </c>
      <c r="O16" s="68" t="s">
        <v>3877</v>
      </c>
      <c r="P16" s="70">
        <v>50</v>
      </c>
      <c r="Q16" s="68" t="s">
        <v>3878</v>
      </c>
      <c r="R16" s="71">
        <v>16800</v>
      </c>
      <c r="S16" s="68" t="s">
        <v>3843</v>
      </c>
      <c r="T16" s="68" t="s">
        <v>4215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4282</v>
      </c>
      <c r="B17" s="69">
        <v>462954282</v>
      </c>
      <c r="C17" s="68">
        <v>7400573534</v>
      </c>
      <c r="D17" s="68" t="s">
        <v>4211</v>
      </c>
      <c r="E17" s="68" t="s">
        <v>3840</v>
      </c>
      <c r="F17" s="68" t="s">
        <v>4284</v>
      </c>
      <c r="G17" s="181">
        <v>37043</v>
      </c>
      <c r="H17" s="67" t="s">
        <v>4239</v>
      </c>
      <c r="I17" s="67" t="s">
        <v>4240</v>
      </c>
      <c r="J17" s="68"/>
      <c r="K17" s="70"/>
      <c r="L17" s="68"/>
      <c r="M17" s="68" t="s">
        <v>2630</v>
      </c>
      <c r="N17" s="70">
        <v>74.75</v>
      </c>
      <c r="O17" s="68" t="s">
        <v>3877</v>
      </c>
      <c r="P17" s="70">
        <v>50</v>
      </c>
      <c r="Q17" s="68" t="s">
        <v>3878</v>
      </c>
      <c r="R17" s="71">
        <v>16800</v>
      </c>
      <c r="S17" s="68" t="s">
        <v>3843</v>
      </c>
      <c r="T17" s="68" t="s">
        <v>4283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4282</v>
      </c>
      <c r="B18" s="69">
        <v>518912043</v>
      </c>
      <c r="C18" s="68"/>
      <c r="D18" s="68" t="s">
        <v>4162</v>
      </c>
      <c r="E18" s="68" t="s">
        <v>3840</v>
      </c>
      <c r="F18" s="68" t="s">
        <v>4284</v>
      </c>
      <c r="G18" s="68" t="s">
        <v>3842</v>
      </c>
      <c r="H18" s="67" t="s">
        <v>3789</v>
      </c>
      <c r="I18" s="67" t="s">
        <v>3789</v>
      </c>
      <c r="J18" s="68"/>
      <c r="K18" s="70"/>
      <c r="L18" s="68"/>
      <c r="M18" s="68" t="s">
        <v>4150</v>
      </c>
      <c r="N18" s="70">
        <v>45.5</v>
      </c>
      <c r="O18" s="68" t="s">
        <v>3877</v>
      </c>
      <c r="P18" s="70">
        <v>50</v>
      </c>
      <c r="Q18" s="68" t="s">
        <v>3878</v>
      </c>
      <c r="R18" s="70">
        <v>800</v>
      </c>
      <c r="S18" s="68" t="s">
        <v>3843</v>
      </c>
      <c r="T18" s="68" t="s">
        <v>4283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4282</v>
      </c>
      <c r="B19" s="69">
        <v>137367298</v>
      </c>
      <c r="C19" s="68"/>
      <c r="D19" s="68" t="s">
        <v>4162</v>
      </c>
      <c r="E19" s="68" t="s">
        <v>3840</v>
      </c>
      <c r="F19" s="68" t="s">
        <v>4284</v>
      </c>
      <c r="G19" s="68" t="s">
        <v>4221</v>
      </c>
      <c r="H19" s="67" t="s">
        <v>2631</v>
      </c>
      <c r="I19" s="67" t="s">
        <v>3827</v>
      </c>
      <c r="J19" s="68"/>
      <c r="K19" s="70"/>
      <c r="L19" s="68"/>
      <c r="M19" s="68" t="s">
        <v>2632</v>
      </c>
      <c r="N19" s="70">
        <v>48</v>
      </c>
      <c r="O19" s="68" t="s">
        <v>3877</v>
      </c>
      <c r="P19" s="70">
        <v>50</v>
      </c>
      <c r="Q19" s="68" t="s">
        <v>3878</v>
      </c>
      <c r="R19" s="71">
        <v>1600</v>
      </c>
      <c r="S19" s="68" t="s">
        <v>3843</v>
      </c>
      <c r="T19" s="68" t="s">
        <v>4283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4282</v>
      </c>
      <c r="B20" s="69">
        <v>486077686</v>
      </c>
      <c r="C20" s="68"/>
      <c r="D20" s="68" t="s">
        <v>4162</v>
      </c>
      <c r="E20" s="68" t="s">
        <v>3840</v>
      </c>
      <c r="F20" s="68" t="s">
        <v>4214</v>
      </c>
      <c r="G20" s="181">
        <v>37043</v>
      </c>
      <c r="H20" s="67" t="s">
        <v>4239</v>
      </c>
      <c r="I20" s="67" t="s">
        <v>4240</v>
      </c>
      <c r="J20" s="68"/>
      <c r="K20" s="70"/>
      <c r="L20" s="68"/>
      <c r="M20" s="68" t="s">
        <v>4150</v>
      </c>
      <c r="N20" s="70">
        <v>65.7</v>
      </c>
      <c r="O20" s="68" t="s">
        <v>3877</v>
      </c>
      <c r="P20" s="70">
        <v>50</v>
      </c>
      <c r="Q20" s="68" t="s">
        <v>3878</v>
      </c>
      <c r="R20" s="71">
        <v>16800</v>
      </c>
      <c r="S20" s="68" t="s">
        <v>3843</v>
      </c>
      <c r="T20" s="68" t="s">
        <v>4215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4282</v>
      </c>
      <c r="B21" s="69">
        <v>271650720</v>
      </c>
      <c r="C21" s="68"/>
      <c r="D21" s="68" t="s">
        <v>4162</v>
      </c>
      <c r="E21" s="68" t="s">
        <v>3840</v>
      </c>
      <c r="F21" s="68" t="s">
        <v>4214</v>
      </c>
      <c r="G21" s="68" t="s">
        <v>3842</v>
      </c>
      <c r="H21" s="67" t="s">
        <v>3789</v>
      </c>
      <c r="I21" s="67" t="s">
        <v>3789</v>
      </c>
      <c r="J21" s="68"/>
      <c r="K21" s="70"/>
      <c r="L21" s="68"/>
      <c r="M21" s="68" t="s">
        <v>4150</v>
      </c>
      <c r="N21" s="70">
        <v>38</v>
      </c>
      <c r="O21" s="68" t="s">
        <v>3877</v>
      </c>
      <c r="P21" s="70">
        <v>50</v>
      </c>
      <c r="Q21" s="68" t="s">
        <v>3878</v>
      </c>
      <c r="R21" s="70">
        <v>800</v>
      </c>
      <c r="S21" s="68" t="s">
        <v>3843</v>
      </c>
      <c r="T21" s="68" t="s">
        <v>4215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4282</v>
      </c>
      <c r="B22" s="69">
        <v>109383040</v>
      </c>
      <c r="C22" s="68"/>
      <c r="D22" s="68" t="s">
        <v>4211</v>
      </c>
      <c r="E22" s="68" t="s">
        <v>3840</v>
      </c>
      <c r="F22" s="68" t="s">
        <v>4214</v>
      </c>
      <c r="G22" s="68" t="s">
        <v>3844</v>
      </c>
      <c r="H22" s="67" t="s">
        <v>3828</v>
      </c>
      <c r="I22" s="67" t="s">
        <v>3821</v>
      </c>
      <c r="J22" s="68"/>
      <c r="K22" s="70"/>
      <c r="L22" s="68"/>
      <c r="M22" s="68" t="s">
        <v>4150</v>
      </c>
      <c r="N22" s="70">
        <v>99</v>
      </c>
      <c r="O22" s="68" t="s">
        <v>3877</v>
      </c>
      <c r="P22" s="70">
        <v>50</v>
      </c>
      <c r="Q22" s="68" t="s">
        <v>3878</v>
      </c>
      <c r="R22" s="71">
        <v>35200</v>
      </c>
      <c r="S22" s="68" t="s">
        <v>3843</v>
      </c>
      <c r="T22" s="68" t="s">
        <v>3788</v>
      </c>
      <c r="U22" s="51"/>
      <c r="V22" s="51"/>
      <c r="W22" s="51"/>
      <c r="X22" s="51"/>
      <c r="Y22" s="51"/>
      <c r="Z22" s="51"/>
    </row>
    <row r="23" spans="1:26" ht="14.25" thickTop="1" thickBot="1" x14ac:dyDescent="0.25">
      <c r="A23" s="67" t="s">
        <v>4282</v>
      </c>
      <c r="B23" s="69">
        <v>103731168</v>
      </c>
      <c r="C23" s="68"/>
      <c r="D23" s="68" t="s">
        <v>4211</v>
      </c>
      <c r="E23" s="68" t="s">
        <v>3840</v>
      </c>
      <c r="F23" s="68" t="s">
        <v>3784</v>
      </c>
      <c r="G23" s="68" t="s">
        <v>4183</v>
      </c>
      <c r="H23" s="67" t="s">
        <v>2631</v>
      </c>
      <c r="I23" s="67" t="s">
        <v>2633</v>
      </c>
      <c r="J23" s="68"/>
      <c r="K23" s="70"/>
      <c r="L23" s="68"/>
      <c r="M23" s="68" t="s">
        <v>4238</v>
      </c>
      <c r="N23" s="70">
        <v>235</v>
      </c>
      <c r="O23" s="68" t="s">
        <v>3877</v>
      </c>
      <c r="P23" s="70">
        <v>25</v>
      </c>
      <c r="Q23" s="68" t="s">
        <v>3878</v>
      </c>
      <c r="R23" s="71">
        <v>4800</v>
      </c>
      <c r="S23" s="68" t="s">
        <v>3843</v>
      </c>
      <c r="T23" s="68" t="s">
        <v>3786</v>
      </c>
      <c r="U23" s="51"/>
      <c r="V23" s="51"/>
      <c r="W23" s="51"/>
      <c r="X23" s="51"/>
      <c r="Y23" s="51"/>
      <c r="Z23" s="51"/>
    </row>
    <row r="24" spans="1:26" ht="14.25" thickTop="1" thickBot="1" x14ac:dyDescent="0.25">
      <c r="A24" s="67" t="s">
        <v>4282</v>
      </c>
      <c r="B24" s="69">
        <v>659940840</v>
      </c>
      <c r="C24" s="68"/>
      <c r="D24" s="68" t="s">
        <v>4162</v>
      </c>
      <c r="E24" s="68" t="s">
        <v>3840</v>
      </c>
      <c r="F24" s="68" t="s">
        <v>3829</v>
      </c>
      <c r="G24" s="68" t="s">
        <v>4221</v>
      </c>
      <c r="H24" s="67" t="s">
        <v>2631</v>
      </c>
      <c r="I24" s="67" t="s">
        <v>3827</v>
      </c>
      <c r="J24" s="68"/>
      <c r="K24" s="70"/>
      <c r="L24" s="68"/>
      <c r="M24" s="68" t="s">
        <v>3822</v>
      </c>
      <c r="N24" s="70">
        <v>38.75</v>
      </c>
      <c r="O24" s="68" t="s">
        <v>3877</v>
      </c>
      <c r="P24" s="70">
        <v>50</v>
      </c>
      <c r="Q24" s="68" t="s">
        <v>3878</v>
      </c>
      <c r="R24" s="71">
        <v>1600</v>
      </c>
      <c r="S24" s="68" t="s">
        <v>3843</v>
      </c>
      <c r="T24" s="68" t="s">
        <v>2634</v>
      </c>
      <c r="U24" s="51"/>
      <c r="V24" s="51"/>
      <c r="W24" s="51"/>
      <c r="X24" s="51"/>
      <c r="Y24" s="51"/>
      <c r="Z24" s="51"/>
    </row>
    <row r="25" spans="1:26" ht="14.25" thickTop="1" thickBot="1" x14ac:dyDescent="0.25">
      <c r="A25" s="67" t="s">
        <v>4282</v>
      </c>
      <c r="B25" s="69">
        <v>126535526</v>
      </c>
      <c r="C25" s="68"/>
      <c r="D25" s="68" t="s">
        <v>4162</v>
      </c>
      <c r="E25" s="68" t="s">
        <v>3840</v>
      </c>
      <c r="F25" s="68" t="s">
        <v>2635</v>
      </c>
      <c r="G25" s="68" t="s">
        <v>4221</v>
      </c>
      <c r="H25" s="67" t="s">
        <v>2631</v>
      </c>
      <c r="I25" s="67" t="s">
        <v>3827</v>
      </c>
      <c r="J25" s="68"/>
      <c r="K25" s="70"/>
      <c r="L25" s="68"/>
      <c r="M25" s="68" t="s">
        <v>4238</v>
      </c>
      <c r="N25" s="70">
        <v>59</v>
      </c>
      <c r="O25" s="68" t="s">
        <v>3877</v>
      </c>
      <c r="P25" s="70">
        <v>50</v>
      </c>
      <c r="Q25" s="68" t="s">
        <v>3878</v>
      </c>
      <c r="R25" s="71">
        <v>1600</v>
      </c>
      <c r="S25" s="68" t="s">
        <v>3843</v>
      </c>
      <c r="T25" s="68" t="s">
        <v>3788</v>
      </c>
      <c r="U25" s="51"/>
      <c r="V25" s="51"/>
      <c r="W25" s="51"/>
      <c r="X25" s="51"/>
      <c r="Y25" s="51"/>
      <c r="Z25" s="51"/>
    </row>
    <row r="26" spans="1:26" ht="14.25" thickTop="1" thickBot="1" x14ac:dyDescent="0.25">
      <c r="A26" s="67" t="s">
        <v>4282</v>
      </c>
      <c r="B26" s="69">
        <v>825613456</v>
      </c>
      <c r="C26" s="68">
        <v>9393652148</v>
      </c>
      <c r="D26" s="68" t="s">
        <v>4211</v>
      </c>
      <c r="E26" s="68" t="s">
        <v>3840</v>
      </c>
      <c r="F26" s="68" t="s">
        <v>3787</v>
      </c>
      <c r="G26" s="181">
        <v>37043</v>
      </c>
      <c r="H26" s="67" t="s">
        <v>4239</v>
      </c>
      <c r="I26" s="67" t="s">
        <v>4240</v>
      </c>
      <c r="J26" s="68"/>
      <c r="K26" s="70"/>
      <c r="L26" s="68"/>
      <c r="M26" s="68" t="s">
        <v>3785</v>
      </c>
      <c r="N26" s="70">
        <v>61.9</v>
      </c>
      <c r="O26" s="68" t="s">
        <v>3877</v>
      </c>
      <c r="P26" s="70">
        <v>50</v>
      </c>
      <c r="Q26" s="68" t="s">
        <v>3878</v>
      </c>
      <c r="R26" s="71">
        <v>16800</v>
      </c>
      <c r="S26" s="68" t="s">
        <v>3843</v>
      </c>
      <c r="T26" s="68" t="s">
        <v>4215</v>
      </c>
      <c r="U26" s="51"/>
      <c r="V26" s="51"/>
      <c r="W26" s="51"/>
      <c r="X26" s="51"/>
      <c r="Y26" s="51"/>
      <c r="Z26" s="51"/>
    </row>
    <row r="27" spans="1:26" ht="14.25" thickTop="1" thickBot="1" x14ac:dyDescent="0.25">
      <c r="A27" s="67" t="s">
        <v>4282</v>
      </c>
      <c r="B27" s="69">
        <v>211880024</v>
      </c>
      <c r="C27" s="68"/>
      <c r="D27" s="68" t="s">
        <v>4162</v>
      </c>
      <c r="E27" s="68" t="s">
        <v>3840</v>
      </c>
      <c r="F27" s="68" t="s">
        <v>4214</v>
      </c>
      <c r="G27" s="181">
        <v>37043</v>
      </c>
      <c r="H27" s="67" t="s">
        <v>4239</v>
      </c>
      <c r="I27" s="67" t="s">
        <v>4240</v>
      </c>
      <c r="J27" s="68"/>
      <c r="K27" s="70"/>
      <c r="L27" s="68"/>
      <c r="M27" s="68" t="s">
        <v>3823</v>
      </c>
      <c r="N27" s="70">
        <v>66</v>
      </c>
      <c r="O27" s="68" t="s">
        <v>3877</v>
      </c>
      <c r="P27" s="70">
        <v>50</v>
      </c>
      <c r="Q27" s="68" t="s">
        <v>3878</v>
      </c>
      <c r="R27" s="71">
        <v>16800</v>
      </c>
      <c r="S27" s="68" t="s">
        <v>3843</v>
      </c>
      <c r="T27" s="68" t="s">
        <v>4215</v>
      </c>
      <c r="U27" s="51"/>
      <c r="V27" s="51"/>
      <c r="W27" s="51"/>
      <c r="X27" s="51"/>
      <c r="Y27" s="51"/>
      <c r="Z27" s="51"/>
    </row>
    <row r="28" spans="1:26" ht="14.25" thickTop="1" thickBot="1" x14ac:dyDescent="0.25">
      <c r="A28" s="250" t="s">
        <v>2629</v>
      </c>
      <c r="B28" s="251"/>
      <c r="C28" s="251"/>
      <c r="D28" s="251"/>
      <c r="E28" s="251"/>
      <c r="F28" s="251"/>
      <c r="G28" s="251"/>
      <c r="H28" s="251"/>
      <c r="I28" s="251"/>
      <c r="J28" s="251"/>
      <c r="K28" s="251"/>
      <c r="L28" s="251"/>
      <c r="M28" s="251"/>
      <c r="N28" s="251"/>
      <c r="O28" s="251"/>
      <c r="P28" s="251"/>
      <c r="Q28" s="251"/>
      <c r="R28" s="251"/>
      <c r="S28" s="251"/>
      <c r="T28" s="252"/>
      <c r="U28" s="51"/>
      <c r="V28" s="51"/>
      <c r="W28" s="51"/>
      <c r="X28" s="51"/>
      <c r="Y28" s="51"/>
      <c r="Z28" s="51"/>
    </row>
    <row r="29" spans="1:26" ht="14.25" thickTop="1" thickBot="1" x14ac:dyDescent="0.25">
      <c r="A29" s="67"/>
      <c r="B29" s="69"/>
      <c r="C29" s="68"/>
      <c r="D29" s="68"/>
      <c r="E29" s="68"/>
      <c r="F29" s="68"/>
      <c r="G29" s="181"/>
      <c r="H29" s="67"/>
      <c r="I29" s="67"/>
      <c r="J29" s="68"/>
      <c r="K29" s="70"/>
      <c r="L29" s="68"/>
      <c r="M29" s="68"/>
      <c r="N29" s="70"/>
      <c r="O29" s="68"/>
      <c r="P29" s="70"/>
      <c r="Q29" s="68"/>
      <c r="R29" s="71"/>
      <c r="S29" s="68"/>
      <c r="T29" s="68"/>
      <c r="U29" s="51"/>
      <c r="V29" s="51"/>
      <c r="W29" s="51"/>
      <c r="X29" s="51"/>
      <c r="Y29" s="51"/>
      <c r="Z29" s="51"/>
    </row>
    <row r="30" spans="1:26" ht="14.25" thickTop="1" thickBot="1" x14ac:dyDescent="0.25">
      <c r="A30" s="250"/>
      <c r="B30" s="251"/>
      <c r="C30" s="251"/>
      <c r="D30" s="251"/>
      <c r="E30" s="251"/>
      <c r="F30" s="251"/>
      <c r="G30" s="251"/>
      <c r="H30" s="251"/>
      <c r="I30" s="251"/>
      <c r="J30" s="251"/>
      <c r="K30" s="251"/>
      <c r="L30" s="251"/>
      <c r="M30" s="251"/>
      <c r="N30" s="251"/>
      <c r="O30" s="251"/>
      <c r="P30" s="251"/>
      <c r="Q30" s="251"/>
      <c r="R30" s="251"/>
      <c r="S30" s="251"/>
      <c r="T30" s="252"/>
      <c r="U30" s="51"/>
      <c r="V30" s="51"/>
      <c r="W30" s="51"/>
      <c r="X30" s="51"/>
      <c r="Y30" s="51"/>
      <c r="Z30" s="51"/>
    </row>
    <row r="31" spans="1:26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0"/>
      <c r="Q31" s="68"/>
      <c r="R31" s="70"/>
      <c r="S31" s="68"/>
      <c r="T31" s="68"/>
      <c r="U31" s="51"/>
      <c r="V31" s="51"/>
      <c r="W31" s="51"/>
      <c r="X31" s="51"/>
      <c r="Y31" s="51"/>
      <c r="Z31" s="51"/>
    </row>
    <row r="32" spans="1:26" ht="14.25" thickTop="1" thickBot="1" x14ac:dyDescent="0.25">
      <c r="A32" s="67"/>
      <c r="B32" s="69"/>
      <c r="C32" s="68"/>
      <c r="D32" s="68"/>
      <c r="E32" s="68"/>
      <c r="F32" s="68"/>
      <c r="G32" s="181"/>
      <c r="H32" s="67"/>
      <c r="I32" s="67"/>
      <c r="J32" s="68"/>
      <c r="K32" s="70"/>
      <c r="L32" s="68"/>
      <c r="M32" s="68"/>
      <c r="N32" s="70"/>
      <c r="O32" s="68"/>
      <c r="P32" s="70"/>
      <c r="Q32" s="68"/>
      <c r="R32" s="71"/>
      <c r="S32" s="68"/>
      <c r="T32" s="68"/>
      <c r="U32" s="51"/>
      <c r="V32" s="51"/>
      <c r="W32" s="51"/>
      <c r="X32" s="51"/>
      <c r="Y32" s="51"/>
      <c r="Z32" s="51"/>
    </row>
    <row r="33" spans="1:26" ht="14.25" thickTop="1" thickBot="1" x14ac:dyDescent="0.25">
      <c r="A33" s="67"/>
      <c r="B33" s="69"/>
      <c r="C33" s="68"/>
      <c r="D33" s="68"/>
      <c r="E33" s="68"/>
      <c r="F33" s="68"/>
      <c r="G33" s="68"/>
      <c r="H33" s="67"/>
      <c r="I33" s="67"/>
      <c r="J33" s="68"/>
      <c r="K33" s="70"/>
      <c r="L33" s="68"/>
      <c r="M33" s="68"/>
      <c r="N33" s="70"/>
      <c r="O33" s="68"/>
      <c r="P33" s="70"/>
      <c r="Q33" s="68"/>
      <c r="R33" s="71"/>
      <c r="S33" s="68"/>
      <c r="T33" s="68"/>
      <c r="U33" s="51"/>
      <c r="V33" s="51"/>
      <c r="W33" s="51"/>
      <c r="X33" s="51"/>
      <c r="Y33" s="51"/>
      <c r="Z33" s="51"/>
    </row>
    <row r="34" spans="1:26" ht="14.25" thickTop="1" thickBot="1" x14ac:dyDescent="0.25">
      <c r="A34" s="67"/>
      <c r="B34" s="69"/>
      <c r="C34" s="68"/>
      <c r="D34" s="68"/>
      <c r="E34" s="68"/>
      <c r="F34" s="68"/>
      <c r="G34" s="68"/>
      <c r="H34" s="67"/>
      <c r="I34" s="67"/>
      <c r="J34" s="68"/>
      <c r="K34" s="70"/>
      <c r="L34" s="68"/>
      <c r="M34" s="68"/>
      <c r="N34" s="70"/>
      <c r="O34" s="68"/>
      <c r="P34" s="70"/>
      <c r="Q34" s="68"/>
      <c r="R34" s="71"/>
      <c r="S34" s="68"/>
      <c r="T34" s="68"/>
      <c r="U34" s="51"/>
      <c r="V34" s="51"/>
      <c r="W34" s="51"/>
      <c r="X34" s="51"/>
      <c r="Y34" s="51"/>
      <c r="Z34" s="51"/>
    </row>
    <row r="35" spans="1:26" ht="14.25" thickTop="1" thickBot="1" x14ac:dyDescent="0.25">
      <c r="A35" s="67"/>
      <c r="B35" s="69"/>
      <c r="C35" s="68"/>
      <c r="D35" s="68"/>
      <c r="E35" s="68"/>
      <c r="F35" s="68"/>
      <c r="G35" s="68"/>
      <c r="H35" s="67"/>
      <c r="I35" s="67"/>
      <c r="J35" s="68"/>
      <c r="K35" s="70"/>
      <c r="L35" s="68"/>
      <c r="M35" s="68"/>
      <c r="N35" s="70"/>
      <c r="O35" s="68"/>
      <c r="P35" s="70"/>
      <c r="Q35" s="68"/>
      <c r="R35" s="71"/>
      <c r="S35" s="68"/>
      <c r="T35" s="68"/>
      <c r="U35" s="51"/>
      <c r="V35" s="51"/>
      <c r="W35" s="51"/>
      <c r="X35" s="51"/>
      <c r="Y35" s="51"/>
      <c r="Z35" s="51"/>
    </row>
    <row r="36" spans="1:26" ht="14.25" thickTop="1" thickBot="1" x14ac:dyDescent="0.25">
      <c r="A36" s="67"/>
      <c r="B36" s="69"/>
      <c r="C36" s="68"/>
      <c r="D36" s="68"/>
      <c r="E36" s="68"/>
      <c r="F36" s="68"/>
      <c r="G36" s="181"/>
      <c r="H36" s="67"/>
      <c r="I36" s="67"/>
      <c r="J36" s="68"/>
      <c r="K36" s="70"/>
      <c r="L36" s="68"/>
      <c r="M36" s="68"/>
      <c r="N36" s="70"/>
      <c r="O36" s="68"/>
      <c r="P36" s="70"/>
      <c r="Q36" s="68"/>
      <c r="R36" s="71"/>
      <c r="S36" s="68"/>
      <c r="T36" s="68"/>
      <c r="U36" s="51"/>
      <c r="V36" s="51"/>
      <c r="W36" s="51"/>
      <c r="X36" s="51"/>
      <c r="Y36" s="51"/>
      <c r="Z36" s="51"/>
    </row>
    <row r="37" spans="1:26" ht="14.25" thickTop="1" thickBot="1" x14ac:dyDescent="0.25">
      <c r="A37" s="67"/>
      <c r="B37" s="69"/>
      <c r="C37" s="68"/>
      <c r="D37" s="68"/>
      <c r="E37" s="68"/>
      <c r="F37" s="68"/>
      <c r="G37" s="68"/>
      <c r="H37" s="67"/>
      <c r="I37" s="67"/>
      <c r="J37" s="68"/>
      <c r="K37" s="70"/>
      <c r="L37" s="68"/>
      <c r="M37" s="68"/>
      <c r="N37" s="70"/>
      <c r="O37" s="68"/>
      <c r="P37" s="70"/>
      <c r="Q37" s="68"/>
      <c r="R37" s="71"/>
      <c r="S37" s="68"/>
      <c r="T37" s="68"/>
      <c r="U37" s="51"/>
      <c r="V37" s="51"/>
      <c r="W37" s="51"/>
      <c r="X37" s="51"/>
      <c r="Y37" s="51"/>
      <c r="Z37" s="51"/>
    </row>
    <row r="38" spans="1:26" ht="14.25" thickTop="1" thickBot="1" x14ac:dyDescent="0.25">
      <c r="A38" s="67"/>
      <c r="B38" s="69"/>
      <c r="C38" s="68"/>
      <c r="D38" s="68"/>
      <c r="E38" s="68"/>
      <c r="F38" s="68"/>
      <c r="G38" s="181"/>
      <c r="H38" s="67"/>
      <c r="I38" s="67"/>
      <c r="J38" s="68"/>
      <c r="K38" s="70"/>
      <c r="L38" s="68"/>
      <c r="M38" s="68"/>
      <c r="N38" s="70"/>
      <c r="O38" s="68"/>
      <c r="P38" s="70"/>
      <c r="Q38" s="68"/>
      <c r="R38" s="71"/>
      <c r="S38" s="68"/>
      <c r="T38" s="68"/>
      <c r="U38" s="51"/>
      <c r="V38" s="51"/>
      <c r="W38" s="51"/>
      <c r="X38" s="51"/>
      <c r="Y38" s="51"/>
      <c r="Z38" s="51"/>
    </row>
    <row r="39" spans="1:26" ht="14.25" thickTop="1" thickBot="1" x14ac:dyDescent="0.25">
      <c r="A39" s="67"/>
      <c r="B39" s="69"/>
      <c r="C39" s="68"/>
      <c r="D39" s="68"/>
      <c r="E39" s="68"/>
      <c r="F39" s="68"/>
      <c r="G39" s="68"/>
      <c r="H39" s="67"/>
      <c r="I39" s="67"/>
      <c r="J39" s="68"/>
      <c r="K39" s="70"/>
      <c r="L39" s="68"/>
      <c r="M39" s="68"/>
      <c r="N39" s="70"/>
      <c r="O39" s="68"/>
      <c r="P39" s="70"/>
      <c r="Q39" s="68"/>
      <c r="R39" s="71"/>
      <c r="S39" s="68"/>
      <c r="T39" s="68"/>
      <c r="U39" s="51"/>
      <c r="V39" s="51"/>
      <c r="W39" s="51"/>
      <c r="X39" s="51"/>
      <c r="Y39" s="51"/>
      <c r="Z39" s="51"/>
    </row>
    <row r="40" spans="1:26" ht="14.25" thickTop="1" thickBot="1" x14ac:dyDescent="0.25">
      <c r="A40" s="250"/>
      <c r="B40" s="251"/>
      <c r="C40" s="251"/>
      <c r="D40" s="251"/>
      <c r="E40" s="251"/>
      <c r="F40" s="251"/>
      <c r="G40" s="251"/>
      <c r="H40" s="251"/>
      <c r="I40" s="251"/>
      <c r="J40" s="251"/>
      <c r="K40" s="251"/>
      <c r="L40" s="251"/>
      <c r="M40" s="251"/>
      <c r="N40" s="251"/>
      <c r="O40" s="251"/>
      <c r="P40" s="251"/>
      <c r="Q40" s="251"/>
      <c r="R40" s="251"/>
      <c r="S40" s="251"/>
      <c r="T40" s="252"/>
      <c r="U40" s="51"/>
      <c r="V40" s="51"/>
      <c r="W40" s="51"/>
      <c r="X40" s="51"/>
      <c r="Y40" s="51"/>
      <c r="Z40" s="51"/>
    </row>
    <row r="41" spans="1:26" ht="13.5" thickTop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spans="1:26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3">
    <mergeCell ref="A40:T40"/>
    <mergeCell ref="A30:T30"/>
    <mergeCell ref="A28:T28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884788790&amp;dt=May-15-01"/>
    <hyperlink ref="B17" r:id="rId2" display="https://www.intcx.com/ReportServlet/any.class?operation=confirm&amp;dealID=7400573534&amp;dt=May-15-01"/>
    <hyperlink ref="B18" r:id="rId3" display="https://www.intcx.com/ReportServlet/any.class?operation=confirm&amp;dealID=518912043&amp;dt=May-15-01"/>
    <hyperlink ref="B19" r:id="rId4" display="https://www.intcx.com/ReportServlet/any.class?operation=confirm&amp;dealID=137367298&amp;dt=May-15-01"/>
    <hyperlink ref="B20" r:id="rId5" display="https://www.intcx.com/ReportServlet/any.class?operation=confirm&amp;dealID=486077686&amp;dt=May-15-01"/>
    <hyperlink ref="B21" r:id="rId6" display="https://www.intcx.com/ReportServlet/any.class?operation=confirm&amp;dealID=271650720&amp;dt=May-15-01"/>
    <hyperlink ref="B22" r:id="rId7" display="https://www.intcx.com/ReportServlet/any.class?operation=confirm&amp;dealID=109383040&amp;dt=May-15-01"/>
    <hyperlink ref="B23" r:id="rId8" display="https://www.intcx.com/ReportServlet/any.class?operation=confirm&amp;dealID=103731168&amp;dt=May-15-01"/>
    <hyperlink ref="B24" r:id="rId9" display="https://www.intcx.com/ReportServlet/any.class?operation=confirm&amp;dealID=659940840&amp;dt=May-15-01"/>
    <hyperlink ref="B25" r:id="rId10" display="https://www.intcx.com/ReportServlet/any.class?operation=confirm&amp;dealID=126535526&amp;dt=May-15-01"/>
    <hyperlink ref="B26" r:id="rId11" display="https://www.intcx.com/ReportServlet/any.class?operation=confirm&amp;dealID=9393652148&amp;dt=May-15-01"/>
    <hyperlink ref="B27" r:id="rId12" display="https://www.intcx.com/ReportServlet/any.class?operation=confirm&amp;dealID=211880024&amp;dt=May-15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3880</v>
      </c>
    </row>
    <row r="2" spans="1:20" ht="15.75" x14ac:dyDescent="0.25">
      <c r="A2" s="47" t="s">
        <v>4101</v>
      </c>
    </row>
    <row r="3" spans="1:20" x14ac:dyDescent="0.2">
      <c r="A3" s="96">
        <f>'E-Mail'!$B$2</f>
        <v>37026</v>
      </c>
    </row>
    <row r="5" spans="1:20" ht="13.5" thickBot="1" x14ac:dyDescent="0.25">
      <c r="A5" s="18" t="s">
        <v>3883</v>
      </c>
      <c r="B5" s="18" t="s">
        <v>3882</v>
      </c>
      <c r="C5" s="18" t="s">
        <v>3838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9" t="str">
        <f>IF(A16=0,"No Activity"," ")</f>
        <v>No Activity</v>
      </c>
      <c r="H9" s="108" t="s">
        <v>4102</v>
      </c>
      <c r="I9" s="108" t="s">
        <v>4103</v>
      </c>
    </row>
    <row r="10" spans="1:20" x14ac:dyDescent="0.2">
      <c r="A10" s="64" t="s">
        <v>4118</v>
      </c>
    </row>
    <row r="11" spans="1:20" x14ac:dyDescent="0.2">
      <c r="A11" s="65" t="s">
        <v>4121</v>
      </c>
    </row>
    <row r="12" spans="1:20" x14ac:dyDescent="0.2">
      <c r="A12" s="65" t="s">
        <v>3854</v>
      </c>
    </row>
    <row r="13" spans="1:20" x14ac:dyDescent="0.2">
      <c r="A13" s="65" t="s">
        <v>2616</v>
      </c>
    </row>
    <row r="14" spans="1:20" ht="13.5" thickBot="1" x14ac:dyDescent="0.25"/>
    <row r="15" spans="1:20" ht="22.5" thickTop="1" thickBot="1" x14ac:dyDescent="0.25">
      <c r="A15" s="66" t="s">
        <v>3855</v>
      </c>
      <c r="B15" s="66" t="s">
        <v>3856</v>
      </c>
      <c r="C15" s="66" t="s">
        <v>3857</v>
      </c>
      <c r="D15" s="66" t="s">
        <v>3858</v>
      </c>
      <c r="E15" s="66" t="s">
        <v>3859</v>
      </c>
      <c r="F15" s="66" t="s">
        <v>3860</v>
      </c>
      <c r="G15" s="66" t="s">
        <v>3831</v>
      </c>
      <c r="H15" s="66" t="s">
        <v>4102</v>
      </c>
      <c r="I15" s="66" t="s">
        <v>4103</v>
      </c>
      <c r="J15" s="66" t="s">
        <v>3861</v>
      </c>
      <c r="K15" s="66" t="s">
        <v>3862</v>
      </c>
      <c r="L15" s="66" t="s">
        <v>3863</v>
      </c>
      <c r="M15" s="66" t="s">
        <v>3864</v>
      </c>
      <c r="N15" s="66" t="s">
        <v>3865</v>
      </c>
      <c r="O15" s="66" t="s">
        <v>3866</v>
      </c>
      <c r="P15" s="66" t="s">
        <v>3867</v>
      </c>
      <c r="Q15" s="66" t="s">
        <v>3868</v>
      </c>
      <c r="R15" s="66" t="s">
        <v>3869</v>
      </c>
      <c r="S15" s="66" t="s">
        <v>3870</v>
      </c>
      <c r="T15" s="66" t="s">
        <v>3871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4057</v>
      </c>
    </row>
    <row r="2" spans="1:25" x14ac:dyDescent="0.2">
      <c r="A2" s="97" t="s">
        <v>3876</v>
      </c>
    </row>
    <row r="3" spans="1:25" x14ac:dyDescent="0.2">
      <c r="A3" s="96">
        <f>'E-Mail'!$B$2</f>
        <v>37026</v>
      </c>
    </row>
    <row r="4" spans="1:25" x14ac:dyDescent="0.2">
      <c r="A4" s="97"/>
    </row>
    <row r="5" spans="1:25" ht="13.5" thickBot="1" x14ac:dyDescent="0.25">
      <c r="A5" s="18" t="s">
        <v>3883</v>
      </c>
      <c r="B5" s="18" t="s">
        <v>3882</v>
      </c>
      <c r="C5" s="18" t="s">
        <v>3838</v>
      </c>
      <c r="P5" s="115"/>
      <c r="Q5" s="115"/>
      <c r="R5" s="116"/>
    </row>
    <row r="6" spans="1:25" x14ac:dyDescent="0.2">
      <c r="A6" s="15" t="s">
        <v>4090</v>
      </c>
      <c r="B6" s="19">
        <f>COUNTIF($F$10:$F$4996,A6)</f>
        <v>0</v>
      </c>
      <c r="C6" s="19">
        <f>SUMIF($F$10:$F$4997,A6,$C$10:$C$4997)</f>
        <v>0</v>
      </c>
      <c r="D6" t="s">
        <v>4172</v>
      </c>
    </row>
    <row r="7" spans="1:25" x14ac:dyDescent="0.2">
      <c r="A7" s="15" t="s">
        <v>3888</v>
      </c>
      <c r="B7" s="19">
        <f>COUNTIF($F$10:$F$4996,A7)</f>
        <v>14</v>
      </c>
      <c r="C7" s="19">
        <f>SUMIF($F$10:$F$4997,A7,$C$10:$C$4997)</f>
        <v>360000</v>
      </c>
    </row>
    <row r="8" spans="1:25" x14ac:dyDescent="0.2">
      <c r="A8" s="15" t="s">
        <v>3886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4056</v>
      </c>
      <c r="B10" s="22" t="s">
        <v>4059</v>
      </c>
      <c r="C10" s="23" t="s">
        <v>3885</v>
      </c>
      <c r="D10" s="72" t="s">
        <v>4068</v>
      </c>
      <c r="E10" s="72" t="s">
        <v>4069</v>
      </c>
      <c r="F10" s="72" t="s">
        <v>4070</v>
      </c>
      <c r="G10" s="72" t="s">
        <v>4071</v>
      </c>
      <c r="H10" s="72" t="s">
        <v>4072</v>
      </c>
      <c r="I10" s="72" t="s">
        <v>4073</v>
      </c>
      <c r="J10" s="72" t="s">
        <v>4074</v>
      </c>
      <c r="K10" s="72" t="s">
        <v>4075</v>
      </c>
      <c r="L10" s="72" t="s">
        <v>4076</v>
      </c>
      <c r="M10" s="72" t="s">
        <v>4077</v>
      </c>
      <c r="N10" s="72" t="s">
        <v>4078</v>
      </c>
      <c r="O10" s="72" t="s">
        <v>4079</v>
      </c>
      <c r="P10" s="72" t="s">
        <v>4080</v>
      </c>
      <c r="Q10" s="72" t="s">
        <v>4081</v>
      </c>
      <c r="R10" s="72" t="s">
        <v>4082</v>
      </c>
      <c r="S10" s="72" t="s">
        <v>4083</v>
      </c>
      <c r="T10" s="72" t="s">
        <v>4084</v>
      </c>
      <c r="U10" s="72" t="s">
        <v>4085</v>
      </c>
      <c r="V10" s="72" t="s">
        <v>4086</v>
      </c>
      <c r="W10" s="72" t="s">
        <v>4087</v>
      </c>
      <c r="X10" s="72" t="s">
        <v>4088</v>
      </c>
      <c r="Y10" s="72" t="s">
        <v>4089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4151</v>
      </c>
      <c r="E11" s="73" t="s">
        <v>4152</v>
      </c>
      <c r="F11" s="73" t="s">
        <v>3888</v>
      </c>
      <c r="G11" s="73" t="s">
        <v>3889</v>
      </c>
      <c r="H11" s="73" t="s">
        <v>2636</v>
      </c>
      <c r="I11" s="73" t="s">
        <v>4153</v>
      </c>
      <c r="J11" s="73" t="s">
        <v>4154</v>
      </c>
      <c r="K11" s="73" t="s">
        <v>4155</v>
      </c>
      <c r="L11" s="73" t="s">
        <v>2637</v>
      </c>
      <c r="M11" s="73" t="s">
        <v>4156</v>
      </c>
      <c r="N11" s="73"/>
      <c r="O11" s="73" t="s">
        <v>4164</v>
      </c>
      <c r="P11" s="77">
        <v>37027</v>
      </c>
      <c r="Q11" s="77">
        <v>37027</v>
      </c>
      <c r="R11" s="73"/>
      <c r="S11" s="73"/>
      <c r="T11" s="74">
        <v>37026</v>
      </c>
      <c r="U11" s="73" t="s">
        <v>2638</v>
      </c>
      <c r="V11" s="73" t="s">
        <v>4165</v>
      </c>
      <c r="W11" s="73">
        <v>5000</v>
      </c>
      <c r="X11" s="73">
        <v>4.84</v>
      </c>
      <c r="Y11" s="73">
        <v>30326</v>
      </c>
    </row>
    <row r="12" spans="1:25" ht="25.5" x14ac:dyDescent="0.2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4151</v>
      </c>
      <c r="E12" s="75" t="s">
        <v>4152</v>
      </c>
      <c r="F12" s="75" t="s">
        <v>3888</v>
      </c>
      <c r="G12" s="75" t="s">
        <v>3896</v>
      </c>
      <c r="H12" s="75" t="s">
        <v>4220</v>
      </c>
      <c r="I12" s="75" t="s">
        <v>4153</v>
      </c>
      <c r="J12" s="75" t="s">
        <v>4154</v>
      </c>
      <c r="K12" s="75" t="s">
        <v>4155</v>
      </c>
      <c r="L12" s="75" t="s">
        <v>3790</v>
      </c>
      <c r="M12" s="75" t="s">
        <v>4156</v>
      </c>
      <c r="N12" s="75"/>
      <c r="O12" s="75" t="s">
        <v>4164</v>
      </c>
      <c r="P12" s="78">
        <v>37027</v>
      </c>
      <c r="Q12" s="78">
        <v>37027</v>
      </c>
      <c r="R12" s="75"/>
      <c r="S12" s="75"/>
      <c r="T12" s="76">
        <v>37026</v>
      </c>
      <c r="U12" s="75" t="s">
        <v>2639</v>
      </c>
      <c r="V12" s="75" t="s">
        <v>4165</v>
      </c>
      <c r="W12" s="75">
        <v>5000</v>
      </c>
      <c r="X12" s="75">
        <v>4.335</v>
      </c>
      <c r="Y12" s="75">
        <v>30226</v>
      </c>
    </row>
    <row r="13" spans="1:25" ht="25.5" x14ac:dyDescent="0.2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4151</v>
      </c>
      <c r="E13" s="73" t="s">
        <v>4152</v>
      </c>
      <c r="F13" s="73" t="s">
        <v>3888</v>
      </c>
      <c r="G13" s="73" t="s">
        <v>3896</v>
      </c>
      <c r="H13" s="73" t="s">
        <v>4220</v>
      </c>
      <c r="I13" s="73" t="s">
        <v>4153</v>
      </c>
      <c r="J13" s="73" t="s">
        <v>4154</v>
      </c>
      <c r="K13" s="73" t="s">
        <v>4155</v>
      </c>
      <c r="L13" s="73" t="s">
        <v>3790</v>
      </c>
      <c r="M13" s="73" t="s">
        <v>4156</v>
      </c>
      <c r="N13" s="73"/>
      <c r="O13" s="73" t="s">
        <v>4164</v>
      </c>
      <c r="P13" s="77">
        <v>37027</v>
      </c>
      <c r="Q13" s="77">
        <v>37027</v>
      </c>
      <c r="R13" s="73"/>
      <c r="S13" s="73"/>
      <c r="T13" s="74">
        <v>37026</v>
      </c>
      <c r="U13" s="73" t="s">
        <v>2640</v>
      </c>
      <c r="V13" s="73" t="s">
        <v>4165</v>
      </c>
      <c r="W13" s="73">
        <v>5000</v>
      </c>
      <c r="X13" s="73">
        <v>4.335</v>
      </c>
      <c r="Y13" s="73">
        <v>30294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4151</v>
      </c>
      <c r="E14" s="75" t="s">
        <v>4152</v>
      </c>
      <c r="F14" s="75" t="s">
        <v>3888</v>
      </c>
      <c r="G14" s="75" t="s">
        <v>3896</v>
      </c>
      <c r="H14" s="75" t="s">
        <v>4220</v>
      </c>
      <c r="I14" s="75" t="s">
        <v>4153</v>
      </c>
      <c r="J14" s="75" t="s">
        <v>4154</v>
      </c>
      <c r="K14" s="75" t="s">
        <v>4155</v>
      </c>
      <c r="L14" s="75" t="s">
        <v>3790</v>
      </c>
      <c r="M14" s="75" t="s">
        <v>4156</v>
      </c>
      <c r="N14" s="75"/>
      <c r="O14" s="75" t="s">
        <v>4164</v>
      </c>
      <c r="P14" s="78">
        <v>37027</v>
      </c>
      <c r="Q14" s="78">
        <v>37027</v>
      </c>
      <c r="R14" s="75"/>
      <c r="S14" s="75"/>
      <c r="T14" s="76">
        <v>37026</v>
      </c>
      <c r="U14" s="75" t="s">
        <v>3791</v>
      </c>
      <c r="V14" s="75" t="s">
        <v>4165</v>
      </c>
      <c r="W14" s="75">
        <v>5000</v>
      </c>
      <c r="X14" s="75">
        <v>4.3449999999999998</v>
      </c>
      <c r="Y14" s="75">
        <v>30412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4151</v>
      </c>
      <c r="E15" s="73" t="s">
        <v>4152</v>
      </c>
      <c r="F15" s="73" t="s">
        <v>3888</v>
      </c>
      <c r="G15" s="73" t="s">
        <v>3896</v>
      </c>
      <c r="H15" s="73" t="s">
        <v>4220</v>
      </c>
      <c r="I15" s="73" t="s">
        <v>4153</v>
      </c>
      <c r="J15" s="73" t="s">
        <v>4154</v>
      </c>
      <c r="K15" s="73" t="s">
        <v>4155</v>
      </c>
      <c r="L15" s="73" t="s">
        <v>4199</v>
      </c>
      <c r="M15" s="73" t="s">
        <v>4156</v>
      </c>
      <c r="N15" s="73"/>
      <c r="O15" s="73" t="s">
        <v>4164</v>
      </c>
      <c r="P15" s="77">
        <v>37027</v>
      </c>
      <c r="Q15" s="77">
        <v>37027</v>
      </c>
      <c r="R15" s="73"/>
      <c r="S15" s="73"/>
      <c r="T15" s="74">
        <v>37026</v>
      </c>
      <c r="U15" s="73" t="s">
        <v>2641</v>
      </c>
      <c r="V15" s="73" t="s">
        <v>4165</v>
      </c>
      <c r="W15" s="73">
        <v>5000</v>
      </c>
      <c r="X15" s="73">
        <v>4.3150000000000004</v>
      </c>
      <c r="Y15" s="73">
        <v>30223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4151</v>
      </c>
      <c r="E16" s="75" t="s">
        <v>4152</v>
      </c>
      <c r="F16" s="75" t="s">
        <v>3888</v>
      </c>
      <c r="G16" s="75" t="s">
        <v>3896</v>
      </c>
      <c r="H16" s="75" t="s">
        <v>4220</v>
      </c>
      <c r="I16" s="75" t="s">
        <v>4153</v>
      </c>
      <c r="J16" s="75" t="s">
        <v>4154</v>
      </c>
      <c r="K16" s="75" t="s">
        <v>4155</v>
      </c>
      <c r="L16" s="75" t="s">
        <v>4199</v>
      </c>
      <c r="M16" s="75" t="s">
        <v>4156</v>
      </c>
      <c r="N16" s="75"/>
      <c r="O16" s="75" t="s">
        <v>4164</v>
      </c>
      <c r="P16" s="78">
        <v>37027</v>
      </c>
      <c r="Q16" s="78">
        <v>37027</v>
      </c>
      <c r="R16" s="75"/>
      <c r="S16" s="75"/>
      <c r="T16" s="76">
        <v>37026</v>
      </c>
      <c r="U16" s="75" t="s">
        <v>2642</v>
      </c>
      <c r="V16" s="75" t="s">
        <v>4165</v>
      </c>
      <c r="W16" s="75">
        <v>5000</v>
      </c>
      <c r="X16" s="75">
        <v>4.33</v>
      </c>
      <c r="Y16" s="75">
        <v>30233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4151</v>
      </c>
      <c r="E17" s="73" t="s">
        <v>4152</v>
      </c>
      <c r="F17" s="73" t="s">
        <v>3888</v>
      </c>
      <c r="G17" s="73" t="s">
        <v>3896</v>
      </c>
      <c r="H17" s="73" t="s">
        <v>4220</v>
      </c>
      <c r="I17" s="73" t="s">
        <v>4153</v>
      </c>
      <c r="J17" s="73" t="s">
        <v>4154</v>
      </c>
      <c r="K17" s="73" t="s">
        <v>4155</v>
      </c>
      <c r="L17" s="73" t="s">
        <v>4199</v>
      </c>
      <c r="M17" s="73" t="s">
        <v>4156</v>
      </c>
      <c r="N17" s="73"/>
      <c r="O17" s="73" t="s">
        <v>4164</v>
      </c>
      <c r="P17" s="77">
        <v>37027</v>
      </c>
      <c r="Q17" s="77">
        <v>37027</v>
      </c>
      <c r="R17" s="73"/>
      <c r="S17" s="73"/>
      <c r="T17" s="74">
        <v>37026</v>
      </c>
      <c r="U17" s="73" t="s">
        <v>2643</v>
      </c>
      <c r="V17" s="73" t="s">
        <v>4165</v>
      </c>
      <c r="W17" s="73">
        <v>5000</v>
      </c>
      <c r="X17" s="73">
        <v>4.3250000000000002</v>
      </c>
      <c r="Y17" s="73">
        <v>30402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4151</v>
      </c>
      <c r="E18" s="75" t="s">
        <v>4152</v>
      </c>
      <c r="F18" s="75" t="s">
        <v>3888</v>
      </c>
      <c r="G18" s="75" t="s">
        <v>3896</v>
      </c>
      <c r="H18" s="75" t="s">
        <v>4220</v>
      </c>
      <c r="I18" s="75" t="s">
        <v>4153</v>
      </c>
      <c r="J18" s="75" t="s">
        <v>4154</v>
      </c>
      <c r="K18" s="75" t="s">
        <v>4155</v>
      </c>
      <c r="L18" s="75" t="s">
        <v>4199</v>
      </c>
      <c r="M18" s="75" t="s">
        <v>4156</v>
      </c>
      <c r="N18" s="75"/>
      <c r="O18" s="75" t="s">
        <v>4164</v>
      </c>
      <c r="P18" s="78">
        <v>37027</v>
      </c>
      <c r="Q18" s="78">
        <v>37027</v>
      </c>
      <c r="R18" s="75"/>
      <c r="S18" s="75"/>
      <c r="T18" s="76">
        <v>37026</v>
      </c>
      <c r="U18" s="75" t="s">
        <v>3791</v>
      </c>
      <c r="V18" s="75" t="s">
        <v>4165</v>
      </c>
      <c r="W18" s="75">
        <v>5000</v>
      </c>
      <c r="X18" s="75">
        <v>4.335</v>
      </c>
      <c r="Y18" s="75">
        <v>30413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4151</v>
      </c>
      <c r="E19" s="73" t="s">
        <v>4152</v>
      </c>
      <c r="F19" s="73" t="s">
        <v>3888</v>
      </c>
      <c r="G19" s="73" t="s">
        <v>3896</v>
      </c>
      <c r="H19" s="73" t="s">
        <v>4220</v>
      </c>
      <c r="I19" s="73" t="s">
        <v>4153</v>
      </c>
      <c r="J19" s="73" t="s">
        <v>4154</v>
      </c>
      <c r="K19" s="73" t="s">
        <v>4155</v>
      </c>
      <c r="L19" s="73" t="s">
        <v>4199</v>
      </c>
      <c r="M19" s="73" t="s">
        <v>4156</v>
      </c>
      <c r="N19" s="73"/>
      <c r="O19" s="73" t="s">
        <v>4164</v>
      </c>
      <c r="P19" s="77">
        <v>37027</v>
      </c>
      <c r="Q19" s="77">
        <v>37027</v>
      </c>
      <c r="R19" s="73"/>
      <c r="S19" s="73"/>
      <c r="T19" s="74">
        <v>37026</v>
      </c>
      <c r="U19" s="73" t="s">
        <v>2644</v>
      </c>
      <c r="V19" s="73" t="s">
        <v>4165</v>
      </c>
      <c r="W19" s="73">
        <v>5000</v>
      </c>
      <c r="X19" s="73">
        <v>4.33</v>
      </c>
      <c r="Y19" s="73">
        <v>30425</v>
      </c>
    </row>
    <row r="20" spans="1:25" ht="25.5" x14ac:dyDescent="0.2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4151</v>
      </c>
      <c r="E20" s="75" t="s">
        <v>4152</v>
      </c>
      <c r="F20" s="75" t="s">
        <v>3888</v>
      </c>
      <c r="G20" s="75" t="s">
        <v>3896</v>
      </c>
      <c r="H20" s="75" t="s">
        <v>4220</v>
      </c>
      <c r="I20" s="75" t="s">
        <v>4153</v>
      </c>
      <c r="J20" s="75" t="s">
        <v>4154</v>
      </c>
      <c r="K20" s="75" t="s">
        <v>4155</v>
      </c>
      <c r="L20" s="75" t="s">
        <v>2645</v>
      </c>
      <c r="M20" s="75" t="s">
        <v>4156</v>
      </c>
      <c r="N20" s="75"/>
      <c r="O20" s="75" t="s">
        <v>4164</v>
      </c>
      <c r="P20" s="78">
        <v>37027</v>
      </c>
      <c r="Q20" s="78">
        <v>37027</v>
      </c>
      <c r="R20" s="75"/>
      <c r="S20" s="75"/>
      <c r="T20" s="76">
        <v>37026</v>
      </c>
      <c r="U20" s="75" t="s">
        <v>2639</v>
      </c>
      <c r="V20" s="75" t="s">
        <v>4165</v>
      </c>
      <c r="W20" s="75">
        <v>5000</v>
      </c>
      <c r="X20" s="75">
        <v>4.335</v>
      </c>
      <c r="Y20" s="75">
        <v>30225</v>
      </c>
    </row>
    <row r="21" spans="1:25" ht="25.5" x14ac:dyDescent="0.2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4151</v>
      </c>
      <c r="E21" s="73" t="s">
        <v>4152</v>
      </c>
      <c r="F21" s="73" t="s">
        <v>3888</v>
      </c>
      <c r="G21" s="73" t="s">
        <v>3896</v>
      </c>
      <c r="H21" s="73" t="s">
        <v>4220</v>
      </c>
      <c r="I21" s="73" t="s">
        <v>4153</v>
      </c>
      <c r="J21" s="73" t="s">
        <v>4154</v>
      </c>
      <c r="K21" s="73" t="s">
        <v>4155</v>
      </c>
      <c r="L21" s="73" t="s">
        <v>2645</v>
      </c>
      <c r="M21" s="73" t="s">
        <v>4156</v>
      </c>
      <c r="N21" s="73"/>
      <c r="O21" s="73" t="s">
        <v>4164</v>
      </c>
      <c r="P21" s="77">
        <v>37027</v>
      </c>
      <c r="Q21" s="77">
        <v>37027</v>
      </c>
      <c r="R21" s="73"/>
      <c r="S21" s="73"/>
      <c r="T21" s="74">
        <v>37026</v>
      </c>
      <c r="U21" s="73" t="s">
        <v>2640</v>
      </c>
      <c r="V21" s="73" t="s">
        <v>4165</v>
      </c>
      <c r="W21" s="73">
        <v>5000</v>
      </c>
      <c r="X21" s="73">
        <v>4.335</v>
      </c>
      <c r="Y21" s="73">
        <v>30292</v>
      </c>
    </row>
    <row r="22" spans="1:25" ht="25.5" x14ac:dyDescent="0.2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4151</v>
      </c>
      <c r="E22" s="75" t="s">
        <v>4152</v>
      </c>
      <c r="F22" s="75" t="s">
        <v>3888</v>
      </c>
      <c r="G22" s="75" t="s">
        <v>3896</v>
      </c>
      <c r="H22" s="75" t="s">
        <v>4220</v>
      </c>
      <c r="I22" s="75" t="s">
        <v>4153</v>
      </c>
      <c r="J22" s="75" t="s">
        <v>4154</v>
      </c>
      <c r="K22" s="75" t="s">
        <v>4155</v>
      </c>
      <c r="L22" s="75" t="s">
        <v>2645</v>
      </c>
      <c r="M22" s="75" t="s">
        <v>4156</v>
      </c>
      <c r="N22" s="75"/>
      <c r="O22" s="75" t="s">
        <v>4164</v>
      </c>
      <c r="P22" s="78">
        <v>37027</v>
      </c>
      <c r="Q22" s="78">
        <v>37027</v>
      </c>
      <c r="R22" s="75"/>
      <c r="S22" s="75"/>
      <c r="T22" s="76">
        <v>37026</v>
      </c>
      <c r="U22" s="75" t="s">
        <v>3791</v>
      </c>
      <c r="V22" s="75" t="s">
        <v>4165</v>
      </c>
      <c r="W22" s="75">
        <v>5000</v>
      </c>
      <c r="X22" s="75">
        <v>4.34</v>
      </c>
      <c r="Y22" s="75">
        <v>30411</v>
      </c>
    </row>
    <row r="23" spans="1:25" ht="25.5" x14ac:dyDescent="0.2">
      <c r="A23" s="29" t="str">
        <f t="shared" si="0"/>
        <v>Kelli Stevens</v>
      </c>
      <c r="B23" s="28">
        <f t="shared" si="2"/>
        <v>30</v>
      </c>
      <c r="C23" s="29">
        <f t="shared" si="1"/>
        <v>150000</v>
      </c>
      <c r="D23" s="73" t="s">
        <v>4151</v>
      </c>
      <c r="E23" s="73" t="s">
        <v>4152</v>
      </c>
      <c r="F23" s="73" t="s">
        <v>3888</v>
      </c>
      <c r="G23" s="73" t="s">
        <v>3896</v>
      </c>
      <c r="H23" s="73" t="s">
        <v>2646</v>
      </c>
      <c r="I23" s="73" t="s">
        <v>4153</v>
      </c>
      <c r="J23" s="73" t="s">
        <v>4154</v>
      </c>
      <c r="K23" s="73" t="s">
        <v>4155</v>
      </c>
      <c r="L23" s="73" t="s">
        <v>4285</v>
      </c>
      <c r="M23" s="73" t="s">
        <v>2647</v>
      </c>
      <c r="N23" s="73"/>
      <c r="O23" s="73" t="s">
        <v>2648</v>
      </c>
      <c r="P23" s="77">
        <v>37043</v>
      </c>
      <c r="Q23" s="77">
        <v>37072</v>
      </c>
      <c r="R23" s="73"/>
      <c r="S23" s="73"/>
      <c r="T23" s="74">
        <v>37026</v>
      </c>
      <c r="U23" s="73" t="s">
        <v>2649</v>
      </c>
      <c r="V23" s="73" t="s">
        <v>4241</v>
      </c>
      <c r="W23" s="73">
        <v>5000</v>
      </c>
      <c r="X23" s="73">
        <v>-0.02</v>
      </c>
      <c r="Y23" s="73">
        <v>30516</v>
      </c>
    </row>
    <row r="24" spans="1:25" ht="25.5" x14ac:dyDescent="0.2">
      <c r="A24" s="29" t="str">
        <f t="shared" si="0"/>
        <v>Kelli Stevens</v>
      </c>
      <c r="B24" s="28">
        <f t="shared" si="2"/>
        <v>30</v>
      </c>
      <c r="C24" s="29">
        <f t="shared" si="1"/>
        <v>150000</v>
      </c>
      <c r="D24" s="75" t="s">
        <v>4151</v>
      </c>
      <c r="E24" s="75" t="s">
        <v>4152</v>
      </c>
      <c r="F24" s="75" t="s">
        <v>3888</v>
      </c>
      <c r="G24" s="75" t="s">
        <v>3896</v>
      </c>
      <c r="H24" s="75" t="s">
        <v>2646</v>
      </c>
      <c r="I24" s="75" t="s">
        <v>4153</v>
      </c>
      <c r="J24" s="75" t="s">
        <v>4154</v>
      </c>
      <c r="K24" s="75" t="s">
        <v>4155</v>
      </c>
      <c r="L24" s="75" t="s">
        <v>4285</v>
      </c>
      <c r="M24" s="75" t="s">
        <v>2647</v>
      </c>
      <c r="N24" s="75"/>
      <c r="O24" s="75" t="s">
        <v>2648</v>
      </c>
      <c r="P24" s="78">
        <v>37043</v>
      </c>
      <c r="Q24" s="78">
        <v>37072</v>
      </c>
      <c r="R24" s="75"/>
      <c r="S24" s="75"/>
      <c r="T24" s="76">
        <v>37026</v>
      </c>
      <c r="U24" s="75" t="s">
        <v>2649</v>
      </c>
      <c r="V24" s="75" t="s">
        <v>4241</v>
      </c>
      <c r="W24" s="75">
        <v>5000</v>
      </c>
      <c r="X24" s="75">
        <v>-0.02</v>
      </c>
      <c r="Y24" s="75">
        <v>30517</v>
      </c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4057</v>
      </c>
      <c r="B1" s="178" t="str">
        <f>IF(B6=0,"No Activity","")</f>
        <v/>
      </c>
      <c r="AI1" s="253" t="s">
        <v>4180</v>
      </c>
      <c r="AJ1" s="254"/>
    </row>
    <row r="2" spans="1:37" ht="13.5" thickBot="1" x14ac:dyDescent="0.25">
      <c r="A2" s="97" t="s">
        <v>3879</v>
      </c>
      <c r="AI2" s="158" t="s">
        <v>4178</v>
      </c>
      <c r="AJ2" s="159"/>
      <c r="AK2" s="160" t="s">
        <v>4181</v>
      </c>
    </row>
    <row r="3" spans="1:37" ht="13.5" thickBot="1" x14ac:dyDescent="0.25">
      <c r="A3" s="96">
        <f>'E-Mail'!$B$2</f>
        <v>37026</v>
      </c>
      <c r="AI3" s="79" t="s">
        <v>4082</v>
      </c>
      <c r="AJ3" s="155" t="s">
        <v>4179</v>
      </c>
      <c r="AK3" s="161"/>
    </row>
    <row r="4" spans="1:37" x14ac:dyDescent="0.2">
      <c r="A4" s="97"/>
      <c r="AI4" s="8" t="s">
        <v>4176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5" thickBot="1" x14ac:dyDescent="0.25">
      <c r="A5" s="18" t="s">
        <v>3883</v>
      </c>
      <c r="B5" s="18" t="s">
        <v>3882</v>
      </c>
      <c r="C5" s="18" t="s">
        <v>3838</v>
      </c>
      <c r="AI5" s="150" t="s">
        <v>4157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3886</v>
      </c>
      <c r="B6" s="19">
        <f>COUNTIF($H$9:$H$4990,A6)</f>
        <v>4</v>
      </c>
      <c r="C6" s="19">
        <f>SUMIF($H$9:$H$4991,A6,$D$9:$D$4991)</f>
        <v>8000</v>
      </c>
      <c r="AI6" s="150" t="s">
        <v>4173</v>
      </c>
      <c r="AJ6" s="157"/>
      <c r="AK6" s="162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3873</v>
      </c>
      <c r="AJ7" s="45">
        <v>3</v>
      </c>
      <c r="AK7" s="162" t="str">
        <f t="shared" si="0"/>
        <v/>
      </c>
    </row>
    <row r="8" spans="1:37" ht="13.5" thickBot="1" x14ac:dyDescent="0.25">
      <c r="AK8" s="162" t="str">
        <f t="shared" si="0"/>
        <v/>
      </c>
    </row>
    <row r="9" spans="1:37" ht="39" thickBot="1" x14ac:dyDescent="0.25">
      <c r="A9" s="34" t="s">
        <v>4056</v>
      </c>
      <c r="B9" s="6" t="s">
        <v>4177</v>
      </c>
      <c r="C9" s="33" t="s">
        <v>4059</v>
      </c>
      <c r="D9" s="33" t="s">
        <v>3885</v>
      </c>
      <c r="E9" s="34" t="s">
        <v>3897</v>
      </c>
      <c r="F9" s="72" t="s">
        <v>4068</v>
      </c>
      <c r="G9" s="72" t="s">
        <v>4069</v>
      </c>
      <c r="H9" s="72" t="s">
        <v>4070</v>
      </c>
      <c r="I9" s="72" t="s">
        <v>4071</v>
      </c>
      <c r="J9" s="72" t="s">
        <v>4072</v>
      </c>
      <c r="K9" s="72" t="s">
        <v>4073</v>
      </c>
      <c r="L9" s="72" t="s">
        <v>4074</v>
      </c>
      <c r="M9" s="72" t="s">
        <v>4075</v>
      </c>
      <c r="N9" s="72" t="s">
        <v>4076</v>
      </c>
      <c r="O9" s="72" t="s">
        <v>4077</v>
      </c>
      <c r="P9" s="72" t="s">
        <v>4078</v>
      </c>
      <c r="Q9" s="72" t="s">
        <v>4079</v>
      </c>
      <c r="R9" s="72" t="s">
        <v>4080</v>
      </c>
      <c r="S9" s="72" t="s">
        <v>4081</v>
      </c>
      <c r="T9" s="72" t="s">
        <v>4082</v>
      </c>
      <c r="U9" s="72" t="s">
        <v>4083</v>
      </c>
      <c r="V9" s="72" t="s">
        <v>4084</v>
      </c>
      <c r="W9" s="72" t="s">
        <v>4085</v>
      </c>
      <c r="X9" s="72" t="s">
        <v>4086</v>
      </c>
      <c r="Y9" s="72" t="s">
        <v>4087</v>
      </c>
      <c r="Z9" s="72" t="s">
        <v>4088</v>
      </c>
      <c r="AA9" s="72" t="s">
        <v>4089</v>
      </c>
      <c r="AF9" s="152" t="s">
        <v>4082</v>
      </c>
      <c r="AG9" s="153" t="s">
        <v>4177</v>
      </c>
      <c r="AK9" s="162" t="str">
        <f t="shared" si="0"/>
        <v/>
      </c>
    </row>
    <row r="10" spans="1:37" x14ac:dyDescent="0.2">
      <c r="A10" s="39" t="str">
        <f t="shared" ref="A10:A30" si="1">VLOOKUP(I10,DDEPM_USERS,2,FALSE)</f>
        <v>Clint Dean</v>
      </c>
      <c r="B10" s="36">
        <f t="shared" ref="B10:B71" si="2">VLOOKUP(T10,DELIV_CONV,2,FALSE)</f>
        <v>16</v>
      </c>
      <c r="C10" s="37">
        <f t="shared" ref="C10:C30" si="3">S10-R10+1</f>
        <v>2</v>
      </c>
      <c r="D10" s="38">
        <f t="shared" ref="D10:D71" si="4">Y10*B10*C10</f>
        <v>1600</v>
      </c>
      <c r="E10" s="39">
        <f t="shared" ref="E10:E30" si="5">D10*Z10</f>
        <v>93600</v>
      </c>
      <c r="F10" s="73" t="s">
        <v>4151</v>
      </c>
      <c r="G10" s="73" t="s">
        <v>4242</v>
      </c>
      <c r="H10" s="73" t="s">
        <v>3886</v>
      </c>
      <c r="I10" s="73" t="s">
        <v>3898</v>
      </c>
      <c r="J10" s="73" t="s">
        <v>2650</v>
      </c>
      <c r="K10" s="73" t="s">
        <v>4243</v>
      </c>
      <c r="L10" s="73" t="s">
        <v>4154</v>
      </c>
      <c r="M10" s="73" t="s">
        <v>4155</v>
      </c>
      <c r="N10" s="73" t="s">
        <v>2651</v>
      </c>
      <c r="O10" s="73" t="s">
        <v>4156</v>
      </c>
      <c r="P10" s="73"/>
      <c r="Q10" s="73" t="s">
        <v>3792</v>
      </c>
      <c r="R10" s="77">
        <v>37028</v>
      </c>
      <c r="S10" s="77">
        <v>37029</v>
      </c>
      <c r="T10" s="73" t="s">
        <v>4157</v>
      </c>
      <c r="U10" s="73"/>
      <c r="V10" s="74">
        <v>37026</v>
      </c>
      <c r="W10" s="73" t="s">
        <v>2652</v>
      </c>
      <c r="X10" s="73" t="s">
        <v>4241</v>
      </c>
      <c r="Y10" s="73">
        <v>50</v>
      </c>
      <c r="Z10" s="73">
        <v>58.5</v>
      </c>
      <c r="AA10" s="73">
        <v>30535</v>
      </c>
      <c r="AF10" s="73" t="s">
        <v>4157</v>
      </c>
      <c r="AG10" s="154">
        <v>16</v>
      </c>
      <c r="AK10" s="162" t="str">
        <f t="shared" si="0"/>
        <v/>
      </c>
    </row>
    <row r="11" spans="1:37" x14ac:dyDescent="0.2">
      <c r="A11" s="39" t="str">
        <f t="shared" si="1"/>
        <v>Jeff King</v>
      </c>
      <c r="B11" s="36">
        <f t="shared" si="2"/>
        <v>16</v>
      </c>
      <c r="C11" s="37">
        <f t="shared" si="3"/>
        <v>2</v>
      </c>
      <c r="D11" s="38">
        <f t="shared" si="4"/>
        <v>1600</v>
      </c>
      <c r="E11" s="39">
        <f t="shared" si="5"/>
        <v>67200</v>
      </c>
      <c r="F11" s="75" t="s">
        <v>4151</v>
      </c>
      <c r="G11" s="75" t="s">
        <v>4242</v>
      </c>
      <c r="H11" s="75" t="s">
        <v>3886</v>
      </c>
      <c r="I11" s="75" t="s">
        <v>3899</v>
      </c>
      <c r="J11" s="75" t="s">
        <v>2653</v>
      </c>
      <c r="K11" s="75" t="s">
        <v>4243</v>
      </c>
      <c r="L11" s="75" t="s">
        <v>4154</v>
      </c>
      <c r="M11" s="75" t="s">
        <v>4155</v>
      </c>
      <c r="N11" s="75" t="s">
        <v>2654</v>
      </c>
      <c r="O11" s="75" t="s">
        <v>4156</v>
      </c>
      <c r="P11" s="75"/>
      <c r="Q11" s="75" t="s">
        <v>3792</v>
      </c>
      <c r="R11" s="78">
        <v>37028</v>
      </c>
      <c r="S11" s="78">
        <v>37029</v>
      </c>
      <c r="T11" s="75" t="s">
        <v>4157</v>
      </c>
      <c r="U11" s="75"/>
      <c r="V11" s="76">
        <v>37026</v>
      </c>
      <c r="W11" s="75" t="s">
        <v>2655</v>
      </c>
      <c r="X11" s="75" t="s">
        <v>4165</v>
      </c>
      <c r="Y11" s="75">
        <v>50</v>
      </c>
      <c r="Z11" s="75">
        <v>42</v>
      </c>
      <c r="AA11" s="75">
        <v>30315</v>
      </c>
      <c r="AF11" s="73" t="s">
        <v>3824</v>
      </c>
      <c r="AG11" s="154">
        <v>14</v>
      </c>
      <c r="AK11" s="162" t="str">
        <f t="shared" si="0"/>
        <v/>
      </c>
    </row>
    <row r="12" spans="1:37" x14ac:dyDescent="0.2">
      <c r="A12" s="39" t="str">
        <f t="shared" si="1"/>
        <v>Jeff King</v>
      </c>
      <c r="B12" s="36">
        <f t="shared" si="2"/>
        <v>16</v>
      </c>
      <c r="C12" s="37">
        <f t="shared" si="3"/>
        <v>5</v>
      </c>
      <c r="D12" s="38">
        <f t="shared" si="4"/>
        <v>4000</v>
      </c>
      <c r="E12" s="39">
        <f t="shared" si="5"/>
        <v>178000</v>
      </c>
      <c r="F12" s="73" t="s">
        <v>4151</v>
      </c>
      <c r="G12" s="73" t="s">
        <v>4242</v>
      </c>
      <c r="H12" s="73" t="s">
        <v>3886</v>
      </c>
      <c r="I12" s="73" t="s">
        <v>3899</v>
      </c>
      <c r="J12" s="73" t="s">
        <v>2653</v>
      </c>
      <c r="K12" s="73" t="s">
        <v>4243</v>
      </c>
      <c r="L12" s="73" t="s">
        <v>4154</v>
      </c>
      <c r="M12" s="73" t="s">
        <v>4155</v>
      </c>
      <c r="N12" s="73" t="s">
        <v>2654</v>
      </c>
      <c r="O12" s="73" t="s">
        <v>4156</v>
      </c>
      <c r="P12" s="73"/>
      <c r="Q12" s="73" t="s">
        <v>2656</v>
      </c>
      <c r="R12" s="77">
        <v>37032</v>
      </c>
      <c r="S12" s="77">
        <v>37036</v>
      </c>
      <c r="T12" s="73" t="s">
        <v>4157</v>
      </c>
      <c r="U12" s="73"/>
      <c r="V12" s="74">
        <v>37026</v>
      </c>
      <c r="W12" s="73" t="s">
        <v>2657</v>
      </c>
      <c r="X12" s="73" t="s">
        <v>4241</v>
      </c>
      <c r="Y12" s="73">
        <v>50</v>
      </c>
      <c r="Z12" s="73">
        <v>44.5</v>
      </c>
      <c r="AA12" s="73">
        <v>30557</v>
      </c>
      <c r="AF12" s="73" t="s">
        <v>4176</v>
      </c>
      <c r="AG12" s="154">
        <v>12</v>
      </c>
      <c r="AK12" s="162" t="str">
        <f t="shared" si="0"/>
        <v/>
      </c>
    </row>
    <row r="13" spans="1:37" x14ac:dyDescent="0.2">
      <c r="A13" s="39" t="str">
        <f t="shared" si="1"/>
        <v>Jeff King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33600</v>
      </c>
      <c r="F13" s="75" t="s">
        <v>4151</v>
      </c>
      <c r="G13" s="75" t="s">
        <v>4242</v>
      </c>
      <c r="H13" s="75" t="s">
        <v>3886</v>
      </c>
      <c r="I13" s="75" t="s">
        <v>3899</v>
      </c>
      <c r="J13" s="75" t="s">
        <v>2653</v>
      </c>
      <c r="K13" s="75" t="s">
        <v>4243</v>
      </c>
      <c r="L13" s="75" t="s">
        <v>4154</v>
      </c>
      <c r="M13" s="75" t="s">
        <v>4155</v>
      </c>
      <c r="N13" s="75" t="s">
        <v>2654</v>
      </c>
      <c r="O13" s="75" t="s">
        <v>4156</v>
      </c>
      <c r="P13" s="75"/>
      <c r="Q13" s="75" t="s">
        <v>4244</v>
      </c>
      <c r="R13" s="78">
        <v>37027</v>
      </c>
      <c r="S13" s="78">
        <v>37027</v>
      </c>
      <c r="T13" s="75" t="s">
        <v>4157</v>
      </c>
      <c r="U13" s="75"/>
      <c r="V13" s="76">
        <v>37026</v>
      </c>
      <c r="W13" s="75" t="s">
        <v>2658</v>
      </c>
      <c r="X13" s="75" t="s">
        <v>4165</v>
      </c>
      <c r="Y13" s="75">
        <v>50</v>
      </c>
      <c r="Z13" s="75">
        <v>42</v>
      </c>
      <c r="AA13" s="75">
        <v>30216</v>
      </c>
      <c r="AF13" s="154"/>
      <c r="AG13" s="154"/>
      <c r="AK13" s="162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154"/>
      <c r="AG14" s="154"/>
      <c r="AK14" s="162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4"/>
      <c r="AG15" s="154"/>
      <c r="AK15" s="162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4"/>
      <c r="AG16" s="154"/>
      <c r="AK16" s="162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4"/>
      <c r="AG17" s="154"/>
      <c r="AK17" s="162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4"/>
      <c r="AG18" s="154"/>
      <c r="AK18" s="162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4"/>
      <c r="AG19" s="154"/>
      <c r="AK19" s="162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4057</v>
      </c>
      <c r="B1" s="178" t="str">
        <f>IF(B6=0,"No Activity","")</f>
        <v>No Activity</v>
      </c>
      <c r="C1" s="49"/>
    </row>
    <row r="2" spans="1:25" x14ac:dyDescent="0.2">
      <c r="A2" s="97" t="s">
        <v>4058</v>
      </c>
      <c r="B2" s="49"/>
      <c r="C2" s="49"/>
    </row>
    <row r="3" spans="1:25" x14ac:dyDescent="0.2">
      <c r="A3" s="96">
        <f>'E-Mail'!$B$2</f>
        <v>37026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3883</v>
      </c>
      <c r="B5" s="18" t="s">
        <v>3882</v>
      </c>
      <c r="C5" s="18" t="s">
        <v>3838</v>
      </c>
    </row>
    <row r="6" spans="1:25" x14ac:dyDescent="0.2">
      <c r="A6" s="15" t="s">
        <v>3901</v>
      </c>
      <c r="B6" s="19">
        <f>COUNTIF($F$9:$F$4997,A6)</f>
        <v>0</v>
      </c>
      <c r="C6" s="19">
        <f>SUMIF($F$9:$F$4998,A6,$C$9:$C$4998)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4056</v>
      </c>
      <c r="B9" s="41" t="s">
        <v>4060</v>
      </c>
      <c r="C9" s="42" t="s">
        <v>3885</v>
      </c>
      <c r="D9" s="72" t="s">
        <v>4068</v>
      </c>
      <c r="E9" s="72" t="s">
        <v>4069</v>
      </c>
      <c r="F9" s="72" t="s">
        <v>4070</v>
      </c>
      <c r="G9" s="72" t="s">
        <v>4071</v>
      </c>
      <c r="H9" s="72" t="s">
        <v>4072</v>
      </c>
      <c r="I9" s="72" t="s">
        <v>4073</v>
      </c>
      <c r="J9" s="72" t="s">
        <v>4074</v>
      </c>
      <c r="K9" s="72" t="s">
        <v>4075</v>
      </c>
      <c r="L9" s="72" t="s">
        <v>4076</v>
      </c>
      <c r="M9" s="72" t="s">
        <v>4077</v>
      </c>
      <c r="N9" s="72" t="s">
        <v>4078</v>
      </c>
      <c r="O9" s="72" t="s">
        <v>4079</v>
      </c>
      <c r="P9" s="72" t="s">
        <v>4080</v>
      </c>
      <c r="Q9" s="72" t="s">
        <v>4081</v>
      </c>
      <c r="R9" s="72" t="s">
        <v>4082</v>
      </c>
      <c r="S9" s="72" t="s">
        <v>4083</v>
      </c>
      <c r="T9" s="72" t="s">
        <v>4084</v>
      </c>
      <c r="U9" s="72" t="s">
        <v>4085</v>
      </c>
      <c r="V9" s="72" t="s">
        <v>4086</v>
      </c>
      <c r="W9" s="72" t="s">
        <v>4087</v>
      </c>
      <c r="X9" s="72" t="s">
        <v>4088</v>
      </c>
      <c r="Y9" s="72" t="s">
        <v>4089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24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35"/>
      <c r="Q12" s="35"/>
      <c r="R12" s="25"/>
      <c r="S12" s="25"/>
      <c r="T12" s="27"/>
      <c r="U12" s="25"/>
      <c r="V12" s="25"/>
      <c r="W12" s="25"/>
      <c r="X12" s="25"/>
      <c r="Y12" s="25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38"/>
  <sheetViews>
    <sheetView workbookViewId="0"/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24" bestFit="1" customWidth="1"/>
    <col min="7" max="7" width="17.7109375" style="214" customWidth="1"/>
    <col min="8" max="8" width="22.7109375" style="210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11" customWidth="1"/>
    <col min="17" max="17" width="14.7109375" style="211" customWidth="1"/>
    <col min="18" max="18" width="15.7109375" style="212" customWidth="1"/>
    <col min="19" max="19" width="32.7109375" customWidth="1"/>
    <col min="20" max="20" width="23.7109375" customWidth="1"/>
    <col min="21" max="21" width="10.7109375" style="213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10" customWidth="1"/>
    <col min="29" max="29" width="22.7109375" style="210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1015</v>
      </c>
      <c r="B1" s="233">
        <v>4974574</v>
      </c>
      <c r="C1" s="17" t="s">
        <v>1016</v>
      </c>
    </row>
    <row r="2" spans="1:29" x14ac:dyDescent="0.2">
      <c r="A2" s="205" t="s">
        <v>1005</v>
      </c>
      <c r="B2" s="227">
        <f>SUMIF($A$10:$A$10002,A2,$F$10:$F$10002)</f>
        <v>18988668</v>
      </c>
      <c r="G2" s="209" t="s">
        <v>2659</v>
      </c>
    </row>
    <row r="3" spans="1:29" ht="18.75" thickBot="1" x14ac:dyDescent="0.3">
      <c r="A3" s="231" t="s">
        <v>1006</v>
      </c>
      <c r="B3" s="229">
        <f t="shared" ref="B3:B7" si="0">SUMIF($A$10:$A$10002,A3,$F$10:$F$10002)</f>
        <v>514879085</v>
      </c>
      <c r="H3" s="215" t="s">
        <v>2660</v>
      </c>
    </row>
    <row r="4" spans="1:29" ht="15.75" x14ac:dyDescent="0.25">
      <c r="A4" s="230" t="s">
        <v>1007</v>
      </c>
      <c r="B4" s="228">
        <f t="shared" si="0"/>
        <v>973000</v>
      </c>
      <c r="H4" s="216"/>
    </row>
    <row r="5" spans="1:29" ht="15.75" x14ac:dyDescent="0.25">
      <c r="A5" s="230" t="s">
        <v>1009</v>
      </c>
      <c r="B5" s="228">
        <f t="shared" si="0"/>
        <v>0</v>
      </c>
      <c r="H5" s="216"/>
    </row>
    <row r="6" spans="1:29" ht="15.75" x14ac:dyDescent="0.25">
      <c r="A6" s="230" t="s">
        <v>1008</v>
      </c>
      <c r="B6" s="228">
        <f t="shared" si="0"/>
        <v>9070000</v>
      </c>
      <c r="H6" s="216"/>
    </row>
    <row r="7" spans="1:29" ht="13.5" thickBot="1" x14ac:dyDescent="0.25">
      <c r="A7" s="231" t="s">
        <v>1010</v>
      </c>
      <c r="B7" s="229">
        <f t="shared" si="0"/>
        <v>1530000</v>
      </c>
    </row>
    <row r="8" spans="1:29" ht="13.5" thickBot="1" x14ac:dyDescent="0.25">
      <c r="A8" s="232" t="s">
        <v>1014</v>
      </c>
      <c r="B8" s="19"/>
      <c r="G8" s="234" t="s">
        <v>1017</v>
      </c>
    </row>
    <row r="9" spans="1:29" ht="13.5" thickBot="1" x14ac:dyDescent="0.25">
      <c r="A9" s="41" t="s">
        <v>1011</v>
      </c>
      <c r="B9" s="226" t="s">
        <v>1001</v>
      </c>
      <c r="C9" s="226" t="s">
        <v>1000</v>
      </c>
      <c r="D9" s="226" t="s">
        <v>1002</v>
      </c>
      <c r="E9" s="226" t="s">
        <v>1004</v>
      </c>
      <c r="F9" s="42" t="s">
        <v>3838</v>
      </c>
      <c r="G9" s="217" t="s">
        <v>2661</v>
      </c>
      <c r="H9" s="218" t="s">
        <v>2662</v>
      </c>
      <c r="I9" s="219" t="s">
        <v>2663</v>
      </c>
      <c r="J9" s="219" t="s">
        <v>2664</v>
      </c>
      <c r="K9" s="219" t="s">
        <v>2665</v>
      </c>
      <c r="L9" s="219" t="s">
        <v>2666</v>
      </c>
      <c r="M9" s="219" t="s">
        <v>2667</v>
      </c>
      <c r="N9" s="219" t="s">
        <v>2668</v>
      </c>
      <c r="O9" s="219" t="s">
        <v>2669</v>
      </c>
      <c r="P9" s="220" t="s">
        <v>2670</v>
      </c>
      <c r="Q9" s="220" t="s">
        <v>2671</v>
      </c>
      <c r="R9" s="221" t="s">
        <v>2672</v>
      </c>
      <c r="S9" s="219" t="s">
        <v>2673</v>
      </c>
      <c r="T9" s="219" t="s">
        <v>2674</v>
      </c>
      <c r="U9" s="222" t="s">
        <v>3865</v>
      </c>
      <c r="V9" s="219" t="s">
        <v>2675</v>
      </c>
      <c r="W9" s="219" t="s">
        <v>2676</v>
      </c>
      <c r="X9" s="219" t="s">
        <v>2677</v>
      </c>
      <c r="Y9" s="219" t="s">
        <v>2678</v>
      </c>
      <c r="Z9" s="219" t="s">
        <v>4108</v>
      </c>
      <c r="AA9" s="219" t="s">
        <v>3856</v>
      </c>
      <c r="AB9" s="218" t="s">
        <v>2679</v>
      </c>
      <c r="AC9" s="218" t="s">
        <v>2680</v>
      </c>
    </row>
    <row r="10" spans="1:29" x14ac:dyDescent="0.2">
      <c r="A10" s="44" t="str">
        <f>B10&amp;" "&amp;C10&amp;" "&amp;D10</f>
        <v xml:space="preserve"> Metals Financial</v>
      </c>
      <c r="B10" s="44" t="str">
        <f>IF((LEFT(N10,2)="US"),"US","")</f>
        <v/>
      </c>
      <c r="C10" s="44" t="str">
        <f>M10</f>
        <v>Metals</v>
      </c>
      <c r="D10" s="44" t="str">
        <f>IF(ISNUMBER(FIND("Phy",N10))=TRUE,"Physical","Financial")</f>
        <v>Financial</v>
      </c>
      <c r="E10" s="44">
        <f>IF(VLOOKUP(S10,'DD-Lookup'!$J$6:$L$50,3,FALSE)="Monthly",(YEAR(AC10)-YEAR(AB10))*12+MONTH(AC10)-MONTH(AB10)+1,(AC10-AB10+1))</f>
        <v>1</v>
      </c>
      <c r="F10" s="225">
        <f>E10*SUM(P10:Q10)</f>
        <v>20</v>
      </c>
      <c r="G10" s="214">
        <v>1244335</v>
      </c>
      <c r="H10" s="210">
        <v>37025.84684027778</v>
      </c>
      <c r="I10" t="s">
        <v>2681</v>
      </c>
      <c r="M10" t="s">
        <v>3801</v>
      </c>
      <c r="N10" t="s">
        <v>2682</v>
      </c>
      <c r="O10" t="s">
        <v>2683</v>
      </c>
      <c r="Q10" s="211">
        <v>20</v>
      </c>
      <c r="S10" t="s">
        <v>2684</v>
      </c>
      <c r="T10" t="s">
        <v>2685</v>
      </c>
      <c r="U10" s="213">
        <v>1665</v>
      </c>
      <c r="V10" t="s">
        <v>2686</v>
      </c>
      <c r="W10" t="s">
        <v>2687</v>
      </c>
      <c r="X10" t="s">
        <v>2688</v>
      </c>
      <c r="Y10" t="s">
        <v>2689</v>
      </c>
      <c r="Z10" t="s">
        <v>2690</v>
      </c>
      <c r="AA10">
        <v>2128328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25">
        <f t="shared" ref="F11:F74" si="5">E11*SUM(P11:Q11)</f>
        <v>20</v>
      </c>
      <c r="G11" s="214">
        <v>1244336</v>
      </c>
      <c r="H11" s="210">
        <v>37025.847766203704</v>
      </c>
      <c r="I11" t="s">
        <v>2681</v>
      </c>
      <c r="M11" t="s">
        <v>3801</v>
      </c>
      <c r="N11" t="s">
        <v>2682</v>
      </c>
      <c r="O11" t="s">
        <v>2683</v>
      </c>
      <c r="Q11" s="211">
        <v>20</v>
      </c>
      <c r="S11" t="s">
        <v>2684</v>
      </c>
      <c r="T11" t="s">
        <v>2685</v>
      </c>
      <c r="U11" s="213">
        <v>1666.5</v>
      </c>
      <c r="V11" t="s">
        <v>2686</v>
      </c>
      <c r="W11" t="s">
        <v>2687</v>
      </c>
      <c r="X11" t="s">
        <v>2688</v>
      </c>
      <c r="Y11" t="s">
        <v>2689</v>
      </c>
      <c r="Z11" t="s">
        <v>2690</v>
      </c>
      <c r="AA11">
        <v>2128326</v>
      </c>
    </row>
    <row r="12" spans="1:29" x14ac:dyDescent="0.2">
      <c r="A12" s="44" t="str">
        <f t="shared" si="1"/>
        <v xml:space="preserve"> Power Financial</v>
      </c>
      <c r="B12" s="44" t="str">
        <f t="shared" si="2"/>
        <v/>
      </c>
      <c r="C12" s="44" t="str">
        <f t="shared" si="3"/>
        <v>Power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93</v>
      </c>
      <c r="F12" s="225">
        <f t="shared" si="5"/>
        <v>930</v>
      </c>
      <c r="G12" s="214">
        <v>1244337</v>
      </c>
      <c r="H12" s="210">
        <v>37026.01834490741</v>
      </c>
      <c r="I12" t="s">
        <v>2691</v>
      </c>
      <c r="M12" t="s">
        <v>3886</v>
      </c>
      <c r="N12" t="s">
        <v>2692</v>
      </c>
      <c r="O12" t="s">
        <v>2693</v>
      </c>
      <c r="P12" s="211">
        <v>10</v>
      </c>
      <c r="S12" t="s">
        <v>3794</v>
      </c>
      <c r="T12" t="s">
        <v>2694</v>
      </c>
      <c r="U12" s="213">
        <v>217</v>
      </c>
      <c r="V12" t="s">
        <v>2695</v>
      </c>
      <c r="W12" t="s">
        <v>2696</v>
      </c>
      <c r="X12" t="s">
        <v>2697</v>
      </c>
      <c r="Y12" t="s">
        <v>2698</v>
      </c>
      <c r="Z12" t="s">
        <v>2699</v>
      </c>
      <c r="AA12">
        <v>1244337</v>
      </c>
      <c r="AB12" s="210">
        <v>37165</v>
      </c>
      <c r="AC12" s="210">
        <v>37257</v>
      </c>
    </row>
    <row r="13" spans="1:29" x14ac:dyDescent="0.2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25">
        <f t="shared" si="5"/>
        <v>930</v>
      </c>
      <c r="G13" s="214">
        <v>1244338</v>
      </c>
      <c r="H13" s="210">
        <v>37026.02921296296</v>
      </c>
      <c r="I13" t="s">
        <v>2691</v>
      </c>
      <c r="M13" t="s">
        <v>3886</v>
      </c>
      <c r="N13" t="s">
        <v>2692</v>
      </c>
      <c r="O13" t="s">
        <v>2693</v>
      </c>
      <c r="P13" s="211">
        <v>10</v>
      </c>
      <c r="S13" t="s">
        <v>3794</v>
      </c>
      <c r="T13" t="s">
        <v>2694</v>
      </c>
      <c r="U13" s="213">
        <v>216.5</v>
      </c>
      <c r="V13" t="s">
        <v>2695</v>
      </c>
      <c r="W13" t="s">
        <v>2696</v>
      </c>
      <c r="X13" t="s">
        <v>2697</v>
      </c>
      <c r="Y13" t="s">
        <v>2698</v>
      </c>
      <c r="Z13" t="s">
        <v>2699</v>
      </c>
      <c r="AA13">
        <v>1244338</v>
      </c>
      <c r="AB13" s="210">
        <v>37165</v>
      </c>
      <c r="AC13" s="210">
        <v>37257</v>
      </c>
    </row>
    <row r="14" spans="1:29" x14ac:dyDescent="0.2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25">
        <f t="shared" si="5"/>
        <v>930</v>
      </c>
      <c r="G14" s="214">
        <v>1244339</v>
      </c>
      <c r="H14" s="210">
        <v>37026.033703703702</v>
      </c>
      <c r="I14" t="s">
        <v>2691</v>
      </c>
      <c r="M14" t="s">
        <v>3886</v>
      </c>
      <c r="N14" t="s">
        <v>2692</v>
      </c>
      <c r="O14" t="s">
        <v>2693</v>
      </c>
      <c r="P14" s="211">
        <v>10</v>
      </c>
      <c r="S14" t="s">
        <v>3794</v>
      </c>
      <c r="T14" t="s">
        <v>2694</v>
      </c>
      <c r="U14" s="213">
        <v>216</v>
      </c>
      <c r="V14" t="s">
        <v>2695</v>
      </c>
      <c r="W14" t="s">
        <v>2696</v>
      </c>
      <c r="X14" t="s">
        <v>2697</v>
      </c>
      <c r="Y14" t="s">
        <v>2698</v>
      </c>
      <c r="Z14" t="s">
        <v>2699</v>
      </c>
      <c r="AA14">
        <v>1244339</v>
      </c>
      <c r="AB14" s="210">
        <v>37165</v>
      </c>
      <c r="AC14" s="210">
        <v>37257</v>
      </c>
    </row>
    <row r="15" spans="1:29" x14ac:dyDescent="0.2">
      <c r="A15" s="44" t="str">
        <f t="shared" si="1"/>
        <v xml:space="preserve"> Power Financial</v>
      </c>
      <c r="B15" s="44" t="str">
        <f t="shared" si="2"/>
        <v/>
      </c>
      <c r="C15" s="44" t="str">
        <f t="shared" si="3"/>
        <v>Power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8</v>
      </c>
      <c r="F15" s="225">
        <f t="shared" si="5"/>
        <v>400</v>
      </c>
      <c r="G15" s="214">
        <v>1244340</v>
      </c>
      <c r="H15" s="210">
        <v>37026.039629629631</v>
      </c>
      <c r="I15" t="s">
        <v>2700</v>
      </c>
      <c r="M15" t="s">
        <v>3886</v>
      </c>
      <c r="N15" t="s">
        <v>2692</v>
      </c>
      <c r="O15" t="s">
        <v>2701</v>
      </c>
      <c r="P15" s="211">
        <v>50</v>
      </c>
      <c r="S15" t="s">
        <v>3794</v>
      </c>
      <c r="T15" t="s">
        <v>2694</v>
      </c>
      <c r="U15" s="213">
        <v>189</v>
      </c>
      <c r="V15" t="s">
        <v>2702</v>
      </c>
      <c r="W15" t="s">
        <v>2703</v>
      </c>
      <c r="X15" t="s">
        <v>2697</v>
      </c>
      <c r="Y15" t="s">
        <v>2698</v>
      </c>
      <c r="Z15" t="s">
        <v>2699</v>
      </c>
      <c r="AA15">
        <v>1244340</v>
      </c>
      <c r="AB15" s="210">
        <v>37032</v>
      </c>
      <c r="AC15" s="210">
        <v>37039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25">
        <f t="shared" si="5"/>
        <v>25</v>
      </c>
      <c r="G16" s="214">
        <v>1244341</v>
      </c>
      <c r="H16" s="210">
        <v>37026.042453703703</v>
      </c>
      <c r="I16" t="s">
        <v>2704</v>
      </c>
      <c r="M16" t="s">
        <v>3886</v>
      </c>
      <c r="N16" t="s">
        <v>2705</v>
      </c>
      <c r="O16" t="s">
        <v>2706</v>
      </c>
      <c r="Q16" s="211">
        <v>25</v>
      </c>
      <c r="S16" t="s">
        <v>3794</v>
      </c>
      <c r="T16" t="s">
        <v>2707</v>
      </c>
      <c r="U16" s="213">
        <v>27.5</v>
      </c>
      <c r="V16" t="s">
        <v>2708</v>
      </c>
      <c r="W16" t="s">
        <v>2709</v>
      </c>
      <c r="X16" t="s">
        <v>2710</v>
      </c>
      <c r="Y16" t="s">
        <v>2711</v>
      </c>
      <c r="Z16" t="s">
        <v>2712</v>
      </c>
      <c r="AA16">
        <v>101992.1</v>
      </c>
      <c r="AB16" s="210">
        <v>37027.875</v>
      </c>
      <c r="AC16" s="210">
        <v>37027.875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25">
        <f t="shared" si="5"/>
        <v>25</v>
      </c>
      <c r="G17" s="214">
        <v>1244342</v>
      </c>
      <c r="H17" s="210">
        <v>37026.042858796296</v>
      </c>
      <c r="I17" t="s">
        <v>2713</v>
      </c>
      <c r="M17" t="s">
        <v>3886</v>
      </c>
      <c r="N17" t="s">
        <v>2705</v>
      </c>
      <c r="O17" t="s">
        <v>2714</v>
      </c>
      <c r="Q17" s="211">
        <v>25</v>
      </c>
      <c r="S17" t="s">
        <v>3794</v>
      </c>
      <c r="T17" t="s">
        <v>2707</v>
      </c>
      <c r="U17" s="213">
        <v>22.5</v>
      </c>
      <c r="V17" t="s">
        <v>2715</v>
      </c>
      <c r="W17" t="s">
        <v>2709</v>
      </c>
      <c r="X17" t="s">
        <v>2710</v>
      </c>
      <c r="Y17" t="s">
        <v>2711</v>
      </c>
      <c r="Z17" t="s">
        <v>2712</v>
      </c>
      <c r="AA17">
        <v>101993.1</v>
      </c>
      <c r="AB17" s="210">
        <v>37027.875</v>
      </c>
      <c r="AC17" s="210">
        <v>37027.875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25">
        <f t="shared" si="5"/>
        <v>25</v>
      </c>
      <c r="G18" s="214">
        <v>1244343</v>
      </c>
      <c r="H18" s="210">
        <v>37026.042986111112</v>
      </c>
      <c r="I18" t="s">
        <v>2716</v>
      </c>
      <c r="M18" t="s">
        <v>3886</v>
      </c>
      <c r="N18" t="s">
        <v>2705</v>
      </c>
      <c r="O18" t="s">
        <v>2706</v>
      </c>
      <c r="P18" s="211">
        <v>25</v>
      </c>
      <c r="S18" t="s">
        <v>3794</v>
      </c>
      <c r="T18" t="s">
        <v>2707</v>
      </c>
      <c r="U18" s="213">
        <v>27.3</v>
      </c>
      <c r="V18" t="s">
        <v>2717</v>
      </c>
      <c r="W18" t="s">
        <v>2709</v>
      </c>
      <c r="X18" t="s">
        <v>2710</v>
      </c>
      <c r="Y18" t="s">
        <v>2711</v>
      </c>
      <c r="Z18" t="s">
        <v>2712</v>
      </c>
      <c r="AA18">
        <v>101994.1</v>
      </c>
      <c r="AB18" s="210">
        <v>37027.875</v>
      </c>
      <c r="AC18" s="210">
        <v>37027.875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25">
        <f t="shared" si="5"/>
        <v>25</v>
      </c>
      <c r="G19" s="214">
        <v>1244344</v>
      </c>
      <c r="H19" s="210">
        <v>37026.043993055559</v>
      </c>
      <c r="I19" t="s">
        <v>2718</v>
      </c>
      <c r="M19" t="s">
        <v>3886</v>
      </c>
      <c r="N19" t="s">
        <v>2705</v>
      </c>
      <c r="O19" t="s">
        <v>2706</v>
      </c>
      <c r="P19" s="211">
        <v>25</v>
      </c>
      <c r="S19" t="s">
        <v>3794</v>
      </c>
      <c r="T19" t="s">
        <v>2707</v>
      </c>
      <c r="U19" s="213">
        <v>27</v>
      </c>
      <c r="V19" t="s">
        <v>2719</v>
      </c>
      <c r="W19" t="s">
        <v>2709</v>
      </c>
      <c r="X19" t="s">
        <v>2710</v>
      </c>
      <c r="Y19" t="s">
        <v>2711</v>
      </c>
      <c r="Z19" t="s">
        <v>2712</v>
      </c>
      <c r="AA19">
        <v>101995.1</v>
      </c>
      <c r="AB19" s="210">
        <v>37027.875</v>
      </c>
      <c r="AC19" s="210">
        <v>37027.875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25">
        <f t="shared" si="5"/>
        <v>25</v>
      </c>
      <c r="G20" s="214">
        <v>1244345</v>
      </c>
      <c r="H20" s="210">
        <v>37026.044004629628</v>
      </c>
      <c r="I20" t="s">
        <v>2720</v>
      </c>
      <c r="M20" t="s">
        <v>3886</v>
      </c>
      <c r="N20" t="s">
        <v>2705</v>
      </c>
      <c r="O20" t="s">
        <v>2706</v>
      </c>
      <c r="Q20" s="211">
        <v>25</v>
      </c>
      <c r="S20" t="s">
        <v>3794</v>
      </c>
      <c r="T20" t="s">
        <v>2707</v>
      </c>
      <c r="U20" s="213">
        <v>27.5</v>
      </c>
      <c r="V20" t="s">
        <v>2721</v>
      </c>
      <c r="W20" t="s">
        <v>2709</v>
      </c>
      <c r="X20" t="s">
        <v>2710</v>
      </c>
      <c r="Y20" t="s">
        <v>2711</v>
      </c>
      <c r="Z20" t="s">
        <v>2712</v>
      </c>
      <c r="AA20">
        <v>101996.1</v>
      </c>
      <c r="AB20" s="210">
        <v>37027.875</v>
      </c>
      <c r="AC20" s="210">
        <v>37027.875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25">
        <f t="shared" si="5"/>
        <v>25</v>
      </c>
      <c r="G21" s="214">
        <v>1244346</v>
      </c>
      <c r="H21" s="210">
        <v>37026.046249999999</v>
      </c>
      <c r="I21" t="s">
        <v>2722</v>
      </c>
      <c r="M21" t="s">
        <v>3886</v>
      </c>
      <c r="N21" t="s">
        <v>2705</v>
      </c>
      <c r="O21" t="s">
        <v>2714</v>
      </c>
      <c r="Q21" s="211">
        <v>25</v>
      </c>
      <c r="S21" t="s">
        <v>3794</v>
      </c>
      <c r="T21" t="s">
        <v>2707</v>
      </c>
      <c r="U21" s="213">
        <v>22.4</v>
      </c>
      <c r="V21" t="s">
        <v>2723</v>
      </c>
      <c r="W21" t="s">
        <v>2709</v>
      </c>
      <c r="X21" t="s">
        <v>2710</v>
      </c>
      <c r="Y21" t="s">
        <v>2711</v>
      </c>
      <c r="Z21" t="s">
        <v>2712</v>
      </c>
      <c r="AA21">
        <v>101997.1</v>
      </c>
      <c r="AB21" s="210">
        <v>37027.875</v>
      </c>
      <c r="AC21" s="210">
        <v>37027.875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25">
        <f t="shared" si="5"/>
        <v>25</v>
      </c>
      <c r="G22" s="214">
        <v>1244347</v>
      </c>
      <c r="H22" s="210">
        <v>37026.046296296299</v>
      </c>
      <c r="I22" t="s">
        <v>2724</v>
      </c>
      <c r="M22" t="s">
        <v>3886</v>
      </c>
      <c r="N22" t="s">
        <v>2705</v>
      </c>
      <c r="O22" t="s">
        <v>2706</v>
      </c>
      <c r="Q22" s="211">
        <v>25</v>
      </c>
      <c r="S22" t="s">
        <v>3794</v>
      </c>
      <c r="T22" t="s">
        <v>2707</v>
      </c>
      <c r="U22" s="213">
        <v>27.5</v>
      </c>
      <c r="V22" t="s">
        <v>2725</v>
      </c>
      <c r="W22" t="s">
        <v>2709</v>
      </c>
      <c r="X22" t="s">
        <v>2710</v>
      </c>
      <c r="Y22" t="s">
        <v>2711</v>
      </c>
      <c r="Z22" t="s">
        <v>2712</v>
      </c>
      <c r="AA22">
        <v>101998.1</v>
      </c>
      <c r="AB22" s="210">
        <v>37027.875</v>
      </c>
      <c r="AC22" s="210">
        <v>37027.875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25">
        <f t="shared" si="5"/>
        <v>25</v>
      </c>
      <c r="G23" s="214">
        <v>1244348</v>
      </c>
      <c r="H23" s="210">
        <v>37026.0465625</v>
      </c>
      <c r="I23" t="s">
        <v>2726</v>
      </c>
      <c r="M23" t="s">
        <v>3886</v>
      </c>
      <c r="N23" t="s">
        <v>2705</v>
      </c>
      <c r="O23" t="s">
        <v>2714</v>
      </c>
      <c r="Q23" s="211">
        <v>25</v>
      </c>
      <c r="S23" t="s">
        <v>3794</v>
      </c>
      <c r="T23" t="s">
        <v>2707</v>
      </c>
      <c r="U23" s="213">
        <v>22.5</v>
      </c>
      <c r="V23" t="s">
        <v>2727</v>
      </c>
      <c r="W23" t="s">
        <v>2709</v>
      </c>
      <c r="X23" t="s">
        <v>2710</v>
      </c>
      <c r="Y23" t="s">
        <v>2711</v>
      </c>
      <c r="Z23" t="s">
        <v>2712</v>
      </c>
      <c r="AA23">
        <v>101999.1</v>
      </c>
      <c r="AB23" s="210">
        <v>37027.875</v>
      </c>
      <c r="AC23" s="210">
        <v>37027.875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25">
        <f t="shared" si="5"/>
        <v>25</v>
      </c>
      <c r="G24" s="214">
        <v>1244349</v>
      </c>
      <c r="H24" s="210">
        <v>37026.047233796293</v>
      </c>
      <c r="I24" t="s">
        <v>2728</v>
      </c>
      <c r="M24" t="s">
        <v>3886</v>
      </c>
      <c r="N24" t="s">
        <v>2705</v>
      </c>
      <c r="O24" t="s">
        <v>2706</v>
      </c>
      <c r="Q24" s="211">
        <v>25</v>
      </c>
      <c r="S24" t="s">
        <v>3794</v>
      </c>
      <c r="T24" t="s">
        <v>2707</v>
      </c>
      <c r="U24" s="213">
        <v>27.6</v>
      </c>
      <c r="V24" t="s">
        <v>2729</v>
      </c>
      <c r="W24" t="s">
        <v>2709</v>
      </c>
      <c r="X24" t="s">
        <v>2710</v>
      </c>
      <c r="Y24" t="s">
        <v>2711</v>
      </c>
      <c r="Z24" t="s">
        <v>2712</v>
      </c>
      <c r="AA24">
        <v>102000.1</v>
      </c>
      <c r="AB24" s="210">
        <v>37027.875</v>
      </c>
      <c r="AC24" s="210">
        <v>37027.875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25">
        <f t="shared" si="5"/>
        <v>25</v>
      </c>
      <c r="G25" s="214">
        <v>1244350</v>
      </c>
      <c r="H25" s="210">
        <v>37026.047650462962</v>
      </c>
      <c r="I25" t="s">
        <v>2730</v>
      </c>
      <c r="M25" t="s">
        <v>3886</v>
      </c>
      <c r="N25" t="s">
        <v>2705</v>
      </c>
      <c r="O25" t="s">
        <v>2706</v>
      </c>
      <c r="Q25" s="211">
        <v>25</v>
      </c>
      <c r="S25" t="s">
        <v>3794</v>
      </c>
      <c r="T25" t="s">
        <v>2707</v>
      </c>
      <c r="U25" s="213">
        <v>27.8</v>
      </c>
      <c r="V25" t="s">
        <v>2731</v>
      </c>
      <c r="W25" t="s">
        <v>2709</v>
      </c>
      <c r="X25" t="s">
        <v>2710</v>
      </c>
      <c r="Y25" t="s">
        <v>2711</v>
      </c>
      <c r="Z25" t="s">
        <v>2712</v>
      </c>
      <c r="AA25">
        <v>102001.1</v>
      </c>
      <c r="AB25" s="210">
        <v>37027.875</v>
      </c>
      <c r="AC25" s="210">
        <v>37027.875</v>
      </c>
    </row>
    <row r="26" spans="1:29" x14ac:dyDescent="0.2">
      <c r="A26" s="44" t="str">
        <f t="shared" si="1"/>
        <v xml:space="preserve"> Metals Financial</v>
      </c>
      <c r="B26" s="44" t="str">
        <f t="shared" si="2"/>
        <v/>
      </c>
      <c r="C26" s="44" t="str">
        <f t="shared" si="3"/>
        <v>Metals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25">
        <f t="shared" si="5"/>
        <v>2</v>
      </c>
      <c r="G26" s="214">
        <v>1244351</v>
      </c>
      <c r="H26" s="210">
        <v>37026.047685185185</v>
      </c>
      <c r="I26" t="s">
        <v>2681</v>
      </c>
      <c r="M26" t="s">
        <v>3801</v>
      </c>
      <c r="N26" t="s">
        <v>2682</v>
      </c>
      <c r="O26" t="s">
        <v>2683</v>
      </c>
      <c r="P26" s="211">
        <v>2</v>
      </c>
      <c r="S26" t="s">
        <v>2684</v>
      </c>
      <c r="T26" t="s">
        <v>2685</v>
      </c>
      <c r="U26" s="213">
        <v>1666</v>
      </c>
      <c r="V26" t="s">
        <v>2686</v>
      </c>
      <c r="W26" t="s">
        <v>2732</v>
      </c>
      <c r="X26" t="s">
        <v>2688</v>
      </c>
      <c r="Y26" t="s">
        <v>2689</v>
      </c>
      <c r="Z26" t="s">
        <v>2690</v>
      </c>
      <c r="AA26">
        <v>2128324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25">
        <f t="shared" si="5"/>
        <v>25</v>
      </c>
      <c r="G27" s="214">
        <v>1244352</v>
      </c>
      <c r="H27" s="210">
        <v>37026.04787037037</v>
      </c>
      <c r="I27" t="s">
        <v>2704</v>
      </c>
      <c r="M27" t="s">
        <v>3886</v>
      </c>
      <c r="N27" t="s">
        <v>2705</v>
      </c>
      <c r="O27" t="s">
        <v>2714</v>
      </c>
      <c r="Q27" s="211">
        <v>25</v>
      </c>
      <c r="S27" t="s">
        <v>3794</v>
      </c>
      <c r="T27" t="s">
        <v>2707</v>
      </c>
      <c r="U27" s="213">
        <v>22.7</v>
      </c>
      <c r="V27" t="s">
        <v>2708</v>
      </c>
      <c r="W27" t="s">
        <v>2709</v>
      </c>
      <c r="X27" t="s">
        <v>2710</v>
      </c>
      <c r="Y27" t="s">
        <v>2711</v>
      </c>
      <c r="Z27" t="s">
        <v>2712</v>
      </c>
      <c r="AA27">
        <v>102002.1</v>
      </c>
      <c r="AB27" s="210">
        <v>37027.875</v>
      </c>
      <c r="AC27" s="210">
        <v>37027.875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25">
        <f t="shared" si="5"/>
        <v>25</v>
      </c>
      <c r="G28" s="214">
        <v>1244353</v>
      </c>
      <c r="H28" s="210">
        <v>37026.047939814816</v>
      </c>
      <c r="I28" t="s">
        <v>2733</v>
      </c>
      <c r="M28" t="s">
        <v>3886</v>
      </c>
      <c r="N28" t="s">
        <v>2734</v>
      </c>
      <c r="O28" t="s">
        <v>2735</v>
      </c>
      <c r="Q28" s="211">
        <v>25</v>
      </c>
      <c r="S28" t="s">
        <v>3794</v>
      </c>
      <c r="T28" t="s">
        <v>2707</v>
      </c>
      <c r="U28" s="213">
        <v>27.55</v>
      </c>
      <c r="V28" t="s">
        <v>2736</v>
      </c>
      <c r="W28" t="s">
        <v>2737</v>
      </c>
      <c r="X28" t="s">
        <v>2710</v>
      </c>
      <c r="Y28" t="s">
        <v>2711</v>
      </c>
      <c r="Z28" t="s">
        <v>2712</v>
      </c>
      <c r="AA28">
        <v>102003.1</v>
      </c>
      <c r="AB28" s="210">
        <v>37027.875</v>
      </c>
      <c r="AC28" s="210">
        <v>37027.875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25">
        <f t="shared" si="5"/>
        <v>25</v>
      </c>
      <c r="G29" s="214">
        <v>1244354</v>
      </c>
      <c r="H29" s="210">
        <v>37026.048090277778</v>
      </c>
      <c r="I29" t="s">
        <v>2733</v>
      </c>
      <c r="M29" t="s">
        <v>3886</v>
      </c>
      <c r="N29" t="s">
        <v>2734</v>
      </c>
      <c r="O29" t="s">
        <v>2738</v>
      </c>
      <c r="Q29" s="211">
        <v>25</v>
      </c>
      <c r="S29" t="s">
        <v>3794</v>
      </c>
      <c r="T29" t="s">
        <v>2707</v>
      </c>
      <c r="U29" s="213">
        <v>22.6</v>
      </c>
      <c r="V29" t="s">
        <v>2739</v>
      </c>
      <c r="W29" t="s">
        <v>2737</v>
      </c>
      <c r="X29" t="s">
        <v>2710</v>
      </c>
      <c r="Y29" t="s">
        <v>2711</v>
      </c>
      <c r="Z29" t="s">
        <v>2712</v>
      </c>
      <c r="AA29">
        <v>102004.1</v>
      </c>
      <c r="AB29" s="210">
        <v>37027.875</v>
      </c>
      <c r="AC29" s="210">
        <v>37027.875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25">
        <f t="shared" si="5"/>
        <v>25</v>
      </c>
      <c r="G30" s="214">
        <v>1244355</v>
      </c>
      <c r="H30" s="210">
        <v>37026.048159722224</v>
      </c>
      <c r="I30" t="s">
        <v>2722</v>
      </c>
      <c r="M30" t="s">
        <v>3886</v>
      </c>
      <c r="N30" t="s">
        <v>2705</v>
      </c>
      <c r="O30" t="s">
        <v>2706</v>
      </c>
      <c r="Q30" s="211">
        <v>25</v>
      </c>
      <c r="S30" t="s">
        <v>3794</v>
      </c>
      <c r="T30" t="s">
        <v>2707</v>
      </c>
      <c r="U30" s="213">
        <v>28.2</v>
      </c>
      <c r="V30" t="s">
        <v>2723</v>
      </c>
      <c r="W30" t="s">
        <v>2709</v>
      </c>
      <c r="X30" t="s">
        <v>2710</v>
      </c>
      <c r="Y30" t="s">
        <v>2711</v>
      </c>
      <c r="Z30" t="s">
        <v>2712</v>
      </c>
      <c r="AA30">
        <v>102005.1</v>
      </c>
      <c r="AB30" s="210">
        <v>37027.875</v>
      </c>
      <c r="AC30" s="210">
        <v>37027.875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25">
        <f t="shared" si="5"/>
        <v>25</v>
      </c>
      <c r="G31" s="214">
        <v>1244356</v>
      </c>
      <c r="H31" s="210">
        <v>37026.049432870372</v>
      </c>
      <c r="I31" t="s">
        <v>2740</v>
      </c>
      <c r="M31" t="s">
        <v>3886</v>
      </c>
      <c r="N31" t="s">
        <v>2705</v>
      </c>
      <c r="O31" t="s">
        <v>2706</v>
      </c>
      <c r="Q31" s="211">
        <v>25</v>
      </c>
      <c r="S31" t="s">
        <v>3794</v>
      </c>
      <c r="T31" t="s">
        <v>2707</v>
      </c>
      <c r="U31" s="213">
        <v>28.6</v>
      </c>
      <c r="V31" t="s">
        <v>2741</v>
      </c>
      <c r="W31" t="s">
        <v>2709</v>
      </c>
      <c r="X31" t="s">
        <v>2710</v>
      </c>
      <c r="Y31" t="s">
        <v>2711</v>
      </c>
      <c r="Z31" t="s">
        <v>2712</v>
      </c>
      <c r="AA31">
        <v>102006.1</v>
      </c>
      <c r="AB31" s="210">
        <v>37027.875</v>
      </c>
      <c r="AC31" s="210">
        <v>37027.875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25">
        <f t="shared" si="5"/>
        <v>25</v>
      </c>
      <c r="G32" s="214">
        <v>1244357</v>
      </c>
      <c r="H32" s="210">
        <v>37026.049780092595</v>
      </c>
      <c r="I32" t="s">
        <v>2742</v>
      </c>
      <c r="M32" t="s">
        <v>3886</v>
      </c>
      <c r="N32" t="s">
        <v>2743</v>
      </c>
      <c r="O32" t="s">
        <v>2744</v>
      </c>
      <c r="Q32" s="211">
        <v>25</v>
      </c>
      <c r="S32" t="s">
        <v>3794</v>
      </c>
      <c r="T32" t="s">
        <v>2707</v>
      </c>
      <c r="U32" s="213">
        <v>23.45</v>
      </c>
      <c r="V32" t="s">
        <v>2745</v>
      </c>
      <c r="W32" t="s">
        <v>2746</v>
      </c>
      <c r="X32" t="s">
        <v>2710</v>
      </c>
      <c r="Y32" t="s">
        <v>2711</v>
      </c>
      <c r="Z32" t="s">
        <v>2712</v>
      </c>
      <c r="AA32">
        <v>102007.1</v>
      </c>
      <c r="AB32" s="210">
        <v>37027.875</v>
      </c>
      <c r="AC32" s="210">
        <v>37027.875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25">
        <f t="shared" si="5"/>
        <v>25</v>
      </c>
      <c r="G33" s="214">
        <v>1244358</v>
      </c>
      <c r="H33" s="210">
        <v>37026.050011574072</v>
      </c>
      <c r="I33" t="s">
        <v>2713</v>
      </c>
      <c r="M33" t="s">
        <v>3886</v>
      </c>
      <c r="N33" t="s">
        <v>2705</v>
      </c>
      <c r="O33" t="s">
        <v>2714</v>
      </c>
      <c r="Q33" s="211">
        <v>25</v>
      </c>
      <c r="S33" t="s">
        <v>3794</v>
      </c>
      <c r="T33" t="s">
        <v>2707</v>
      </c>
      <c r="U33" s="213">
        <v>23.1</v>
      </c>
      <c r="V33" t="s">
        <v>2715</v>
      </c>
      <c r="W33" t="s">
        <v>2709</v>
      </c>
      <c r="X33" t="s">
        <v>2710</v>
      </c>
      <c r="Y33" t="s">
        <v>2711</v>
      </c>
      <c r="Z33" t="s">
        <v>2712</v>
      </c>
      <c r="AA33">
        <v>102008.1</v>
      </c>
      <c r="AB33" s="210">
        <v>37027.875</v>
      </c>
      <c r="AC33" s="210">
        <v>37027.875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25">
        <f t="shared" si="5"/>
        <v>25</v>
      </c>
      <c r="G34" s="214">
        <v>1244359</v>
      </c>
      <c r="H34" s="210">
        <v>37026.050625000003</v>
      </c>
      <c r="I34" t="s">
        <v>2733</v>
      </c>
      <c r="M34" t="s">
        <v>3886</v>
      </c>
      <c r="N34" t="s">
        <v>2734</v>
      </c>
      <c r="O34" t="s">
        <v>2738</v>
      </c>
      <c r="Q34" s="211">
        <v>25</v>
      </c>
      <c r="S34" t="s">
        <v>3794</v>
      </c>
      <c r="T34" t="s">
        <v>2707</v>
      </c>
      <c r="U34" s="213">
        <v>23.25</v>
      </c>
      <c r="V34" t="s">
        <v>2739</v>
      </c>
      <c r="W34" t="s">
        <v>2737</v>
      </c>
      <c r="X34" t="s">
        <v>2710</v>
      </c>
      <c r="Y34" t="s">
        <v>2711</v>
      </c>
      <c r="Z34" t="s">
        <v>2712</v>
      </c>
      <c r="AA34">
        <v>102009.1</v>
      </c>
      <c r="AB34" s="210">
        <v>37027.875</v>
      </c>
      <c r="AC34" s="210">
        <v>37027.875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25">
        <f t="shared" si="5"/>
        <v>25</v>
      </c>
      <c r="G35" s="214">
        <v>1244360</v>
      </c>
      <c r="H35" s="210">
        <v>37026.050775462965</v>
      </c>
      <c r="I35" t="s">
        <v>2747</v>
      </c>
      <c r="M35" t="s">
        <v>3886</v>
      </c>
      <c r="N35" t="s">
        <v>2743</v>
      </c>
      <c r="O35" t="s">
        <v>2748</v>
      </c>
      <c r="Q35" s="211">
        <v>25</v>
      </c>
      <c r="S35" t="s">
        <v>3794</v>
      </c>
      <c r="T35" t="s">
        <v>2707</v>
      </c>
      <c r="U35" s="213">
        <v>14.1</v>
      </c>
      <c r="V35" t="s">
        <v>2749</v>
      </c>
      <c r="W35" t="s">
        <v>2746</v>
      </c>
      <c r="X35" t="s">
        <v>2710</v>
      </c>
      <c r="Y35" t="s">
        <v>2711</v>
      </c>
      <c r="Z35" t="s">
        <v>2712</v>
      </c>
      <c r="AA35">
        <v>102010.1</v>
      </c>
      <c r="AB35" s="210">
        <v>37027.875</v>
      </c>
      <c r="AC35" s="210">
        <v>37027.875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25">
        <f t="shared" si="5"/>
        <v>25</v>
      </c>
      <c r="G36" s="214">
        <v>1244361</v>
      </c>
      <c r="H36" s="210">
        <v>37026.050810185188</v>
      </c>
      <c r="I36" t="s">
        <v>2733</v>
      </c>
      <c r="M36" t="s">
        <v>3886</v>
      </c>
      <c r="N36" t="s">
        <v>2705</v>
      </c>
      <c r="O36" t="s">
        <v>2706</v>
      </c>
      <c r="Q36" s="211">
        <v>25</v>
      </c>
      <c r="S36" t="s">
        <v>3794</v>
      </c>
      <c r="T36" t="s">
        <v>2707</v>
      </c>
      <c r="U36" s="213">
        <v>29</v>
      </c>
      <c r="V36" t="s">
        <v>2736</v>
      </c>
      <c r="W36" t="s">
        <v>2709</v>
      </c>
      <c r="X36" t="s">
        <v>2710</v>
      </c>
      <c r="Y36" t="s">
        <v>2711</v>
      </c>
      <c r="Z36" t="s">
        <v>2712</v>
      </c>
      <c r="AA36">
        <v>102011.1</v>
      </c>
      <c r="AB36" s="210">
        <v>37027.875</v>
      </c>
      <c r="AC36" s="210">
        <v>37027.875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25">
        <f t="shared" si="5"/>
        <v>25</v>
      </c>
      <c r="G37" s="214">
        <v>1244362</v>
      </c>
      <c r="H37" s="210">
        <v>37026.051851851851</v>
      </c>
      <c r="I37" t="s">
        <v>2750</v>
      </c>
      <c r="M37" t="s">
        <v>3886</v>
      </c>
      <c r="N37" t="s">
        <v>2705</v>
      </c>
      <c r="O37" t="s">
        <v>2706</v>
      </c>
      <c r="Q37" s="211">
        <v>25</v>
      </c>
      <c r="S37" t="s">
        <v>3794</v>
      </c>
      <c r="T37" t="s">
        <v>2707</v>
      </c>
      <c r="U37" s="213">
        <v>29.5</v>
      </c>
      <c r="V37" t="s">
        <v>2751</v>
      </c>
      <c r="W37" t="s">
        <v>2709</v>
      </c>
      <c r="X37" t="s">
        <v>2710</v>
      </c>
      <c r="Y37" t="s">
        <v>2711</v>
      </c>
      <c r="Z37" t="s">
        <v>2712</v>
      </c>
      <c r="AA37">
        <v>102012.1</v>
      </c>
      <c r="AB37" s="210">
        <v>37027.875</v>
      </c>
      <c r="AC37" s="210">
        <v>37027.875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25">
        <f t="shared" si="5"/>
        <v>25</v>
      </c>
      <c r="G38" s="214">
        <v>1244363</v>
      </c>
      <c r="H38" s="210">
        <v>37026.051863425928</v>
      </c>
      <c r="I38" t="s">
        <v>2718</v>
      </c>
      <c r="M38" t="s">
        <v>3886</v>
      </c>
      <c r="N38" t="s">
        <v>2705</v>
      </c>
      <c r="O38" t="s">
        <v>2706</v>
      </c>
      <c r="P38" s="211">
        <v>25</v>
      </c>
      <c r="S38" t="s">
        <v>3794</v>
      </c>
      <c r="T38" t="s">
        <v>2707</v>
      </c>
      <c r="U38" s="213">
        <v>29</v>
      </c>
      <c r="V38" t="s">
        <v>2719</v>
      </c>
      <c r="W38" t="s">
        <v>2709</v>
      </c>
      <c r="X38" t="s">
        <v>2710</v>
      </c>
      <c r="Y38" t="s">
        <v>2711</v>
      </c>
      <c r="Z38" t="s">
        <v>2712</v>
      </c>
      <c r="AA38">
        <v>102013.1</v>
      </c>
      <c r="AB38" s="210">
        <v>37027.875</v>
      </c>
      <c r="AC38" s="210">
        <v>37027.875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25">
        <f t="shared" si="5"/>
        <v>25</v>
      </c>
      <c r="G39" s="214">
        <v>1244364</v>
      </c>
      <c r="H39" s="210">
        <v>37026.052361111113</v>
      </c>
      <c r="I39" t="s">
        <v>2752</v>
      </c>
      <c r="M39" t="s">
        <v>3886</v>
      </c>
      <c r="N39" t="s">
        <v>2705</v>
      </c>
      <c r="O39" t="s">
        <v>2706</v>
      </c>
      <c r="Q39" s="211">
        <v>25</v>
      </c>
      <c r="S39" t="s">
        <v>3794</v>
      </c>
      <c r="T39" t="s">
        <v>2707</v>
      </c>
      <c r="U39" s="213">
        <v>29.5</v>
      </c>
      <c r="V39" t="s">
        <v>2753</v>
      </c>
      <c r="W39" t="s">
        <v>2709</v>
      </c>
      <c r="X39" t="s">
        <v>2710</v>
      </c>
      <c r="Y39" t="s">
        <v>2711</v>
      </c>
      <c r="Z39" t="s">
        <v>2712</v>
      </c>
      <c r="AA39">
        <v>102014.1</v>
      </c>
      <c r="AB39" s="210">
        <v>37027.875</v>
      </c>
      <c r="AC39" s="210">
        <v>37027.875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25">
        <f t="shared" si="5"/>
        <v>25</v>
      </c>
      <c r="G40" s="214">
        <v>1244365</v>
      </c>
      <c r="H40" s="210">
        <v>37026.05265046296</v>
      </c>
      <c r="I40" t="s">
        <v>2747</v>
      </c>
      <c r="M40" t="s">
        <v>3886</v>
      </c>
      <c r="N40" t="s">
        <v>2743</v>
      </c>
      <c r="O40" t="s">
        <v>2748</v>
      </c>
      <c r="Q40" s="211">
        <v>25</v>
      </c>
      <c r="S40" t="s">
        <v>3794</v>
      </c>
      <c r="T40" t="s">
        <v>2707</v>
      </c>
      <c r="U40" s="213">
        <v>14.4</v>
      </c>
      <c r="V40" t="s">
        <v>2749</v>
      </c>
      <c r="W40" t="s">
        <v>2746</v>
      </c>
      <c r="X40" t="s">
        <v>2710</v>
      </c>
      <c r="Y40" t="s">
        <v>2711</v>
      </c>
      <c r="Z40" t="s">
        <v>2712</v>
      </c>
      <c r="AA40">
        <v>102015.1</v>
      </c>
      <c r="AB40" s="210">
        <v>37027.875</v>
      </c>
      <c r="AC40" s="210">
        <v>37027.875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25">
        <f t="shared" si="5"/>
        <v>25</v>
      </c>
      <c r="G41" s="214">
        <v>1244366</v>
      </c>
      <c r="H41" s="210">
        <v>37026.053333333337</v>
      </c>
      <c r="I41" t="s">
        <v>2716</v>
      </c>
      <c r="M41" t="s">
        <v>3886</v>
      </c>
      <c r="N41" t="s">
        <v>2705</v>
      </c>
      <c r="O41" t="s">
        <v>2706</v>
      </c>
      <c r="P41" s="211">
        <v>25</v>
      </c>
      <c r="S41" t="s">
        <v>3794</v>
      </c>
      <c r="T41" t="s">
        <v>2707</v>
      </c>
      <c r="U41" s="213">
        <v>29.3</v>
      </c>
      <c r="V41" t="s">
        <v>2717</v>
      </c>
      <c r="W41" t="s">
        <v>2709</v>
      </c>
      <c r="X41" t="s">
        <v>2710</v>
      </c>
      <c r="Y41" t="s">
        <v>2711</v>
      </c>
      <c r="Z41" t="s">
        <v>2712</v>
      </c>
      <c r="AA41">
        <v>102016.1</v>
      </c>
      <c r="AB41" s="210">
        <v>37027.875</v>
      </c>
      <c r="AC41" s="210">
        <v>37027.875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25">
        <f t="shared" si="5"/>
        <v>25</v>
      </c>
      <c r="G42" s="214">
        <v>1244367</v>
      </c>
      <c r="H42" s="210">
        <v>37026.053668981483</v>
      </c>
      <c r="I42" t="s">
        <v>2754</v>
      </c>
      <c r="M42" t="s">
        <v>3886</v>
      </c>
      <c r="N42" t="s">
        <v>2734</v>
      </c>
      <c r="O42" t="s">
        <v>2735</v>
      </c>
      <c r="P42" s="211">
        <v>25</v>
      </c>
      <c r="S42" t="s">
        <v>3794</v>
      </c>
      <c r="T42" t="s">
        <v>2707</v>
      </c>
      <c r="U42" s="213">
        <v>28.9</v>
      </c>
      <c r="V42" t="s">
        <v>2755</v>
      </c>
      <c r="W42" t="s">
        <v>2737</v>
      </c>
      <c r="X42" t="s">
        <v>2710</v>
      </c>
      <c r="Y42" t="s">
        <v>2711</v>
      </c>
      <c r="Z42" t="s">
        <v>2712</v>
      </c>
      <c r="AA42">
        <v>102017.1</v>
      </c>
      <c r="AB42" s="210">
        <v>37027.875</v>
      </c>
      <c r="AC42" s="210">
        <v>37027.875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25">
        <f t="shared" si="5"/>
        <v>25</v>
      </c>
      <c r="G43" s="214">
        <v>1244368</v>
      </c>
      <c r="H43" s="210">
        <v>37026.053703703707</v>
      </c>
      <c r="I43" t="s">
        <v>2756</v>
      </c>
      <c r="M43" t="s">
        <v>3886</v>
      </c>
      <c r="N43" t="s">
        <v>2705</v>
      </c>
      <c r="O43" t="s">
        <v>2706</v>
      </c>
      <c r="Q43" s="211">
        <v>25</v>
      </c>
      <c r="S43" t="s">
        <v>3794</v>
      </c>
      <c r="T43" t="s">
        <v>2707</v>
      </c>
      <c r="U43" s="213">
        <v>29.5</v>
      </c>
      <c r="V43" t="s">
        <v>2757</v>
      </c>
      <c r="W43" t="s">
        <v>2709</v>
      </c>
      <c r="X43" t="s">
        <v>2710</v>
      </c>
      <c r="Y43" t="s">
        <v>2711</v>
      </c>
      <c r="Z43" t="s">
        <v>2712</v>
      </c>
      <c r="AA43">
        <v>102018.1</v>
      </c>
      <c r="AB43" s="210">
        <v>37027.875</v>
      </c>
      <c r="AC43" s="210">
        <v>37027.875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25">
        <f t="shared" si="5"/>
        <v>25</v>
      </c>
      <c r="G44" s="214">
        <v>1244370</v>
      </c>
      <c r="H44" s="210">
        <v>37026.054432870369</v>
      </c>
      <c r="I44" t="s">
        <v>2722</v>
      </c>
      <c r="M44" t="s">
        <v>3886</v>
      </c>
      <c r="N44" t="s">
        <v>2705</v>
      </c>
      <c r="O44" t="s">
        <v>2706</v>
      </c>
      <c r="P44" s="211">
        <v>25</v>
      </c>
      <c r="S44" t="s">
        <v>3794</v>
      </c>
      <c r="T44" t="s">
        <v>2707</v>
      </c>
      <c r="U44" s="213">
        <v>29.3</v>
      </c>
      <c r="V44" t="s">
        <v>2723</v>
      </c>
      <c r="W44" t="s">
        <v>2709</v>
      </c>
      <c r="X44" t="s">
        <v>2710</v>
      </c>
      <c r="Y44" t="s">
        <v>2711</v>
      </c>
      <c r="Z44" t="s">
        <v>2712</v>
      </c>
      <c r="AA44">
        <v>102019.1</v>
      </c>
      <c r="AB44" s="210">
        <v>37027.875</v>
      </c>
      <c r="AC44" s="210">
        <v>37027.875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25">
        <f t="shared" si="5"/>
        <v>25</v>
      </c>
      <c r="G45" s="214">
        <v>1244371</v>
      </c>
      <c r="H45" s="210">
        <v>37026.054652777777</v>
      </c>
      <c r="I45" t="s">
        <v>2752</v>
      </c>
      <c r="M45" t="s">
        <v>3886</v>
      </c>
      <c r="N45" t="s">
        <v>2705</v>
      </c>
      <c r="O45" t="s">
        <v>2706</v>
      </c>
      <c r="Q45" s="211">
        <v>25</v>
      </c>
      <c r="S45" t="s">
        <v>3794</v>
      </c>
      <c r="T45" t="s">
        <v>2707</v>
      </c>
      <c r="U45" s="213">
        <v>29.4</v>
      </c>
      <c r="V45" t="s">
        <v>2753</v>
      </c>
      <c r="W45" t="s">
        <v>2709</v>
      </c>
      <c r="X45" t="s">
        <v>2710</v>
      </c>
      <c r="Y45" t="s">
        <v>2711</v>
      </c>
      <c r="Z45" t="s">
        <v>2712</v>
      </c>
      <c r="AA45">
        <v>102020.1</v>
      </c>
      <c r="AB45" s="210">
        <v>37027.875</v>
      </c>
      <c r="AC45" s="210">
        <v>37027.875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25">
        <f t="shared" si="5"/>
        <v>25</v>
      </c>
      <c r="G46" s="214">
        <v>1244372</v>
      </c>
      <c r="H46" s="210">
        <v>37026.055625000001</v>
      </c>
      <c r="I46" t="s">
        <v>2726</v>
      </c>
      <c r="M46" t="s">
        <v>3886</v>
      </c>
      <c r="N46" t="s">
        <v>2734</v>
      </c>
      <c r="O46" t="s">
        <v>2738</v>
      </c>
      <c r="P46" s="211">
        <v>25</v>
      </c>
      <c r="S46" t="s">
        <v>3794</v>
      </c>
      <c r="T46" t="s">
        <v>2707</v>
      </c>
      <c r="U46" s="213">
        <v>23.1</v>
      </c>
      <c r="V46" t="s">
        <v>2727</v>
      </c>
      <c r="W46" t="s">
        <v>2737</v>
      </c>
      <c r="X46" t="s">
        <v>2710</v>
      </c>
      <c r="Y46" t="s">
        <v>2711</v>
      </c>
      <c r="Z46" t="s">
        <v>2712</v>
      </c>
      <c r="AA46">
        <v>102021.1</v>
      </c>
      <c r="AB46" s="210">
        <v>37027.875</v>
      </c>
      <c r="AC46" s="210">
        <v>37027.875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25">
        <f t="shared" si="5"/>
        <v>25</v>
      </c>
      <c r="G47" s="214">
        <v>1244373</v>
      </c>
      <c r="H47" s="210">
        <v>37026.055879629632</v>
      </c>
      <c r="I47" t="s">
        <v>2722</v>
      </c>
      <c r="M47" t="s">
        <v>3886</v>
      </c>
      <c r="N47" t="s">
        <v>2705</v>
      </c>
      <c r="O47" t="s">
        <v>2706</v>
      </c>
      <c r="P47" s="211">
        <v>25</v>
      </c>
      <c r="S47" t="s">
        <v>3794</v>
      </c>
      <c r="T47" t="s">
        <v>2707</v>
      </c>
      <c r="U47" s="213">
        <v>29.3</v>
      </c>
      <c r="V47" t="s">
        <v>2723</v>
      </c>
      <c r="W47" t="s">
        <v>2709</v>
      </c>
      <c r="X47" t="s">
        <v>2710</v>
      </c>
      <c r="Y47" t="s">
        <v>2711</v>
      </c>
      <c r="Z47" t="s">
        <v>2712</v>
      </c>
      <c r="AA47">
        <v>102022.1</v>
      </c>
      <c r="AB47" s="210">
        <v>37027.875</v>
      </c>
      <c r="AC47" s="210">
        <v>37027.875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25">
        <f t="shared" si="5"/>
        <v>25</v>
      </c>
      <c r="G48" s="214">
        <v>1244374</v>
      </c>
      <c r="H48" s="210">
        <v>37026.055949074071</v>
      </c>
      <c r="I48" t="s">
        <v>2754</v>
      </c>
      <c r="M48" t="s">
        <v>3886</v>
      </c>
      <c r="N48" t="s">
        <v>2734</v>
      </c>
      <c r="O48" t="s">
        <v>2735</v>
      </c>
      <c r="P48" s="211">
        <v>25</v>
      </c>
      <c r="S48" t="s">
        <v>3794</v>
      </c>
      <c r="T48" t="s">
        <v>2707</v>
      </c>
      <c r="U48" s="213">
        <v>28.9</v>
      </c>
      <c r="V48" t="s">
        <v>2755</v>
      </c>
      <c r="W48" t="s">
        <v>2737</v>
      </c>
      <c r="X48" t="s">
        <v>2710</v>
      </c>
      <c r="Y48" t="s">
        <v>2711</v>
      </c>
      <c r="Z48" t="s">
        <v>2712</v>
      </c>
      <c r="AA48">
        <v>102023.1</v>
      </c>
      <c r="AB48" s="210">
        <v>37027.875</v>
      </c>
      <c r="AC48" s="210">
        <v>37027.875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25">
        <f t="shared" si="5"/>
        <v>25</v>
      </c>
      <c r="G49" s="214">
        <v>1244375</v>
      </c>
      <c r="H49" s="210">
        <v>37026.056203703702</v>
      </c>
      <c r="I49" t="s">
        <v>2724</v>
      </c>
      <c r="M49" t="s">
        <v>3886</v>
      </c>
      <c r="N49" t="s">
        <v>2705</v>
      </c>
      <c r="O49" t="s">
        <v>2706</v>
      </c>
      <c r="P49" s="211">
        <v>25</v>
      </c>
      <c r="S49" t="s">
        <v>3794</v>
      </c>
      <c r="T49" t="s">
        <v>2707</v>
      </c>
      <c r="U49" s="213">
        <v>29.1</v>
      </c>
      <c r="V49" t="s">
        <v>2725</v>
      </c>
      <c r="W49" t="s">
        <v>2709</v>
      </c>
      <c r="X49" t="s">
        <v>2710</v>
      </c>
      <c r="Y49" t="s">
        <v>2711</v>
      </c>
      <c r="Z49" t="s">
        <v>2712</v>
      </c>
      <c r="AA49">
        <v>102024.1</v>
      </c>
      <c r="AB49" s="210">
        <v>37027.875</v>
      </c>
      <c r="AC49" s="210">
        <v>37027.875</v>
      </c>
    </row>
    <row r="50" spans="1:29" x14ac:dyDescent="0.2">
      <c r="A50" s="44" t="str">
        <f t="shared" si="1"/>
        <v xml:space="preserve"> Power Financial</v>
      </c>
      <c r="B50" s="44" t="str">
        <f t="shared" si="2"/>
        <v/>
      </c>
      <c r="C50" s="44" t="str">
        <f t="shared" si="3"/>
        <v>Power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29</v>
      </c>
      <c r="F50" s="225">
        <f t="shared" si="5"/>
        <v>725</v>
      </c>
      <c r="G50" s="214">
        <v>1244376</v>
      </c>
      <c r="H50" s="210">
        <v>37026.056238425925</v>
      </c>
      <c r="I50" t="s">
        <v>2758</v>
      </c>
      <c r="M50" t="s">
        <v>3886</v>
      </c>
      <c r="N50" t="s">
        <v>2692</v>
      </c>
      <c r="O50" t="s">
        <v>2759</v>
      </c>
      <c r="P50" s="211">
        <v>25</v>
      </c>
      <c r="S50" t="s">
        <v>3794</v>
      </c>
      <c r="T50" t="s">
        <v>2694</v>
      </c>
      <c r="U50" s="213">
        <v>209.5</v>
      </c>
      <c r="V50" t="s">
        <v>2760</v>
      </c>
      <c r="W50" t="s">
        <v>2703</v>
      </c>
      <c r="X50" t="s">
        <v>2697</v>
      </c>
      <c r="Y50" t="s">
        <v>2698</v>
      </c>
      <c r="Z50" t="s">
        <v>2699</v>
      </c>
      <c r="AA50">
        <v>1244376</v>
      </c>
      <c r="AB50" s="210">
        <v>37144</v>
      </c>
      <c r="AC50" s="210">
        <v>37172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25">
        <f t="shared" si="5"/>
        <v>25</v>
      </c>
      <c r="G51" s="214">
        <v>1244377</v>
      </c>
      <c r="H51" s="210">
        <v>37026.05667824074</v>
      </c>
      <c r="I51" t="s">
        <v>2761</v>
      </c>
      <c r="M51" t="s">
        <v>3886</v>
      </c>
      <c r="N51" t="s">
        <v>2705</v>
      </c>
      <c r="O51" t="s">
        <v>2706</v>
      </c>
      <c r="P51" s="211">
        <v>25</v>
      </c>
      <c r="S51" t="s">
        <v>3794</v>
      </c>
      <c r="T51" t="s">
        <v>2707</v>
      </c>
      <c r="U51" s="213">
        <v>28.9</v>
      </c>
      <c r="V51" t="s">
        <v>2762</v>
      </c>
      <c r="W51" t="s">
        <v>2709</v>
      </c>
      <c r="X51" t="s">
        <v>2710</v>
      </c>
      <c r="Y51" t="s">
        <v>2711</v>
      </c>
      <c r="Z51" t="s">
        <v>2712</v>
      </c>
      <c r="AA51">
        <v>102025.1</v>
      </c>
      <c r="AB51" s="210">
        <v>37027.875</v>
      </c>
      <c r="AC51" s="210">
        <v>37027.875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25">
        <f t="shared" si="5"/>
        <v>25</v>
      </c>
      <c r="G52" s="214">
        <v>1244378</v>
      </c>
      <c r="H52" s="210">
        <v>37026.056701388887</v>
      </c>
      <c r="I52" t="s">
        <v>2763</v>
      </c>
      <c r="M52" t="s">
        <v>3886</v>
      </c>
      <c r="N52" t="s">
        <v>2743</v>
      </c>
      <c r="O52" t="s">
        <v>2744</v>
      </c>
      <c r="P52" s="211">
        <v>25</v>
      </c>
      <c r="S52" t="s">
        <v>3794</v>
      </c>
      <c r="T52" t="s">
        <v>2707</v>
      </c>
      <c r="U52" s="213">
        <v>22.95</v>
      </c>
      <c r="V52" t="s">
        <v>2764</v>
      </c>
      <c r="W52" t="s">
        <v>2746</v>
      </c>
      <c r="X52" t="s">
        <v>2710</v>
      </c>
      <c r="Y52" t="s">
        <v>2711</v>
      </c>
      <c r="Z52" t="s">
        <v>2712</v>
      </c>
      <c r="AA52">
        <v>102026.1</v>
      </c>
      <c r="AB52" s="210">
        <v>37027.875</v>
      </c>
      <c r="AC52" s="210">
        <v>37027.875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25">
        <f t="shared" si="5"/>
        <v>25</v>
      </c>
      <c r="G53" s="214">
        <v>1244379</v>
      </c>
      <c r="H53" s="210">
        <v>37026.056956018518</v>
      </c>
      <c r="I53" t="s">
        <v>2730</v>
      </c>
      <c r="M53" t="s">
        <v>3886</v>
      </c>
      <c r="N53" t="s">
        <v>2705</v>
      </c>
      <c r="O53" t="s">
        <v>2706</v>
      </c>
      <c r="Q53" s="211">
        <v>25</v>
      </c>
      <c r="S53" t="s">
        <v>3794</v>
      </c>
      <c r="T53" t="s">
        <v>2707</v>
      </c>
      <c r="U53" s="213">
        <v>29</v>
      </c>
      <c r="V53" t="s">
        <v>2765</v>
      </c>
      <c r="W53" t="s">
        <v>2709</v>
      </c>
      <c r="X53" t="s">
        <v>2710</v>
      </c>
      <c r="Y53" t="s">
        <v>2711</v>
      </c>
      <c r="Z53" t="s">
        <v>2712</v>
      </c>
      <c r="AA53">
        <v>102027.1</v>
      </c>
      <c r="AB53" s="210">
        <v>37027.875</v>
      </c>
      <c r="AC53" s="210">
        <v>37027.875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25">
        <f t="shared" si="5"/>
        <v>25</v>
      </c>
      <c r="G54" s="214">
        <v>1244380</v>
      </c>
      <c r="H54" s="210">
        <v>37026.057002314818</v>
      </c>
      <c r="I54" t="s">
        <v>2726</v>
      </c>
      <c r="M54" t="s">
        <v>3886</v>
      </c>
      <c r="N54" t="s">
        <v>2734</v>
      </c>
      <c r="O54" t="s">
        <v>2738</v>
      </c>
      <c r="P54" s="211">
        <v>25</v>
      </c>
      <c r="S54" t="s">
        <v>3794</v>
      </c>
      <c r="T54" t="s">
        <v>2707</v>
      </c>
      <c r="U54" s="213">
        <v>23</v>
      </c>
      <c r="V54" t="s">
        <v>2727</v>
      </c>
      <c r="W54" t="s">
        <v>2737</v>
      </c>
      <c r="X54" t="s">
        <v>2710</v>
      </c>
      <c r="Y54" t="s">
        <v>2711</v>
      </c>
      <c r="Z54" t="s">
        <v>2712</v>
      </c>
      <c r="AA54">
        <v>102028.1</v>
      </c>
      <c r="AB54" s="210">
        <v>37027.875</v>
      </c>
      <c r="AC54" s="210">
        <v>37027.875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25">
        <f t="shared" si="5"/>
        <v>25</v>
      </c>
      <c r="G55" s="214">
        <v>1244381</v>
      </c>
      <c r="H55" s="210">
        <v>37026.057268518518</v>
      </c>
      <c r="I55" t="s">
        <v>2756</v>
      </c>
      <c r="M55" t="s">
        <v>3886</v>
      </c>
      <c r="N55" t="s">
        <v>2705</v>
      </c>
      <c r="O55" t="s">
        <v>2706</v>
      </c>
      <c r="Q55" s="211">
        <v>25</v>
      </c>
      <c r="S55" t="s">
        <v>3794</v>
      </c>
      <c r="T55" t="s">
        <v>2707</v>
      </c>
      <c r="U55" s="213">
        <v>29.2</v>
      </c>
      <c r="V55" t="s">
        <v>2757</v>
      </c>
      <c r="W55" t="s">
        <v>2709</v>
      </c>
      <c r="X55" t="s">
        <v>2710</v>
      </c>
      <c r="Y55" t="s">
        <v>2711</v>
      </c>
      <c r="Z55" t="s">
        <v>2712</v>
      </c>
      <c r="AA55">
        <v>102029.1</v>
      </c>
      <c r="AB55" s="210">
        <v>37027.875</v>
      </c>
      <c r="AC55" s="210">
        <v>37027.875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25">
        <f t="shared" si="5"/>
        <v>25</v>
      </c>
      <c r="G56" s="214">
        <v>1244382</v>
      </c>
      <c r="H56" s="210">
        <v>37026.057337962964</v>
      </c>
      <c r="I56" t="s">
        <v>2766</v>
      </c>
      <c r="M56" t="s">
        <v>3886</v>
      </c>
      <c r="N56" t="s">
        <v>2705</v>
      </c>
      <c r="O56" t="s">
        <v>2714</v>
      </c>
      <c r="Q56" s="211">
        <v>25</v>
      </c>
      <c r="S56" t="s">
        <v>3794</v>
      </c>
      <c r="T56" t="s">
        <v>2707</v>
      </c>
      <c r="U56" s="213">
        <v>23</v>
      </c>
      <c r="V56" t="s">
        <v>2767</v>
      </c>
      <c r="W56" t="s">
        <v>2709</v>
      </c>
      <c r="X56" t="s">
        <v>2710</v>
      </c>
      <c r="Y56" t="s">
        <v>2711</v>
      </c>
      <c r="Z56" t="s">
        <v>2712</v>
      </c>
      <c r="AA56">
        <v>102030.1</v>
      </c>
      <c r="AB56" s="210">
        <v>37027.875</v>
      </c>
      <c r="AC56" s="210">
        <v>37027.875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25">
        <f t="shared" si="5"/>
        <v>25</v>
      </c>
      <c r="G57" s="214">
        <v>1244383</v>
      </c>
      <c r="H57" s="210">
        <v>37026.057719907411</v>
      </c>
      <c r="I57" t="s">
        <v>2752</v>
      </c>
      <c r="M57" t="s">
        <v>3886</v>
      </c>
      <c r="N57" t="s">
        <v>2705</v>
      </c>
      <c r="O57" t="s">
        <v>2706</v>
      </c>
      <c r="Q57" s="211">
        <v>25</v>
      </c>
      <c r="S57" t="s">
        <v>3794</v>
      </c>
      <c r="T57" t="s">
        <v>2707</v>
      </c>
      <c r="U57" s="213">
        <v>29.4</v>
      </c>
      <c r="V57" t="s">
        <v>2753</v>
      </c>
      <c r="W57" t="s">
        <v>2709</v>
      </c>
      <c r="X57" t="s">
        <v>2710</v>
      </c>
      <c r="Y57" t="s">
        <v>2711</v>
      </c>
      <c r="Z57" t="s">
        <v>2712</v>
      </c>
      <c r="AA57">
        <v>102031.1</v>
      </c>
      <c r="AB57" s="210">
        <v>37027.875</v>
      </c>
      <c r="AC57" s="210">
        <v>37027.875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25">
        <f t="shared" si="5"/>
        <v>25</v>
      </c>
      <c r="G58" s="214">
        <v>1244384</v>
      </c>
      <c r="H58" s="210">
        <v>37026.057870370372</v>
      </c>
      <c r="I58" t="s">
        <v>2733</v>
      </c>
      <c r="M58" t="s">
        <v>3886</v>
      </c>
      <c r="N58" t="s">
        <v>2734</v>
      </c>
      <c r="O58" t="s">
        <v>2735</v>
      </c>
      <c r="Q58" s="211">
        <v>25</v>
      </c>
      <c r="S58" t="s">
        <v>3794</v>
      </c>
      <c r="T58" t="s">
        <v>2707</v>
      </c>
      <c r="U58" s="213">
        <v>29.05</v>
      </c>
      <c r="V58" t="s">
        <v>2736</v>
      </c>
      <c r="W58" t="s">
        <v>2737</v>
      </c>
      <c r="X58" t="s">
        <v>2710</v>
      </c>
      <c r="Y58" t="s">
        <v>2711</v>
      </c>
      <c r="Z58" t="s">
        <v>2712</v>
      </c>
      <c r="AA58">
        <v>102032.1</v>
      </c>
      <c r="AB58" s="210">
        <v>37027.875</v>
      </c>
      <c r="AC58" s="210">
        <v>37027.875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25">
        <f t="shared" si="5"/>
        <v>25</v>
      </c>
      <c r="G59" s="214">
        <v>1244385</v>
      </c>
      <c r="H59" s="210">
        <v>37026.058865740742</v>
      </c>
      <c r="I59" t="s">
        <v>2754</v>
      </c>
      <c r="M59" t="s">
        <v>3886</v>
      </c>
      <c r="N59" t="s">
        <v>2734</v>
      </c>
      <c r="O59" t="s">
        <v>2735</v>
      </c>
      <c r="P59" s="211">
        <v>25</v>
      </c>
      <c r="S59" t="s">
        <v>3794</v>
      </c>
      <c r="T59" t="s">
        <v>2707</v>
      </c>
      <c r="U59" s="213">
        <v>28.75</v>
      </c>
      <c r="V59" t="s">
        <v>2755</v>
      </c>
      <c r="W59" t="s">
        <v>2737</v>
      </c>
      <c r="X59" t="s">
        <v>2710</v>
      </c>
      <c r="Y59" t="s">
        <v>2711</v>
      </c>
      <c r="Z59" t="s">
        <v>2712</v>
      </c>
      <c r="AA59">
        <v>102033.1</v>
      </c>
      <c r="AB59" s="210">
        <v>37027.875</v>
      </c>
      <c r="AC59" s="210">
        <v>37027.875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25">
        <f t="shared" si="5"/>
        <v>10</v>
      </c>
      <c r="G60" s="214">
        <v>1244388</v>
      </c>
      <c r="H60" s="210">
        <v>37026.060567129629</v>
      </c>
      <c r="I60" t="s">
        <v>2768</v>
      </c>
      <c r="M60" t="s">
        <v>3886</v>
      </c>
      <c r="N60" t="s">
        <v>2743</v>
      </c>
      <c r="O60" t="s">
        <v>2744</v>
      </c>
      <c r="P60" s="211">
        <v>10</v>
      </c>
      <c r="S60" t="s">
        <v>3794</v>
      </c>
      <c r="T60" t="s">
        <v>2707</v>
      </c>
      <c r="U60" s="213">
        <v>22.5</v>
      </c>
      <c r="V60" t="s">
        <v>2769</v>
      </c>
      <c r="W60" t="s">
        <v>2746</v>
      </c>
      <c r="X60" t="s">
        <v>2710</v>
      </c>
      <c r="Y60" t="s">
        <v>2711</v>
      </c>
      <c r="Z60" t="s">
        <v>2712</v>
      </c>
      <c r="AA60">
        <v>102035.1</v>
      </c>
      <c r="AB60" s="210">
        <v>37027.875</v>
      </c>
      <c r="AC60" s="210">
        <v>37027.875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25">
        <f t="shared" si="5"/>
        <v>25</v>
      </c>
      <c r="G61" s="214">
        <v>1244389</v>
      </c>
      <c r="H61" s="210">
        <v>37026.060868055552</v>
      </c>
      <c r="I61" t="s">
        <v>2730</v>
      </c>
      <c r="M61" t="s">
        <v>3886</v>
      </c>
      <c r="N61" t="s">
        <v>2705</v>
      </c>
      <c r="O61" t="s">
        <v>2714</v>
      </c>
      <c r="Q61" s="211">
        <v>25</v>
      </c>
      <c r="S61" t="s">
        <v>3794</v>
      </c>
      <c r="T61" t="s">
        <v>2707</v>
      </c>
      <c r="U61" s="213">
        <v>22.7</v>
      </c>
      <c r="V61" t="s">
        <v>2765</v>
      </c>
      <c r="W61" t="s">
        <v>2709</v>
      </c>
      <c r="X61" t="s">
        <v>2710</v>
      </c>
      <c r="Y61" t="s">
        <v>2711</v>
      </c>
      <c r="Z61" t="s">
        <v>2712</v>
      </c>
      <c r="AA61">
        <v>102038.1</v>
      </c>
      <c r="AB61" s="210">
        <v>37027.875</v>
      </c>
      <c r="AC61" s="210">
        <v>37027.875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25">
        <f t="shared" si="5"/>
        <v>25</v>
      </c>
      <c r="G62" s="214">
        <v>1244390</v>
      </c>
      <c r="H62" s="210">
        <v>37026.061828703707</v>
      </c>
      <c r="I62" t="s">
        <v>2730</v>
      </c>
      <c r="M62" t="s">
        <v>3886</v>
      </c>
      <c r="N62" t="s">
        <v>2705</v>
      </c>
      <c r="O62" t="s">
        <v>2714</v>
      </c>
      <c r="Q62" s="211">
        <v>25</v>
      </c>
      <c r="S62" t="s">
        <v>3794</v>
      </c>
      <c r="T62" t="s">
        <v>2707</v>
      </c>
      <c r="U62" s="213">
        <v>22.75</v>
      </c>
      <c r="V62" t="s">
        <v>2765</v>
      </c>
      <c r="W62" t="s">
        <v>2709</v>
      </c>
      <c r="X62" t="s">
        <v>2710</v>
      </c>
      <c r="Y62" t="s">
        <v>2711</v>
      </c>
      <c r="Z62" t="s">
        <v>2712</v>
      </c>
      <c r="AA62">
        <v>102039.1</v>
      </c>
      <c r="AB62" s="210">
        <v>37027.875</v>
      </c>
      <c r="AC62" s="210">
        <v>37027.875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25">
        <f t="shared" si="5"/>
        <v>25</v>
      </c>
      <c r="G63" s="214">
        <v>1244392</v>
      </c>
      <c r="H63" s="210">
        <v>37026.063287037039</v>
      </c>
      <c r="I63" t="s">
        <v>2716</v>
      </c>
      <c r="M63" t="s">
        <v>3886</v>
      </c>
      <c r="N63" t="s">
        <v>2743</v>
      </c>
      <c r="O63" t="s">
        <v>2748</v>
      </c>
      <c r="P63" s="211">
        <v>25</v>
      </c>
      <c r="S63" t="s">
        <v>3794</v>
      </c>
      <c r="T63" t="s">
        <v>2707</v>
      </c>
      <c r="U63" s="213">
        <v>14</v>
      </c>
      <c r="V63" t="s">
        <v>2717</v>
      </c>
      <c r="W63" t="s">
        <v>2746</v>
      </c>
      <c r="X63" t="s">
        <v>2710</v>
      </c>
      <c r="Y63" t="s">
        <v>2711</v>
      </c>
      <c r="Z63" t="s">
        <v>2712</v>
      </c>
      <c r="AA63">
        <v>102040.1</v>
      </c>
      <c r="AB63" s="210">
        <v>37027.875</v>
      </c>
      <c r="AC63" s="210">
        <v>37027.875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25">
        <f t="shared" si="5"/>
        <v>25</v>
      </c>
      <c r="G64" s="214">
        <v>1244393</v>
      </c>
      <c r="H64" s="210">
        <v>37026.063472222224</v>
      </c>
      <c r="I64" t="s">
        <v>2770</v>
      </c>
      <c r="M64" t="s">
        <v>3886</v>
      </c>
      <c r="N64" t="s">
        <v>2734</v>
      </c>
      <c r="O64" t="s">
        <v>2771</v>
      </c>
      <c r="Q64" s="211">
        <v>25</v>
      </c>
      <c r="S64" t="s">
        <v>3794</v>
      </c>
      <c r="T64" t="s">
        <v>2707</v>
      </c>
      <c r="U64" s="213">
        <v>14.3</v>
      </c>
      <c r="V64" t="s">
        <v>2772</v>
      </c>
      <c r="W64" t="s">
        <v>2737</v>
      </c>
      <c r="X64" t="s">
        <v>2710</v>
      </c>
      <c r="Y64" t="s">
        <v>2711</v>
      </c>
      <c r="Z64" t="s">
        <v>2712</v>
      </c>
      <c r="AA64">
        <v>102041.1</v>
      </c>
      <c r="AB64" s="210">
        <v>37027.875</v>
      </c>
      <c r="AC64" s="210">
        <v>37027.875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25">
        <f t="shared" si="5"/>
        <v>25</v>
      </c>
      <c r="G65" s="214">
        <v>1244394</v>
      </c>
      <c r="H65" s="210">
        <v>37026.064155092594</v>
      </c>
      <c r="I65" t="s">
        <v>2728</v>
      </c>
      <c r="M65" t="s">
        <v>3886</v>
      </c>
      <c r="N65" t="s">
        <v>2705</v>
      </c>
      <c r="O65" t="s">
        <v>2714</v>
      </c>
      <c r="Q65" s="211">
        <v>25</v>
      </c>
      <c r="S65" t="s">
        <v>3794</v>
      </c>
      <c r="T65" t="s">
        <v>2707</v>
      </c>
      <c r="U65" s="213">
        <v>22.8</v>
      </c>
      <c r="V65" t="s">
        <v>2729</v>
      </c>
      <c r="W65" t="s">
        <v>2709</v>
      </c>
      <c r="X65" t="s">
        <v>2710</v>
      </c>
      <c r="Y65" t="s">
        <v>2711</v>
      </c>
      <c r="Z65" t="s">
        <v>2712</v>
      </c>
      <c r="AA65">
        <v>102042.1</v>
      </c>
      <c r="AB65" s="210">
        <v>37027.875</v>
      </c>
      <c r="AC65" s="210">
        <v>37027.875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25">
        <f t="shared" si="5"/>
        <v>25</v>
      </c>
      <c r="G66" s="214">
        <v>1244395</v>
      </c>
      <c r="H66" s="210">
        <v>37026.064467592594</v>
      </c>
      <c r="I66" t="s">
        <v>2726</v>
      </c>
      <c r="M66" t="s">
        <v>3886</v>
      </c>
      <c r="N66" t="s">
        <v>2705</v>
      </c>
      <c r="O66" t="s">
        <v>2714</v>
      </c>
      <c r="Q66" s="211">
        <v>25</v>
      </c>
      <c r="S66" t="s">
        <v>3794</v>
      </c>
      <c r="T66" t="s">
        <v>2707</v>
      </c>
      <c r="U66" s="213">
        <v>22.9</v>
      </c>
      <c r="V66" t="s">
        <v>2727</v>
      </c>
      <c r="W66" t="s">
        <v>2709</v>
      </c>
      <c r="X66" t="s">
        <v>2710</v>
      </c>
      <c r="Y66" t="s">
        <v>2711</v>
      </c>
      <c r="Z66" t="s">
        <v>2712</v>
      </c>
      <c r="AA66">
        <v>102043.1</v>
      </c>
      <c r="AB66" s="210">
        <v>37027.875</v>
      </c>
      <c r="AC66" s="210">
        <v>37027.875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25">
        <f t="shared" si="5"/>
        <v>25</v>
      </c>
      <c r="G67" s="214">
        <v>1244396</v>
      </c>
      <c r="H67" s="210">
        <v>37026.064675925925</v>
      </c>
      <c r="I67" t="s">
        <v>2750</v>
      </c>
      <c r="M67" t="s">
        <v>3886</v>
      </c>
      <c r="N67" t="s">
        <v>2705</v>
      </c>
      <c r="O67" t="s">
        <v>2706</v>
      </c>
      <c r="Q67" s="211">
        <v>25</v>
      </c>
      <c r="S67" t="s">
        <v>3794</v>
      </c>
      <c r="T67" t="s">
        <v>2707</v>
      </c>
      <c r="U67" s="213">
        <v>29.2</v>
      </c>
      <c r="V67" t="s">
        <v>2751</v>
      </c>
      <c r="W67" t="s">
        <v>2709</v>
      </c>
      <c r="X67" t="s">
        <v>2710</v>
      </c>
      <c r="Y67" t="s">
        <v>2711</v>
      </c>
      <c r="Z67" t="s">
        <v>2712</v>
      </c>
      <c r="AA67">
        <v>102047.1</v>
      </c>
      <c r="AB67" s="210">
        <v>37027.875</v>
      </c>
      <c r="AC67" s="210">
        <v>37027.875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25">
        <f t="shared" si="5"/>
        <v>5</v>
      </c>
      <c r="G68" s="214">
        <v>1244397</v>
      </c>
      <c r="H68" s="210">
        <v>37026.064884259256</v>
      </c>
      <c r="I68" t="s">
        <v>2773</v>
      </c>
      <c r="M68" t="s">
        <v>3886</v>
      </c>
      <c r="N68" t="s">
        <v>2705</v>
      </c>
      <c r="O68" t="s">
        <v>2714</v>
      </c>
      <c r="P68" s="211">
        <v>5</v>
      </c>
      <c r="S68" t="s">
        <v>3794</v>
      </c>
      <c r="T68" t="s">
        <v>2707</v>
      </c>
      <c r="U68" s="213">
        <v>22.8</v>
      </c>
      <c r="V68" t="s">
        <v>2774</v>
      </c>
      <c r="W68" t="s">
        <v>2709</v>
      </c>
      <c r="X68" t="s">
        <v>2710</v>
      </c>
      <c r="Y68" t="s">
        <v>2711</v>
      </c>
      <c r="Z68" t="s">
        <v>2712</v>
      </c>
      <c r="AA68">
        <v>102048.1</v>
      </c>
      <c r="AB68" s="210">
        <v>37027.875</v>
      </c>
      <c r="AC68" s="210">
        <v>37027.875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25">
        <f t="shared" si="5"/>
        <v>25</v>
      </c>
      <c r="G69" s="214">
        <v>1244398</v>
      </c>
      <c r="H69" s="210">
        <v>37026.06527777778</v>
      </c>
      <c r="I69" t="s">
        <v>2750</v>
      </c>
      <c r="M69" t="s">
        <v>3886</v>
      </c>
      <c r="N69" t="s">
        <v>2705</v>
      </c>
      <c r="O69" t="s">
        <v>2706</v>
      </c>
      <c r="Q69" s="211">
        <v>25</v>
      </c>
      <c r="S69" t="s">
        <v>3794</v>
      </c>
      <c r="T69" t="s">
        <v>2707</v>
      </c>
      <c r="U69" s="213">
        <v>29.4</v>
      </c>
      <c r="V69" t="s">
        <v>2751</v>
      </c>
      <c r="W69" t="s">
        <v>2709</v>
      </c>
      <c r="X69" t="s">
        <v>2710</v>
      </c>
      <c r="Y69" t="s">
        <v>2711</v>
      </c>
      <c r="Z69" t="s">
        <v>2712</v>
      </c>
      <c r="AA69">
        <v>102049.1</v>
      </c>
      <c r="AB69" s="210">
        <v>37027.875</v>
      </c>
      <c r="AC69" s="210">
        <v>37027.875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25">
        <f t="shared" si="5"/>
        <v>25</v>
      </c>
      <c r="G70" s="214">
        <v>1244399</v>
      </c>
      <c r="H70" s="210">
        <v>37026.069074074076</v>
      </c>
      <c r="I70" t="s">
        <v>2718</v>
      </c>
      <c r="M70" t="s">
        <v>3886</v>
      </c>
      <c r="N70" t="s">
        <v>2705</v>
      </c>
      <c r="O70" t="s">
        <v>2706</v>
      </c>
      <c r="Q70" s="211">
        <v>25</v>
      </c>
      <c r="S70" t="s">
        <v>3794</v>
      </c>
      <c r="T70" t="s">
        <v>2707</v>
      </c>
      <c r="U70" s="213">
        <v>30.25</v>
      </c>
      <c r="V70" t="s">
        <v>2775</v>
      </c>
      <c r="W70" t="s">
        <v>2709</v>
      </c>
      <c r="X70" t="s">
        <v>2710</v>
      </c>
      <c r="Y70" t="s">
        <v>2711</v>
      </c>
      <c r="Z70" t="s">
        <v>2712</v>
      </c>
      <c r="AA70">
        <v>102050.1</v>
      </c>
      <c r="AB70" s="210">
        <v>37027.875</v>
      </c>
      <c r="AC70" s="210">
        <v>37027.875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25">
        <f t="shared" si="5"/>
        <v>10</v>
      </c>
      <c r="G71" s="214">
        <v>1244400</v>
      </c>
      <c r="H71" s="210">
        <v>37026.070243055554</v>
      </c>
      <c r="I71" t="s">
        <v>2776</v>
      </c>
      <c r="M71" t="s">
        <v>3886</v>
      </c>
      <c r="N71" t="s">
        <v>2705</v>
      </c>
      <c r="O71" t="s">
        <v>2706</v>
      </c>
      <c r="P71" s="211">
        <v>10</v>
      </c>
      <c r="S71" t="s">
        <v>3794</v>
      </c>
      <c r="T71" t="s">
        <v>2707</v>
      </c>
      <c r="U71" s="213">
        <v>30</v>
      </c>
      <c r="V71" t="s">
        <v>2777</v>
      </c>
      <c r="W71" t="s">
        <v>2709</v>
      </c>
      <c r="X71" t="s">
        <v>2710</v>
      </c>
      <c r="Y71" t="s">
        <v>2711</v>
      </c>
      <c r="Z71" t="s">
        <v>2712</v>
      </c>
      <c r="AA71">
        <v>102051.1</v>
      </c>
      <c r="AB71" s="210">
        <v>37027.875</v>
      </c>
      <c r="AC71" s="210">
        <v>37027.875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25">
        <f t="shared" si="5"/>
        <v>25</v>
      </c>
      <c r="G72" s="214">
        <v>1244401</v>
      </c>
      <c r="H72" s="210">
        <v>37026.0702662037</v>
      </c>
      <c r="I72" t="s">
        <v>2778</v>
      </c>
      <c r="M72" t="s">
        <v>3886</v>
      </c>
      <c r="N72" t="s">
        <v>2743</v>
      </c>
      <c r="O72" t="s">
        <v>2779</v>
      </c>
      <c r="P72" s="211">
        <v>25</v>
      </c>
      <c r="S72" t="s">
        <v>3794</v>
      </c>
      <c r="T72" t="s">
        <v>2707</v>
      </c>
      <c r="U72" s="213">
        <v>29.75</v>
      </c>
      <c r="V72" t="s">
        <v>2780</v>
      </c>
      <c r="W72" t="s">
        <v>2746</v>
      </c>
      <c r="X72" t="s">
        <v>2710</v>
      </c>
      <c r="Y72" t="s">
        <v>2711</v>
      </c>
      <c r="Z72" t="s">
        <v>2712</v>
      </c>
      <c r="AA72">
        <v>102052.1</v>
      </c>
      <c r="AB72" s="210">
        <v>37027.875</v>
      </c>
      <c r="AC72" s="210">
        <v>37027.875</v>
      </c>
    </row>
    <row r="73" spans="1:29" x14ac:dyDescent="0.2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25">
        <f t="shared" si="5"/>
        <v>20</v>
      </c>
      <c r="G73" s="214">
        <v>1244402</v>
      </c>
      <c r="H73" s="210">
        <v>37026.071180555555</v>
      </c>
      <c r="I73" t="s">
        <v>2781</v>
      </c>
      <c r="M73" t="s">
        <v>3801</v>
      </c>
      <c r="N73" t="s">
        <v>2782</v>
      </c>
      <c r="O73" t="s">
        <v>2783</v>
      </c>
      <c r="Q73" s="211">
        <v>20</v>
      </c>
      <c r="S73" t="s">
        <v>2684</v>
      </c>
      <c r="T73" t="s">
        <v>2685</v>
      </c>
      <c r="U73" s="213">
        <v>1516</v>
      </c>
      <c r="V73" t="s">
        <v>2784</v>
      </c>
      <c r="W73" t="s">
        <v>2732</v>
      </c>
      <c r="X73" t="s">
        <v>2688</v>
      </c>
      <c r="Y73" t="s">
        <v>2689</v>
      </c>
      <c r="Z73" t="s">
        <v>2690</v>
      </c>
      <c r="AA73">
        <v>2128318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25">
        <f t="shared" si="5"/>
        <v>25</v>
      </c>
      <c r="G74" s="214">
        <v>1244403</v>
      </c>
      <c r="H74" s="210">
        <v>37026.073206018518</v>
      </c>
      <c r="I74" t="s">
        <v>2766</v>
      </c>
      <c r="M74" t="s">
        <v>3886</v>
      </c>
      <c r="N74" t="s">
        <v>2705</v>
      </c>
      <c r="O74" t="s">
        <v>2706</v>
      </c>
      <c r="P74" s="211">
        <v>25</v>
      </c>
      <c r="S74" t="s">
        <v>3794</v>
      </c>
      <c r="T74" t="s">
        <v>2707</v>
      </c>
      <c r="U74" s="213">
        <v>29.75</v>
      </c>
      <c r="V74" t="s">
        <v>2767</v>
      </c>
      <c r="W74" t="s">
        <v>2709</v>
      </c>
      <c r="X74" t="s">
        <v>2710</v>
      </c>
      <c r="Y74" t="s">
        <v>2711</v>
      </c>
      <c r="Z74" t="s">
        <v>2712</v>
      </c>
      <c r="AA74">
        <v>102054.1</v>
      </c>
      <c r="AB74" s="210">
        <v>37027.875</v>
      </c>
      <c r="AC74" s="210">
        <v>37027.875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25">
        <f t="shared" ref="F75:F138" si="10">E75*SUM(P75:Q75)</f>
        <v>25</v>
      </c>
      <c r="G75" s="214">
        <v>1244404</v>
      </c>
      <c r="H75" s="210">
        <v>37026.074421296296</v>
      </c>
      <c r="I75" t="s">
        <v>2747</v>
      </c>
      <c r="M75" t="s">
        <v>3886</v>
      </c>
      <c r="N75" t="s">
        <v>2743</v>
      </c>
      <c r="O75" t="s">
        <v>2748</v>
      </c>
      <c r="Q75" s="211">
        <v>25</v>
      </c>
      <c r="S75" t="s">
        <v>3794</v>
      </c>
      <c r="T75" t="s">
        <v>2707</v>
      </c>
      <c r="U75" s="213">
        <v>14.6</v>
      </c>
      <c r="V75" t="s">
        <v>2749</v>
      </c>
      <c r="W75" t="s">
        <v>2746</v>
      </c>
      <c r="X75" t="s">
        <v>2710</v>
      </c>
      <c r="Y75" t="s">
        <v>2711</v>
      </c>
      <c r="Z75" t="s">
        <v>2712</v>
      </c>
      <c r="AA75">
        <v>102055.1</v>
      </c>
      <c r="AB75" s="210">
        <v>37027.875</v>
      </c>
      <c r="AC75" s="210">
        <v>37027.875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25">
        <f t="shared" si="10"/>
        <v>20</v>
      </c>
      <c r="G76" s="214">
        <v>1244405</v>
      </c>
      <c r="H76" s="210">
        <v>37026.075208333335</v>
      </c>
      <c r="I76" t="s">
        <v>2785</v>
      </c>
      <c r="M76" t="s">
        <v>3886</v>
      </c>
      <c r="N76" t="s">
        <v>2734</v>
      </c>
      <c r="O76" t="s">
        <v>2771</v>
      </c>
      <c r="P76" s="211">
        <v>20</v>
      </c>
      <c r="S76" t="s">
        <v>3794</v>
      </c>
      <c r="T76" t="s">
        <v>2707</v>
      </c>
      <c r="U76" s="213">
        <v>14.4</v>
      </c>
      <c r="V76" t="s">
        <v>2786</v>
      </c>
      <c r="W76" t="s">
        <v>2737</v>
      </c>
      <c r="X76" t="s">
        <v>2710</v>
      </c>
      <c r="Y76" t="s">
        <v>2711</v>
      </c>
      <c r="Z76" t="s">
        <v>2712</v>
      </c>
      <c r="AA76">
        <v>102056.1</v>
      </c>
      <c r="AB76" s="210">
        <v>37027.875</v>
      </c>
      <c r="AC76" s="210">
        <v>37027.875</v>
      </c>
    </row>
    <row r="77" spans="1:29" x14ac:dyDescent="0.2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25">
        <f t="shared" si="10"/>
        <v>25</v>
      </c>
      <c r="G77" s="214">
        <v>1244406</v>
      </c>
      <c r="H77" s="210">
        <v>37026.07571759259</v>
      </c>
      <c r="I77" t="s">
        <v>2787</v>
      </c>
      <c r="M77" t="s">
        <v>3886</v>
      </c>
      <c r="N77" t="s">
        <v>2743</v>
      </c>
      <c r="O77" t="s">
        <v>2748</v>
      </c>
      <c r="P77" s="211">
        <v>25</v>
      </c>
      <c r="S77" t="s">
        <v>3794</v>
      </c>
      <c r="T77" t="s">
        <v>2707</v>
      </c>
      <c r="U77" s="213">
        <v>14.1</v>
      </c>
      <c r="V77" t="s">
        <v>2788</v>
      </c>
      <c r="W77" t="s">
        <v>2746</v>
      </c>
      <c r="X77" t="s">
        <v>2710</v>
      </c>
      <c r="Y77" t="s">
        <v>2711</v>
      </c>
      <c r="Z77" t="s">
        <v>2712</v>
      </c>
      <c r="AA77">
        <v>102057.1</v>
      </c>
      <c r="AB77" s="210">
        <v>37027.875</v>
      </c>
      <c r="AC77" s="210">
        <v>37027.875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25">
        <f t="shared" si="10"/>
        <v>18</v>
      </c>
      <c r="G78" s="214">
        <v>1244407</v>
      </c>
      <c r="H78" s="210">
        <v>37026.075798611113</v>
      </c>
      <c r="I78" t="s">
        <v>2623</v>
      </c>
      <c r="M78" t="s">
        <v>3801</v>
      </c>
      <c r="N78" t="s">
        <v>2682</v>
      </c>
      <c r="O78" t="s">
        <v>2683</v>
      </c>
      <c r="P78" s="211">
        <v>18</v>
      </c>
      <c r="S78" t="s">
        <v>2684</v>
      </c>
      <c r="T78" t="s">
        <v>2685</v>
      </c>
      <c r="U78" s="213">
        <v>1666</v>
      </c>
      <c r="V78" t="s">
        <v>2789</v>
      </c>
      <c r="W78" t="s">
        <v>2732</v>
      </c>
      <c r="X78" t="s">
        <v>2688</v>
      </c>
      <c r="Y78" t="s">
        <v>2689</v>
      </c>
      <c r="Z78" t="s">
        <v>2690</v>
      </c>
      <c r="AA78">
        <v>2128410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25">
        <f t="shared" si="10"/>
        <v>25</v>
      </c>
      <c r="G79" s="214">
        <v>1244409</v>
      </c>
      <c r="H79" s="210">
        <v>37026.077835648146</v>
      </c>
      <c r="I79" t="s">
        <v>2713</v>
      </c>
      <c r="M79" t="s">
        <v>3886</v>
      </c>
      <c r="N79" t="s">
        <v>2705</v>
      </c>
      <c r="O79" t="s">
        <v>2706</v>
      </c>
      <c r="Q79" s="211">
        <v>25</v>
      </c>
      <c r="S79" t="s">
        <v>3794</v>
      </c>
      <c r="T79" t="s">
        <v>2707</v>
      </c>
      <c r="U79" s="213">
        <v>30.25</v>
      </c>
      <c r="V79" t="s">
        <v>2715</v>
      </c>
      <c r="W79" t="s">
        <v>2709</v>
      </c>
      <c r="X79" t="s">
        <v>2710</v>
      </c>
      <c r="Y79" t="s">
        <v>2711</v>
      </c>
      <c r="Z79" t="s">
        <v>2712</v>
      </c>
      <c r="AA79">
        <v>102058.1</v>
      </c>
      <c r="AB79" s="210">
        <v>37027.875</v>
      </c>
      <c r="AC79" s="210">
        <v>37027.875</v>
      </c>
    </row>
    <row r="80" spans="1:29" x14ac:dyDescent="0.2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25">
        <f t="shared" si="10"/>
        <v>20</v>
      </c>
      <c r="G80" s="214">
        <v>1244411</v>
      </c>
      <c r="H80" s="210">
        <v>37026.081192129626</v>
      </c>
      <c r="I80" t="s">
        <v>2623</v>
      </c>
      <c r="M80" t="s">
        <v>3801</v>
      </c>
      <c r="N80" t="s">
        <v>2782</v>
      </c>
      <c r="O80" t="s">
        <v>2783</v>
      </c>
      <c r="Q80" s="211">
        <v>20</v>
      </c>
      <c r="S80" t="s">
        <v>2684</v>
      </c>
      <c r="T80" t="s">
        <v>2685</v>
      </c>
      <c r="U80" s="213">
        <v>1516</v>
      </c>
      <c r="V80" t="s">
        <v>2790</v>
      </c>
      <c r="W80" t="s">
        <v>2732</v>
      </c>
      <c r="X80" t="s">
        <v>2688</v>
      </c>
      <c r="Y80" t="s">
        <v>2689</v>
      </c>
      <c r="Z80" t="s">
        <v>2690</v>
      </c>
      <c r="AA80">
        <v>2128406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25">
        <f t="shared" si="10"/>
        <v>20</v>
      </c>
      <c r="G81" s="214">
        <v>1244412</v>
      </c>
      <c r="H81" s="210">
        <v>37026.081631944442</v>
      </c>
      <c r="I81" t="s">
        <v>2787</v>
      </c>
      <c r="M81" t="s">
        <v>3886</v>
      </c>
      <c r="N81" t="s">
        <v>2743</v>
      </c>
      <c r="O81" t="s">
        <v>2779</v>
      </c>
      <c r="P81" s="211">
        <v>20</v>
      </c>
      <c r="S81" t="s">
        <v>3794</v>
      </c>
      <c r="T81" t="s">
        <v>2707</v>
      </c>
      <c r="U81" s="213">
        <v>28.9</v>
      </c>
      <c r="V81" t="s">
        <v>2788</v>
      </c>
      <c r="W81" t="s">
        <v>2746</v>
      </c>
      <c r="X81" t="s">
        <v>2710</v>
      </c>
      <c r="Y81" t="s">
        <v>2711</v>
      </c>
      <c r="Z81" t="s">
        <v>2712</v>
      </c>
      <c r="AA81">
        <v>102064.1</v>
      </c>
      <c r="AB81" s="210">
        <v>37027.875</v>
      </c>
      <c r="AC81" s="210">
        <v>37027.875</v>
      </c>
    </row>
    <row r="82" spans="1:29" x14ac:dyDescent="0.2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25">
        <f t="shared" si="10"/>
        <v>10</v>
      </c>
      <c r="G82" s="214">
        <v>1244413</v>
      </c>
      <c r="H82" s="210">
        <v>37026.082488425927</v>
      </c>
      <c r="I82" t="s">
        <v>2791</v>
      </c>
      <c r="M82" t="s">
        <v>3801</v>
      </c>
      <c r="N82" t="s">
        <v>2792</v>
      </c>
      <c r="O82" t="s">
        <v>2793</v>
      </c>
      <c r="P82" s="211">
        <v>10</v>
      </c>
      <c r="S82" t="s">
        <v>2794</v>
      </c>
      <c r="T82" t="s">
        <v>2685</v>
      </c>
      <c r="U82" s="213">
        <v>1263</v>
      </c>
      <c r="V82" t="s">
        <v>2795</v>
      </c>
      <c r="W82" t="s">
        <v>2796</v>
      </c>
      <c r="X82" t="s">
        <v>2688</v>
      </c>
      <c r="Y82" t="s">
        <v>2689</v>
      </c>
      <c r="Z82" t="s">
        <v>2690</v>
      </c>
      <c r="AA82">
        <v>2128404</v>
      </c>
    </row>
    <row r="83" spans="1:29" x14ac:dyDescent="0.2">
      <c r="A83" s="44" t="str">
        <f t="shared" si="6"/>
        <v xml:space="preserve"> Oil Products Financial</v>
      </c>
      <c r="B83" s="44" t="str">
        <f t="shared" si="7"/>
        <v/>
      </c>
      <c r="C83" s="44" t="str">
        <f t="shared" si="8"/>
        <v>Oil Products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25">
        <f t="shared" si="10"/>
        <v>33000</v>
      </c>
      <c r="G83" s="214">
        <v>1244414</v>
      </c>
      <c r="H83" s="210">
        <v>37026.085138888891</v>
      </c>
      <c r="I83" t="s">
        <v>2797</v>
      </c>
      <c r="M83" t="s">
        <v>3799</v>
      </c>
      <c r="N83" t="s">
        <v>2798</v>
      </c>
      <c r="O83" t="s">
        <v>2799</v>
      </c>
      <c r="Q83" s="211">
        <v>33000</v>
      </c>
      <c r="S83" t="s">
        <v>3798</v>
      </c>
      <c r="T83" t="s">
        <v>2685</v>
      </c>
      <c r="U83" s="213">
        <v>-2.4500000000000002</v>
      </c>
      <c r="V83" t="s">
        <v>2800</v>
      </c>
      <c r="W83" t="s">
        <v>2801</v>
      </c>
      <c r="X83" t="s">
        <v>2802</v>
      </c>
      <c r="Y83" t="s">
        <v>2803</v>
      </c>
      <c r="Z83" t="s">
        <v>2804</v>
      </c>
      <c r="AA83" t="s">
        <v>2805</v>
      </c>
      <c r="AB83" s="210">
        <v>37043.875</v>
      </c>
      <c r="AC83" s="210">
        <v>37072.875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25">
        <f t="shared" si="10"/>
        <v>20</v>
      </c>
      <c r="G84" s="214">
        <v>1244415</v>
      </c>
      <c r="H84" s="210">
        <v>37026.085509259261</v>
      </c>
      <c r="I84" t="s">
        <v>2791</v>
      </c>
      <c r="M84" t="s">
        <v>3801</v>
      </c>
      <c r="N84" t="s">
        <v>2782</v>
      </c>
      <c r="O84" t="s">
        <v>2783</v>
      </c>
      <c r="P84" s="211">
        <v>20</v>
      </c>
      <c r="S84" t="s">
        <v>2684</v>
      </c>
      <c r="T84" t="s">
        <v>2685</v>
      </c>
      <c r="U84" s="213">
        <v>1515</v>
      </c>
      <c r="V84" t="s">
        <v>2795</v>
      </c>
      <c r="W84" t="s">
        <v>2732</v>
      </c>
      <c r="X84" t="s">
        <v>2688</v>
      </c>
      <c r="Y84" t="s">
        <v>2689</v>
      </c>
      <c r="Z84" t="s">
        <v>2690</v>
      </c>
      <c r="AA84">
        <v>2128356</v>
      </c>
    </row>
    <row r="85" spans="1:29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25">
        <f t="shared" si="10"/>
        <v>20</v>
      </c>
      <c r="G85" s="214">
        <v>1244416</v>
      </c>
      <c r="H85" s="210">
        <v>37026.085601851853</v>
      </c>
      <c r="I85" t="s">
        <v>2806</v>
      </c>
      <c r="M85" t="s">
        <v>3801</v>
      </c>
      <c r="N85" t="s">
        <v>2782</v>
      </c>
      <c r="O85" t="s">
        <v>2783</v>
      </c>
      <c r="Q85" s="211">
        <v>20</v>
      </c>
      <c r="S85" t="s">
        <v>2684</v>
      </c>
      <c r="T85" t="s">
        <v>2685</v>
      </c>
      <c r="U85" s="213">
        <v>1516</v>
      </c>
      <c r="V85" t="s">
        <v>2807</v>
      </c>
      <c r="W85" t="s">
        <v>2732</v>
      </c>
      <c r="X85" t="s">
        <v>2688</v>
      </c>
      <c r="Y85" t="s">
        <v>2689</v>
      </c>
      <c r="Z85" t="s">
        <v>2690</v>
      </c>
      <c r="AA85">
        <v>2128361</v>
      </c>
    </row>
    <row r="86" spans="1:29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25">
        <f t="shared" si="10"/>
        <v>20</v>
      </c>
      <c r="G86" s="214">
        <v>1244417</v>
      </c>
      <c r="H86" s="210">
        <v>37026.086030092592</v>
      </c>
      <c r="I86" t="s">
        <v>2808</v>
      </c>
      <c r="M86" t="s">
        <v>3801</v>
      </c>
      <c r="N86" t="s">
        <v>2782</v>
      </c>
      <c r="O86" t="s">
        <v>2783</v>
      </c>
      <c r="P86" s="211">
        <v>20</v>
      </c>
      <c r="S86" t="s">
        <v>2684</v>
      </c>
      <c r="T86" t="s">
        <v>2685</v>
      </c>
      <c r="U86" s="213">
        <v>1515</v>
      </c>
      <c r="V86" t="s">
        <v>2809</v>
      </c>
      <c r="W86" t="s">
        <v>2732</v>
      </c>
      <c r="X86" t="s">
        <v>2688</v>
      </c>
      <c r="Y86" t="s">
        <v>2689</v>
      </c>
      <c r="Z86" t="s">
        <v>2690</v>
      </c>
      <c r="AA86">
        <v>2128376</v>
      </c>
    </row>
    <row r="87" spans="1:29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25">
        <f t="shared" si="10"/>
        <v>20</v>
      </c>
      <c r="G87" s="214">
        <v>1244418</v>
      </c>
      <c r="H87" s="210">
        <v>37026.086435185185</v>
      </c>
      <c r="I87" t="s">
        <v>2623</v>
      </c>
      <c r="M87" t="s">
        <v>3801</v>
      </c>
      <c r="N87" t="s">
        <v>2782</v>
      </c>
      <c r="O87" t="s">
        <v>2783</v>
      </c>
      <c r="Q87" s="211">
        <v>20</v>
      </c>
      <c r="S87" t="s">
        <v>2684</v>
      </c>
      <c r="T87" t="s">
        <v>2685</v>
      </c>
      <c r="U87" s="213">
        <v>1516</v>
      </c>
      <c r="V87" t="s">
        <v>2790</v>
      </c>
      <c r="W87" t="s">
        <v>2732</v>
      </c>
      <c r="X87" t="s">
        <v>2688</v>
      </c>
      <c r="Y87" t="s">
        <v>2689</v>
      </c>
      <c r="Z87" t="s">
        <v>2690</v>
      </c>
      <c r="AA87">
        <v>2128378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25">
        <f t="shared" si="10"/>
        <v>20</v>
      </c>
      <c r="G88" s="214">
        <v>1244419</v>
      </c>
      <c r="H88" s="210">
        <v>37026.086493055554</v>
      </c>
      <c r="I88" t="s">
        <v>2791</v>
      </c>
      <c r="M88" t="s">
        <v>3801</v>
      </c>
      <c r="N88" t="s">
        <v>2782</v>
      </c>
      <c r="O88" t="s">
        <v>2783</v>
      </c>
      <c r="P88" s="211">
        <v>20</v>
      </c>
      <c r="S88" t="s">
        <v>2684</v>
      </c>
      <c r="T88" t="s">
        <v>2685</v>
      </c>
      <c r="U88" s="213">
        <v>1515</v>
      </c>
      <c r="V88" t="s">
        <v>2795</v>
      </c>
      <c r="W88" t="s">
        <v>2732</v>
      </c>
      <c r="X88" t="s">
        <v>2688</v>
      </c>
      <c r="Y88" t="s">
        <v>2689</v>
      </c>
      <c r="Z88" t="s">
        <v>2690</v>
      </c>
      <c r="AA88">
        <v>2128380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92</v>
      </c>
      <c r="F89" s="225">
        <f t="shared" si="10"/>
        <v>2300</v>
      </c>
      <c r="G89" s="214">
        <v>1244420</v>
      </c>
      <c r="H89" s="210">
        <v>37026.086631944447</v>
      </c>
      <c r="I89" t="s">
        <v>2766</v>
      </c>
      <c r="M89" t="s">
        <v>3886</v>
      </c>
      <c r="N89" t="s">
        <v>2705</v>
      </c>
      <c r="O89" t="s">
        <v>2810</v>
      </c>
      <c r="Q89" s="211">
        <v>25</v>
      </c>
      <c r="S89" t="s">
        <v>3794</v>
      </c>
      <c r="T89" t="s">
        <v>2707</v>
      </c>
      <c r="U89" s="213">
        <v>24.85</v>
      </c>
      <c r="V89" t="s">
        <v>2811</v>
      </c>
      <c r="W89" t="s">
        <v>2812</v>
      </c>
      <c r="X89" t="s">
        <v>2710</v>
      </c>
      <c r="Y89" t="s">
        <v>2711</v>
      </c>
      <c r="Z89" t="s">
        <v>2712</v>
      </c>
      <c r="AA89">
        <v>102066.1</v>
      </c>
      <c r="AB89" s="210">
        <v>37165</v>
      </c>
      <c r="AC89" s="210">
        <v>37256</v>
      </c>
    </row>
    <row r="90" spans="1:29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25">
        <f t="shared" si="10"/>
        <v>9</v>
      </c>
      <c r="G90" s="214">
        <v>1244421</v>
      </c>
      <c r="H90" s="210">
        <v>37026.087835648148</v>
      </c>
      <c r="I90" t="s">
        <v>2781</v>
      </c>
      <c r="M90" t="s">
        <v>3801</v>
      </c>
      <c r="N90" t="s">
        <v>2782</v>
      </c>
      <c r="O90" t="s">
        <v>2783</v>
      </c>
      <c r="Q90" s="211">
        <v>9</v>
      </c>
      <c r="S90" t="s">
        <v>2684</v>
      </c>
      <c r="T90" t="s">
        <v>2685</v>
      </c>
      <c r="U90" s="213">
        <v>1516</v>
      </c>
      <c r="V90" t="s">
        <v>2784</v>
      </c>
      <c r="W90" t="s">
        <v>2732</v>
      </c>
      <c r="X90" t="s">
        <v>2688</v>
      </c>
      <c r="Y90" t="s">
        <v>2689</v>
      </c>
      <c r="Z90" t="s">
        <v>2690</v>
      </c>
      <c r="AA90">
        <v>2128382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25">
        <f t="shared" si="10"/>
        <v>11</v>
      </c>
      <c r="G91" s="214">
        <v>1244422</v>
      </c>
      <c r="H91" s="210">
        <v>37026.087893518517</v>
      </c>
      <c r="I91" t="s">
        <v>2623</v>
      </c>
      <c r="M91" t="s">
        <v>3801</v>
      </c>
      <c r="N91" t="s">
        <v>2782</v>
      </c>
      <c r="O91" t="s">
        <v>2783</v>
      </c>
      <c r="Q91" s="211">
        <v>11</v>
      </c>
      <c r="S91" t="s">
        <v>2684</v>
      </c>
      <c r="T91" t="s">
        <v>2685</v>
      </c>
      <c r="U91" s="213">
        <v>1516</v>
      </c>
      <c r="V91" t="s">
        <v>2790</v>
      </c>
      <c r="W91" t="s">
        <v>2732</v>
      </c>
      <c r="X91" t="s">
        <v>2688</v>
      </c>
      <c r="Y91" t="s">
        <v>2689</v>
      </c>
      <c r="Z91" t="s">
        <v>2690</v>
      </c>
      <c r="AA91">
        <v>2128384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25">
        <f t="shared" si="10"/>
        <v>10</v>
      </c>
      <c r="G92" s="214">
        <v>1244423</v>
      </c>
      <c r="H92" s="210">
        <v>37026.088217592594</v>
      </c>
      <c r="I92" t="s">
        <v>2770</v>
      </c>
      <c r="M92" t="s">
        <v>3886</v>
      </c>
      <c r="N92" t="s">
        <v>2734</v>
      </c>
      <c r="O92" t="s">
        <v>2771</v>
      </c>
      <c r="Q92" s="211">
        <v>10</v>
      </c>
      <c r="S92" t="s">
        <v>3794</v>
      </c>
      <c r="T92" t="s">
        <v>2707</v>
      </c>
      <c r="U92" s="213">
        <v>14.75</v>
      </c>
      <c r="V92" t="s">
        <v>2772</v>
      </c>
      <c r="W92" t="s">
        <v>2737</v>
      </c>
      <c r="X92" t="s">
        <v>2710</v>
      </c>
      <c r="Y92" t="s">
        <v>2711</v>
      </c>
      <c r="Z92" t="s">
        <v>2712</v>
      </c>
      <c r="AA92">
        <v>102068.1</v>
      </c>
      <c r="AB92" s="210">
        <v>37027.875</v>
      </c>
      <c r="AC92" s="210">
        <v>37027.875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25">
        <f t="shared" si="10"/>
        <v>25</v>
      </c>
      <c r="G93" s="214">
        <v>1244424</v>
      </c>
      <c r="H93" s="210">
        <v>37026.09002314815</v>
      </c>
      <c r="I93" t="s">
        <v>2763</v>
      </c>
      <c r="M93" t="s">
        <v>3886</v>
      </c>
      <c r="N93" t="s">
        <v>2743</v>
      </c>
      <c r="O93" t="s">
        <v>2779</v>
      </c>
      <c r="P93" s="211">
        <v>25</v>
      </c>
      <c r="S93" t="s">
        <v>3794</v>
      </c>
      <c r="T93" t="s">
        <v>2707</v>
      </c>
      <c r="U93" s="213">
        <v>29.5</v>
      </c>
      <c r="V93" t="s">
        <v>2813</v>
      </c>
      <c r="W93" t="s">
        <v>2746</v>
      </c>
      <c r="X93" t="s">
        <v>2710</v>
      </c>
      <c r="Y93" t="s">
        <v>2711</v>
      </c>
      <c r="Z93" t="s">
        <v>2712</v>
      </c>
      <c r="AA93">
        <v>102071.1</v>
      </c>
      <c r="AB93" s="210">
        <v>37027.875</v>
      </c>
      <c r="AC93" s="210">
        <v>37027.875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365</v>
      </c>
      <c r="F94" s="225">
        <f t="shared" si="10"/>
        <v>9125</v>
      </c>
      <c r="G94" s="214">
        <v>1244425</v>
      </c>
      <c r="H94" s="210">
        <v>37026.091064814813</v>
      </c>
      <c r="I94" t="s">
        <v>2740</v>
      </c>
      <c r="M94" t="s">
        <v>3886</v>
      </c>
      <c r="N94" t="s">
        <v>2705</v>
      </c>
      <c r="O94" t="s">
        <v>2814</v>
      </c>
      <c r="P94" s="211">
        <v>25</v>
      </c>
      <c r="S94" t="s">
        <v>3794</v>
      </c>
      <c r="T94" t="s">
        <v>2707</v>
      </c>
      <c r="U94" s="213">
        <v>22.85</v>
      </c>
      <c r="V94" t="s">
        <v>2741</v>
      </c>
      <c r="W94" t="s">
        <v>2812</v>
      </c>
      <c r="X94" t="s">
        <v>2710</v>
      </c>
      <c r="Y94" t="s">
        <v>2711</v>
      </c>
      <c r="Z94" t="s">
        <v>2712</v>
      </c>
      <c r="AA94">
        <v>102072.1</v>
      </c>
      <c r="AB94" s="210">
        <v>37257</v>
      </c>
      <c r="AC94" s="210">
        <v>37621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25">
        <f t="shared" si="10"/>
        <v>10</v>
      </c>
      <c r="G95" s="214">
        <v>1244427</v>
      </c>
      <c r="H95" s="210">
        <v>37026.091608796298</v>
      </c>
      <c r="I95" t="s">
        <v>2815</v>
      </c>
      <c r="M95" t="s">
        <v>3801</v>
      </c>
      <c r="N95" t="s">
        <v>2816</v>
      </c>
      <c r="O95" t="s">
        <v>2817</v>
      </c>
      <c r="P95" s="211">
        <v>10</v>
      </c>
      <c r="S95" t="s">
        <v>2818</v>
      </c>
      <c r="T95" t="s">
        <v>2685</v>
      </c>
      <c r="U95" s="213">
        <v>7135</v>
      </c>
      <c r="V95" t="s">
        <v>2819</v>
      </c>
      <c r="W95" t="s">
        <v>2820</v>
      </c>
      <c r="X95" t="s">
        <v>2688</v>
      </c>
      <c r="Y95" t="s">
        <v>2689</v>
      </c>
      <c r="Z95" t="s">
        <v>2690</v>
      </c>
      <c r="AA95">
        <v>2128388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25">
        <f t="shared" si="10"/>
        <v>10</v>
      </c>
      <c r="G96" s="214">
        <v>1244428</v>
      </c>
      <c r="H96" s="210">
        <v>37026.091782407406</v>
      </c>
      <c r="I96" t="s">
        <v>2821</v>
      </c>
      <c r="M96" t="s">
        <v>3801</v>
      </c>
      <c r="N96" t="s">
        <v>2822</v>
      </c>
      <c r="O96" t="s">
        <v>2823</v>
      </c>
      <c r="Q96" s="211">
        <v>10</v>
      </c>
      <c r="S96" t="s">
        <v>2684</v>
      </c>
      <c r="T96" t="s">
        <v>2685</v>
      </c>
      <c r="U96" s="213">
        <v>476</v>
      </c>
      <c r="V96" t="s">
        <v>2824</v>
      </c>
      <c r="W96" t="s">
        <v>2796</v>
      </c>
      <c r="X96" t="s">
        <v>2688</v>
      </c>
      <c r="Y96" t="s">
        <v>2689</v>
      </c>
      <c r="Z96" t="s">
        <v>2690</v>
      </c>
      <c r="AA96">
        <v>2128390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25">
        <f t="shared" si="10"/>
        <v>10</v>
      </c>
      <c r="G97" s="214">
        <v>1244429</v>
      </c>
      <c r="H97" s="210">
        <v>37026.091793981483</v>
      </c>
      <c r="I97" t="s">
        <v>2815</v>
      </c>
      <c r="M97" t="s">
        <v>3801</v>
      </c>
      <c r="N97" t="s">
        <v>2816</v>
      </c>
      <c r="O97" t="s">
        <v>2817</v>
      </c>
      <c r="P97" s="211">
        <v>10</v>
      </c>
      <c r="S97" t="s">
        <v>2818</v>
      </c>
      <c r="T97" t="s">
        <v>2685</v>
      </c>
      <c r="U97" s="213">
        <v>7115</v>
      </c>
      <c r="V97" t="s">
        <v>2819</v>
      </c>
      <c r="W97" t="s">
        <v>2820</v>
      </c>
      <c r="X97" t="s">
        <v>2688</v>
      </c>
      <c r="Y97" t="s">
        <v>2689</v>
      </c>
      <c r="Z97" t="s">
        <v>2690</v>
      </c>
      <c r="AA97">
        <v>2128392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25">
        <f t="shared" si="10"/>
        <v>10</v>
      </c>
      <c r="G98" s="214">
        <v>1244430</v>
      </c>
      <c r="H98" s="210">
        <v>37026.091874999998</v>
      </c>
      <c r="I98" t="s">
        <v>2791</v>
      </c>
      <c r="M98" t="s">
        <v>3801</v>
      </c>
      <c r="N98" t="s">
        <v>2816</v>
      </c>
      <c r="O98" t="s">
        <v>2817</v>
      </c>
      <c r="Q98" s="211">
        <v>10</v>
      </c>
      <c r="S98" t="s">
        <v>2818</v>
      </c>
      <c r="T98" t="s">
        <v>2685</v>
      </c>
      <c r="U98" s="213">
        <v>7130</v>
      </c>
      <c r="V98" t="s">
        <v>2795</v>
      </c>
      <c r="W98" t="s">
        <v>2820</v>
      </c>
      <c r="X98" t="s">
        <v>2688</v>
      </c>
      <c r="Y98" t="s">
        <v>2689</v>
      </c>
      <c r="Z98" t="s">
        <v>2690</v>
      </c>
      <c r="AA98">
        <v>2128394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25">
        <f t="shared" si="10"/>
        <v>1</v>
      </c>
      <c r="G99" s="214">
        <v>1244431</v>
      </c>
      <c r="H99" s="210">
        <v>37026.092766203707</v>
      </c>
      <c r="I99" t="s">
        <v>2825</v>
      </c>
      <c r="M99" t="s">
        <v>3801</v>
      </c>
      <c r="N99" t="s">
        <v>2816</v>
      </c>
      <c r="O99" t="s">
        <v>2817</v>
      </c>
      <c r="Q99" s="211">
        <v>1</v>
      </c>
      <c r="S99" t="s">
        <v>2818</v>
      </c>
      <c r="T99" t="s">
        <v>2685</v>
      </c>
      <c r="U99" s="213">
        <v>7140</v>
      </c>
      <c r="V99" t="s">
        <v>2826</v>
      </c>
      <c r="W99" t="s">
        <v>2820</v>
      </c>
      <c r="X99" t="s">
        <v>2688</v>
      </c>
      <c r="Y99" t="s">
        <v>2689</v>
      </c>
      <c r="Z99" t="s">
        <v>2690</v>
      </c>
      <c r="AA99">
        <v>2128396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25">
        <f t="shared" si="10"/>
        <v>10</v>
      </c>
      <c r="G100" s="214">
        <v>1244432</v>
      </c>
      <c r="H100" s="210">
        <v>37026.093055555553</v>
      </c>
      <c r="I100" t="s">
        <v>2827</v>
      </c>
      <c r="M100" t="s">
        <v>3801</v>
      </c>
      <c r="N100" t="s">
        <v>2822</v>
      </c>
      <c r="O100" t="s">
        <v>2823</v>
      </c>
      <c r="Q100" s="211">
        <v>10</v>
      </c>
      <c r="S100" t="s">
        <v>2684</v>
      </c>
      <c r="T100" t="s">
        <v>2685</v>
      </c>
      <c r="U100" s="213">
        <v>476</v>
      </c>
      <c r="V100" t="s">
        <v>2828</v>
      </c>
      <c r="W100" t="s">
        <v>2796</v>
      </c>
      <c r="X100" t="s">
        <v>2688</v>
      </c>
      <c r="Y100" t="s">
        <v>2689</v>
      </c>
      <c r="Z100" t="s">
        <v>2690</v>
      </c>
      <c r="AA100">
        <v>2128398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5</v>
      </c>
      <c r="F101" s="225">
        <f t="shared" si="10"/>
        <v>125</v>
      </c>
      <c r="G101" s="214">
        <v>1244433</v>
      </c>
      <c r="H101" s="210">
        <v>37026.095671296294</v>
      </c>
      <c r="I101" t="s">
        <v>2728</v>
      </c>
      <c r="M101" t="s">
        <v>3886</v>
      </c>
      <c r="N101" t="s">
        <v>2705</v>
      </c>
      <c r="O101" t="s">
        <v>2829</v>
      </c>
      <c r="Q101" s="211">
        <v>25</v>
      </c>
      <c r="S101" t="s">
        <v>3794</v>
      </c>
      <c r="T101" t="s">
        <v>2707</v>
      </c>
      <c r="U101" s="213">
        <v>26.3</v>
      </c>
      <c r="V101" t="s">
        <v>2729</v>
      </c>
      <c r="W101" t="s">
        <v>2709</v>
      </c>
      <c r="X101" t="s">
        <v>2710</v>
      </c>
      <c r="Y101" t="s">
        <v>2711</v>
      </c>
      <c r="Z101" t="s">
        <v>2712</v>
      </c>
      <c r="AA101">
        <v>102075.1</v>
      </c>
      <c r="AB101" s="210">
        <v>37032.875</v>
      </c>
      <c r="AC101" s="210">
        <v>37036.875</v>
      </c>
    </row>
    <row r="102" spans="1:29" x14ac:dyDescent="0.2">
      <c r="A102" s="44" t="str">
        <f t="shared" si="6"/>
        <v xml:space="preserve"> Oil Products Financial</v>
      </c>
      <c r="B102" s="44" t="str">
        <f t="shared" si="7"/>
        <v/>
      </c>
      <c r="C102" s="44" t="str">
        <f t="shared" si="8"/>
        <v>Oil Products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25">
        <f t="shared" si="10"/>
        <v>33000</v>
      </c>
      <c r="G102" s="214">
        <v>1244434</v>
      </c>
      <c r="H102" s="210">
        <v>37026.096377314818</v>
      </c>
      <c r="I102" t="s">
        <v>3785</v>
      </c>
      <c r="M102" t="s">
        <v>3799</v>
      </c>
      <c r="N102" t="s">
        <v>2798</v>
      </c>
      <c r="O102" t="s">
        <v>2799</v>
      </c>
      <c r="Q102" s="211">
        <v>33000</v>
      </c>
      <c r="S102" t="s">
        <v>3798</v>
      </c>
      <c r="T102" t="s">
        <v>2685</v>
      </c>
      <c r="U102" s="213">
        <v>-2.4</v>
      </c>
      <c r="V102" t="s">
        <v>2830</v>
      </c>
      <c r="W102" t="s">
        <v>2801</v>
      </c>
      <c r="X102" t="s">
        <v>2802</v>
      </c>
      <c r="Y102" t="s">
        <v>2803</v>
      </c>
      <c r="Z102" t="s">
        <v>2804</v>
      </c>
      <c r="AA102" t="s">
        <v>2831</v>
      </c>
      <c r="AB102" s="210">
        <v>37043.875</v>
      </c>
      <c r="AC102" s="210">
        <v>37072.875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25">
        <f t="shared" si="10"/>
        <v>25</v>
      </c>
      <c r="G103" s="214">
        <v>1244435</v>
      </c>
      <c r="H103" s="210">
        <v>37026.096666666665</v>
      </c>
      <c r="I103" t="s">
        <v>2787</v>
      </c>
      <c r="M103" t="s">
        <v>3886</v>
      </c>
      <c r="N103" t="s">
        <v>2743</v>
      </c>
      <c r="O103" t="s">
        <v>2748</v>
      </c>
      <c r="P103" s="211">
        <v>25</v>
      </c>
      <c r="S103" t="s">
        <v>3794</v>
      </c>
      <c r="T103" t="s">
        <v>2707</v>
      </c>
      <c r="U103" s="213">
        <v>14.1</v>
      </c>
      <c r="V103" t="s">
        <v>2788</v>
      </c>
      <c r="W103" t="s">
        <v>2746</v>
      </c>
      <c r="X103" t="s">
        <v>2710</v>
      </c>
      <c r="Y103" t="s">
        <v>2711</v>
      </c>
      <c r="Z103" t="s">
        <v>2712</v>
      </c>
      <c r="AA103">
        <v>102078.1</v>
      </c>
      <c r="AB103" s="210">
        <v>37027.875</v>
      </c>
      <c r="AC103" s="210">
        <v>37027.875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92</v>
      </c>
      <c r="F104" s="225">
        <f t="shared" si="10"/>
        <v>2300</v>
      </c>
      <c r="G104" s="214">
        <v>1244436</v>
      </c>
      <c r="H104" s="210">
        <v>37026.09684027778</v>
      </c>
      <c r="I104" t="s">
        <v>2766</v>
      </c>
      <c r="M104" t="s">
        <v>3886</v>
      </c>
      <c r="N104" t="s">
        <v>2705</v>
      </c>
      <c r="O104" t="s">
        <v>2832</v>
      </c>
      <c r="Q104" s="211">
        <v>25</v>
      </c>
      <c r="S104" t="s">
        <v>3794</v>
      </c>
      <c r="T104" t="s">
        <v>2707</v>
      </c>
      <c r="U104" s="213">
        <v>26</v>
      </c>
      <c r="V104" t="s">
        <v>2811</v>
      </c>
      <c r="W104" t="s">
        <v>2812</v>
      </c>
      <c r="X104" t="s">
        <v>2710</v>
      </c>
      <c r="Y104" t="s">
        <v>2711</v>
      </c>
      <c r="Z104" t="s">
        <v>2712</v>
      </c>
      <c r="AA104">
        <v>102079.1</v>
      </c>
      <c r="AB104" s="210">
        <v>37073</v>
      </c>
      <c r="AC104" s="210">
        <v>37164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25">
        <f t="shared" si="10"/>
        <v>25</v>
      </c>
      <c r="G105" s="214">
        <v>1244437</v>
      </c>
      <c r="H105" s="210">
        <v>37026.09778935185</v>
      </c>
      <c r="I105" t="s">
        <v>2833</v>
      </c>
      <c r="M105" t="s">
        <v>3886</v>
      </c>
      <c r="N105" t="s">
        <v>2705</v>
      </c>
      <c r="O105" t="s">
        <v>2714</v>
      </c>
      <c r="P105" s="211">
        <v>25</v>
      </c>
      <c r="S105" t="s">
        <v>3794</v>
      </c>
      <c r="T105" t="s">
        <v>2707</v>
      </c>
      <c r="U105" s="213">
        <v>23.5</v>
      </c>
      <c r="V105" t="s">
        <v>2834</v>
      </c>
      <c r="W105" t="s">
        <v>2709</v>
      </c>
      <c r="X105" t="s">
        <v>2710</v>
      </c>
      <c r="Y105" t="s">
        <v>2711</v>
      </c>
      <c r="Z105" t="s">
        <v>2712</v>
      </c>
      <c r="AA105">
        <v>102087.1</v>
      </c>
      <c r="AB105" s="210">
        <v>37027.875</v>
      </c>
      <c r="AC105" s="210">
        <v>37027.875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25">
        <f t="shared" si="10"/>
        <v>25</v>
      </c>
      <c r="G106" s="214">
        <v>1244438</v>
      </c>
      <c r="H106" s="210">
        <v>37026.098402777781</v>
      </c>
      <c r="I106" t="s">
        <v>2763</v>
      </c>
      <c r="M106" t="s">
        <v>3886</v>
      </c>
      <c r="N106" t="s">
        <v>2743</v>
      </c>
      <c r="O106" t="s">
        <v>2748</v>
      </c>
      <c r="Q106" s="211">
        <v>25</v>
      </c>
      <c r="S106" t="s">
        <v>3794</v>
      </c>
      <c r="T106" t="s">
        <v>2707</v>
      </c>
      <c r="U106" s="213">
        <v>14.7</v>
      </c>
      <c r="V106" t="s">
        <v>2813</v>
      </c>
      <c r="W106" t="s">
        <v>2746</v>
      </c>
      <c r="X106" t="s">
        <v>2710</v>
      </c>
      <c r="Y106" t="s">
        <v>2711</v>
      </c>
      <c r="Z106" t="s">
        <v>2712</v>
      </c>
      <c r="AA106">
        <v>102088.1</v>
      </c>
      <c r="AB106" s="210">
        <v>37027.875</v>
      </c>
      <c r="AC106" s="210">
        <v>37027.875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25">
        <f t="shared" si="10"/>
        <v>20</v>
      </c>
      <c r="G107" s="214">
        <v>1244439</v>
      </c>
      <c r="H107" s="210">
        <v>37026.098865740743</v>
      </c>
      <c r="I107" t="s">
        <v>2808</v>
      </c>
      <c r="M107" t="s">
        <v>3801</v>
      </c>
      <c r="N107" t="s">
        <v>2782</v>
      </c>
      <c r="O107" t="s">
        <v>2783</v>
      </c>
      <c r="P107" s="211">
        <v>20</v>
      </c>
      <c r="S107" t="s">
        <v>2684</v>
      </c>
      <c r="T107" t="s">
        <v>2685</v>
      </c>
      <c r="U107" s="213">
        <v>1516</v>
      </c>
      <c r="V107" t="s">
        <v>2835</v>
      </c>
      <c r="W107" t="s">
        <v>2732</v>
      </c>
      <c r="X107" t="s">
        <v>2688</v>
      </c>
      <c r="Y107" t="s">
        <v>2689</v>
      </c>
      <c r="Z107" t="s">
        <v>2690</v>
      </c>
      <c r="AA107">
        <v>2128400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25">
        <f t="shared" si="10"/>
        <v>20</v>
      </c>
      <c r="G108" s="214">
        <v>1244440</v>
      </c>
      <c r="H108" s="210">
        <v>37026.099965277775</v>
      </c>
      <c r="I108" t="s">
        <v>2808</v>
      </c>
      <c r="M108" t="s">
        <v>3801</v>
      </c>
      <c r="N108" t="s">
        <v>2782</v>
      </c>
      <c r="O108" t="s">
        <v>2783</v>
      </c>
      <c r="P108" s="211">
        <v>20</v>
      </c>
      <c r="S108" t="s">
        <v>2684</v>
      </c>
      <c r="T108" t="s">
        <v>2685</v>
      </c>
      <c r="U108" s="213">
        <v>1515</v>
      </c>
      <c r="V108" t="s">
        <v>2809</v>
      </c>
      <c r="W108" t="s">
        <v>2732</v>
      </c>
      <c r="X108" t="s">
        <v>2688</v>
      </c>
      <c r="Y108" t="s">
        <v>2689</v>
      </c>
      <c r="Z108" t="s">
        <v>2690</v>
      </c>
      <c r="AA108">
        <v>2128402</v>
      </c>
    </row>
    <row r="109" spans="1:29" x14ac:dyDescent="0.2">
      <c r="A109" s="44" t="str">
        <f t="shared" si="6"/>
        <v xml:space="preserve"> Natural Gas Physical</v>
      </c>
      <c r="B109" s="44" t="str">
        <f t="shared" si="7"/>
        <v/>
      </c>
      <c r="C109" s="44" t="str">
        <f t="shared" si="8"/>
        <v>Natural Gas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90</v>
      </c>
      <c r="F109" s="225">
        <f t="shared" si="10"/>
        <v>2250000</v>
      </c>
      <c r="G109" s="214">
        <v>1244441</v>
      </c>
      <c r="H109" s="210">
        <v>37026.106261574074</v>
      </c>
      <c r="I109" t="s">
        <v>2836</v>
      </c>
      <c r="M109" t="s">
        <v>3795</v>
      </c>
      <c r="N109" t="s">
        <v>2837</v>
      </c>
      <c r="O109" t="s">
        <v>2838</v>
      </c>
      <c r="Q109" s="211">
        <v>25000</v>
      </c>
      <c r="S109" t="s">
        <v>2839</v>
      </c>
      <c r="T109" t="s">
        <v>2840</v>
      </c>
      <c r="U109" s="213">
        <v>26.35</v>
      </c>
      <c r="V109" t="s">
        <v>2841</v>
      </c>
      <c r="W109" t="s">
        <v>2842</v>
      </c>
      <c r="X109" t="s">
        <v>2843</v>
      </c>
      <c r="Y109" t="s">
        <v>2844</v>
      </c>
      <c r="Z109" t="s">
        <v>2712</v>
      </c>
      <c r="AA109">
        <v>102722</v>
      </c>
      <c r="AB109" s="210">
        <v>37257</v>
      </c>
      <c r="AC109" s="210">
        <v>37346</v>
      </c>
    </row>
    <row r="110" spans="1:29" x14ac:dyDescent="0.2">
      <c r="A110" s="44" t="str">
        <f t="shared" si="6"/>
        <v xml:space="preserve"> Natural Gas Physical</v>
      </c>
      <c r="B110" s="44" t="str">
        <f t="shared" si="7"/>
        <v/>
      </c>
      <c r="C110" s="44" t="str">
        <f t="shared" si="8"/>
        <v>Natural Gas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183</v>
      </c>
      <c r="F110" s="225">
        <f t="shared" si="10"/>
        <v>4575000</v>
      </c>
      <c r="G110" s="214">
        <v>1244442</v>
      </c>
      <c r="H110" s="210">
        <v>37026.10628472222</v>
      </c>
      <c r="I110" t="s">
        <v>2845</v>
      </c>
      <c r="M110" t="s">
        <v>3795</v>
      </c>
      <c r="N110" t="s">
        <v>2837</v>
      </c>
      <c r="O110" t="s">
        <v>2846</v>
      </c>
      <c r="Q110" s="211">
        <v>25000</v>
      </c>
      <c r="S110" t="s">
        <v>2839</v>
      </c>
      <c r="T110" t="s">
        <v>2840</v>
      </c>
      <c r="U110" s="213">
        <v>22.35</v>
      </c>
      <c r="V110" t="s">
        <v>2847</v>
      </c>
      <c r="W110" t="s">
        <v>2842</v>
      </c>
      <c r="X110" t="s">
        <v>2843</v>
      </c>
      <c r="Y110" t="s">
        <v>2844</v>
      </c>
      <c r="Z110" t="s">
        <v>2712</v>
      </c>
      <c r="AA110">
        <v>102723</v>
      </c>
      <c r="AB110" s="210">
        <v>37347</v>
      </c>
      <c r="AC110" s="210">
        <v>37529</v>
      </c>
    </row>
    <row r="111" spans="1:29" x14ac:dyDescent="0.2">
      <c r="A111" s="44" t="str">
        <f t="shared" si="6"/>
        <v xml:space="preserve"> Natural Gas Physical</v>
      </c>
      <c r="B111" s="44" t="str">
        <f t="shared" si="7"/>
        <v/>
      </c>
      <c r="C111" s="44" t="str">
        <f t="shared" si="8"/>
        <v>Natural Gas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30</v>
      </c>
      <c r="F111" s="225">
        <f t="shared" si="10"/>
        <v>750000</v>
      </c>
      <c r="G111" s="214">
        <v>1244443</v>
      </c>
      <c r="H111" s="210">
        <v>37026.106527777774</v>
      </c>
      <c r="I111" t="s">
        <v>2845</v>
      </c>
      <c r="M111" t="s">
        <v>3795</v>
      </c>
      <c r="N111" t="s">
        <v>2837</v>
      </c>
      <c r="O111" t="s">
        <v>2848</v>
      </c>
      <c r="P111" s="211">
        <v>25000</v>
      </c>
      <c r="S111" t="s">
        <v>2839</v>
      </c>
      <c r="T111" t="s">
        <v>2840</v>
      </c>
      <c r="U111" s="213">
        <v>21.6</v>
      </c>
      <c r="V111" t="s">
        <v>2847</v>
      </c>
      <c r="W111" t="s">
        <v>2842</v>
      </c>
      <c r="X111" t="s">
        <v>2843</v>
      </c>
      <c r="Y111" t="s">
        <v>2844</v>
      </c>
      <c r="Z111" t="s">
        <v>2712</v>
      </c>
      <c r="AA111">
        <v>102724</v>
      </c>
      <c r="AB111" s="210">
        <v>37043.875</v>
      </c>
      <c r="AC111" s="210">
        <v>37072.875</v>
      </c>
    </row>
    <row r="112" spans="1:29" x14ac:dyDescent="0.2">
      <c r="A112" s="44" t="str">
        <f t="shared" si="6"/>
        <v xml:space="preserve"> Natural Gas Physical</v>
      </c>
      <c r="B112" s="44" t="str">
        <f t="shared" si="7"/>
        <v/>
      </c>
      <c r="C112" s="44" t="str">
        <f t="shared" si="8"/>
        <v>Natural Gas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90</v>
      </c>
      <c r="F112" s="225">
        <f t="shared" si="10"/>
        <v>2250000</v>
      </c>
      <c r="G112" s="214">
        <v>1244444</v>
      </c>
      <c r="H112" s="210">
        <v>37026.10665509259</v>
      </c>
      <c r="I112" t="s">
        <v>2845</v>
      </c>
      <c r="M112" t="s">
        <v>3795</v>
      </c>
      <c r="N112" t="s">
        <v>2837</v>
      </c>
      <c r="O112" t="s">
        <v>2838</v>
      </c>
      <c r="Q112" s="211">
        <v>25000</v>
      </c>
      <c r="S112" t="s">
        <v>2839</v>
      </c>
      <c r="T112" t="s">
        <v>2840</v>
      </c>
      <c r="U112" s="213">
        <v>26.4</v>
      </c>
      <c r="V112" t="s">
        <v>2849</v>
      </c>
      <c r="W112" t="s">
        <v>2842</v>
      </c>
      <c r="X112" t="s">
        <v>2843</v>
      </c>
      <c r="Y112" t="s">
        <v>2844</v>
      </c>
      <c r="Z112" t="s">
        <v>2712</v>
      </c>
      <c r="AA112">
        <v>102725</v>
      </c>
      <c r="AB112" s="210">
        <v>37257</v>
      </c>
      <c r="AC112" s="210">
        <v>37346</v>
      </c>
    </row>
    <row r="113" spans="1:29" x14ac:dyDescent="0.2">
      <c r="A113" s="44" t="str">
        <f t="shared" si="6"/>
        <v xml:space="preserve"> Natural Gas Physical</v>
      </c>
      <c r="B113" s="44" t="str">
        <f t="shared" si="7"/>
        <v/>
      </c>
      <c r="C113" s="44" t="str">
        <f t="shared" si="8"/>
        <v>Natural Gas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92</v>
      </c>
      <c r="F113" s="225">
        <f t="shared" si="10"/>
        <v>2300000</v>
      </c>
      <c r="G113" s="214">
        <v>1244445</v>
      </c>
      <c r="H113" s="210">
        <v>37026.106666666667</v>
      </c>
      <c r="I113" t="s">
        <v>2836</v>
      </c>
      <c r="M113" t="s">
        <v>3795</v>
      </c>
      <c r="N113" t="s">
        <v>2837</v>
      </c>
      <c r="O113" t="s">
        <v>2850</v>
      </c>
      <c r="Q113" s="211">
        <v>25000</v>
      </c>
      <c r="S113" t="s">
        <v>2839</v>
      </c>
      <c r="T113" t="s">
        <v>2840</v>
      </c>
      <c r="U113" s="213">
        <v>21.6</v>
      </c>
      <c r="V113" t="s">
        <v>2851</v>
      </c>
      <c r="W113" t="s">
        <v>2842</v>
      </c>
      <c r="X113" t="s">
        <v>2843</v>
      </c>
      <c r="Y113" t="s">
        <v>2844</v>
      </c>
      <c r="Z113" t="s">
        <v>2712</v>
      </c>
      <c r="AA113">
        <v>102726</v>
      </c>
      <c r="AB113" s="210">
        <v>37073</v>
      </c>
      <c r="AC113" s="210">
        <v>37164</v>
      </c>
    </row>
    <row r="114" spans="1:29" x14ac:dyDescent="0.2">
      <c r="A114" s="44" t="str">
        <f t="shared" si="6"/>
        <v xml:space="preserve"> Natural Gas Physical</v>
      </c>
      <c r="B114" s="44" t="str">
        <f t="shared" si="7"/>
        <v/>
      </c>
      <c r="C114" s="44" t="str">
        <f t="shared" si="8"/>
        <v>Natural Gas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92</v>
      </c>
      <c r="F114" s="225">
        <f t="shared" si="10"/>
        <v>2300000</v>
      </c>
      <c r="G114" s="214">
        <v>1244446</v>
      </c>
      <c r="H114" s="210">
        <v>37026.106724537036</v>
      </c>
      <c r="I114" t="s">
        <v>2836</v>
      </c>
      <c r="M114" t="s">
        <v>3795</v>
      </c>
      <c r="N114" t="s">
        <v>2837</v>
      </c>
      <c r="O114" t="s">
        <v>2850</v>
      </c>
      <c r="Q114" s="211">
        <v>25000</v>
      </c>
      <c r="S114" t="s">
        <v>2839</v>
      </c>
      <c r="T114" t="s">
        <v>2840</v>
      </c>
      <c r="U114" s="213">
        <v>21.65</v>
      </c>
      <c r="V114" t="s">
        <v>2851</v>
      </c>
      <c r="W114" t="s">
        <v>2842</v>
      </c>
      <c r="X114" t="s">
        <v>2843</v>
      </c>
      <c r="Y114" t="s">
        <v>2844</v>
      </c>
      <c r="Z114" t="s">
        <v>2712</v>
      </c>
      <c r="AA114">
        <v>102727</v>
      </c>
      <c r="AB114" s="210">
        <v>37073</v>
      </c>
      <c r="AC114" s="210">
        <v>37164</v>
      </c>
    </row>
    <row r="115" spans="1:29" x14ac:dyDescent="0.2">
      <c r="A115" s="44" t="str">
        <f t="shared" si="6"/>
        <v xml:space="preserve"> Natural Gas Physical</v>
      </c>
      <c r="B115" s="44" t="str">
        <f t="shared" si="7"/>
        <v/>
      </c>
      <c r="C115" s="44" t="str">
        <f t="shared" si="8"/>
        <v>Natural Gas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92</v>
      </c>
      <c r="F115" s="225">
        <f t="shared" si="10"/>
        <v>2300000</v>
      </c>
      <c r="G115" s="214">
        <v>1244447</v>
      </c>
      <c r="H115" s="210">
        <v>37026.106747685182</v>
      </c>
      <c r="I115" t="s">
        <v>3785</v>
      </c>
      <c r="M115" t="s">
        <v>3795</v>
      </c>
      <c r="N115" t="s">
        <v>2837</v>
      </c>
      <c r="O115" t="s">
        <v>2852</v>
      </c>
      <c r="Q115" s="211">
        <v>25000</v>
      </c>
      <c r="S115" t="s">
        <v>2839</v>
      </c>
      <c r="T115" t="s">
        <v>2840</v>
      </c>
      <c r="U115" s="213">
        <v>22.1</v>
      </c>
      <c r="V115" t="s">
        <v>2853</v>
      </c>
      <c r="W115" t="s">
        <v>2842</v>
      </c>
      <c r="X115" t="s">
        <v>2843</v>
      </c>
      <c r="Y115" t="s">
        <v>2844</v>
      </c>
      <c r="Z115" t="s">
        <v>2712</v>
      </c>
      <c r="AA115">
        <v>102728</v>
      </c>
      <c r="AB115" s="210">
        <v>37895</v>
      </c>
      <c r="AC115" s="210">
        <v>37986</v>
      </c>
    </row>
    <row r="116" spans="1:29" x14ac:dyDescent="0.2">
      <c r="A116" s="44" t="str">
        <f t="shared" si="6"/>
        <v xml:space="preserve"> Natural Gas Physical</v>
      </c>
      <c r="B116" s="44" t="str">
        <f t="shared" si="7"/>
        <v/>
      </c>
      <c r="C116" s="44" t="str">
        <f t="shared" si="8"/>
        <v>Natural Gas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91</v>
      </c>
      <c r="F116" s="225">
        <f t="shared" si="10"/>
        <v>2275000</v>
      </c>
      <c r="G116" s="214">
        <v>1244448</v>
      </c>
      <c r="H116" s="210">
        <v>37026.106944444444</v>
      </c>
      <c r="I116" t="s">
        <v>3785</v>
      </c>
      <c r="M116" t="s">
        <v>3795</v>
      </c>
      <c r="N116" t="s">
        <v>2837</v>
      </c>
      <c r="O116" t="s">
        <v>2854</v>
      </c>
      <c r="Q116" s="211">
        <v>25000</v>
      </c>
      <c r="S116" t="s">
        <v>2839</v>
      </c>
      <c r="T116" t="s">
        <v>2840</v>
      </c>
      <c r="U116" s="213">
        <v>23.15</v>
      </c>
      <c r="V116" t="s">
        <v>2853</v>
      </c>
      <c r="W116" t="s">
        <v>2842</v>
      </c>
      <c r="X116" t="s">
        <v>2843</v>
      </c>
      <c r="Y116" t="s">
        <v>2844</v>
      </c>
      <c r="Z116" t="s">
        <v>2712</v>
      </c>
      <c r="AA116">
        <v>102729</v>
      </c>
      <c r="AB116" s="210">
        <v>37987</v>
      </c>
      <c r="AC116" s="210">
        <v>38077</v>
      </c>
    </row>
    <row r="117" spans="1:29" x14ac:dyDescent="0.2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92</v>
      </c>
      <c r="F117" s="225">
        <f t="shared" si="10"/>
        <v>2300000</v>
      </c>
      <c r="G117" s="214">
        <v>1244449</v>
      </c>
      <c r="H117" s="210">
        <v>37026.107002314813</v>
      </c>
      <c r="I117" t="s">
        <v>2836</v>
      </c>
      <c r="M117" t="s">
        <v>3795</v>
      </c>
      <c r="N117" t="s">
        <v>2837</v>
      </c>
      <c r="O117" t="s">
        <v>2855</v>
      </c>
      <c r="Q117" s="211">
        <v>25000</v>
      </c>
      <c r="S117" t="s">
        <v>2839</v>
      </c>
      <c r="T117" t="s">
        <v>2840</v>
      </c>
      <c r="U117" s="213">
        <v>24.15</v>
      </c>
      <c r="V117" t="s">
        <v>2851</v>
      </c>
      <c r="W117" t="s">
        <v>2842</v>
      </c>
      <c r="X117" t="s">
        <v>2843</v>
      </c>
      <c r="Y117" t="s">
        <v>2844</v>
      </c>
      <c r="Z117" t="s">
        <v>2712</v>
      </c>
      <c r="AA117">
        <v>102730</v>
      </c>
      <c r="AB117" s="210">
        <v>37530</v>
      </c>
      <c r="AC117" s="210">
        <v>37621</v>
      </c>
    </row>
    <row r="118" spans="1:29" x14ac:dyDescent="0.2">
      <c r="A118" s="44" t="str">
        <f t="shared" si="6"/>
        <v xml:space="preserve"> Natural Gas Physical</v>
      </c>
      <c r="B118" s="44" t="str">
        <f t="shared" si="7"/>
        <v/>
      </c>
      <c r="C118" s="44" t="str">
        <f t="shared" si="8"/>
        <v>Natural Gas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90</v>
      </c>
      <c r="F118" s="225">
        <f t="shared" si="10"/>
        <v>2250000</v>
      </c>
      <c r="G118" s="214">
        <v>1244450</v>
      </c>
      <c r="H118" s="210">
        <v>37026.107071759259</v>
      </c>
      <c r="I118" t="s">
        <v>2836</v>
      </c>
      <c r="M118" t="s">
        <v>3795</v>
      </c>
      <c r="N118" t="s">
        <v>2837</v>
      </c>
      <c r="O118" t="s">
        <v>2856</v>
      </c>
      <c r="Q118" s="211">
        <v>25000</v>
      </c>
      <c r="S118" t="s">
        <v>2839</v>
      </c>
      <c r="T118" t="s">
        <v>2840</v>
      </c>
      <c r="U118" s="213">
        <v>25.25</v>
      </c>
      <c r="V118" t="s">
        <v>2851</v>
      </c>
      <c r="W118" t="s">
        <v>2842</v>
      </c>
      <c r="X118" t="s">
        <v>2843</v>
      </c>
      <c r="Y118" t="s">
        <v>2844</v>
      </c>
      <c r="Z118" t="s">
        <v>2712</v>
      </c>
      <c r="AA118">
        <v>102731</v>
      </c>
      <c r="AB118" s="210">
        <v>37622</v>
      </c>
      <c r="AC118" s="210">
        <v>37711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25">
        <f t="shared" si="10"/>
        <v>10</v>
      </c>
      <c r="G119" s="214">
        <v>1244451</v>
      </c>
      <c r="H119" s="210">
        <v>37026.107164351852</v>
      </c>
      <c r="I119" t="s">
        <v>2806</v>
      </c>
      <c r="M119" t="s">
        <v>3801</v>
      </c>
      <c r="N119" t="s">
        <v>2857</v>
      </c>
      <c r="O119" t="s">
        <v>2858</v>
      </c>
      <c r="P119" s="211">
        <v>10</v>
      </c>
      <c r="S119" t="s">
        <v>2859</v>
      </c>
      <c r="T119" t="s">
        <v>2685</v>
      </c>
      <c r="U119" s="213">
        <v>5035</v>
      </c>
      <c r="V119" t="s">
        <v>2860</v>
      </c>
      <c r="W119" t="s">
        <v>2796</v>
      </c>
      <c r="X119" t="s">
        <v>2688</v>
      </c>
      <c r="Y119" t="s">
        <v>2689</v>
      </c>
      <c r="Z119" t="s">
        <v>2690</v>
      </c>
      <c r="AA119">
        <v>2128414</v>
      </c>
    </row>
    <row r="120" spans="1:29" x14ac:dyDescent="0.2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92</v>
      </c>
      <c r="F120" s="225">
        <f t="shared" si="10"/>
        <v>2300000</v>
      </c>
      <c r="G120" s="214">
        <v>1244452</v>
      </c>
      <c r="H120" s="210">
        <v>37026.107349537036</v>
      </c>
      <c r="I120" t="s">
        <v>2845</v>
      </c>
      <c r="M120" t="s">
        <v>3795</v>
      </c>
      <c r="N120" t="s">
        <v>2837</v>
      </c>
      <c r="O120" t="s">
        <v>2850</v>
      </c>
      <c r="P120" s="211">
        <v>25000</v>
      </c>
      <c r="S120" t="s">
        <v>2839</v>
      </c>
      <c r="T120" t="s">
        <v>2840</v>
      </c>
      <c r="U120" s="213">
        <v>21.6</v>
      </c>
      <c r="V120" t="s">
        <v>2847</v>
      </c>
      <c r="W120" t="s">
        <v>2842</v>
      </c>
      <c r="X120" t="s">
        <v>2843</v>
      </c>
      <c r="Y120" t="s">
        <v>2844</v>
      </c>
      <c r="Z120" t="s">
        <v>2712</v>
      </c>
      <c r="AA120">
        <v>102732</v>
      </c>
      <c r="AB120" s="210">
        <v>37073</v>
      </c>
      <c r="AC120" s="210">
        <v>37164</v>
      </c>
    </row>
    <row r="121" spans="1:29" x14ac:dyDescent="0.2">
      <c r="A121" s="44" t="str">
        <f t="shared" si="6"/>
        <v xml:space="preserve"> Natural Gas Physical</v>
      </c>
      <c r="B121" s="44" t="str">
        <f t="shared" si="7"/>
        <v/>
      </c>
      <c r="C121" s="44" t="str">
        <f t="shared" si="8"/>
        <v>Natural Gas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183</v>
      </c>
      <c r="F121" s="225">
        <f t="shared" si="10"/>
        <v>4575000</v>
      </c>
      <c r="G121" s="214">
        <v>1244453</v>
      </c>
      <c r="H121" s="210">
        <v>37026.107442129629</v>
      </c>
      <c r="I121" t="s">
        <v>2845</v>
      </c>
      <c r="M121" t="s">
        <v>3795</v>
      </c>
      <c r="N121" t="s">
        <v>2837</v>
      </c>
      <c r="O121" t="s">
        <v>2846</v>
      </c>
      <c r="Q121" s="211">
        <v>25000</v>
      </c>
      <c r="S121" t="s">
        <v>2839</v>
      </c>
      <c r="T121" t="s">
        <v>2840</v>
      </c>
      <c r="U121" s="213">
        <v>22.4</v>
      </c>
      <c r="V121" t="s">
        <v>2849</v>
      </c>
      <c r="W121" t="s">
        <v>2842</v>
      </c>
      <c r="X121" t="s">
        <v>2843</v>
      </c>
      <c r="Y121" t="s">
        <v>2844</v>
      </c>
      <c r="Z121" t="s">
        <v>2712</v>
      </c>
      <c r="AA121">
        <v>102733</v>
      </c>
      <c r="AB121" s="210">
        <v>37347</v>
      </c>
      <c r="AC121" s="210">
        <v>37529</v>
      </c>
    </row>
    <row r="122" spans="1:29" x14ac:dyDescent="0.2">
      <c r="A122" s="44" t="str">
        <f t="shared" si="6"/>
        <v xml:space="preserve"> Natural Gas Physical</v>
      </c>
      <c r="B122" s="44" t="str">
        <f t="shared" si="7"/>
        <v/>
      </c>
      <c r="C122" s="44" t="str">
        <f t="shared" si="8"/>
        <v>Natural Gas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90</v>
      </c>
      <c r="F122" s="225">
        <f t="shared" si="10"/>
        <v>2250000</v>
      </c>
      <c r="G122" s="214">
        <v>1244454</v>
      </c>
      <c r="H122" s="210">
        <v>37026.107789351852</v>
      </c>
      <c r="I122" t="s">
        <v>2845</v>
      </c>
      <c r="M122" t="s">
        <v>3795</v>
      </c>
      <c r="N122" t="s">
        <v>2837</v>
      </c>
      <c r="O122" t="s">
        <v>2856</v>
      </c>
      <c r="P122" s="211">
        <v>25000</v>
      </c>
      <c r="S122" t="s">
        <v>2839</v>
      </c>
      <c r="T122" t="s">
        <v>2840</v>
      </c>
      <c r="U122" s="213">
        <v>25.2</v>
      </c>
      <c r="V122" t="s">
        <v>2849</v>
      </c>
      <c r="W122" t="s">
        <v>2842</v>
      </c>
      <c r="X122" t="s">
        <v>2843</v>
      </c>
      <c r="Y122" t="s">
        <v>2844</v>
      </c>
      <c r="Z122" t="s">
        <v>2712</v>
      </c>
      <c r="AA122">
        <v>102734</v>
      </c>
      <c r="AB122" s="210">
        <v>37622</v>
      </c>
      <c r="AC122" s="210">
        <v>37711</v>
      </c>
    </row>
    <row r="123" spans="1:29" x14ac:dyDescent="0.2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25">
        <f t="shared" si="10"/>
        <v>50000</v>
      </c>
      <c r="G123" s="214">
        <v>1244455</v>
      </c>
      <c r="H123" s="210">
        <v>37026.107881944445</v>
      </c>
      <c r="I123" t="s">
        <v>2750</v>
      </c>
      <c r="M123" t="s">
        <v>3795</v>
      </c>
      <c r="N123" t="s">
        <v>2837</v>
      </c>
      <c r="O123" t="s">
        <v>2861</v>
      </c>
      <c r="Q123" s="211">
        <v>50000</v>
      </c>
      <c r="S123" t="s">
        <v>2839</v>
      </c>
      <c r="T123" t="s">
        <v>2840</v>
      </c>
      <c r="U123" s="213">
        <v>21</v>
      </c>
      <c r="V123" t="s">
        <v>2862</v>
      </c>
      <c r="W123" t="s">
        <v>2863</v>
      </c>
      <c r="X123" t="s">
        <v>2843</v>
      </c>
      <c r="Y123" t="s">
        <v>2844</v>
      </c>
      <c r="Z123" t="s">
        <v>2712</v>
      </c>
      <c r="AA123">
        <v>102735</v>
      </c>
      <c r="AB123" s="210">
        <v>37026.875</v>
      </c>
      <c r="AC123" s="210">
        <v>37026.875</v>
      </c>
    </row>
    <row r="124" spans="1:29" x14ac:dyDescent="0.2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25">
        <f t="shared" si="10"/>
        <v>50000</v>
      </c>
      <c r="G124" s="214">
        <v>1244456</v>
      </c>
      <c r="H124" s="210">
        <v>37026.108113425929</v>
      </c>
      <c r="I124" t="s">
        <v>2864</v>
      </c>
      <c r="M124" t="s">
        <v>3795</v>
      </c>
      <c r="N124" t="s">
        <v>2837</v>
      </c>
      <c r="O124" t="s">
        <v>2865</v>
      </c>
      <c r="Q124" s="211">
        <v>50000</v>
      </c>
      <c r="S124" t="s">
        <v>2839</v>
      </c>
      <c r="T124" t="s">
        <v>2840</v>
      </c>
      <c r="U124" s="213">
        <v>20.75</v>
      </c>
      <c r="V124" t="s">
        <v>2866</v>
      </c>
      <c r="W124" t="s">
        <v>2863</v>
      </c>
      <c r="X124" t="s">
        <v>2843</v>
      </c>
      <c r="Y124" t="s">
        <v>2844</v>
      </c>
      <c r="Z124" t="s">
        <v>2712</v>
      </c>
      <c r="AA124">
        <v>102736</v>
      </c>
      <c r="AB124" s="210">
        <v>37027.875</v>
      </c>
      <c r="AC124" s="210">
        <v>37027.875</v>
      </c>
    </row>
    <row r="125" spans="1:29" x14ac:dyDescent="0.2">
      <c r="A125" s="44" t="str">
        <f t="shared" si="6"/>
        <v xml:space="preserve"> Natural Gas Physical</v>
      </c>
      <c r="B125" s="44" t="str">
        <f t="shared" si="7"/>
        <v/>
      </c>
      <c r="C125" s="44" t="str">
        <f t="shared" si="8"/>
        <v>Natural Gas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3</v>
      </c>
      <c r="F125" s="225">
        <f t="shared" si="10"/>
        <v>150000</v>
      </c>
      <c r="G125" s="214">
        <v>1244457</v>
      </c>
      <c r="H125" s="210">
        <v>37026.108159722222</v>
      </c>
      <c r="I125" t="s">
        <v>2867</v>
      </c>
      <c r="M125" t="s">
        <v>3795</v>
      </c>
      <c r="N125" t="s">
        <v>2837</v>
      </c>
      <c r="O125" t="s">
        <v>2868</v>
      </c>
      <c r="Q125" s="211">
        <v>50000</v>
      </c>
      <c r="S125" t="s">
        <v>2839</v>
      </c>
      <c r="T125" t="s">
        <v>2840</v>
      </c>
      <c r="U125" s="213">
        <v>20.75</v>
      </c>
      <c r="V125" t="s">
        <v>2869</v>
      </c>
      <c r="W125" t="s">
        <v>2863</v>
      </c>
      <c r="X125" t="s">
        <v>2843</v>
      </c>
      <c r="Y125" t="s">
        <v>2844</v>
      </c>
      <c r="Z125" t="s">
        <v>2712</v>
      </c>
      <c r="AA125">
        <v>102737</v>
      </c>
      <c r="AB125" s="210">
        <v>37027.875</v>
      </c>
      <c r="AC125" s="210">
        <v>37029.875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25">
        <f t="shared" si="10"/>
        <v>20</v>
      </c>
      <c r="G126" s="214">
        <v>1244458</v>
      </c>
      <c r="H126" s="210">
        <v>37026.108344907407</v>
      </c>
      <c r="I126" t="s">
        <v>2870</v>
      </c>
      <c r="M126" t="s">
        <v>3801</v>
      </c>
      <c r="N126" t="s">
        <v>2782</v>
      </c>
      <c r="O126" t="s">
        <v>2783</v>
      </c>
      <c r="P126" s="211">
        <v>20</v>
      </c>
      <c r="S126" t="s">
        <v>2684</v>
      </c>
      <c r="T126" t="s">
        <v>2685</v>
      </c>
      <c r="U126" s="213">
        <v>1514</v>
      </c>
      <c r="V126" t="s">
        <v>2871</v>
      </c>
      <c r="W126" t="s">
        <v>2732</v>
      </c>
      <c r="X126" t="s">
        <v>2688</v>
      </c>
      <c r="Y126" t="s">
        <v>2689</v>
      </c>
      <c r="Z126" t="s">
        <v>2690</v>
      </c>
      <c r="AA126">
        <v>2128416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25">
        <f t="shared" si="10"/>
        <v>50</v>
      </c>
      <c r="G127" s="214">
        <v>1244461</v>
      </c>
      <c r="H127" s="210">
        <v>37026.108773148146</v>
      </c>
      <c r="I127" t="s">
        <v>2872</v>
      </c>
      <c r="M127" t="s">
        <v>3801</v>
      </c>
      <c r="N127" t="s">
        <v>2782</v>
      </c>
      <c r="O127" t="s">
        <v>2783</v>
      </c>
      <c r="Q127" s="211">
        <v>50</v>
      </c>
      <c r="S127" t="s">
        <v>2684</v>
      </c>
      <c r="T127" t="s">
        <v>2685</v>
      </c>
      <c r="U127" s="213">
        <v>1516</v>
      </c>
      <c r="V127" t="s">
        <v>2873</v>
      </c>
      <c r="W127" t="s">
        <v>2874</v>
      </c>
      <c r="X127" t="s">
        <v>2688</v>
      </c>
      <c r="Y127" t="s">
        <v>2689</v>
      </c>
      <c r="Z127" t="s">
        <v>2690</v>
      </c>
      <c r="AA127">
        <v>2128420</v>
      </c>
    </row>
    <row r="128" spans="1:29" x14ac:dyDescent="0.2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25">
        <f t="shared" si="10"/>
        <v>50</v>
      </c>
      <c r="G128" s="214">
        <v>1244460</v>
      </c>
      <c r="H128" s="210">
        <v>37026.108773148146</v>
      </c>
      <c r="I128" t="s">
        <v>2872</v>
      </c>
      <c r="M128" t="s">
        <v>3801</v>
      </c>
      <c r="N128" t="s">
        <v>2782</v>
      </c>
      <c r="O128" t="s">
        <v>2875</v>
      </c>
      <c r="P128" s="211">
        <v>50</v>
      </c>
      <c r="S128" t="s">
        <v>2684</v>
      </c>
      <c r="T128" t="s">
        <v>2685</v>
      </c>
      <c r="U128" s="213">
        <v>1531</v>
      </c>
      <c r="V128" t="s">
        <v>2873</v>
      </c>
      <c r="W128" t="s">
        <v>2874</v>
      </c>
      <c r="X128" t="s">
        <v>2688</v>
      </c>
      <c r="Y128" t="s">
        <v>2689</v>
      </c>
      <c r="Z128" t="s">
        <v>2690</v>
      </c>
      <c r="AA128">
        <v>2128418</v>
      </c>
      <c r="AB128" s="210">
        <v>37028.875</v>
      </c>
      <c r="AC128" s="210">
        <v>37028.875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25">
        <f t="shared" si="10"/>
        <v>1</v>
      </c>
      <c r="G129" s="214">
        <v>1244462</v>
      </c>
      <c r="H129" s="210">
        <v>37026.108854166669</v>
      </c>
      <c r="I129" t="s">
        <v>2876</v>
      </c>
      <c r="M129" t="s">
        <v>3801</v>
      </c>
      <c r="N129" t="s">
        <v>2816</v>
      </c>
      <c r="O129" t="s">
        <v>2817</v>
      </c>
      <c r="P129" s="211">
        <v>1</v>
      </c>
      <c r="S129" t="s">
        <v>2818</v>
      </c>
      <c r="T129" t="s">
        <v>2685</v>
      </c>
      <c r="U129" s="213">
        <v>7110</v>
      </c>
      <c r="V129" t="s">
        <v>2877</v>
      </c>
      <c r="W129" t="s">
        <v>2820</v>
      </c>
      <c r="X129" t="s">
        <v>2688</v>
      </c>
      <c r="Y129" t="s">
        <v>2689</v>
      </c>
      <c r="Z129" t="s">
        <v>2690</v>
      </c>
      <c r="AA129">
        <v>2128422</v>
      </c>
    </row>
    <row r="130" spans="1:29" x14ac:dyDescent="0.2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92</v>
      </c>
      <c r="F130" s="225">
        <f t="shared" si="10"/>
        <v>2300000</v>
      </c>
      <c r="G130" s="214">
        <v>1244463</v>
      </c>
      <c r="H130" s="210">
        <v>37026.10900462963</v>
      </c>
      <c r="I130" t="s">
        <v>2742</v>
      </c>
      <c r="M130" t="s">
        <v>3795</v>
      </c>
      <c r="N130" t="s">
        <v>2837</v>
      </c>
      <c r="O130" t="s">
        <v>2850</v>
      </c>
      <c r="Q130" s="211">
        <v>25000</v>
      </c>
      <c r="S130" t="s">
        <v>2839</v>
      </c>
      <c r="T130" t="s">
        <v>2840</v>
      </c>
      <c r="U130" s="213">
        <v>21.65</v>
      </c>
      <c r="V130" t="s">
        <v>2878</v>
      </c>
      <c r="W130" t="s">
        <v>2842</v>
      </c>
      <c r="X130" t="s">
        <v>2843</v>
      </c>
      <c r="Y130" t="s">
        <v>2844</v>
      </c>
      <c r="Z130" t="s">
        <v>2712</v>
      </c>
      <c r="AA130">
        <v>102738</v>
      </c>
      <c r="AB130" s="210">
        <v>37073</v>
      </c>
      <c r="AC130" s="210">
        <v>37164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25">
        <f t="shared" si="10"/>
        <v>20</v>
      </c>
      <c r="G131" s="214">
        <v>1244464</v>
      </c>
      <c r="H131" s="210">
        <v>37026.109490740739</v>
      </c>
      <c r="I131" t="s">
        <v>2623</v>
      </c>
      <c r="M131" t="s">
        <v>3801</v>
      </c>
      <c r="N131" t="s">
        <v>2682</v>
      </c>
      <c r="O131" t="s">
        <v>2683</v>
      </c>
      <c r="P131" s="211">
        <v>20</v>
      </c>
      <c r="S131" t="s">
        <v>2684</v>
      </c>
      <c r="T131" t="s">
        <v>2685</v>
      </c>
      <c r="U131" s="213">
        <v>1665</v>
      </c>
      <c r="V131" t="s">
        <v>2789</v>
      </c>
      <c r="W131" t="s">
        <v>2732</v>
      </c>
      <c r="X131" t="s">
        <v>2688</v>
      </c>
      <c r="Y131" t="s">
        <v>2689</v>
      </c>
      <c r="Z131" t="s">
        <v>2690</v>
      </c>
      <c r="AA131">
        <v>2128426</v>
      </c>
    </row>
    <row r="132" spans="1:29" x14ac:dyDescent="0.2">
      <c r="A132" s="44" t="str">
        <f t="shared" si="6"/>
        <v xml:space="preserve"> Power Financial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121</v>
      </c>
      <c r="F132" s="225">
        <f t="shared" si="10"/>
        <v>605</v>
      </c>
      <c r="G132" s="214">
        <v>1244465</v>
      </c>
      <c r="H132" s="210">
        <v>37026.109872685185</v>
      </c>
      <c r="I132" t="s">
        <v>2691</v>
      </c>
      <c r="M132" t="s">
        <v>3886</v>
      </c>
      <c r="N132" t="s">
        <v>2692</v>
      </c>
      <c r="O132" t="s">
        <v>2879</v>
      </c>
      <c r="P132" s="211">
        <v>5</v>
      </c>
      <c r="S132" t="s">
        <v>3794</v>
      </c>
      <c r="T132" t="s">
        <v>2694</v>
      </c>
      <c r="U132" s="213">
        <v>189.75</v>
      </c>
      <c r="V132" t="s">
        <v>2695</v>
      </c>
      <c r="W132" t="s">
        <v>2696</v>
      </c>
      <c r="X132" t="s">
        <v>2697</v>
      </c>
      <c r="Y132" t="s">
        <v>2698</v>
      </c>
      <c r="Z132" t="s">
        <v>2699</v>
      </c>
      <c r="AA132">
        <v>1244465</v>
      </c>
      <c r="AB132" s="210">
        <v>37622</v>
      </c>
      <c r="AC132" s="210">
        <v>37742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25">
        <f t="shared" si="10"/>
        <v>3</v>
      </c>
      <c r="G133" s="214">
        <v>1244466</v>
      </c>
      <c r="H133" s="210">
        <v>37026.110092592593</v>
      </c>
      <c r="I133" t="s">
        <v>2791</v>
      </c>
      <c r="M133" t="s">
        <v>3801</v>
      </c>
      <c r="N133" t="s">
        <v>2782</v>
      </c>
      <c r="O133" t="s">
        <v>2783</v>
      </c>
      <c r="P133" s="211">
        <v>3</v>
      </c>
      <c r="S133" t="s">
        <v>2684</v>
      </c>
      <c r="T133" t="s">
        <v>2685</v>
      </c>
      <c r="U133" s="213">
        <v>1512</v>
      </c>
      <c r="V133" t="s">
        <v>2795</v>
      </c>
      <c r="W133" t="s">
        <v>2732</v>
      </c>
      <c r="X133" t="s">
        <v>2688</v>
      </c>
      <c r="Y133" t="s">
        <v>2689</v>
      </c>
      <c r="Z133" t="s">
        <v>2690</v>
      </c>
      <c r="AA133">
        <v>2128428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25">
        <f t="shared" si="10"/>
        <v>17</v>
      </c>
      <c r="G134" s="214">
        <v>1244467</v>
      </c>
      <c r="H134" s="210">
        <v>37026.110185185185</v>
      </c>
      <c r="I134" t="s">
        <v>2808</v>
      </c>
      <c r="M134" t="s">
        <v>3801</v>
      </c>
      <c r="N134" t="s">
        <v>2782</v>
      </c>
      <c r="O134" t="s">
        <v>2783</v>
      </c>
      <c r="P134" s="211">
        <v>17</v>
      </c>
      <c r="S134" t="s">
        <v>2684</v>
      </c>
      <c r="T134" t="s">
        <v>2685</v>
      </c>
      <c r="U134" s="213">
        <v>1512</v>
      </c>
      <c r="V134" t="s">
        <v>2809</v>
      </c>
      <c r="W134" t="s">
        <v>2732</v>
      </c>
      <c r="X134" t="s">
        <v>2688</v>
      </c>
      <c r="Y134" t="s">
        <v>2689</v>
      </c>
      <c r="Z134" t="s">
        <v>2690</v>
      </c>
      <c r="AA134">
        <v>2128430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25">
        <f t="shared" si="10"/>
        <v>20</v>
      </c>
      <c r="G135" s="214">
        <v>1244468</v>
      </c>
      <c r="H135" s="210">
        <v>37026.110578703701</v>
      </c>
      <c r="I135" t="s">
        <v>2880</v>
      </c>
      <c r="M135" t="s">
        <v>3801</v>
      </c>
      <c r="N135" t="s">
        <v>2782</v>
      </c>
      <c r="O135" t="s">
        <v>2783</v>
      </c>
      <c r="P135" s="211">
        <v>20</v>
      </c>
      <c r="S135" t="s">
        <v>2684</v>
      </c>
      <c r="T135" t="s">
        <v>2685</v>
      </c>
      <c r="U135" s="213">
        <v>1511</v>
      </c>
      <c r="V135" t="s">
        <v>2881</v>
      </c>
      <c r="W135" t="s">
        <v>2732</v>
      </c>
      <c r="X135" t="s">
        <v>2688</v>
      </c>
      <c r="Y135" t="s">
        <v>2689</v>
      </c>
      <c r="Z135" t="s">
        <v>2690</v>
      </c>
      <c r="AA135">
        <v>2128432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25">
        <f t="shared" si="10"/>
        <v>20</v>
      </c>
      <c r="G136" s="214">
        <v>1244470</v>
      </c>
      <c r="H136" s="210">
        <v>37026.11078703704</v>
      </c>
      <c r="I136" t="s">
        <v>2791</v>
      </c>
      <c r="M136" t="s">
        <v>3801</v>
      </c>
      <c r="N136" t="s">
        <v>2682</v>
      </c>
      <c r="O136" t="s">
        <v>2683</v>
      </c>
      <c r="P136" s="211">
        <v>20</v>
      </c>
      <c r="S136" t="s">
        <v>2684</v>
      </c>
      <c r="T136" t="s">
        <v>2685</v>
      </c>
      <c r="U136" s="213">
        <v>1662</v>
      </c>
      <c r="V136" t="s">
        <v>2882</v>
      </c>
      <c r="W136" t="s">
        <v>2732</v>
      </c>
      <c r="X136" t="s">
        <v>2688</v>
      </c>
      <c r="Y136" t="s">
        <v>2689</v>
      </c>
      <c r="Z136" t="s">
        <v>2690</v>
      </c>
      <c r="AA136">
        <v>2128440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25">
        <f t="shared" si="10"/>
        <v>10</v>
      </c>
      <c r="G137" s="214">
        <v>1244469</v>
      </c>
      <c r="H137" s="210">
        <v>37026.11078703704</v>
      </c>
      <c r="I137" t="s">
        <v>2623</v>
      </c>
      <c r="M137" t="s">
        <v>3801</v>
      </c>
      <c r="N137" t="s">
        <v>2782</v>
      </c>
      <c r="O137" t="s">
        <v>2783</v>
      </c>
      <c r="Q137" s="211">
        <v>10</v>
      </c>
      <c r="S137" t="s">
        <v>2684</v>
      </c>
      <c r="T137" t="s">
        <v>2685</v>
      </c>
      <c r="U137" s="213">
        <v>1511</v>
      </c>
      <c r="V137" t="s">
        <v>2790</v>
      </c>
      <c r="W137" t="s">
        <v>2732</v>
      </c>
      <c r="X137" t="s">
        <v>2688</v>
      </c>
      <c r="Y137" t="s">
        <v>2689</v>
      </c>
      <c r="Z137" t="s">
        <v>2690</v>
      </c>
      <c r="AA137">
        <v>2128436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25">
        <f t="shared" si="10"/>
        <v>10</v>
      </c>
      <c r="G138" s="214">
        <v>1244471</v>
      </c>
      <c r="H138" s="210">
        <v>37026.110821759263</v>
      </c>
      <c r="I138" t="s">
        <v>2806</v>
      </c>
      <c r="M138" t="s">
        <v>3801</v>
      </c>
      <c r="N138" t="s">
        <v>2792</v>
      </c>
      <c r="O138" t="s">
        <v>2793</v>
      </c>
      <c r="P138" s="211">
        <v>10</v>
      </c>
      <c r="S138" t="s">
        <v>2794</v>
      </c>
      <c r="T138" t="s">
        <v>2685</v>
      </c>
      <c r="U138" s="213">
        <v>1257</v>
      </c>
      <c r="V138" t="s">
        <v>2860</v>
      </c>
      <c r="W138" t="s">
        <v>2796</v>
      </c>
      <c r="X138" t="s">
        <v>2688</v>
      </c>
      <c r="Y138" t="s">
        <v>2689</v>
      </c>
      <c r="Z138" t="s">
        <v>2690</v>
      </c>
      <c r="AA138">
        <v>2128442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25">
        <f t="shared" ref="F139:F202" si="15">E139*SUM(P139:Q139)</f>
        <v>20</v>
      </c>
      <c r="G139" s="214">
        <v>1244473</v>
      </c>
      <c r="H139" s="210">
        <v>37026.110914351855</v>
      </c>
      <c r="I139" t="s">
        <v>2872</v>
      </c>
      <c r="M139" t="s">
        <v>3801</v>
      </c>
      <c r="N139" t="s">
        <v>2782</v>
      </c>
      <c r="O139" t="s">
        <v>2875</v>
      </c>
      <c r="P139" s="211">
        <v>20</v>
      </c>
      <c r="S139" t="s">
        <v>2684</v>
      </c>
      <c r="T139" t="s">
        <v>2685</v>
      </c>
      <c r="U139" s="213">
        <v>1528</v>
      </c>
      <c r="V139" t="s">
        <v>2873</v>
      </c>
      <c r="W139" t="s">
        <v>2874</v>
      </c>
      <c r="X139" t="s">
        <v>2688</v>
      </c>
      <c r="Y139" t="s">
        <v>2689</v>
      </c>
      <c r="Z139" t="s">
        <v>2690</v>
      </c>
      <c r="AA139">
        <v>2128444</v>
      </c>
      <c r="AB139" s="210">
        <v>37028.875</v>
      </c>
      <c r="AC139" s="210">
        <v>37028.875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25">
        <f t="shared" si="15"/>
        <v>20</v>
      </c>
      <c r="G140" s="214">
        <v>1244474</v>
      </c>
      <c r="H140" s="210">
        <v>37026.110925925925</v>
      </c>
      <c r="I140" t="s">
        <v>2872</v>
      </c>
      <c r="M140" t="s">
        <v>3801</v>
      </c>
      <c r="N140" t="s">
        <v>2782</v>
      </c>
      <c r="O140" t="s">
        <v>2883</v>
      </c>
      <c r="Q140" s="211">
        <v>20</v>
      </c>
      <c r="S140" t="s">
        <v>2684</v>
      </c>
      <c r="T140" t="s">
        <v>2685</v>
      </c>
      <c r="U140" s="213">
        <v>1513</v>
      </c>
      <c r="V140" t="s">
        <v>2873</v>
      </c>
      <c r="W140" t="s">
        <v>2874</v>
      </c>
      <c r="X140" t="s">
        <v>2688</v>
      </c>
      <c r="Y140" t="s">
        <v>2689</v>
      </c>
      <c r="Z140" t="s">
        <v>2690</v>
      </c>
      <c r="AA140">
        <v>2128446</v>
      </c>
      <c r="AB140" s="210">
        <v>37062</v>
      </c>
      <c r="AC140" s="210">
        <v>37062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25">
        <f t="shared" si="15"/>
        <v>20</v>
      </c>
      <c r="G141" s="214">
        <v>1244475</v>
      </c>
      <c r="H141" s="210">
        <v>37026.111030092594</v>
      </c>
      <c r="I141" t="s">
        <v>2884</v>
      </c>
      <c r="M141" t="s">
        <v>3801</v>
      </c>
      <c r="N141" t="s">
        <v>2782</v>
      </c>
      <c r="O141" t="s">
        <v>2783</v>
      </c>
      <c r="Q141" s="211">
        <v>20</v>
      </c>
      <c r="S141" t="s">
        <v>2684</v>
      </c>
      <c r="T141" t="s">
        <v>2685</v>
      </c>
      <c r="U141" s="213">
        <v>1512</v>
      </c>
      <c r="V141" t="s">
        <v>2885</v>
      </c>
      <c r="W141" t="s">
        <v>2732</v>
      </c>
      <c r="X141" t="s">
        <v>2688</v>
      </c>
      <c r="Y141" t="s">
        <v>2689</v>
      </c>
      <c r="Z141" t="s">
        <v>2690</v>
      </c>
      <c r="AA141">
        <v>2128448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25">
        <f t="shared" si="15"/>
        <v>20</v>
      </c>
      <c r="G142" s="214">
        <v>1244476</v>
      </c>
      <c r="H142" s="210">
        <v>37026.111041666663</v>
      </c>
      <c r="I142" t="s">
        <v>2880</v>
      </c>
      <c r="M142" t="s">
        <v>3801</v>
      </c>
      <c r="N142" t="s">
        <v>2822</v>
      </c>
      <c r="O142" t="s">
        <v>2823</v>
      </c>
      <c r="P142" s="211">
        <v>20</v>
      </c>
      <c r="S142" t="s">
        <v>2684</v>
      </c>
      <c r="T142" t="s">
        <v>2685</v>
      </c>
      <c r="U142" s="213">
        <v>475</v>
      </c>
      <c r="V142" t="s">
        <v>2886</v>
      </c>
      <c r="W142" t="s">
        <v>2796</v>
      </c>
      <c r="X142" t="s">
        <v>2688</v>
      </c>
      <c r="Y142" t="s">
        <v>2689</v>
      </c>
      <c r="Z142" t="s">
        <v>2690</v>
      </c>
      <c r="AA142">
        <v>2128452</v>
      </c>
    </row>
    <row r="143" spans="1:29" x14ac:dyDescent="0.2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92</v>
      </c>
      <c r="F143" s="225">
        <f t="shared" si="15"/>
        <v>2300000</v>
      </c>
      <c r="G143" s="214">
        <v>1244477</v>
      </c>
      <c r="H143" s="210">
        <v>37026.111122685186</v>
      </c>
      <c r="I143" t="s">
        <v>2845</v>
      </c>
      <c r="M143" t="s">
        <v>3795</v>
      </c>
      <c r="N143" t="s">
        <v>2837</v>
      </c>
      <c r="O143" t="s">
        <v>2850</v>
      </c>
      <c r="P143" s="211">
        <v>25000</v>
      </c>
      <c r="S143" t="s">
        <v>2839</v>
      </c>
      <c r="T143" t="s">
        <v>2840</v>
      </c>
      <c r="U143" s="213">
        <v>21.6</v>
      </c>
      <c r="V143" t="s">
        <v>2849</v>
      </c>
      <c r="W143" t="s">
        <v>2842</v>
      </c>
      <c r="X143" t="s">
        <v>2843</v>
      </c>
      <c r="Y143" t="s">
        <v>2844</v>
      </c>
      <c r="Z143" t="s">
        <v>2712</v>
      </c>
      <c r="AA143">
        <v>102746</v>
      </c>
      <c r="AB143" s="210">
        <v>37073</v>
      </c>
      <c r="AC143" s="210">
        <v>37164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25">
        <f t="shared" si="15"/>
        <v>10</v>
      </c>
      <c r="G144" s="214">
        <v>1244478</v>
      </c>
      <c r="H144" s="210">
        <v>37026.111261574071</v>
      </c>
      <c r="I144" t="s">
        <v>2815</v>
      </c>
      <c r="M144" t="s">
        <v>3801</v>
      </c>
      <c r="N144" t="s">
        <v>2682</v>
      </c>
      <c r="O144" t="s">
        <v>2683</v>
      </c>
      <c r="Q144" s="211">
        <v>10</v>
      </c>
      <c r="S144" t="s">
        <v>2684</v>
      </c>
      <c r="T144" t="s">
        <v>2685</v>
      </c>
      <c r="U144" s="213">
        <v>1663</v>
      </c>
      <c r="V144" t="s">
        <v>2887</v>
      </c>
      <c r="W144" t="s">
        <v>2732</v>
      </c>
      <c r="X144" t="s">
        <v>2688</v>
      </c>
      <c r="Y144" t="s">
        <v>2689</v>
      </c>
      <c r="Z144" t="s">
        <v>2690</v>
      </c>
      <c r="AA144">
        <v>2128454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25">
        <f t="shared" si="15"/>
        <v>5</v>
      </c>
      <c r="G145" s="214">
        <v>1244479</v>
      </c>
      <c r="H145" s="210">
        <v>37026.111597222225</v>
      </c>
      <c r="I145" t="s">
        <v>2681</v>
      </c>
      <c r="M145" t="s">
        <v>3801</v>
      </c>
      <c r="N145" t="s">
        <v>2682</v>
      </c>
      <c r="O145" t="s">
        <v>2683</v>
      </c>
      <c r="Q145" s="211">
        <v>5</v>
      </c>
      <c r="S145" t="s">
        <v>2684</v>
      </c>
      <c r="T145" t="s">
        <v>2685</v>
      </c>
      <c r="U145" s="213">
        <v>1664</v>
      </c>
      <c r="V145" t="s">
        <v>2686</v>
      </c>
      <c r="W145" t="s">
        <v>2732</v>
      </c>
      <c r="X145" t="s">
        <v>2688</v>
      </c>
      <c r="Y145" t="s">
        <v>2689</v>
      </c>
      <c r="Z145" t="s">
        <v>2690</v>
      </c>
      <c r="AA145">
        <v>2128456</v>
      </c>
    </row>
    <row r="146" spans="1:29" x14ac:dyDescent="0.2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92</v>
      </c>
      <c r="F146" s="225">
        <f t="shared" si="15"/>
        <v>2300000</v>
      </c>
      <c r="G146" s="214">
        <v>1244480</v>
      </c>
      <c r="H146" s="210">
        <v>37026.111643518518</v>
      </c>
      <c r="I146" t="s">
        <v>2845</v>
      </c>
      <c r="M146" t="s">
        <v>3795</v>
      </c>
      <c r="N146" t="s">
        <v>2837</v>
      </c>
      <c r="O146" t="s">
        <v>2850</v>
      </c>
      <c r="P146" s="211">
        <v>25000</v>
      </c>
      <c r="S146" t="s">
        <v>2839</v>
      </c>
      <c r="T146" t="s">
        <v>2840</v>
      </c>
      <c r="U146" s="213">
        <v>21.55</v>
      </c>
      <c r="V146" t="s">
        <v>2847</v>
      </c>
      <c r="W146" t="s">
        <v>2842</v>
      </c>
      <c r="X146" t="s">
        <v>2843</v>
      </c>
      <c r="Y146" t="s">
        <v>2844</v>
      </c>
      <c r="Z146" t="s">
        <v>2712</v>
      </c>
      <c r="AA146">
        <v>102752</v>
      </c>
      <c r="AB146" s="210">
        <v>37073</v>
      </c>
      <c r="AC146" s="210">
        <v>37164</v>
      </c>
    </row>
    <row r="147" spans="1:29" x14ac:dyDescent="0.2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90</v>
      </c>
      <c r="F147" s="225">
        <f t="shared" si="15"/>
        <v>2250000</v>
      </c>
      <c r="G147" s="214">
        <v>1244481</v>
      </c>
      <c r="H147" s="210">
        <v>37026.112233796295</v>
      </c>
      <c r="I147" t="s">
        <v>2888</v>
      </c>
      <c r="M147" t="s">
        <v>3795</v>
      </c>
      <c r="N147" t="s">
        <v>2837</v>
      </c>
      <c r="O147" t="s">
        <v>2838</v>
      </c>
      <c r="P147" s="211">
        <v>25000</v>
      </c>
      <c r="S147" t="s">
        <v>2839</v>
      </c>
      <c r="T147" t="s">
        <v>2840</v>
      </c>
      <c r="U147" s="213">
        <v>26.35</v>
      </c>
      <c r="V147" t="s">
        <v>2889</v>
      </c>
      <c r="W147" t="s">
        <v>2842</v>
      </c>
      <c r="X147" t="s">
        <v>2843</v>
      </c>
      <c r="Y147" t="s">
        <v>2844</v>
      </c>
      <c r="Z147" t="s">
        <v>2712</v>
      </c>
      <c r="AA147">
        <v>102753</v>
      </c>
      <c r="AB147" s="210">
        <v>37257</v>
      </c>
      <c r="AC147" s="210">
        <v>37346</v>
      </c>
    </row>
    <row r="148" spans="1:29" x14ac:dyDescent="0.2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92</v>
      </c>
      <c r="F148" s="225">
        <f t="shared" si="15"/>
        <v>2300000</v>
      </c>
      <c r="G148" s="214">
        <v>1244482</v>
      </c>
      <c r="H148" s="210">
        <v>37026.112407407411</v>
      </c>
      <c r="I148" t="s">
        <v>2888</v>
      </c>
      <c r="M148" t="s">
        <v>3795</v>
      </c>
      <c r="N148" t="s">
        <v>2837</v>
      </c>
      <c r="O148" t="s">
        <v>2890</v>
      </c>
      <c r="P148" s="211">
        <v>25000</v>
      </c>
      <c r="S148" t="s">
        <v>2839</v>
      </c>
      <c r="T148" t="s">
        <v>2840</v>
      </c>
      <c r="U148" s="213">
        <v>24.7</v>
      </c>
      <c r="V148" t="s">
        <v>2889</v>
      </c>
      <c r="W148" t="s">
        <v>2842</v>
      </c>
      <c r="X148" t="s">
        <v>2843</v>
      </c>
      <c r="Y148" t="s">
        <v>2844</v>
      </c>
      <c r="Z148" t="s">
        <v>2712</v>
      </c>
      <c r="AA148">
        <v>102754</v>
      </c>
      <c r="AB148" s="210">
        <v>37165</v>
      </c>
      <c r="AC148" s="210">
        <v>37256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25">
        <f t="shared" si="15"/>
        <v>15</v>
      </c>
      <c r="G149" s="214">
        <v>1244483</v>
      </c>
      <c r="H149" s="210">
        <v>37026.112488425926</v>
      </c>
      <c r="I149" t="s">
        <v>2815</v>
      </c>
      <c r="M149" t="s">
        <v>3801</v>
      </c>
      <c r="N149" t="s">
        <v>2682</v>
      </c>
      <c r="O149" t="s">
        <v>2683</v>
      </c>
      <c r="Q149" s="211">
        <v>15</v>
      </c>
      <c r="S149" t="s">
        <v>2684</v>
      </c>
      <c r="T149" t="s">
        <v>2685</v>
      </c>
      <c r="U149" s="213">
        <v>1664</v>
      </c>
      <c r="V149" t="s">
        <v>2887</v>
      </c>
      <c r="W149" t="s">
        <v>2732</v>
      </c>
      <c r="X149" t="s">
        <v>2688</v>
      </c>
      <c r="Y149" t="s">
        <v>2689</v>
      </c>
      <c r="Z149" t="s">
        <v>2690</v>
      </c>
      <c r="AA149">
        <v>2128458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25">
        <f t="shared" si="15"/>
        <v>20</v>
      </c>
      <c r="G150" s="214">
        <v>1244484</v>
      </c>
      <c r="H150" s="210">
        <v>37026.112604166665</v>
      </c>
      <c r="I150" t="s">
        <v>2623</v>
      </c>
      <c r="M150" t="s">
        <v>3801</v>
      </c>
      <c r="N150" t="s">
        <v>2782</v>
      </c>
      <c r="O150" t="s">
        <v>2783</v>
      </c>
      <c r="Q150" s="211">
        <v>20</v>
      </c>
      <c r="S150" t="s">
        <v>2684</v>
      </c>
      <c r="T150" t="s">
        <v>2685</v>
      </c>
      <c r="U150" s="213">
        <v>1513</v>
      </c>
      <c r="V150" t="s">
        <v>2790</v>
      </c>
      <c r="W150" t="s">
        <v>2732</v>
      </c>
      <c r="X150" t="s">
        <v>2688</v>
      </c>
      <c r="Y150" t="s">
        <v>2689</v>
      </c>
      <c r="Z150" t="s">
        <v>2690</v>
      </c>
      <c r="AA150">
        <v>2128460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25">
        <f t="shared" si="15"/>
        <v>10</v>
      </c>
      <c r="G151" s="214">
        <v>1244486</v>
      </c>
      <c r="H151" s="210">
        <v>37026.113032407404</v>
      </c>
      <c r="I151" t="s">
        <v>2891</v>
      </c>
      <c r="M151" t="s">
        <v>3801</v>
      </c>
      <c r="N151" t="s">
        <v>2792</v>
      </c>
      <c r="O151" t="s">
        <v>2793</v>
      </c>
      <c r="Q151" s="211">
        <v>10</v>
      </c>
      <c r="S151" t="s">
        <v>2794</v>
      </c>
      <c r="T151" t="s">
        <v>2685</v>
      </c>
      <c r="U151" s="213">
        <v>1258</v>
      </c>
      <c r="V151" t="s">
        <v>2892</v>
      </c>
      <c r="W151" t="s">
        <v>2796</v>
      </c>
      <c r="X151" t="s">
        <v>2688</v>
      </c>
      <c r="Y151" t="s">
        <v>2689</v>
      </c>
      <c r="Z151" t="s">
        <v>2690</v>
      </c>
      <c r="AA151">
        <v>2128464</v>
      </c>
    </row>
    <row r="152" spans="1:29" x14ac:dyDescent="0.2">
      <c r="A152" s="44" t="str">
        <f t="shared" si="11"/>
        <v xml:space="preserve"> Power Physical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30</v>
      </c>
      <c r="F152" s="225">
        <f t="shared" si="15"/>
        <v>750</v>
      </c>
      <c r="G152" s="214">
        <v>1244487</v>
      </c>
      <c r="H152" s="210">
        <v>37026.113321759258</v>
      </c>
      <c r="I152" t="s">
        <v>2704</v>
      </c>
      <c r="M152" t="s">
        <v>3886</v>
      </c>
      <c r="N152" t="s">
        <v>2705</v>
      </c>
      <c r="O152" t="s">
        <v>2893</v>
      </c>
      <c r="Q152" s="211">
        <v>25</v>
      </c>
      <c r="S152" t="s">
        <v>3794</v>
      </c>
      <c r="T152" t="s">
        <v>2707</v>
      </c>
      <c r="U152" s="213">
        <v>24.9</v>
      </c>
      <c r="V152" t="s">
        <v>2708</v>
      </c>
      <c r="W152" t="s">
        <v>2709</v>
      </c>
      <c r="X152" t="s">
        <v>2710</v>
      </c>
      <c r="Y152" t="s">
        <v>2711</v>
      </c>
      <c r="Z152" t="s">
        <v>2712</v>
      </c>
      <c r="AA152">
        <v>102106.1</v>
      </c>
      <c r="AB152" s="210">
        <v>37043</v>
      </c>
      <c r="AC152" s="210">
        <v>37072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25">
        <f t="shared" si="15"/>
        <v>20</v>
      </c>
      <c r="G153" s="214">
        <v>1244488</v>
      </c>
      <c r="H153" s="210">
        <v>37026.113391203704</v>
      </c>
      <c r="I153" t="s">
        <v>2884</v>
      </c>
      <c r="M153" t="s">
        <v>3801</v>
      </c>
      <c r="N153" t="s">
        <v>2782</v>
      </c>
      <c r="O153" t="s">
        <v>2783</v>
      </c>
      <c r="Q153" s="211">
        <v>20</v>
      </c>
      <c r="S153" t="s">
        <v>2684</v>
      </c>
      <c r="T153" t="s">
        <v>2685</v>
      </c>
      <c r="U153" s="213">
        <v>1513</v>
      </c>
      <c r="V153" t="s">
        <v>2885</v>
      </c>
      <c r="W153" t="s">
        <v>2732</v>
      </c>
      <c r="X153" t="s">
        <v>2688</v>
      </c>
      <c r="Y153" t="s">
        <v>2689</v>
      </c>
      <c r="Z153" t="s">
        <v>2690</v>
      </c>
      <c r="AA153">
        <v>2128466</v>
      </c>
    </row>
    <row r="154" spans="1:29" x14ac:dyDescent="0.2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2</v>
      </c>
      <c r="F154" s="225">
        <f t="shared" si="15"/>
        <v>100000</v>
      </c>
      <c r="G154" s="214">
        <v>1244489</v>
      </c>
      <c r="H154" s="210">
        <v>37026.113668981481</v>
      </c>
      <c r="I154" t="s">
        <v>2888</v>
      </c>
      <c r="M154" t="s">
        <v>3795</v>
      </c>
      <c r="N154" t="s">
        <v>2837</v>
      </c>
      <c r="O154" t="s">
        <v>2894</v>
      </c>
      <c r="Q154" s="211">
        <v>50000</v>
      </c>
      <c r="S154" t="s">
        <v>2839</v>
      </c>
      <c r="T154" t="s">
        <v>2840</v>
      </c>
      <c r="U154" s="213">
        <v>19.5</v>
      </c>
      <c r="V154" t="s">
        <v>2895</v>
      </c>
      <c r="W154" t="s">
        <v>2863</v>
      </c>
      <c r="X154" t="s">
        <v>2843</v>
      </c>
      <c r="Y154" t="s">
        <v>2844</v>
      </c>
      <c r="Z154" t="s">
        <v>2712</v>
      </c>
      <c r="AA154">
        <v>102747</v>
      </c>
      <c r="AB154" s="210">
        <v>37030.875</v>
      </c>
      <c r="AC154" s="210">
        <v>37031.875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92</v>
      </c>
      <c r="F155" s="225">
        <f t="shared" si="15"/>
        <v>2300000</v>
      </c>
      <c r="G155" s="214">
        <v>1244491</v>
      </c>
      <c r="H155" s="210">
        <v>37026.113888888889</v>
      </c>
      <c r="I155" t="s">
        <v>2836</v>
      </c>
      <c r="M155" t="s">
        <v>3795</v>
      </c>
      <c r="N155" t="s">
        <v>2837</v>
      </c>
      <c r="O155" t="s">
        <v>2850</v>
      </c>
      <c r="P155" s="211">
        <v>25000</v>
      </c>
      <c r="S155" t="s">
        <v>2839</v>
      </c>
      <c r="T155" t="s">
        <v>2840</v>
      </c>
      <c r="U155" s="213">
        <v>21.45</v>
      </c>
      <c r="V155" t="s">
        <v>2851</v>
      </c>
      <c r="W155" t="s">
        <v>2842</v>
      </c>
      <c r="X155" t="s">
        <v>2843</v>
      </c>
      <c r="Y155" t="s">
        <v>2844</v>
      </c>
      <c r="Z155" t="s">
        <v>2712</v>
      </c>
      <c r="AA155">
        <v>102748</v>
      </c>
      <c r="AB155" s="210">
        <v>37073</v>
      </c>
      <c r="AC155" s="210">
        <v>37164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25">
        <f t="shared" si="15"/>
        <v>20</v>
      </c>
      <c r="G156" s="214">
        <v>1244492</v>
      </c>
      <c r="H156" s="210">
        <v>37026.113900462966</v>
      </c>
      <c r="I156" t="s">
        <v>2884</v>
      </c>
      <c r="M156" t="s">
        <v>3801</v>
      </c>
      <c r="N156" t="s">
        <v>2782</v>
      </c>
      <c r="O156" t="s">
        <v>2783</v>
      </c>
      <c r="Q156" s="211">
        <v>20</v>
      </c>
      <c r="S156" t="s">
        <v>2684</v>
      </c>
      <c r="T156" t="s">
        <v>2685</v>
      </c>
      <c r="U156" s="213">
        <v>1513</v>
      </c>
      <c r="V156" t="s">
        <v>2885</v>
      </c>
      <c r="W156" t="s">
        <v>2732</v>
      </c>
      <c r="X156" t="s">
        <v>2688</v>
      </c>
      <c r="Y156" t="s">
        <v>2689</v>
      </c>
      <c r="Z156" t="s">
        <v>2690</v>
      </c>
      <c r="AA156">
        <v>2128470</v>
      </c>
    </row>
    <row r="157" spans="1:29" x14ac:dyDescent="0.2">
      <c r="A157" s="44" t="str">
        <f t="shared" si="11"/>
        <v xml:space="preserve"> Natural Gas Physical</v>
      </c>
      <c r="B157" s="44" t="str">
        <f t="shared" si="12"/>
        <v/>
      </c>
      <c r="C157" s="44" t="str">
        <f t="shared" si="13"/>
        <v>Natural Gas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90</v>
      </c>
      <c r="F157" s="225">
        <f t="shared" si="15"/>
        <v>2250000</v>
      </c>
      <c r="G157" s="214">
        <v>1244493</v>
      </c>
      <c r="H157" s="210">
        <v>37026.114062499997</v>
      </c>
      <c r="I157" t="s">
        <v>2896</v>
      </c>
      <c r="M157" t="s">
        <v>3795</v>
      </c>
      <c r="N157" t="s">
        <v>2837</v>
      </c>
      <c r="O157" t="s">
        <v>2838</v>
      </c>
      <c r="P157" s="211">
        <v>25000</v>
      </c>
      <c r="S157" t="s">
        <v>2839</v>
      </c>
      <c r="T157" t="s">
        <v>2840</v>
      </c>
      <c r="U157" s="213">
        <v>26.25</v>
      </c>
      <c r="V157" t="s">
        <v>2897</v>
      </c>
      <c r="W157" t="s">
        <v>2842</v>
      </c>
      <c r="X157" t="s">
        <v>2843</v>
      </c>
      <c r="Y157" t="s">
        <v>2844</v>
      </c>
      <c r="Z157" t="s">
        <v>2712</v>
      </c>
      <c r="AA157">
        <v>102749</v>
      </c>
      <c r="AB157" s="210">
        <v>37257</v>
      </c>
      <c r="AC157" s="210">
        <v>37346</v>
      </c>
    </row>
    <row r="158" spans="1:29" x14ac:dyDescent="0.2">
      <c r="A158" s="44" t="str">
        <f t="shared" si="11"/>
        <v xml:space="preserve"> Natural Gas Physical</v>
      </c>
      <c r="B158" s="44" t="str">
        <f t="shared" si="12"/>
        <v/>
      </c>
      <c r="C158" s="44" t="str">
        <f t="shared" si="13"/>
        <v>Natural Gas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92</v>
      </c>
      <c r="F158" s="225">
        <f t="shared" si="15"/>
        <v>2300000</v>
      </c>
      <c r="G158" s="214">
        <v>1244494</v>
      </c>
      <c r="H158" s="210">
        <v>37026.114108796297</v>
      </c>
      <c r="I158" t="s">
        <v>2845</v>
      </c>
      <c r="M158" t="s">
        <v>3795</v>
      </c>
      <c r="N158" t="s">
        <v>2837</v>
      </c>
      <c r="O158" t="s">
        <v>2850</v>
      </c>
      <c r="Q158" s="211">
        <v>25000</v>
      </c>
      <c r="S158" t="s">
        <v>2839</v>
      </c>
      <c r="T158" t="s">
        <v>2840</v>
      </c>
      <c r="U158" s="213">
        <v>21.45</v>
      </c>
      <c r="V158" t="s">
        <v>2849</v>
      </c>
      <c r="W158" t="s">
        <v>2842</v>
      </c>
      <c r="X158" t="s">
        <v>2843</v>
      </c>
      <c r="Y158" t="s">
        <v>2844</v>
      </c>
      <c r="Z158" t="s">
        <v>2712</v>
      </c>
      <c r="AA158">
        <v>102750</v>
      </c>
      <c r="AB158" s="210">
        <v>37073</v>
      </c>
      <c r="AC158" s="210">
        <v>37164</v>
      </c>
    </row>
    <row r="159" spans="1:29" x14ac:dyDescent="0.2">
      <c r="A159" s="44" t="str">
        <f t="shared" si="11"/>
        <v xml:space="preserve"> Natural Gas Physical</v>
      </c>
      <c r="B159" s="44" t="str">
        <f t="shared" si="12"/>
        <v/>
      </c>
      <c r="C159" s="44" t="str">
        <f t="shared" si="13"/>
        <v>Natural Gas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90</v>
      </c>
      <c r="F159" s="225">
        <f t="shared" si="15"/>
        <v>2250000</v>
      </c>
      <c r="G159" s="214">
        <v>1244495</v>
      </c>
      <c r="H159" s="210">
        <v>37026.114699074074</v>
      </c>
      <c r="I159" t="s">
        <v>2845</v>
      </c>
      <c r="M159" t="s">
        <v>3795</v>
      </c>
      <c r="N159" t="s">
        <v>2837</v>
      </c>
      <c r="O159" t="s">
        <v>2838</v>
      </c>
      <c r="Q159" s="211">
        <v>25000</v>
      </c>
      <c r="S159" t="s">
        <v>2839</v>
      </c>
      <c r="T159" t="s">
        <v>2840</v>
      </c>
      <c r="U159" s="213">
        <v>26.25</v>
      </c>
      <c r="V159" t="s">
        <v>2849</v>
      </c>
      <c r="W159" t="s">
        <v>2842</v>
      </c>
      <c r="X159" t="s">
        <v>2843</v>
      </c>
      <c r="Y159" t="s">
        <v>2844</v>
      </c>
      <c r="Z159" t="s">
        <v>2712</v>
      </c>
      <c r="AA159">
        <v>102751</v>
      </c>
      <c r="AB159" s="210">
        <v>37257</v>
      </c>
      <c r="AC159" s="210">
        <v>37346</v>
      </c>
    </row>
    <row r="160" spans="1:29" x14ac:dyDescent="0.2">
      <c r="A160" s="44" t="str">
        <f t="shared" si="11"/>
        <v xml:space="preserve"> Natural Gas Physical</v>
      </c>
      <c r="B160" s="44" t="str">
        <f t="shared" si="12"/>
        <v/>
      </c>
      <c r="C160" s="44" t="str">
        <f t="shared" si="13"/>
        <v>Natural Gas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183</v>
      </c>
      <c r="F160" s="225">
        <f t="shared" si="15"/>
        <v>4575000</v>
      </c>
      <c r="G160" s="214">
        <v>1244497</v>
      </c>
      <c r="H160" s="210">
        <v>37026.116226851853</v>
      </c>
      <c r="I160" t="s">
        <v>3785</v>
      </c>
      <c r="M160" t="s">
        <v>3795</v>
      </c>
      <c r="N160" t="s">
        <v>2837</v>
      </c>
      <c r="O160" t="s">
        <v>2898</v>
      </c>
      <c r="Q160" s="211">
        <v>25000</v>
      </c>
      <c r="S160" t="s">
        <v>2839</v>
      </c>
      <c r="T160" t="s">
        <v>2840</v>
      </c>
      <c r="U160" s="213">
        <v>20.25</v>
      </c>
      <c r="V160" t="s">
        <v>2853</v>
      </c>
      <c r="W160" t="s">
        <v>2842</v>
      </c>
      <c r="X160" t="s">
        <v>2843</v>
      </c>
      <c r="Y160" t="s">
        <v>2844</v>
      </c>
      <c r="Z160" t="s">
        <v>2712</v>
      </c>
      <c r="AA160">
        <v>102755</v>
      </c>
      <c r="AB160" s="210">
        <v>37712</v>
      </c>
      <c r="AC160" s="210">
        <v>37894</v>
      </c>
    </row>
    <row r="161" spans="1:29" x14ac:dyDescent="0.2">
      <c r="A161" s="44" t="str">
        <f t="shared" si="11"/>
        <v xml:space="preserve"> Power Physical</v>
      </c>
      <c r="B161" s="44" t="str">
        <f t="shared" si="12"/>
        <v/>
      </c>
      <c r="C161" s="44" t="str">
        <f t="shared" si="13"/>
        <v>Power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5</v>
      </c>
      <c r="F161" s="225">
        <f t="shared" si="15"/>
        <v>125</v>
      </c>
      <c r="G161" s="214">
        <v>1244498</v>
      </c>
      <c r="H161" s="210">
        <v>37026.116469907407</v>
      </c>
      <c r="I161" t="s">
        <v>2752</v>
      </c>
      <c r="M161" t="s">
        <v>3886</v>
      </c>
      <c r="N161" t="s">
        <v>2705</v>
      </c>
      <c r="O161" t="s">
        <v>2829</v>
      </c>
      <c r="P161" s="211">
        <v>25</v>
      </c>
      <c r="S161" t="s">
        <v>3794</v>
      </c>
      <c r="T161" t="s">
        <v>2707</v>
      </c>
      <c r="U161" s="213">
        <v>25.7</v>
      </c>
      <c r="V161" t="s">
        <v>2753</v>
      </c>
      <c r="W161" t="s">
        <v>2709</v>
      </c>
      <c r="X161" t="s">
        <v>2710</v>
      </c>
      <c r="Y161" t="s">
        <v>2711</v>
      </c>
      <c r="Z161" t="s">
        <v>2712</v>
      </c>
      <c r="AA161">
        <v>102108.1</v>
      </c>
      <c r="AB161" s="210">
        <v>37032.875</v>
      </c>
      <c r="AC161" s="210">
        <v>37036.875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25">
        <f t="shared" si="15"/>
        <v>20</v>
      </c>
      <c r="G162" s="214">
        <v>1244499</v>
      </c>
      <c r="H162" s="210">
        <v>37026.116747685184</v>
      </c>
      <c r="I162" t="s">
        <v>2891</v>
      </c>
      <c r="M162" t="s">
        <v>3801</v>
      </c>
      <c r="N162" t="s">
        <v>2682</v>
      </c>
      <c r="O162" t="s">
        <v>2683</v>
      </c>
      <c r="Q162" s="211">
        <v>20</v>
      </c>
      <c r="S162" t="s">
        <v>2684</v>
      </c>
      <c r="T162" t="s">
        <v>2685</v>
      </c>
      <c r="U162" s="213">
        <v>1664</v>
      </c>
      <c r="V162" t="s">
        <v>2899</v>
      </c>
      <c r="W162" t="s">
        <v>2732</v>
      </c>
      <c r="X162" t="s">
        <v>2688</v>
      </c>
      <c r="Y162" t="s">
        <v>2689</v>
      </c>
      <c r="Z162" t="s">
        <v>2690</v>
      </c>
      <c r="AA162">
        <v>2128474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25">
        <f t="shared" si="15"/>
        <v>20</v>
      </c>
      <c r="G163" s="214">
        <v>1244501</v>
      </c>
      <c r="H163" s="210">
        <v>37026.116909722223</v>
      </c>
      <c r="I163" t="s">
        <v>2884</v>
      </c>
      <c r="M163" t="s">
        <v>3801</v>
      </c>
      <c r="N163" t="s">
        <v>2782</v>
      </c>
      <c r="O163" t="s">
        <v>2783</v>
      </c>
      <c r="Q163" s="211">
        <v>20</v>
      </c>
      <c r="S163" t="s">
        <v>2684</v>
      </c>
      <c r="T163" t="s">
        <v>2685</v>
      </c>
      <c r="U163" s="213">
        <v>1513</v>
      </c>
      <c r="V163" t="s">
        <v>2885</v>
      </c>
      <c r="W163" t="s">
        <v>2732</v>
      </c>
      <c r="X163" t="s">
        <v>2688</v>
      </c>
      <c r="Y163" t="s">
        <v>2689</v>
      </c>
      <c r="Z163" t="s">
        <v>2690</v>
      </c>
      <c r="AA163">
        <v>2128478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25">
        <f t="shared" si="15"/>
        <v>9</v>
      </c>
      <c r="G164" s="214">
        <v>1244502</v>
      </c>
      <c r="H164" s="210">
        <v>37026.120115740741</v>
      </c>
      <c r="I164" t="s">
        <v>2791</v>
      </c>
      <c r="M164" t="s">
        <v>3801</v>
      </c>
      <c r="N164" t="s">
        <v>2782</v>
      </c>
      <c r="O164" t="s">
        <v>2783</v>
      </c>
      <c r="P164" s="211">
        <v>9</v>
      </c>
      <c r="S164" t="s">
        <v>2684</v>
      </c>
      <c r="T164" t="s">
        <v>2685</v>
      </c>
      <c r="U164" s="213">
        <v>1512</v>
      </c>
      <c r="V164" t="s">
        <v>2795</v>
      </c>
      <c r="W164" t="s">
        <v>2732</v>
      </c>
      <c r="X164" t="s">
        <v>2688</v>
      </c>
      <c r="Y164" t="s">
        <v>2689</v>
      </c>
      <c r="Z164" t="s">
        <v>2690</v>
      </c>
      <c r="AA164">
        <v>2128480</v>
      </c>
    </row>
    <row r="165" spans="1:29" x14ac:dyDescent="0.2">
      <c r="A165" s="44" t="str">
        <f t="shared" si="11"/>
        <v xml:space="preserve"> Power Physical</v>
      </c>
      <c r="B165" s="44" t="str">
        <f t="shared" si="12"/>
        <v/>
      </c>
      <c r="C165" s="44" t="str">
        <f t="shared" si="13"/>
        <v>Power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5</v>
      </c>
      <c r="F165" s="225">
        <f t="shared" si="15"/>
        <v>125</v>
      </c>
      <c r="G165" s="214">
        <v>1244504</v>
      </c>
      <c r="H165" s="210">
        <v>37026.120775462965</v>
      </c>
      <c r="I165" t="s">
        <v>2733</v>
      </c>
      <c r="M165" t="s">
        <v>3886</v>
      </c>
      <c r="N165" t="s">
        <v>2705</v>
      </c>
      <c r="O165" t="s">
        <v>2829</v>
      </c>
      <c r="P165" s="211">
        <v>25</v>
      </c>
      <c r="S165" t="s">
        <v>3794</v>
      </c>
      <c r="T165" t="s">
        <v>2707</v>
      </c>
      <c r="U165" s="213">
        <v>25.2</v>
      </c>
      <c r="V165" t="s">
        <v>2739</v>
      </c>
      <c r="W165" t="s">
        <v>2709</v>
      </c>
      <c r="X165" t="s">
        <v>2710</v>
      </c>
      <c r="Y165" t="s">
        <v>2711</v>
      </c>
      <c r="Z165" t="s">
        <v>2712</v>
      </c>
      <c r="AA165">
        <v>102114.1</v>
      </c>
      <c r="AB165" s="210">
        <v>37032.875</v>
      </c>
      <c r="AC165" s="210">
        <v>37036.875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25">
        <f t="shared" si="15"/>
        <v>20</v>
      </c>
      <c r="G166" s="214">
        <v>1244506</v>
      </c>
      <c r="H166" s="210">
        <v>37026.121562499997</v>
      </c>
      <c r="I166" t="s">
        <v>2900</v>
      </c>
      <c r="M166" t="s">
        <v>3801</v>
      </c>
      <c r="N166" t="s">
        <v>2682</v>
      </c>
      <c r="O166" t="s">
        <v>2683</v>
      </c>
      <c r="Q166" s="211">
        <v>20</v>
      </c>
      <c r="S166" t="s">
        <v>2684</v>
      </c>
      <c r="T166" t="s">
        <v>2685</v>
      </c>
      <c r="U166" s="213">
        <v>1664</v>
      </c>
      <c r="V166" t="s">
        <v>2901</v>
      </c>
      <c r="W166" t="s">
        <v>2732</v>
      </c>
      <c r="X166" t="s">
        <v>2688</v>
      </c>
      <c r="Y166" t="s">
        <v>2689</v>
      </c>
      <c r="Z166" t="s">
        <v>2690</v>
      </c>
      <c r="AA166">
        <v>2128488</v>
      </c>
    </row>
    <row r="167" spans="1:29" x14ac:dyDescent="0.2">
      <c r="A167" s="44" t="str">
        <f t="shared" si="11"/>
        <v xml:space="preserve"> Natural Gas Physical</v>
      </c>
      <c r="B167" s="44" t="str">
        <f t="shared" si="12"/>
        <v/>
      </c>
      <c r="C167" s="44" t="str">
        <f t="shared" si="13"/>
        <v>Natural Gas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25">
        <f t="shared" si="15"/>
        <v>100000</v>
      </c>
      <c r="G167" s="214">
        <v>1244507</v>
      </c>
      <c r="H167" s="210">
        <v>37026.121574074074</v>
      </c>
      <c r="I167" t="s">
        <v>2888</v>
      </c>
      <c r="M167" t="s">
        <v>3795</v>
      </c>
      <c r="N167" t="s">
        <v>2837</v>
      </c>
      <c r="O167" t="s">
        <v>2894</v>
      </c>
      <c r="Q167" s="211">
        <v>50000</v>
      </c>
      <c r="S167" t="s">
        <v>2839</v>
      </c>
      <c r="T167" t="s">
        <v>2840</v>
      </c>
      <c r="U167" s="213">
        <v>19.95</v>
      </c>
      <c r="V167" t="s">
        <v>2895</v>
      </c>
      <c r="W167" t="s">
        <v>2863</v>
      </c>
      <c r="X167" t="s">
        <v>2843</v>
      </c>
      <c r="Y167" t="s">
        <v>2844</v>
      </c>
      <c r="Z167" t="s">
        <v>2712</v>
      </c>
      <c r="AA167">
        <v>102763</v>
      </c>
      <c r="AB167" s="210">
        <v>37030.875</v>
      </c>
      <c r="AC167" s="210">
        <v>37031.875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25">
        <f t="shared" si="15"/>
        <v>20</v>
      </c>
      <c r="G168" s="214">
        <v>1244508</v>
      </c>
      <c r="H168" s="210">
        <v>37026.122361111113</v>
      </c>
      <c r="I168" t="s">
        <v>2815</v>
      </c>
      <c r="M168" t="s">
        <v>3801</v>
      </c>
      <c r="N168" t="s">
        <v>2782</v>
      </c>
      <c r="O168" t="s">
        <v>2783</v>
      </c>
      <c r="Q168" s="211">
        <v>20</v>
      </c>
      <c r="S168" t="s">
        <v>2684</v>
      </c>
      <c r="T168" t="s">
        <v>2685</v>
      </c>
      <c r="U168" s="213">
        <v>1513</v>
      </c>
      <c r="V168" t="s">
        <v>2902</v>
      </c>
      <c r="W168" t="s">
        <v>2732</v>
      </c>
      <c r="X168" t="s">
        <v>2688</v>
      </c>
      <c r="Y168" t="s">
        <v>2689</v>
      </c>
      <c r="Z168" t="s">
        <v>2690</v>
      </c>
      <c r="AA168">
        <v>2128496</v>
      </c>
    </row>
    <row r="169" spans="1:29" x14ac:dyDescent="0.2">
      <c r="A169" s="44" t="str">
        <f t="shared" si="11"/>
        <v xml:space="preserve"> Natural Gas Physical</v>
      </c>
      <c r="B169" s="44" t="str">
        <f t="shared" si="12"/>
        <v/>
      </c>
      <c r="C169" s="44" t="str">
        <f t="shared" si="13"/>
        <v>Natural Gas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90</v>
      </c>
      <c r="F169" s="225">
        <f t="shared" si="15"/>
        <v>2250000</v>
      </c>
      <c r="G169" s="214">
        <v>1244509</v>
      </c>
      <c r="H169" s="210">
        <v>37026.122650462959</v>
      </c>
      <c r="I169" t="s">
        <v>2903</v>
      </c>
      <c r="M169" t="s">
        <v>3795</v>
      </c>
      <c r="N169" t="s">
        <v>2837</v>
      </c>
      <c r="O169" t="s">
        <v>2838</v>
      </c>
      <c r="Q169" s="211">
        <v>25000</v>
      </c>
      <c r="S169" t="s">
        <v>2839</v>
      </c>
      <c r="T169" t="s">
        <v>2840</v>
      </c>
      <c r="U169" s="213">
        <v>26.3</v>
      </c>
      <c r="V169" t="s">
        <v>2904</v>
      </c>
      <c r="W169" t="s">
        <v>2842</v>
      </c>
      <c r="X169" t="s">
        <v>2843</v>
      </c>
      <c r="Y169" t="s">
        <v>2844</v>
      </c>
      <c r="Z169" t="s">
        <v>2712</v>
      </c>
      <c r="AA169">
        <v>102762</v>
      </c>
      <c r="AB169" s="210">
        <v>37257</v>
      </c>
      <c r="AC169" s="210">
        <v>37346</v>
      </c>
    </row>
    <row r="170" spans="1:29" x14ac:dyDescent="0.2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183</v>
      </c>
      <c r="F170" s="225">
        <f t="shared" si="15"/>
        <v>4575000</v>
      </c>
      <c r="G170" s="214">
        <v>1244510</v>
      </c>
      <c r="H170" s="210">
        <v>37026.122650462959</v>
      </c>
      <c r="I170" t="s">
        <v>2845</v>
      </c>
      <c r="M170" t="s">
        <v>3795</v>
      </c>
      <c r="N170" t="s">
        <v>2837</v>
      </c>
      <c r="O170" t="s">
        <v>2846</v>
      </c>
      <c r="Q170" s="211">
        <v>25000</v>
      </c>
      <c r="S170" t="s">
        <v>2839</v>
      </c>
      <c r="T170" t="s">
        <v>2840</v>
      </c>
      <c r="U170" s="213">
        <v>22.15</v>
      </c>
      <c r="V170" t="s">
        <v>2849</v>
      </c>
      <c r="W170" t="s">
        <v>2842</v>
      </c>
      <c r="X170" t="s">
        <v>2843</v>
      </c>
      <c r="Y170" t="s">
        <v>2844</v>
      </c>
      <c r="Z170" t="s">
        <v>2712</v>
      </c>
      <c r="AA170">
        <v>102761</v>
      </c>
      <c r="AB170" s="210">
        <v>37347</v>
      </c>
      <c r="AC170" s="210">
        <v>37529</v>
      </c>
    </row>
    <row r="171" spans="1:29" x14ac:dyDescent="0.2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92</v>
      </c>
      <c r="F171" s="225">
        <f t="shared" si="15"/>
        <v>2300000</v>
      </c>
      <c r="G171" s="214">
        <v>1244511</v>
      </c>
      <c r="H171" s="210">
        <v>37026.122719907406</v>
      </c>
      <c r="I171" t="s">
        <v>2903</v>
      </c>
      <c r="M171" t="s">
        <v>3795</v>
      </c>
      <c r="N171" t="s">
        <v>2837</v>
      </c>
      <c r="O171" t="s">
        <v>2850</v>
      </c>
      <c r="Q171" s="211">
        <v>25000</v>
      </c>
      <c r="S171" t="s">
        <v>2839</v>
      </c>
      <c r="T171" t="s">
        <v>2840</v>
      </c>
      <c r="U171" s="213">
        <v>21.5</v>
      </c>
      <c r="V171" t="s">
        <v>2904</v>
      </c>
      <c r="W171" t="s">
        <v>2842</v>
      </c>
      <c r="X171" t="s">
        <v>2843</v>
      </c>
      <c r="Y171" t="s">
        <v>2844</v>
      </c>
      <c r="Z171" t="s">
        <v>2712</v>
      </c>
      <c r="AA171">
        <v>102766</v>
      </c>
      <c r="AB171" s="210">
        <v>37073</v>
      </c>
      <c r="AC171" s="210">
        <v>37164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25">
        <f t="shared" si="15"/>
        <v>20</v>
      </c>
      <c r="G172" s="214">
        <v>1244512</v>
      </c>
      <c r="H172" s="210">
        <v>37026.124016203707</v>
      </c>
      <c r="I172" t="s">
        <v>2623</v>
      </c>
      <c r="M172" t="s">
        <v>3801</v>
      </c>
      <c r="N172" t="s">
        <v>2782</v>
      </c>
      <c r="O172" t="s">
        <v>2783</v>
      </c>
      <c r="Q172" s="211">
        <v>20</v>
      </c>
      <c r="S172" t="s">
        <v>2684</v>
      </c>
      <c r="T172" t="s">
        <v>2685</v>
      </c>
      <c r="U172" s="213">
        <v>1514</v>
      </c>
      <c r="V172" t="s">
        <v>2790</v>
      </c>
      <c r="W172" t="s">
        <v>2732</v>
      </c>
      <c r="X172" t="s">
        <v>2688</v>
      </c>
      <c r="Y172" t="s">
        <v>2689</v>
      </c>
      <c r="Z172" t="s">
        <v>2690</v>
      </c>
      <c r="AA172">
        <v>2128510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25">
        <f t="shared" si="15"/>
        <v>20</v>
      </c>
      <c r="G173" s="214">
        <v>1244515</v>
      </c>
      <c r="H173" s="210">
        <v>37026.125</v>
      </c>
      <c r="I173" t="s">
        <v>2900</v>
      </c>
      <c r="M173" t="s">
        <v>3801</v>
      </c>
      <c r="N173" t="s">
        <v>2682</v>
      </c>
      <c r="O173" t="s">
        <v>2683</v>
      </c>
      <c r="Q173" s="211">
        <v>20</v>
      </c>
      <c r="S173" t="s">
        <v>2684</v>
      </c>
      <c r="T173" t="s">
        <v>2685</v>
      </c>
      <c r="U173" s="213">
        <v>1664</v>
      </c>
      <c r="V173" t="s">
        <v>2901</v>
      </c>
      <c r="W173" t="s">
        <v>2732</v>
      </c>
      <c r="X173" t="s">
        <v>2688</v>
      </c>
      <c r="Y173" t="s">
        <v>2689</v>
      </c>
      <c r="Z173" t="s">
        <v>2690</v>
      </c>
      <c r="AA173">
        <v>2128518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25">
        <f t="shared" si="15"/>
        <v>20</v>
      </c>
      <c r="G174" s="214">
        <v>1244516</v>
      </c>
      <c r="H174" s="210">
        <v>37026.125115740739</v>
      </c>
      <c r="I174" t="s">
        <v>2880</v>
      </c>
      <c r="M174" t="s">
        <v>3801</v>
      </c>
      <c r="N174" t="s">
        <v>2782</v>
      </c>
      <c r="O174" t="s">
        <v>2783</v>
      </c>
      <c r="P174" s="211">
        <v>20</v>
      </c>
      <c r="S174" t="s">
        <v>2684</v>
      </c>
      <c r="T174" t="s">
        <v>2685</v>
      </c>
      <c r="U174" s="213">
        <v>1512</v>
      </c>
      <c r="V174" t="s">
        <v>2881</v>
      </c>
      <c r="W174" t="s">
        <v>2732</v>
      </c>
      <c r="X174" t="s">
        <v>2688</v>
      </c>
      <c r="Y174" t="s">
        <v>2689</v>
      </c>
      <c r="Z174" t="s">
        <v>2690</v>
      </c>
      <c r="AA174">
        <v>2128520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25">
        <f t="shared" si="15"/>
        <v>20</v>
      </c>
      <c r="G175" s="214">
        <v>1244517</v>
      </c>
      <c r="H175" s="210">
        <v>37026.125185185185</v>
      </c>
      <c r="I175" t="s">
        <v>2806</v>
      </c>
      <c r="M175" t="s">
        <v>3801</v>
      </c>
      <c r="N175" t="s">
        <v>2782</v>
      </c>
      <c r="O175" t="s">
        <v>2783</v>
      </c>
      <c r="P175" s="211">
        <v>20</v>
      </c>
      <c r="S175" t="s">
        <v>2684</v>
      </c>
      <c r="T175" t="s">
        <v>2685</v>
      </c>
      <c r="U175" s="213">
        <v>1511</v>
      </c>
      <c r="V175" t="s">
        <v>2905</v>
      </c>
      <c r="W175" t="s">
        <v>2732</v>
      </c>
      <c r="X175" t="s">
        <v>2688</v>
      </c>
      <c r="Y175" t="s">
        <v>2689</v>
      </c>
      <c r="Z175" t="s">
        <v>2690</v>
      </c>
      <c r="AA175">
        <v>2128524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25">
        <f t="shared" si="15"/>
        <v>20</v>
      </c>
      <c r="G176" s="214">
        <v>1244520</v>
      </c>
      <c r="H176" s="210">
        <v>37026.125300925924</v>
      </c>
      <c r="I176" t="s">
        <v>2806</v>
      </c>
      <c r="M176" t="s">
        <v>3801</v>
      </c>
      <c r="N176" t="s">
        <v>2782</v>
      </c>
      <c r="O176" t="s">
        <v>2783</v>
      </c>
      <c r="Q176" s="211">
        <v>20</v>
      </c>
      <c r="S176" t="s">
        <v>2684</v>
      </c>
      <c r="T176" t="s">
        <v>2685</v>
      </c>
      <c r="U176" s="213">
        <v>1510</v>
      </c>
      <c r="V176" t="s">
        <v>2807</v>
      </c>
      <c r="W176" t="s">
        <v>2732</v>
      </c>
      <c r="X176" t="s">
        <v>2688</v>
      </c>
      <c r="Y176" t="s">
        <v>2689</v>
      </c>
      <c r="Z176" t="s">
        <v>2690</v>
      </c>
      <c r="AA176">
        <v>2128530</v>
      </c>
    </row>
    <row r="177" spans="1:29" x14ac:dyDescent="0.2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25">
        <f t="shared" si="15"/>
        <v>20</v>
      </c>
      <c r="G177" s="214">
        <v>1244521</v>
      </c>
      <c r="H177" s="210">
        <v>37026.125381944446</v>
      </c>
      <c r="I177" t="s">
        <v>2806</v>
      </c>
      <c r="M177" t="s">
        <v>3801</v>
      </c>
      <c r="N177" t="s">
        <v>2782</v>
      </c>
      <c r="O177" t="s">
        <v>2783</v>
      </c>
      <c r="Q177" s="211">
        <v>20</v>
      </c>
      <c r="S177" t="s">
        <v>2684</v>
      </c>
      <c r="T177" t="s">
        <v>2685</v>
      </c>
      <c r="U177" s="213">
        <v>1511</v>
      </c>
      <c r="V177" t="s">
        <v>2807</v>
      </c>
      <c r="W177" t="s">
        <v>2732</v>
      </c>
      <c r="X177" t="s">
        <v>2688</v>
      </c>
      <c r="Y177" t="s">
        <v>2689</v>
      </c>
      <c r="Z177" t="s">
        <v>2690</v>
      </c>
      <c r="AA177">
        <v>2128532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25">
        <f t="shared" si="15"/>
        <v>20</v>
      </c>
      <c r="G178" s="214">
        <v>1244522</v>
      </c>
      <c r="H178" s="210">
        <v>37026.125497685185</v>
      </c>
      <c r="I178" t="s">
        <v>2900</v>
      </c>
      <c r="M178" t="s">
        <v>3801</v>
      </c>
      <c r="N178" t="s">
        <v>2682</v>
      </c>
      <c r="O178" t="s">
        <v>2683</v>
      </c>
      <c r="Q178" s="211">
        <v>20</v>
      </c>
      <c r="S178" t="s">
        <v>2684</v>
      </c>
      <c r="T178" t="s">
        <v>2685</v>
      </c>
      <c r="U178" s="213">
        <v>1663</v>
      </c>
      <c r="V178" t="s">
        <v>2901</v>
      </c>
      <c r="W178" t="s">
        <v>2732</v>
      </c>
      <c r="X178" t="s">
        <v>2688</v>
      </c>
      <c r="Y178" t="s">
        <v>2689</v>
      </c>
      <c r="Z178" t="s">
        <v>2690</v>
      </c>
      <c r="AA178">
        <v>2128534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25">
        <f t="shared" si="15"/>
        <v>20</v>
      </c>
      <c r="G179" s="214">
        <v>1244524</v>
      </c>
      <c r="H179" s="210">
        <v>37026.125787037039</v>
      </c>
      <c r="I179" t="s">
        <v>2880</v>
      </c>
      <c r="M179" t="s">
        <v>3801</v>
      </c>
      <c r="N179" t="s">
        <v>2906</v>
      </c>
      <c r="O179" t="s">
        <v>2907</v>
      </c>
      <c r="P179" s="211">
        <v>20</v>
      </c>
      <c r="S179" t="s">
        <v>2684</v>
      </c>
      <c r="T179" t="s">
        <v>2685</v>
      </c>
      <c r="U179" s="213">
        <v>956.5</v>
      </c>
      <c r="V179" t="s">
        <v>2886</v>
      </c>
      <c r="W179" t="s">
        <v>2820</v>
      </c>
      <c r="X179" t="s">
        <v>2688</v>
      </c>
      <c r="Y179" t="s">
        <v>2689</v>
      </c>
      <c r="Z179" t="s">
        <v>2690</v>
      </c>
      <c r="AA179">
        <v>2128536</v>
      </c>
    </row>
    <row r="180" spans="1:29" x14ac:dyDescent="0.2">
      <c r="A180" s="44" t="str">
        <f t="shared" si="11"/>
        <v xml:space="preserve"> Natural Gas Physical</v>
      </c>
      <c r="B180" s="44" t="str">
        <f t="shared" si="12"/>
        <v/>
      </c>
      <c r="C180" s="44" t="str">
        <f t="shared" si="13"/>
        <v>Natural Gas</v>
      </c>
      <c r="D180" s="44" t="str">
        <f t="shared" si="14"/>
        <v>Physical</v>
      </c>
      <c r="E180" s="44">
        <f>IF(VLOOKUP(S180,'DD-Lookup'!$J$6:$L$50,3,FALSE)="Monthly",(YEAR(AC180)-YEAR(AB180))*12+MONTH(AC180)-MONTH(AB180)+1,(AC180-AB180+1))</f>
        <v>183</v>
      </c>
      <c r="F180" s="225">
        <f t="shared" si="15"/>
        <v>4575000</v>
      </c>
      <c r="G180" s="214">
        <v>1244523</v>
      </c>
      <c r="H180" s="210">
        <v>37026.125787037039</v>
      </c>
      <c r="I180" t="s">
        <v>2845</v>
      </c>
      <c r="M180" t="s">
        <v>3795</v>
      </c>
      <c r="N180" t="s">
        <v>2837</v>
      </c>
      <c r="O180" t="s">
        <v>2846</v>
      </c>
      <c r="Q180" s="211">
        <v>25000</v>
      </c>
      <c r="S180" t="s">
        <v>2839</v>
      </c>
      <c r="T180" t="s">
        <v>2840</v>
      </c>
      <c r="U180" s="213">
        <v>22.15</v>
      </c>
      <c r="V180" t="s">
        <v>2849</v>
      </c>
      <c r="W180" t="s">
        <v>2842</v>
      </c>
      <c r="X180" t="s">
        <v>2843</v>
      </c>
      <c r="Y180" t="s">
        <v>2844</v>
      </c>
      <c r="Z180" t="s">
        <v>2712</v>
      </c>
      <c r="AA180">
        <v>102764</v>
      </c>
      <c r="AB180" s="210">
        <v>37347</v>
      </c>
      <c r="AC180" s="210">
        <v>37529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25">
        <f t="shared" si="15"/>
        <v>20</v>
      </c>
      <c r="G181" s="214">
        <v>1244526</v>
      </c>
      <c r="H181" s="210">
        <v>37026.126180555555</v>
      </c>
      <c r="I181" t="s">
        <v>2908</v>
      </c>
      <c r="M181" t="s">
        <v>3801</v>
      </c>
      <c r="N181" t="s">
        <v>2782</v>
      </c>
      <c r="O181" t="s">
        <v>2783</v>
      </c>
      <c r="Q181" s="211">
        <v>20</v>
      </c>
      <c r="S181" t="s">
        <v>2684</v>
      </c>
      <c r="T181" t="s">
        <v>2685</v>
      </c>
      <c r="U181" s="213">
        <v>1511</v>
      </c>
      <c r="V181" t="s">
        <v>2909</v>
      </c>
      <c r="W181" t="s">
        <v>2732</v>
      </c>
      <c r="X181" t="s">
        <v>2688</v>
      </c>
      <c r="Y181" t="s">
        <v>2689</v>
      </c>
      <c r="Z181" t="s">
        <v>2690</v>
      </c>
      <c r="AA181">
        <v>2128540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25">
        <f t="shared" si="15"/>
        <v>10</v>
      </c>
      <c r="G182" s="214">
        <v>1244529</v>
      </c>
      <c r="H182" s="210">
        <v>37026.126574074071</v>
      </c>
      <c r="I182" t="s">
        <v>2876</v>
      </c>
      <c r="M182" t="s">
        <v>3801</v>
      </c>
      <c r="N182" t="s">
        <v>2782</v>
      </c>
      <c r="O182" t="s">
        <v>2783</v>
      </c>
      <c r="Q182" s="211">
        <v>10</v>
      </c>
      <c r="S182" t="s">
        <v>2684</v>
      </c>
      <c r="T182" t="s">
        <v>2685</v>
      </c>
      <c r="U182" s="213">
        <v>1511</v>
      </c>
      <c r="V182" t="s">
        <v>2910</v>
      </c>
      <c r="W182" t="s">
        <v>2732</v>
      </c>
      <c r="X182" t="s">
        <v>2688</v>
      </c>
      <c r="Y182" t="s">
        <v>2689</v>
      </c>
      <c r="Z182" t="s">
        <v>2690</v>
      </c>
      <c r="AA182">
        <v>2128546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25">
        <f t="shared" si="15"/>
        <v>20</v>
      </c>
      <c r="G183" s="214">
        <v>1244530</v>
      </c>
      <c r="H183" s="210">
        <v>37026.126747685186</v>
      </c>
      <c r="I183" t="s">
        <v>2791</v>
      </c>
      <c r="M183" t="s">
        <v>3801</v>
      </c>
      <c r="N183" t="s">
        <v>2682</v>
      </c>
      <c r="O183" t="s">
        <v>2683</v>
      </c>
      <c r="P183" s="211">
        <v>20</v>
      </c>
      <c r="S183" t="s">
        <v>2684</v>
      </c>
      <c r="T183" t="s">
        <v>2685</v>
      </c>
      <c r="U183" s="213">
        <v>1661</v>
      </c>
      <c r="V183" t="s">
        <v>2882</v>
      </c>
      <c r="W183" t="s">
        <v>2732</v>
      </c>
      <c r="X183" t="s">
        <v>2688</v>
      </c>
      <c r="Y183" t="s">
        <v>2689</v>
      </c>
      <c r="Z183" t="s">
        <v>2690</v>
      </c>
      <c r="AA183">
        <v>2128550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25">
        <f t="shared" si="15"/>
        <v>10</v>
      </c>
      <c r="G184" s="214">
        <v>1244531</v>
      </c>
      <c r="H184" s="210">
        <v>37026.126782407409</v>
      </c>
      <c r="I184" t="s">
        <v>2884</v>
      </c>
      <c r="M184" t="s">
        <v>3801</v>
      </c>
      <c r="N184" t="s">
        <v>2782</v>
      </c>
      <c r="O184" t="s">
        <v>2783</v>
      </c>
      <c r="Q184" s="211">
        <v>10</v>
      </c>
      <c r="S184" t="s">
        <v>2684</v>
      </c>
      <c r="T184" t="s">
        <v>2685</v>
      </c>
      <c r="U184" s="213">
        <v>1511</v>
      </c>
      <c r="V184" t="s">
        <v>2885</v>
      </c>
      <c r="W184" t="s">
        <v>2732</v>
      </c>
      <c r="X184" t="s">
        <v>2688</v>
      </c>
      <c r="Y184" t="s">
        <v>2689</v>
      </c>
      <c r="Z184" t="s">
        <v>2690</v>
      </c>
      <c r="AA184">
        <v>2128556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25">
        <f t="shared" si="15"/>
        <v>20</v>
      </c>
      <c r="G185" s="214">
        <v>1244532</v>
      </c>
      <c r="H185" s="210">
        <v>37026.126956018517</v>
      </c>
      <c r="I185" t="s">
        <v>2806</v>
      </c>
      <c r="M185" t="s">
        <v>3801</v>
      </c>
      <c r="N185" t="s">
        <v>2682</v>
      </c>
      <c r="O185" t="s">
        <v>2683</v>
      </c>
      <c r="Q185" s="211">
        <v>20</v>
      </c>
      <c r="S185" t="s">
        <v>2684</v>
      </c>
      <c r="T185" t="s">
        <v>2685</v>
      </c>
      <c r="U185" s="213">
        <v>1662</v>
      </c>
      <c r="V185" t="s">
        <v>2911</v>
      </c>
      <c r="W185" t="s">
        <v>2732</v>
      </c>
      <c r="X185" t="s">
        <v>2688</v>
      </c>
      <c r="Y185" t="s">
        <v>2689</v>
      </c>
      <c r="Z185" t="s">
        <v>2690</v>
      </c>
      <c r="AA185">
        <v>2128558</v>
      </c>
    </row>
    <row r="186" spans="1:29" x14ac:dyDescent="0.2">
      <c r="A186" s="44" t="str">
        <f t="shared" si="11"/>
        <v xml:space="preserve"> Natural Gas Physical</v>
      </c>
      <c r="B186" s="44" t="str">
        <f t="shared" si="12"/>
        <v/>
      </c>
      <c r="C186" s="44" t="str">
        <f t="shared" si="13"/>
        <v>Natural Gas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90</v>
      </c>
      <c r="F186" s="225">
        <f t="shared" si="15"/>
        <v>2250000</v>
      </c>
      <c r="G186" s="214">
        <v>1244533</v>
      </c>
      <c r="H186" s="210">
        <v>37026.12704861111</v>
      </c>
      <c r="I186" t="s">
        <v>2888</v>
      </c>
      <c r="M186" t="s">
        <v>3795</v>
      </c>
      <c r="N186" t="s">
        <v>2837</v>
      </c>
      <c r="O186" t="s">
        <v>2838</v>
      </c>
      <c r="Q186" s="211">
        <v>25000</v>
      </c>
      <c r="S186" t="s">
        <v>2839</v>
      </c>
      <c r="T186" t="s">
        <v>2840</v>
      </c>
      <c r="U186" s="213">
        <v>26.35</v>
      </c>
      <c r="V186" t="s">
        <v>2889</v>
      </c>
      <c r="W186" t="s">
        <v>2842</v>
      </c>
      <c r="X186" t="s">
        <v>2843</v>
      </c>
      <c r="Y186" t="s">
        <v>2844</v>
      </c>
      <c r="Z186" t="s">
        <v>2712</v>
      </c>
      <c r="AA186">
        <v>102765</v>
      </c>
      <c r="AB186" s="210">
        <v>37257</v>
      </c>
      <c r="AC186" s="210">
        <v>37346</v>
      </c>
    </row>
    <row r="187" spans="1:29" x14ac:dyDescent="0.2">
      <c r="A187" s="44" t="str">
        <f t="shared" si="11"/>
        <v xml:space="preserve"> Aluminum Physical</v>
      </c>
      <c r="B187" s="44" t="str">
        <f t="shared" si="12"/>
        <v/>
      </c>
      <c r="C187" s="44" t="str">
        <f t="shared" si="13"/>
        <v>Aluminum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92</v>
      </c>
      <c r="F187" s="225">
        <f t="shared" si="15"/>
        <v>184</v>
      </c>
      <c r="G187" s="214">
        <v>1244535</v>
      </c>
      <c r="H187" s="210">
        <v>37026.12740740741</v>
      </c>
      <c r="I187" t="s">
        <v>2912</v>
      </c>
      <c r="M187" t="s">
        <v>2913</v>
      </c>
      <c r="N187" t="s">
        <v>2914</v>
      </c>
      <c r="O187" t="s">
        <v>2915</v>
      </c>
      <c r="P187" s="211">
        <v>2</v>
      </c>
      <c r="S187" t="s">
        <v>2916</v>
      </c>
      <c r="T187" t="s">
        <v>2685</v>
      </c>
      <c r="U187" s="213">
        <v>51</v>
      </c>
      <c r="V187" t="s">
        <v>2917</v>
      </c>
      <c r="W187" t="s">
        <v>2918</v>
      </c>
      <c r="X187" t="s">
        <v>2688</v>
      </c>
      <c r="Y187" t="s">
        <v>2689</v>
      </c>
      <c r="Z187" t="s">
        <v>2919</v>
      </c>
      <c r="AA187" t="s">
        <v>2920</v>
      </c>
      <c r="AB187" s="210">
        <v>37073</v>
      </c>
      <c r="AC187" s="210">
        <v>37164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</v>
      </c>
      <c r="F188" s="225">
        <f t="shared" si="15"/>
        <v>50000</v>
      </c>
      <c r="G188" s="214">
        <v>1244536</v>
      </c>
      <c r="H188" s="210">
        <v>37026.127858796295</v>
      </c>
      <c r="I188" t="s">
        <v>2921</v>
      </c>
      <c r="M188" t="s">
        <v>3795</v>
      </c>
      <c r="N188" t="s">
        <v>2837</v>
      </c>
      <c r="O188" t="s">
        <v>2861</v>
      </c>
      <c r="Q188" s="211">
        <v>50000</v>
      </c>
      <c r="S188" t="s">
        <v>2839</v>
      </c>
      <c r="T188" t="s">
        <v>2840</v>
      </c>
      <c r="U188" s="213">
        <v>22.5</v>
      </c>
      <c r="V188" t="s">
        <v>2922</v>
      </c>
      <c r="W188" t="s">
        <v>2863</v>
      </c>
      <c r="X188" t="s">
        <v>2843</v>
      </c>
      <c r="Y188" t="s">
        <v>2844</v>
      </c>
      <c r="Z188" t="s">
        <v>2712</v>
      </c>
      <c r="AA188">
        <v>102767</v>
      </c>
      <c r="AB188" s="210">
        <v>37026.875</v>
      </c>
      <c r="AC188" s="210">
        <v>37026.875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25">
        <f t="shared" si="15"/>
        <v>20</v>
      </c>
      <c r="G189" s="214">
        <v>1244537</v>
      </c>
      <c r="H189" s="210">
        <v>37026.128067129626</v>
      </c>
      <c r="I189" t="s">
        <v>2923</v>
      </c>
      <c r="M189" t="s">
        <v>3801</v>
      </c>
      <c r="N189" t="s">
        <v>2782</v>
      </c>
      <c r="O189" t="s">
        <v>2783</v>
      </c>
      <c r="P189" s="211">
        <v>20</v>
      </c>
      <c r="S189" t="s">
        <v>2684</v>
      </c>
      <c r="T189" t="s">
        <v>2685</v>
      </c>
      <c r="U189" s="213">
        <v>1509</v>
      </c>
      <c r="V189" t="s">
        <v>2924</v>
      </c>
      <c r="W189" t="s">
        <v>2732</v>
      </c>
      <c r="X189" t="s">
        <v>2688</v>
      </c>
      <c r="Y189" t="s">
        <v>2689</v>
      </c>
      <c r="Z189" t="s">
        <v>2690</v>
      </c>
      <c r="AA189">
        <v>2128562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25">
        <f t="shared" si="15"/>
        <v>5</v>
      </c>
      <c r="G190" s="214">
        <v>1244538</v>
      </c>
      <c r="H190" s="210">
        <v>37026.128182870372</v>
      </c>
      <c r="I190" t="s">
        <v>2806</v>
      </c>
      <c r="M190" t="s">
        <v>3801</v>
      </c>
      <c r="N190" t="s">
        <v>2782</v>
      </c>
      <c r="O190" t="s">
        <v>2783</v>
      </c>
      <c r="Q190" s="211">
        <v>5</v>
      </c>
      <c r="S190" t="s">
        <v>2684</v>
      </c>
      <c r="T190" t="s">
        <v>2685</v>
      </c>
      <c r="U190" s="213">
        <v>1510</v>
      </c>
      <c r="V190" t="s">
        <v>2905</v>
      </c>
      <c r="W190" t="s">
        <v>2732</v>
      </c>
      <c r="X190" t="s">
        <v>2688</v>
      </c>
      <c r="Y190" t="s">
        <v>2689</v>
      </c>
      <c r="Z190" t="s">
        <v>2690</v>
      </c>
      <c r="AA190">
        <v>2128572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25">
        <f t="shared" si="15"/>
        <v>15</v>
      </c>
      <c r="G191" s="214">
        <v>1244539</v>
      </c>
      <c r="H191" s="210">
        <v>37026.128541666665</v>
      </c>
      <c r="I191" t="s">
        <v>2806</v>
      </c>
      <c r="M191" t="s">
        <v>3801</v>
      </c>
      <c r="N191" t="s">
        <v>2782</v>
      </c>
      <c r="O191" t="s">
        <v>2783</v>
      </c>
      <c r="Q191" s="211">
        <v>15</v>
      </c>
      <c r="S191" t="s">
        <v>2684</v>
      </c>
      <c r="T191" t="s">
        <v>2685</v>
      </c>
      <c r="U191" s="213">
        <v>1510</v>
      </c>
      <c r="V191" t="s">
        <v>2911</v>
      </c>
      <c r="W191" t="s">
        <v>2732</v>
      </c>
      <c r="X191" t="s">
        <v>2688</v>
      </c>
      <c r="Y191" t="s">
        <v>2689</v>
      </c>
      <c r="Z191" t="s">
        <v>2690</v>
      </c>
      <c r="AA191">
        <v>2128574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25">
        <f t="shared" si="15"/>
        <v>20</v>
      </c>
      <c r="G192" s="214">
        <v>1244540</v>
      </c>
      <c r="H192" s="210">
        <v>37026.128703703704</v>
      </c>
      <c r="I192" t="s">
        <v>2900</v>
      </c>
      <c r="M192" t="s">
        <v>3801</v>
      </c>
      <c r="N192" t="s">
        <v>2906</v>
      </c>
      <c r="O192" t="s">
        <v>2907</v>
      </c>
      <c r="Q192" s="211">
        <v>20</v>
      </c>
      <c r="S192" t="s">
        <v>2684</v>
      </c>
      <c r="T192" t="s">
        <v>2685</v>
      </c>
      <c r="U192" s="213">
        <v>957</v>
      </c>
      <c r="V192" t="s">
        <v>2901</v>
      </c>
      <c r="W192" t="s">
        <v>2820</v>
      </c>
      <c r="X192" t="s">
        <v>2688</v>
      </c>
      <c r="Y192" t="s">
        <v>2689</v>
      </c>
      <c r="Z192" t="s">
        <v>2690</v>
      </c>
      <c r="AA192">
        <v>2128576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25">
        <f t="shared" si="15"/>
        <v>17</v>
      </c>
      <c r="G193" s="214">
        <v>1244542</v>
      </c>
      <c r="H193" s="210">
        <v>37026.129999999997</v>
      </c>
      <c r="I193" t="s">
        <v>2872</v>
      </c>
      <c r="M193" t="s">
        <v>3801</v>
      </c>
      <c r="N193" t="s">
        <v>2782</v>
      </c>
      <c r="O193" t="s">
        <v>2783</v>
      </c>
      <c r="Q193" s="211">
        <v>17</v>
      </c>
      <c r="S193" t="s">
        <v>2684</v>
      </c>
      <c r="T193" t="s">
        <v>2685</v>
      </c>
      <c r="U193" s="213">
        <v>1511</v>
      </c>
      <c r="V193" t="s">
        <v>2873</v>
      </c>
      <c r="W193" t="s">
        <v>2732</v>
      </c>
      <c r="X193" t="s">
        <v>2688</v>
      </c>
      <c r="Y193" t="s">
        <v>2689</v>
      </c>
      <c r="Z193" t="s">
        <v>2690</v>
      </c>
      <c r="AA193">
        <v>2128584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25">
        <f t="shared" si="15"/>
        <v>20</v>
      </c>
      <c r="G194" s="214">
        <v>1244543</v>
      </c>
      <c r="H194" s="210">
        <v>37026.130173611113</v>
      </c>
      <c r="I194" t="s">
        <v>2623</v>
      </c>
      <c r="M194" t="s">
        <v>3801</v>
      </c>
      <c r="N194" t="s">
        <v>2682</v>
      </c>
      <c r="O194" t="s">
        <v>2683</v>
      </c>
      <c r="Q194" s="211">
        <v>20</v>
      </c>
      <c r="S194" t="s">
        <v>2684</v>
      </c>
      <c r="T194" t="s">
        <v>2685</v>
      </c>
      <c r="U194" s="213">
        <v>1663</v>
      </c>
      <c r="V194" t="s">
        <v>2789</v>
      </c>
      <c r="W194" t="s">
        <v>2732</v>
      </c>
      <c r="X194" t="s">
        <v>2688</v>
      </c>
      <c r="Y194" t="s">
        <v>2689</v>
      </c>
      <c r="Z194" t="s">
        <v>2690</v>
      </c>
      <c r="AA194">
        <v>2128586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25">
        <f t="shared" si="15"/>
        <v>2300000</v>
      </c>
      <c r="G195" s="214">
        <v>1244544</v>
      </c>
      <c r="H195" s="210">
        <v>37026.130312499998</v>
      </c>
      <c r="I195" t="s">
        <v>2864</v>
      </c>
      <c r="M195" t="s">
        <v>3795</v>
      </c>
      <c r="N195" t="s">
        <v>2837</v>
      </c>
      <c r="O195" t="s">
        <v>2890</v>
      </c>
      <c r="Q195" s="211">
        <v>25000</v>
      </c>
      <c r="S195" t="s">
        <v>2839</v>
      </c>
      <c r="T195" t="s">
        <v>2840</v>
      </c>
      <c r="U195" s="213">
        <v>24.75</v>
      </c>
      <c r="V195" t="s">
        <v>2866</v>
      </c>
      <c r="W195" t="s">
        <v>2842</v>
      </c>
      <c r="X195" t="s">
        <v>2843</v>
      </c>
      <c r="Y195" t="s">
        <v>2844</v>
      </c>
      <c r="Z195" t="s">
        <v>2712</v>
      </c>
      <c r="AA195">
        <v>102770</v>
      </c>
      <c r="AB195" s="210">
        <v>37165</v>
      </c>
      <c r="AC195" s="210">
        <v>37256</v>
      </c>
    </row>
    <row r="196" spans="1:29" x14ac:dyDescent="0.2">
      <c r="A196" s="44" t="str">
        <f t="shared" si="11"/>
        <v xml:space="preserve"> Natural Gas Physical</v>
      </c>
      <c r="B196" s="44" t="str">
        <f t="shared" si="12"/>
        <v/>
      </c>
      <c r="C196" s="44" t="str">
        <f t="shared" si="13"/>
        <v>Natural Gas</v>
      </c>
      <c r="D196" s="44" t="str">
        <f t="shared" si="14"/>
        <v>Physical</v>
      </c>
      <c r="E196" s="44">
        <f>IF(VLOOKUP(S196,'DD-Lookup'!$J$6:$L$50,3,FALSE)="Monthly",(YEAR(AC196)-YEAR(AB196))*12+MONTH(AC196)-MONTH(AB196)+1,(AC196-AB196+1))</f>
        <v>1</v>
      </c>
      <c r="F196" s="225">
        <f t="shared" si="15"/>
        <v>50000</v>
      </c>
      <c r="G196" s="214">
        <v>1244545</v>
      </c>
      <c r="H196" s="210">
        <v>37026.130636574075</v>
      </c>
      <c r="I196" t="s">
        <v>2867</v>
      </c>
      <c r="M196" t="s">
        <v>3795</v>
      </c>
      <c r="N196" t="s">
        <v>2837</v>
      </c>
      <c r="O196" t="s">
        <v>2861</v>
      </c>
      <c r="Q196" s="211">
        <v>50000</v>
      </c>
      <c r="S196" t="s">
        <v>2839</v>
      </c>
      <c r="T196" t="s">
        <v>2840</v>
      </c>
      <c r="U196" s="213">
        <v>22.7</v>
      </c>
      <c r="V196" t="s">
        <v>2869</v>
      </c>
      <c r="W196" t="s">
        <v>2863</v>
      </c>
      <c r="X196" t="s">
        <v>2843</v>
      </c>
      <c r="Y196" t="s">
        <v>2844</v>
      </c>
      <c r="Z196" t="s">
        <v>2712</v>
      </c>
      <c r="AA196">
        <v>102771</v>
      </c>
      <c r="AB196" s="210">
        <v>37026.875</v>
      </c>
      <c r="AC196" s="210">
        <v>37026.875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25">
        <f t="shared" si="15"/>
        <v>20</v>
      </c>
      <c r="G197" s="214">
        <v>1244546</v>
      </c>
      <c r="H197" s="210">
        <v>37026.13077546296</v>
      </c>
      <c r="I197" t="s">
        <v>2900</v>
      </c>
      <c r="M197" t="s">
        <v>3801</v>
      </c>
      <c r="N197" t="s">
        <v>2906</v>
      </c>
      <c r="O197" t="s">
        <v>2907</v>
      </c>
      <c r="Q197" s="211">
        <v>20</v>
      </c>
      <c r="S197" t="s">
        <v>2684</v>
      </c>
      <c r="T197" t="s">
        <v>2685</v>
      </c>
      <c r="U197" s="213">
        <v>956.5</v>
      </c>
      <c r="V197" t="s">
        <v>2901</v>
      </c>
      <c r="W197" t="s">
        <v>2820</v>
      </c>
      <c r="X197" t="s">
        <v>2688</v>
      </c>
      <c r="Y197" t="s">
        <v>2689</v>
      </c>
      <c r="Z197" t="s">
        <v>2690</v>
      </c>
      <c r="AA197">
        <v>2128596</v>
      </c>
    </row>
    <row r="198" spans="1:29" x14ac:dyDescent="0.2">
      <c r="A198" s="44" t="str">
        <f t="shared" si="11"/>
        <v xml:space="preserve"> Natural Gas Physical</v>
      </c>
      <c r="B198" s="44" t="str">
        <f t="shared" si="12"/>
        <v/>
      </c>
      <c r="C198" s="44" t="str">
        <f t="shared" si="13"/>
        <v>Natural Gas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92</v>
      </c>
      <c r="F198" s="225">
        <f t="shared" si="15"/>
        <v>2300000</v>
      </c>
      <c r="G198" s="214">
        <v>1244547</v>
      </c>
      <c r="H198" s="210">
        <v>37026.130983796298</v>
      </c>
      <c r="I198" t="s">
        <v>2623</v>
      </c>
      <c r="M198" t="s">
        <v>3795</v>
      </c>
      <c r="N198" t="s">
        <v>2837</v>
      </c>
      <c r="O198" t="s">
        <v>2850</v>
      </c>
      <c r="Q198" s="211">
        <v>25000</v>
      </c>
      <c r="S198" t="s">
        <v>2839</v>
      </c>
      <c r="T198" t="s">
        <v>2840</v>
      </c>
      <c r="U198" s="213">
        <v>21.55</v>
      </c>
      <c r="V198" t="s">
        <v>2925</v>
      </c>
      <c r="W198" t="s">
        <v>2842</v>
      </c>
      <c r="X198" t="s">
        <v>2843</v>
      </c>
      <c r="Y198" t="s">
        <v>2844</v>
      </c>
      <c r="Z198" t="s">
        <v>2712</v>
      </c>
      <c r="AA198">
        <v>102773</v>
      </c>
      <c r="AB198" s="210">
        <v>37073</v>
      </c>
      <c r="AC198" s="210">
        <v>37164</v>
      </c>
    </row>
    <row r="199" spans="1:29" x14ac:dyDescent="0.2">
      <c r="A199" s="44" t="str">
        <f t="shared" si="11"/>
        <v xml:space="preserve"> Natural Gas Physical</v>
      </c>
      <c r="B199" s="44" t="str">
        <f t="shared" si="12"/>
        <v/>
      </c>
      <c r="C199" s="44" t="str">
        <f t="shared" si="13"/>
        <v>Natural Gas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15</v>
      </c>
      <c r="F199" s="225">
        <f t="shared" si="15"/>
        <v>750000</v>
      </c>
      <c r="G199" s="214">
        <v>1244548</v>
      </c>
      <c r="H199" s="210">
        <v>37026.131643518522</v>
      </c>
      <c r="I199" t="s">
        <v>2926</v>
      </c>
      <c r="M199" t="s">
        <v>3795</v>
      </c>
      <c r="N199" t="s">
        <v>2837</v>
      </c>
      <c r="O199" t="s">
        <v>2927</v>
      </c>
      <c r="P199" s="211">
        <v>50000</v>
      </c>
      <c r="S199" t="s">
        <v>2839</v>
      </c>
      <c r="T199" t="s">
        <v>2840</v>
      </c>
      <c r="U199" s="213">
        <v>22.1</v>
      </c>
      <c r="V199" t="s">
        <v>2928</v>
      </c>
      <c r="W199" t="s">
        <v>2863</v>
      </c>
      <c r="X199" t="s">
        <v>2843</v>
      </c>
      <c r="Y199" t="s">
        <v>2844</v>
      </c>
      <c r="Z199" t="s">
        <v>2712</v>
      </c>
      <c r="AA199">
        <v>102774</v>
      </c>
      <c r="AB199" s="210">
        <v>37028.875</v>
      </c>
      <c r="AC199" s="210">
        <v>37042.875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25">
        <f t="shared" si="15"/>
        <v>3</v>
      </c>
      <c r="G200" s="214">
        <v>1244549</v>
      </c>
      <c r="H200" s="210">
        <v>37026.131793981483</v>
      </c>
      <c r="I200" t="s">
        <v>2929</v>
      </c>
      <c r="M200" t="s">
        <v>3801</v>
      </c>
      <c r="N200" t="s">
        <v>2782</v>
      </c>
      <c r="O200" t="s">
        <v>2783</v>
      </c>
      <c r="Q200" s="211">
        <v>3</v>
      </c>
      <c r="S200" t="s">
        <v>2684</v>
      </c>
      <c r="T200" t="s">
        <v>2685</v>
      </c>
      <c r="U200" s="213">
        <v>1511</v>
      </c>
      <c r="V200" t="s">
        <v>2930</v>
      </c>
      <c r="W200" t="s">
        <v>2732</v>
      </c>
      <c r="X200" t="s">
        <v>2688</v>
      </c>
      <c r="Y200" t="s">
        <v>2689</v>
      </c>
      <c r="Z200" t="s">
        <v>2690</v>
      </c>
      <c r="AA200">
        <v>2128598</v>
      </c>
    </row>
    <row r="201" spans="1:29" x14ac:dyDescent="0.2">
      <c r="A201" s="44" t="str">
        <f t="shared" si="11"/>
        <v xml:space="preserve"> Natural Gas Physical</v>
      </c>
      <c r="B201" s="44" t="str">
        <f t="shared" si="12"/>
        <v/>
      </c>
      <c r="C201" s="44" t="str">
        <f t="shared" si="13"/>
        <v>Natural Gas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15</v>
      </c>
      <c r="F201" s="225">
        <f t="shared" si="15"/>
        <v>750000</v>
      </c>
      <c r="G201" s="214">
        <v>1244551</v>
      </c>
      <c r="H201" s="210">
        <v>37026.134189814817</v>
      </c>
      <c r="I201" t="s">
        <v>2750</v>
      </c>
      <c r="M201" t="s">
        <v>3795</v>
      </c>
      <c r="N201" t="s">
        <v>2837</v>
      </c>
      <c r="O201" t="s">
        <v>2927</v>
      </c>
      <c r="P201" s="211">
        <v>50000</v>
      </c>
      <c r="S201" t="s">
        <v>2839</v>
      </c>
      <c r="T201" t="s">
        <v>2840</v>
      </c>
      <c r="U201" s="213">
        <v>22.1</v>
      </c>
      <c r="V201" t="s">
        <v>2862</v>
      </c>
      <c r="W201" t="s">
        <v>2863</v>
      </c>
      <c r="X201" t="s">
        <v>2843</v>
      </c>
      <c r="Y201" t="s">
        <v>2844</v>
      </c>
      <c r="Z201" t="s">
        <v>2712</v>
      </c>
      <c r="AA201">
        <v>102779</v>
      </c>
      <c r="AB201" s="210">
        <v>37028.875</v>
      </c>
      <c r="AC201" s="210">
        <v>37042.875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25">
        <f t="shared" si="15"/>
        <v>20</v>
      </c>
      <c r="G202" s="214">
        <v>1244552</v>
      </c>
      <c r="H202" s="210">
        <v>37026.134363425925</v>
      </c>
      <c r="I202" t="s">
        <v>2806</v>
      </c>
      <c r="M202" t="s">
        <v>3801</v>
      </c>
      <c r="N202" t="s">
        <v>2782</v>
      </c>
      <c r="O202" t="s">
        <v>2783</v>
      </c>
      <c r="Q202" s="211">
        <v>20</v>
      </c>
      <c r="S202" t="s">
        <v>2684</v>
      </c>
      <c r="T202" t="s">
        <v>2685</v>
      </c>
      <c r="U202" s="213">
        <v>1511</v>
      </c>
      <c r="V202" t="s">
        <v>2807</v>
      </c>
      <c r="W202" t="s">
        <v>2732</v>
      </c>
      <c r="X202" t="s">
        <v>2688</v>
      </c>
      <c r="Y202" t="s">
        <v>2689</v>
      </c>
      <c r="Z202" t="s">
        <v>2690</v>
      </c>
      <c r="AA202">
        <v>2128613</v>
      </c>
    </row>
    <row r="203" spans="1:29" x14ac:dyDescent="0.2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</v>
      </c>
      <c r="F203" s="225">
        <f t="shared" ref="F203:F266" si="20">E203*SUM(P203:Q203)</f>
        <v>50000</v>
      </c>
      <c r="G203" s="214">
        <v>1244553</v>
      </c>
      <c r="H203" s="210">
        <v>37026.136030092595</v>
      </c>
      <c r="I203" t="s">
        <v>2864</v>
      </c>
      <c r="M203" t="s">
        <v>3795</v>
      </c>
      <c r="N203" t="s">
        <v>2837</v>
      </c>
      <c r="O203" t="s">
        <v>2861</v>
      </c>
      <c r="P203" s="211">
        <v>50000</v>
      </c>
      <c r="S203" t="s">
        <v>2839</v>
      </c>
      <c r="T203" t="s">
        <v>2840</v>
      </c>
      <c r="U203" s="213">
        <v>22.5</v>
      </c>
      <c r="V203" t="s">
        <v>2866</v>
      </c>
      <c r="W203" t="s">
        <v>2863</v>
      </c>
      <c r="X203" t="s">
        <v>2843</v>
      </c>
      <c r="Y203" t="s">
        <v>2844</v>
      </c>
      <c r="Z203" t="s">
        <v>2712</v>
      </c>
      <c r="AA203">
        <v>102782</v>
      </c>
      <c r="AB203" s="210">
        <v>37026.875</v>
      </c>
      <c r="AC203" s="210">
        <v>37026.875</v>
      </c>
    </row>
    <row r="204" spans="1:29" x14ac:dyDescent="0.2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2</v>
      </c>
      <c r="F204" s="225">
        <f t="shared" si="20"/>
        <v>100000</v>
      </c>
      <c r="G204" s="214">
        <v>1244554</v>
      </c>
      <c r="H204" s="210">
        <v>37026.136874999997</v>
      </c>
      <c r="I204" t="s">
        <v>2750</v>
      </c>
      <c r="M204" t="s">
        <v>3795</v>
      </c>
      <c r="N204" t="s">
        <v>2837</v>
      </c>
      <c r="O204" t="s">
        <v>2894</v>
      </c>
      <c r="P204" s="211">
        <v>50000</v>
      </c>
      <c r="S204" t="s">
        <v>2839</v>
      </c>
      <c r="T204" t="s">
        <v>2840</v>
      </c>
      <c r="U204" s="213">
        <v>20.05</v>
      </c>
      <c r="V204" t="s">
        <v>2862</v>
      </c>
      <c r="W204" t="s">
        <v>2863</v>
      </c>
      <c r="X204" t="s">
        <v>2843</v>
      </c>
      <c r="Y204" t="s">
        <v>2844</v>
      </c>
      <c r="Z204" t="s">
        <v>2712</v>
      </c>
      <c r="AA204">
        <v>102783</v>
      </c>
      <c r="AB204" s="210">
        <v>37030.875</v>
      </c>
      <c r="AC204" s="210">
        <v>37031.875</v>
      </c>
    </row>
    <row r="205" spans="1:29" x14ac:dyDescent="0.2">
      <c r="A205" s="44" t="str">
        <f t="shared" si="16"/>
        <v xml:space="preserve"> Natural Gas Physical</v>
      </c>
      <c r="B205" s="44" t="str">
        <f t="shared" si="17"/>
        <v/>
      </c>
      <c r="C205" s="44" t="str">
        <f t="shared" si="18"/>
        <v>Natural Gas</v>
      </c>
      <c r="D205" s="44" t="str">
        <f t="shared" si="19"/>
        <v>Physical</v>
      </c>
      <c r="E205" s="44">
        <f>IF(VLOOKUP(S205,'DD-Lookup'!$J$6:$L$50,3,FALSE)="Monthly",(YEAR(AC205)-YEAR(AB205))*12+MONTH(AC205)-MONTH(AB205)+1,(AC205-AB205+1))</f>
        <v>1</v>
      </c>
      <c r="F205" s="225">
        <f t="shared" si="20"/>
        <v>50000</v>
      </c>
      <c r="G205" s="214">
        <v>1244555</v>
      </c>
      <c r="H205" s="210">
        <v>37026.13689814815</v>
      </c>
      <c r="I205" t="s">
        <v>2896</v>
      </c>
      <c r="M205" t="s">
        <v>3795</v>
      </c>
      <c r="N205" t="s">
        <v>2837</v>
      </c>
      <c r="O205" t="s">
        <v>2861</v>
      </c>
      <c r="P205" s="211">
        <v>50000</v>
      </c>
      <c r="S205" t="s">
        <v>2839</v>
      </c>
      <c r="T205" t="s">
        <v>2840</v>
      </c>
      <c r="U205" s="213">
        <v>22.2</v>
      </c>
      <c r="V205" t="s">
        <v>2931</v>
      </c>
      <c r="W205" t="s">
        <v>2863</v>
      </c>
      <c r="X205" t="s">
        <v>2843</v>
      </c>
      <c r="Y205" t="s">
        <v>2844</v>
      </c>
      <c r="Z205" t="s">
        <v>2712</v>
      </c>
      <c r="AA205">
        <v>102784</v>
      </c>
      <c r="AB205" s="210">
        <v>37026.875</v>
      </c>
      <c r="AC205" s="210">
        <v>37026.875</v>
      </c>
    </row>
    <row r="206" spans="1:29" x14ac:dyDescent="0.2">
      <c r="A206" s="44" t="str">
        <f t="shared" si="16"/>
        <v xml:space="preserve"> Natural Gas Physical</v>
      </c>
      <c r="B206" s="44" t="str">
        <f t="shared" si="17"/>
        <v/>
      </c>
      <c r="C206" s="44" t="str">
        <f t="shared" si="18"/>
        <v>Natural Gas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15</v>
      </c>
      <c r="F206" s="225">
        <f t="shared" si="20"/>
        <v>750000</v>
      </c>
      <c r="G206" s="214">
        <v>1244557</v>
      </c>
      <c r="H206" s="210">
        <v>37026.137199074074</v>
      </c>
      <c r="I206" t="s">
        <v>2867</v>
      </c>
      <c r="M206" t="s">
        <v>3795</v>
      </c>
      <c r="N206" t="s">
        <v>2837</v>
      </c>
      <c r="O206" t="s">
        <v>2927</v>
      </c>
      <c r="P206" s="211">
        <v>50000</v>
      </c>
      <c r="S206" t="s">
        <v>2839</v>
      </c>
      <c r="T206" t="s">
        <v>2840</v>
      </c>
      <c r="U206" s="213">
        <v>22.1</v>
      </c>
      <c r="V206" t="s">
        <v>2869</v>
      </c>
      <c r="W206" t="s">
        <v>2863</v>
      </c>
      <c r="X206" t="s">
        <v>2843</v>
      </c>
      <c r="Y206" t="s">
        <v>2844</v>
      </c>
      <c r="Z206" t="s">
        <v>2712</v>
      </c>
      <c r="AA206">
        <v>102786</v>
      </c>
      <c r="AB206" s="210">
        <v>37028.875</v>
      </c>
      <c r="AC206" s="210">
        <v>37042.875</v>
      </c>
    </row>
    <row r="207" spans="1:29" x14ac:dyDescent="0.2">
      <c r="A207" s="44" t="str">
        <f t="shared" si="16"/>
        <v xml:space="preserve"> Natural Gas Physical</v>
      </c>
      <c r="B207" s="44" t="str">
        <f t="shared" si="17"/>
        <v/>
      </c>
      <c r="C207" s="44" t="str">
        <f t="shared" si="18"/>
        <v>Natural Gas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3</v>
      </c>
      <c r="F207" s="225">
        <f t="shared" si="20"/>
        <v>150000</v>
      </c>
      <c r="G207" s="214">
        <v>1244558</v>
      </c>
      <c r="H207" s="210">
        <v>37026.137245370373</v>
      </c>
      <c r="I207" t="s">
        <v>2867</v>
      </c>
      <c r="M207" t="s">
        <v>3795</v>
      </c>
      <c r="N207" t="s">
        <v>2837</v>
      </c>
      <c r="O207" t="s">
        <v>2868</v>
      </c>
      <c r="P207" s="211">
        <v>50000</v>
      </c>
      <c r="S207" t="s">
        <v>2839</v>
      </c>
      <c r="T207" t="s">
        <v>2840</v>
      </c>
      <c r="U207" s="213">
        <v>22</v>
      </c>
      <c r="V207" t="s">
        <v>2869</v>
      </c>
      <c r="W207" t="s">
        <v>2863</v>
      </c>
      <c r="X207" t="s">
        <v>2843</v>
      </c>
      <c r="Y207" t="s">
        <v>2844</v>
      </c>
      <c r="Z207" t="s">
        <v>2712</v>
      </c>
      <c r="AA207">
        <v>102787</v>
      </c>
      <c r="AB207" s="210">
        <v>37027.875</v>
      </c>
      <c r="AC207" s="210">
        <v>37029.875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25">
        <f t="shared" si="20"/>
        <v>20</v>
      </c>
      <c r="G208" s="214">
        <v>1244559</v>
      </c>
      <c r="H208" s="210">
        <v>37026.137337962966</v>
      </c>
      <c r="I208" t="s">
        <v>2872</v>
      </c>
      <c r="M208" t="s">
        <v>3801</v>
      </c>
      <c r="N208" t="s">
        <v>2782</v>
      </c>
      <c r="O208" t="s">
        <v>2783</v>
      </c>
      <c r="Q208" s="211">
        <v>20</v>
      </c>
      <c r="S208" t="s">
        <v>2684</v>
      </c>
      <c r="T208" t="s">
        <v>2685</v>
      </c>
      <c r="U208" s="213">
        <v>1511</v>
      </c>
      <c r="V208" t="s">
        <v>2873</v>
      </c>
      <c r="W208" t="s">
        <v>2732</v>
      </c>
      <c r="X208" t="s">
        <v>2688</v>
      </c>
      <c r="Y208" t="s">
        <v>2689</v>
      </c>
      <c r="Z208" t="s">
        <v>2690</v>
      </c>
      <c r="AA208">
        <v>2128633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25">
        <f t="shared" si="20"/>
        <v>20</v>
      </c>
      <c r="G209" s="214">
        <v>1244560</v>
      </c>
      <c r="H209" s="210">
        <v>37026.13784722222</v>
      </c>
      <c r="I209" t="s">
        <v>2806</v>
      </c>
      <c r="M209" t="s">
        <v>3801</v>
      </c>
      <c r="N209" t="s">
        <v>2782</v>
      </c>
      <c r="O209" t="s">
        <v>2783</v>
      </c>
      <c r="Q209" s="211">
        <v>20</v>
      </c>
      <c r="S209" t="s">
        <v>2684</v>
      </c>
      <c r="T209" t="s">
        <v>2685</v>
      </c>
      <c r="U209" s="213">
        <v>1512</v>
      </c>
      <c r="V209" t="s">
        <v>2807</v>
      </c>
      <c r="W209" t="s">
        <v>2732</v>
      </c>
      <c r="X209" t="s">
        <v>2688</v>
      </c>
      <c r="Y209" t="s">
        <v>2689</v>
      </c>
      <c r="Z209" t="s">
        <v>2690</v>
      </c>
      <c r="AA209">
        <v>2128635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25">
        <f t="shared" si="20"/>
        <v>10</v>
      </c>
      <c r="G210" s="214">
        <v>1244561</v>
      </c>
      <c r="H210" s="210">
        <v>37026.13790509259</v>
      </c>
      <c r="I210" t="s">
        <v>2900</v>
      </c>
      <c r="M210" t="s">
        <v>3801</v>
      </c>
      <c r="N210" t="s">
        <v>2682</v>
      </c>
      <c r="O210" t="s">
        <v>2683</v>
      </c>
      <c r="Q210" s="211">
        <v>10</v>
      </c>
      <c r="S210" t="s">
        <v>2684</v>
      </c>
      <c r="T210" t="s">
        <v>2685</v>
      </c>
      <c r="U210" s="213">
        <v>1663</v>
      </c>
      <c r="V210" t="s">
        <v>2901</v>
      </c>
      <c r="W210" t="s">
        <v>2732</v>
      </c>
      <c r="X210" t="s">
        <v>2688</v>
      </c>
      <c r="Y210" t="s">
        <v>2689</v>
      </c>
      <c r="Z210" t="s">
        <v>2690</v>
      </c>
      <c r="AA210">
        <v>2128637</v>
      </c>
    </row>
    <row r="211" spans="1:29" x14ac:dyDescent="0.2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1</v>
      </c>
      <c r="F211" s="225">
        <f t="shared" si="20"/>
        <v>50000</v>
      </c>
      <c r="G211" s="214">
        <v>1244564</v>
      </c>
      <c r="H211" s="210">
        <v>37026.13994212963</v>
      </c>
      <c r="I211" t="s">
        <v>2864</v>
      </c>
      <c r="M211" t="s">
        <v>3795</v>
      </c>
      <c r="N211" t="s">
        <v>2837</v>
      </c>
      <c r="O211" t="s">
        <v>2865</v>
      </c>
      <c r="P211" s="211">
        <v>50000</v>
      </c>
      <c r="S211" t="s">
        <v>2839</v>
      </c>
      <c r="T211" t="s">
        <v>2840</v>
      </c>
      <c r="U211" s="213">
        <v>21.75</v>
      </c>
      <c r="V211" t="s">
        <v>2866</v>
      </c>
      <c r="W211" t="s">
        <v>2863</v>
      </c>
      <c r="X211" t="s">
        <v>2843</v>
      </c>
      <c r="Y211" t="s">
        <v>2844</v>
      </c>
      <c r="Z211" t="s">
        <v>2712</v>
      </c>
      <c r="AA211">
        <v>102791</v>
      </c>
      <c r="AB211" s="210">
        <v>37027.875</v>
      </c>
      <c r="AC211" s="210">
        <v>37027.875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25">
        <f t="shared" si="20"/>
        <v>50000</v>
      </c>
      <c r="G212" s="214">
        <v>1244565</v>
      </c>
      <c r="H212" s="210">
        <v>37026.140173611115</v>
      </c>
      <c r="I212" t="s">
        <v>2888</v>
      </c>
      <c r="M212" t="s">
        <v>3795</v>
      </c>
      <c r="N212" t="s">
        <v>2837</v>
      </c>
      <c r="O212" t="s">
        <v>2861</v>
      </c>
      <c r="P212" s="211">
        <v>50000</v>
      </c>
      <c r="S212" t="s">
        <v>2839</v>
      </c>
      <c r="T212" t="s">
        <v>2840</v>
      </c>
      <c r="U212" s="213">
        <v>22</v>
      </c>
      <c r="V212" t="s">
        <v>2895</v>
      </c>
      <c r="W212" t="s">
        <v>2863</v>
      </c>
      <c r="X212" t="s">
        <v>2843</v>
      </c>
      <c r="Y212" t="s">
        <v>2844</v>
      </c>
      <c r="Z212" t="s">
        <v>2712</v>
      </c>
      <c r="AA212">
        <v>102793</v>
      </c>
      <c r="AB212" s="210">
        <v>37026.875</v>
      </c>
      <c r="AC212" s="210">
        <v>37026.875</v>
      </c>
    </row>
    <row r="213" spans="1:29" x14ac:dyDescent="0.2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15</v>
      </c>
      <c r="F213" s="225">
        <f t="shared" si="20"/>
        <v>750000</v>
      </c>
      <c r="G213" s="214">
        <v>1244566</v>
      </c>
      <c r="H213" s="210">
        <v>37026.140497685185</v>
      </c>
      <c r="I213" t="s">
        <v>2867</v>
      </c>
      <c r="M213" t="s">
        <v>3795</v>
      </c>
      <c r="N213" t="s">
        <v>2837</v>
      </c>
      <c r="O213" t="s">
        <v>2927</v>
      </c>
      <c r="P213" s="211">
        <v>50000</v>
      </c>
      <c r="S213" t="s">
        <v>2839</v>
      </c>
      <c r="T213" t="s">
        <v>2840</v>
      </c>
      <c r="U213" s="213">
        <v>22</v>
      </c>
      <c r="V213" t="s">
        <v>2869</v>
      </c>
      <c r="W213" t="s">
        <v>2863</v>
      </c>
      <c r="X213" t="s">
        <v>2843</v>
      </c>
      <c r="Y213" t="s">
        <v>2844</v>
      </c>
      <c r="Z213" t="s">
        <v>2712</v>
      </c>
      <c r="AA213">
        <v>102794</v>
      </c>
      <c r="AB213" s="210">
        <v>37028.875</v>
      </c>
      <c r="AC213" s="210">
        <v>37042.875</v>
      </c>
    </row>
    <row r="214" spans="1:29" x14ac:dyDescent="0.2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</v>
      </c>
      <c r="F214" s="225">
        <f t="shared" si="20"/>
        <v>150000</v>
      </c>
      <c r="G214" s="214">
        <v>1244567</v>
      </c>
      <c r="H214" s="210">
        <v>37026.141793981478</v>
      </c>
      <c r="I214" t="s">
        <v>2888</v>
      </c>
      <c r="M214" t="s">
        <v>3795</v>
      </c>
      <c r="N214" t="s">
        <v>2837</v>
      </c>
      <c r="O214" t="s">
        <v>2868</v>
      </c>
      <c r="P214" s="211">
        <v>50000</v>
      </c>
      <c r="S214" t="s">
        <v>2839</v>
      </c>
      <c r="T214" t="s">
        <v>2840</v>
      </c>
      <c r="U214" s="213">
        <v>21.75</v>
      </c>
      <c r="V214" t="s">
        <v>2895</v>
      </c>
      <c r="W214" t="s">
        <v>2863</v>
      </c>
      <c r="X214" t="s">
        <v>2843</v>
      </c>
      <c r="Y214" t="s">
        <v>2844</v>
      </c>
      <c r="Z214" t="s">
        <v>2712</v>
      </c>
      <c r="AA214">
        <v>102796</v>
      </c>
      <c r="AB214" s="210">
        <v>37027.875</v>
      </c>
      <c r="AC214" s="210">
        <v>37029.875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25">
        <f t="shared" si="20"/>
        <v>9</v>
      </c>
      <c r="G215" s="214">
        <v>1244568</v>
      </c>
      <c r="H215" s="210">
        <v>37026.141932870371</v>
      </c>
      <c r="I215" t="s">
        <v>2932</v>
      </c>
      <c r="M215" t="s">
        <v>3801</v>
      </c>
      <c r="N215" t="s">
        <v>2816</v>
      </c>
      <c r="O215" t="s">
        <v>2817</v>
      </c>
      <c r="Q215" s="211">
        <v>9</v>
      </c>
      <c r="S215" t="s">
        <v>2818</v>
      </c>
      <c r="T215" t="s">
        <v>2685</v>
      </c>
      <c r="U215" s="213">
        <v>7120</v>
      </c>
      <c r="V215" t="s">
        <v>2933</v>
      </c>
      <c r="W215" t="s">
        <v>2820</v>
      </c>
      <c r="X215" t="s">
        <v>2688</v>
      </c>
      <c r="Y215" t="s">
        <v>2689</v>
      </c>
      <c r="Z215" t="s">
        <v>2690</v>
      </c>
      <c r="AA215">
        <v>2128665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25">
        <f t="shared" si="20"/>
        <v>7</v>
      </c>
      <c r="G216" s="214">
        <v>1244569</v>
      </c>
      <c r="H216" s="210">
        <v>37026.143310185187</v>
      </c>
      <c r="I216" t="s">
        <v>2791</v>
      </c>
      <c r="M216" t="s">
        <v>3801</v>
      </c>
      <c r="N216" t="s">
        <v>2682</v>
      </c>
      <c r="O216" t="s">
        <v>2683</v>
      </c>
      <c r="P216" s="211">
        <v>7</v>
      </c>
      <c r="S216" t="s">
        <v>2684</v>
      </c>
      <c r="T216" t="s">
        <v>2685</v>
      </c>
      <c r="U216" s="213">
        <v>1663</v>
      </c>
      <c r="V216" t="s">
        <v>2934</v>
      </c>
      <c r="W216" t="s">
        <v>2732</v>
      </c>
      <c r="X216" t="s">
        <v>2688</v>
      </c>
      <c r="Y216" t="s">
        <v>2689</v>
      </c>
      <c r="Z216" t="s">
        <v>2690</v>
      </c>
      <c r="AA216">
        <v>2128675</v>
      </c>
    </row>
    <row r="217" spans="1:29" x14ac:dyDescent="0.2">
      <c r="A217" s="44" t="str">
        <f t="shared" si="16"/>
        <v xml:space="preserve"> Power Physical</v>
      </c>
      <c r="B217" s="44" t="str">
        <f t="shared" si="17"/>
        <v/>
      </c>
      <c r="C217" s="44" t="str">
        <f t="shared" si="18"/>
        <v>Power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182</v>
      </c>
      <c r="F217" s="225">
        <f t="shared" si="20"/>
        <v>3640</v>
      </c>
      <c r="G217" s="214">
        <v>1244570</v>
      </c>
      <c r="H217" s="210">
        <v>37026.143425925926</v>
      </c>
      <c r="I217" t="s">
        <v>2935</v>
      </c>
      <c r="M217" t="s">
        <v>3886</v>
      </c>
      <c r="N217" t="s">
        <v>2936</v>
      </c>
      <c r="O217" t="s">
        <v>2937</v>
      </c>
      <c r="Q217" s="211">
        <v>20</v>
      </c>
      <c r="S217" t="s">
        <v>3794</v>
      </c>
      <c r="T217" t="s">
        <v>2840</v>
      </c>
      <c r="U217" s="213">
        <v>21.47</v>
      </c>
      <c r="V217" t="s">
        <v>2938</v>
      </c>
      <c r="W217" t="s">
        <v>2939</v>
      </c>
      <c r="X217" t="s">
        <v>2940</v>
      </c>
      <c r="Y217" t="s">
        <v>2941</v>
      </c>
      <c r="Z217" t="s">
        <v>2942</v>
      </c>
      <c r="AA217">
        <v>102128.1</v>
      </c>
      <c r="AB217" s="210">
        <v>37165</v>
      </c>
      <c r="AC217" s="210">
        <v>37346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25">
        <f t="shared" si="20"/>
        <v>10</v>
      </c>
      <c r="G218" s="214">
        <v>1244571</v>
      </c>
      <c r="H218" s="210">
        <v>37026.144097222219</v>
      </c>
      <c r="I218" t="s">
        <v>2943</v>
      </c>
      <c r="M218" t="s">
        <v>3801</v>
      </c>
      <c r="N218" t="s">
        <v>2782</v>
      </c>
      <c r="O218" t="s">
        <v>2783</v>
      </c>
      <c r="P218" s="211">
        <v>10</v>
      </c>
      <c r="S218" t="s">
        <v>2684</v>
      </c>
      <c r="T218" t="s">
        <v>2685</v>
      </c>
      <c r="U218" s="213">
        <v>1509</v>
      </c>
      <c r="V218" t="s">
        <v>2944</v>
      </c>
      <c r="W218" t="s">
        <v>2732</v>
      </c>
      <c r="X218" t="s">
        <v>2688</v>
      </c>
      <c r="Y218" t="s">
        <v>2689</v>
      </c>
      <c r="Z218" t="s">
        <v>2690</v>
      </c>
      <c r="AA218">
        <v>2128685</v>
      </c>
    </row>
    <row r="219" spans="1:29" x14ac:dyDescent="0.2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28</v>
      </c>
      <c r="F219" s="225">
        <f t="shared" si="20"/>
        <v>560</v>
      </c>
      <c r="G219" s="214">
        <v>1244572</v>
      </c>
      <c r="H219" s="210">
        <v>37026.144837962966</v>
      </c>
      <c r="I219" t="s">
        <v>2903</v>
      </c>
      <c r="M219" t="s">
        <v>3886</v>
      </c>
      <c r="N219" t="s">
        <v>2936</v>
      </c>
      <c r="O219" t="s">
        <v>2945</v>
      </c>
      <c r="Q219" s="211">
        <v>20</v>
      </c>
      <c r="S219" t="s">
        <v>3794</v>
      </c>
      <c r="T219" t="s">
        <v>2840</v>
      </c>
      <c r="U219" s="213">
        <v>20.350000000000001</v>
      </c>
      <c r="V219" t="s">
        <v>2946</v>
      </c>
      <c r="W219" t="s">
        <v>2939</v>
      </c>
      <c r="X219" t="s">
        <v>2940</v>
      </c>
      <c r="Y219" t="s">
        <v>2941</v>
      </c>
      <c r="Z219" t="s">
        <v>2942</v>
      </c>
      <c r="AA219">
        <v>102132.1</v>
      </c>
      <c r="AB219" s="210">
        <v>37165</v>
      </c>
      <c r="AC219" s="210">
        <v>37192</v>
      </c>
    </row>
    <row r="220" spans="1:29" x14ac:dyDescent="0.2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5</v>
      </c>
      <c r="F220" s="225">
        <f t="shared" si="20"/>
        <v>250000</v>
      </c>
      <c r="G220" s="214">
        <v>1244573</v>
      </c>
      <c r="H220" s="210">
        <v>37026.144965277781</v>
      </c>
      <c r="I220" t="s">
        <v>2845</v>
      </c>
      <c r="M220" t="s">
        <v>3795</v>
      </c>
      <c r="N220" t="s">
        <v>2947</v>
      </c>
      <c r="O220" t="s">
        <v>2948</v>
      </c>
      <c r="P220" s="211">
        <v>50000</v>
      </c>
      <c r="S220" t="s">
        <v>2839</v>
      </c>
      <c r="T220" t="s">
        <v>2840</v>
      </c>
      <c r="U220" s="213">
        <v>22.9</v>
      </c>
      <c r="V220" t="s">
        <v>2949</v>
      </c>
      <c r="W220" t="s">
        <v>2950</v>
      </c>
      <c r="X220" t="s">
        <v>2951</v>
      </c>
      <c r="Y220" t="s">
        <v>2844</v>
      </c>
      <c r="Z220" t="s">
        <v>2712</v>
      </c>
      <c r="AA220">
        <v>102802</v>
      </c>
      <c r="AB220" s="210">
        <v>37032.875</v>
      </c>
      <c r="AC220" s="210">
        <v>37036.875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25">
        <f t="shared" si="20"/>
        <v>3</v>
      </c>
      <c r="G221" s="214">
        <v>1244574</v>
      </c>
      <c r="H221" s="210">
        <v>37026.145185185182</v>
      </c>
      <c r="I221" t="s">
        <v>2952</v>
      </c>
      <c r="M221" t="s">
        <v>3801</v>
      </c>
      <c r="N221" t="s">
        <v>2682</v>
      </c>
      <c r="O221" t="s">
        <v>2683</v>
      </c>
      <c r="P221" s="211">
        <v>3</v>
      </c>
      <c r="S221" t="s">
        <v>2684</v>
      </c>
      <c r="T221" t="s">
        <v>2685</v>
      </c>
      <c r="U221" s="213">
        <v>1663</v>
      </c>
      <c r="V221" t="s">
        <v>2953</v>
      </c>
      <c r="W221" t="s">
        <v>2732</v>
      </c>
      <c r="X221" t="s">
        <v>2688</v>
      </c>
      <c r="Y221" t="s">
        <v>2689</v>
      </c>
      <c r="Z221" t="s">
        <v>2690</v>
      </c>
      <c r="AA221">
        <v>2128694</v>
      </c>
    </row>
    <row r="222" spans="1:29" x14ac:dyDescent="0.2">
      <c r="A222" s="44" t="str">
        <f t="shared" si="16"/>
        <v xml:space="preserve"> Natural Gas Physical</v>
      </c>
      <c r="B222" s="44" t="str">
        <f t="shared" si="17"/>
        <v/>
      </c>
      <c r="C222" s="44" t="str">
        <f t="shared" si="18"/>
        <v>Natural Gas</v>
      </c>
      <c r="D222" s="44" t="str">
        <f t="shared" si="19"/>
        <v>Physical</v>
      </c>
      <c r="E222" s="44">
        <f>IF(VLOOKUP(S222,'DD-Lookup'!$J$6:$L$50,3,FALSE)="Monthly",(YEAR(AC222)-YEAR(AB222))*12+MONTH(AC222)-MONTH(AB222)+1,(AC222-AB222+1))</f>
        <v>1</v>
      </c>
      <c r="F222" s="225">
        <f t="shared" si="20"/>
        <v>50000</v>
      </c>
      <c r="G222" s="214">
        <v>1244576</v>
      </c>
      <c r="H222" s="210">
        <v>37026.145787037036</v>
      </c>
      <c r="I222" t="s">
        <v>2888</v>
      </c>
      <c r="M222" t="s">
        <v>3795</v>
      </c>
      <c r="N222" t="s">
        <v>2837</v>
      </c>
      <c r="O222" t="s">
        <v>2861</v>
      </c>
      <c r="P222" s="211">
        <v>50000</v>
      </c>
      <c r="S222" t="s">
        <v>2839</v>
      </c>
      <c r="T222" t="s">
        <v>2840</v>
      </c>
      <c r="U222" s="213">
        <v>21.5</v>
      </c>
      <c r="V222" t="s">
        <v>2954</v>
      </c>
      <c r="W222" t="s">
        <v>2863</v>
      </c>
      <c r="X222" t="s">
        <v>2843</v>
      </c>
      <c r="Y222" t="s">
        <v>2844</v>
      </c>
      <c r="Z222" t="s">
        <v>2712</v>
      </c>
      <c r="AA222">
        <v>102806</v>
      </c>
      <c r="AB222" s="210">
        <v>37026.875</v>
      </c>
      <c r="AC222" s="210">
        <v>37026.875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3</v>
      </c>
      <c r="F223" s="225">
        <f t="shared" si="20"/>
        <v>150000</v>
      </c>
      <c r="G223" s="214">
        <v>1244575</v>
      </c>
      <c r="H223" s="210">
        <v>37026.145787037036</v>
      </c>
      <c r="I223" t="s">
        <v>2888</v>
      </c>
      <c r="M223" t="s">
        <v>3795</v>
      </c>
      <c r="N223" t="s">
        <v>2837</v>
      </c>
      <c r="O223" t="s">
        <v>2868</v>
      </c>
      <c r="P223" s="211">
        <v>50000</v>
      </c>
      <c r="S223" t="s">
        <v>2839</v>
      </c>
      <c r="T223" t="s">
        <v>2840</v>
      </c>
      <c r="U223" s="213">
        <v>21.3</v>
      </c>
      <c r="V223" t="s">
        <v>2895</v>
      </c>
      <c r="W223" t="s">
        <v>2863</v>
      </c>
      <c r="X223" t="s">
        <v>2843</v>
      </c>
      <c r="Y223" t="s">
        <v>2844</v>
      </c>
      <c r="Z223" t="s">
        <v>2712</v>
      </c>
      <c r="AA223">
        <v>102805</v>
      </c>
      <c r="AB223" s="210">
        <v>37027.875</v>
      </c>
      <c r="AC223" s="210">
        <v>37029.875</v>
      </c>
    </row>
    <row r="224" spans="1:29" x14ac:dyDescent="0.2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92</v>
      </c>
      <c r="F224" s="225">
        <f t="shared" si="20"/>
        <v>2300000</v>
      </c>
      <c r="G224" s="214">
        <v>1244578</v>
      </c>
      <c r="H224" s="210">
        <v>37026.14644675926</v>
      </c>
      <c r="I224" t="s">
        <v>2955</v>
      </c>
      <c r="M224" t="s">
        <v>3795</v>
      </c>
      <c r="N224" t="s">
        <v>2837</v>
      </c>
      <c r="O224" t="s">
        <v>2850</v>
      </c>
      <c r="P224" s="211">
        <v>25000</v>
      </c>
      <c r="S224" t="s">
        <v>2839</v>
      </c>
      <c r="T224" t="s">
        <v>2840</v>
      </c>
      <c r="U224" s="213">
        <v>21.5</v>
      </c>
      <c r="V224" t="s">
        <v>2956</v>
      </c>
      <c r="W224" t="s">
        <v>2842</v>
      </c>
      <c r="X224" t="s">
        <v>2843</v>
      </c>
      <c r="Y224" t="s">
        <v>2844</v>
      </c>
      <c r="Z224" t="s">
        <v>2712</v>
      </c>
      <c r="AA224">
        <v>102810</v>
      </c>
      <c r="AB224" s="210">
        <v>37073</v>
      </c>
      <c r="AC224" s="210">
        <v>37164</v>
      </c>
    </row>
    <row r="225" spans="1:29" x14ac:dyDescent="0.2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2</v>
      </c>
      <c r="F225" s="225">
        <f t="shared" si="20"/>
        <v>100000</v>
      </c>
      <c r="G225" s="214">
        <v>1244579</v>
      </c>
      <c r="H225" s="210">
        <v>37026.146550925929</v>
      </c>
      <c r="I225" t="s">
        <v>2750</v>
      </c>
      <c r="M225" t="s">
        <v>3795</v>
      </c>
      <c r="N225" t="s">
        <v>2837</v>
      </c>
      <c r="O225" t="s">
        <v>2894</v>
      </c>
      <c r="P225" s="211">
        <v>50000</v>
      </c>
      <c r="S225" t="s">
        <v>2839</v>
      </c>
      <c r="T225" t="s">
        <v>2840</v>
      </c>
      <c r="U225" s="213">
        <v>19.8</v>
      </c>
      <c r="V225" t="s">
        <v>2862</v>
      </c>
      <c r="W225" t="s">
        <v>2863</v>
      </c>
      <c r="X225" t="s">
        <v>2843</v>
      </c>
      <c r="Y225" t="s">
        <v>2844</v>
      </c>
      <c r="Z225" t="s">
        <v>2712</v>
      </c>
      <c r="AA225">
        <v>102811</v>
      </c>
      <c r="AB225" s="210">
        <v>37030.875</v>
      </c>
      <c r="AC225" s="210">
        <v>37031.875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25">
        <f t="shared" si="20"/>
        <v>10</v>
      </c>
      <c r="G226" s="214">
        <v>1244580</v>
      </c>
      <c r="H226" s="210">
        <v>37026.14671296296</v>
      </c>
      <c r="I226" t="s">
        <v>2872</v>
      </c>
      <c r="M226" t="s">
        <v>3801</v>
      </c>
      <c r="N226" t="s">
        <v>2782</v>
      </c>
      <c r="O226" t="s">
        <v>2783</v>
      </c>
      <c r="P226" s="211">
        <v>10</v>
      </c>
      <c r="S226" t="s">
        <v>2684</v>
      </c>
      <c r="T226" t="s">
        <v>2685</v>
      </c>
      <c r="U226" s="213">
        <v>1509</v>
      </c>
      <c r="V226" t="s">
        <v>2873</v>
      </c>
      <c r="W226" t="s">
        <v>2732</v>
      </c>
      <c r="X226" t="s">
        <v>2688</v>
      </c>
      <c r="Y226" t="s">
        <v>2689</v>
      </c>
      <c r="Z226" t="s">
        <v>2690</v>
      </c>
      <c r="AA226">
        <v>2128708</v>
      </c>
    </row>
    <row r="227" spans="1:29" x14ac:dyDescent="0.2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2</v>
      </c>
      <c r="F227" s="225">
        <f t="shared" si="20"/>
        <v>100000</v>
      </c>
      <c r="G227" s="214">
        <v>1244581</v>
      </c>
      <c r="H227" s="210">
        <v>37026.148078703707</v>
      </c>
      <c r="I227" t="s">
        <v>2926</v>
      </c>
      <c r="M227" t="s">
        <v>3795</v>
      </c>
      <c r="N227" t="s">
        <v>2837</v>
      </c>
      <c r="O227" t="s">
        <v>2894</v>
      </c>
      <c r="P227" s="211">
        <v>50000</v>
      </c>
      <c r="S227" t="s">
        <v>2839</v>
      </c>
      <c r="T227" t="s">
        <v>2840</v>
      </c>
      <c r="U227" s="213">
        <v>19.649999999999999</v>
      </c>
      <c r="V227" t="s">
        <v>2928</v>
      </c>
      <c r="W227" t="s">
        <v>2863</v>
      </c>
      <c r="X227" t="s">
        <v>2843</v>
      </c>
      <c r="Y227" t="s">
        <v>2844</v>
      </c>
      <c r="Z227" t="s">
        <v>2712</v>
      </c>
      <c r="AA227">
        <v>102812</v>
      </c>
      <c r="AB227" s="210">
        <v>37030.875</v>
      </c>
      <c r="AC227" s="210">
        <v>37031.875</v>
      </c>
    </row>
    <row r="228" spans="1:29" x14ac:dyDescent="0.2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92</v>
      </c>
      <c r="F228" s="225">
        <f t="shared" si="20"/>
        <v>2300000</v>
      </c>
      <c r="G228" s="214">
        <v>1244582</v>
      </c>
      <c r="H228" s="210">
        <v>37026.148206018515</v>
      </c>
      <c r="I228" t="s">
        <v>2957</v>
      </c>
      <c r="M228" t="s">
        <v>3795</v>
      </c>
      <c r="N228" t="s">
        <v>2837</v>
      </c>
      <c r="O228" t="s">
        <v>2890</v>
      </c>
      <c r="P228" s="211">
        <v>25000</v>
      </c>
      <c r="S228" t="s">
        <v>2839</v>
      </c>
      <c r="T228" t="s">
        <v>2840</v>
      </c>
      <c r="U228" s="213">
        <v>24.7</v>
      </c>
      <c r="V228" t="s">
        <v>2958</v>
      </c>
      <c r="W228" t="s">
        <v>2842</v>
      </c>
      <c r="X228" t="s">
        <v>2843</v>
      </c>
      <c r="Y228" t="s">
        <v>2844</v>
      </c>
      <c r="Z228" t="s">
        <v>2712</v>
      </c>
      <c r="AA228">
        <v>102813</v>
      </c>
      <c r="AB228" s="210">
        <v>37165</v>
      </c>
      <c r="AC228" s="210">
        <v>37256</v>
      </c>
    </row>
    <row r="229" spans="1:29" x14ac:dyDescent="0.2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2</v>
      </c>
      <c r="F229" s="225">
        <f t="shared" si="20"/>
        <v>100000</v>
      </c>
      <c r="G229" s="214">
        <v>1244583</v>
      </c>
      <c r="H229" s="210">
        <v>37026.149097222224</v>
      </c>
      <c r="I229" t="s">
        <v>2957</v>
      </c>
      <c r="M229" t="s">
        <v>3795</v>
      </c>
      <c r="N229" t="s">
        <v>2837</v>
      </c>
      <c r="O229" t="s">
        <v>2894</v>
      </c>
      <c r="P229" s="211">
        <v>50000</v>
      </c>
      <c r="S229" t="s">
        <v>2839</v>
      </c>
      <c r="T229" t="s">
        <v>2840</v>
      </c>
      <c r="U229" s="213">
        <v>19.5</v>
      </c>
      <c r="V229" t="s">
        <v>2959</v>
      </c>
      <c r="W229" t="s">
        <v>2863</v>
      </c>
      <c r="X229" t="s">
        <v>2843</v>
      </c>
      <c r="Y229" t="s">
        <v>2844</v>
      </c>
      <c r="Z229" t="s">
        <v>2712</v>
      </c>
      <c r="AA229">
        <v>102814</v>
      </c>
      <c r="AB229" s="210">
        <v>37030.875</v>
      </c>
      <c r="AC229" s="210">
        <v>37031.875</v>
      </c>
    </row>
    <row r="230" spans="1:29" x14ac:dyDescent="0.2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2</v>
      </c>
      <c r="F230" s="225">
        <f t="shared" si="20"/>
        <v>100000</v>
      </c>
      <c r="G230" s="214">
        <v>1244585</v>
      </c>
      <c r="H230" s="210">
        <v>37026.150787037041</v>
      </c>
      <c r="I230" t="s">
        <v>2960</v>
      </c>
      <c r="M230" t="s">
        <v>3795</v>
      </c>
      <c r="N230" t="s">
        <v>2837</v>
      </c>
      <c r="O230" t="s">
        <v>2894</v>
      </c>
      <c r="P230" s="211">
        <v>50000</v>
      </c>
      <c r="S230" t="s">
        <v>2839</v>
      </c>
      <c r="T230" t="s">
        <v>2840</v>
      </c>
      <c r="U230" s="213">
        <v>19.350000000000001</v>
      </c>
      <c r="V230" t="s">
        <v>2961</v>
      </c>
      <c r="W230" t="s">
        <v>2863</v>
      </c>
      <c r="X230" t="s">
        <v>2843</v>
      </c>
      <c r="Y230" t="s">
        <v>2844</v>
      </c>
      <c r="Z230" t="s">
        <v>2712</v>
      </c>
      <c r="AA230">
        <v>102817</v>
      </c>
      <c r="AB230" s="210">
        <v>37030.875</v>
      </c>
      <c r="AC230" s="210">
        <v>37031.875</v>
      </c>
    </row>
    <row r="231" spans="1:29" x14ac:dyDescent="0.2">
      <c r="A231" s="44" t="str">
        <f t="shared" si="16"/>
        <v xml:space="preserve"> Power Financial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29</v>
      </c>
      <c r="F231" s="225">
        <f t="shared" si="20"/>
        <v>725</v>
      </c>
      <c r="G231" s="214">
        <v>1244586</v>
      </c>
      <c r="H231" s="210">
        <v>37026.151053240741</v>
      </c>
      <c r="I231" t="s">
        <v>2962</v>
      </c>
      <c r="M231" t="s">
        <v>3886</v>
      </c>
      <c r="N231" t="s">
        <v>2692</v>
      </c>
      <c r="O231" t="s">
        <v>2963</v>
      </c>
      <c r="P231" s="211">
        <v>25</v>
      </c>
      <c r="S231" t="s">
        <v>3794</v>
      </c>
      <c r="T231" t="s">
        <v>2694</v>
      </c>
      <c r="U231" s="213">
        <v>210.5</v>
      </c>
      <c r="V231" t="s">
        <v>2964</v>
      </c>
      <c r="W231" t="s">
        <v>2703</v>
      </c>
      <c r="X231" t="s">
        <v>2697</v>
      </c>
      <c r="Y231" t="s">
        <v>2698</v>
      </c>
      <c r="Z231" t="s">
        <v>2699</v>
      </c>
      <c r="AA231">
        <v>1244586</v>
      </c>
      <c r="AB231" s="210">
        <v>37172</v>
      </c>
      <c r="AC231" s="210">
        <v>37200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25">
        <f t="shared" si="20"/>
        <v>20</v>
      </c>
      <c r="G232" s="214">
        <v>1244587</v>
      </c>
      <c r="H232" s="210">
        <v>37026.151261574072</v>
      </c>
      <c r="I232" t="s">
        <v>2623</v>
      </c>
      <c r="M232" t="s">
        <v>3801</v>
      </c>
      <c r="N232" t="s">
        <v>2682</v>
      </c>
      <c r="O232" t="s">
        <v>2683</v>
      </c>
      <c r="Q232" s="211">
        <v>20</v>
      </c>
      <c r="S232" t="s">
        <v>2684</v>
      </c>
      <c r="T232" t="s">
        <v>2685</v>
      </c>
      <c r="U232" s="213">
        <v>1662</v>
      </c>
      <c r="V232" t="s">
        <v>2789</v>
      </c>
      <c r="W232" t="s">
        <v>2732</v>
      </c>
      <c r="X232" t="s">
        <v>2688</v>
      </c>
      <c r="Y232" t="s">
        <v>2689</v>
      </c>
      <c r="Z232" t="s">
        <v>2690</v>
      </c>
      <c r="AA232">
        <v>2128734</v>
      </c>
    </row>
    <row r="233" spans="1:29" x14ac:dyDescent="0.2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5</v>
      </c>
      <c r="F233" s="225">
        <f t="shared" si="20"/>
        <v>125</v>
      </c>
      <c r="G233" s="214">
        <v>1244589</v>
      </c>
      <c r="H233" s="210">
        <v>37026.151678240742</v>
      </c>
      <c r="I233" t="s">
        <v>2926</v>
      </c>
      <c r="M233" t="s">
        <v>3886</v>
      </c>
      <c r="N233" t="s">
        <v>2705</v>
      </c>
      <c r="O233" t="s">
        <v>2829</v>
      </c>
      <c r="Q233" s="211">
        <v>25</v>
      </c>
      <c r="S233" t="s">
        <v>3794</v>
      </c>
      <c r="T233" t="s">
        <v>2707</v>
      </c>
      <c r="U233" s="213">
        <v>25.3</v>
      </c>
      <c r="V233" t="s">
        <v>2965</v>
      </c>
      <c r="W233" t="s">
        <v>2709</v>
      </c>
      <c r="X233" t="s">
        <v>2710</v>
      </c>
      <c r="Y233" t="s">
        <v>2711</v>
      </c>
      <c r="Z233" t="s">
        <v>2712</v>
      </c>
      <c r="AA233">
        <v>102143.1</v>
      </c>
      <c r="AB233" s="210">
        <v>37032.875</v>
      </c>
      <c r="AC233" s="210">
        <v>37036.875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25">
        <f t="shared" si="20"/>
        <v>20</v>
      </c>
      <c r="G234" s="214">
        <v>1244590</v>
      </c>
      <c r="H234" s="210">
        <v>37026.151990740742</v>
      </c>
      <c r="I234" t="s">
        <v>2806</v>
      </c>
      <c r="M234" t="s">
        <v>3801</v>
      </c>
      <c r="N234" t="s">
        <v>2782</v>
      </c>
      <c r="O234" t="s">
        <v>2783</v>
      </c>
      <c r="Q234" s="211">
        <v>20</v>
      </c>
      <c r="S234" t="s">
        <v>2684</v>
      </c>
      <c r="T234" t="s">
        <v>2685</v>
      </c>
      <c r="U234" s="213">
        <v>1509</v>
      </c>
      <c r="V234" t="s">
        <v>2966</v>
      </c>
      <c r="W234" t="s">
        <v>2732</v>
      </c>
      <c r="X234" t="s">
        <v>2688</v>
      </c>
      <c r="Y234" t="s">
        <v>2689</v>
      </c>
      <c r="Z234" t="s">
        <v>2690</v>
      </c>
      <c r="AA234">
        <v>2128739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25">
        <f t="shared" si="20"/>
        <v>20</v>
      </c>
      <c r="G235" s="214">
        <v>1244591</v>
      </c>
      <c r="H235" s="210">
        <v>37026.152060185188</v>
      </c>
      <c r="I235" t="s">
        <v>2806</v>
      </c>
      <c r="M235" t="s">
        <v>3801</v>
      </c>
      <c r="N235" t="s">
        <v>2682</v>
      </c>
      <c r="O235" t="s">
        <v>2683</v>
      </c>
      <c r="Q235" s="211">
        <v>20</v>
      </c>
      <c r="S235" t="s">
        <v>2684</v>
      </c>
      <c r="T235" t="s">
        <v>2685</v>
      </c>
      <c r="U235" s="213">
        <v>1663</v>
      </c>
      <c r="V235" t="s">
        <v>2966</v>
      </c>
      <c r="W235" t="s">
        <v>2732</v>
      </c>
      <c r="X235" t="s">
        <v>2688</v>
      </c>
      <c r="Y235" t="s">
        <v>2689</v>
      </c>
      <c r="Z235" t="s">
        <v>2690</v>
      </c>
      <c r="AA235">
        <v>2128741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25">
        <f t="shared" si="20"/>
        <v>20</v>
      </c>
      <c r="G236" s="214">
        <v>1244592</v>
      </c>
      <c r="H236" s="210">
        <v>37026.152222222219</v>
      </c>
      <c r="I236" t="s">
        <v>2781</v>
      </c>
      <c r="M236" t="s">
        <v>3801</v>
      </c>
      <c r="N236" t="s">
        <v>2782</v>
      </c>
      <c r="O236" t="s">
        <v>2783</v>
      </c>
      <c r="P236" s="211">
        <v>20</v>
      </c>
      <c r="S236" t="s">
        <v>2684</v>
      </c>
      <c r="T236" t="s">
        <v>2685</v>
      </c>
      <c r="U236" s="213">
        <v>1508</v>
      </c>
      <c r="V236" t="s">
        <v>2784</v>
      </c>
      <c r="W236" t="s">
        <v>2732</v>
      </c>
      <c r="X236" t="s">
        <v>2688</v>
      </c>
      <c r="Y236" t="s">
        <v>2689</v>
      </c>
      <c r="Z236" t="s">
        <v>2690</v>
      </c>
      <c r="AA236">
        <v>2128744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25">
        <f t="shared" si="20"/>
        <v>20</v>
      </c>
      <c r="G237" s="214">
        <v>1244593</v>
      </c>
      <c r="H237" s="210">
        <v>37026.152442129627</v>
      </c>
      <c r="I237" t="s">
        <v>2967</v>
      </c>
      <c r="M237" t="s">
        <v>3801</v>
      </c>
      <c r="N237" t="s">
        <v>2682</v>
      </c>
      <c r="O237" t="s">
        <v>2683</v>
      </c>
      <c r="P237" s="211">
        <v>20</v>
      </c>
      <c r="S237" t="s">
        <v>2684</v>
      </c>
      <c r="T237" t="s">
        <v>2685</v>
      </c>
      <c r="U237" s="213">
        <v>1662</v>
      </c>
      <c r="V237" t="s">
        <v>2968</v>
      </c>
      <c r="W237" t="s">
        <v>2732</v>
      </c>
      <c r="X237" t="s">
        <v>2688</v>
      </c>
      <c r="Y237" t="s">
        <v>2689</v>
      </c>
      <c r="Z237" t="s">
        <v>2690</v>
      </c>
      <c r="AA237">
        <v>2128747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25">
        <f t="shared" si="20"/>
        <v>20</v>
      </c>
      <c r="G238" s="214">
        <v>1244594</v>
      </c>
      <c r="H238" s="210">
        <v>37026.152951388889</v>
      </c>
      <c r="I238" t="s">
        <v>2806</v>
      </c>
      <c r="M238" t="s">
        <v>3801</v>
      </c>
      <c r="N238" t="s">
        <v>2782</v>
      </c>
      <c r="O238" t="s">
        <v>2783</v>
      </c>
      <c r="Q238" s="211">
        <v>20</v>
      </c>
      <c r="S238" t="s">
        <v>2684</v>
      </c>
      <c r="T238" t="s">
        <v>2685</v>
      </c>
      <c r="U238" s="213">
        <v>1508</v>
      </c>
      <c r="V238" t="s">
        <v>2966</v>
      </c>
      <c r="W238" t="s">
        <v>2732</v>
      </c>
      <c r="X238" t="s">
        <v>2688</v>
      </c>
      <c r="Y238" t="s">
        <v>2689</v>
      </c>
      <c r="Z238" t="s">
        <v>2690</v>
      </c>
      <c r="AA238">
        <v>2128751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25">
        <f t="shared" si="20"/>
        <v>20</v>
      </c>
      <c r="G239" s="214">
        <v>1244595</v>
      </c>
      <c r="H239" s="210">
        <v>37026.15315972222</v>
      </c>
      <c r="I239" t="s">
        <v>2815</v>
      </c>
      <c r="M239" t="s">
        <v>3801</v>
      </c>
      <c r="N239" t="s">
        <v>2782</v>
      </c>
      <c r="O239" t="s">
        <v>2783</v>
      </c>
      <c r="P239" s="211">
        <v>20</v>
      </c>
      <c r="S239" t="s">
        <v>2684</v>
      </c>
      <c r="T239" t="s">
        <v>2685</v>
      </c>
      <c r="U239" s="213">
        <v>1507</v>
      </c>
      <c r="V239" t="s">
        <v>2902</v>
      </c>
      <c r="W239" t="s">
        <v>2732</v>
      </c>
      <c r="X239" t="s">
        <v>2688</v>
      </c>
      <c r="Y239" t="s">
        <v>2689</v>
      </c>
      <c r="Z239" t="s">
        <v>2690</v>
      </c>
      <c r="AA239">
        <v>2128754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25">
        <f t="shared" si="20"/>
        <v>20</v>
      </c>
      <c r="G240" s="214">
        <v>1244596</v>
      </c>
      <c r="H240" s="210">
        <v>37026.153240740743</v>
      </c>
      <c r="I240" t="s">
        <v>2623</v>
      </c>
      <c r="M240" t="s">
        <v>3801</v>
      </c>
      <c r="N240" t="s">
        <v>2682</v>
      </c>
      <c r="O240" t="s">
        <v>2683</v>
      </c>
      <c r="Q240" s="211">
        <v>20</v>
      </c>
      <c r="S240" t="s">
        <v>2684</v>
      </c>
      <c r="T240" t="s">
        <v>2685</v>
      </c>
      <c r="U240" s="213">
        <v>1662</v>
      </c>
      <c r="V240" t="s">
        <v>2789</v>
      </c>
      <c r="W240" t="s">
        <v>2732</v>
      </c>
      <c r="X240" t="s">
        <v>2688</v>
      </c>
      <c r="Y240" t="s">
        <v>2689</v>
      </c>
      <c r="Z240" t="s">
        <v>2690</v>
      </c>
      <c r="AA240">
        <v>2128756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25">
        <f t="shared" si="20"/>
        <v>9</v>
      </c>
      <c r="G241" s="214">
        <v>1244597</v>
      </c>
      <c r="H241" s="210">
        <v>37026.15351851852</v>
      </c>
      <c r="I241" t="s">
        <v>2969</v>
      </c>
      <c r="M241" t="s">
        <v>3801</v>
      </c>
      <c r="N241" t="s">
        <v>2816</v>
      </c>
      <c r="O241" t="s">
        <v>2817</v>
      </c>
      <c r="P241" s="211">
        <v>9</v>
      </c>
      <c r="S241" t="s">
        <v>2818</v>
      </c>
      <c r="T241" t="s">
        <v>2685</v>
      </c>
      <c r="U241" s="213">
        <v>7110</v>
      </c>
      <c r="V241" t="s">
        <v>2970</v>
      </c>
      <c r="W241" t="s">
        <v>2820</v>
      </c>
      <c r="X241" t="s">
        <v>2688</v>
      </c>
      <c r="Y241" t="s">
        <v>2689</v>
      </c>
      <c r="Z241" t="s">
        <v>2690</v>
      </c>
      <c r="AA241">
        <v>2128758</v>
      </c>
    </row>
    <row r="242" spans="1:29" x14ac:dyDescent="0.2">
      <c r="A242" s="44" t="str">
        <f t="shared" si="16"/>
        <v xml:space="preserve"> Natural Gas Physical</v>
      </c>
      <c r="B242" s="44" t="str">
        <f t="shared" si="17"/>
        <v/>
      </c>
      <c r="C242" s="44" t="str">
        <f t="shared" si="18"/>
        <v>Natural Gas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1</v>
      </c>
      <c r="F242" s="225">
        <f t="shared" si="20"/>
        <v>50000</v>
      </c>
      <c r="G242" s="214">
        <v>1244598</v>
      </c>
      <c r="H242" s="210">
        <v>37026.153900462959</v>
      </c>
      <c r="I242" t="s">
        <v>2896</v>
      </c>
      <c r="M242" t="s">
        <v>3795</v>
      </c>
      <c r="N242" t="s">
        <v>2837</v>
      </c>
      <c r="O242" t="s">
        <v>2865</v>
      </c>
      <c r="P242" s="211">
        <v>50000</v>
      </c>
      <c r="S242" t="s">
        <v>2839</v>
      </c>
      <c r="T242" t="s">
        <v>2840</v>
      </c>
      <c r="U242" s="213">
        <v>21.15</v>
      </c>
      <c r="V242" t="s">
        <v>2931</v>
      </c>
      <c r="W242" t="s">
        <v>2863</v>
      </c>
      <c r="X242" t="s">
        <v>2843</v>
      </c>
      <c r="Y242" t="s">
        <v>2844</v>
      </c>
      <c r="Z242" t="s">
        <v>2712</v>
      </c>
      <c r="AA242">
        <v>102825</v>
      </c>
      <c r="AB242" s="210">
        <v>37027.875</v>
      </c>
      <c r="AC242" s="210">
        <v>37027.875</v>
      </c>
    </row>
    <row r="243" spans="1:29" x14ac:dyDescent="0.2">
      <c r="A243" s="44" t="str">
        <f t="shared" si="16"/>
        <v xml:space="preserve"> Power Financial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121</v>
      </c>
      <c r="F243" s="225">
        <f t="shared" si="20"/>
        <v>1210</v>
      </c>
      <c r="G243" s="214">
        <v>1244599</v>
      </c>
      <c r="H243" s="210">
        <v>37026.154918981483</v>
      </c>
      <c r="I243" t="s">
        <v>2691</v>
      </c>
      <c r="M243" t="s">
        <v>3886</v>
      </c>
      <c r="N243" t="s">
        <v>2692</v>
      </c>
      <c r="O243" t="s">
        <v>2971</v>
      </c>
      <c r="Q243" s="211">
        <v>10</v>
      </c>
      <c r="S243" t="s">
        <v>3794</v>
      </c>
      <c r="T243" t="s">
        <v>2694</v>
      </c>
      <c r="U243" s="213">
        <v>216.5</v>
      </c>
      <c r="V243" t="s">
        <v>2695</v>
      </c>
      <c r="W243" t="s">
        <v>2696</v>
      </c>
      <c r="X243" t="s">
        <v>2697</v>
      </c>
      <c r="Y243" t="s">
        <v>2698</v>
      </c>
      <c r="Z243" t="s">
        <v>2699</v>
      </c>
      <c r="AA243">
        <v>1244599</v>
      </c>
      <c r="AB243" s="210">
        <v>37257</v>
      </c>
      <c r="AC243" s="210">
        <v>37377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25">
        <f t="shared" si="20"/>
        <v>20</v>
      </c>
      <c r="G244" s="214">
        <v>1244600</v>
      </c>
      <c r="H244" s="210">
        <v>37026.15520833333</v>
      </c>
      <c r="I244" t="s">
        <v>2815</v>
      </c>
      <c r="M244" t="s">
        <v>3801</v>
      </c>
      <c r="N244" t="s">
        <v>2782</v>
      </c>
      <c r="O244" t="s">
        <v>2783</v>
      </c>
      <c r="P244" s="211">
        <v>20</v>
      </c>
      <c r="S244" t="s">
        <v>2684</v>
      </c>
      <c r="T244" t="s">
        <v>2685</v>
      </c>
      <c r="U244" s="213">
        <v>1506</v>
      </c>
      <c r="V244" t="s">
        <v>2902</v>
      </c>
      <c r="W244" t="s">
        <v>2732</v>
      </c>
      <c r="X244" t="s">
        <v>2688</v>
      </c>
      <c r="Y244" t="s">
        <v>2689</v>
      </c>
      <c r="Z244" t="s">
        <v>2690</v>
      </c>
      <c r="AA244">
        <v>2128768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25">
        <f t="shared" si="20"/>
        <v>5</v>
      </c>
      <c r="G245" s="214">
        <v>1244601</v>
      </c>
      <c r="H245" s="210">
        <v>37026.156006944446</v>
      </c>
      <c r="I245" t="s">
        <v>2806</v>
      </c>
      <c r="M245" t="s">
        <v>3801</v>
      </c>
      <c r="N245" t="s">
        <v>2782</v>
      </c>
      <c r="O245" t="s">
        <v>2783</v>
      </c>
      <c r="Q245" s="211">
        <v>5</v>
      </c>
      <c r="S245" t="s">
        <v>2684</v>
      </c>
      <c r="T245" t="s">
        <v>2685</v>
      </c>
      <c r="U245" s="213">
        <v>1507</v>
      </c>
      <c r="V245" t="s">
        <v>2911</v>
      </c>
      <c r="W245" t="s">
        <v>2732</v>
      </c>
      <c r="X245" t="s">
        <v>2688</v>
      </c>
      <c r="Y245" t="s">
        <v>2689</v>
      </c>
      <c r="Z245" t="s">
        <v>2690</v>
      </c>
      <c r="AA245">
        <v>2128770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25">
        <f t="shared" si="20"/>
        <v>10</v>
      </c>
      <c r="G246" s="214">
        <v>1244602</v>
      </c>
      <c r="H246" s="210">
        <v>37026.15625</v>
      </c>
      <c r="I246" t="s">
        <v>2884</v>
      </c>
      <c r="M246" t="s">
        <v>3801</v>
      </c>
      <c r="N246" t="s">
        <v>2782</v>
      </c>
      <c r="O246" t="s">
        <v>2783</v>
      </c>
      <c r="Q246" s="211">
        <v>10</v>
      </c>
      <c r="S246" t="s">
        <v>2684</v>
      </c>
      <c r="T246" t="s">
        <v>2685</v>
      </c>
      <c r="U246" s="213">
        <v>1507</v>
      </c>
      <c r="V246" t="s">
        <v>2885</v>
      </c>
      <c r="W246" t="s">
        <v>2732</v>
      </c>
      <c r="X246" t="s">
        <v>2688</v>
      </c>
      <c r="Y246" t="s">
        <v>2689</v>
      </c>
      <c r="Z246" t="s">
        <v>2690</v>
      </c>
      <c r="AA246">
        <v>2128772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25">
        <f t="shared" si="20"/>
        <v>5</v>
      </c>
      <c r="G247" s="214">
        <v>1244603</v>
      </c>
      <c r="H247" s="210">
        <v>37026.156805555554</v>
      </c>
      <c r="I247" t="s">
        <v>2806</v>
      </c>
      <c r="M247" t="s">
        <v>3801</v>
      </c>
      <c r="N247" t="s">
        <v>2782</v>
      </c>
      <c r="O247" t="s">
        <v>2783</v>
      </c>
      <c r="Q247" s="211">
        <v>5</v>
      </c>
      <c r="S247" t="s">
        <v>2684</v>
      </c>
      <c r="T247" t="s">
        <v>2685</v>
      </c>
      <c r="U247" s="213">
        <v>1507</v>
      </c>
      <c r="V247" t="s">
        <v>2807</v>
      </c>
      <c r="W247" t="s">
        <v>2732</v>
      </c>
      <c r="X247" t="s">
        <v>2688</v>
      </c>
      <c r="Y247" t="s">
        <v>2689</v>
      </c>
      <c r="Z247" t="s">
        <v>2690</v>
      </c>
      <c r="AA247">
        <v>2128780</v>
      </c>
    </row>
    <row r="248" spans="1:29" x14ac:dyDescent="0.2">
      <c r="A248" s="44" t="str">
        <f t="shared" si="16"/>
        <v xml:space="preserve"> LPG Financial</v>
      </c>
      <c r="B248" s="44" t="str">
        <f t="shared" si="17"/>
        <v/>
      </c>
      <c r="C248" s="44" t="str">
        <f t="shared" si="18"/>
        <v>LPG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30</v>
      </c>
      <c r="F248" s="225">
        <f t="shared" si="20"/>
        <v>60000</v>
      </c>
      <c r="G248" s="214">
        <v>1244604</v>
      </c>
      <c r="H248" s="210">
        <v>37026.15729166667</v>
      </c>
      <c r="I248" t="s">
        <v>2972</v>
      </c>
      <c r="M248" t="s">
        <v>3800</v>
      </c>
      <c r="N248" t="s">
        <v>2973</v>
      </c>
      <c r="O248" t="s">
        <v>2974</v>
      </c>
      <c r="Q248" s="211">
        <v>2000</v>
      </c>
      <c r="S248" t="s">
        <v>4248</v>
      </c>
      <c r="T248" t="s">
        <v>2685</v>
      </c>
      <c r="U248" s="213">
        <v>266</v>
      </c>
      <c r="V248" t="s">
        <v>2975</v>
      </c>
      <c r="W248" t="s">
        <v>2976</v>
      </c>
      <c r="X248" t="s">
        <v>2977</v>
      </c>
      <c r="Y248" t="s">
        <v>2803</v>
      </c>
      <c r="Z248" t="s">
        <v>2942</v>
      </c>
      <c r="AA248" t="s">
        <v>2978</v>
      </c>
      <c r="AB248" s="210">
        <v>37043.875</v>
      </c>
      <c r="AC248" s="210">
        <v>37072.875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25">
        <f t="shared" si="20"/>
        <v>10</v>
      </c>
      <c r="G249" s="214">
        <v>1244605</v>
      </c>
      <c r="H249" s="210">
        <v>37026.158020833333</v>
      </c>
      <c r="I249" t="s">
        <v>2870</v>
      </c>
      <c r="M249" t="s">
        <v>3801</v>
      </c>
      <c r="N249" t="s">
        <v>2782</v>
      </c>
      <c r="O249" t="s">
        <v>2783</v>
      </c>
      <c r="P249" s="211">
        <v>10</v>
      </c>
      <c r="S249" t="s">
        <v>2684</v>
      </c>
      <c r="T249" t="s">
        <v>2685</v>
      </c>
      <c r="U249" s="213">
        <v>1506</v>
      </c>
      <c r="V249" t="s">
        <v>2871</v>
      </c>
      <c r="W249" t="s">
        <v>2732</v>
      </c>
      <c r="X249" t="s">
        <v>2688</v>
      </c>
      <c r="Y249" t="s">
        <v>2689</v>
      </c>
      <c r="Z249" t="s">
        <v>2690</v>
      </c>
      <c r="AA249">
        <v>2128782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25">
        <f t="shared" si="20"/>
        <v>10</v>
      </c>
      <c r="G250" s="214">
        <v>1244606</v>
      </c>
      <c r="H250" s="210">
        <v>37026.158078703702</v>
      </c>
      <c r="I250" t="s">
        <v>2791</v>
      </c>
      <c r="M250" t="s">
        <v>3801</v>
      </c>
      <c r="N250" t="s">
        <v>2782</v>
      </c>
      <c r="O250" t="s">
        <v>2783</v>
      </c>
      <c r="P250" s="211">
        <v>10</v>
      </c>
      <c r="S250" t="s">
        <v>2684</v>
      </c>
      <c r="T250" t="s">
        <v>2685</v>
      </c>
      <c r="U250" s="213">
        <v>1506</v>
      </c>
      <c r="V250" t="s">
        <v>2795</v>
      </c>
      <c r="W250" t="s">
        <v>2732</v>
      </c>
      <c r="X250" t="s">
        <v>2688</v>
      </c>
      <c r="Y250" t="s">
        <v>2689</v>
      </c>
      <c r="Z250" t="s">
        <v>2690</v>
      </c>
      <c r="AA250">
        <v>2128784</v>
      </c>
    </row>
    <row r="251" spans="1:29" x14ac:dyDescent="0.2">
      <c r="A251" s="44" t="str">
        <f t="shared" si="16"/>
        <v xml:space="preserve"> Natural Gas Physical</v>
      </c>
      <c r="B251" s="44" t="str">
        <f t="shared" si="17"/>
        <v/>
      </c>
      <c r="C251" s="44" t="str">
        <f t="shared" si="18"/>
        <v>Natural Gas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1</v>
      </c>
      <c r="F251" s="225">
        <f t="shared" si="20"/>
        <v>50000</v>
      </c>
      <c r="G251" s="214">
        <v>1244607</v>
      </c>
      <c r="H251" s="210">
        <v>37026.158148148148</v>
      </c>
      <c r="I251" t="s">
        <v>2896</v>
      </c>
      <c r="M251" t="s">
        <v>3795</v>
      </c>
      <c r="N251" t="s">
        <v>2837</v>
      </c>
      <c r="O251" t="s">
        <v>2861</v>
      </c>
      <c r="Q251" s="211">
        <v>50000</v>
      </c>
      <c r="S251" t="s">
        <v>2839</v>
      </c>
      <c r="T251" t="s">
        <v>2840</v>
      </c>
      <c r="U251" s="213">
        <v>22</v>
      </c>
      <c r="V251" t="s">
        <v>2931</v>
      </c>
      <c r="W251" t="s">
        <v>2863</v>
      </c>
      <c r="X251" t="s">
        <v>2843</v>
      </c>
      <c r="Y251" t="s">
        <v>2844</v>
      </c>
      <c r="Z251" t="s">
        <v>2712</v>
      </c>
      <c r="AA251">
        <v>102828</v>
      </c>
      <c r="AB251" s="210">
        <v>37026.875</v>
      </c>
      <c r="AC251" s="210">
        <v>37026.875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25">
        <f t="shared" si="20"/>
        <v>20</v>
      </c>
      <c r="G252" s="214">
        <v>1244609</v>
      </c>
      <c r="H252" s="210">
        <v>37026.158263888887</v>
      </c>
      <c r="I252" t="s">
        <v>2908</v>
      </c>
      <c r="M252" t="s">
        <v>3801</v>
      </c>
      <c r="N252" t="s">
        <v>2782</v>
      </c>
      <c r="O252" t="s">
        <v>2783</v>
      </c>
      <c r="P252" s="211">
        <v>20</v>
      </c>
      <c r="S252" t="s">
        <v>2684</v>
      </c>
      <c r="T252" t="s">
        <v>2685</v>
      </c>
      <c r="U252" s="213">
        <v>1505</v>
      </c>
      <c r="V252" t="s">
        <v>2909</v>
      </c>
      <c r="W252" t="s">
        <v>2732</v>
      </c>
      <c r="X252" t="s">
        <v>2688</v>
      </c>
      <c r="Y252" t="s">
        <v>2689</v>
      </c>
      <c r="Z252" t="s">
        <v>2690</v>
      </c>
      <c r="AA252">
        <v>2128788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25">
        <f t="shared" si="20"/>
        <v>20</v>
      </c>
      <c r="G253" s="214">
        <v>1244610</v>
      </c>
      <c r="H253" s="210">
        <v>37026.15828703704</v>
      </c>
      <c r="I253" t="s">
        <v>2623</v>
      </c>
      <c r="M253" t="s">
        <v>3801</v>
      </c>
      <c r="N253" t="s">
        <v>2682</v>
      </c>
      <c r="O253" t="s">
        <v>2683</v>
      </c>
      <c r="Q253" s="211">
        <v>20</v>
      </c>
      <c r="S253" t="s">
        <v>2684</v>
      </c>
      <c r="T253" t="s">
        <v>2685</v>
      </c>
      <c r="U253" s="213">
        <v>1661</v>
      </c>
      <c r="V253" t="s">
        <v>2789</v>
      </c>
      <c r="W253" t="s">
        <v>2732</v>
      </c>
      <c r="X253" t="s">
        <v>2688</v>
      </c>
      <c r="Y253" t="s">
        <v>2689</v>
      </c>
      <c r="Z253" t="s">
        <v>2690</v>
      </c>
      <c r="AA253">
        <v>2128792</v>
      </c>
    </row>
    <row r="254" spans="1:29" x14ac:dyDescent="0.2">
      <c r="A254" s="44" t="str">
        <f t="shared" si="16"/>
        <v xml:space="preserve"> Natural Gas Physical</v>
      </c>
      <c r="B254" s="44" t="str">
        <f t="shared" si="17"/>
        <v/>
      </c>
      <c r="C254" s="44" t="str">
        <f t="shared" si="18"/>
        <v>Natural Gas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3</v>
      </c>
      <c r="F254" s="225">
        <f t="shared" si="20"/>
        <v>150000</v>
      </c>
      <c r="G254" s="214">
        <v>1244612</v>
      </c>
      <c r="H254" s="210">
        <v>37026.158402777779</v>
      </c>
      <c r="I254" t="s">
        <v>2888</v>
      </c>
      <c r="M254" t="s">
        <v>3795</v>
      </c>
      <c r="N254" t="s">
        <v>2837</v>
      </c>
      <c r="O254" t="s">
        <v>2868</v>
      </c>
      <c r="Q254" s="211">
        <v>50000</v>
      </c>
      <c r="S254" t="s">
        <v>2839</v>
      </c>
      <c r="T254" t="s">
        <v>2840</v>
      </c>
      <c r="U254" s="213">
        <v>21.4</v>
      </c>
      <c r="V254" t="s">
        <v>2895</v>
      </c>
      <c r="W254" t="s">
        <v>2863</v>
      </c>
      <c r="X254" t="s">
        <v>2843</v>
      </c>
      <c r="Y254" t="s">
        <v>2844</v>
      </c>
      <c r="Z254" t="s">
        <v>2712</v>
      </c>
      <c r="AA254">
        <v>102829</v>
      </c>
      <c r="AB254" s="210">
        <v>37027.875</v>
      </c>
      <c r="AC254" s="210">
        <v>37029.875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25">
        <f t="shared" si="20"/>
        <v>20</v>
      </c>
      <c r="G255" s="214">
        <v>1244613</v>
      </c>
      <c r="H255" s="210">
        <v>37026.158460648148</v>
      </c>
      <c r="I255" t="s">
        <v>2623</v>
      </c>
      <c r="M255" t="s">
        <v>3801</v>
      </c>
      <c r="N255" t="s">
        <v>2682</v>
      </c>
      <c r="O255" t="s">
        <v>2683</v>
      </c>
      <c r="Q255" s="211">
        <v>20</v>
      </c>
      <c r="S255" t="s">
        <v>2684</v>
      </c>
      <c r="T255" t="s">
        <v>2685</v>
      </c>
      <c r="U255" s="213">
        <v>1660</v>
      </c>
      <c r="V255" t="s">
        <v>2789</v>
      </c>
      <c r="W255" t="s">
        <v>2732</v>
      </c>
      <c r="X255" t="s">
        <v>2688</v>
      </c>
      <c r="Y255" t="s">
        <v>2689</v>
      </c>
      <c r="Z255" t="s">
        <v>2690</v>
      </c>
      <c r="AA255">
        <v>2128796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25">
        <f t="shared" si="20"/>
        <v>10</v>
      </c>
      <c r="G256" s="214">
        <v>1244614</v>
      </c>
      <c r="H256" s="210">
        <v>37026.158750000002</v>
      </c>
      <c r="I256" t="s">
        <v>2880</v>
      </c>
      <c r="M256" t="s">
        <v>3801</v>
      </c>
      <c r="N256" t="s">
        <v>2792</v>
      </c>
      <c r="O256" t="s">
        <v>2793</v>
      </c>
      <c r="P256" s="211">
        <v>10</v>
      </c>
      <c r="S256" t="s">
        <v>2794</v>
      </c>
      <c r="T256" t="s">
        <v>2685</v>
      </c>
      <c r="U256" s="213">
        <v>1254</v>
      </c>
      <c r="V256" t="s">
        <v>2881</v>
      </c>
      <c r="W256" t="s">
        <v>2796</v>
      </c>
      <c r="X256" t="s">
        <v>2688</v>
      </c>
      <c r="Y256" t="s">
        <v>2689</v>
      </c>
      <c r="Z256" t="s">
        <v>2690</v>
      </c>
      <c r="AA256">
        <v>2128798</v>
      </c>
    </row>
    <row r="257" spans="1:27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25">
        <f t="shared" si="20"/>
        <v>7</v>
      </c>
      <c r="G257" s="214">
        <v>1244615</v>
      </c>
      <c r="H257" s="210">
        <v>37026.158761574072</v>
      </c>
      <c r="I257" t="s">
        <v>2952</v>
      </c>
      <c r="M257" t="s">
        <v>3801</v>
      </c>
      <c r="N257" t="s">
        <v>2682</v>
      </c>
      <c r="O257" t="s">
        <v>2683</v>
      </c>
      <c r="P257" s="211">
        <v>7</v>
      </c>
      <c r="S257" t="s">
        <v>2684</v>
      </c>
      <c r="T257" t="s">
        <v>2685</v>
      </c>
      <c r="U257" s="213">
        <v>1659</v>
      </c>
      <c r="V257" t="s">
        <v>2953</v>
      </c>
      <c r="W257" t="s">
        <v>2732</v>
      </c>
      <c r="X257" t="s">
        <v>2688</v>
      </c>
      <c r="Y257" t="s">
        <v>2689</v>
      </c>
      <c r="Z257" t="s">
        <v>2690</v>
      </c>
      <c r="AA257">
        <v>2128802</v>
      </c>
    </row>
    <row r="258" spans="1:27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25">
        <f t="shared" si="20"/>
        <v>20</v>
      </c>
      <c r="G258" s="214">
        <v>1244616</v>
      </c>
      <c r="H258" s="210">
        <v>37026.158842592595</v>
      </c>
      <c r="I258" t="s">
        <v>2815</v>
      </c>
      <c r="M258" t="s">
        <v>3801</v>
      </c>
      <c r="N258" t="s">
        <v>2782</v>
      </c>
      <c r="O258" t="s">
        <v>2783</v>
      </c>
      <c r="P258" s="211">
        <v>20</v>
      </c>
      <c r="S258" t="s">
        <v>2684</v>
      </c>
      <c r="T258" t="s">
        <v>2685</v>
      </c>
      <c r="U258" s="213">
        <v>1502</v>
      </c>
      <c r="V258" t="s">
        <v>2902</v>
      </c>
      <c r="W258" t="s">
        <v>2732</v>
      </c>
      <c r="X258" t="s">
        <v>2688</v>
      </c>
      <c r="Y258" t="s">
        <v>2689</v>
      </c>
      <c r="Z258" t="s">
        <v>2690</v>
      </c>
      <c r="AA258">
        <v>2128804</v>
      </c>
    </row>
    <row r="259" spans="1:27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25">
        <f t="shared" si="20"/>
        <v>20</v>
      </c>
      <c r="G259" s="214">
        <v>1244617</v>
      </c>
      <c r="H259" s="210">
        <v>37026.158865740741</v>
      </c>
      <c r="I259" t="s">
        <v>2923</v>
      </c>
      <c r="M259" t="s">
        <v>3801</v>
      </c>
      <c r="N259" t="s">
        <v>2782</v>
      </c>
      <c r="O259" t="s">
        <v>2783</v>
      </c>
      <c r="Q259" s="211">
        <v>20</v>
      </c>
      <c r="S259" t="s">
        <v>2684</v>
      </c>
      <c r="T259" t="s">
        <v>2685</v>
      </c>
      <c r="U259" s="213">
        <v>1503</v>
      </c>
      <c r="V259" t="s">
        <v>2924</v>
      </c>
      <c r="W259" t="s">
        <v>2732</v>
      </c>
      <c r="X259" t="s">
        <v>2688</v>
      </c>
      <c r="Y259" t="s">
        <v>2689</v>
      </c>
      <c r="Z259" t="s">
        <v>2690</v>
      </c>
      <c r="AA259">
        <v>2128806</v>
      </c>
    </row>
    <row r="260" spans="1:27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25">
        <f t="shared" si="20"/>
        <v>13</v>
      </c>
      <c r="G260" s="214">
        <v>1244618</v>
      </c>
      <c r="H260" s="210">
        <v>37026.15902777778</v>
      </c>
      <c r="I260" t="s">
        <v>2808</v>
      </c>
      <c r="M260" t="s">
        <v>3801</v>
      </c>
      <c r="N260" t="s">
        <v>2682</v>
      </c>
      <c r="O260" t="s">
        <v>2683</v>
      </c>
      <c r="P260" s="211">
        <v>13</v>
      </c>
      <c r="S260" t="s">
        <v>2684</v>
      </c>
      <c r="T260" t="s">
        <v>2685</v>
      </c>
      <c r="U260" s="213">
        <v>1659</v>
      </c>
      <c r="V260" t="s">
        <v>2979</v>
      </c>
      <c r="W260" t="s">
        <v>2732</v>
      </c>
      <c r="X260" t="s">
        <v>2688</v>
      </c>
      <c r="Y260" t="s">
        <v>2689</v>
      </c>
      <c r="Z260" t="s">
        <v>2690</v>
      </c>
      <c r="AA260">
        <v>2128808</v>
      </c>
    </row>
    <row r="261" spans="1:27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25">
        <f t="shared" si="20"/>
        <v>5</v>
      </c>
      <c r="G261" s="214">
        <v>1244619</v>
      </c>
      <c r="H261" s="210">
        <v>37026.159074074072</v>
      </c>
      <c r="I261" t="s">
        <v>2952</v>
      </c>
      <c r="M261" t="s">
        <v>3801</v>
      </c>
      <c r="N261" t="s">
        <v>2782</v>
      </c>
      <c r="O261" t="s">
        <v>2783</v>
      </c>
      <c r="Q261" s="211">
        <v>5</v>
      </c>
      <c r="S261" t="s">
        <v>2684</v>
      </c>
      <c r="T261" t="s">
        <v>2685</v>
      </c>
      <c r="U261" s="213">
        <v>1504</v>
      </c>
      <c r="V261" t="s">
        <v>2953</v>
      </c>
      <c r="W261" t="s">
        <v>2732</v>
      </c>
      <c r="X261" t="s">
        <v>2688</v>
      </c>
      <c r="Y261" t="s">
        <v>2689</v>
      </c>
      <c r="Z261" t="s">
        <v>2690</v>
      </c>
      <c r="AA261">
        <v>2128810</v>
      </c>
    </row>
    <row r="262" spans="1:27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25">
        <f t="shared" si="20"/>
        <v>20</v>
      </c>
      <c r="G262" s="214">
        <v>1244620</v>
      </c>
      <c r="H262" s="210">
        <v>37026.159143518518</v>
      </c>
      <c r="I262" t="s">
        <v>2880</v>
      </c>
      <c r="M262" t="s">
        <v>3801</v>
      </c>
      <c r="N262" t="s">
        <v>2682</v>
      </c>
      <c r="O262" t="s">
        <v>2683</v>
      </c>
      <c r="Q262" s="211">
        <v>20</v>
      </c>
      <c r="S262" t="s">
        <v>2684</v>
      </c>
      <c r="T262" t="s">
        <v>2685</v>
      </c>
      <c r="U262" s="213">
        <v>1660</v>
      </c>
      <c r="V262" t="s">
        <v>2980</v>
      </c>
      <c r="W262" t="s">
        <v>2732</v>
      </c>
      <c r="X262" t="s">
        <v>2688</v>
      </c>
      <c r="Y262" t="s">
        <v>2689</v>
      </c>
      <c r="Z262" t="s">
        <v>2690</v>
      </c>
      <c r="AA262">
        <v>2128812</v>
      </c>
    </row>
    <row r="263" spans="1:27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25">
        <f t="shared" si="20"/>
        <v>20</v>
      </c>
      <c r="G263" s="214">
        <v>1244621</v>
      </c>
      <c r="H263" s="210">
        <v>37026.15934027778</v>
      </c>
      <c r="I263" t="s">
        <v>2808</v>
      </c>
      <c r="M263" t="s">
        <v>3801</v>
      </c>
      <c r="N263" t="s">
        <v>2782</v>
      </c>
      <c r="O263" t="s">
        <v>2783</v>
      </c>
      <c r="P263" s="211">
        <v>20</v>
      </c>
      <c r="S263" t="s">
        <v>2684</v>
      </c>
      <c r="T263" t="s">
        <v>2685</v>
      </c>
      <c r="U263" s="213">
        <v>1502</v>
      </c>
      <c r="V263" t="s">
        <v>2835</v>
      </c>
      <c r="W263" t="s">
        <v>2732</v>
      </c>
      <c r="X263" t="s">
        <v>2688</v>
      </c>
      <c r="Y263" t="s">
        <v>2689</v>
      </c>
      <c r="Z263" t="s">
        <v>2690</v>
      </c>
      <c r="AA263">
        <v>2128814</v>
      </c>
    </row>
    <row r="264" spans="1:27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25">
        <f t="shared" si="20"/>
        <v>10</v>
      </c>
      <c r="G264" s="214">
        <v>1244622</v>
      </c>
      <c r="H264" s="210">
        <v>37026.159409722219</v>
      </c>
      <c r="I264" t="s">
        <v>2806</v>
      </c>
      <c r="M264" t="s">
        <v>3801</v>
      </c>
      <c r="N264" t="s">
        <v>2782</v>
      </c>
      <c r="O264" t="s">
        <v>2783</v>
      </c>
      <c r="Q264" s="211">
        <v>10</v>
      </c>
      <c r="S264" t="s">
        <v>2684</v>
      </c>
      <c r="T264" t="s">
        <v>2685</v>
      </c>
      <c r="U264" s="213">
        <v>1503</v>
      </c>
      <c r="V264" t="s">
        <v>2911</v>
      </c>
      <c r="W264" t="s">
        <v>2732</v>
      </c>
      <c r="X264" t="s">
        <v>2688</v>
      </c>
      <c r="Y264" t="s">
        <v>2689</v>
      </c>
      <c r="Z264" t="s">
        <v>2690</v>
      </c>
      <c r="AA264">
        <v>2128816</v>
      </c>
    </row>
    <row r="265" spans="1:27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25">
        <f t="shared" si="20"/>
        <v>15</v>
      </c>
      <c r="G265" s="214">
        <v>1244623</v>
      </c>
      <c r="H265" s="210">
        <v>37026.159814814811</v>
      </c>
      <c r="I265" t="s">
        <v>2981</v>
      </c>
      <c r="M265" t="s">
        <v>3801</v>
      </c>
      <c r="N265" t="s">
        <v>2782</v>
      </c>
      <c r="O265" t="s">
        <v>2783</v>
      </c>
      <c r="Q265" s="211">
        <v>15</v>
      </c>
      <c r="S265" t="s">
        <v>2684</v>
      </c>
      <c r="T265" t="s">
        <v>2685</v>
      </c>
      <c r="U265" s="213">
        <v>1503</v>
      </c>
      <c r="V265" t="s">
        <v>2982</v>
      </c>
      <c r="W265" t="s">
        <v>2732</v>
      </c>
      <c r="X265" t="s">
        <v>2688</v>
      </c>
      <c r="Y265" t="s">
        <v>2689</v>
      </c>
      <c r="Z265" t="s">
        <v>2690</v>
      </c>
      <c r="AA265">
        <v>2128818</v>
      </c>
    </row>
    <row r="266" spans="1:27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25">
        <f t="shared" si="20"/>
        <v>10</v>
      </c>
      <c r="G266" s="214">
        <v>1244624</v>
      </c>
      <c r="H266" s="210">
        <v>37026.160138888888</v>
      </c>
      <c r="I266" t="s">
        <v>2876</v>
      </c>
      <c r="M266" t="s">
        <v>3801</v>
      </c>
      <c r="N266" t="s">
        <v>2782</v>
      </c>
      <c r="O266" t="s">
        <v>2783</v>
      </c>
      <c r="Q266" s="211">
        <v>10</v>
      </c>
      <c r="S266" t="s">
        <v>2684</v>
      </c>
      <c r="T266" t="s">
        <v>2685</v>
      </c>
      <c r="U266" s="213">
        <v>1504</v>
      </c>
      <c r="V266" t="s">
        <v>2910</v>
      </c>
      <c r="W266" t="s">
        <v>2732</v>
      </c>
      <c r="X266" t="s">
        <v>2688</v>
      </c>
      <c r="Y266" t="s">
        <v>2689</v>
      </c>
      <c r="Z266" t="s">
        <v>2690</v>
      </c>
      <c r="AA266">
        <v>2128820</v>
      </c>
    </row>
    <row r="267" spans="1:27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25">
        <f t="shared" ref="F267:F330" si="25">E267*SUM(P267:Q267)</f>
        <v>20</v>
      </c>
      <c r="G267" s="214">
        <v>1244625</v>
      </c>
      <c r="H267" s="210">
        <v>37026.160173611112</v>
      </c>
      <c r="I267" t="s">
        <v>2623</v>
      </c>
      <c r="M267" t="s">
        <v>3801</v>
      </c>
      <c r="N267" t="s">
        <v>2682</v>
      </c>
      <c r="O267" t="s">
        <v>2683</v>
      </c>
      <c r="Q267" s="211">
        <v>20</v>
      </c>
      <c r="S267" t="s">
        <v>2684</v>
      </c>
      <c r="T267" t="s">
        <v>2685</v>
      </c>
      <c r="U267" s="213">
        <v>1661</v>
      </c>
      <c r="V267" t="s">
        <v>2789</v>
      </c>
      <c r="W267" t="s">
        <v>2732</v>
      </c>
      <c r="X267" t="s">
        <v>2688</v>
      </c>
      <c r="Y267" t="s">
        <v>2689</v>
      </c>
      <c r="Z267" t="s">
        <v>2690</v>
      </c>
      <c r="AA267">
        <v>2128822</v>
      </c>
    </row>
    <row r="268" spans="1:27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25">
        <f t="shared" si="25"/>
        <v>20</v>
      </c>
      <c r="G268" s="214">
        <v>1244626</v>
      </c>
      <c r="H268" s="210">
        <v>37026.160509259258</v>
      </c>
      <c r="I268" t="s">
        <v>2815</v>
      </c>
      <c r="M268" t="s">
        <v>3801</v>
      </c>
      <c r="N268" t="s">
        <v>2782</v>
      </c>
      <c r="O268" t="s">
        <v>2783</v>
      </c>
      <c r="P268" s="211">
        <v>20</v>
      </c>
      <c r="S268" t="s">
        <v>2684</v>
      </c>
      <c r="T268" t="s">
        <v>2685</v>
      </c>
      <c r="U268" s="213">
        <v>1502</v>
      </c>
      <c r="V268" t="s">
        <v>2902</v>
      </c>
      <c r="W268" t="s">
        <v>2732</v>
      </c>
      <c r="X268" t="s">
        <v>2688</v>
      </c>
      <c r="Y268" t="s">
        <v>2689</v>
      </c>
      <c r="Z268" t="s">
        <v>2690</v>
      </c>
      <c r="AA268">
        <v>2128824</v>
      </c>
    </row>
    <row r="269" spans="1:27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25">
        <f t="shared" si="25"/>
        <v>5</v>
      </c>
      <c r="G269" s="214">
        <v>1244627</v>
      </c>
      <c r="H269" s="210">
        <v>37026.160520833335</v>
      </c>
      <c r="I269" t="s">
        <v>2981</v>
      </c>
      <c r="M269" t="s">
        <v>3801</v>
      </c>
      <c r="N269" t="s">
        <v>2782</v>
      </c>
      <c r="O269" t="s">
        <v>2783</v>
      </c>
      <c r="Q269" s="211">
        <v>5</v>
      </c>
      <c r="S269" t="s">
        <v>2684</v>
      </c>
      <c r="T269" t="s">
        <v>2685</v>
      </c>
      <c r="U269" s="213">
        <v>1503</v>
      </c>
      <c r="V269" t="s">
        <v>2982</v>
      </c>
      <c r="W269" t="s">
        <v>2732</v>
      </c>
      <c r="X269" t="s">
        <v>2688</v>
      </c>
      <c r="Y269" t="s">
        <v>2689</v>
      </c>
      <c r="Z269" t="s">
        <v>2690</v>
      </c>
      <c r="AA269">
        <v>2128826</v>
      </c>
    </row>
    <row r="270" spans="1:27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25">
        <f t="shared" si="25"/>
        <v>5</v>
      </c>
      <c r="G270" s="214">
        <v>1244628</v>
      </c>
      <c r="H270" s="210">
        <v>37026.16070601852</v>
      </c>
      <c r="I270" t="s">
        <v>2923</v>
      </c>
      <c r="M270" t="s">
        <v>3801</v>
      </c>
      <c r="N270" t="s">
        <v>2782</v>
      </c>
      <c r="O270" t="s">
        <v>2783</v>
      </c>
      <c r="Q270" s="211">
        <v>5</v>
      </c>
      <c r="S270" t="s">
        <v>2684</v>
      </c>
      <c r="T270" t="s">
        <v>2685</v>
      </c>
      <c r="U270" s="213">
        <v>1503</v>
      </c>
      <c r="V270" t="s">
        <v>2924</v>
      </c>
      <c r="W270" t="s">
        <v>2732</v>
      </c>
      <c r="X270" t="s">
        <v>2688</v>
      </c>
      <c r="Y270" t="s">
        <v>2689</v>
      </c>
      <c r="Z270" t="s">
        <v>2690</v>
      </c>
      <c r="AA270">
        <v>2128828</v>
      </c>
    </row>
    <row r="271" spans="1:27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25">
        <f t="shared" si="25"/>
        <v>5</v>
      </c>
      <c r="G271" s="214">
        <v>1244629</v>
      </c>
      <c r="H271" s="210">
        <v>37026.160914351851</v>
      </c>
      <c r="I271" t="s">
        <v>2983</v>
      </c>
      <c r="M271" t="s">
        <v>3801</v>
      </c>
      <c r="N271" t="s">
        <v>2782</v>
      </c>
      <c r="O271" t="s">
        <v>2783</v>
      </c>
      <c r="P271" s="211">
        <v>5</v>
      </c>
      <c r="S271" t="s">
        <v>2684</v>
      </c>
      <c r="T271" t="s">
        <v>2685</v>
      </c>
      <c r="U271" s="213">
        <v>1502</v>
      </c>
      <c r="V271" t="s">
        <v>2984</v>
      </c>
      <c r="W271" t="s">
        <v>2732</v>
      </c>
      <c r="X271" t="s">
        <v>2688</v>
      </c>
      <c r="Y271" t="s">
        <v>2689</v>
      </c>
      <c r="Z271" t="s">
        <v>2690</v>
      </c>
      <c r="AA271">
        <v>2128832</v>
      </c>
    </row>
    <row r="272" spans="1:27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25">
        <f t="shared" si="25"/>
        <v>20</v>
      </c>
      <c r="G272" s="214">
        <v>1244630</v>
      </c>
      <c r="H272" s="210">
        <v>37026.161099537036</v>
      </c>
      <c r="I272" t="s">
        <v>2985</v>
      </c>
      <c r="M272" t="s">
        <v>3801</v>
      </c>
      <c r="N272" t="s">
        <v>2782</v>
      </c>
      <c r="O272" t="s">
        <v>2783</v>
      </c>
      <c r="Q272" s="211">
        <v>20</v>
      </c>
      <c r="S272" t="s">
        <v>2684</v>
      </c>
      <c r="T272" t="s">
        <v>2685</v>
      </c>
      <c r="U272" s="213">
        <v>1503</v>
      </c>
      <c r="V272" t="s">
        <v>2986</v>
      </c>
      <c r="W272" t="s">
        <v>2732</v>
      </c>
      <c r="X272" t="s">
        <v>2688</v>
      </c>
      <c r="Y272" t="s">
        <v>2689</v>
      </c>
      <c r="Z272" t="s">
        <v>2690</v>
      </c>
      <c r="AA272">
        <v>2128834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25">
        <f t="shared" si="25"/>
        <v>10</v>
      </c>
      <c r="G273" s="214">
        <v>1244631</v>
      </c>
      <c r="H273" s="210">
        <v>37026.161273148151</v>
      </c>
      <c r="I273" t="s">
        <v>2876</v>
      </c>
      <c r="M273" t="s">
        <v>3801</v>
      </c>
      <c r="N273" t="s">
        <v>2782</v>
      </c>
      <c r="O273" t="s">
        <v>2783</v>
      </c>
      <c r="Q273" s="211">
        <v>10</v>
      </c>
      <c r="S273" t="s">
        <v>2684</v>
      </c>
      <c r="T273" t="s">
        <v>2685</v>
      </c>
      <c r="U273" s="213">
        <v>1504</v>
      </c>
      <c r="V273" t="s">
        <v>2877</v>
      </c>
      <c r="W273" t="s">
        <v>2732</v>
      </c>
      <c r="X273" t="s">
        <v>2688</v>
      </c>
      <c r="Y273" t="s">
        <v>2689</v>
      </c>
      <c r="Z273" t="s">
        <v>2690</v>
      </c>
      <c r="AA273">
        <v>2128839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25">
        <f t="shared" si="25"/>
        <v>10</v>
      </c>
      <c r="G274" s="214">
        <v>1244632</v>
      </c>
      <c r="H274" s="210">
        <v>37026.16134259259</v>
      </c>
      <c r="I274" t="s">
        <v>2791</v>
      </c>
      <c r="M274" t="s">
        <v>3801</v>
      </c>
      <c r="N274" t="s">
        <v>2782</v>
      </c>
      <c r="O274" t="s">
        <v>2783</v>
      </c>
      <c r="Q274" s="211">
        <v>10</v>
      </c>
      <c r="S274" t="s">
        <v>2684</v>
      </c>
      <c r="T274" t="s">
        <v>2685</v>
      </c>
      <c r="U274" s="213">
        <v>1504</v>
      </c>
      <c r="V274" t="s">
        <v>2987</v>
      </c>
      <c r="W274" t="s">
        <v>2732</v>
      </c>
      <c r="X274" t="s">
        <v>2688</v>
      </c>
      <c r="Y274" t="s">
        <v>2689</v>
      </c>
      <c r="Z274" t="s">
        <v>2690</v>
      </c>
      <c r="AA274">
        <v>2128842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25">
        <f t="shared" si="25"/>
        <v>10</v>
      </c>
      <c r="G275" s="214">
        <v>1244633</v>
      </c>
      <c r="H275" s="210">
        <v>37026.161435185182</v>
      </c>
      <c r="I275" t="s">
        <v>2891</v>
      </c>
      <c r="M275" t="s">
        <v>3801</v>
      </c>
      <c r="N275" t="s">
        <v>2792</v>
      </c>
      <c r="O275" t="s">
        <v>2793</v>
      </c>
      <c r="Q275" s="211">
        <v>10</v>
      </c>
      <c r="S275" t="s">
        <v>2794</v>
      </c>
      <c r="T275" t="s">
        <v>2685</v>
      </c>
      <c r="U275" s="213">
        <v>1258</v>
      </c>
      <c r="V275" t="s">
        <v>2892</v>
      </c>
      <c r="W275" t="s">
        <v>2796</v>
      </c>
      <c r="X275" t="s">
        <v>2688</v>
      </c>
      <c r="Y275" t="s">
        <v>2689</v>
      </c>
      <c r="Z275" t="s">
        <v>2690</v>
      </c>
      <c r="AA275">
        <v>2128846</v>
      </c>
    </row>
    <row r="276" spans="1:29" x14ac:dyDescent="0.2">
      <c r="A276" s="44" t="str">
        <f t="shared" si="21"/>
        <v xml:space="preserve"> Natural Gas Physical</v>
      </c>
      <c r="B276" s="44" t="str">
        <f t="shared" si="22"/>
        <v/>
      </c>
      <c r="C276" s="44" t="str">
        <f t="shared" si="23"/>
        <v>Natural Gas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30</v>
      </c>
      <c r="F276" s="225">
        <f t="shared" si="25"/>
        <v>750000</v>
      </c>
      <c r="G276" s="214">
        <v>1244634</v>
      </c>
      <c r="H276" s="210">
        <v>37026.161712962959</v>
      </c>
      <c r="I276" t="s">
        <v>2988</v>
      </c>
      <c r="M276" t="s">
        <v>3795</v>
      </c>
      <c r="N276" t="s">
        <v>2837</v>
      </c>
      <c r="O276" t="s">
        <v>2848</v>
      </c>
      <c r="Q276" s="211">
        <v>25000</v>
      </c>
      <c r="S276" t="s">
        <v>2839</v>
      </c>
      <c r="T276" t="s">
        <v>2840</v>
      </c>
      <c r="U276" s="213">
        <v>21.55</v>
      </c>
      <c r="V276" t="s">
        <v>2989</v>
      </c>
      <c r="W276" t="s">
        <v>2842</v>
      </c>
      <c r="X276" t="s">
        <v>2843</v>
      </c>
      <c r="Y276" t="s">
        <v>2844</v>
      </c>
      <c r="Z276" t="s">
        <v>2712</v>
      </c>
      <c r="AA276">
        <v>102834</v>
      </c>
      <c r="AB276" s="210">
        <v>37043.875</v>
      </c>
      <c r="AC276" s="210">
        <v>37072.875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25">
        <f t="shared" si="25"/>
        <v>5</v>
      </c>
      <c r="G277" s="214">
        <v>1244635</v>
      </c>
      <c r="H277" s="210">
        <v>37026.161863425928</v>
      </c>
      <c r="I277" t="s">
        <v>2806</v>
      </c>
      <c r="M277" t="s">
        <v>3801</v>
      </c>
      <c r="N277" t="s">
        <v>2682</v>
      </c>
      <c r="O277" t="s">
        <v>2683</v>
      </c>
      <c r="Q277" s="211">
        <v>5</v>
      </c>
      <c r="S277" t="s">
        <v>2684</v>
      </c>
      <c r="T277" t="s">
        <v>2685</v>
      </c>
      <c r="U277" s="213">
        <v>1662</v>
      </c>
      <c r="V277" t="s">
        <v>2905</v>
      </c>
      <c r="W277" t="s">
        <v>2732</v>
      </c>
      <c r="X277" t="s">
        <v>2688</v>
      </c>
      <c r="Y277" t="s">
        <v>2689</v>
      </c>
      <c r="Z277" t="s">
        <v>2690</v>
      </c>
      <c r="AA277">
        <v>2128851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25">
        <f t="shared" si="25"/>
        <v>20</v>
      </c>
      <c r="G278" s="214">
        <v>1244636</v>
      </c>
      <c r="H278" s="210">
        <v>37026.16233796296</v>
      </c>
      <c r="I278" t="s">
        <v>2623</v>
      </c>
      <c r="M278" t="s">
        <v>3801</v>
      </c>
      <c r="N278" t="s">
        <v>2782</v>
      </c>
      <c r="O278" t="s">
        <v>2783</v>
      </c>
      <c r="Q278" s="211">
        <v>20</v>
      </c>
      <c r="S278" t="s">
        <v>2684</v>
      </c>
      <c r="T278" t="s">
        <v>2685</v>
      </c>
      <c r="U278" s="213">
        <v>1505</v>
      </c>
      <c r="V278" t="s">
        <v>2790</v>
      </c>
      <c r="W278" t="s">
        <v>2732</v>
      </c>
      <c r="X278" t="s">
        <v>2688</v>
      </c>
      <c r="Y278" t="s">
        <v>2689</v>
      </c>
      <c r="Z278" t="s">
        <v>2690</v>
      </c>
      <c r="AA278">
        <v>2128855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25">
        <f t="shared" si="25"/>
        <v>50</v>
      </c>
      <c r="G279" s="214">
        <v>1244638</v>
      </c>
      <c r="H279" s="210">
        <v>37026.163136574076</v>
      </c>
      <c r="I279" t="s">
        <v>2791</v>
      </c>
      <c r="M279" t="s">
        <v>3801</v>
      </c>
      <c r="N279" t="s">
        <v>2782</v>
      </c>
      <c r="O279" t="s">
        <v>2883</v>
      </c>
      <c r="P279" s="211">
        <v>50</v>
      </c>
      <c r="S279" t="s">
        <v>2684</v>
      </c>
      <c r="T279" t="s">
        <v>2685</v>
      </c>
      <c r="U279" s="213">
        <v>1505</v>
      </c>
      <c r="V279" t="s">
        <v>2795</v>
      </c>
      <c r="W279" t="s">
        <v>2874</v>
      </c>
      <c r="X279" t="s">
        <v>2688</v>
      </c>
      <c r="Y279" t="s">
        <v>2689</v>
      </c>
      <c r="Z279" t="s">
        <v>2690</v>
      </c>
      <c r="AA279">
        <v>2128863</v>
      </c>
      <c r="AB279" s="210">
        <v>37062</v>
      </c>
      <c r="AC279" s="210">
        <v>37062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25">
        <f t="shared" si="25"/>
        <v>50</v>
      </c>
      <c r="G280" s="214">
        <v>1244639</v>
      </c>
      <c r="H280" s="210">
        <v>37026.163136574076</v>
      </c>
      <c r="I280" t="s">
        <v>2791</v>
      </c>
      <c r="M280" t="s">
        <v>3801</v>
      </c>
      <c r="N280" t="s">
        <v>2782</v>
      </c>
      <c r="O280" t="s">
        <v>2783</v>
      </c>
      <c r="Q280" s="211">
        <v>50</v>
      </c>
      <c r="S280" t="s">
        <v>2684</v>
      </c>
      <c r="T280" t="s">
        <v>2685</v>
      </c>
      <c r="U280" s="213">
        <v>1506</v>
      </c>
      <c r="V280" t="s">
        <v>2795</v>
      </c>
      <c r="W280" t="s">
        <v>2874</v>
      </c>
      <c r="X280" t="s">
        <v>2688</v>
      </c>
      <c r="Y280" t="s">
        <v>2689</v>
      </c>
      <c r="Z280" t="s">
        <v>2690</v>
      </c>
      <c r="AA280">
        <v>2128869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25">
        <f t="shared" si="25"/>
        <v>20</v>
      </c>
      <c r="G281" s="214">
        <v>1244640</v>
      </c>
      <c r="H281" s="210">
        <v>37026.163171296299</v>
      </c>
      <c r="I281" t="s">
        <v>2623</v>
      </c>
      <c r="M281" t="s">
        <v>3801</v>
      </c>
      <c r="N281" t="s">
        <v>2782</v>
      </c>
      <c r="O281" t="s">
        <v>2783</v>
      </c>
      <c r="Q281" s="211">
        <v>20</v>
      </c>
      <c r="S281" t="s">
        <v>2684</v>
      </c>
      <c r="T281" t="s">
        <v>2685</v>
      </c>
      <c r="U281" s="213">
        <v>1506</v>
      </c>
      <c r="V281" t="s">
        <v>2790</v>
      </c>
      <c r="W281" t="s">
        <v>2732</v>
      </c>
      <c r="X281" t="s">
        <v>2688</v>
      </c>
      <c r="Y281" t="s">
        <v>2689</v>
      </c>
      <c r="Z281" t="s">
        <v>2690</v>
      </c>
      <c r="AA281">
        <v>2128873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25">
        <f t="shared" si="25"/>
        <v>15</v>
      </c>
      <c r="G282" s="214">
        <v>1244641</v>
      </c>
      <c r="H282" s="210">
        <v>37026.163229166668</v>
      </c>
      <c r="I282" t="s">
        <v>2900</v>
      </c>
      <c r="M282" t="s">
        <v>3801</v>
      </c>
      <c r="N282" t="s">
        <v>2682</v>
      </c>
      <c r="O282" t="s">
        <v>2683</v>
      </c>
      <c r="Q282" s="211">
        <v>15</v>
      </c>
      <c r="S282" t="s">
        <v>2684</v>
      </c>
      <c r="T282" t="s">
        <v>2685</v>
      </c>
      <c r="U282" s="213">
        <v>1662</v>
      </c>
      <c r="V282" t="s">
        <v>2990</v>
      </c>
      <c r="W282" t="s">
        <v>2732</v>
      </c>
      <c r="X282" t="s">
        <v>2688</v>
      </c>
      <c r="Y282" t="s">
        <v>2689</v>
      </c>
      <c r="Z282" t="s">
        <v>2690</v>
      </c>
      <c r="AA282">
        <v>2128877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25">
        <f t="shared" si="25"/>
        <v>10</v>
      </c>
      <c r="G283" s="214">
        <v>1244642</v>
      </c>
      <c r="H283" s="210">
        <v>37026.164178240739</v>
      </c>
      <c r="I283" t="s">
        <v>2815</v>
      </c>
      <c r="M283" t="s">
        <v>3801</v>
      </c>
      <c r="N283" t="s">
        <v>2816</v>
      </c>
      <c r="O283" t="s">
        <v>2817</v>
      </c>
      <c r="Q283" s="211">
        <v>10</v>
      </c>
      <c r="S283" t="s">
        <v>2818</v>
      </c>
      <c r="T283" t="s">
        <v>2685</v>
      </c>
      <c r="U283" s="213">
        <v>7115</v>
      </c>
      <c r="V283" t="s">
        <v>2819</v>
      </c>
      <c r="W283" t="s">
        <v>2820</v>
      </c>
      <c r="X283" t="s">
        <v>2688</v>
      </c>
      <c r="Y283" t="s">
        <v>2689</v>
      </c>
      <c r="Z283" t="s">
        <v>2690</v>
      </c>
      <c r="AA283">
        <v>2128885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25">
        <f t="shared" si="25"/>
        <v>15</v>
      </c>
      <c r="G284" s="214">
        <v>1244643</v>
      </c>
      <c r="H284" s="210">
        <v>37026.164618055554</v>
      </c>
      <c r="I284" t="s">
        <v>2806</v>
      </c>
      <c r="M284" t="s">
        <v>3801</v>
      </c>
      <c r="N284" t="s">
        <v>2782</v>
      </c>
      <c r="O284" t="s">
        <v>2783</v>
      </c>
      <c r="P284" s="211">
        <v>15</v>
      </c>
      <c r="S284" t="s">
        <v>2684</v>
      </c>
      <c r="T284" t="s">
        <v>2685</v>
      </c>
      <c r="U284" s="213">
        <v>1505</v>
      </c>
      <c r="V284" t="s">
        <v>2807</v>
      </c>
      <c r="W284" t="s">
        <v>2732</v>
      </c>
      <c r="X284" t="s">
        <v>2688</v>
      </c>
      <c r="Y284" t="s">
        <v>2689</v>
      </c>
      <c r="Z284" t="s">
        <v>2690</v>
      </c>
      <c r="AA284">
        <v>2128903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25">
        <f t="shared" si="25"/>
        <v>4</v>
      </c>
      <c r="G285" s="214">
        <v>1244644</v>
      </c>
      <c r="H285" s="210">
        <v>37026.164768518516</v>
      </c>
      <c r="I285" t="s">
        <v>2781</v>
      </c>
      <c r="M285" t="s">
        <v>3801</v>
      </c>
      <c r="N285" t="s">
        <v>2782</v>
      </c>
      <c r="O285" t="s">
        <v>2783</v>
      </c>
      <c r="Q285" s="211">
        <v>4</v>
      </c>
      <c r="S285" t="s">
        <v>2684</v>
      </c>
      <c r="T285" t="s">
        <v>2685</v>
      </c>
      <c r="U285" s="213">
        <v>1506</v>
      </c>
      <c r="V285" t="s">
        <v>2784</v>
      </c>
      <c r="W285" t="s">
        <v>2732</v>
      </c>
      <c r="X285" t="s">
        <v>2688</v>
      </c>
      <c r="Y285" t="s">
        <v>2689</v>
      </c>
      <c r="Z285" t="s">
        <v>2690</v>
      </c>
      <c r="AA285">
        <v>2128905</v>
      </c>
    </row>
    <row r="286" spans="1:29" x14ac:dyDescent="0.2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35</v>
      </c>
      <c r="F286" s="225">
        <f t="shared" si="25"/>
        <v>700</v>
      </c>
      <c r="G286" s="214">
        <v>1244645</v>
      </c>
      <c r="H286" s="210">
        <v>37026.165034722224</v>
      </c>
      <c r="I286" t="s">
        <v>2888</v>
      </c>
      <c r="M286" t="s">
        <v>3886</v>
      </c>
      <c r="N286" t="s">
        <v>2936</v>
      </c>
      <c r="O286" t="s">
        <v>2991</v>
      </c>
      <c r="Q286" s="211">
        <v>20</v>
      </c>
      <c r="S286" t="s">
        <v>3794</v>
      </c>
      <c r="T286" t="s">
        <v>2840</v>
      </c>
      <c r="U286" s="213">
        <v>18.55</v>
      </c>
      <c r="V286" t="s">
        <v>2992</v>
      </c>
      <c r="W286" t="s">
        <v>2939</v>
      </c>
      <c r="X286" t="s">
        <v>2940</v>
      </c>
      <c r="Y286" t="s">
        <v>2941</v>
      </c>
      <c r="Z286" t="s">
        <v>2942</v>
      </c>
      <c r="AA286">
        <v>102150.1</v>
      </c>
      <c r="AB286" s="210">
        <v>37039</v>
      </c>
      <c r="AC286" s="210">
        <v>37073</v>
      </c>
    </row>
    <row r="287" spans="1:29" x14ac:dyDescent="0.2">
      <c r="A287" s="44" t="str">
        <f t="shared" si="21"/>
        <v xml:space="preserve"> Natural Gas Physical</v>
      </c>
      <c r="B287" s="44" t="str">
        <f t="shared" si="22"/>
        <v/>
      </c>
      <c r="C287" s="44" t="str">
        <f t="shared" si="23"/>
        <v>Natural Gas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92</v>
      </c>
      <c r="F287" s="225">
        <f t="shared" si="25"/>
        <v>2300000</v>
      </c>
      <c r="G287" s="214">
        <v>1244646</v>
      </c>
      <c r="H287" s="210">
        <v>37026.165648148148</v>
      </c>
      <c r="I287" t="s">
        <v>2926</v>
      </c>
      <c r="M287" t="s">
        <v>3795</v>
      </c>
      <c r="N287" t="s">
        <v>2837</v>
      </c>
      <c r="O287" t="s">
        <v>2850</v>
      </c>
      <c r="Q287" s="211">
        <v>25000</v>
      </c>
      <c r="S287" t="s">
        <v>2839</v>
      </c>
      <c r="T287" t="s">
        <v>2840</v>
      </c>
      <c r="U287" s="213">
        <v>21.55</v>
      </c>
      <c r="V287" t="s">
        <v>2993</v>
      </c>
      <c r="W287" t="s">
        <v>2842</v>
      </c>
      <c r="X287" t="s">
        <v>2843</v>
      </c>
      <c r="Y287" t="s">
        <v>2844</v>
      </c>
      <c r="Z287" t="s">
        <v>2712</v>
      </c>
      <c r="AA287">
        <v>102835</v>
      </c>
      <c r="AB287" s="210">
        <v>37073</v>
      </c>
      <c r="AC287" s="210">
        <v>37164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25">
        <f t="shared" si="25"/>
        <v>16</v>
      </c>
      <c r="G288" s="214">
        <v>1244647</v>
      </c>
      <c r="H288" s="210">
        <v>37026.165821759256</v>
      </c>
      <c r="I288" t="s">
        <v>2994</v>
      </c>
      <c r="M288" t="s">
        <v>3801</v>
      </c>
      <c r="N288" t="s">
        <v>2782</v>
      </c>
      <c r="O288" t="s">
        <v>2783</v>
      </c>
      <c r="Q288" s="211">
        <v>16</v>
      </c>
      <c r="S288" t="s">
        <v>2684</v>
      </c>
      <c r="T288" t="s">
        <v>2685</v>
      </c>
      <c r="U288" s="213">
        <v>1506</v>
      </c>
      <c r="V288" t="s">
        <v>2995</v>
      </c>
      <c r="W288" t="s">
        <v>2732</v>
      </c>
      <c r="X288" t="s">
        <v>2688</v>
      </c>
      <c r="Y288" t="s">
        <v>2689</v>
      </c>
      <c r="Z288" t="s">
        <v>2690</v>
      </c>
      <c r="AA288">
        <v>2128913</v>
      </c>
    </row>
    <row r="289" spans="1:29" x14ac:dyDescent="0.2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90</v>
      </c>
      <c r="F289" s="225">
        <f t="shared" si="25"/>
        <v>2250000</v>
      </c>
      <c r="G289" s="214">
        <v>1244648</v>
      </c>
      <c r="H289" s="210">
        <v>37026.167696759258</v>
      </c>
      <c r="I289" t="s">
        <v>2957</v>
      </c>
      <c r="M289" t="s">
        <v>3795</v>
      </c>
      <c r="N289" t="s">
        <v>2837</v>
      </c>
      <c r="O289" t="s">
        <v>2838</v>
      </c>
      <c r="Q289" s="211">
        <v>25000</v>
      </c>
      <c r="S289" t="s">
        <v>2839</v>
      </c>
      <c r="T289" t="s">
        <v>2840</v>
      </c>
      <c r="U289" s="213">
        <v>26.4</v>
      </c>
      <c r="V289" t="s">
        <v>2958</v>
      </c>
      <c r="W289" t="s">
        <v>2842</v>
      </c>
      <c r="X289" t="s">
        <v>2843</v>
      </c>
      <c r="Y289" t="s">
        <v>2844</v>
      </c>
      <c r="Z289" t="s">
        <v>2712</v>
      </c>
      <c r="AA289">
        <v>102836</v>
      </c>
      <c r="AB289" s="210">
        <v>37257</v>
      </c>
      <c r="AC289" s="210">
        <v>37346</v>
      </c>
    </row>
    <row r="290" spans="1:29" x14ac:dyDescent="0.2">
      <c r="A290" s="44" t="str">
        <f t="shared" si="21"/>
        <v xml:space="preserve"> Natural Gas Physical</v>
      </c>
      <c r="B290" s="44" t="str">
        <f t="shared" si="22"/>
        <v/>
      </c>
      <c r="C290" s="44" t="str">
        <f t="shared" si="23"/>
        <v>Natural Gas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92</v>
      </c>
      <c r="F290" s="225">
        <f t="shared" si="25"/>
        <v>2300000</v>
      </c>
      <c r="G290" s="214">
        <v>1244649</v>
      </c>
      <c r="H290" s="210">
        <v>37026.168356481481</v>
      </c>
      <c r="I290" t="s">
        <v>2836</v>
      </c>
      <c r="M290" t="s">
        <v>3795</v>
      </c>
      <c r="N290" t="s">
        <v>2837</v>
      </c>
      <c r="O290" t="s">
        <v>2890</v>
      </c>
      <c r="Q290" s="211">
        <v>25000</v>
      </c>
      <c r="S290" t="s">
        <v>2839</v>
      </c>
      <c r="T290" t="s">
        <v>2840</v>
      </c>
      <c r="U290" s="213">
        <v>24.75</v>
      </c>
      <c r="V290" t="s">
        <v>2851</v>
      </c>
      <c r="W290" t="s">
        <v>2842</v>
      </c>
      <c r="X290" t="s">
        <v>2843</v>
      </c>
      <c r="Y290" t="s">
        <v>2844</v>
      </c>
      <c r="Z290" t="s">
        <v>2712</v>
      </c>
      <c r="AA290">
        <v>102837</v>
      </c>
      <c r="AB290" s="210">
        <v>37165</v>
      </c>
      <c r="AC290" s="210">
        <v>37256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25">
        <f t="shared" si="25"/>
        <v>20</v>
      </c>
      <c r="G291" s="214">
        <v>1244653</v>
      </c>
      <c r="H291" s="210">
        <v>37026.168495370373</v>
      </c>
      <c r="I291" t="s">
        <v>2932</v>
      </c>
      <c r="M291" t="s">
        <v>3801</v>
      </c>
      <c r="N291" t="s">
        <v>2782</v>
      </c>
      <c r="O291" t="s">
        <v>2783</v>
      </c>
      <c r="Q291" s="211">
        <v>20</v>
      </c>
      <c r="S291" t="s">
        <v>2684</v>
      </c>
      <c r="T291" t="s">
        <v>2685</v>
      </c>
      <c r="U291" s="213">
        <v>1507</v>
      </c>
      <c r="V291" t="s">
        <v>2933</v>
      </c>
      <c r="W291" t="s">
        <v>2732</v>
      </c>
      <c r="X291" t="s">
        <v>2688</v>
      </c>
      <c r="Y291" t="s">
        <v>2689</v>
      </c>
      <c r="Z291" t="s">
        <v>2690</v>
      </c>
      <c r="AA291">
        <v>2128937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25">
        <f t="shared" si="25"/>
        <v>50</v>
      </c>
      <c r="G292" s="214">
        <v>1244651</v>
      </c>
      <c r="H292" s="210">
        <v>37026.168495370373</v>
      </c>
      <c r="I292" t="s">
        <v>2791</v>
      </c>
      <c r="M292" t="s">
        <v>3801</v>
      </c>
      <c r="N292" t="s">
        <v>2782</v>
      </c>
      <c r="O292" t="s">
        <v>2996</v>
      </c>
      <c r="P292" s="211">
        <v>50</v>
      </c>
      <c r="S292" t="s">
        <v>2684</v>
      </c>
      <c r="T292" t="s">
        <v>2685</v>
      </c>
      <c r="U292" s="213">
        <v>1502.75</v>
      </c>
      <c r="V292" t="s">
        <v>2795</v>
      </c>
      <c r="W292" t="s">
        <v>2874</v>
      </c>
      <c r="X292" t="s">
        <v>2688</v>
      </c>
      <c r="Y292" t="s">
        <v>2689</v>
      </c>
      <c r="Z292" t="s">
        <v>2690</v>
      </c>
      <c r="AA292">
        <v>2128933</v>
      </c>
      <c r="AB292" s="210">
        <v>37090</v>
      </c>
      <c r="AC292" s="210">
        <v>37090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25">
        <f t="shared" si="25"/>
        <v>50</v>
      </c>
      <c r="G293" s="214">
        <v>1244652</v>
      </c>
      <c r="H293" s="210">
        <v>37026.168495370373</v>
      </c>
      <c r="I293" t="s">
        <v>2791</v>
      </c>
      <c r="M293" t="s">
        <v>3801</v>
      </c>
      <c r="N293" t="s">
        <v>2782</v>
      </c>
      <c r="O293" t="s">
        <v>2783</v>
      </c>
      <c r="Q293" s="211">
        <v>50</v>
      </c>
      <c r="S293" t="s">
        <v>2684</v>
      </c>
      <c r="T293" t="s">
        <v>2685</v>
      </c>
      <c r="U293" s="213">
        <v>1506.25</v>
      </c>
      <c r="V293" t="s">
        <v>2795</v>
      </c>
      <c r="W293" t="s">
        <v>2874</v>
      </c>
      <c r="X293" t="s">
        <v>2688</v>
      </c>
      <c r="Y293" t="s">
        <v>2689</v>
      </c>
      <c r="Z293" t="s">
        <v>2690</v>
      </c>
      <c r="AA293">
        <v>2128935</v>
      </c>
    </row>
    <row r="294" spans="1:29" x14ac:dyDescent="0.2">
      <c r="A294" s="44" t="str">
        <f t="shared" si="21"/>
        <v xml:space="preserve"> Natural Gas Physical</v>
      </c>
      <c r="B294" s="44" t="str">
        <f t="shared" si="22"/>
        <v/>
      </c>
      <c r="C294" s="44" t="str">
        <f t="shared" si="23"/>
        <v>Natural Gas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183</v>
      </c>
      <c r="F294" s="225">
        <f t="shared" si="25"/>
        <v>4575000</v>
      </c>
      <c r="G294" s="214">
        <v>1244654</v>
      </c>
      <c r="H294" s="210">
        <v>37026.168611111112</v>
      </c>
      <c r="I294" t="s">
        <v>2926</v>
      </c>
      <c r="M294" t="s">
        <v>3795</v>
      </c>
      <c r="N294" t="s">
        <v>2837</v>
      </c>
      <c r="O294" t="s">
        <v>2846</v>
      </c>
      <c r="Q294" s="211">
        <v>25000</v>
      </c>
      <c r="S294" t="s">
        <v>2839</v>
      </c>
      <c r="T294" t="s">
        <v>2840</v>
      </c>
      <c r="U294" s="213">
        <v>22.2</v>
      </c>
      <c r="V294" t="s">
        <v>2993</v>
      </c>
      <c r="W294" t="s">
        <v>2842</v>
      </c>
      <c r="X294" t="s">
        <v>2843</v>
      </c>
      <c r="Y294" t="s">
        <v>2844</v>
      </c>
      <c r="Z294" t="s">
        <v>2712</v>
      </c>
      <c r="AA294">
        <v>102838</v>
      </c>
      <c r="AB294" s="210">
        <v>37347</v>
      </c>
      <c r="AC294" s="210">
        <v>37529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25">
        <f t="shared" si="25"/>
        <v>50</v>
      </c>
      <c r="G295" s="214">
        <v>1244656</v>
      </c>
      <c r="H295" s="210">
        <v>37026.168668981481</v>
      </c>
      <c r="I295" t="s">
        <v>2791</v>
      </c>
      <c r="M295" t="s">
        <v>3801</v>
      </c>
      <c r="N295" t="s">
        <v>2782</v>
      </c>
      <c r="O295" t="s">
        <v>2883</v>
      </c>
      <c r="P295" s="211">
        <v>50</v>
      </c>
      <c r="S295" t="s">
        <v>2684</v>
      </c>
      <c r="T295" t="s">
        <v>2685</v>
      </c>
      <c r="U295" s="213">
        <v>1506</v>
      </c>
      <c r="V295" t="s">
        <v>2795</v>
      </c>
      <c r="W295" t="s">
        <v>2874</v>
      </c>
      <c r="X295" t="s">
        <v>2688</v>
      </c>
      <c r="Y295" t="s">
        <v>2689</v>
      </c>
      <c r="Z295" t="s">
        <v>2690</v>
      </c>
      <c r="AA295">
        <v>2128939</v>
      </c>
      <c r="AB295" s="210">
        <v>37062</v>
      </c>
      <c r="AC295" s="210">
        <v>37062</v>
      </c>
    </row>
    <row r="296" spans="1:29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25">
        <f t="shared" si="25"/>
        <v>50</v>
      </c>
      <c r="G296" s="214">
        <v>1244657</v>
      </c>
      <c r="H296" s="210">
        <v>37026.168668981481</v>
      </c>
      <c r="I296" t="s">
        <v>2791</v>
      </c>
      <c r="M296" t="s">
        <v>3801</v>
      </c>
      <c r="N296" t="s">
        <v>2782</v>
      </c>
      <c r="O296" t="s">
        <v>2996</v>
      </c>
      <c r="Q296" s="211">
        <v>50</v>
      </c>
      <c r="S296" t="s">
        <v>2684</v>
      </c>
      <c r="T296" t="s">
        <v>2685</v>
      </c>
      <c r="U296" s="213">
        <v>1504</v>
      </c>
      <c r="V296" t="s">
        <v>2795</v>
      </c>
      <c r="W296" t="s">
        <v>2874</v>
      </c>
      <c r="X296" t="s">
        <v>2688</v>
      </c>
      <c r="Y296" t="s">
        <v>2689</v>
      </c>
      <c r="Z296" t="s">
        <v>2690</v>
      </c>
      <c r="AA296">
        <v>2128941</v>
      </c>
      <c r="AB296" s="210">
        <v>37090</v>
      </c>
      <c r="AC296" s="210">
        <v>37090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25">
        <f t="shared" si="25"/>
        <v>20</v>
      </c>
      <c r="G297" s="214">
        <v>1244659</v>
      </c>
      <c r="H297" s="210">
        <v>37026.169108796297</v>
      </c>
      <c r="I297" t="s">
        <v>2808</v>
      </c>
      <c r="M297" t="s">
        <v>3801</v>
      </c>
      <c r="N297" t="s">
        <v>2782</v>
      </c>
      <c r="O297" t="s">
        <v>2783</v>
      </c>
      <c r="P297" s="211">
        <v>20</v>
      </c>
      <c r="S297" t="s">
        <v>2684</v>
      </c>
      <c r="T297" t="s">
        <v>2685</v>
      </c>
      <c r="U297" s="213">
        <v>1506</v>
      </c>
      <c r="V297" t="s">
        <v>2835</v>
      </c>
      <c r="W297" t="s">
        <v>2732</v>
      </c>
      <c r="X297" t="s">
        <v>2688</v>
      </c>
      <c r="Y297" t="s">
        <v>2689</v>
      </c>
      <c r="Z297" t="s">
        <v>2690</v>
      </c>
      <c r="AA297">
        <v>2128943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25">
        <f t="shared" si="25"/>
        <v>20</v>
      </c>
      <c r="G298" s="214">
        <v>1244661</v>
      </c>
      <c r="H298" s="210">
        <v>37026.169849537036</v>
      </c>
      <c r="I298" t="s">
        <v>2806</v>
      </c>
      <c r="M298" t="s">
        <v>3801</v>
      </c>
      <c r="N298" t="s">
        <v>2682</v>
      </c>
      <c r="O298" t="s">
        <v>2683</v>
      </c>
      <c r="Q298" s="211">
        <v>20</v>
      </c>
      <c r="S298" t="s">
        <v>2684</v>
      </c>
      <c r="T298" t="s">
        <v>2685</v>
      </c>
      <c r="U298" s="213">
        <v>1663</v>
      </c>
      <c r="V298" t="s">
        <v>2966</v>
      </c>
      <c r="W298" t="s">
        <v>2732</v>
      </c>
      <c r="X298" t="s">
        <v>2688</v>
      </c>
      <c r="Y298" t="s">
        <v>2689</v>
      </c>
      <c r="Z298" t="s">
        <v>2690</v>
      </c>
      <c r="AA298">
        <v>2128947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25">
        <f t="shared" si="25"/>
        <v>10</v>
      </c>
      <c r="G299" s="214">
        <v>1244662</v>
      </c>
      <c r="H299" s="210">
        <v>37026.172465277778</v>
      </c>
      <c r="I299" t="s">
        <v>2806</v>
      </c>
      <c r="M299" t="s">
        <v>3801</v>
      </c>
      <c r="N299" t="s">
        <v>2782</v>
      </c>
      <c r="O299" t="s">
        <v>2783</v>
      </c>
      <c r="Q299" s="211">
        <v>10</v>
      </c>
      <c r="S299" t="s">
        <v>2684</v>
      </c>
      <c r="T299" t="s">
        <v>2685</v>
      </c>
      <c r="U299" s="213">
        <v>1508</v>
      </c>
      <c r="V299" t="s">
        <v>2911</v>
      </c>
      <c r="W299" t="s">
        <v>2732</v>
      </c>
      <c r="X299" t="s">
        <v>2688</v>
      </c>
      <c r="Y299" t="s">
        <v>2689</v>
      </c>
      <c r="Z299" t="s">
        <v>2690</v>
      </c>
      <c r="AA299">
        <v>2128949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25">
        <f t="shared" si="25"/>
        <v>8</v>
      </c>
      <c r="G300" s="214">
        <v>1244663</v>
      </c>
      <c r="H300" s="210">
        <v>37026.173460648148</v>
      </c>
      <c r="I300" t="s">
        <v>2791</v>
      </c>
      <c r="M300" t="s">
        <v>3801</v>
      </c>
      <c r="N300" t="s">
        <v>2782</v>
      </c>
      <c r="O300" t="s">
        <v>2783</v>
      </c>
      <c r="Q300" s="211">
        <v>8</v>
      </c>
      <c r="S300" t="s">
        <v>2684</v>
      </c>
      <c r="T300" t="s">
        <v>2685</v>
      </c>
      <c r="U300" s="213">
        <v>1508</v>
      </c>
      <c r="V300" t="s">
        <v>2987</v>
      </c>
      <c r="W300" t="s">
        <v>2732</v>
      </c>
      <c r="X300" t="s">
        <v>2688</v>
      </c>
      <c r="Y300" t="s">
        <v>2689</v>
      </c>
      <c r="Z300" t="s">
        <v>2690</v>
      </c>
      <c r="AA300">
        <v>2128951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25">
        <f t="shared" si="25"/>
        <v>10</v>
      </c>
      <c r="G301" s="214">
        <v>1244664</v>
      </c>
      <c r="H301" s="210">
        <v>37026.173611111109</v>
      </c>
      <c r="I301" t="s">
        <v>2815</v>
      </c>
      <c r="M301" t="s">
        <v>3801</v>
      </c>
      <c r="N301" t="s">
        <v>2816</v>
      </c>
      <c r="O301" t="s">
        <v>2817</v>
      </c>
      <c r="Q301" s="211">
        <v>10</v>
      </c>
      <c r="S301" t="s">
        <v>2818</v>
      </c>
      <c r="T301" t="s">
        <v>2685</v>
      </c>
      <c r="U301" s="213">
        <v>7130</v>
      </c>
      <c r="V301" t="s">
        <v>2819</v>
      </c>
      <c r="W301" t="s">
        <v>2820</v>
      </c>
      <c r="X301" t="s">
        <v>2688</v>
      </c>
      <c r="Y301" t="s">
        <v>2689</v>
      </c>
      <c r="Z301" t="s">
        <v>2690</v>
      </c>
      <c r="AA301">
        <v>2128953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25">
        <f t="shared" si="25"/>
        <v>20</v>
      </c>
      <c r="G302" s="214">
        <v>1244665</v>
      </c>
      <c r="H302" s="210">
        <v>37026.173935185187</v>
      </c>
      <c r="I302" t="s">
        <v>2806</v>
      </c>
      <c r="M302" t="s">
        <v>3801</v>
      </c>
      <c r="N302" t="s">
        <v>2682</v>
      </c>
      <c r="O302" t="s">
        <v>2683</v>
      </c>
      <c r="Q302" s="211">
        <v>20</v>
      </c>
      <c r="S302" t="s">
        <v>2684</v>
      </c>
      <c r="T302" t="s">
        <v>2685</v>
      </c>
      <c r="U302" s="213">
        <v>1664</v>
      </c>
      <c r="V302" t="s">
        <v>2911</v>
      </c>
      <c r="W302" t="s">
        <v>2732</v>
      </c>
      <c r="X302" t="s">
        <v>2688</v>
      </c>
      <c r="Y302" t="s">
        <v>2689</v>
      </c>
      <c r="Z302" t="s">
        <v>2690</v>
      </c>
      <c r="AA302">
        <v>2128955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25">
        <f t="shared" si="25"/>
        <v>4</v>
      </c>
      <c r="G303" s="214">
        <v>1244667</v>
      </c>
      <c r="H303" s="210">
        <v>37026.174270833333</v>
      </c>
      <c r="I303" t="s">
        <v>2791</v>
      </c>
      <c r="M303" t="s">
        <v>3801</v>
      </c>
      <c r="N303" t="s">
        <v>2816</v>
      </c>
      <c r="O303" t="s">
        <v>2817</v>
      </c>
      <c r="P303" s="211">
        <v>4</v>
      </c>
      <c r="S303" t="s">
        <v>2818</v>
      </c>
      <c r="T303" t="s">
        <v>2685</v>
      </c>
      <c r="U303" s="213">
        <v>7120</v>
      </c>
      <c r="V303" t="s">
        <v>2934</v>
      </c>
      <c r="W303" t="s">
        <v>2820</v>
      </c>
      <c r="X303" t="s">
        <v>2688</v>
      </c>
      <c r="Y303" t="s">
        <v>2689</v>
      </c>
      <c r="Z303" t="s">
        <v>2690</v>
      </c>
      <c r="AA303">
        <v>2128957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25">
        <f t="shared" si="25"/>
        <v>2</v>
      </c>
      <c r="G304" s="214">
        <v>1244668</v>
      </c>
      <c r="H304" s="210">
        <v>37026.17560185185</v>
      </c>
      <c r="I304" t="s">
        <v>2623</v>
      </c>
      <c r="M304" t="s">
        <v>3801</v>
      </c>
      <c r="N304" t="s">
        <v>2782</v>
      </c>
      <c r="O304" t="s">
        <v>2783</v>
      </c>
      <c r="Q304" s="211">
        <v>2</v>
      </c>
      <c r="S304" t="s">
        <v>2684</v>
      </c>
      <c r="T304" t="s">
        <v>2685</v>
      </c>
      <c r="U304" s="213">
        <v>1508</v>
      </c>
      <c r="V304" t="s">
        <v>2790</v>
      </c>
      <c r="W304" t="s">
        <v>2732</v>
      </c>
      <c r="X304" t="s">
        <v>2688</v>
      </c>
      <c r="Y304" t="s">
        <v>2689</v>
      </c>
      <c r="Z304" t="s">
        <v>2690</v>
      </c>
      <c r="AA304">
        <v>2128961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25">
        <f t="shared" si="25"/>
        <v>10</v>
      </c>
      <c r="G305" s="214">
        <v>1244669</v>
      </c>
      <c r="H305" s="210">
        <v>37026.176898148151</v>
      </c>
      <c r="I305" t="s">
        <v>2891</v>
      </c>
      <c r="M305" t="s">
        <v>3801</v>
      </c>
      <c r="N305" t="s">
        <v>2792</v>
      </c>
      <c r="O305" t="s">
        <v>2793</v>
      </c>
      <c r="Q305" s="211">
        <v>10</v>
      </c>
      <c r="S305" t="s">
        <v>2794</v>
      </c>
      <c r="T305" t="s">
        <v>2685</v>
      </c>
      <c r="U305" s="213">
        <v>1260</v>
      </c>
      <c r="V305" t="s">
        <v>2892</v>
      </c>
      <c r="W305" t="s">
        <v>2796</v>
      </c>
      <c r="X305" t="s">
        <v>2688</v>
      </c>
      <c r="Y305" t="s">
        <v>2689</v>
      </c>
      <c r="Z305" t="s">
        <v>2690</v>
      </c>
      <c r="AA305">
        <v>2128964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25">
        <f t="shared" si="25"/>
        <v>20</v>
      </c>
      <c r="G306" s="214">
        <v>1244670</v>
      </c>
      <c r="H306" s="210">
        <v>37026.177199074074</v>
      </c>
      <c r="I306" t="s">
        <v>2997</v>
      </c>
      <c r="M306" t="s">
        <v>3801</v>
      </c>
      <c r="N306" t="s">
        <v>2682</v>
      </c>
      <c r="O306" t="s">
        <v>2683</v>
      </c>
      <c r="P306" s="211">
        <v>20</v>
      </c>
      <c r="S306" t="s">
        <v>2684</v>
      </c>
      <c r="T306" t="s">
        <v>2685</v>
      </c>
      <c r="U306" s="213">
        <v>1663</v>
      </c>
      <c r="V306" t="s">
        <v>2998</v>
      </c>
      <c r="W306" t="s">
        <v>2732</v>
      </c>
      <c r="X306" t="s">
        <v>2688</v>
      </c>
      <c r="Y306" t="s">
        <v>2689</v>
      </c>
      <c r="Z306" t="s">
        <v>2690</v>
      </c>
      <c r="AA306">
        <v>2128968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25">
        <f t="shared" si="25"/>
        <v>11</v>
      </c>
      <c r="G307" s="214">
        <v>1244671</v>
      </c>
      <c r="H307" s="210">
        <v>37026.178437499999</v>
      </c>
      <c r="I307" t="s">
        <v>2781</v>
      </c>
      <c r="M307" t="s">
        <v>3801</v>
      </c>
      <c r="N307" t="s">
        <v>2782</v>
      </c>
      <c r="O307" t="s">
        <v>2783</v>
      </c>
      <c r="P307" s="211">
        <v>11</v>
      </c>
      <c r="S307" t="s">
        <v>2684</v>
      </c>
      <c r="T307" t="s">
        <v>2685</v>
      </c>
      <c r="U307" s="213">
        <v>1507</v>
      </c>
      <c r="V307" t="s">
        <v>2784</v>
      </c>
      <c r="W307" t="s">
        <v>2732</v>
      </c>
      <c r="X307" t="s">
        <v>2688</v>
      </c>
      <c r="Y307" t="s">
        <v>2689</v>
      </c>
      <c r="Z307" t="s">
        <v>2690</v>
      </c>
      <c r="AA307">
        <v>2128975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25">
        <f t="shared" si="25"/>
        <v>10</v>
      </c>
      <c r="G308" s="214">
        <v>1244672</v>
      </c>
      <c r="H308" s="210">
        <v>37026.178530092591</v>
      </c>
      <c r="I308" t="s">
        <v>2821</v>
      </c>
      <c r="M308" t="s">
        <v>3801</v>
      </c>
      <c r="N308" t="s">
        <v>2782</v>
      </c>
      <c r="O308" t="s">
        <v>2783</v>
      </c>
      <c r="Q308" s="211">
        <v>10</v>
      </c>
      <c r="S308" t="s">
        <v>2684</v>
      </c>
      <c r="T308" t="s">
        <v>2685</v>
      </c>
      <c r="U308" s="213">
        <v>1509</v>
      </c>
      <c r="V308" t="s">
        <v>2824</v>
      </c>
      <c r="W308" t="s">
        <v>2732</v>
      </c>
      <c r="X308" t="s">
        <v>2688</v>
      </c>
      <c r="Y308" t="s">
        <v>2689</v>
      </c>
      <c r="Z308" t="s">
        <v>2690</v>
      </c>
      <c r="AA308">
        <v>2128978</v>
      </c>
    </row>
    <row r="309" spans="1:29" x14ac:dyDescent="0.2">
      <c r="A309" s="44" t="str">
        <f t="shared" si="21"/>
        <v xml:space="preserve"> Crude Financial</v>
      </c>
      <c r="B309" s="44" t="str">
        <f t="shared" si="22"/>
        <v/>
      </c>
      <c r="C309" s="44" t="str">
        <f t="shared" si="23"/>
        <v>Crude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25">
        <f t="shared" si="25"/>
        <v>50000</v>
      </c>
      <c r="G309" s="214">
        <v>1244673</v>
      </c>
      <c r="H309" s="210">
        <v>37026.178715277776</v>
      </c>
      <c r="I309" t="s">
        <v>2797</v>
      </c>
      <c r="M309" t="s">
        <v>4216</v>
      </c>
      <c r="N309" t="s">
        <v>2999</v>
      </c>
      <c r="O309" t="s">
        <v>3000</v>
      </c>
      <c r="Q309" s="211">
        <v>50000</v>
      </c>
      <c r="S309" t="s">
        <v>3798</v>
      </c>
      <c r="T309" t="s">
        <v>2685</v>
      </c>
      <c r="U309" s="213">
        <v>24.85</v>
      </c>
      <c r="V309" t="s">
        <v>3001</v>
      </c>
      <c r="W309" t="s">
        <v>3002</v>
      </c>
      <c r="X309" t="s">
        <v>3003</v>
      </c>
      <c r="Y309" t="s">
        <v>2803</v>
      </c>
      <c r="Z309" t="s">
        <v>2804</v>
      </c>
      <c r="AA309" t="s">
        <v>3004</v>
      </c>
      <c r="AB309" s="210">
        <v>37073</v>
      </c>
      <c r="AC309" s="210">
        <v>37103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25">
        <f t="shared" si="25"/>
        <v>5</v>
      </c>
      <c r="G310" s="214">
        <v>1244674</v>
      </c>
      <c r="H310" s="210">
        <v>37026.181215277778</v>
      </c>
      <c r="I310" t="s">
        <v>2876</v>
      </c>
      <c r="M310" t="s">
        <v>3801</v>
      </c>
      <c r="N310" t="s">
        <v>2782</v>
      </c>
      <c r="O310" t="s">
        <v>2783</v>
      </c>
      <c r="P310" s="211">
        <v>5</v>
      </c>
      <c r="S310" t="s">
        <v>2684</v>
      </c>
      <c r="T310" t="s">
        <v>2685</v>
      </c>
      <c r="U310" s="213">
        <v>1507</v>
      </c>
      <c r="V310" t="s">
        <v>2877</v>
      </c>
      <c r="W310" t="s">
        <v>2732</v>
      </c>
      <c r="X310" t="s">
        <v>2688</v>
      </c>
      <c r="Y310" t="s">
        <v>2689</v>
      </c>
      <c r="Z310" t="s">
        <v>2690</v>
      </c>
      <c r="AA310">
        <v>2128985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25">
        <f t="shared" si="25"/>
        <v>10</v>
      </c>
      <c r="G311" s="214">
        <v>1244675</v>
      </c>
      <c r="H311" s="210">
        <v>37026.181469907409</v>
      </c>
      <c r="I311" t="s">
        <v>2821</v>
      </c>
      <c r="M311" t="s">
        <v>3801</v>
      </c>
      <c r="N311" t="s">
        <v>2782</v>
      </c>
      <c r="O311" t="s">
        <v>2783</v>
      </c>
      <c r="Q311" s="211">
        <v>10</v>
      </c>
      <c r="S311" t="s">
        <v>2684</v>
      </c>
      <c r="T311" t="s">
        <v>2685</v>
      </c>
      <c r="U311" s="213">
        <v>1509</v>
      </c>
      <c r="V311" t="s">
        <v>2824</v>
      </c>
      <c r="W311" t="s">
        <v>2732</v>
      </c>
      <c r="X311" t="s">
        <v>2688</v>
      </c>
      <c r="Y311" t="s">
        <v>2689</v>
      </c>
      <c r="Z311" t="s">
        <v>2690</v>
      </c>
      <c r="AA311">
        <v>2128987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25">
        <f t="shared" si="25"/>
        <v>4</v>
      </c>
      <c r="G312" s="214">
        <v>1244676</v>
      </c>
      <c r="H312" s="210">
        <v>37026.18241898148</v>
      </c>
      <c r="I312" t="s">
        <v>3005</v>
      </c>
      <c r="M312" t="s">
        <v>3801</v>
      </c>
      <c r="N312" t="s">
        <v>2782</v>
      </c>
      <c r="O312" t="s">
        <v>2783</v>
      </c>
      <c r="P312" s="211">
        <v>4</v>
      </c>
      <c r="S312" t="s">
        <v>2684</v>
      </c>
      <c r="T312" t="s">
        <v>2685</v>
      </c>
      <c r="U312" s="213">
        <v>1508</v>
      </c>
      <c r="V312" t="s">
        <v>3006</v>
      </c>
      <c r="W312" t="s">
        <v>2732</v>
      </c>
      <c r="X312" t="s">
        <v>2688</v>
      </c>
      <c r="Y312" t="s">
        <v>2689</v>
      </c>
      <c r="Z312" t="s">
        <v>2690</v>
      </c>
      <c r="AA312">
        <v>2128993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25">
        <f t="shared" si="25"/>
        <v>20</v>
      </c>
      <c r="G313" s="214">
        <v>1244677</v>
      </c>
      <c r="H313" s="210">
        <v>37026.182858796295</v>
      </c>
      <c r="I313" t="s">
        <v>2884</v>
      </c>
      <c r="M313" t="s">
        <v>3801</v>
      </c>
      <c r="N313" t="s">
        <v>2782</v>
      </c>
      <c r="O313" t="s">
        <v>2783</v>
      </c>
      <c r="Q313" s="211">
        <v>20</v>
      </c>
      <c r="S313" t="s">
        <v>2684</v>
      </c>
      <c r="T313" t="s">
        <v>2685</v>
      </c>
      <c r="U313" s="213">
        <v>1509</v>
      </c>
      <c r="V313" t="s">
        <v>2885</v>
      </c>
      <c r="W313" t="s">
        <v>2732</v>
      </c>
      <c r="X313" t="s">
        <v>2688</v>
      </c>
      <c r="Y313" t="s">
        <v>2689</v>
      </c>
      <c r="Z313" t="s">
        <v>2690</v>
      </c>
      <c r="AA313">
        <v>2128996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25">
        <f t="shared" si="25"/>
        <v>20</v>
      </c>
      <c r="G314" s="214">
        <v>1244679</v>
      </c>
      <c r="H314" s="210">
        <v>37026.183900462966</v>
      </c>
      <c r="I314" t="s">
        <v>2806</v>
      </c>
      <c r="M314" t="s">
        <v>3801</v>
      </c>
      <c r="N314" t="s">
        <v>2682</v>
      </c>
      <c r="O314" t="s">
        <v>2683</v>
      </c>
      <c r="Q314" s="211">
        <v>20</v>
      </c>
      <c r="S314" t="s">
        <v>2684</v>
      </c>
      <c r="T314" t="s">
        <v>2685</v>
      </c>
      <c r="U314" s="213">
        <v>1664</v>
      </c>
      <c r="V314" t="s">
        <v>2966</v>
      </c>
      <c r="W314" t="s">
        <v>2732</v>
      </c>
      <c r="X314" t="s">
        <v>2688</v>
      </c>
      <c r="Y314" t="s">
        <v>2689</v>
      </c>
      <c r="Z314" t="s">
        <v>2690</v>
      </c>
      <c r="AA314">
        <v>2129002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25">
        <f t="shared" si="25"/>
        <v>7</v>
      </c>
      <c r="G315" s="214">
        <v>1244680</v>
      </c>
      <c r="H315" s="210">
        <v>37026.184201388889</v>
      </c>
      <c r="I315" t="s">
        <v>2791</v>
      </c>
      <c r="M315" t="s">
        <v>3801</v>
      </c>
      <c r="N315" t="s">
        <v>2782</v>
      </c>
      <c r="O315" t="s">
        <v>2783</v>
      </c>
      <c r="P315" s="211">
        <v>7</v>
      </c>
      <c r="S315" t="s">
        <v>2684</v>
      </c>
      <c r="T315" t="s">
        <v>2685</v>
      </c>
      <c r="U315" s="213">
        <v>1508</v>
      </c>
      <c r="V315" t="s">
        <v>2795</v>
      </c>
      <c r="W315" t="s">
        <v>2732</v>
      </c>
      <c r="X315" t="s">
        <v>2688</v>
      </c>
      <c r="Y315" t="s">
        <v>2689</v>
      </c>
      <c r="Z315" t="s">
        <v>2690</v>
      </c>
      <c r="AA315">
        <v>2129005</v>
      </c>
    </row>
    <row r="316" spans="1:29" x14ac:dyDescent="0.2">
      <c r="A316" s="44" t="str">
        <f t="shared" si="21"/>
        <v xml:space="preserve"> Power Physical</v>
      </c>
      <c r="B316" s="44" t="str">
        <f t="shared" si="22"/>
        <v/>
      </c>
      <c r="C316" s="44" t="str">
        <f t="shared" si="23"/>
        <v>Power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182</v>
      </c>
      <c r="F316" s="225">
        <f t="shared" si="25"/>
        <v>3640</v>
      </c>
      <c r="G316" s="214">
        <v>1244681</v>
      </c>
      <c r="H316" s="210">
        <v>37026.184525462966</v>
      </c>
      <c r="I316" t="s">
        <v>2903</v>
      </c>
      <c r="M316" t="s">
        <v>3886</v>
      </c>
      <c r="N316" t="s">
        <v>2936</v>
      </c>
      <c r="O316" t="s">
        <v>2937</v>
      </c>
      <c r="P316" s="211">
        <v>20</v>
      </c>
      <c r="S316" t="s">
        <v>3794</v>
      </c>
      <c r="T316" t="s">
        <v>2840</v>
      </c>
      <c r="U316" s="213">
        <v>21.47</v>
      </c>
      <c r="V316" t="s">
        <v>2946</v>
      </c>
      <c r="W316" t="s">
        <v>2939</v>
      </c>
      <c r="X316" t="s">
        <v>2940</v>
      </c>
      <c r="Y316" t="s">
        <v>2941</v>
      </c>
      <c r="Z316" t="s">
        <v>2942</v>
      </c>
      <c r="AA316">
        <v>102190.1</v>
      </c>
      <c r="AB316" s="210">
        <v>37165</v>
      </c>
      <c r="AC316" s="210">
        <v>37346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25">
        <f t="shared" si="25"/>
        <v>10</v>
      </c>
      <c r="G317" s="214">
        <v>1244682</v>
      </c>
      <c r="H317" s="210">
        <v>37026.185289351852</v>
      </c>
      <c r="I317" t="s">
        <v>2880</v>
      </c>
      <c r="M317" t="s">
        <v>3801</v>
      </c>
      <c r="N317" t="s">
        <v>2792</v>
      </c>
      <c r="O317" t="s">
        <v>2793</v>
      </c>
      <c r="P317" s="211">
        <v>10</v>
      </c>
      <c r="S317" t="s">
        <v>2794</v>
      </c>
      <c r="T317" t="s">
        <v>2685</v>
      </c>
      <c r="U317" s="213">
        <v>1259</v>
      </c>
      <c r="V317" t="s">
        <v>2881</v>
      </c>
      <c r="W317" t="s">
        <v>2796</v>
      </c>
      <c r="X317" t="s">
        <v>2688</v>
      </c>
      <c r="Y317" t="s">
        <v>2689</v>
      </c>
      <c r="Z317" t="s">
        <v>2690</v>
      </c>
      <c r="AA317">
        <v>2129007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25">
        <f t="shared" si="25"/>
        <v>10</v>
      </c>
      <c r="G318" s="214">
        <v>1244683</v>
      </c>
      <c r="H318" s="210">
        <v>37026.185891203706</v>
      </c>
      <c r="I318" t="s">
        <v>2880</v>
      </c>
      <c r="M318" t="s">
        <v>3801</v>
      </c>
      <c r="N318" t="s">
        <v>2816</v>
      </c>
      <c r="O318" t="s">
        <v>2817</v>
      </c>
      <c r="Q318" s="211">
        <v>10</v>
      </c>
      <c r="S318" t="s">
        <v>2818</v>
      </c>
      <c r="T318" t="s">
        <v>2685</v>
      </c>
      <c r="U318" s="213">
        <v>7145</v>
      </c>
      <c r="V318" t="s">
        <v>2886</v>
      </c>
      <c r="W318" t="s">
        <v>2820</v>
      </c>
      <c r="X318" t="s">
        <v>2688</v>
      </c>
      <c r="Y318" t="s">
        <v>2689</v>
      </c>
      <c r="Z318" t="s">
        <v>2690</v>
      </c>
      <c r="AA318">
        <v>2129009</v>
      </c>
    </row>
    <row r="319" spans="1:29" x14ac:dyDescent="0.2">
      <c r="A319" s="44" t="str">
        <f t="shared" si="21"/>
        <v xml:space="preserve"> Power Physical</v>
      </c>
      <c r="B319" s="44" t="str">
        <f t="shared" si="22"/>
        <v/>
      </c>
      <c r="C319" s="44" t="str">
        <f t="shared" si="23"/>
        <v>Power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28</v>
      </c>
      <c r="F319" s="225">
        <f t="shared" si="25"/>
        <v>560</v>
      </c>
      <c r="G319" s="214">
        <v>1244685</v>
      </c>
      <c r="H319" s="210">
        <v>37026.185925925929</v>
      </c>
      <c r="I319" t="s">
        <v>2926</v>
      </c>
      <c r="M319" t="s">
        <v>3886</v>
      </c>
      <c r="N319" t="s">
        <v>2936</v>
      </c>
      <c r="O319" t="s">
        <v>3007</v>
      </c>
      <c r="Q319" s="211">
        <v>20</v>
      </c>
      <c r="S319" t="s">
        <v>3794</v>
      </c>
      <c r="T319" t="s">
        <v>2840</v>
      </c>
      <c r="U319" s="213">
        <v>18.5</v>
      </c>
      <c r="V319" t="s">
        <v>3008</v>
      </c>
      <c r="W319" t="s">
        <v>2939</v>
      </c>
      <c r="X319" t="s">
        <v>2940</v>
      </c>
      <c r="Y319" t="s">
        <v>2941</v>
      </c>
      <c r="Z319" t="s">
        <v>2942</v>
      </c>
      <c r="AA319">
        <v>102192.1</v>
      </c>
      <c r="AB319" s="210">
        <v>37074</v>
      </c>
      <c r="AC319" s="210">
        <v>37101</v>
      </c>
    </row>
    <row r="320" spans="1:29" x14ac:dyDescent="0.2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30</v>
      </c>
      <c r="F320" s="225">
        <f t="shared" si="25"/>
        <v>750</v>
      </c>
      <c r="G320" s="214">
        <v>1244684</v>
      </c>
      <c r="H320" s="210">
        <v>37026.185925925929</v>
      </c>
      <c r="I320" t="s">
        <v>2718</v>
      </c>
      <c r="M320" t="s">
        <v>3886</v>
      </c>
      <c r="N320" t="s">
        <v>2705</v>
      </c>
      <c r="O320" t="s">
        <v>3009</v>
      </c>
      <c r="Q320" s="211">
        <v>25</v>
      </c>
      <c r="S320" t="s">
        <v>3794</v>
      </c>
      <c r="T320" t="s">
        <v>2707</v>
      </c>
      <c r="U320" s="213">
        <v>18.8</v>
      </c>
      <c r="V320" t="s">
        <v>2775</v>
      </c>
      <c r="W320" t="s">
        <v>2709</v>
      </c>
      <c r="X320" t="s">
        <v>2710</v>
      </c>
      <c r="Y320" t="s">
        <v>2711</v>
      </c>
      <c r="Z320" t="s">
        <v>2712</v>
      </c>
      <c r="AA320">
        <v>102193.1</v>
      </c>
      <c r="AB320" s="210">
        <v>37043</v>
      </c>
      <c r="AC320" s="210">
        <v>37072</v>
      </c>
    </row>
    <row r="321" spans="1:29" x14ac:dyDescent="0.2">
      <c r="A321" s="44" t="str">
        <f t="shared" si="21"/>
        <v xml:space="preserve"> Coal Physical</v>
      </c>
      <c r="B321" s="44" t="str">
        <f t="shared" si="22"/>
        <v/>
      </c>
      <c r="C321" s="44" t="str">
        <f t="shared" si="23"/>
        <v>Coal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92</v>
      </c>
      <c r="F321" s="225">
        <f t="shared" si="25"/>
        <v>276</v>
      </c>
      <c r="G321" s="214">
        <v>1244686</v>
      </c>
      <c r="H321" s="210">
        <v>37026.186921296299</v>
      </c>
      <c r="I321" t="s">
        <v>3010</v>
      </c>
      <c r="M321" t="s">
        <v>4090</v>
      </c>
      <c r="N321" t="s">
        <v>3011</v>
      </c>
      <c r="O321" t="s">
        <v>3012</v>
      </c>
      <c r="P321" s="211">
        <v>3</v>
      </c>
      <c r="S321" t="s">
        <v>3013</v>
      </c>
      <c r="T321" t="s">
        <v>2685</v>
      </c>
      <c r="U321" s="213">
        <v>41.2</v>
      </c>
      <c r="V321" t="s">
        <v>3014</v>
      </c>
      <c r="W321" t="s">
        <v>3015</v>
      </c>
      <c r="X321" t="s">
        <v>3016</v>
      </c>
      <c r="Y321" t="s">
        <v>2803</v>
      </c>
      <c r="Z321" t="s">
        <v>3017</v>
      </c>
      <c r="AA321" t="s">
        <v>3018</v>
      </c>
      <c r="AB321" s="210">
        <v>37073</v>
      </c>
      <c r="AC321" s="210">
        <v>37164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25">
        <f t="shared" si="25"/>
        <v>13</v>
      </c>
      <c r="G322" s="214">
        <v>1244687</v>
      </c>
      <c r="H322" s="210">
        <v>37026.188125000001</v>
      </c>
      <c r="I322" t="s">
        <v>2808</v>
      </c>
      <c r="M322" t="s">
        <v>3801</v>
      </c>
      <c r="N322" t="s">
        <v>2782</v>
      </c>
      <c r="O322" t="s">
        <v>2783</v>
      </c>
      <c r="P322" s="211">
        <v>13</v>
      </c>
      <c r="S322" t="s">
        <v>2684</v>
      </c>
      <c r="T322" t="s">
        <v>2685</v>
      </c>
      <c r="U322" s="213">
        <v>1508</v>
      </c>
      <c r="V322" t="s">
        <v>2835</v>
      </c>
      <c r="W322" t="s">
        <v>2732</v>
      </c>
      <c r="X322" t="s">
        <v>2688</v>
      </c>
      <c r="Y322" t="s">
        <v>2689</v>
      </c>
      <c r="Z322" t="s">
        <v>2690</v>
      </c>
      <c r="AA322">
        <v>2129011</v>
      </c>
    </row>
    <row r="323" spans="1:29" x14ac:dyDescent="0.2">
      <c r="A323" s="44" t="str">
        <f t="shared" si="21"/>
        <v xml:space="preserve"> Power Physical</v>
      </c>
      <c r="B323" s="44" t="str">
        <f t="shared" si="22"/>
        <v/>
      </c>
      <c r="C323" s="44" t="str">
        <f t="shared" si="23"/>
        <v>Power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30</v>
      </c>
      <c r="F323" s="225">
        <f t="shared" si="25"/>
        <v>750</v>
      </c>
      <c r="G323" s="214">
        <v>1244688</v>
      </c>
      <c r="H323" s="210">
        <v>37026.18953703704</v>
      </c>
      <c r="I323" t="s">
        <v>2750</v>
      </c>
      <c r="M323" t="s">
        <v>3886</v>
      </c>
      <c r="N323" t="s">
        <v>2705</v>
      </c>
      <c r="O323" t="s">
        <v>3019</v>
      </c>
      <c r="Q323" s="211">
        <v>25</v>
      </c>
      <c r="S323" t="s">
        <v>3794</v>
      </c>
      <c r="T323" t="s">
        <v>2707</v>
      </c>
      <c r="U323" s="213">
        <v>28.15</v>
      </c>
      <c r="V323" t="s">
        <v>3020</v>
      </c>
      <c r="W323" t="s">
        <v>2812</v>
      </c>
      <c r="X323" t="s">
        <v>2710</v>
      </c>
      <c r="Y323" t="s">
        <v>2711</v>
      </c>
      <c r="Z323" t="s">
        <v>2712</v>
      </c>
      <c r="AA323">
        <v>102200.1</v>
      </c>
      <c r="AB323" s="210">
        <v>37135</v>
      </c>
      <c r="AC323" s="210">
        <v>37164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25">
        <f t="shared" si="25"/>
        <v>10</v>
      </c>
      <c r="G324" s="214">
        <v>1244689</v>
      </c>
      <c r="H324" s="210">
        <v>37026.19189814815</v>
      </c>
      <c r="I324" t="s">
        <v>2623</v>
      </c>
      <c r="M324" t="s">
        <v>3801</v>
      </c>
      <c r="N324" t="s">
        <v>2816</v>
      </c>
      <c r="O324" t="s">
        <v>2817</v>
      </c>
      <c r="P324" s="211">
        <v>10</v>
      </c>
      <c r="S324" t="s">
        <v>2818</v>
      </c>
      <c r="T324" t="s">
        <v>2685</v>
      </c>
      <c r="U324" s="213">
        <v>7140</v>
      </c>
      <c r="V324" t="s">
        <v>2790</v>
      </c>
      <c r="W324" t="s">
        <v>2820</v>
      </c>
      <c r="X324" t="s">
        <v>2688</v>
      </c>
      <c r="Y324" t="s">
        <v>2689</v>
      </c>
      <c r="Z324" t="s">
        <v>2690</v>
      </c>
      <c r="AA324">
        <v>2129035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25">
        <f t="shared" si="25"/>
        <v>10</v>
      </c>
      <c r="G325" s="214">
        <v>1244690</v>
      </c>
      <c r="H325" s="210">
        <v>37026.192071759258</v>
      </c>
      <c r="I325" t="s">
        <v>2791</v>
      </c>
      <c r="M325" t="s">
        <v>3801</v>
      </c>
      <c r="N325" t="s">
        <v>2782</v>
      </c>
      <c r="O325" t="s">
        <v>2783</v>
      </c>
      <c r="P325" s="211">
        <v>10</v>
      </c>
      <c r="S325" t="s">
        <v>2684</v>
      </c>
      <c r="T325" t="s">
        <v>2685</v>
      </c>
      <c r="U325" s="213">
        <v>1507</v>
      </c>
      <c r="V325" t="s">
        <v>2795</v>
      </c>
      <c r="W325" t="s">
        <v>2732</v>
      </c>
      <c r="X325" t="s">
        <v>2688</v>
      </c>
      <c r="Y325" t="s">
        <v>2689</v>
      </c>
      <c r="Z325" t="s">
        <v>2690</v>
      </c>
      <c r="AA325">
        <v>2129037</v>
      </c>
    </row>
    <row r="326" spans="1:29" x14ac:dyDescent="0.2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1</v>
      </c>
      <c r="F326" s="225">
        <f t="shared" si="25"/>
        <v>50000</v>
      </c>
      <c r="G326" s="214">
        <v>1244691</v>
      </c>
      <c r="H326" s="210">
        <v>37026.19332175926</v>
      </c>
      <c r="I326" t="s">
        <v>3021</v>
      </c>
      <c r="M326" t="s">
        <v>3795</v>
      </c>
      <c r="N326" t="s">
        <v>2837</v>
      </c>
      <c r="O326" t="s">
        <v>2861</v>
      </c>
      <c r="P326" s="211">
        <v>50000</v>
      </c>
      <c r="S326" t="s">
        <v>2839</v>
      </c>
      <c r="T326" t="s">
        <v>2840</v>
      </c>
      <c r="U326" s="213">
        <v>22.2</v>
      </c>
      <c r="V326" t="s">
        <v>3022</v>
      </c>
      <c r="W326" t="s">
        <v>2863</v>
      </c>
      <c r="X326" t="s">
        <v>2843</v>
      </c>
      <c r="Y326" t="s">
        <v>2844</v>
      </c>
      <c r="Z326" t="s">
        <v>2712</v>
      </c>
      <c r="AA326">
        <v>102852</v>
      </c>
      <c r="AB326" s="210">
        <v>37026.875</v>
      </c>
      <c r="AC326" s="210">
        <v>37026.875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25">
        <f t="shared" si="25"/>
        <v>20</v>
      </c>
      <c r="G327" s="214">
        <v>1244692</v>
      </c>
      <c r="H327" s="210">
        <v>37026.193703703706</v>
      </c>
      <c r="I327" t="s">
        <v>2806</v>
      </c>
      <c r="M327" t="s">
        <v>3801</v>
      </c>
      <c r="N327" t="s">
        <v>2782</v>
      </c>
      <c r="O327" t="s">
        <v>2783</v>
      </c>
      <c r="Q327" s="211">
        <v>20</v>
      </c>
      <c r="S327" t="s">
        <v>2684</v>
      </c>
      <c r="T327" t="s">
        <v>2685</v>
      </c>
      <c r="U327" s="213">
        <v>1509</v>
      </c>
      <c r="V327" t="s">
        <v>2807</v>
      </c>
      <c r="W327" t="s">
        <v>2732</v>
      </c>
      <c r="X327" t="s">
        <v>2688</v>
      </c>
      <c r="Y327" t="s">
        <v>2689</v>
      </c>
      <c r="Z327" t="s">
        <v>2690</v>
      </c>
      <c r="AA327">
        <v>2129045</v>
      </c>
    </row>
    <row r="328" spans="1:29" x14ac:dyDescent="0.2">
      <c r="A328" s="44" t="str">
        <f t="shared" si="21"/>
        <v xml:space="preserve"> LPG Financial</v>
      </c>
      <c r="B328" s="44" t="str">
        <f t="shared" si="22"/>
        <v/>
      </c>
      <c r="C328" s="44" t="str">
        <f t="shared" si="23"/>
        <v>LPG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31</v>
      </c>
      <c r="F328" s="225">
        <f t="shared" si="25"/>
        <v>31000</v>
      </c>
      <c r="G328" s="214">
        <v>1244693</v>
      </c>
      <c r="H328" s="210">
        <v>37026.193703703706</v>
      </c>
      <c r="I328" t="s">
        <v>3023</v>
      </c>
      <c r="M328" t="s">
        <v>3800</v>
      </c>
      <c r="N328" t="s">
        <v>2973</v>
      </c>
      <c r="O328" t="s">
        <v>3024</v>
      </c>
      <c r="P328" s="211">
        <v>1000</v>
      </c>
      <c r="S328" t="s">
        <v>4248</v>
      </c>
      <c r="T328" t="s">
        <v>2685</v>
      </c>
      <c r="U328" s="213">
        <v>267</v>
      </c>
      <c r="V328" t="s">
        <v>3025</v>
      </c>
      <c r="W328" t="s">
        <v>2976</v>
      </c>
      <c r="X328" t="s">
        <v>2977</v>
      </c>
      <c r="Y328" t="s">
        <v>2803</v>
      </c>
      <c r="Z328" t="s">
        <v>2942</v>
      </c>
      <c r="AA328" t="s">
        <v>3026</v>
      </c>
      <c r="AB328" s="210">
        <v>37073.875</v>
      </c>
      <c r="AC328" s="210">
        <v>37103.875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25">
        <f t="shared" si="25"/>
        <v>10</v>
      </c>
      <c r="G329" s="214">
        <v>1244695</v>
      </c>
      <c r="H329" s="210">
        <v>37026.193703703706</v>
      </c>
      <c r="I329" t="s">
        <v>2806</v>
      </c>
      <c r="M329" t="s">
        <v>3801</v>
      </c>
      <c r="N329" t="s">
        <v>2792</v>
      </c>
      <c r="O329" t="s">
        <v>2793</v>
      </c>
      <c r="Q329" s="211">
        <v>10</v>
      </c>
      <c r="S329" t="s">
        <v>2794</v>
      </c>
      <c r="T329" t="s">
        <v>2685</v>
      </c>
      <c r="U329" s="213">
        <v>1261</v>
      </c>
      <c r="V329" t="s">
        <v>2860</v>
      </c>
      <c r="W329" t="s">
        <v>2796</v>
      </c>
      <c r="X329" t="s">
        <v>2688</v>
      </c>
      <c r="Y329" t="s">
        <v>2689</v>
      </c>
      <c r="Z329" t="s">
        <v>2690</v>
      </c>
      <c r="AA329">
        <v>2129049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25">
        <f t="shared" si="25"/>
        <v>2</v>
      </c>
      <c r="G330" s="214">
        <v>1244696</v>
      </c>
      <c r="H330" s="210">
        <v>37026.194710648146</v>
      </c>
      <c r="I330" t="s">
        <v>2806</v>
      </c>
      <c r="M330" t="s">
        <v>3801</v>
      </c>
      <c r="N330" t="s">
        <v>2816</v>
      </c>
      <c r="O330" t="s">
        <v>2817</v>
      </c>
      <c r="Q330" s="211">
        <v>2</v>
      </c>
      <c r="S330" t="s">
        <v>2818</v>
      </c>
      <c r="T330" t="s">
        <v>2685</v>
      </c>
      <c r="U330" s="213">
        <v>7155</v>
      </c>
      <c r="V330" t="s">
        <v>2905</v>
      </c>
      <c r="W330" t="s">
        <v>2820</v>
      </c>
      <c r="X330" t="s">
        <v>2688</v>
      </c>
      <c r="Y330" t="s">
        <v>2689</v>
      </c>
      <c r="Z330" t="s">
        <v>2690</v>
      </c>
      <c r="AA330">
        <v>2129052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25">
        <f t="shared" ref="F331:F394" si="30">E331*SUM(P331:Q331)</f>
        <v>8</v>
      </c>
      <c r="G331" s="214">
        <v>1244697</v>
      </c>
      <c r="H331" s="210">
        <v>37026.194814814815</v>
      </c>
      <c r="I331" t="s">
        <v>2781</v>
      </c>
      <c r="M331" t="s">
        <v>3801</v>
      </c>
      <c r="N331" t="s">
        <v>2816</v>
      </c>
      <c r="O331" t="s">
        <v>2817</v>
      </c>
      <c r="Q331" s="211">
        <v>8</v>
      </c>
      <c r="S331" t="s">
        <v>2818</v>
      </c>
      <c r="T331" t="s">
        <v>2685</v>
      </c>
      <c r="U331" s="213">
        <v>7155</v>
      </c>
      <c r="V331" t="s">
        <v>2784</v>
      </c>
      <c r="W331" t="s">
        <v>2820</v>
      </c>
      <c r="X331" t="s">
        <v>2688</v>
      </c>
      <c r="Y331" t="s">
        <v>2689</v>
      </c>
      <c r="Z331" t="s">
        <v>2690</v>
      </c>
      <c r="AA331">
        <v>2129054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25">
        <f t="shared" si="30"/>
        <v>20</v>
      </c>
      <c r="G332" s="214">
        <v>1244699</v>
      </c>
      <c r="H332" s="210">
        <v>37026.195567129631</v>
      </c>
      <c r="I332" t="s">
        <v>2806</v>
      </c>
      <c r="M332" t="s">
        <v>3801</v>
      </c>
      <c r="N332" t="s">
        <v>2782</v>
      </c>
      <c r="O332" t="s">
        <v>2783</v>
      </c>
      <c r="Q332" s="211">
        <v>20</v>
      </c>
      <c r="S332" t="s">
        <v>2684</v>
      </c>
      <c r="T332" t="s">
        <v>2685</v>
      </c>
      <c r="U332" s="213">
        <v>1510</v>
      </c>
      <c r="V332" t="s">
        <v>2807</v>
      </c>
      <c r="W332" t="s">
        <v>2732</v>
      </c>
      <c r="X332" t="s">
        <v>2688</v>
      </c>
      <c r="Y332" t="s">
        <v>2689</v>
      </c>
      <c r="Z332" t="s">
        <v>2690</v>
      </c>
      <c r="AA332">
        <v>2129062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25">
        <f t="shared" si="30"/>
        <v>10</v>
      </c>
      <c r="G333" s="214">
        <v>1244700</v>
      </c>
      <c r="H333" s="210">
        <v>37026.198240740741</v>
      </c>
      <c r="I333" t="s">
        <v>2880</v>
      </c>
      <c r="M333" t="s">
        <v>3801</v>
      </c>
      <c r="N333" t="s">
        <v>2782</v>
      </c>
      <c r="O333" t="s">
        <v>2783</v>
      </c>
      <c r="P333" s="211">
        <v>10</v>
      </c>
      <c r="S333" t="s">
        <v>2684</v>
      </c>
      <c r="T333" t="s">
        <v>2685</v>
      </c>
      <c r="U333" s="213">
        <v>1509</v>
      </c>
      <c r="V333" t="s">
        <v>2881</v>
      </c>
      <c r="W333" t="s">
        <v>2732</v>
      </c>
      <c r="X333" t="s">
        <v>2688</v>
      </c>
      <c r="Y333" t="s">
        <v>2689</v>
      </c>
      <c r="Z333" t="s">
        <v>2690</v>
      </c>
      <c r="AA333">
        <v>2129064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25">
        <f t="shared" si="30"/>
        <v>20</v>
      </c>
      <c r="G334" s="214">
        <v>1244701</v>
      </c>
      <c r="H334" s="210">
        <v>37026.198321759257</v>
      </c>
      <c r="I334" t="s">
        <v>2806</v>
      </c>
      <c r="M334" t="s">
        <v>3801</v>
      </c>
      <c r="N334" t="s">
        <v>2782</v>
      </c>
      <c r="O334" t="s">
        <v>2783</v>
      </c>
      <c r="Q334" s="211">
        <v>20</v>
      </c>
      <c r="S334" t="s">
        <v>2684</v>
      </c>
      <c r="T334" t="s">
        <v>2685</v>
      </c>
      <c r="U334" s="213">
        <v>1510</v>
      </c>
      <c r="V334" t="s">
        <v>2911</v>
      </c>
      <c r="W334" t="s">
        <v>2732</v>
      </c>
      <c r="X334" t="s">
        <v>2688</v>
      </c>
      <c r="Y334" t="s">
        <v>2689</v>
      </c>
      <c r="Z334" t="s">
        <v>2690</v>
      </c>
      <c r="AA334">
        <v>2129066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25">
        <f t="shared" si="30"/>
        <v>20</v>
      </c>
      <c r="G335" s="214">
        <v>1244702</v>
      </c>
      <c r="H335" s="210">
        <v>37026.198425925926</v>
      </c>
      <c r="I335" t="s">
        <v>2880</v>
      </c>
      <c r="M335" t="s">
        <v>3801</v>
      </c>
      <c r="N335" t="s">
        <v>2782</v>
      </c>
      <c r="O335" t="s">
        <v>2783</v>
      </c>
      <c r="P335" s="211">
        <v>20</v>
      </c>
      <c r="S335" t="s">
        <v>2684</v>
      </c>
      <c r="T335" t="s">
        <v>2685</v>
      </c>
      <c r="U335" s="213">
        <v>1509</v>
      </c>
      <c r="V335" t="s">
        <v>2881</v>
      </c>
      <c r="W335" t="s">
        <v>2732</v>
      </c>
      <c r="X335" t="s">
        <v>2688</v>
      </c>
      <c r="Y335" t="s">
        <v>2689</v>
      </c>
      <c r="Z335" t="s">
        <v>2690</v>
      </c>
      <c r="AA335">
        <v>2129068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25">
        <f t="shared" si="30"/>
        <v>20</v>
      </c>
      <c r="G336" s="214">
        <v>1244703</v>
      </c>
      <c r="H336" s="210">
        <v>37026.198483796295</v>
      </c>
      <c r="I336" t="s">
        <v>2806</v>
      </c>
      <c r="M336" t="s">
        <v>3801</v>
      </c>
      <c r="N336" t="s">
        <v>2782</v>
      </c>
      <c r="O336" t="s">
        <v>2783</v>
      </c>
      <c r="Q336" s="211">
        <v>20</v>
      </c>
      <c r="S336" t="s">
        <v>2684</v>
      </c>
      <c r="T336" t="s">
        <v>2685</v>
      </c>
      <c r="U336" s="213">
        <v>1510</v>
      </c>
      <c r="V336" t="s">
        <v>2807</v>
      </c>
      <c r="W336" t="s">
        <v>2732</v>
      </c>
      <c r="X336" t="s">
        <v>2688</v>
      </c>
      <c r="Y336" t="s">
        <v>2689</v>
      </c>
      <c r="Z336" t="s">
        <v>2690</v>
      </c>
      <c r="AA336">
        <v>2129070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25">
        <f t="shared" si="30"/>
        <v>20</v>
      </c>
      <c r="G337" s="214">
        <v>1244706</v>
      </c>
      <c r="H337" s="210">
        <v>37026.198819444442</v>
      </c>
      <c r="I337" t="s">
        <v>2806</v>
      </c>
      <c r="M337" t="s">
        <v>3801</v>
      </c>
      <c r="N337" t="s">
        <v>2782</v>
      </c>
      <c r="O337" t="s">
        <v>2783</v>
      </c>
      <c r="Q337" s="211">
        <v>20</v>
      </c>
      <c r="S337" t="s">
        <v>2684</v>
      </c>
      <c r="T337" t="s">
        <v>2685</v>
      </c>
      <c r="U337" s="213">
        <v>1510</v>
      </c>
      <c r="V337" t="s">
        <v>2807</v>
      </c>
      <c r="W337" t="s">
        <v>2732</v>
      </c>
      <c r="X337" t="s">
        <v>2688</v>
      </c>
      <c r="Y337" t="s">
        <v>2689</v>
      </c>
      <c r="Z337" t="s">
        <v>2690</v>
      </c>
      <c r="AA337">
        <v>2129074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25">
        <f t="shared" si="30"/>
        <v>3</v>
      </c>
      <c r="G338" s="214">
        <v>1244707</v>
      </c>
      <c r="H338" s="210">
        <v>37026.199513888889</v>
      </c>
      <c r="I338" t="s">
        <v>2827</v>
      </c>
      <c r="M338" t="s">
        <v>3801</v>
      </c>
      <c r="N338" t="s">
        <v>2782</v>
      </c>
      <c r="O338" t="s">
        <v>2783</v>
      </c>
      <c r="Q338" s="211">
        <v>3</v>
      </c>
      <c r="S338" t="s">
        <v>2684</v>
      </c>
      <c r="T338" t="s">
        <v>2685</v>
      </c>
      <c r="U338" s="213">
        <v>1511</v>
      </c>
      <c r="V338" t="s">
        <v>3027</v>
      </c>
      <c r="W338" t="s">
        <v>2732</v>
      </c>
      <c r="X338" t="s">
        <v>2688</v>
      </c>
      <c r="Y338" t="s">
        <v>2689</v>
      </c>
      <c r="Z338" t="s">
        <v>2690</v>
      </c>
      <c r="AA338">
        <v>2129076</v>
      </c>
    </row>
    <row r="339" spans="1:29" x14ac:dyDescent="0.2">
      <c r="A339" s="44" t="str">
        <f t="shared" si="26"/>
        <v xml:space="preserve"> Power Physical</v>
      </c>
      <c r="B339" s="44" t="str">
        <f t="shared" si="27"/>
        <v/>
      </c>
      <c r="C339" s="44" t="str">
        <f t="shared" si="28"/>
        <v>Power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182</v>
      </c>
      <c r="F339" s="225">
        <f t="shared" si="30"/>
        <v>3640</v>
      </c>
      <c r="G339" s="214">
        <v>1244708</v>
      </c>
      <c r="H339" s="210">
        <v>37026.199664351851</v>
      </c>
      <c r="I339" t="s">
        <v>3028</v>
      </c>
      <c r="M339" t="s">
        <v>3886</v>
      </c>
      <c r="N339" t="s">
        <v>2936</v>
      </c>
      <c r="O339" t="s">
        <v>3029</v>
      </c>
      <c r="P339" s="211">
        <v>20</v>
      </c>
      <c r="S339" t="s">
        <v>3794</v>
      </c>
      <c r="T339" t="s">
        <v>2840</v>
      </c>
      <c r="U339" s="213">
        <v>18.350000000000001</v>
      </c>
      <c r="V339" t="s">
        <v>3030</v>
      </c>
      <c r="W339" t="s">
        <v>2939</v>
      </c>
      <c r="X339" t="s">
        <v>2940</v>
      </c>
      <c r="Y339" t="s">
        <v>2941</v>
      </c>
      <c r="Z339" t="s">
        <v>2942</v>
      </c>
      <c r="AA339">
        <v>102218.1</v>
      </c>
      <c r="AB339" s="210">
        <v>37347</v>
      </c>
      <c r="AC339" s="210">
        <v>37528</v>
      </c>
    </row>
    <row r="340" spans="1:29" x14ac:dyDescent="0.2">
      <c r="A340" s="44" t="str">
        <f t="shared" si="26"/>
        <v xml:space="preserve"> Power Physical</v>
      </c>
      <c r="B340" s="44" t="str">
        <f t="shared" si="27"/>
        <v/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92</v>
      </c>
      <c r="F340" s="225">
        <f t="shared" si="30"/>
        <v>2300</v>
      </c>
      <c r="G340" s="214">
        <v>1244709</v>
      </c>
      <c r="H340" s="210">
        <v>37026.201006944444</v>
      </c>
      <c r="I340" t="s">
        <v>2726</v>
      </c>
      <c r="M340" t="s">
        <v>3886</v>
      </c>
      <c r="N340" t="s">
        <v>2705</v>
      </c>
      <c r="O340" t="s">
        <v>3031</v>
      </c>
      <c r="P340" s="211">
        <v>25</v>
      </c>
      <c r="S340" t="s">
        <v>3794</v>
      </c>
      <c r="T340" t="s">
        <v>2707</v>
      </c>
      <c r="U340" s="213">
        <v>32.549999999999997</v>
      </c>
      <c r="V340" t="s">
        <v>2727</v>
      </c>
      <c r="W340" t="s">
        <v>2812</v>
      </c>
      <c r="X340" t="s">
        <v>2710</v>
      </c>
      <c r="Y340" t="s">
        <v>2711</v>
      </c>
      <c r="Z340" t="s">
        <v>2712</v>
      </c>
      <c r="AA340">
        <v>102221.1</v>
      </c>
      <c r="AB340" s="210">
        <v>37165</v>
      </c>
      <c r="AC340" s="210">
        <v>37256</v>
      </c>
    </row>
    <row r="341" spans="1:29" x14ac:dyDescent="0.2">
      <c r="A341" s="44" t="str">
        <f t="shared" si="26"/>
        <v xml:space="preserve"> Power Financial</v>
      </c>
      <c r="B341" s="44" t="str">
        <f t="shared" si="27"/>
        <v/>
      </c>
      <c r="C341" s="44" t="str">
        <f t="shared" si="28"/>
        <v>Power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8</v>
      </c>
      <c r="F341" s="225">
        <f t="shared" si="30"/>
        <v>400</v>
      </c>
      <c r="G341" s="214">
        <v>1244710</v>
      </c>
      <c r="H341" s="210">
        <v>37026.201249999998</v>
      </c>
      <c r="I341" t="s">
        <v>3032</v>
      </c>
      <c r="M341" t="s">
        <v>3886</v>
      </c>
      <c r="N341" t="s">
        <v>2692</v>
      </c>
      <c r="O341" t="s">
        <v>3033</v>
      </c>
      <c r="P341" s="211">
        <v>50</v>
      </c>
      <c r="S341" t="s">
        <v>3794</v>
      </c>
      <c r="T341" t="s">
        <v>2694</v>
      </c>
      <c r="U341" s="213">
        <v>200</v>
      </c>
      <c r="V341" t="s">
        <v>3034</v>
      </c>
      <c r="W341" t="s">
        <v>2703</v>
      </c>
      <c r="X341" t="s">
        <v>2697</v>
      </c>
      <c r="Y341" t="s">
        <v>2698</v>
      </c>
      <c r="Z341" t="s">
        <v>2699</v>
      </c>
      <c r="AA341">
        <v>1244710</v>
      </c>
      <c r="AB341" s="210">
        <v>37053</v>
      </c>
      <c r="AC341" s="210">
        <v>37060</v>
      </c>
    </row>
    <row r="342" spans="1:29" x14ac:dyDescent="0.2">
      <c r="A342" s="44" t="str">
        <f t="shared" si="26"/>
        <v xml:space="preserve"> Natural Gas Physical</v>
      </c>
      <c r="B342" s="44" t="str">
        <f t="shared" si="27"/>
        <v/>
      </c>
      <c r="C342" s="44" t="str">
        <f t="shared" si="28"/>
        <v>Natural Gas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92</v>
      </c>
      <c r="F342" s="225">
        <f t="shared" si="30"/>
        <v>2300000</v>
      </c>
      <c r="G342" s="214">
        <v>1244711</v>
      </c>
      <c r="H342" s="210">
        <v>37026.202291666668</v>
      </c>
      <c r="I342" t="s">
        <v>2955</v>
      </c>
      <c r="M342" t="s">
        <v>3795</v>
      </c>
      <c r="N342" t="s">
        <v>2837</v>
      </c>
      <c r="O342" t="s">
        <v>2850</v>
      </c>
      <c r="P342" s="211">
        <v>25000</v>
      </c>
      <c r="S342" t="s">
        <v>2839</v>
      </c>
      <c r="T342" t="s">
        <v>2840</v>
      </c>
      <c r="U342" s="213">
        <v>21.5</v>
      </c>
      <c r="V342" t="s">
        <v>2956</v>
      </c>
      <c r="W342" t="s">
        <v>2842</v>
      </c>
      <c r="X342" t="s">
        <v>2843</v>
      </c>
      <c r="Y342" t="s">
        <v>2844</v>
      </c>
      <c r="Z342" t="s">
        <v>2712</v>
      </c>
      <c r="AA342">
        <v>102854</v>
      </c>
      <c r="AB342" s="210">
        <v>37073</v>
      </c>
      <c r="AC342" s="210">
        <v>37164</v>
      </c>
    </row>
    <row r="343" spans="1:29" x14ac:dyDescent="0.2">
      <c r="A343" s="44" t="str">
        <f t="shared" si="26"/>
        <v xml:space="preserve"> Power Physical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5</v>
      </c>
      <c r="F343" s="225">
        <f t="shared" si="30"/>
        <v>125</v>
      </c>
      <c r="G343" s="214">
        <v>1244712</v>
      </c>
      <c r="H343" s="210">
        <v>37026.207743055558</v>
      </c>
      <c r="I343" t="s">
        <v>2713</v>
      </c>
      <c r="M343" t="s">
        <v>3886</v>
      </c>
      <c r="N343" t="s">
        <v>2734</v>
      </c>
      <c r="O343" t="s">
        <v>3035</v>
      </c>
      <c r="Q343" s="211">
        <v>25</v>
      </c>
      <c r="S343" t="s">
        <v>3794</v>
      </c>
      <c r="T343" t="s">
        <v>2707</v>
      </c>
      <c r="U343" s="213">
        <v>25.1</v>
      </c>
      <c r="V343" t="s">
        <v>3036</v>
      </c>
      <c r="W343" t="s">
        <v>2737</v>
      </c>
      <c r="X343" t="s">
        <v>2710</v>
      </c>
      <c r="Y343" t="s">
        <v>2711</v>
      </c>
      <c r="Z343" t="s">
        <v>2712</v>
      </c>
      <c r="AA343">
        <v>102222.1</v>
      </c>
      <c r="AB343" s="210">
        <v>37032.875</v>
      </c>
      <c r="AC343" s="210">
        <v>37036.875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25">
        <f t="shared" si="30"/>
        <v>17</v>
      </c>
      <c r="G344" s="214">
        <v>1244713</v>
      </c>
      <c r="H344" s="210">
        <v>37026.209166666667</v>
      </c>
      <c r="I344" t="s">
        <v>2623</v>
      </c>
      <c r="M344" t="s">
        <v>3801</v>
      </c>
      <c r="N344" t="s">
        <v>2782</v>
      </c>
      <c r="O344" t="s">
        <v>2783</v>
      </c>
      <c r="Q344" s="211">
        <v>17</v>
      </c>
      <c r="S344" t="s">
        <v>2684</v>
      </c>
      <c r="T344" t="s">
        <v>2685</v>
      </c>
      <c r="U344" s="213">
        <v>1511</v>
      </c>
      <c r="V344" t="s">
        <v>2790</v>
      </c>
      <c r="W344" t="s">
        <v>2732</v>
      </c>
      <c r="X344" t="s">
        <v>2688</v>
      </c>
      <c r="Y344" t="s">
        <v>2689</v>
      </c>
      <c r="Z344" t="s">
        <v>2690</v>
      </c>
      <c r="AA344">
        <v>2129100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25">
        <f t="shared" si="30"/>
        <v>20</v>
      </c>
      <c r="G345" s="214">
        <v>1244714</v>
      </c>
      <c r="H345" s="210">
        <v>37026.209236111114</v>
      </c>
      <c r="I345" t="s">
        <v>2969</v>
      </c>
      <c r="M345" t="s">
        <v>3801</v>
      </c>
      <c r="N345" t="s">
        <v>2682</v>
      </c>
      <c r="O345" t="s">
        <v>2683</v>
      </c>
      <c r="Q345" s="211">
        <v>20</v>
      </c>
      <c r="S345" t="s">
        <v>2684</v>
      </c>
      <c r="T345" t="s">
        <v>2685</v>
      </c>
      <c r="U345" s="213">
        <v>1665</v>
      </c>
      <c r="V345" t="s">
        <v>2970</v>
      </c>
      <c r="W345" t="s">
        <v>2732</v>
      </c>
      <c r="X345" t="s">
        <v>2688</v>
      </c>
      <c r="Y345" t="s">
        <v>2689</v>
      </c>
      <c r="Z345" t="s">
        <v>2690</v>
      </c>
      <c r="AA345">
        <v>2129102</v>
      </c>
    </row>
    <row r="346" spans="1:29" x14ac:dyDescent="0.2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28</v>
      </c>
      <c r="F346" s="225">
        <f t="shared" si="30"/>
        <v>560</v>
      </c>
      <c r="G346" s="214">
        <v>1244716</v>
      </c>
      <c r="H346" s="210">
        <v>37026.209502314814</v>
      </c>
      <c r="I346" t="s">
        <v>2960</v>
      </c>
      <c r="M346" t="s">
        <v>3886</v>
      </c>
      <c r="N346" t="s">
        <v>2936</v>
      </c>
      <c r="O346" t="s">
        <v>3037</v>
      </c>
      <c r="Q346" s="211">
        <v>20</v>
      </c>
      <c r="S346" t="s">
        <v>3794</v>
      </c>
      <c r="T346" t="s">
        <v>2840</v>
      </c>
      <c r="U346" s="213">
        <v>23.7</v>
      </c>
      <c r="V346" t="s">
        <v>3038</v>
      </c>
      <c r="W346" t="s">
        <v>2939</v>
      </c>
      <c r="X346" t="s">
        <v>2940</v>
      </c>
      <c r="Y346" t="s">
        <v>2941</v>
      </c>
      <c r="Z346" t="s">
        <v>2942</v>
      </c>
      <c r="AA346">
        <v>102225.1</v>
      </c>
      <c r="AB346" s="210">
        <v>37256</v>
      </c>
      <c r="AC346" s="210">
        <v>37283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25">
        <f t="shared" si="30"/>
        <v>20</v>
      </c>
      <c r="G347" s="214">
        <v>1244717</v>
      </c>
      <c r="H347" s="210">
        <v>37026.20957175926</v>
      </c>
      <c r="I347" t="s">
        <v>2900</v>
      </c>
      <c r="M347" t="s">
        <v>3801</v>
      </c>
      <c r="N347" t="s">
        <v>2682</v>
      </c>
      <c r="O347" t="s">
        <v>2683</v>
      </c>
      <c r="Q347" s="211">
        <v>20</v>
      </c>
      <c r="S347" t="s">
        <v>2684</v>
      </c>
      <c r="T347" t="s">
        <v>2685</v>
      </c>
      <c r="U347" s="213">
        <v>1665</v>
      </c>
      <c r="V347" t="s">
        <v>2990</v>
      </c>
      <c r="W347" t="s">
        <v>2732</v>
      </c>
      <c r="X347" t="s">
        <v>2688</v>
      </c>
      <c r="Y347" t="s">
        <v>2689</v>
      </c>
      <c r="Z347" t="s">
        <v>2690</v>
      </c>
      <c r="AA347">
        <v>2129106</v>
      </c>
    </row>
    <row r="348" spans="1:29" x14ac:dyDescent="0.2">
      <c r="A348" s="44" t="str">
        <f t="shared" si="26"/>
        <v xml:space="preserve"> Power Physical</v>
      </c>
      <c r="B348" s="44" t="str">
        <f t="shared" si="27"/>
        <v/>
      </c>
      <c r="C348" s="44" t="str">
        <f t="shared" si="28"/>
        <v>Power</v>
      </c>
      <c r="D348" s="44" t="str">
        <f t="shared" si="29"/>
        <v>Physical</v>
      </c>
      <c r="E348" s="44">
        <f>IF(VLOOKUP(S348,'DD-Lookup'!$J$6:$L$50,3,FALSE)="Monthly",(YEAR(AC348)-YEAR(AB348))*12+MONTH(AC348)-MONTH(AB348)+1,(AC348-AB348+1))</f>
        <v>28</v>
      </c>
      <c r="F348" s="225">
        <f t="shared" si="30"/>
        <v>560</v>
      </c>
      <c r="G348" s="214">
        <v>1244718</v>
      </c>
      <c r="H348" s="210">
        <v>37026.209583333337</v>
      </c>
      <c r="I348" t="s">
        <v>2960</v>
      </c>
      <c r="M348" t="s">
        <v>3886</v>
      </c>
      <c r="N348" t="s">
        <v>2936</v>
      </c>
      <c r="O348" t="s">
        <v>3039</v>
      </c>
      <c r="Q348" s="211">
        <v>20</v>
      </c>
      <c r="S348" t="s">
        <v>3794</v>
      </c>
      <c r="T348" t="s">
        <v>2840</v>
      </c>
      <c r="U348" s="213">
        <v>22.9</v>
      </c>
      <c r="V348" t="s">
        <v>3038</v>
      </c>
      <c r="W348" t="s">
        <v>2939</v>
      </c>
      <c r="X348" t="s">
        <v>2940</v>
      </c>
      <c r="Y348" t="s">
        <v>2941</v>
      </c>
      <c r="Z348" t="s">
        <v>2942</v>
      </c>
      <c r="AA348">
        <v>102226.1</v>
      </c>
      <c r="AB348" s="210">
        <v>37284</v>
      </c>
      <c r="AC348" s="210">
        <v>37311</v>
      </c>
    </row>
    <row r="349" spans="1:29" x14ac:dyDescent="0.2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35</v>
      </c>
      <c r="F349" s="225">
        <f t="shared" si="30"/>
        <v>700</v>
      </c>
      <c r="G349" s="214">
        <v>1244719</v>
      </c>
      <c r="H349" s="210">
        <v>37026.209629629629</v>
      </c>
      <c r="I349" t="s">
        <v>2960</v>
      </c>
      <c r="M349" t="s">
        <v>3886</v>
      </c>
      <c r="N349" t="s">
        <v>2936</v>
      </c>
      <c r="O349" t="s">
        <v>3040</v>
      </c>
      <c r="Q349" s="211">
        <v>20</v>
      </c>
      <c r="S349" t="s">
        <v>3794</v>
      </c>
      <c r="T349" t="s">
        <v>2840</v>
      </c>
      <c r="U349" s="213">
        <v>19</v>
      </c>
      <c r="V349" t="s">
        <v>3038</v>
      </c>
      <c r="W349" t="s">
        <v>2939</v>
      </c>
      <c r="X349" t="s">
        <v>2940</v>
      </c>
      <c r="Y349" t="s">
        <v>2941</v>
      </c>
      <c r="Z349" t="s">
        <v>2942</v>
      </c>
      <c r="AA349">
        <v>102227.1</v>
      </c>
      <c r="AB349" s="210">
        <v>37312</v>
      </c>
      <c r="AC349" s="210">
        <v>37346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25">
        <f t="shared" si="30"/>
        <v>20</v>
      </c>
      <c r="G350" s="214">
        <v>1244721</v>
      </c>
      <c r="H350" s="210">
        <v>37026.209745370368</v>
      </c>
      <c r="I350" t="s">
        <v>2969</v>
      </c>
      <c r="M350" t="s">
        <v>3801</v>
      </c>
      <c r="N350" t="s">
        <v>2682</v>
      </c>
      <c r="O350" t="s">
        <v>2683</v>
      </c>
      <c r="Q350" s="211">
        <v>20</v>
      </c>
      <c r="S350" t="s">
        <v>2684</v>
      </c>
      <c r="T350" t="s">
        <v>2685</v>
      </c>
      <c r="U350" s="213">
        <v>1665</v>
      </c>
      <c r="V350" t="s">
        <v>2970</v>
      </c>
      <c r="W350" t="s">
        <v>2732</v>
      </c>
      <c r="X350" t="s">
        <v>2688</v>
      </c>
      <c r="Y350" t="s">
        <v>2689</v>
      </c>
      <c r="Z350" t="s">
        <v>2690</v>
      </c>
      <c r="AA350">
        <v>2129110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25">
        <f t="shared" si="30"/>
        <v>4</v>
      </c>
      <c r="G351" s="214">
        <v>1244722</v>
      </c>
      <c r="H351" s="210">
        <v>37026.21361111111</v>
      </c>
      <c r="I351" t="s">
        <v>2969</v>
      </c>
      <c r="M351" t="s">
        <v>3801</v>
      </c>
      <c r="N351" t="s">
        <v>2682</v>
      </c>
      <c r="O351" t="s">
        <v>2683</v>
      </c>
      <c r="Q351" s="211">
        <v>4</v>
      </c>
      <c r="S351" t="s">
        <v>2684</v>
      </c>
      <c r="T351" t="s">
        <v>2685</v>
      </c>
      <c r="U351" s="213">
        <v>1666</v>
      </c>
      <c r="V351" t="s">
        <v>2970</v>
      </c>
      <c r="W351" t="s">
        <v>2732</v>
      </c>
      <c r="X351" t="s">
        <v>2688</v>
      </c>
      <c r="Y351" t="s">
        <v>2689</v>
      </c>
      <c r="Z351" t="s">
        <v>2690</v>
      </c>
      <c r="AA351">
        <v>2129116</v>
      </c>
    </row>
    <row r="352" spans="1:29" x14ac:dyDescent="0.2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92</v>
      </c>
      <c r="F352" s="225">
        <f t="shared" si="30"/>
        <v>2300000</v>
      </c>
      <c r="G352" s="214">
        <v>1244724</v>
      </c>
      <c r="H352" s="210">
        <v>37026.215057870373</v>
      </c>
      <c r="I352" t="s">
        <v>2888</v>
      </c>
      <c r="M352" t="s">
        <v>3795</v>
      </c>
      <c r="N352" t="s">
        <v>2837</v>
      </c>
      <c r="O352" t="s">
        <v>2890</v>
      </c>
      <c r="Q352" s="211">
        <v>25000</v>
      </c>
      <c r="S352" t="s">
        <v>2839</v>
      </c>
      <c r="T352" t="s">
        <v>2840</v>
      </c>
      <c r="U352" s="213">
        <v>24.75</v>
      </c>
      <c r="V352" t="s">
        <v>3041</v>
      </c>
      <c r="W352" t="s">
        <v>2842</v>
      </c>
      <c r="X352" t="s">
        <v>2843</v>
      </c>
      <c r="Y352" t="s">
        <v>2844</v>
      </c>
      <c r="Z352" t="s">
        <v>2712</v>
      </c>
      <c r="AA352">
        <v>102862</v>
      </c>
      <c r="AB352" s="210">
        <v>37165</v>
      </c>
      <c r="AC352" s="210">
        <v>37256</v>
      </c>
    </row>
    <row r="353" spans="1:29" x14ac:dyDescent="0.2">
      <c r="A353" s="44" t="str">
        <f t="shared" si="26"/>
        <v xml:space="preserve"> Power Physical</v>
      </c>
      <c r="B353" s="44" t="str">
        <f t="shared" si="27"/>
        <v/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35</v>
      </c>
      <c r="F353" s="225">
        <f t="shared" si="30"/>
        <v>700</v>
      </c>
      <c r="G353" s="214">
        <v>1244725</v>
      </c>
      <c r="H353" s="210">
        <v>37026.215162037035</v>
      </c>
      <c r="I353" t="s">
        <v>2960</v>
      </c>
      <c r="M353" t="s">
        <v>3886</v>
      </c>
      <c r="N353" t="s">
        <v>2936</v>
      </c>
      <c r="O353" t="s">
        <v>3040</v>
      </c>
      <c r="Q353" s="211">
        <v>20</v>
      </c>
      <c r="S353" t="s">
        <v>3794</v>
      </c>
      <c r="T353" t="s">
        <v>2840</v>
      </c>
      <c r="U353" s="213">
        <v>19.100000000000001</v>
      </c>
      <c r="V353" t="s">
        <v>3038</v>
      </c>
      <c r="W353" t="s">
        <v>2939</v>
      </c>
      <c r="X353" t="s">
        <v>2940</v>
      </c>
      <c r="Y353" t="s">
        <v>2941</v>
      </c>
      <c r="Z353" t="s">
        <v>2942</v>
      </c>
      <c r="AA353">
        <v>102232.1</v>
      </c>
      <c r="AB353" s="210">
        <v>37312</v>
      </c>
      <c r="AC353" s="210">
        <v>37346</v>
      </c>
    </row>
    <row r="354" spans="1:29" x14ac:dyDescent="0.2">
      <c r="A354" s="44" t="str">
        <f t="shared" si="26"/>
        <v xml:space="preserve"> Power Physical</v>
      </c>
      <c r="B354" s="44" t="str">
        <f t="shared" si="27"/>
        <v/>
      </c>
      <c r="C354" s="44" t="str">
        <f t="shared" si="28"/>
        <v>Power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5</v>
      </c>
      <c r="F354" s="225">
        <f t="shared" si="30"/>
        <v>125</v>
      </c>
      <c r="G354" s="214">
        <v>1244727</v>
      </c>
      <c r="H354" s="210">
        <v>37026.216354166667</v>
      </c>
      <c r="I354" t="s">
        <v>2728</v>
      </c>
      <c r="M354" t="s">
        <v>3886</v>
      </c>
      <c r="N354" t="s">
        <v>2705</v>
      </c>
      <c r="O354" t="s">
        <v>2829</v>
      </c>
      <c r="Q354" s="211">
        <v>25</v>
      </c>
      <c r="S354" t="s">
        <v>3794</v>
      </c>
      <c r="T354" t="s">
        <v>2707</v>
      </c>
      <c r="U354" s="213">
        <v>25.5</v>
      </c>
      <c r="V354" t="s">
        <v>2729</v>
      </c>
      <c r="W354" t="s">
        <v>2709</v>
      </c>
      <c r="X354" t="s">
        <v>2710</v>
      </c>
      <c r="Y354" t="s">
        <v>2711</v>
      </c>
      <c r="Z354" t="s">
        <v>2712</v>
      </c>
      <c r="AA354">
        <v>102234.1</v>
      </c>
      <c r="AB354" s="210">
        <v>37032.875</v>
      </c>
      <c r="AC354" s="210">
        <v>37036.875</v>
      </c>
    </row>
    <row r="355" spans="1:29" x14ac:dyDescent="0.2">
      <c r="A355" s="44" t="str">
        <f t="shared" si="26"/>
        <v xml:space="preserve"> Power Physical</v>
      </c>
      <c r="B355" s="44" t="str">
        <f t="shared" si="27"/>
        <v/>
      </c>
      <c r="C355" s="44" t="str">
        <f t="shared" si="28"/>
        <v>Power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31</v>
      </c>
      <c r="F355" s="225">
        <f t="shared" si="30"/>
        <v>775</v>
      </c>
      <c r="G355" s="214">
        <v>1244728</v>
      </c>
      <c r="H355" s="210">
        <v>37026.216631944444</v>
      </c>
      <c r="I355" t="s">
        <v>2728</v>
      </c>
      <c r="M355" t="s">
        <v>3886</v>
      </c>
      <c r="N355" t="s">
        <v>2705</v>
      </c>
      <c r="O355" t="s">
        <v>3042</v>
      </c>
      <c r="Q355" s="211">
        <v>25</v>
      </c>
      <c r="S355" t="s">
        <v>3794</v>
      </c>
      <c r="T355" t="s">
        <v>2707</v>
      </c>
      <c r="U355" s="213">
        <v>25.4</v>
      </c>
      <c r="V355" t="s">
        <v>3043</v>
      </c>
      <c r="W355" t="s">
        <v>2812</v>
      </c>
      <c r="X355" t="s">
        <v>2710</v>
      </c>
      <c r="Y355" t="s">
        <v>2711</v>
      </c>
      <c r="Z355" t="s">
        <v>2712</v>
      </c>
      <c r="AA355">
        <v>102235.1</v>
      </c>
      <c r="AB355" s="210">
        <v>37073</v>
      </c>
      <c r="AC355" s="210">
        <v>37103</v>
      </c>
    </row>
    <row r="356" spans="1:29" x14ac:dyDescent="0.2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90</v>
      </c>
      <c r="F356" s="225">
        <f t="shared" si="30"/>
        <v>2250000</v>
      </c>
      <c r="G356" s="214">
        <v>1244730</v>
      </c>
      <c r="H356" s="210">
        <v>37026.222187500003</v>
      </c>
      <c r="I356" t="s">
        <v>2845</v>
      </c>
      <c r="M356" t="s">
        <v>3795</v>
      </c>
      <c r="N356" t="s">
        <v>2837</v>
      </c>
      <c r="O356" t="s">
        <v>2838</v>
      </c>
      <c r="P356" s="211">
        <v>25000</v>
      </c>
      <c r="S356" t="s">
        <v>2839</v>
      </c>
      <c r="T356" t="s">
        <v>2840</v>
      </c>
      <c r="U356" s="213">
        <v>26.3</v>
      </c>
      <c r="V356" t="s">
        <v>2849</v>
      </c>
      <c r="W356" t="s">
        <v>2842</v>
      </c>
      <c r="X356" t="s">
        <v>2843</v>
      </c>
      <c r="Y356" t="s">
        <v>2844</v>
      </c>
      <c r="Z356" t="s">
        <v>2712</v>
      </c>
      <c r="AA356">
        <v>102863</v>
      </c>
      <c r="AB356" s="210">
        <v>37257</v>
      </c>
      <c r="AC356" s="210">
        <v>37346</v>
      </c>
    </row>
    <row r="357" spans="1:29" x14ac:dyDescent="0.2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90</v>
      </c>
      <c r="F357" s="225">
        <f t="shared" si="30"/>
        <v>2250000</v>
      </c>
      <c r="G357" s="214">
        <v>1244731</v>
      </c>
      <c r="H357" s="210">
        <v>37026.222303240742</v>
      </c>
      <c r="I357" t="s">
        <v>2845</v>
      </c>
      <c r="M357" t="s">
        <v>3795</v>
      </c>
      <c r="N357" t="s">
        <v>2947</v>
      </c>
      <c r="O357" t="s">
        <v>3044</v>
      </c>
      <c r="P357" s="211">
        <v>25000</v>
      </c>
      <c r="S357" t="s">
        <v>2839</v>
      </c>
      <c r="T357" t="s">
        <v>2840</v>
      </c>
      <c r="U357" s="213">
        <v>25.95</v>
      </c>
      <c r="V357" t="s">
        <v>2849</v>
      </c>
      <c r="W357" t="s">
        <v>2950</v>
      </c>
      <c r="X357" t="s">
        <v>2951</v>
      </c>
      <c r="Y357" t="s">
        <v>2844</v>
      </c>
      <c r="Z357" t="s">
        <v>2712</v>
      </c>
      <c r="AA357">
        <v>102864</v>
      </c>
      <c r="AB357" s="210">
        <v>37257</v>
      </c>
      <c r="AC357" s="210">
        <v>37346</v>
      </c>
    </row>
    <row r="358" spans="1:29" x14ac:dyDescent="0.2">
      <c r="A358" s="44" t="str">
        <f t="shared" si="26"/>
        <v>US Crude Financial</v>
      </c>
      <c r="B358" s="44" t="str">
        <f t="shared" si="27"/>
        <v>US</v>
      </c>
      <c r="C358" s="44" t="str">
        <f t="shared" si="28"/>
        <v>Crude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25">
        <f t="shared" si="30"/>
        <v>25000</v>
      </c>
      <c r="G358" s="214">
        <v>1244732</v>
      </c>
      <c r="H358" s="210">
        <v>37026.222893518519</v>
      </c>
      <c r="I358" t="s">
        <v>3045</v>
      </c>
      <c r="M358" t="s">
        <v>4216</v>
      </c>
      <c r="N358" t="s">
        <v>3046</v>
      </c>
      <c r="O358" t="s">
        <v>3047</v>
      </c>
      <c r="P358" s="211">
        <v>25000</v>
      </c>
      <c r="S358" t="s">
        <v>3802</v>
      </c>
      <c r="T358" t="s">
        <v>2685</v>
      </c>
      <c r="U358" s="213">
        <v>28.7</v>
      </c>
      <c r="V358" t="s">
        <v>3048</v>
      </c>
      <c r="W358" t="s">
        <v>3049</v>
      </c>
      <c r="X358" t="s">
        <v>3050</v>
      </c>
      <c r="Y358" t="s">
        <v>2803</v>
      </c>
      <c r="Z358" t="s">
        <v>4117</v>
      </c>
      <c r="AA358" t="s">
        <v>3051</v>
      </c>
      <c r="AB358" s="210">
        <v>37043</v>
      </c>
      <c r="AC358" s="210">
        <v>37072</v>
      </c>
    </row>
    <row r="359" spans="1:29" x14ac:dyDescent="0.2">
      <c r="A359" s="44" t="str">
        <f t="shared" si="26"/>
        <v xml:space="preserve"> Power Financial</v>
      </c>
      <c r="B359" s="44" t="str">
        <f t="shared" si="27"/>
        <v/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8</v>
      </c>
      <c r="F359" s="225">
        <f t="shared" si="30"/>
        <v>400</v>
      </c>
      <c r="G359" s="214">
        <v>1244733</v>
      </c>
      <c r="H359" s="210">
        <v>37026.226574074077</v>
      </c>
      <c r="I359" t="s">
        <v>2962</v>
      </c>
      <c r="M359" t="s">
        <v>3886</v>
      </c>
      <c r="N359" t="s">
        <v>2692</v>
      </c>
      <c r="O359" t="s">
        <v>2701</v>
      </c>
      <c r="P359" s="211">
        <v>50</v>
      </c>
      <c r="S359" t="s">
        <v>3794</v>
      </c>
      <c r="T359" t="s">
        <v>2694</v>
      </c>
      <c r="U359" s="213">
        <v>187</v>
      </c>
      <c r="V359" t="s">
        <v>2964</v>
      </c>
      <c r="W359" t="s">
        <v>2703</v>
      </c>
      <c r="X359" t="s">
        <v>2697</v>
      </c>
      <c r="Y359" t="s">
        <v>2698</v>
      </c>
      <c r="Z359" t="s">
        <v>2699</v>
      </c>
      <c r="AA359">
        <v>1244733</v>
      </c>
      <c r="AB359" s="210">
        <v>37032</v>
      </c>
      <c r="AC359" s="210">
        <v>37039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25">
        <f t="shared" si="30"/>
        <v>10</v>
      </c>
      <c r="G360" s="214">
        <v>1244734</v>
      </c>
      <c r="H360" s="210">
        <v>37026.229768518519</v>
      </c>
      <c r="I360" t="s">
        <v>2900</v>
      </c>
      <c r="M360" t="s">
        <v>3801</v>
      </c>
      <c r="N360" t="s">
        <v>2816</v>
      </c>
      <c r="O360" t="s">
        <v>2817</v>
      </c>
      <c r="Q360" s="211">
        <v>10</v>
      </c>
      <c r="S360" t="s">
        <v>2818</v>
      </c>
      <c r="T360" t="s">
        <v>2685</v>
      </c>
      <c r="U360" s="213">
        <v>7180</v>
      </c>
      <c r="V360" t="s">
        <v>2990</v>
      </c>
      <c r="W360" t="s">
        <v>2820</v>
      </c>
      <c r="X360" t="s">
        <v>2688</v>
      </c>
      <c r="Y360" t="s">
        <v>2689</v>
      </c>
      <c r="Z360" t="s">
        <v>2690</v>
      </c>
      <c r="AA360">
        <v>2129146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25">
        <f t="shared" si="30"/>
        <v>9</v>
      </c>
      <c r="G361" s="214">
        <v>1244735</v>
      </c>
      <c r="H361" s="210">
        <v>37026.229930555557</v>
      </c>
      <c r="I361" t="s">
        <v>2806</v>
      </c>
      <c r="M361" t="s">
        <v>3801</v>
      </c>
      <c r="N361" t="s">
        <v>2792</v>
      </c>
      <c r="O361" t="s">
        <v>2793</v>
      </c>
      <c r="P361" s="211">
        <v>9</v>
      </c>
      <c r="S361" t="s">
        <v>2794</v>
      </c>
      <c r="T361" t="s">
        <v>2685</v>
      </c>
      <c r="U361" s="213">
        <v>1258</v>
      </c>
      <c r="V361" t="s">
        <v>2905</v>
      </c>
      <c r="W361" t="s">
        <v>2796</v>
      </c>
      <c r="X361" t="s">
        <v>2688</v>
      </c>
      <c r="Y361" t="s">
        <v>2689</v>
      </c>
      <c r="Z361" t="s">
        <v>2690</v>
      </c>
      <c r="AA361">
        <v>2129148</v>
      </c>
    </row>
    <row r="362" spans="1:29" x14ac:dyDescent="0.2">
      <c r="A362" s="44" t="str">
        <f t="shared" si="26"/>
        <v xml:space="preserve"> Power Physical</v>
      </c>
      <c r="B362" s="44" t="str">
        <f t="shared" si="27"/>
        <v/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35</v>
      </c>
      <c r="F362" s="225">
        <f t="shared" si="30"/>
        <v>700</v>
      </c>
      <c r="G362" s="214">
        <v>1244737</v>
      </c>
      <c r="H362" s="210">
        <v>37026.231307870374</v>
      </c>
      <c r="I362" t="s">
        <v>2960</v>
      </c>
      <c r="M362" t="s">
        <v>3886</v>
      </c>
      <c r="N362" t="s">
        <v>2936</v>
      </c>
      <c r="O362" t="s">
        <v>3052</v>
      </c>
      <c r="P362" s="211">
        <v>20</v>
      </c>
      <c r="S362" t="s">
        <v>3794</v>
      </c>
      <c r="T362" t="s">
        <v>2840</v>
      </c>
      <c r="U362" s="213">
        <v>22.5</v>
      </c>
      <c r="V362" t="s">
        <v>3038</v>
      </c>
      <c r="W362" t="s">
        <v>2939</v>
      </c>
      <c r="X362" t="s">
        <v>2940</v>
      </c>
      <c r="Y362" t="s">
        <v>2941</v>
      </c>
      <c r="Z362" t="s">
        <v>2942</v>
      </c>
      <c r="AA362">
        <v>102251.1</v>
      </c>
      <c r="AB362" s="210">
        <v>37221</v>
      </c>
      <c r="AC362" s="210">
        <v>37255</v>
      </c>
    </row>
    <row r="363" spans="1:29" x14ac:dyDescent="0.2">
      <c r="A363" s="44" t="str">
        <f t="shared" si="26"/>
        <v xml:space="preserve"> Power Physical</v>
      </c>
      <c r="B363" s="44" t="str">
        <f t="shared" si="27"/>
        <v/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35</v>
      </c>
      <c r="F363" s="225">
        <f t="shared" si="30"/>
        <v>700</v>
      </c>
      <c r="G363" s="214">
        <v>1244738</v>
      </c>
      <c r="H363" s="210">
        <v>37026.231840277775</v>
      </c>
      <c r="I363" t="s">
        <v>2960</v>
      </c>
      <c r="M363" t="s">
        <v>3886</v>
      </c>
      <c r="N363" t="s">
        <v>2936</v>
      </c>
      <c r="O363" t="s">
        <v>3040</v>
      </c>
      <c r="Q363" s="211">
        <v>20</v>
      </c>
      <c r="S363" t="s">
        <v>3794</v>
      </c>
      <c r="T363" t="s">
        <v>2840</v>
      </c>
      <c r="U363" s="213">
        <v>19.2</v>
      </c>
      <c r="V363" t="s">
        <v>3038</v>
      </c>
      <c r="W363" t="s">
        <v>2939</v>
      </c>
      <c r="X363" t="s">
        <v>2940</v>
      </c>
      <c r="Y363" t="s">
        <v>2941</v>
      </c>
      <c r="Z363" t="s">
        <v>2942</v>
      </c>
      <c r="AA363">
        <v>102252.1</v>
      </c>
      <c r="AB363" s="210">
        <v>37312</v>
      </c>
      <c r="AC363" s="210">
        <v>37346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25">
        <f t="shared" si="30"/>
        <v>20</v>
      </c>
      <c r="G364" s="214">
        <v>1244739</v>
      </c>
      <c r="H364" s="210">
        <v>37026.232557870368</v>
      </c>
      <c r="I364" t="s">
        <v>2900</v>
      </c>
      <c r="M364" t="s">
        <v>3801</v>
      </c>
      <c r="N364" t="s">
        <v>2782</v>
      </c>
      <c r="O364" t="s">
        <v>2783</v>
      </c>
      <c r="Q364" s="211">
        <v>20</v>
      </c>
      <c r="S364" t="s">
        <v>2684</v>
      </c>
      <c r="T364" t="s">
        <v>2685</v>
      </c>
      <c r="U364" s="213">
        <v>1511</v>
      </c>
      <c r="V364" t="s">
        <v>3053</v>
      </c>
      <c r="W364" t="s">
        <v>2732</v>
      </c>
      <c r="X364" t="s">
        <v>2688</v>
      </c>
      <c r="Y364" t="s">
        <v>2689</v>
      </c>
      <c r="Z364" t="s">
        <v>2690</v>
      </c>
      <c r="AA364">
        <v>2129150</v>
      </c>
    </row>
    <row r="365" spans="1:29" x14ac:dyDescent="0.2">
      <c r="A365" s="44" t="str">
        <f t="shared" si="26"/>
        <v xml:space="preserve"> Power Financial</v>
      </c>
      <c r="B365" s="44" t="str">
        <f t="shared" si="27"/>
        <v/>
      </c>
      <c r="C365" s="44" t="str">
        <f t="shared" si="28"/>
        <v>Power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8</v>
      </c>
      <c r="F365" s="225">
        <f t="shared" si="30"/>
        <v>400</v>
      </c>
      <c r="G365" s="214">
        <v>1244740</v>
      </c>
      <c r="H365" s="210">
        <v>37026.236539351848</v>
      </c>
      <c r="I365" t="s">
        <v>3054</v>
      </c>
      <c r="M365" t="s">
        <v>3886</v>
      </c>
      <c r="N365" t="s">
        <v>2692</v>
      </c>
      <c r="O365" t="s">
        <v>3055</v>
      </c>
      <c r="Q365" s="211">
        <v>50</v>
      </c>
      <c r="S365" t="s">
        <v>3794</v>
      </c>
      <c r="T365" t="s">
        <v>2694</v>
      </c>
      <c r="U365" s="213">
        <v>197.5</v>
      </c>
      <c r="V365" t="s">
        <v>3056</v>
      </c>
      <c r="W365" t="s">
        <v>2703</v>
      </c>
      <c r="X365" t="s">
        <v>2697</v>
      </c>
      <c r="Y365" t="s">
        <v>2698</v>
      </c>
      <c r="Z365" t="s">
        <v>2699</v>
      </c>
      <c r="AA365">
        <v>1244740</v>
      </c>
      <c r="AB365" s="210">
        <v>37039</v>
      </c>
      <c r="AC365" s="210">
        <v>37046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25">
        <f t="shared" si="30"/>
        <v>30</v>
      </c>
      <c r="G366" s="214">
        <v>1244741</v>
      </c>
      <c r="H366" s="210">
        <v>37026.23951388889</v>
      </c>
      <c r="I366" t="s">
        <v>3057</v>
      </c>
      <c r="M366" t="s">
        <v>3801</v>
      </c>
      <c r="N366" t="s">
        <v>2682</v>
      </c>
      <c r="O366" t="s">
        <v>2683</v>
      </c>
      <c r="Q366" s="211">
        <v>30</v>
      </c>
      <c r="S366" t="s">
        <v>2684</v>
      </c>
      <c r="T366" t="s">
        <v>2685</v>
      </c>
      <c r="U366" s="213">
        <v>1665</v>
      </c>
      <c r="V366" t="s">
        <v>3058</v>
      </c>
      <c r="W366" t="s">
        <v>2732</v>
      </c>
      <c r="X366" t="s">
        <v>2688</v>
      </c>
      <c r="Y366" t="s">
        <v>2689</v>
      </c>
      <c r="Z366" t="s">
        <v>2690</v>
      </c>
      <c r="AA366">
        <v>2129238</v>
      </c>
    </row>
    <row r="367" spans="1:29" x14ac:dyDescent="0.2">
      <c r="A367" s="44" t="str">
        <f t="shared" si="26"/>
        <v xml:space="preserve"> Natural Gas Physical</v>
      </c>
      <c r="B367" s="44" t="str">
        <f t="shared" si="27"/>
        <v/>
      </c>
      <c r="C367" s="44" t="str">
        <f t="shared" si="28"/>
        <v>Natural Gas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92</v>
      </c>
      <c r="F367" s="225">
        <f t="shared" si="30"/>
        <v>2300000</v>
      </c>
      <c r="G367" s="214">
        <v>1244743</v>
      </c>
      <c r="H367" s="210">
        <v>37026.240185185183</v>
      </c>
      <c r="I367" t="s">
        <v>2957</v>
      </c>
      <c r="M367" t="s">
        <v>3795</v>
      </c>
      <c r="N367" t="s">
        <v>2837</v>
      </c>
      <c r="O367" t="s">
        <v>2890</v>
      </c>
      <c r="P367" s="211">
        <v>25000</v>
      </c>
      <c r="S367" t="s">
        <v>2839</v>
      </c>
      <c r="T367" t="s">
        <v>2840</v>
      </c>
      <c r="U367" s="213">
        <v>24.7</v>
      </c>
      <c r="V367" t="s">
        <v>2958</v>
      </c>
      <c r="W367" t="s">
        <v>2842</v>
      </c>
      <c r="X367" t="s">
        <v>2843</v>
      </c>
      <c r="Y367" t="s">
        <v>2844</v>
      </c>
      <c r="Z367" t="s">
        <v>2712</v>
      </c>
      <c r="AA367">
        <v>102871</v>
      </c>
      <c r="AB367" s="210">
        <v>37165</v>
      </c>
      <c r="AC367" s="210">
        <v>37256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25">
        <f t="shared" si="30"/>
        <v>10</v>
      </c>
      <c r="G368" s="214">
        <v>1244746</v>
      </c>
      <c r="H368" s="210">
        <v>37026.243287037039</v>
      </c>
      <c r="I368" t="s">
        <v>2791</v>
      </c>
      <c r="M368" t="s">
        <v>3801</v>
      </c>
      <c r="N368" t="s">
        <v>2782</v>
      </c>
      <c r="O368" t="s">
        <v>2783</v>
      </c>
      <c r="P368" s="211">
        <v>10</v>
      </c>
      <c r="S368" t="s">
        <v>2684</v>
      </c>
      <c r="T368" t="s">
        <v>2685</v>
      </c>
      <c r="U368" s="213">
        <v>1510</v>
      </c>
      <c r="V368" t="s">
        <v>2795</v>
      </c>
      <c r="W368" t="s">
        <v>2732</v>
      </c>
      <c r="X368" t="s">
        <v>2688</v>
      </c>
      <c r="Y368" t="s">
        <v>2689</v>
      </c>
      <c r="Z368" t="s">
        <v>2690</v>
      </c>
      <c r="AA368">
        <v>2129252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25">
        <f t="shared" si="30"/>
        <v>10</v>
      </c>
      <c r="G369" s="214">
        <v>1244747</v>
      </c>
      <c r="H369" s="210">
        <v>37026.24664351852</v>
      </c>
      <c r="I369" t="s">
        <v>2908</v>
      </c>
      <c r="M369" t="s">
        <v>3801</v>
      </c>
      <c r="N369" t="s">
        <v>2782</v>
      </c>
      <c r="O369" t="s">
        <v>2783</v>
      </c>
      <c r="P369" s="211">
        <v>10</v>
      </c>
      <c r="S369" t="s">
        <v>2684</v>
      </c>
      <c r="T369" t="s">
        <v>2685</v>
      </c>
      <c r="U369" s="213">
        <v>1510</v>
      </c>
      <c r="V369" t="s">
        <v>2909</v>
      </c>
      <c r="W369" t="s">
        <v>2732</v>
      </c>
      <c r="X369" t="s">
        <v>2688</v>
      </c>
      <c r="Y369" t="s">
        <v>2689</v>
      </c>
      <c r="Z369" t="s">
        <v>2690</v>
      </c>
      <c r="AA369">
        <v>2129264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25">
        <f t="shared" si="30"/>
        <v>20</v>
      </c>
      <c r="G370" s="214">
        <v>1244748</v>
      </c>
      <c r="H370" s="210">
        <v>37026.247627314813</v>
      </c>
      <c r="I370" t="s">
        <v>2808</v>
      </c>
      <c r="M370" t="s">
        <v>3801</v>
      </c>
      <c r="N370" t="s">
        <v>2682</v>
      </c>
      <c r="O370" t="s">
        <v>2683</v>
      </c>
      <c r="P370" s="211">
        <v>20</v>
      </c>
      <c r="S370" t="s">
        <v>2684</v>
      </c>
      <c r="T370" t="s">
        <v>2685</v>
      </c>
      <c r="U370" s="213">
        <v>1664</v>
      </c>
      <c r="V370" t="s">
        <v>2979</v>
      </c>
      <c r="W370" t="s">
        <v>2732</v>
      </c>
      <c r="X370" t="s">
        <v>2688</v>
      </c>
      <c r="Y370" t="s">
        <v>2689</v>
      </c>
      <c r="Z370" t="s">
        <v>2690</v>
      </c>
      <c r="AA370">
        <v>2129266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25">
        <f t="shared" si="30"/>
        <v>20</v>
      </c>
      <c r="G371" s="214">
        <v>1244749</v>
      </c>
      <c r="H371" s="210">
        <v>37026.247719907406</v>
      </c>
      <c r="I371" t="s">
        <v>2808</v>
      </c>
      <c r="M371" t="s">
        <v>3801</v>
      </c>
      <c r="N371" t="s">
        <v>2682</v>
      </c>
      <c r="O371" t="s">
        <v>2683</v>
      </c>
      <c r="P371" s="211">
        <v>20</v>
      </c>
      <c r="S371" t="s">
        <v>2684</v>
      </c>
      <c r="T371" t="s">
        <v>2685</v>
      </c>
      <c r="U371" s="213">
        <v>1663</v>
      </c>
      <c r="V371" t="s">
        <v>2979</v>
      </c>
      <c r="W371" t="s">
        <v>2732</v>
      </c>
      <c r="X371" t="s">
        <v>2688</v>
      </c>
      <c r="Y371" t="s">
        <v>2689</v>
      </c>
      <c r="Z371" t="s">
        <v>2690</v>
      </c>
      <c r="AA371">
        <v>2129268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25">
        <f t="shared" si="30"/>
        <v>10</v>
      </c>
      <c r="G372" s="214">
        <v>1244750</v>
      </c>
      <c r="H372" s="210">
        <v>37026.247800925928</v>
      </c>
      <c r="I372" t="s">
        <v>2932</v>
      </c>
      <c r="M372" t="s">
        <v>3801</v>
      </c>
      <c r="N372" t="s">
        <v>2816</v>
      </c>
      <c r="O372" t="s">
        <v>2817</v>
      </c>
      <c r="Q372" s="211">
        <v>10</v>
      </c>
      <c r="S372" t="s">
        <v>2818</v>
      </c>
      <c r="T372" t="s">
        <v>2685</v>
      </c>
      <c r="U372" s="213">
        <v>7210</v>
      </c>
      <c r="V372" t="s">
        <v>2933</v>
      </c>
      <c r="W372" t="s">
        <v>2820</v>
      </c>
      <c r="X372" t="s">
        <v>2688</v>
      </c>
      <c r="Y372" t="s">
        <v>2689</v>
      </c>
      <c r="Z372" t="s">
        <v>2690</v>
      </c>
      <c r="AA372">
        <v>2129270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25">
        <f t="shared" si="30"/>
        <v>20</v>
      </c>
      <c r="G373" s="214">
        <v>1244751</v>
      </c>
      <c r="H373" s="210">
        <v>37026.247870370367</v>
      </c>
      <c r="I373" t="s">
        <v>2808</v>
      </c>
      <c r="M373" t="s">
        <v>3801</v>
      </c>
      <c r="N373" t="s">
        <v>2682</v>
      </c>
      <c r="O373" t="s">
        <v>2683</v>
      </c>
      <c r="P373" s="211">
        <v>20</v>
      </c>
      <c r="S373" t="s">
        <v>2684</v>
      </c>
      <c r="T373" t="s">
        <v>2685</v>
      </c>
      <c r="U373" s="213">
        <v>1662</v>
      </c>
      <c r="V373" t="s">
        <v>2979</v>
      </c>
      <c r="W373" t="s">
        <v>2732</v>
      </c>
      <c r="X373" t="s">
        <v>2688</v>
      </c>
      <c r="Y373" t="s">
        <v>2689</v>
      </c>
      <c r="Z373" t="s">
        <v>2690</v>
      </c>
      <c r="AA373">
        <v>2129272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25">
        <f t="shared" si="30"/>
        <v>20</v>
      </c>
      <c r="G374" s="214">
        <v>1244752</v>
      </c>
      <c r="H374" s="210">
        <v>37026.248182870368</v>
      </c>
      <c r="I374" t="s">
        <v>2623</v>
      </c>
      <c r="M374" t="s">
        <v>3801</v>
      </c>
      <c r="N374" t="s">
        <v>2682</v>
      </c>
      <c r="O374" t="s">
        <v>2683</v>
      </c>
      <c r="Q374" s="211">
        <v>20</v>
      </c>
      <c r="S374" t="s">
        <v>2684</v>
      </c>
      <c r="T374" t="s">
        <v>2685</v>
      </c>
      <c r="U374" s="213">
        <v>1663</v>
      </c>
      <c r="V374" t="s">
        <v>2789</v>
      </c>
      <c r="W374" t="s">
        <v>2732</v>
      </c>
      <c r="X374" t="s">
        <v>2688</v>
      </c>
      <c r="Y374" t="s">
        <v>2689</v>
      </c>
      <c r="Z374" t="s">
        <v>2690</v>
      </c>
      <c r="AA374">
        <v>2129274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25">
        <f t="shared" si="30"/>
        <v>20</v>
      </c>
      <c r="G375" s="214">
        <v>1244753</v>
      </c>
      <c r="H375" s="210">
        <v>37026.248287037037</v>
      </c>
      <c r="I375" t="s">
        <v>2808</v>
      </c>
      <c r="M375" t="s">
        <v>3801</v>
      </c>
      <c r="N375" t="s">
        <v>2682</v>
      </c>
      <c r="O375" t="s">
        <v>2683</v>
      </c>
      <c r="P375" s="211">
        <v>20</v>
      </c>
      <c r="S375" t="s">
        <v>2684</v>
      </c>
      <c r="T375" t="s">
        <v>2685</v>
      </c>
      <c r="U375" s="213">
        <v>1662</v>
      </c>
      <c r="V375" t="s">
        <v>2979</v>
      </c>
      <c r="W375" t="s">
        <v>2732</v>
      </c>
      <c r="X375" t="s">
        <v>2688</v>
      </c>
      <c r="Y375" t="s">
        <v>2689</v>
      </c>
      <c r="Z375" t="s">
        <v>2690</v>
      </c>
      <c r="AA375">
        <v>2129276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25">
        <f t="shared" si="30"/>
        <v>5</v>
      </c>
      <c r="G376" s="214">
        <v>1244754</v>
      </c>
      <c r="H376" s="210">
        <v>37026.249039351853</v>
      </c>
      <c r="I376" t="s">
        <v>2876</v>
      </c>
      <c r="M376" t="s">
        <v>3801</v>
      </c>
      <c r="N376" t="s">
        <v>2782</v>
      </c>
      <c r="O376" t="s">
        <v>2783</v>
      </c>
      <c r="P376" s="211">
        <v>5</v>
      </c>
      <c r="S376" t="s">
        <v>2684</v>
      </c>
      <c r="T376" t="s">
        <v>2685</v>
      </c>
      <c r="U376" s="213">
        <v>1508</v>
      </c>
      <c r="V376" t="s">
        <v>2877</v>
      </c>
      <c r="W376" t="s">
        <v>2732</v>
      </c>
      <c r="X376" t="s">
        <v>2688</v>
      </c>
      <c r="Y376" t="s">
        <v>2689</v>
      </c>
      <c r="Z376" t="s">
        <v>2690</v>
      </c>
      <c r="AA376">
        <v>2129278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25">
        <f t="shared" si="30"/>
        <v>20</v>
      </c>
      <c r="G377" s="214">
        <v>1244755</v>
      </c>
      <c r="H377" s="210">
        <v>37026.24931712963</v>
      </c>
      <c r="I377" t="s">
        <v>2808</v>
      </c>
      <c r="M377" t="s">
        <v>3801</v>
      </c>
      <c r="N377" t="s">
        <v>2682</v>
      </c>
      <c r="O377" t="s">
        <v>2683</v>
      </c>
      <c r="P377" s="211">
        <v>20</v>
      </c>
      <c r="S377" t="s">
        <v>2684</v>
      </c>
      <c r="T377" t="s">
        <v>2685</v>
      </c>
      <c r="U377" s="213">
        <v>1661</v>
      </c>
      <c r="V377" t="s">
        <v>2979</v>
      </c>
      <c r="W377" t="s">
        <v>2732</v>
      </c>
      <c r="X377" t="s">
        <v>2688</v>
      </c>
      <c r="Y377" t="s">
        <v>2689</v>
      </c>
      <c r="Z377" t="s">
        <v>2690</v>
      </c>
      <c r="AA377">
        <v>2129280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25">
        <f t="shared" si="30"/>
        <v>15</v>
      </c>
      <c r="G378" s="214">
        <v>1244756</v>
      </c>
      <c r="H378" s="210">
        <v>37026.249398148146</v>
      </c>
      <c r="I378" t="s">
        <v>2791</v>
      </c>
      <c r="M378" t="s">
        <v>3801</v>
      </c>
      <c r="N378" t="s">
        <v>2782</v>
      </c>
      <c r="O378" t="s">
        <v>2783</v>
      </c>
      <c r="P378" s="211">
        <v>15</v>
      </c>
      <c r="S378" t="s">
        <v>2684</v>
      </c>
      <c r="T378" t="s">
        <v>2685</v>
      </c>
      <c r="U378" s="213">
        <v>1508</v>
      </c>
      <c r="V378" t="s">
        <v>2795</v>
      </c>
      <c r="W378" t="s">
        <v>2732</v>
      </c>
      <c r="X378" t="s">
        <v>2688</v>
      </c>
      <c r="Y378" t="s">
        <v>2689</v>
      </c>
      <c r="Z378" t="s">
        <v>2690</v>
      </c>
      <c r="AA378">
        <v>2129282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25">
        <f t="shared" si="30"/>
        <v>20</v>
      </c>
      <c r="G379" s="214">
        <v>1244757</v>
      </c>
      <c r="H379" s="210">
        <v>37026.249432870369</v>
      </c>
      <c r="I379" t="s">
        <v>3059</v>
      </c>
      <c r="M379" t="s">
        <v>3801</v>
      </c>
      <c r="N379" t="s">
        <v>2906</v>
      </c>
      <c r="O379" t="s">
        <v>3060</v>
      </c>
      <c r="P379" s="211">
        <v>20</v>
      </c>
      <c r="S379" t="s">
        <v>2684</v>
      </c>
      <c r="T379" t="s">
        <v>2685</v>
      </c>
      <c r="U379" s="213">
        <v>942</v>
      </c>
      <c r="V379" t="s">
        <v>3061</v>
      </c>
      <c r="W379" t="s">
        <v>2820</v>
      </c>
      <c r="X379" t="s">
        <v>2688</v>
      </c>
      <c r="Y379" t="s">
        <v>2689</v>
      </c>
      <c r="Z379" t="s">
        <v>2690</v>
      </c>
      <c r="AA379">
        <v>2129284</v>
      </c>
      <c r="AB379" s="210">
        <v>37062.875</v>
      </c>
      <c r="AC379" s="210">
        <v>37062.875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25">
        <f t="shared" si="30"/>
        <v>20</v>
      </c>
      <c r="G380" s="214">
        <v>1244758</v>
      </c>
      <c r="H380" s="210">
        <v>37026.249537037038</v>
      </c>
      <c r="I380" t="s">
        <v>2791</v>
      </c>
      <c r="M380" t="s">
        <v>3801</v>
      </c>
      <c r="N380" t="s">
        <v>2782</v>
      </c>
      <c r="O380" t="s">
        <v>2783</v>
      </c>
      <c r="P380" s="211">
        <v>20</v>
      </c>
      <c r="S380" t="s">
        <v>2684</v>
      </c>
      <c r="T380" t="s">
        <v>2685</v>
      </c>
      <c r="U380" s="213">
        <v>1507</v>
      </c>
      <c r="V380" t="s">
        <v>2795</v>
      </c>
      <c r="W380" t="s">
        <v>2732</v>
      </c>
      <c r="X380" t="s">
        <v>2688</v>
      </c>
      <c r="Y380" t="s">
        <v>2689</v>
      </c>
      <c r="Z380" t="s">
        <v>2690</v>
      </c>
      <c r="AA380">
        <v>2129286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25">
        <f t="shared" si="30"/>
        <v>10</v>
      </c>
      <c r="G381" s="214">
        <v>1244759</v>
      </c>
      <c r="H381" s="210">
        <v>37026.24962962963</v>
      </c>
      <c r="I381" t="s">
        <v>2806</v>
      </c>
      <c r="M381" t="s">
        <v>3801</v>
      </c>
      <c r="N381" t="s">
        <v>2782</v>
      </c>
      <c r="O381" t="s">
        <v>2783</v>
      </c>
      <c r="Q381" s="211">
        <v>10</v>
      </c>
      <c r="S381" t="s">
        <v>2684</v>
      </c>
      <c r="T381" t="s">
        <v>2685</v>
      </c>
      <c r="U381" s="213">
        <v>1507</v>
      </c>
      <c r="V381" t="s">
        <v>2905</v>
      </c>
      <c r="W381" t="s">
        <v>2732</v>
      </c>
      <c r="X381" t="s">
        <v>2688</v>
      </c>
      <c r="Y381" t="s">
        <v>2689</v>
      </c>
      <c r="Z381" t="s">
        <v>2690</v>
      </c>
      <c r="AA381">
        <v>2129288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25">
        <f t="shared" si="30"/>
        <v>50</v>
      </c>
      <c r="G382" s="214">
        <v>1244762</v>
      </c>
      <c r="H382" s="210">
        <v>37026.249837962961</v>
      </c>
      <c r="I382" t="s">
        <v>2880</v>
      </c>
      <c r="M382" t="s">
        <v>3801</v>
      </c>
      <c r="N382" t="s">
        <v>2782</v>
      </c>
      <c r="O382" t="s">
        <v>2996</v>
      </c>
      <c r="Q382" s="211">
        <v>50</v>
      </c>
      <c r="S382" t="s">
        <v>2684</v>
      </c>
      <c r="T382" t="s">
        <v>2685</v>
      </c>
      <c r="U382" s="213">
        <v>1506</v>
      </c>
      <c r="V382" t="s">
        <v>3062</v>
      </c>
      <c r="W382" t="s">
        <v>2874</v>
      </c>
      <c r="X382" t="s">
        <v>2688</v>
      </c>
      <c r="Y382" t="s">
        <v>2689</v>
      </c>
      <c r="Z382" t="s">
        <v>2690</v>
      </c>
      <c r="AA382">
        <v>2129292</v>
      </c>
      <c r="AB382" s="210">
        <v>37090</v>
      </c>
      <c r="AC382" s="210">
        <v>37090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25">
        <f t="shared" si="30"/>
        <v>50</v>
      </c>
      <c r="G383" s="214">
        <v>1244761</v>
      </c>
      <c r="H383" s="210">
        <v>37026.249837962961</v>
      </c>
      <c r="I383" t="s">
        <v>2880</v>
      </c>
      <c r="M383" t="s">
        <v>3801</v>
      </c>
      <c r="N383" t="s">
        <v>2782</v>
      </c>
      <c r="O383" t="s">
        <v>2883</v>
      </c>
      <c r="P383" s="211">
        <v>50</v>
      </c>
      <c r="S383" t="s">
        <v>2684</v>
      </c>
      <c r="T383" t="s">
        <v>2685</v>
      </c>
      <c r="U383" s="213">
        <v>1507</v>
      </c>
      <c r="V383" t="s">
        <v>3062</v>
      </c>
      <c r="W383" t="s">
        <v>2874</v>
      </c>
      <c r="X383" t="s">
        <v>2688</v>
      </c>
      <c r="Y383" t="s">
        <v>2689</v>
      </c>
      <c r="Z383" t="s">
        <v>2690</v>
      </c>
      <c r="AA383">
        <v>2129290</v>
      </c>
      <c r="AB383" s="210">
        <v>37062</v>
      </c>
      <c r="AC383" s="210">
        <v>37062</v>
      </c>
    </row>
    <row r="384" spans="1:29" x14ac:dyDescent="0.2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25">
        <f t="shared" si="30"/>
        <v>20</v>
      </c>
      <c r="G384" s="214">
        <v>1244763</v>
      </c>
      <c r="H384" s="210">
        <v>37026.249861111108</v>
      </c>
      <c r="I384" t="s">
        <v>2791</v>
      </c>
      <c r="M384" t="s">
        <v>3801</v>
      </c>
      <c r="N384" t="s">
        <v>2782</v>
      </c>
      <c r="O384" t="s">
        <v>2783</v>
      </c>
      <c r="P384" s="211">
        <v>20</v>
      </c>
      <c r="S384" t="s">
        <v>2684</v>
      </c>
      <c r="T384" t="s">
        <v>2685</v>
      </c>
      <c r="U384" s="213">
        <v>1507</v>
      </c>
      <c r="V384" t="s">
        <v>2795</v>
      </c>
      <c r="W384" t="s">
        <v>2732</v>
      </c>
      <c r="X384" t="s">
        <v>2688</v>
      </c>
      <c r="Y384" t="s">
        <v>2689</v>
      </c>
      <c r="Z384" t="s">
        <v>2690</v>
      </c>
      <c r="AA384">
        <v>2129296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25">
        <f t="shared" si="30"/>
        <v>20</v>
      </c>
      <c r="G385" s="214">
        <v>1244764</v>
      </c>
      <c r="H385" s="210">
        <v>37026.25</v>
      </c>
      <c r="I385" t="s">
        <v>2923</v>
      </c>
      <c r="M385" t="s">
        <v>3801</v>
      </c>
      <c r="N385" t="s">
        <v>2682</v>
      </c>
      <c r="O385" t="s">
        <v>2683</v>
      </c>
      <c r="Q385" s="211">
        <v>20</v>
      </c>
      <c r="S385" t="s">
        <v>2684</v>
      </c>
      <c r="T385" t="s">
        <v>2685</v>
      </c>
      <c r="U385" s="213">
        <v>1662</v>
      </c>
      <c r="V385" t="s">
        <v>3063</v>
      </c>
      <c r="W385" t="s">
        <v>2732</v>
      </c>
      <c r="X385" t="s">
        <v>2688</v>
      </c>
      <c r="Y385" t="s">
        <v>2689</v>
      </c>
      <c r="Z385" t="s">
        <v>2690</v>
      </c>
      <c r="AA385">
        <v>2129302</v>
      </c>
    </row>
    <row r="386" spans="1:29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25">
        <f t="shared" si="30"/>
        <v>20</v>
      </c>
      <c r="G386" s="214">
        <v>1244765</v>
      </c>
      <c r="H386" s="210">
        <v>37026.250011574077</v>
      </c>
      <c r="I386" t="s">
        <v>2808</v>
      </c>
      <c r="M386" t="s">
        <v>3801</v>
      </c>
      <c r="N386" t="s">
        <v>2782</v>
      </c>
      <c r="O386" t="s">
        <v>2783</v>
      </c>
      <c r="Q386" s="211">
        <v>20</v>
      </c>
      <c r="S386" t="s">
        <v>2684</v>
      </c>
      <c r="T386" t="s">
        <v>2685</v>
      </c>
      <c r="U386" s="213">
        <v>1508</v>
      </c>
      <c r="V386" t="s">
        <v>2835</v>
      </c>
      <c r="W386" t="s">
        <v>2732</v>
      </c>
      <c r="X386" t="s">
        <v>2688</v>
      </c>
      <c r="Y386" t="s">
        <v>2689</v>
      </c>
      <c r="Z386" t="s">
        <v>2690</v>
      </c>
      <c r="AA386">
        <v>2129300</v>
      </c>
    </row>
    <row r="387" spans="1:29" x14ac:dyDescent="0.2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25">
        <f t="shared" si="30"/>
        <v>5</v>
      </c>
      <c r="G387" s="214">
        <v>1244766</v>
      </c>
      <c r="H387" s="210">
        <v>37026.250381944446</v>
      </c>
      <c r="I387" t="s">
        <v>2929</v>
      </c>
      <c r="M387" t="s">
        <v>3801</v>
      </c>
      <c r="N387" t="s">
        <v>2816</v>
      </c>
      <c r="O387" t="s">
        <v>2817</v>
      </c>
      <c r="P387" s="211">
        <v>5</v>
      </c>
      <c r="S387" t="s">
        <v>2818</v>
      </c>
      <c r="T387" t="s">
        <v>2685</v>
      </c>
      <c r="U387" s="213">
        <v>7205</v>
      </c>
      <c r="V387" t="s">
        <v>3064</v>
      </c>
      <c r="W387" t="s">
        <v>2820</v>
      </c>
      <c r="X387" t="s">
        <v>2688</v>
      </c>
      <c r="Y387" t="s">
        <v>2689</v>
      </c>
      <c r="Z387" t="s">
        <v>2690</v>
      </c>
      <c r="AA387">
        <v>2129304</v>
      </c>
    </row>
    <row r="388" spans="1:29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25">
        <f t="shared" si="30"/>
        <v>20</v>
      </c>
      <c r="G388" s="214">
        <v>1244767</v>
      </c>
      <c r="H388" s="210">
        <v>37026.250474537039</v>
      </c>
      <c r="I388" t="s">
        <v>2969</v>
      </c>
      <c r="M388" t="s">
        <v>3801</v>
      </c>
      <c r="N388" t="s">
        <v>2782</v>
      </c>
      <c r="O388" t="s">
        <v>2783</v>
      </c>
      <c r="Q388" s="211">
        <v>20</v>
      </c>
      <c r="S388" t="s">
        <v>2684</v>
      </c>
      <c r="T388" t="s">
        <v>2685</v>
      </c>
      <c r="U388" s="213">
        <v>1509</v>
      </c>
      <c r="V388" t="s">
        <v>2970</v>
      </c>
      <c r="W388" t="s">
        <v>2732</v>
      </c>
      <c r="X388" t="s">
        <v>2688</v>
      </c>
      <c r="Y388" t="s">
        <v>2689</v>
      </c>
      <c r="Z388" t="s">
        <v>2690</v>
      </c>
      <c r="AA388">
        <v>2129306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25">
        <f t="shared" si="30"/>
        <v>5</v>
      </c>
      <c r="G389" s="214">
        <v>1244768</v>
      </c>
      <c r="H389" s="210">
        <v>37026.250486111108</v>
      </c>
      <c r="I389" t="s">
        <v>2827</v>
      </c>
      <c r="M389" t="s">
        <v>3801</v>
      </c>
      <c r="N389" t="s">
        <v>2816</v>
      </c>
      <c r="O389" t="s">
        <v>2817</v>
      </c>
      <c r="P389" s="211">
        <v>5</v>
      </c>
      <c r="S389" t="s">
        <v>2818</v>
      </c>
      <c r="T389" t="s">
        <v>2685</v>
      </c>
      <c r="U389" s="213">
        <v>7205</v>
      </c>
      <c r="V389" t="s">
        <v>3065</v>
      </c>
      <c r="W389" t="s">
        <v>2820</v>
      </c>
      <c r="X389" t="s">
        <v>2688</v>
      </c>
      <c r="Y389" t="s">
        <v>2689</v>
      </c>
      <c r="Z389" t="s">
        <v>2690</v>
      </c>
      <c r="AA389">
        <v>2129308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25">
        <f t="shared" si="30"/>
        <v>20</v>
      </c>
      <c r="G390" s="214">
        <v>1244769</v>
      </c>
      <c r="H390" s="210">
        <v>37026.252337962964</v>
      </c>
      <c r="I390" t="s">
        <v>2623</v>
      </c>
      <c r="M390" t="s">
        <v>3801</v>
      </c>
      <c r="N390" t="s">
        <v>2782</v>
      </c>
      <c r="O390" t="s">
        <v>2783</v>
      </c>
      <c r="Q390" s="211">
        <v>20</v>
      </c>
      <c r="S390" t="s">
        <v>2684</v>
      </c>
      <c r="T390" t="s">
        <v>2685</v>
      </c>
      <c r="U390" s="213">
        <v>1510</v>
      </c>
      <c r="V390" t="s">
        <v>2790</v>
      </c>
      <c r="W390" t="s">
        <v>2732</v>
      </c>
      <c r="X390" t="s">
        <v>2688</v>
      </c>
      <c r="Y390" t="s">
        <v>2689</v>
      </c>
      <c r="Z390" t="s">
        <v>2690</v>
      </c>
      <c r="AA390">
        <v>2129310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25">
        <f t="shared" si="30"/>
        <v>20</v>
      </c>
      <c r="G391" s="214">
        <v>1244770</v>
      </c>
      <c r="H391" s="210">
        <v>37026.252615740741</v>
      </c>
      <c r="I391" t="s">
        <v>3059</v>
      </c>
      <c r="M391" t="s">
        <v>3801</v>
      </c>
      <c r="N391" t="s">
        <v>2906</v>
      </c>
      <c r="O391" t="s">
        <v>2907</v>
      </c>
      <c r="Q391" s="211">
        <v>20</v>
      </c>
      <c r="S391" t="s">
        <v>2684</v>
      </c>
      <c r="T391" t="s">
        <v>2685</v>
      </c>
      <c r="U391" s="213">
        <v>956.5</v>
      </c>
      <c r="V391" t="s">
        <v>3061</v>
      </c>
      <c r="W391" t="s">
        <v>2820</v>
      </c>
      <c r="X391" t="s">
        <v>2688</v>
      </c>
      <c r="Y391" t="s">
        <v>2689</v>
      </c>
      <c r="Z391" t="s">
        <v>2690</v>
      </c>
      <c r="AA391">
        <v>2129312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25">
        <f t="shared" si="30"/>
        <v>5</v>
      </c>
      <c r="G392" s="214">
        <v>1244771</v>
      </c>
      <c r="H392" s="210">
        <v>37026.252708333333</v>
      </c>
      <c r="I392" t="s">
        <v>2791</v>
      </c>
      <c r="M392" t="s">
        <v>3801</v>
      </c>
      <c r="N392" t="s">
        <v>2782</v>
      </c>
      <c r="O392" t="s">
        <v>2783</v>
      </c>
      <c r="P392" s="211">
        <v>5</v>
      </c>
      <c r="S392" t="s">
        <v>2684</v>
      </c>
      <c r="T392" t="s">
        <v>2685</v>
      </c>
      <c r="U392" s="213">
        <v>1509</v>
      </c>
      <c r="V392" t="s">
        <v>2795</v>
      </c>
      <c r="W392" t="s">
        <v>2732</v>
      </c>
      <c r="X392" t="s">
        <v>2688</v>
      </c>
      <c r="Y392" t="s">
        <v>2689</v>
      </c>
      <c r="Z392" t="s">
        <v>2690</v>
      </c>
      <c r="AA392">
        <v>2129314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25">
        <f t="shared" si="30"/>
        <v>20</v>
      </c>
      <c r="G393" s="214">
        <v>1244772</v>
      </c>
      <c r="H393" s="210">
        <v>37026.253275462965</v>
      </c>
      <c r="I393" t="s">
        <v>2884</v>
      </c>
      <c r="M393" t="s">
        <v>3801</v>
      </c>
      <c r="N393" t="s">
        <v>2782</v>
      </c>
      <c r="O393" t="s">
        <v>2783</v>
      </c>
      <c r="Q393" s="211">
        <v>20</v>
      </c>
      <c r="S393" t="s">
        <v>2684</v>
      </c>
      <c r="T393" t="s">
        <v>2685</v>
      </c>
      <c r="U393" s="213">
        <v>1511</v>
      </c>
      <c r="V393" t="s">
        <v>2885</v>
      </c>
      <c r="W393" t="s">
        <v>2732</v>
      </c>
      <c r="X393" t="s">
        <v>2688</v>
      </c>
      <c r="Y393" t="s">
        <v>2689</v>
      </c>
      <c r="Z393" t="s">
        <v>2690</v>
      </c>
      <c r="AA393">
        <v>2129316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25">
        <f t="shared" si="30"/>
        <v>20</v>
      </c>
      <c r="G394" s="214">
        <v>1244773</v>
      </c>
      <c r="H394" s="210">
        <v>37026.254328703704</v>
      </c>
      <c r="I394" t="s">
        <v>2623</v>
      </c>
      <c r="M394" t="s">
        <v>3801</v>
      </c>
      <c r="N394" t="s">
        <v>2782</v>
      </c>
      <c r="O394" t="s">
        <v>2783</v>
      </c>
      <c r="Q394" s="211">
        <v>20</v>
      </c>
      <c r="S394" t="s">
        <v>2684</v>
      </c>
      <c r="T394" t="s">
        <v>2685</v>
      </c>
      <c r="U394" s="213">
        <v>1512</v>
      </c>
      <c r="V394" t="s">
        <v>2790</v>
      </c>
      <c r="W394" t="s">
        <v>2732</v>
      </c>
      <c r="X394" t="s">
        <v>2688</v>
      </c>
      <c r="Y394" t="s">
        <v>2689</v>
      </c>
      <c r="Z394" t="s">
        <v>2690</v>
      </c>
      <c r="AA394">
        <v>2129320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25">
        <f t="shared" ref="F395:F458" si="35">E395*SUM(P395:Q395)</f>
        <v>20</v>
      </c>
      <c r="G395" s="214">
        <v>1244774</v>
      </c>
      <c r="H395" s="210">
        <v>37026.254513888889</v>
      </c>
      <c r="I395" t="s">
        <v>2623</v>
      </c>
      <c r="M395" t="s">
        <v>3801</v>
      </c>
      <c r="N395" t="s">
        <v>2782</v>
      </c>
      <c r="O395" t="s">
        <v>2783</v>
      </c>
      <c r="Q395" s="211">
        <v>20</v>
      </c>
      <c r="S395" t="s">
        <v>2684</v>
      </c>
      <c r="T395" t="s">
        <v>2685</v>
      </c>
      <c r="U395" s="213">
        <v>1513</v>
      </c>
      <c r="V395" t="s">
        <v>2790</v>
      </c>
      <c r="W395" t="s">
        <v>2732</v>
      </c>
      <c r="X395" t="s">
        <v>2688</v>
      </c>
      <c r="Y395" t="s">
        <v>2689</v>
      </c>
      <c r="Z395" t="s">
        <v>2690</v>
      </c>
      <c r="AA395">
        <v>2129322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25">
        <f t="shared" si="35"/>
        <v>10</v>
      </c>
      <c r="G396" s="214">
        <v>1244775</v>
      </c>
      <c r="H396" s="210">
        <v>37026.254687499997</v>
      </c>
      <c r="I396" t="s">
        <v>3066</v>
      </c>
      <c r="M396" t="s">
        <v>3801</v>
      </c>
      <c r="N396" t="s">
        <v>2816</v>
      </c>
      <c r="O396" t="s">
        <v>2817</v>
      </c>
      <c r="Q396" s="211">
        <v>10</v>
      </c>
      <c r="S396" t="s">
        <v>2818</v>
      </c>
      <c r="T396" t="s">
        <v>2685</v>
      </c>
      <c r="U396" s="213">
        <v>7220</v>
      </c>
      <c r="V396" t="s">
        <v>3067</v>
      </c>
      <c r="W396" t="s">
        <v>2820</v>
      </c>
      <c r="X396" t="s">
        <v>2688</v>
      </c>
      <c r="Y396" t="s">
        <v>2689</v>
      </c>
      <c r="Z396" t="s">
        <v>2690</v>
      </c>
      <c r="AA396">
        <v>2129325</v>
      </c>
    </row>
    <row r="397" spans="1:29" x14ac:dyDescent="0.2">
      <c r="A397" s="44" t="str">
        <f t="shared" si="31"/>
        <v>US Power Financial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25">
        <f t="shared" si="35"/>
        <v>50</v>
      </c>
      <c r="G397" s="214">
        <v>1244776</v>
      </c>
      <c r="H397" s="210">
        <v>37026.254918981482</v>
      </c>
      <c r="I397" t="s">
        <v>3068</v>
      </c>
      <c r="M397" t="s">
        <v>3886</v>
      </c>
      <c r="N397" t="s">
        <v>3069</v>
      </c>
      <c r="O397" t="s">
        <v>3070</v>
      </c>
      <c r="P397" s="211">
        <v>50</v>
      </c>
      <c r="S397" t="s">
        <v>3794</v>
      </c>
      <c r="T397" t="s">
        <v>2685</v>
      </c>
      <c r="U397" s="213">
        <v>37</v>
      </c>
      <c r="V397" t="s">
        <v>3071</v>
      </c>
      <c r="W397" t="s">
        <v>3072</v>
      </c>
      <c r="X397" t="s">
        <v>3073</v>
      </c>
      <c r="Y397" t="s">
        <v>3074</v>
      </c>
      <c r="Z397" t="s">
        <v>4117</v>
      </c>
      <c r="AA397">
        <v>610682.1</v>
      </c>
      <c r="AB397" s="210">
        <v>37026.875</v>
      </c>
      <c r="AC397" s="210">
        <v>37026.875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25">
        <f t="shared" si="35"/>
        <v>20</v>
      </c>
      <c r="G398" s="214">
        <v>1244777</v>
      </c>
      <c r="H398" s="210">
        <v>37026.255046296297</v>
      </c>
      <c r="I398" t="s">
        <v>2969</v>
      </c>
      <c r="M398" t="s">
        <v>3801</v>
      </c>
      <c r="N398" t="s">
        <v>2782</v>
      </c>
      <c r="O398" t="s">
        <v>2783</v>
      </c>
      <c r="Q398" s="211">
        <v>20</v>
      </c>
      <c r="S398" t="s">
        <v>2684</v>
      </c>
      <c r="T398" t="s">
        <v>2685</v>
      </c>
      <c r="U398" s="213">
        <v>1514</v>
      </c>
      <c r="V398" t="s">
        <v>2970</v>
      </c>
      <c r="W398" t="s">
        <v>2732</v>
      </c>
      <c r="X398" t="s">
        <v>2688</v>
      </c>
      <c r="Y398" t="s">
        <v>2689</v>
      </c>
      <c r="Z398" t="s">
        <v>2690</v>
      </c>
      <c r="AA398">
        <v>2129328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25">
        <f t="shared" si="35"/>
        <v>10</v>
      </c>
      <c r="G399" s="214">
        <v>1244779</v>
      </c>
      <c r="H399" s="210">
        <v>37026.255532407406</v>
      </c>
      <c r="I399" t="s">
        <v>2983</v>
      </c>
      <c r="M399" t="s">
        <v>3801</v>
      </c>
      <c r="N399" t="s">
        <v>2822</v>
      </c>
      <c r="O399" t="s">
        <v>2823</v>
      </c>
      <c r="Q399" s="211">
        <v>10</v>
      </c>
      <c r="S399" t="s">
        <v>2684</v>
      </c>
      <c r="T399" t="s">
        <v>2685</v>
      </c>
      <c r="U399" s="213">
        <v>474</v>
      </c>
      <c r="V399" t="s">
        <v>3075</v>
      </c>
      <c r="W399" t="s">
        <v>2796</v>
      </c>
      <c r="X399" t="s">
        <v>2688</v>
      </c>
      <c r="Y399" t="s">
        <v>2689</v>
      </c>
      <c r="Z399" t="s">
        <v>2690</v>
      </c>
      <c r="AA399">
        <v>2129338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25">
        <f t="shared" si="35"/>
        <v>2</v>
      </c>
      <c r="G400" s="214">
        <v>1244780</v>
      </c>
      <c r="H400" s="210">
        <v>37026.255659722221</v>
      </c>
      <c r="I400" t="s">
        <v>2681</v>
      </c>
      <c r="M400" t="s">
        <v>3801</v>
      </c>
      <c r="N400" t="s">
        <v>2782</v>
      </c>
      <c r="O400" t="s">
        <v>2783</v>
      </c>
      <c r="P400" s="211">
        <v>2</v>
      </c>
      <c r="S400" t="s">
        <v>2684</v>
      </c>
      <c r="T400" t="s">
        <v>2685</v>
      </c>
      <c r="U400" s="213">
        <v>1512</v>
      </c>
      <c r="V400" t="s">
        <v>2686</v>
      </c>
      <c r="W400" t="s">
        <v>2732</v>
      </c>
      <c r="X400" t="s">
        <v>2688</v>
      </c>
      <c r="Y400" t="s">
        <v>2689</v>
      </c>
      <c r="Z400" t="s">
        <v>2690</v>
      </c>
      <c r="AA400">
        <v>2129340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25">
        <f t="shared" si="35"/>
        <v>20</v>
      </c>
      <c r="G401" s="214">
        <v>1244782</v>
      </c>
      <c r="H401" s="210">
        <v>37026.255833333336</v>
      </c>
      <c r="I401" t="s">
        <v>2791</v>
      </c>
      <c r="M401" t="s">
        <v>3801</v>
      </c>
      <c r="N401" t="s">
        <v>2782</v>
      </c>
      <c r="O401" t="s">
        <v>2783</v>
      </c>
      <c r="Q401" s="211">
        <v>20</v>
      </c>
      <c r="S401" t="s">
        <v>2684</v>
      </c>
      <c r="T401" t="s">
        <v>2685</v>
      </c>
      <c r="U401" s="213">
        <v>1513</v>
      </c>
      <c r="V401" t="s">
        <v>3076</v>
      </c>
      <c r="W401" t="s">
        <v>2732</v>
      </c>
      <c r="X401" t="s">
        <v>2688</v>
      </c>
      <c r="Y401" t="s">
        <v>2689</v>
      </c>
      <c r="Z401" t="s">
        <v>2690</v>
      </c>
      <c r="AA401">
        <v>2129344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25">
        <f t="shared" si="35"/>
        <v>12</v>
      </c>
      <c r="G402" s="214">
        <v>1244784</v>
      </c>
      <c r="H402" s="210">
        <v>37026.256331018521</v>
      </c>
      <c r="I402" t="s">
        <v>2781</v>
      </c>
      <c r="M402" t="s">
        <v>3801</v>
      </c>
      <c r="N402" t="s">
        <v>2782</v>
      </c>
      <c r="O402" t="s">
        <v>2783</v>
      </c>
      <c r="P402" s="211">
        <v>12</v>
      </c>
      <c r="S402" t="s">
        <v>2684</v>
      </c>
      <c r="T402" t="s">
        <v>2685</v>
      </c>
      <c r="U402" s="213">
        <v>1512</v>
      </c>
      <c r="V402" t="s">
        <v>2784</v>
      </c>
      <c r="W402" t="s">
        <v>2732</v>
      </c>
      <c r="X402" t="s">
        <v>2688</v>
      </c>
      <c r="Y402" t="s">
        <v>2689</v>
      </c>
      <c r="Z402" t="s">
        <v>2690</v>
      </c>
      <c r="AA402">
        <v>2129348</v>
      </c>
    </row>
    <row r="403" spans="1:29" x14ac:dyDescent="0.2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25">
        <f t="shared" si="35"/>
        <v>10</v>
      </c>
      <c r="G403" s="214">
        <v>1244785</v>
      </c>
      <c r="H403" s="210">
        <v>37026.25708333333</v>
      </c>
      <c r="I403" t="s">
        <v>2967</v>
      </c>
      <c r="M403" t="s">
        <v>3801</v>
      </c>
      <c r="N403" t="s">
        <v>2816</v>
      </c>
      <c r="O403" t="s">
        <v>2817</v>
      </c>
      <c r="Q403" s="211">
        <v>10</v>
      </c>
      <c r="S403" t="s">
        <v>2818</v>
      </c>
      <c r="T403" t="s">
        <v>2685</v>
      </c>
      <c r="U403" s="213">
        <v>7240</v>
      </c>
      <c r="V403" t="s">
        <v>3077</v>
      </c>
      <c r="W403" t="s">
        <v>2820</v>
      </c>
      <c r="X403" t="s">
        <v>2688</v>
      </c>
      <c r="Y403" t="s">
        <v>2689</v>
      </c>
      <c r="Z403" t="s">
        <v>2690</v>
      </c>
      <c r="AA403">
        <v>2129350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25">
        <f t="shared" si="35"/>
        <v>20</v>
      </c>
      <c r="G404" s="214">
        <v>1244786</v>
      </c>
      <c r="H404" s="210">
        <v>37026.257280092592</v>
      </c>
      <c r="I404" t="s">
        <v>2623</v>
      </c>
      <c r="M404" t="s">
        <v>3801</v>
      </c>
      <c r="N404" t="s">
        <v>2782</v>
      </c>
      <c r="O404" t="s">
        <v>2783</v>
      </c>
      <c r="Q404" s="211">
        <v>20</v>
      </c>
      <c r="S404" t="s">
        <v>2684</v>
      </c>
      <c r="T404" t="s">
        <v>2685</v>
      </c>
      <c r="U404" s="213">
        <v>1513</v>
      </c>
      <c r="V404" t="s">
        <v>2790</v>
      </c>
      <c r="W404" t="s">
        <v>2732</v>
      </c>
      <c r="X404" t="s">
        <v>2688</v>
      </c>
      <c r="Y404" t="s">
        <v>2689</v>
      </c>
      <c r="Z404" t="s">
        <v>2690</v>
      </c>
      <c r="AA404">
        <v>2129352</v>
      </c>
    </row>
    <row r="405" spans="1:29" x14ac:dyDescent="0.2">
      <c r="A405" s="44" t="str">
        <f t="shared" si="31"/>
        <v xml:space="preserve"> Oil Products Financial</v>
      </c>
      <c r="B405" s="44" t="str">
        <f t="shared" si="32"/>
        <v/>
      </c>
      <c r="C405" s="44" t="str">
        <f t="shared" si="33"/>
        <v>Oil Products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25">
        <f t="shared" si="35"/>
        <v>150000</v>
      </c>
      <c r="G405" s="214">
        <v>1244787</v>
      </c>
      <c r="H405" s="210">
        <v>37026.257453703707</v>
      </c>
      <c r="I405" t="s">
        <v>3078</v>
      </c>
      <c r="M405" t="s">
        <v>3799</v>
      </c>
      <c r="N405" t="s">
        <v>3079</v>
      </c>
      <c r="O405" t="s">
        <v>3080</v>
      </c>
      <c r="P405" s="211">
        <v>5000</v>
      </c>
      <c r="S405" t="s">
        <v>3803</v>
      </c>
      <c r="T405" t="s">
        <v>2685</v>
      </c>
      <c r="U405" s="213">
        <v>228</v>
      </c>
      <c r="V405" t="s">
        <v>3081</v>
      </c>
      <c r="W405" t="s">
        <v>3082</v>
      </c>
      <c r="X405" t="s">
        <v>3083</v>
      </c>
      <c r="Y405" t="s">
        <v>2803</v>
      </c>
      <c r="Z405" t="s">
        <v>2942</v>
      </c>
      <c r="AA405" t="s">
        <v>3084</v>
      </c>
      <c r="AB405" s="210">
        <v>37043</v>
      </c>
      <c r="AC405" s="210">
        <v>37072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25">
        <f t="shared" si="35"/>
        <v>20</v>
      </c>
      <c r="G406" s="214">
        <v>1244788</v>
      </c>
      <c r="H406" s="210">
        <v>37026.258981481478</v>
      </c>
      <c r="I406" t="s">
        <v>2967</v>
      </c>
      <c r="M406" t="s">
        <v>3801</v>
      </c>
      <c r="N406" t="s">
        <v>2782</v>
      </c>
      <c r="O406" t="s">
        <v>2783</v>
      </c>
      <c r="P406" s="211">
        <v>20</v>
      </c>
      <c r="S406" t="s">
        <v>2684</v>
      </c>
      <c r="T406" t="s">
        <v>2685</v>
      </c>
      <c r="U406" s="213">
        <v>1512</v>
      </c>
      <c r="V406" t="s">
        <v>3077</v>
      </c>
      <c r="W406" t="s">
        <v>2732</v>
      </c>
      <c r="X406" t="s">
        <v>2688</v>
      </c>
      <c r="Y406" t="s">
        <v>2689</v>
      </c>
      <c r="Z406" t="s">
        <v>2690</v>
      </c>
      <c r="AA406">
        <v>2129354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25">
        <f t="shared" si="35"/>
        <v>20</v>
      </c>
      <c r="G407" s="214">
        <v>1244789</v>
      </c>
      <c r="H407" s="210">
        <v>37026.259039351855</v>
      </c>
      <c r="I407" t="s">
        <v>2623</v>
      </c>
      <c r="M407" t="s">
        <v>3801</v>
      </c>
      <c r="N407" t="s">
        <v>2782</v>
      </c>
      <c r="O407" t="s">
        <v>2783</v>
      </c>
      <c r="Q407" s="211">
        <v>20</v>
      </c>
      <c r="S407" t="s">
        <v>2684</v>
      </c>
      <c r="T407" t="s">
        <v>2685</v>
      </c>
      <c r="U407" s="213">
        <v>1513</v>
      </c>
      <c r="V407" t="s">
        <v>2790</v>
      </c>
      <c r="W407" t="s">
        <v>2732</v>
      </c>
      <c r="X407" t="s">
        <v>2688</v>
      </c>
      <c r="Y407" t="s">
        <v>2689</v>
      </c>
      <c r="Z407" t="s">
        <v>2690</v>
      </c>
      <c r="AA407">
        <v>2129356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25">
        <f t="shared" si="35"/>
        <v>10</v>
      </c>
      <c r="G408" s="214">
        <v>1244790</v>
      </c>
      <c r="H408" s="210">
        <v>37026.26017361111</v>
      </c>
      <c r="I408" t="s">
        <v>2891</v>
      </c>
      <c r="M408" t="s">
        <v>3801</v>
      </c>
      <c r="N408" t="s">
        <v>2816</v>
      </c>
      <c r="O408" t="s">
        <v>2817</v>
      </c>
      <c r="P408" s="211">
        <v>10</v>
      </c>
      <c r="S408" t="s">
        <v>2818</v>
      </c>
      <c r="T408" t="s">
        <v>2685</v>
      </c>
      <c r="U408" s="213">
        <v>7230</v>
      </c>
      <c r="V408" t="s">
        <v>3085</v>
      </c>
      <c r="W408" t="s">
        <v>2820</v>
      </c>
      <c r="X408" t="s">
        <v>2688</v>
      </c>
      <c r="Y408" t="s">
        <v>2689</v>
      </c>
      <c r="Z408" t="s">
        <v>2690</v>
      </c>
      <c r="AA408">
        <v>2129358</v>
      </c>
    </row>
    <row r="409" spans="1:29" x14ac:dyDescent="0.2">
      <c r="A409" s="44" t="str">
        <f t="shared" si="31"/>
        <v>US Power Financial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25">
        <f t="shared" si="35"/>
        <v>50</v>
      </c>
      <c r="G409" s="214">
        <v>1244791</v>
      </c>
      <c r="H409" s="210">
        <v>37026.261122685188</v>
      </c>
      <c r="I409" t="s">
        <v>3086</v>
      </c>
      <c r="M409" t="s">
        <v>3886</v>
      </c>
      <c r="N409" t="s">
        <v>3069</v>
      </c>
      <c r="O409" t="s">
        <v>3087</v>
      </c>
      <c r="Q409" s="211">
        <v>50</v>
      </c>
      <c r="S409" t="s">
        <v>3794</v>
      </c>
      <c r="T409" t="s">
        <v>2685</v>
      </c>
      <c r="U409" s="213">
        <v>57</v>
      </c>
      <c r="V409" t="s">
        <v>3088</v>
      </c>
      <c r="W409" t="s">
        <v>3072</v>
      </c>
      <c r="X409" t="s">
        <v>3073</v>
      </c>
      <c r="Y409" t="s">
        <v>3074</v>
      </c>
      <c r="Z409" t="s">
        <v>4117</v>
      </c>
      <c r="AA409">
        <v>610683.1</v>
      </c>
      <c r="AB409" s="210">
        <v>37026.875</v>
      </c>
      <c r="AC409" s="210">
        <v>37026.875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25">
        <f t="shared" si="35"/>
        <v>3</v>
      </c>
      <c r="G410" s="214">
        <v>1244794</v>
      </c>
      <c r="H410" s="210">
        <v>37026.261342592596</v>
      </c>
      <c r="I410" t="s">
        <v>2806</v>
      </c>
      <c r="M410" t="s">
        <v>3801</v>
      </c>
      <c r="N410" t="s">
        <v>2782</v>
      </c>
      <c r="O410" t="s">
        <v>2883</v>
      </c>
      <c r="P410" s="211">
        <v>3</v>
      </c>
      <c r="S410" t="s">
        <v>2684</v>
      </c>
      <c r="T410" t="s">
        <v>2685</v>
      </c>
      <c r="U410" s="213">
        <v>1511.5</v>
      </c>
      <c r="V410" t="s">
        <v>2905</v>
      </c>
      <c r="W410" t="s">
        <v>2874</v>
      </c>
      <c r="X410" t="s">
        <v>2688</v>
      </c>
      <c r="Y410" t="s">
        <v>2689</v>
      </c>
      <c r="Z410" t="s">
        <v>2690</v>
      </c>
      <c r="AA410">
        <v>2129362</v>
      </c>
      <c r="AB410" s="210">
        <v>37062</v>
      </c>
      <c r="AC410" s="210">
        <v>37062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25">
        <f t="shared" si="35"/>
        <v>3</v>
      </c>
      <c r="G411" s="214">
        <v>1244793</v>
      </c>
      <c r="H411" s="210">
        <v>37026.261342592596</v>
      </c>
      <c r="I411" t="s">
        <v>2806</v>
      </c>
      <c r="M411" t="s">
        <v>3801</v>
      </c>
      <c r="N411" t="s">
        <v>2782</v>
      </c>
      <c r="O411" t="s">
        <v>2875</v>
      </c>
      <c r="Q411" s="211">
        <v>3</v>
      </c>
      <c r="S411" t="s">
        <v>2684</v>
      </c>
      <c r="T411" t="s">
        <v>2685</v>
      </c>
      <c r="U411" s="213">
        <v>1526.5</v>
      </c>
      <c r="V411" t="s">
        <v>2905</v>
      </c>
      <c r="W411" t="s">
        <v>2874</v>
      </c>
      <c r="X411" t="s">
        <v>2688</v>
      </c>
      <c r="Y411" t="s">
        <v>2689</v>
      </c>
      <c r="Z411" t="s">
        <v>2690</v>
      </c>
      <c r="AA411">
        <v>2129360</v>
      </c>
      <c r="AB411" s="210">
        <v>37028.875</v>
      </c>
      <c r="AC411" s="210">
        <v>37028.875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25">
        <f t="shared" si="35"/>
        <v>50</v>
      </c>
      <c r="G412" s="214">
        <v>1244797</v>
      </c>
      <c r="H412" s="210">
        <v>37026.261805555558</v>
      </c>
      <c r="I412" t="s">
        <v>2929</v>
      </c>
      <c r="M412" t="s">
        <v>3801</v>
      </c>
      <c r="N412" t="s">
        <v>2782</v>
      </c>
      <c r="O412" t="s">
        <v>2783</v>
      </c>
      <c r="P412" s="211">
        <v>50</v>
      </c>
      <c r="S412" t="s">
        <v>2684</v>
      </c>
      <c r="T412" t="s">
        <v>2685</v>
      </c>
      <c r="U412" s="213">
        <v>1511.5</v>
      </c>
      <c r="V412" t="s">
        <v>3089</v>
      </c>
      <c r="W412" t="s">
        <v>2874</v>
      </c>
      <c r="X412" t="s">
        <v>2688</v>
      </c>
      <c r="Y412" t="s">
        <v>2689</v>
      </c>
      <c r="Z412" t="s">
        <v>2690</v>
      </c>
      <c r="AA412">
        <v>2129366</v>
      </c>
    </row>
    <row r="413" spans="1:29" x14ac:dyDescent="0.2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25">
        <f t="shared" si="35"/>
        <v>50</v>
      </c>
      <c r="G413" s="214">
        <v>1244796</v>
      </c>
      <c r="H413" s="210">
        <v>37026.261805555558</v>
      </c>
      <c r="I413" t="s">
        <v>2929</v>
      </c>
      <c r="M413" t="s">
        <v>3801</v>
      </c>
      <c r="N413" t="s">
        <v>2782</v>
      </c>
      <c r="O413" t="s">
        <v>2875</v>
      </c>
      <c r="Q413" s="211">
        <v>50</v>
      </c>
      <c r="S413" t="s">
        <v>2684</v>
      </c>
      <c r="T413" t="s">
        <v>2685</v>
      </c>
      <c r="U413" s="213">
        <v>1526.5</v>
      </c>
      <c r="V413" t="s">
        <v>3089</v>
      </c>
      <c r="W413" t="s">
        <v>2874</v>
      </c>
      <c r="X413" t="s">
        <v>2688</v>
      </c>
      <c r="Y413" t="s">
        <v>2689</v>
      </c>
      <c r="Z413" t="s">
        <v>2690</v>
      </c>
      <c r="AA413">
        <v>2129364</v>
      </c>
      <c r="AB413" s="210">
        <v>37028.875</v>
      </c>
      <c r="AC413" s="210">
        <v>37028.875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25">
        <f t="shared" si="35"/>
        <v>5</v>
      </c>
      <c r="G414" s="214">
        <v>1244798</v>
      </c>
      <c r="H414" s="210">
        <v>37026.26221064815</v>
      </c>
      <c r="I414" t="s">
        <v>2876</v>
      </c>
      <c r="M414" t="s">
        <v>3801</v>
      </c>
      <c r="N414" t="s">
        <v>2782</v>
      </c>
      <c r="O414" t="s">
        <v>2783</v>
      </c>
      <c r="Q414" s="211">
        <v>5</v>
      </c>
      <c r="S414" t="s">
        <v>2684</v>
      </c>
      <c r="T414" t="s">
        <v>2685</v>
      </c>
      <c r="U414" s="213">
        <v>1514</v>
      </c>
      <c r="V414" t="s">
        <v>2877</v>
      </c>
      <c r="W414" t="s">
        <v>2732</v>
      </c>
      <c r="X414" t="s">
        <v>2688</v>
      </c>
      <c r="Y414" t="s">
        <v>2689</v>
      </c>
      <c r="Z414" t="s">
        <v>2690</v>
      </c>
      <c r="AA414">
        <v>2129368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25">
        <f t="shared" si="35"/>
        <v>10</v>
      </c>
      <c r="G415" s="214">
        <v>1244799</v>
      </c>
      <c r="H415" s="210">
        <v>37026.262800925928</v>
      </c>
      <c r="I415" t="s">
        <v>2908</v>
      </c>
      <c r="M415" t="s">
        <v>3801</v>
      </c>
      <c r="N415" t="s">
        <v>2816</v>
      </c>
      <c r="O415" t="s">
        <v>2817</v>
      </c>
      <c r="P415" s="211">
        <v>10</v>
      </c>
      <c r="S415" t="s">
        <v>2818</v>
      </c>
      <c r="T415" t="s">
        <v>2685</v>
      </c>
      <c r="U415" s="213">
        <v>7225</v>
      </c>
      <c r="V415" t="s">
        <v>3090</v>
      </c>
      <c r="W415" t="s">
        <v>2820</v>
      </c>
      <c r="X415" t="s">
        <v>2688</v>
      </c>
      <c r="Y415" t="s">
        <v>2689</v>
      </c>
      <c r="Z415" t="s">
        <v>2690</v>
      </c>
      <c r="AA415">
        <v>2129372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25">
        <f t="shared" si="35"/>
        <v>4</v>
      </c>
      <c r="G416" s="214">
        <v>1244800</v>
      </c>
      <c r="H416" s="210">
        <v>37026.262824074074</v>
      </c>
      <c r="I416" t="s">
        <v>2943</v>
      </c>
      <c r="M416" t="s">
        <v>3801</v>
      </c>
      <c r="N416" t="s">
        <v>2782</v>
      </c>
      <c r="O416" t="s">
        <v>2783</v>
      </c>
      <c r="Q416" s="211">
        <v>4</v>
      </c>
      <c r="S416" t="s">
        <v>2684</v>
      </c>
      <c r="T416" t="s">
        <v>2685</v>
      </c>
      <c r="U416" s="213">
        <v>1514</v>
      </c>
      <c r="V416" t="s">
        <v>2944</v>
      </c>
      <c r="W416" t="s">
        <v>2732</v>
      </c>
      <c r="X416" t="s">
        <v>2688</v>
      </c>
      <c r="Y416" t="s">
        <v>2689</v>
      </c>
      <c r="Z416" t="s">
        <v>2690</v>
      </c>
      <c r="AA416">
        <v>2129376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25">
        <f t="shared" si="35"/>
        <v>47</v>
      </c>
      <c r="G417" s="214">
        <v>1244802</v>
      </c>
      <c r="H417" s="210">
        <v>37026.26289351852</v>
      </c>
      <c r="I417" t="s">
        <v>2985</v>
      </c>
      <c r="M417" t="s">
        <v>3801</v>
      </c>
      <c r="N417" t="s">
        <v>2782</v>
      </c>
      <c r="O417" t="s">
        <v>2875</v>
      </c>
      <c r="Q417" s="211">
        <v>47</v>
      </c>
      <c r="S417" t="s">
        <v>2684</v>
      </c>
      <c r="T417" t="s">
        <v>2685</v>
      </c>
      <c r="U417" s="213">
        <v>1526.5</v>
      </c>
      <c r="V417" t="s">
        <v>2986</v>
      </c>
      <c r="W417" t="s">
        <v>2874</v>
      </c>
      <c r="X417" t="s">
        <v>2688</v>
      </c>
      <c r="Y417" t="s">
        <v>2689</v>
      </c>
      <c r="Z417" t="s">
        <v>2690</v>
      </c>
      <c r="AA417">
        <v>2129378</v>
      </c>
      <c r="AB417" s="210">
        <v>37028.875</v>
      </c>
      <c r="AC417" s="210">
        <v>37028.875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25">
        <f t="shared" si="35"/>
        <v>47</v>
      </c>
      <c r="G418" s="214">
        <v>1244803</v>
      </c>
      <c r="H418" s="210">
        <v>37026.26289351852</v>
      </c>
      <c r="I418" t="s">
        <v>2985</v>
      </c>
      <c r="M418" t="s">
        <v>3801</v>
      </c>
      <c r="N418" t="s">
        <v>2782</v>
      </c>
      <c r="O418" t="s">
        <v>2883</v>
      </c>
      <c r="P418" s="211">
        <v>47</v>
      </c>
      <c r="S418" t="s">
        <v>2684</v>
      </c>
      <c r="T418" t="s">
        <v>2685</v>
      </c>
      <c r="U418" s="213">
        <v>1511.5</v>
      </c>
      <c r="V418" t="s">
        <v>2986</v>
      </c>
      <c r="W418" t="s">
        <v>2874</v>
      </c>
      <c r="X418" t="s">
        <v>2688</v>
      </c>
      <c r="Y418" t="s">
        <v>2689</v>
      </c>
      <c r="Z418" t="s">
        <v>2690</v>
      </c>
      <c r="AA418">
        <v>2129380</v>
      </c>
      <c r="AB418" s="210">
        <v>37062</v>
      </c>
      <c r="AC418" s="210">
        <v>37062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25">
        <f t="shared" si="35"/>
        <v>50</v>
      </c>
      <c r="G419" s="214">
        <v>1244805</v>
      </c>
      <c r="H419" s="210">
        <v>37026.263483796298</v>
      </c>
      <c r="I419" t="s">
        <v>2985</v>
      </c>
      <c r="M419" t="s">
        <v>3801</v>
      </c>
      <c r="N419" t="s">
        <v>2782</v>
      </c>
      <c r="O419" t="s">
        <v>2875</v>
      </c>
      <c r="Q419" s="211">
        <v>50</v>
      </c>
      <c r="S419" t="s">
        <v>2684</v>
      </c>
      <c r="T419" t="s">
        <v>2685</v>
      </c>
      <c r="U419" s="213">
        <v>1526.5</v>
      </c>
      <c r="V419" t="s">
        <v>2986</v>
      </c>
      <c r="W419" t="s">
        <v>2874</v>
      </c>
      <c r="X419" t="s">
        <v>2688</v>
      </c>
      <c r="Y419" t="s">
        <v>2689</v>
      </c>
      <c r="Z419" t="s">
        <v>2690</v>
      </c>
      <c r="AA419">
        <v>2129382</v>
      </c>
      <c r="AB419" s="210">
        <v>37028.875</v>
      </c>
      <c r="AC419" s="210">
        <v>37028.875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25">
        <f t="shared" si="35"/>
        <v>50</v>
      </c>
      <c r="G420" s="214">
        <v>1244806</v>
      </c>
      <c r="H420" s="210">
        <v>37026.263495370367</v>
      </c>
      <c r="I420" t="s">
        <v>2985</v>
      </c>
      <c r="M420" t="s">
        <v>3801</v>
      </c>
      <c r="N420" t="s">
        <v>2782</v>
      </c>
      <c r="O420" t="s">
        <v>2783</v>
      </c>
      <c r="P420" s="211">
        <v>50</v>
      </c>
      <c r="S420" t="s">
        <v>2684</v>
      </c>
      <c r="T420" t="s">
        <v>2685</v>
      </c>
      <c r="U420" s="213">
        <v>1509.5</v>
      </c>
      <c r="V420" t="s">
        <v>2986</v>
      </c>
      <c r="W420" t="s">
        <v>2874</v>
      </c>
      <c r="X420" t="s">
        <v>2688</v>
      </c>
      <c r="Y420" t="s">
        <v>2689</v>
      </c>
      <c r="Z420" t="s">
        <v>2690</v>
      </c>
      <c r="AA420">
        <v>2129384</v>
      </c>
    </row>
    <row r="421" spans="1:29" x14ac:dyDescent="0.2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25">
        <f t="shared" si="35"/>
        <v>10</v>
      </c>
      <c r="G421" s="214">
        <v>1244807</v>
      </c>
      <c r="H421" s="210">
        <v>37026.26353009259</v>
      </c>
      <c r="I421" t="s">
        <v>2876</v>
      </c>
      <c r="M421" t="s">
        <v>3801</v>
      </c>
      <c r="N421" t="s">
        <v>2682</v>
      </c>
      <c r="O421" t="s">
        <v>2683</v>
      </c>
      <c r="Q421" s="211">
        <v>10</v>
      </c>
      <c r="S421" t="s">
        <v>2684</v>
      </c>
      <c r="T421" t="s">
        <v>2685</v>
      </c>
      <c r="U421" s="213">
        <v>1667</v>
      </c>
      <c r="V421" t="s">
        <v>2877</v>
      </c>
      <c r="W421" t="s">
        <v>2732</v>
      </c>
      <c r="X421" t="s">
        <v>2688</v>
      </c>
      <c r="Y421" t="s">
        <v>2689</v>
      </c>
      <c r="Z421" t="s">
        <v>2690</v>
      </c>
      <c r="AA421">
        <v>2129386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25">
        <f t="shared" si="35"/>
        <v>10</v>
      </c>
      <c r="G422" s="214">
        <v>1244808</v>
      </c>
      <c r="H422" s="210">
        <v>37026.264733796299</v>
      </c>
      <c r="I422" t="s">
        <v>2623</v>
      </c>
      <c r="M422" t="s">
        <v>3801</v>
      </c>
      <c r="N422" t="s">
        <v>2682</v>
      </c>
      <c r="O422" t="s">
        <v>2683</v>
      </c>
      <c r="Q422" s="211">
        <v>10</v>
      </c>
      <c r="S422" t="s">
        <v>2684</v>
      </c>
      <c r="T422" t="s">
        <v>2685</v>
      </c>
      <c r="U422" s="213">
        <v>1667</v>
      </c>
      <c r="V422" t="s">
        <v>2789</v>
      </c>
      <c r="W422" t="s">
        <v>2732</v>
      </c>
      <c r="X422" t="s">
        <v>2688</v>
      </c>
      <c r="Y422" t="s">
        <v>2689</v>
      </c>
      <c r="Z422" t="s">
        <v>2690</v>
      </c>
      <c r="AA422">
        <v>2129390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25">
        <f t="shared" si="35"/>
        <v>10</v>
      </c>
      <c r="G423" s="214">
        <v>1244809</v>
      </c>
      <c r="H423" s="210">
        <v>37026.264826388891</v>
      </c>
      <c r="I423" t="s">
        <v>2969</v>
      </c>
      <c r="M423" t="s">
        <v>3801</v>
      </c>
      <c r="N423" t="s">
        <v>2782</v>
      </c>
      <c r="O423" t="s">
        <v>2783</v>
      </c>
      <c r="Q423" s="211">
        <v>10</v>
      </c>
      <c r="S423" t="s">
        <v>2684</v>
      </c>
      <c r="T423" t="s">
        <v>2685</v>
      </c>
      <c r="U423" s="213">
        <v>1514</v>
      </c>
      <c r="V423" t="s">
        <v>2970</v>
      </c>
      <c r="W423" t="s">
        <v>2732</v>
      </c>
      <c r="X423" t="s">
        <v>2688</v>
      </c>
      <c r="Y423" t="s">
        <v>2689</v>
      </c>
      <c r="Z423" t="s">
        <v>2690</v>
      </c>
      <c r="AA423">
        <v>2129392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25">
        <f t="shared" si="35"/>
        <v>1</v>
      </c>
      <c r="G424" s="214">
        <v>1244810</v>
      </c>
      <c r="H424" s="210">
        <v>37026.266875000001</v>
      </c>
      <c r="I424" t="s">
        <v>2900</v>
      </c>
      <c r="M424" t="s">
        <v>3801</v>
      </c>
      <c r="N424" t="s">
        <v>2782</v>
      </c>
      <c r="O424" t="s">
        <v>2783</v>
      </c>
      <c r="Q424" s="211">
        <v>1</v>
      </c>
      <c r="S424" t="s">
        <v>2684</v>
      </c>
      <c r="T424" t="s">
        <v>2685</v>
      </c>
      <c r="U424" s="213">
        <v>1514</v>
      </c>
      <c r="V424" t="s">
        <v>2990</v>
      </c>
      <c r="W424" t="s">
        <v>2732</v>
      </c>
      <c r="X424" t="s">
        <v>2688</v>
      </c>
      <c r="Y424" t="s">
        <v>2689</v>
      </c>
      <c r="Z424" t="s">
        <v>2690</v>
      </c>
      <c r="AA424">
        <v>2129396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25">
        <f t="shared" si="35"/>
        <v>10</v>
      </c>
      <c r="G425" s="214">
        <v>1244812</v>
      </c>
      <c r="H425" s="210">
        <v>37026.267222222225</v>
      </c>
      <c r="I425" t="s">
        <v>2900</v>
      </c>
      <c r="M425" t="s">
        <v>3801</v>
      </c>
      <c r="N425" t="s">
        <v>2782</v>
      </c>
      <c r="O425" t="s">
        <v>2783</v>
      </c>
      <c r="Q425" s="211">
        <v>10</v>
      </c>
      <c r="S425" t="s">
        <v>2684</v>
      </c>
      <c r="T425" t="s">
        <v>2685</v>
      </c>
      <c r="U425" s="213">
        <v>1514</v>
      </c>
      <c r="V425" t="s">
        <v>2990</v>
      </c>
      <c r="W425" t="s">
        <v>2732</v>
      </c>
      <c r="X425" t="s">
        <v>2688</v>
      </c>
      <c r="Y425" t="s">
        <v>2689</v>
      </c>
      <c r="Z425" t="s">
        <v>2690</v>
      </c>
      <c r="AA425">
        <v>2129398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25">
        <f t="shared" si="35"/>
        <v>20</v>
      </c>
      <c r="G426" s="214">
        <v>1244813</v>
      </c>
      <c r="H426" s="210">
        <v>37026.267627314817</v>
      </c>
      <c r="I426" t="s">
        <v>2806</v>
      </c>
      <c r="M426" t="s">
        <v>3801</v>
      </c>
      <c r="N426" t="s">
        <v>2782</v>
      </c>
      <c r="O426" t="s">
        <v>2783</v>
      </c>
      <c r="P426" s="211">
        <v>20</v>
      </c>
      <c r="S426" t="s">
        <v>2684</v>
      </c>
      <c r="T426" t="s">
        <v>2685</v>
      </c>
      <c r="U426" s="213">
        <v>1513</v>
      </c>
      <c r="V426" t="s">
        <v>3091</v>
      </c>
      <c r="W426" t="s">
        <v>2732</v>
      </c>
      <c r="X426" t="s">
        <v>2688</v>
      </c>
      <c r="Y426" t="s">
        <v>2689</v>
      </c>
      <c r="Z426" t="s">
        <v>2690</v>
      </c>
      <c r="AA426">
        <v>2129400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25">
        <f t="shared" si="35"/>
        <v>20</v>
      </c>
      <c r="G427" s="214">
        <v>1244814</v>
      </c>
      <c r="H427" s="210">
        <v>37026.268101851849</v>
      </c>
      <c r="I427" t="s">
        <v>2983</v>
      </c>
      <c r="M427" t="s">
        <v>3801</v>
      </c>
      <c r="N427" t="s">
        <v>2906</v>
      </c>
      <c r="O427" t="s">
        <v>2907</v>
      </c>
      <c r="P427" s="211">
        <v>20</v>
      </c>
      <c r="S427" t="s">
        <v>2684</v>
      </c>
      <c r="T427" t="s">
        <v>2685</v>
      </c>
      <c r="U427" s="213">
        <v>953</v>
      </c>
      <c r="V427" t="s">
        <v>3092</v>
      </c>
      <c r="W427" t="s">
        <v>2820</v>
      </c>
      <c r="X427" t="s">
        <v>2688</v>
      </c>
      <c r="Y427" t="s">
        <v>2689</v>
      </c>
      <c r="Z427" t="s">
        <v>2690</v>
      </c>
      <c r="AA427">
        <v>2129402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25">
        <f t="shared" si="35"/>
        <v>20</v>
      </c>
      <c r="G428" s="214">
        <v>1244815</v>
      </c>
      <c r="H428" s="210">
        <v>37026.26834490741</v>
      </c>
      <c r="I428" t="s">
        <v>2969</v>
      </c>
      <c r="M428" t="s">
        <v>3801</v>
      </c>
      <c r="N428" t="s">
        <v>2906</v>
      </c>
      <c r="O428" t="s">
        <v>2907</v>
      </c>
      <c r="Q428" s="211">
        <v>20</v>
      </c>
      <c r="S428" t="s">
        <v>2684</v>
      </c>
      <c r="T428" t="s">
        <v>2685</v>
      </c>
      <c r="U428" s="213">
        <v>954</v>
      </c>
      <c r="V428" t="s">
        <v>2970</v>
      </c>
      <c r="W428" t="s">
        <v>2820</v>
      </c>
      <c r="X428" t="s">
        <v>2688</v>
      </c>
      <c r="Y428" t="s">
        <v>2689</v>
      </c>
      <c r="Z428" t="s">
        <v>2690</v>
      </c>
      <c r="AA428">
        <v>2129404</v>
      </c>
    </row>
    <row r="429" spans="1:29" x14ac:dyDescent="0.2">
      <c r="A429" s="44" t="str">
        <f t="shared" si="31"/>
        <v>US Power Financial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25">
        <f t="shared" si="35"/>
        <v>50</v>
      </c>
      <c r="G429" s="214">
        <v>1244816</v>
      </c>
      <c r="H429" s="210">
        <v>37026.268553240741</v>
      </c>
      <c r="I429" t="s">
        <v>3093</v>
      </c>
      <c r="M429" t="s">
        <v>3886</v>
      </c>
      <c r="N429" t="s">
        <v>3069</v>
      </c>
      <c r="O429" t="s">
        <v>3070</v>
      </c>
      <c r="P429" s="211">
        <v>50</v>
      </c>
      <c r="S429" t="s">
        <v>3794</v>
      </c>
      <c r="T429" t="s">
        <v>2685</v>
      </c>
      <c r="U429" s="213">
        <v>36</v>
      </c>
      <c r="V429" t="s">
        <v>3094</v>
      </c>
      <c r="W429" t="s">
        <v>3072</v>
      </c>
      <c r="X429" t="s">
        <v>3073</v>
      </c>
      <c r="Y429" t="s">
        <v>3074</v>
      </c>
      <c r="Z429" t="s">
        <v>4117</v>
      </c>
      <c r="AA429">
        <v>610684.1</v>
      </c>
      <c r="AB429" s="210">
        <v>37026.875</v>
      </c>
      <c r="AC429" s="210">
        <v>37026.875</v>
      </c>
    </row>
    <row r="430" spans="1:29" x14ac:dyDescent="0.2">
      <c r="A430" s="44" t="str">
        <f t="shared" si="31"/>
        <v>US Crude Financial</v>
      </c>
      <c r="B430" s="44" t="str">
        <f t="shared" si="32"/>
        <v>US</v>
      </c>
      <c r="C430" s="44" t="str">
        <f t="shared" si="33"/>
        <v>Crude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25">
        <f t="shared" si="35"/>
        <v>25000</v>
      </c>
      <c r="G430" s="214">
        <v>1244817</v>
      </c>
      <c r="H430" s="210">
        <v>37026.268703703703</v>
      </c>
      <c r="I430" t="s">
        <v>3045</v>
      </c>
      <c r="M430" t="s">
        <v>4216</v>
      </c>
      <c r="N430" t="s">
        <v>3046</v>
      </c>
      <c r="O430" t="s">
        <v>3047</v>
      </c>
      <c r="Q430" s="211">
        <v>25000</v>
      </c>
      <c r="S430" t="s">
        <v>3802</v>
      </c>
      <c r="T430" t="s">
        <v>2685</v>
      </c>
      <c r="U430" s="213">
        <v>28.72</v>
      </c>
      <c r="V430" t="s">
        <v>3048</v>
      </c>
      <c r="W430" t="s">
        <v>3049</v>
      </c>
      <c r="X430" t="s">
        <v>3050</v>
      </c>
      <c r="Y430" t="s">
        <v>2803</v>
      </c>
      <c r="Z430" t="s">
        <v>4117</v>
      </c>
      <c r="AA430" t="s">
        <v>3095</v>
      </c>
      <c r="AB430" s="210">
        <v>37043</v>
      </c>
      <c r="AC430" s="210">
        <v>37072</v>
      </c>
    </row>
    <row r="431" spans="1:29" x14ac:dyDescent="0.2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25">
        <f t="shared" si="35"/>
        <v>50</v>
      </c>
      <c r="G431" s="214">
        <v>1244818</v>
      </c>
      <c r="H431" s="210">
        <v>37026.269618055558</v>
      </c>
      <c r="I431" t="s">
        <v>2632</v>
      </c>
      <c r="M431" t="s">
        <v>3886</v>
      </c>
      <c r="N431" t="s">
        <v>3096</v>
      </c>
      <c r="O431" t="s">
        <v>3097</v>
      </c>
      <c r="Q431" s="211">
        <v>50</v>
      </c>
      <c r="S431" t="s">
        <v>3794</v>
      </c>
      <c r="T431" t="s">
        <v>2685</v>
      </c>
      <c r="U431" s="213">
        <v>38</v>
      </c>
      <c r="V431" t="s">
        <v>3098</v>
      </c>
      <c r="W431" t="s">
        <v>3099</v>
      </c>
      <c r="X431" t="s">
        <v>3100</v>
      </c>
      <c r="Y431" t="s">
        <v>3074</v>
      </c>
      <c r="Z431" t="s">
        <v>4112</v>
      </c>
      <c r="AA431">
        <v>610685.1</v>
      </c>
      <c r="AB431" s="210">
        <v>37027.875</v>
      </c>
      <c r="AC431" s="210">
        <v>37027.875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25">
        <f t="shared" si="35"/>
        <v>50</v>
      </c>
      <c r="G432" s="214">
        <v>1244819</v>
      </c>
      <c r="H432" s="210">
        <v>37026.269791666666</v>
      </c>
      <c r="I432" t="s">
        <v>3101</v>
      </c>
      <c r="M432" t="s">
        <v>3886</v>
      </c>
      <c r="N432" t="s">
        <v>3096</v>
      </c>
      <c r="O432" t="s">
        <v>3097</v>
      </c>
      <c r="Q432" s="211">
        <v>50</v>
      </c>
      <c r="S432" t="s">
        <v>3794</v>
      </c>
      <c r="T432" t="s">
        <v>2685</v>
      </c>
      <c r="U432" s="213">
        <v>38.5</v>
      </c>
      <c r="V432" t="s">
        <v>3102</v>
      </c>
      <c r="W432" t="s">
        <v>3099</v>
      </c>
      <c r="X432" t="s">
        <v>3100</v>
      </c>
      <c r="Y432" t="s">
        <v>3074</v>
      </c>
      <c r="Z432" t="s">
        <v>4112</v>
      </c>
      <c r="AA432">
        <v>610687.1</v>
      </c>
      <c r="AB432" s="210">
        <v>37027.875</v>
      </c>
      <c r="AC432" s="210">
        <v>37027.875</v>
      </c>
    </row>
    <row r="433" spans="1:29" x14ac:dyDescent="0.2">
      <c r="A433" s="44" t="str">
        <f t="shared" si="31"/>
        <v xml:space="preserve"> Power Physical</v>
      </c>
      <c r="B433" s="44" t="str">
        <f t="shared" si="32"/>
        <v/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2</v>
      </c>
      <c r="F433" s="225">
        <f t="shared" si="35"/>
        <v>50</v>
      </c>
      <c r="G433" s="214">
        <v>1244820</v>
      </c>
      <c r="H433" s="210">
        <v>37026.270266203705</v>
      </c>
      <c r="I433" t="s">
        <v>2921</v>
      </c>
      <c r="M433" t="s">
        <v>3886</v>
      </c>
      <c r="N433" t="s">
        <v>2705</v>
      </c>
      <c r="O433" t="s">
        <v>3103</v>
      </c>
      <c r="Q433" s="211">
        <v>25</v>
      </c>
      <c r="S433" t="s">
        <v>3794</v>
      </c>
      <c r="T433" t="s">
        <v>2707</v>
      </c>
      <c r="U433" s="213">
        <v>15.45</v>
      </c>
      <c r="V433" t="s">
        <v>3104</v>
      </c>
      <c r="W433" t="s">
        <v>2709</v>
      </c>
      <c r="X433" t="s">
        <v>2710</v>
      </c>
      <c r="Y433" t="s">
        <v>2711</v>
      </c>
      <c r="Z433" t="s">
        <v>2712</v>
      </c>
      <c r="AA433">
        <v>102312.1</v>
      </c>
      <c r="AB433" s="210">
        <v>37030.875</v>
      </c>
      <c r="AC433" s="210">
        <v>37031.875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25">
        <f t="shared" si="35"/>
        <v>50</v>
      </c>
      <c r="G434" s="214">
        <v>1244823</v>
      </c>
      <c r="H434" s="210">
        <v>37026.270532407405</v>
      </c>
      <c r="I434" t="s">
        <v>3105</v>
      </c>
      <c r="M434" t="s">
        <v>3886</v>
      </c>
      <c r="N434" t="s">
        <v>3096</v>
      </c>
      <c r="O434" t="s">
        <v>3106</v>
      </c>
      <c r="Q434" s="211">
        <v>50</v>
      </c>
      <c r="S434" t="s">
        <v>3794</v>
      </c>
      <c r="T434" t="s">
        <v>2685</v>
      </c>
      <c r="U434" s="213">
        <v>39</v>
      </c>
      <c r="V434" t="s">
        <v>3107</v>
      </c>
      <c r="W434" t="s">
        <v>3108</v>
      </c>
      <c r="X434" t="s">
        <v>3109</v>
      </c>
      <c r="Y434" t="s">
        <v>3074</v>
      </c>
      <c r="Z434" t="s">
        <v>4112</v>
      </c>
      <c r="AA434">
        <v>610691.1</v>
      </c>
      <c r="AB434" s="210">
        <v>37027.875</v>
      </c>
      <c r="AC434" s="210">
        <v>37027.875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25">
        <f t="shared" si="35"/>
        <v>50</v>
      </c>
      <c r="G435" s="214">
        <v>1244824</v>
      </c>
      <c r="H435" s="210">
        <v>37026.270543981482</v>
      </c>
      <c r="I435" t="s">
        <v>3110</v>
      </c>
      <c r="M435" t="s">
        <v>3886</v>
      </c>
      <c r="N435" t="s">
        <v>3096</v>
      </c>
      <c r="O435" t="s">
        <v>3111</v>
      </c>
      <c r="P435" s="211">
        <v>50</v>
      </c>
      <c r="S435" t="s">
        <v>3794</v>
      </c>
      <c r="T435" t="s">
        <v>2685</v>
      </c>
      <c r="U435" s="213">
        <v>53</v>
      </c>
      <c r="V435" t="s">
        <v>3112</v>
      </c>
      <c r="W435" t="s">
        <v>3113</v>
      </c>
      <c r="X435" t="s">
        <v>3114</v>
      </c>
      <c r="Y435" t="s">
        <v>3074</v>
      </c>
      <c r="Z435" t="s">
        <v>4112</v>
      </c>
      <c r="AA435">
        <v>610692.1</v>
      </c>
      <c r="AB435" s="210">
        <v>37027.875</v>
      </c>
      <c r="AC435" s="210">
        <v>37027.875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25">
        <f t="shared" si="35"/>
        <v>50</v>
      </c>
      <c r="G436" s="214">
        <v>1244825</v>
      </c>
      <c r="H436" s="210">
        <v>37026.270590277774</v>
      </c>
      <c r="I436" t="s">
        <v>2632</v>
      </c>
      <c r="M436" t="s">
        <v>3886</v>
      </c>
      <c r="N436" t="s">
        <v>3096</v>
      </c>
      <c r="O436" t="s">
        <v>3097</v>
      </c>
      <c r="Q436" s="211">
        <v>50</v>
      </c>
      <c r="S436" t="s">
        <v>3794</v>
      </c>
      <c r="T436" t="s">
        <v>2685</v>
      </c>
      <c r="U436" s="213">
        <v>39</v>
      </c>
      <c r="V436" t="s">
        <v>3098</v>
      </c>
      <c r="W436" t="s">
        <v>3099</v>
      </c>
      <c r="X436" t="s">
        <v>3100</v>
      </c>
      <c r="Y436" t="s">
        <v>3074</v>
      </c>
      <c r="Z436" t="s">
        <v>4112</v>
      </c>
      <c r="AA436">
        <v>610693.1</v>
      </c>
      <c r="AB436" s="210">
        <v>37027.875</v>
      </c>
      <c r="AC436" s="210">
        <v>37027.875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25">
        <f t="shared" si="35"/>
        <v>50</v>
      </c>
      <c r="G437" s="214">
        <v>1244826</v>
      </c>
      <c r="H437" s="210">
        <v>37026.270752314813</v>
      </c>
      <c r="I437" t="s">
        <v>3115</v>
      </c>
      <c r="M437" t="s">
        <v>3886</v>
      </c>
      <c r="N437" t="s">
        <v>3096</v>
      </c>
      <c r="O437" t="s">
        <v>3106</v>
      </c>
      <c r="Q437" s="211">
        <v>50</v>
      </c>
      <c r="S437" t="s">
        <v>3794</v>
      </c>
      <c r="T437" t="s">
        <v>2685</v>
      </c>
      <c r="U437" s="213">
        <v>39.5</v>
      </c>
      <c r="V437" t="s">
        <v>3116</v>
      </c>
      <c r="W437" t="s">
        <v>3108</v>
      </c>
      <c r="X437" t="s">
        <v>3109</v>
      </c>
      <c r="Y437" t="s">
        <v>3074</v>
      </c>
      <c r="Z437" t="s">
        <v>4112</v>
      </c>
      <c r="AA437">
        <v>610694.1</v>
      </c>
      <c r="AB437" s="210">
        <v>37027.875</v>
      </c>
      <c r="AC437" s="210">
        <v>37027.875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25">
        <f t="shared" si="35"/>
        <v>50</v>
      </c>
      <c r="G438" s="214">
        <v>1244827</v>
      </c>
      <c r="H438" s="210">
        <v>37026.27076388889</v>
      </c>
      <c r="I438" t="s">
        <v>2632</v>
      </c>
      <c r="M438" t="s">
        <v>3886</v>
      </c>
      <c r="N438" t="s">
        <v>3096</v>
      </c>
      <c r="O438" t="s">
        <v>3117</v>
      </c>
      <c r="Q438" s="211">
        <v>50</v>
      </c>
      <c r="S438" t="s">
        <v>3794</v>
      </c>
      <c r="T438" t="s">
        <v>2685</v>
      </c>
      <c r="U438" s="213">
        <v>42.5</v>
      </c>
      <c r="V438" t="s">
        <v>3118</v>
      </c>
      <c r="W438" t="s">
        <v>3119</v>
      </c>
      <c r="X438" t="s">
        <v>3120</v>
      </c>
      <c r="Y438" t="s">
        <v>3074</v>
      </c>
      <c r="Z438" t="s">
        <v>4112</v>
      </c>
      <c r="AA438">
        <v>610695.1</v>
      </c>
      <c r="AB438" s="210">
        <v>37027.875</v>
      </c>
      <c r="AC438" s="210">
        <v>37027.875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25">
        <f t="shared" si="35"/>
        <v>50</v>
      </c>
      <c r="G439" s="214">
        <v>1244828</v>
      </c>
      <c r="H439" s="210">
        <v>37026.270833333336</v>
      </c>
      <c r="I439" t="s">
        <v>3121</v>
      </c>
      <c r="M439" t="s">
        <v>3886</v>
      </c>
      <c r="N439" t="s">
        <v>3096</v>
      </c>
      <c r="O439" t="s">
        <v>3097</v>
      </c>
      <c r="Q439" s="211">
        <v>50</v>
      </c>
      <c r="S439" t="s">
        <v>3794</v>
      </c>
      <c r="T439" t="s">
        <v>2685</v>
      </c>
      <c r="U439" s="213">
        <v>39.5</v>
      </c>
      <c r="V439" t="s">
        <v>3122</v>
      </c>
      <c r="W439" t="s">
        <v>3099</v>
      </c>
      <c r="X439" t="s">
        <v>3100</v>
      </c>
      <c r="Y439" t="s">
        <v>3074</v>
      </c>
      <c r="Z439" t="s">
        <v>4112</v>
      </c>
      <c r="AA439">
        <v>610696.1</v>
      </c>
      <c r="AB439" s="210">
        <v>37027.875</v>
      </c>
      <c r="AC439" s="210">
        <v>37027.875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5</v>
      </c>
      <c r="F440" s="225">
        <f t="shared" si="35"/>
        <v>250</v>
      </c>
      <c r="G440" s="214">
        <v>1244829</v>
      </c>
      <c r="H440" s="210">
        <v>37026.270844907405</v>
      </c>
      <c r="I440" t="s">
        <v>3093</v>
      </c>
      <c r="M440" t="s">
        <v>3886</v>
      </c>
      <c r="N440" t="s">
        <v>3096</v>
      </c>
      <c r="O440" t="s">
        <v>3123</v>
      </c>
      <c r="Q440" s="211">
        <v>50</v>
      </c>
      <c r="S440" t="s">
        <v>3794</v>
      </c>
      <c r="T440" t="s">
        <v>2685</v>
      </c>
      <c r="U440" s="213">
        <v>54.5</v>
      </c>
      <c r="V440" t="s">
        <v>3124</v>
      </c>
      <c r="W440" t="s">
        <v>3113</v>
      </c>
      <c r="X440" t="s">
        <v>3114</v>
      </c>
      <c r="Y440" t="s">
        <v>3074</v>
      </c>
      <c r="Z440" t="s">
        <v>4112</v>
      </c>
      <c r="AA440">
        <v>610697.1</v>
      </c>
      <c r="AB440" s="210">
        <v>37032.875</v>
      </c>
      <c r="AC440" s="210">
        <v>37036.875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25">
        <f t="shared" si="35"/>
        <v>50</v>
      </c>
      <c r="G441" s="214">
        <v>1244831</v>
      </c>
      <c r="H441" s="210">
        <v>37026.27107638889</v>
      </c>
      <c r="I441" t="s">
        <v>3125</v>
      </c>
      <c r="M441" t="s">
        <v>3886</v>
      </c>
      <c r="N441" t="s">
        <v>3096</v>
      </c>
      <c r="O441" t="s">
        <v>3126</v>
      </c>
      <c r="P441" s="211">
        <v>50</v>
      </c>
      <c r="S441" t="s">
        <v>3794</v>
      </c>
      <c r="T441" t="s">
        <v>2685</v>
      </c>
      <c r="U441" s="213">
        <v>12.75</v>
      </c>
      <c r="V441" t="s">
        <v>3127</v>
      </c>
      <c r="W441" t="s">
        <v>3128</v>
      </c>
      <c r="X441" t="s">
        <v>3129</v>
      </c>
      <c r="Y441" t="s">
        <v>3074</v>
      </c>
      <c r="Z441" t="s">
        <v>4112</v>
      </c>
      <c r="AA441">
        <v>610699.1</v>
      </c>
      <c r="AB441" s="210">
        <v>37027.875</v>
      </c>
      <c r="AC441" s="210">
        <v>37027.875</v>
      </c>
    </row>
    <row r="442" spans="1:29" x14ac:dyDescent="0.2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25">
        <f t="shared" si="35"/>
        <v>20</v>
      </c>
      <c r="G442" s="214">
        <v>1244832</v>
      </c>
      <c r="H442" s="210">
        <v>37026.271087962959</v>
      </c>
      <c r="I442" t="s">
        <v>2872</v>
      </c>
      <c r="M442" t="s">
        <v>3801</v>
      </c>
      <c r="N442" t="s">
        <v>2906</v>
      </c>
      <c r="O442" t="s">
        <v>2907</v>
      </c>
      <c r="P442" s="211">
        <v>20</v>
      </c>
      <c r="S442" t="s">
        <v>2684</v>
      </c>
      <c r="T442" t="s">
        <v>2685</v>
      </c>
      <c r="U442" s="213">
        <v>954</v>
      </c>
      <c r="V442" t="s">
        <v>3130</v>
      </c>
      <c r="W442" t="s">
        <v>2820</v>
      </c>
      <c r="X442" t="s">
        <v>2688</v>
      </c>
      <c r="Y442" t="s">
        <v>2689</v>
      </c>
      <c r="Z442" t="s">
        <v>2690</v>
      </c>
      <c r="AA442">
        <v>2129410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25">
        <f t="shared" si="35"/>
        <v>50</v>
      </c>
      <c r="G443" s="214">
        <v>1244833</v>
      </c>
      <c r="H443" s="210">
        <v>37026.271307870367</v>
      </c>
      <c r="I443" t="s">
        <v>3131</v>
      </c>
      <c r="M443" t="s">
        <v>3886</v>
      </c>
      <c r="N443" t="s">
        <v>3096</v>
      </c>
      <c r="O443" t="s">
        <v>3106</v>
      </c>
      <c r="Q443" s="211">
        <v>50</v>
      </c>
      <c r="S443" t="s">
        <v>3794</v>
      </c>
      <c r="T443" t="s">
        <v>2685</v>
      </c>
      <c r="U443" s="213">
        <v>40</v>
      </c>
      <c r="V443" t="s">
        <v>3132</v>
      </c>
      <c r="W443" t="s">
        <v>3108</v>
      </c>
      <c r="X443" t="s">
        <v>3109</v>
      </c>
      <c r="Y443" t="s">
        <v>3074</v>
      </c>
      <c r="Z443" t="s">
        <v>4112</v>
      </c>
      <c r="AA443">
        <v>610700.1</v>
      </c>
      <c r="AB443" s="210">
        <v>37027.875</v>
      </c>
      <c r="AC443" s="210">
        <v>37027.875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25">
        <f t="shared" si="35"/>
        <v>50</v>
      </c>
      <c r="G444" s="214">
        <v>1244834</v>
      </c>
      <c r="H444" s="210">
        <v>37026.271516203706</v>
      </c>
      <c r="I444" t="s">
        <v>3110</v>
      </c>
      <c r="M444" t="s">
        <v>3886</v>
      </c>
      <c r="N444" t="s">
        <v>3096</v>
      </c>
      <c r="O444" t="s">
        <v>3106</v>
      </c>
      <c r="Q444" s="211">
        <v>50</v>
      </c>
      <c r="S444" t="s">
        <v>3794</v>
      </c>
      <c r="T444" t="s">
        <v>2685</v>
      </c>
      <c r="U444" s="213">
        <v>40.5</v>
      </c>
      <c r="V444" t="s">
        <v>3133</v>
      </c>
      <c r="W444" t="s">
        <v>3108</v>
      </c>
      <c r="X444" t="s">
        <v>3109</v>
      </c>
      <c r="Y444" t="s">
        <v>3074</v>
      </c>
      <c r="Z444" t="s">
        <v>4112</v>
      </c>
      <c r="AA444">
        <v>610701.1</v>
      </c>
      <c r="AB444" s="210">
        <v>37027.875</v>
      </c>
      <c r="AC444" s="210">
        <v>37027.875</v>
      </c>
    </row>
    <row r="445" spans="1:29" x14ac:dyDescent="0.2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1</v>
      </c>
      <c r="F445" s="225">
        <f t="shared" si="35"/>
        <v>50</v>
      </c>
      <c r="G445" s="214">
        <v>1244835</v>
      </c>
      <c r="H445" s="210">
        <v>37026.271932870368</v>
      </c>
      <c r="I445" t="s">
        <v>3134</v>
      </c>
      <c r="M445" t="s">
        <v>3886</v>
      </c>
      <c r="N445" t="s">
        <v>3096</v>
      </c>
      <c r="O445" t="s">
        <v>3106</v>
      </c>
      <c r="Q445" s="211">
        <v>50</v>
      </c>
      <c r="S445" t="s">
        <v>3794</v>
      </c>
      <c r="T445" t="s">
        <v>2685</v>
      </c>
      <c r="U445" s="213">
        <v>41</v>
      </c>
      <c r="V445" t="s">
        <v>3135</v>
      </c>
      <c r="W445" t="s">
        <v>3108</v>
      </c>
      <c r="X445" t="s">
        <v>3109</v>
      </c>
      <c r="Y445" t="s">
        <v>3074</v>
      </c>
      <c r="Z445" t="s">
        <v>4112</v>
      </c>
      <c r="AA445">
        <v>610702.1</v>
      </c>
      <c r="AB445" s="210">
        <v>37027.875</v>
      </c>
      <c r="AC445" s="210">
        <v>37027.875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25">
        <f t="shared" si="35"/>
        <v>50</v>
      </c>
      <c r="G446" s="214">
        <v>1244836</v>
      </c>
      <c r="H446" s="210">
        <v>37026.272037037037</v>
      </c>
      <c r="I446" t="s">
        <v>2630</v>
      </c>
      <c r="M446" t="s">
        <v>3886</v>
      </c>
      <c r="N446" t="s">
        <v>3096</v>
      </c>
      <c r="O446" t="s">
        <v>3136</v>
      </c>
      <c r="Q446" s="211">
        <v>50</v>
      </c>
      <c r="S446" t="s">
        <v>3794</v>
      </c>
      <c r="T446" t="s">
        <v>2685</v>
      </c>
      <c r="U446" s="213">
        <v>36.5</v>
      </c>
      <c r="V446" t="s">
        <v>3137</v>
      </c>
      <c r="W446" t="s">
        <v>3138</v>
      </c>
      <c r="X446" t="s">
        <v>3139</v>
      </c>
      <c r="Y446" t="s">
        <v>3074</v>
      </c>
      <c r="Z446" t="s">
        <v>4112</v>
      </c>
      <c r="AA446">
        <v>610703.1</v>
      </c>
      <c r="AB446" s="210">
        <v>37027.875</v>
      </c>
      <c r="AC446" s="210">
        <v>37027.875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25">
        <f t="shared" si="35"/>
        <v>50</v>
      </c>
      <c r="G447" s="214">
        <v>1244837</v>
      </c>
      <c r="H447" s="210">
        <v>37026.272141203706</v>
      </c>
      <c r="I447" t="s">
        <v>2630</v>
      </c>
      <c r="M447" t="s">
        <v>3886</v>
      </c>
      <c r="N447" t="s">
        <v>3096</v>
      </c>
      <c r="O447" t="s">
        <v>3136</v>
      </c>
      <c r="Q447" s="211">
        <v>50</v>
      </c>
      <c r="S447" t="s">
        <v>3794</v>
      </c>
      <c r="T447" t="s">
        <v>2685</v>
      </c>
      <c r="U447" s="213">
        <v>37</v>
      </c>
      <c r="V447" t="s">
        <v>3137</v>
      </c>
      <c r="W447" t="s">
        <v>3138</v>
      </c>
      <c r="X447" t="s">
        <v>3139</v>
      </c>
      <c r="Y447" t="s">
        <v>3074</v>
      </c>
      <c r="Z447" t="s">
        <v>4112</v>
      </c>
      <c r="AA447">
        <v>610704.1</v>
      </c>
      <c r="AB447" s="210">
        <v>37027.875</v>
      </c>
      <c r="AC447" s="210">
        <v>37027.875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25">
        <f t="shared" si="35"/>
        <v>50</v>
      </c>
      <c r="G448" s="214">
        <v>1244838</v>
      </c>
      <c r="H448" s="210">
        <v>37026.272233796299</v>
      </c>
      <c r="I448" t="s">
        <v>3105</v>
      </c>
      <c r="M448" t="s">
        <v>3886</v>
      </c>
      <c r="N448" t="s">
        <v>3096</v>
      </c>
      <c r="O448" t="s">
        <v>3136</v>
      </c>
      <c r="Q448" s="211">
        <v>50</v>
      </c>
      <c r="S448" t="s">
        <v>3794</v>
      </c>
      <c r="T448" t="s">
        <v>2685</v>
      </c>
      <c r="U448" s="213">
        <v>37.75</v>
      </c>
      <c r="V448" t="s">
        <v>3140</v>
      </c>
      <c r="W448" t="s">
        <v>3138</v>
      </c>
      <c r="X448" t="s">
        <v>3139</v>
      </c>
      <c r="Y448" t="s">
        <v>3074</v>
      </c>
      <c r="Z448" t="s">
        <v>4112</v>
      </c>
      <c r="AA448">
        <v>610705.1</v>
      </c>
      <c r="AB448" s="210">
        <v>37027.875</v>
      </c>
      <c r="AC448" s="210">
        <v>37027.875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92</v>
      </c>
      <c r="F449" s="225">
        <f t="shared" si="35"/>
        <v>4600</v>
      </c>
      <c r="G449" s="214">
        <v>1244842</v>
      </c>
      <c r="H449" s="210">
        <v>37026.272719907407</v>
      </c>
      <c r="I449" t="s">
        <v>3134</v>
      </c>
      <c r="M449" t="s">
        <v>3886</v>
      </c>
      <c r="N449" t="s">
        <v>3096</v>
      </c>
      <c r="O449" t="s">
        <v>3141</v>
      </c>
      <c r="Q449" s="211">
        <v>50</v>
      </c>
      <c r="S449" t="s">
        <v>3794</v>
      </c>
      <c r="T449" t="s">
        <v>2685</v>
      </c>
      <c r="U449" s="213">
        <v>38.25</v>
      </c>
      <c r="V449" t="s">
        <v>3142</v>
      </c>
      <c r="W449" t="s">
        <v>3143</v>
      </c>
      <c r="X449" t="s">
        <v>3144</v>
      </c>
      <c r="Y449" t="s">
        <v>3074</v>
      </c>
      <c r="Z449" t="s">
        <v>4112</v>
      </c>
      <c r="AA449">
        <v>610709.1</v>
      </c>
      <c r="AB449" s="210">
        <v>37165.71597222222</v>
      </c>
      <c r="AC449" s="210">
        <v>37256.71597222222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30</v>
      </c>
      <c r="F450" s="225">
        <f t="shared" si="35"/>
        <v>1500</v>
      </c>
      <c r="G450" s="214">
        <v>1244841</v>
      </c>
      <c r="H450" s="210">
        <v>37026.272719907407</v>
      </c>
      <c r="I450" t="s">
        <v>3145</v>
      </c>
      <c r="M450" t="s">
        <v>3886</v>
      </c>
      <c r="N450" t="s">
        <v>3096</v>
      </c>
      <c r="O450" t="s">
        <v>3146</v>
      </c>
      <c r="P450" s="211">
        <v>50</v>
      </c>
      <c r="S450" t="s">
        <v>3794</v>
      </c>
      <c r="T450" t="s">
        <v>2685</v>
      </c>
      <c r="U450" s="213">
        <v>65.75</v>
      </c>
      <c r="V450" t="s">
        <v>3147</v>
      </c>
      <c r="W450" t="s">
        <v>3113</v>
      </c>
      <c r="X450" t="s">
        <v>3148</v>
      </c>
      <c r="Y450" t="s">
        <v>3074</v>
      </c>
      <c r="Z450" t="s">
        <v>4112</v>
      </c>
      <c r="AA450">
        <v>610708.1</v>
      </c>
      <c r="AB450" s="210">
        <v>37043.71597222222</v>
      </c>
      <c r="AC450" s="210">
        <v>37072.71597222222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25">
        <f t="shared" si="35"/>
        <v>50</v>
      </c>
      <c r="G451" s="214">
        <v>1244844</v>
      </c>
      <c r="H451" s="210">
        <v>37026.272743055553</v>
      </c>
      <c r="I451" t="s">
        <v>3125</v>
      </c>
      <c r="M451" t="s">
        <v>3886</v>
      </c>
      <c r="N451" t="s">
        <v>3096</v>
      </c>
      <c r="O451" t="s">
        <v>3136</v>
      </c>
      <c r="P451" s="211">
        <v>50</v>
      </c>
      <c r="S451" t="s">
        <v>3794</v>
      </c>
      <c r="T451" t="s">
        <v>2685</v>
      </c>
      <c r="U451" s="213">
        <v>40</v>
      </c>
      <c r="V451" t="s">
        <v>3149</v>
      </c>
      <c r="W451" t="s">
        <v>3138</v>
      </c>
      <c r="X451" t="s">
        <v>3139</v>
      </c>
      <c r="Y451" t="s">
        <v>3074</v>
      </c>
      <c r="Z451" t="s">
        <v>4112</v>
      </c>
      <c r="AA451">
        <v>610711.1</v>
      </c>
      <c r="AB451" s="210">
        <v>37027.875</v>
      </c>
      <c r="AC451" s="210">
        <v>37027.875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59</v>
      </c>
      <c r="F452" s="225">
        <f t="shared" si="35"/>
        <v>2950</v>
      </c>
      <c r="G452" s="214">
        <v>1244845</v>
      </c>
      <c r="H452" s="210">
        <v>37026.272777777776</v>
      </c>
      <c r="I452" t="s">
        <v>3134</v>
      </c>
      <c r="M452" t="s">
        <v>3886</v>
      </c>
      <c r="N452" t="s">
        <v>3096</v>
      </c>
      <c r="O452" t="s">
        <v>3150</v>
      </c>
      <c r="Q452" s="211">
        <v>50</v>
      </c>
      <c r="S452" t="s">
        <v>3794</v>
      </c>
      <c r="T452" t="s">
        <v>2685</v>
      </c>
      <c r="U452" s="213">
        <v>42.5</v>
      </c>
      <c r="V452" t="s">
        <v>3142</v>
      </c>
      <c r="W452" t="s">
        <v>3143</v>
      </c>
      <c r="X452" t="s">
        <v>3144</v>
      </c>
      <c r="Y452" t="s">
        <v>3074</v>
      </c>
      <c r="Z452" t="s">
        <v>4112</v>
      </c>
      <c r="AA452">
        <v>610712.1</v>
      </c>
      <c r="AB452" s="210">
        <v>37257.71597222222</v>
      </c>
      <c r="AC452" s="210">
        <v>37315.71597222222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25">
        <f t="shared" si="35"/>
        <v>50</v>
      </c>
      <c r="G453" s="214">
        <v>1244846</v>
      </c>
      <c r="H453" s="210">
        <v>37026.272800925923</v>
      </c>
      <c r="I453" t="s">
        <v>3101</v>
      </c>
      <c r="M453" t="s">
        <v>3886</v>
      </c>
      <c r="N453" t="s">
        <v>3096</v>
      </c>
      <c r="O453" t="s">
        <v>3097</v>
      </c>
      <c r="Q453" s="211">
        <v>50</v>
      </c>
      <c r="S453" t="s">
        <v>3794</v>
      </c>
      <c r="T453" t="s">
        <v>2685</v>
      </c>
      <c r="U453" s="213">
        <v>42</v>
      </c>
      <c r="V453" t="s">
        <v>3102</v>
      </c>
      <c r="W453" t="s">
        <v>3099</v>
      </c>
      <c r="X453" t="s">
        <v>3100</v>
      </c>
      <c r="Y453" t="s">
        <v>3074</v>
      </c>
      <c r="Z453" t="s">
        <v>4112</v>
      </c>
      <c r="AA453">
        <v>610713.1</v>
      </c>
      <c r="AB453" s="210">
        <v>37027.875</v>
      </c>
      <c r="AC453" s="210">
        <v>37027.875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25">
        <f t="shared" si="35"/>
        <v>50</v>
      </c>
      <c r="G454" s="214">
        <v>1244847</v>
      </c>
      <c r="H454" s="210">
        <v>37026.272847222222</v>
      </c>
      <c r="I454" t="s">
        <v>2630</v>
      </c>
      <c r="M454" t="s">
        <v>3886</v>
      </c>
      <c r="N454" t="s">
        <v>3096</v>
      </c>
      <c r="O454" t="s">
        <v>3136</v>
      </c>
      <c r="P454" s="211">
        <v>50</v>
      </c>
      <c r="S454" t="s">
        <v>3794</v>
      </c>
      <c r="T454" t="s">
        <v>2685</v>
      </c>
      <c r="U454" s="213">
        <v>40.25</v>
      </c>
      <c r="V454" t="s">
        <v>3137</v>
      </c>
      <c r="W454" t="s">
        <v>3138</v>
      </c>
      <c r="X454" t="s">
        <v>3139</v>
      </c>
      <c r="Y454" t="s">
        <v>3074</v>
      </c>
      <c r="Z454" t="s">
        <v>4112</v>
      </c>
      <c r="AA454">
        <v>610714.1</v>
      </c>
      <c r="AB454" s="210">
        <v>37027.875</v>
      </c>
      <c r="AC454" s="210">
        <v>37027.875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25">
        <f t="shared" si="35"/>
        <v>50</v>
      </c>
      <c r="G455" s="214">
        <v>1244848</v>
      </c>
      <c r="H455" s="210">
        <v>37026.272881944446</v>
      </c>
      <c r="I455" t="s">
        <v>3151</v>
      </c>
      <c r="M455" t="s">
        <v>3886</v>
      </c>
      <c r="N455" t="s">
        <v>3096</v>
      </c>
      <c r="O455" t="s">
        <v>3136</v>
      </c>
      <c r="P455" s="211">
        <v>50</v>
      </c>
      <c r="S455" t="s">
        <v>3794</v>
      </c>
      <c r="T455" t="s">
        <v>2685</v>
      </c>
      <c r="U455" s="213">
        <v>40</v>
      </c>
      <c r="V455" t="s">
        <v>3152</v>
      </c>
      <c r="W455" t="s">
        <v>3138</v>
      </c>
      <c r="X455" t="s">
        <v>3139</v>
      </c>
      <c r="Y455" t="s">
        <v>3074</v>
      </c>
      <c r="Z455" t="s">
        <v>4112</v>
      </c>
      <c r="AA455">
        <v>610715.1</v>
      </c>
      <c r="AB455" s="210">
        <v>37027.875</v>
      </c>
      <c r="AC455" s="210">
        <v>37027.875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25">
        <f t="shared" si="35"/>
        <v>20</v>
      </c>
      <c r="G456" s="214">
        <v>1244849</v>
      </c>
      <c r="H456" s="210">
        <v>37026.272916666669</v>
      </c>
      <c r="I456" t="s">
        <v>2891</v>
      </c>
      <c r="M456" t="s">
        <v>3801</v>
      </c>
      <c r="N456" t="s">
        <v>2682</v>
      </c>
      <c r="O456" t="s">
        <v>2683</v>
      </c>
      <c r="Q456" s="211">
        <v>20</v>
      </c>
      <c r="S456" t="s">
        <v>2684</v>
      </c>
      <c r="T456" t="s">
        <v>2685</v>
      </c>
      <c r="U456" s="213">
        <v>1668</v>
      </c>
      <c r="V456" t="s">
        <v>2899</v>
      </c>
      <c r="W456" t="s">
        <v>2732</v>
      </c>
      <c r="X456" t="s">
        <v>2688</v>
      </c>
      <c r="Y456" t="s">
        <v>2689</v>
      </c>
      <c r="Z456" t="s">
        <v>2690</v>
      </c>
      <c r="AA456">
        <v>2129418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25">
        <f t="shared" si="35"/>
        <v>50</v>
      </c>
      <c r="G457" s="214">
        <v>1244850</v>
      </c>
      <c r="H457" s="210">
        <v>37026.272974537038</v>
      </c>
      <c r="I457" t="s">
        <v>3822</v>
      </c>
      <c r="M457" t="s">
        <v>3886</v>
      </c>
      <c r="N457" t="s">
        <v>3096</v>
      </c>
      <c r="O457" t="s">
        <v>3136</v>
      </c>
      <c r="P457" s="211">
        <v>50</v>
      </c>
      <c r="S457" t="s">
        <v>3794</v>
      </c>
      <c r="T457" t="s">
        <v>2685</v>
      </c>
      <c r="U457" s="213">
        <v>39.5</v>
      </c>
      <c r="V457" t="s">
        <v>3153</v>
      </c>
      <c r="W457" t="s">
        <v>3138</v>
      </c>
      <c r="X457" t="s">
        <v>3139</v>
      </c>
      <c r="Y457" t="s">
        <v>3074</v>
      </c>
      <c r="Z457" t="s">
        <v>4112</v>
      </c>
      <c r="AA457">
        <v>610716.1</v>
      </c>
      <c r="AB457" s="210">
        <v>37027.875</v>
      </c>
      <c r="AC457" s="210">
        <v>37027.875</v>
      </c>
    </row>
    <row r="458" spans="1:29" x14ac:dyDescent="0.2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25">
        <f t="shared" si="35"/>
        <v>50</v>
      </c>
      <c r="G458" s="214">
        <v>1244851</v>
      </c>
      <c r="H458" s="210">
        <v>37026.273182870369</v>
      </c>
      <c r="I458" t="s">
        <v>3125</v>
      </c>
      <c r="M458" t="s">
        <v>3886</v>
      </c>
      <c r="N458" t="s">
        <v>3096</v>
      </c>
      <c r="O458" t="s">
        <v>3136</v>
      </c>
      <c r="Q458" s="211">
        <v>50</v>
      </c>
      <c r="S458" t="s">
        <v>3794</v>
      </c>
      <c r="T458" t="s">
        <v>2685</v>
      </c>
      <c r="U458" s="213">
        <v>39.5</v>
      </c>
      <c r="V458" t="s">
        <v>3149</v>
      </c>
      <c r="W458" t="s">
        <v>3138</v>
      </c>
      <c r="X458" t="s">
        <v>3139</v>
      </c>
      <c r="Y458" t="s">
        <v>3074</v>
      </c>
      <c r="Z458" t="s">
        <v>4112</v>
      </c>
      <c r="AA458">
        <v>610717.1</v>
      </c>
      <c r="AB458" s="210">
        <v>37027.875</v>
      </c>
      <c r="AC458" s="210">
        <v>37027.875</v>
      </c>
    </row>
    <row r="459" spans="1:29" x14ac:dyDescent="0.2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25">
        <f t="shared" ref="F459:F522" si="40">E459*SUM(P459:Q459)</f>
        <v>50</v>
      </c>
      <c r="G459" s="214">
        <v>1244852</v>
      </c>
      <c r="H459" s="210">
        <v>37026.273217592592</v>
      </c>
      <c r="I459" t="s">
        <v>2632</v>
      </c>
      <c r="M459" t="s">
        <v>3886</v>
      </c>
      <c r="N459" t="s">
        <v>3096</v>
      </c>
      <c r="O459" t="s">
        <v>3117</v>
      </c>
      <c r="Q459" s="211">
        <v>50</v>
      </c>
      <c r="S459" t="s">
        <v>3794</v>
      </c>
      <c r="T459" t="s">
        <v>2685</v>
      </c>
      <c r="U459" s="213">
        <v>44</v>
      </c>
      <c r="V459" t="s">
        <v>3154</v>
      </c>
      <c r="W459" t="s">
        <v>3119</v>
      </c>
      <c r="X459" t="s">
        <v>3120</v>
      </c>
      <c r="Y459" t="s">
        <v>3074</v>
      </c>
      <c r="Z459" t="s">
        <v>4112</v>
      </c>
      <c r="AA459">
        <v>610718.1</v>
      </c>
      <c r="AB459" s="210">
        <v>37027.875</v>
      </c>
      <c r="AC459" s="210">
        <v>37027.875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5</v>
      </c>
      <c r="F460" s="225">
        <f t="shared" si="40"/>
        <v>250</v>
      </c>
      <c r="G460" s="214">
        <v>1244853</v>
      </c>
      <c r="H460" s="210">
        <v>37026.273263888892</v>
      </c>
      <c r="I460" t="s">
        <v>3093</v>
      </c>
      <c r="M460" t="s">
        <v>3886</v>
      </c>
      <c r="N460" t="s">
        <v>3096</v>
      </c>
      <c r="O460" t="s">
        <v>3123</v>
      </c>
      <c r="Q460" s="211">
        <v>50</v>
      </c>
      <c r="S460" t="s">
        <v>3794</v>
      </c>
      <c r="T460" t="s">
        <v>2685</v>
      </c>
      <c r="U460" s="213">
        <v>55.5</v>
      </c>
      <c r="V460" t="s">
        <v>3124</v>
      </c>
      <c r="W460" t="s">
        <v>3113</v>
      </c>
      <c r="X460" t="s">
        <v>3114</v>
      </c>
      <c r="Y460" t="s">
        <v>3074</v>
      </c>
      <c r="Z460" t="s">
        <v>4112</v>
      </c>
      <c r="AA460">
        <v>610719.1</v>
      </c>
      <c r="AB460" s="210">
        <v>37032.875</v>
      </c>
      <c r="AC460" s="210">
        <v>37036.875</v>
      </c>
    </row>
    <row r="461" spans="1:29" x14ac:dyDescent="0.2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25">
        <f t="shared" si="40"/>
        <v>50</v>
      </c>
      <c r="G461" s="214">
        <v>1244856</v>
      </c>
      <c r="H461" s="210">
        <v>37026.273321759261</v>
      </c>
      <c r="I461" t="s">
        <v>2791</v>
      </c>
      <c r="M461" t="s">
        <v>3801</v>
      </c>
      <c r="N461" t="s">
        <v>2682</v>
      </c>
      <c r="O461" t="s">
        <v>2683</v>
      </c>
      <c r="P461" s="211">
        <v>50</v>
      </c>
      <c r="S461" t="s">
        <v>2684</v>
      </c>
      <c r="T461" t="s">
        <v>2685</v>
      </c>
      <c r="U461" s="213">
        <v>1667.5</v>
      </c>
      <c r="V461" t="s">
        <v>2987</v>
      </c>
      <c r="W461" t="s">
        <v>2874</v>
      </c>
      <c r="X461" t="s">
        <v>2688</v>
      </c>
      <c r="Y461" t="s">
        <v>2689</v>
      </c>
      <c r="Z461" t="s">
        <v>2690</v>
      </c>
      <c r="AA461">
        <v>2129424</v>
      </c>
    </row>
    <row r="462" spans="1:29" x14ac:dyDescent="0.2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25">
        <f t="shared" si="40"/>
        <v>50</v>
      </c>
      <c r="G462" s="214">
        <v>1244855</v>
      </c>
      <c r="H462" s="210">
        <v>37026.273321759261</v>
      </c>
      <c r="I462" t="s">
        <v>2791</v>
      </c>
      <c r="M462" t="s">
        <v>3801</v>
      </c>
      <c r="N462" t="s">
        <v>2682</v>
      </c>
      <c r="O462" t="s">
        <v>3155</v>
      </c>
      <c r="Q462" s="211">
        <v>50</v>
      </c>
      <c r="S462" t="s">
        <v>2684</v>
      </c>
      <c r="T462" t="s">
        <v>2685</v>
      </c>
      <c r="U462" s="213">
        <v>1644</v>
      </c>
      <c r="V462" t="s">
        <v>2987</v>
      </c>
      <c r="W462" t="s">
        <v>2874</v>
      </c>
      <c r="X462" t="s">
        <v>2688</v>
      </c>
      <c r="Y462" t="s">
        <v>2689</v>
      </c>
      <c r="Z462" t="s">
        <v>2690</v>
      </c>
      <c r="AA462">
        <v>2129422</v>
      </c>
      <c r="AB462" s="210">
        <v>37028.875</v>
      </c>
      <c r="AC462" s="210">
        <v>37028.875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25">
        <f t="shared" si="40"/>
        <v>20</v>
      </c>
      <c r="G463" s="214">
        <v>1244857</v>
      </c>
      <c r="H463" s="210">
        <v>37026.273414351854</v>
      </c>
      <c r="I463" t="s">
        <v>2884</v>
      </c>
      <c r="M463" t="s">
        <v>3801</v>
      </c>
      <c r="N463" t="s">
        <v>2682</v>
      </c>
      <c r="O463" t="s">
        <v>2683</v>
      </c>
      <c r="Q463" s="211">
        <v>20</v>
      </c>
      <c r="S463" t="s">
        <v>2684</v>
      </c>
      <c r="T463" t="s">
        <v>2685</v>
      </c>
      <c r="U463" s="213">
        <v>1669</v>
      </c>
      <c r="V463" t="s">
        <v>3156</v>
      </c>
      <c r="W463" t="s">
        <v>2732</v>
      </c>
      <c r="X463" t="s">
        <v>2688</v>
      </c>
      <c r="Y463" t="s">
        <v>2689</v>
      </c>
      <c r="Z463" t="s">
        <v>2690</v>
      </c>
      <c r="AA463">
        <v>2129426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25">
        <f t="shared" si="40"/>
        <v>50</v>
      </c>
      <c r="G464" s="214">
        <v>1244858</v>
      </c>
      <c r="H464" s="210">
        <v>37026.273414351854</v>
      </c>
      <c r="I464" t="s">
        <v>3157</v>
      </c>
      <c r="M464" t="s">
        <v>3886</v>
      </c>
      <c r="N464" t="s">
        <v>3096</v>
      </c>
      <c r="O464" t="s">
        <v>3158</v>
      </c>
      <c r="P464" s="211">
        <v>50</v>
      </c>
      <c r="S464" t="s">
        <v>3794</v>
      </c>
      <c r="T464" t="s">
        <v>2685</v>
      </c>
      <c r="U464" s="213">
        <v>13</v>
      </c>
      <c r="V464" t="s">
        <v>3159</v>
      </c>
      <c r="W464" t="s">
        <v>3128</v>
      </c>
      <c r="X464" t="s">
        <v>3129</v>
      </c>
      <c r="Y464" t="s">
        <v>3074</v>
      </c>
      <c r="Z464" t="s">
        <v>4112</v>
      </c>
      <c r="AA464">
        <v>610720.1</v>
      </c>
      <c r="AB464" s="210">
        <v>37027.875</v>
      </c>
      <c r="AC464" s="210">
        <v>37027.875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25">
        <f t="shared" si="40"/>
        <v>20</v>
      </c>
      <c r="G465" s="214">
        <v>1244859</v>
      </c>
      <c r="H465" s="210">
        <v>37026.273530092592</v>
      </c>
      <c r="I465" t="s">
        <v>2791</v>
      </c>
      <c r="M465" t="s">
        <v>3801</v>
      </c>
      <c r="N465" t="s">
        <v>2782</v>
      </c>
      <c r="O465" t="s">
        <v>2783</v>
      </c>
      <c r="Q465" s="211">
        <v>20</v>
      </c>
      <c r="S465" t="s">
        <v>2684</v>
      </c>
      <c r="T465" t="s">
        <v>2685</v>
      </c>
      <c r="U465" s="213">
        <v>1514</v>
      </c>
      <c r="V465" t="s">
        <v>3076</v>
      </c>
      <c r="W465" t="s">
        <v>2732</v>
      </c>
      <c r="X465" t="s">
        <v>2688</v>
      </c>
      <c r="Y465" t="s">
        <v>2689</v>
      </c>
      <c r="Z465" t="s">
        <v>2690</v>
      </c>
      <c r="AA465">
        <v>2129430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25">
        <f t="shared" si="40"/>
        <v>50</v>
      </c>
      <c r="G466" s="214">
        <v>1244860</v>
      </c>
      <c r="H466" s="210">
        <v>37026.273645833331</v>
      </c>
      <c r="I466" t="s">
        <v>3105</v>
      </c>
      <c r="M466" t="s">
        <v>3886</v>
      </c>
      <c r="N466" t="s">
        <v>3096</v>
      </c>
      <c r="O466" t="s">
        <v>3106</v>
      </c>
      <c r="P466" s="211">
        <v>50</v>
      </c>
      <c r="S466" t="s">
        <v>3794</v>
      </c>
      <c r="T466" t="s">
        <v>2685</v>
      </c>
      <c r="U466" s="213">
        <v>40.5</v>
      </c>
      <c r="V466" t="s">
        <v>3107</v>
      </c>
      <c r="W466" t="s">
        <v>3108</v>
      </c>
      <c r="X466" t="s">
        <v>3109</v>
      </c>
      <c r="Y466" t="s">
        <v>3074</v>
      </c>
      <c r="Z466" t="s">
        <v>4112</v>
      </c>
      <c r="AA466">
        <v>610721.1</v>
      </c>
      <c r="AB466" s="210">
        <v>37027.875</v>
      </c>
      <c r="AC466" s="210">
        <v>37027.875</v>
      </c>
    </row>
    <row r="467" spans="1:29" x14ac:dyDescent="0.2">
      <c r="A467" s="44" t="str">
        <f t="shared" si="36"/>
        <v xml:space="preserve"> Natural Gas Physical</v>
      </c>
      <c r="B467" s="44" t="str">
        <f t="shared" si="37"/>
        <v/>
      </c>
      <c r="C467" s="44" t="str">
        <f t="shared" si="38"/>
        <v>Natural Gas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2</v>
      </c>
      <c r="F467" s="225">
        <f t="shared" si="40"/>
        <v>100000</v>
      </c>
      <c r="G467" s="214">
        <v>1244861</v>
      </c>
      <c r="H467" s="210">
        <v>37026.273726851854</v>
      </c>
      <c r="I467" t="s">
        <v>2864</v>
      </c>
      <c r="M467" t="s">
        <v>3795</v>
      </c>
      <c r="N467" t="s">
        <v>2837</v>
      </c>
      <c r="O467" t="s">
        <v>2894</v>
      </c>
      <c r="Q467" s="211">
        <v>50000</v>
      </c>
      <c r="S467" t="s">
        <v>2839</v>
      </c>
      <c r="T467" t="s">
        <v>2840</v>
      </c>
      <c r="U467" s="213">
        <v>19.7</v>
      </c>
      <c r="V467" t="s">
        <v>2866</v>
      </c>
      <c r="W467" t="s">
        <v>2863</v>
      </c>
      <c r="X467" t="s">
        <v>2843</v>
      </c>
      <c r="Y467" t="s">
        <v>2844</v>
      </c>
      <c r="Z467" t="s">
        <v>2712</v>
      </c>
      <c r="AA467">
        <v>102886</v>
      </c>
      <c r="AB467" s="210">
        <v>37030.875</v>
      </c>
      <c r="AC467" s="210">
        <v>37031.875</v>
      </c>
    </row>
    <row r="468" spans="1:29" x14ac:dyDescent="0.2">
      <c r="A468" s="44" t="str">
        <f t="shared" si="36"/>
        <v xml:space="preserve"> Metals Financial</v>
      </c>
      <c r="B468" s="44" t="str">
        <f t="shared" si="37"/>
        <v/>
      </c>
      <c r="C468" s="44" t="str">
        <f t="shared" si="38"/>
        <v>Metals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</v>
      </c>
      <c r="F468" s="225">
        <f t="shared" si="40"/>
        <v>20</v>
      </c>
      <c r="G468" s="214">
        <v>1244862</v>
      </c>
      <c r="H468" s="210">
        <v>37026.273969907408</v>
      </c>
      <c r="I468" t="s">
        <v>2884</v>
      </c>
      <c r="M468" t="s">
        <v>3801</v>
      </c>
      <c r="N468" t="s">
        <v>2682</v>
      </c>
      <c r="O468" t="s">
        <v>2683</v>
      </c>
      <c r="Q468" s="211">
        <v>20</v>
      </c>
      <c r="S468" t="s">
        <v>2684</v>
      </c>
      <c r="T468" t="s">
        <v>2685</v>
      </c>
      <c r="U468" s="213">
        <v>1672</v>
      </c>
      <c r="V468" t="s">
        <v>3156</v>
      </c>
      <c r="W468" t="s">
        <v>2732</v>
      </c>
      <c r="X468" t="s">
        <v>2688</v>
      </c>
      <c r="Y468" t="s">
        <v>2689</v>
      </c>
      <c r="Z468" t="s">
        <v>2690</v>
      </c>
      <c r="AA468">
        <v>2129432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30</v>
      </c>
      <c r="F469" s="225">
        <f t="shared" si="40"/>
        <v>1500</v>
      </c>
      <c r="G469" s="214">
        <v>1244864</v>
      </c>
      <c r="H469" s="210">
        <v>37026.274131944447</v>
      </c>
      <c r="I469" t="s">
        <v>3160</v>
      </c>
      <c r="M469" t="s">
        <v>3886</v>
      </c>
      <c r="N469" t="s">
        <v>3096</v>
      </c>
      <c r="O469" t="s">
        <v>3161</v>
      </c>
      <c r="Q469" s="211">
        <v>50</v>
      </c>
      <c r="S469" t="s">
        <v>3794</v>
      </c>
      <c r="T469" t="s">
        <v>2685</v>
      </c>
      <c r="U469" s="213">
        <v>39.700000000000003</v>
      </c>
      <c r="V469" t="s">
        <v>3162</v>
      </c>
      <c r="W469" t="s">
        <v>3143</v>
      </c>
      <c r="X469" t="s">
        <v>3109</v>
      </c>
      <c r="Y469" t="s">
        <v>3074</v>
      </c>
      <c r="Z469" t="s">
        <v>4112</v>
      </c>
      <c r="AA469">
        <v>610724.1</v>
      </c>
      <c r="AB469" s="210">
        <v>37135.71597222222</v>
      </c>
      <c r="AC469" s="210">
        <v>37164.71597222222</v>
      </c>
    </row>
    <row r="470" spans="1:29" x14ac:dyDescent="0.2">
      <c r="A470" s="44" t="str">
        <f t="shared" si="36"/>
        <v>US Power Financial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25">
        <f t="shared" si="40"/>
        <v>50</v>
      </c>
      <c r="G470" s="214">
        <v>1244865</v>
      </c>
      <c r="H470" s="210">
        <v>37026.274178240739</v>
      </c>
      <c r="I470" t="s">
        <v>3163</v>
      </c>
      <c r="M470" t="s">
        <v>3886</v>
      </c>
      <c r="N470" t="s">
        <v>3069</v>
      </c>
      <c r="O470" t="s">
        <v>3164</v>
      </c>
      <c r="Q470" s="211">
        <v>50</v>
      </c>
      <c r="S470" t="s">
        <v>3794</v>
      </c>
      <c r="T470" t="s">
        <v>2685</v>
      </c>
      <c r="U470" s="213">
        <v>40</v>
      </c>
      <c r="V470" t="s">
        <v>3165</v>
      </c>
      <c r="W470" t="s">
        <v>3166</v>
      </c>
      <c r="X470" t="s">
        <v>3114</v>
      </c>
      <c r="Y470" t="s">
        <v>3074</v>
      </c>
      <c r="Z470" t="s">
        <v>4117</v>
      </c>
      <c r="AA470">
        <v>610725.1</v>
      </c>
      <c r="AB470" s="210">
        <v>37027.875</v>
      </c>
      <c r="AC470" s="210">
        <v>37027.875</v>
      </c>
    </row>
    <row r="471" spans="1:29" x14ac:dyDescent="0.2">
      <c r="A471" s="44" t="str">
        <f t="shared" si="36"/>
        <v>US Power Financial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25">
        <f t="shared" si="40"/>
        <v>50</v>
      </c>
      <c r="G471" s="214">
        <v>1244866</v>
      </c>
      <c r="H471" s="210">
        <v>37026.274247685185</v>
      </c>
      <c r="I471" t="s">
        <v>3093</v>
      </c>
      <c r="M471" t="s">
        <v>3886</v>
      </c>
      <c r="N471" t="s">
        <v>3069</v>
      </c>
      <c r="O471" t="s">
        <v>3167</v>
      </c>
      <c r="P471" s="211">
        <v>50</v>
      </c>
      <c r="S471" t="s">
        <v>3794</v>
      </c>
      <c r="T471" t="s">
        <v>2685</v>
      </c>
      <c r="U471" s="213">
        <v>39.25</v>
      </c>
      <c r="V471" t="s">
        <v>3094</v>
      </c>
      <c r="W471" t="s">
        <v>3138</v>
      </c>
      <c r="X471" t="s">
        <v>3139</v>
      </c>
      <c r="Y471" t="s">
        <v>3074</v>
      </c>
      <c r="Z471" t="s">
        <v>4117</v>
      </c>
      <c r="AA471">
        <v>610726.1</v>
      </c>
      <c r="AB471" s="210">
        <v>37027.875</v>
      </c>
      <c r="AC471" s="210">
        <v>37027.875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25">
        <f t="shared" si="40"/>
        <v>50</v>
      </c>
      <c r="G472" s="214">
        <v>1244867</v>
      </c>
      <c r="H472" s="210">
        <v>37026.274317129632</v>
      </c>
      <c r="I472" t="s">
        <v>3168</v>
      </c>
      <c r="M472" t="s">
        <v>3886</v>
      </c>
      <c r="N472" t="s">
        <v>3096</v>
      </c>
      <c r="O472" t="s">
        <v>3136</v>
      </c>
      <c r="P472" s="211">
        <v>50</v>
      </c>
      <c r="S472" t="s">
        <v>3794</v>
      </c>
      <c r="T472" t="s">
        <v>2685</v>
      </c>
      <c r="U472" s="213">
        <v>39</v>
      </c>
      <c r="V472" t="s">
        <v>3169</v>
      </c>
      <c r="W472" t="s">
        <v>3138</v>
      </c>
      <c r="X472" t="s">
        <v>3139</v>
      </c>
      <c r="Y472" t="s">
        <v>3074</v>
      </c>
      <c r="Z472" t="s">
        <v>4112</v>
      </c>
      <c r="AA472">
        <v>610727.1</v>
      </c>
      <c r="AB472" s="210">
        <v>37027.875</v>
      </c>
      <c r="AC472" s="210">
        <v>37027.875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25">
        <f t="shared" si="40"/>
        <v>50</v>
      </c>
      <c r="G473" s="214">
        <v>1244868</v>
      </c>
      <c r="H473" s="210">
        <v>37026.274328703701</v>
      </c>
      <c r="I473" t="s">
        <v>3145</v>
      </c>
      <c r="M473" t="s">
        <v>3886</v>
      </c>
      <c r="N473" t="s">
        <v>3096</v>
      </c>
      <c r="O473" t="s">
        <v>3106</v>
      </c>
      <c r="P473" s="211">
        <v>50</v>
      </c>
      <c r="S473" t="s">
        <v>3794</v>
      </c>
      <c r="T473" t="s">
        <v>2685</v>
      </c>
      <c r="U473" s="213">
        <v>40</v>
      </c>
      <c r="V473" t="s">
        <v>3170</v>
      </c>
      <c r="W473" t="s">
        <v>3108</v>
      </c>
      <c r="X473" t="s">
        <v>3109</v>
      </c>
      <c r="Y473" t="s">
        <v>3074</v>
      </c>
      <c r="Z473" t="s">
        <v>4112</v>
      </c>
      <c r="AA473">
        <v>610728.1</v>
      </c>
      <c r="AB473" s="210">
        <v>37027.875</v>
      </c>
      <c r="AC473" s="210">
        <v>37027.875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25">
        <f t="shared" si="40"/>
        <v>50</v>
      </c>
      <c r="G474" s="214">
        <v>1244872</v>
      </c>
      <c r="H474" s="210">
        <v>37026.274756944447</v>
      </c>
      <c r="I474" t="s">
        <v>3086</v>
      </c>
      <c r="M474" t="s">
        <v>3886</v>
      </c>
      <c r="N474" t="s">
        <v>3096</v>
      </c>
      <c r="O474" t="s">
        <v>3136</v>
      </c>
      <c r="P474" s="211">
        <v>50</v>
      </c>
      <c r="S474" t="s">
        <v>3794</v>
      </c>
      <c r="T474" t="s">
        <v>2685</v>
      </c>
      <c r="U474" s="213">
        <v>38.75</v>
      </c>
      <c r="V474" t="s">
        <v>3171</v>
      </c>
      <c r="W474" t="s">
        <v>3138</v>
      </c>
      <c r="X474" t="s">
        <v>3139</v>
      </c>
      <c r="Y474" t="s">
        <v>3074</v>
      </c>
      <c r="Z474" t="s">
        <v>4112</v>
      </c>
      <c r="AA474">
        <v>610731.1</v>
      </c>
      <c r="AB474" s="210">
        <v>37027.875</v>
      </c>
      <c r="AC474" s="210">
        <v>37027.875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25">
        <f t="shared" si="40"/>
        <v>50</v>
      </c>
      <c r="G475" s="214">
        <v>1244873</v>
      </c>
      <c r="H475" s="210">
        <v>37026.274861111109</v>
      </c>
      <c r="I475" t="s">
        <v>3105</v>
      </c>
      <c r="M475" t="s">
        <v>3886</v>
      </c>
      <c r="N475" t="s">
        <v>3096</v>
      </c>
      <c r="O475" t="s">
        <v>3106</v>
      </c>
      <c r="P475" s="211">
        <v>50</v>
      </c>
      <c r="S475" t="s">
        <v>3794</v>
      </c>
      <c r="T475" t="s">
        <v>2685</v>
      </c>
      <c r="U475" s="213">
        <v>39.5</v>
      </c>
      <c r="V475" t="s">
        <v>3107</v>
      </c>
      <c r="W475" t="s">
        <v>3108</v>
      </c>
      <c r="X475" t="s">
        <v>3109</v>
      </c>
      <c r="Y475" t="s">
        <v>3074</v>
      </c>
      <c r="Z475" t="s">
        <v>4112</v>
      </c>
      <c r="AA475">
        <v>610732.1</v>
      </c>
      <c r="AB475" s="210">
        <v>37027.875</v>
      </c>
      <c r="AC475" s="210">
        <v>37027.875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1</v>
      </c>
      <c r="F476" s="225">
        <f t="shared" si="40"/>
        <v>50</v>
      </c>
      <c r="G476" s="214">
        <v>1244874</v>
      </c>
      <c r="H476" s="210">
        <v>37026.275335648148</v>
      </c>
      <c r="I476" t="s">
        <v>3105</v>
      </c>
      <c r="M476" t="s">
        <v>3886</v>
      </c>
      <c r="N476" t="s">
        <v>3096</v>
      </c>
      <c r="O476" t="s">
        <v>3136</v>
      </c>
      <c r="P476" s="211">
        <v>50</v>
      </c>
      <c r="S476" t="s">
        <v>3794</v>
      </c>
      <c r="T476" t="s">
        <v>2685</v>
      </c>
      <c r="U476" s="213">
        <v>38.5</v>
      </c>
      <c r="V476" t="s">
        <v>3140</v>
      </c>
      <c r="W476" t="s">
        <v>3138</v>
      </c>
      <c r="X476" t="s">
        <v>3139</v>
      </c>
      <c r="Y476" t="s">
        <v>3074</v>
      </c>
      <c r="Z476" t="s">
        <v>4112</v>
      </c>
      <c r="AA476">
        <v>610733.1</v>
      </c>
      <c r="AB476" s="210">
        <v>37027.875</v>
      </c>
      <c r="AC476" s="210">
        <v>37027.875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1</v>
      </c>
      <c r="F477" s="225">
        <f t="shared" si="40"/>
        <v>50</v>
      </c>
      <c r="G477" s="214">
        <v>1244875</v>
      </c>
      <c r="H477" s="210">
        <v>37026.275370370371</v>
      </c>
      <c r="I477" t="s">
        <v>3110</v>
      </c>
      <c r="M477" t="s">
        <v>3886</v>
      </c>
      <c r="N477" t="s">
        <v>3096</v>
      </c>
      <c r="O477" t="s">
        <v>3111</v>
      </c>
      <c r="P477" s="211">
        <v>50</v>
      </c>
      <c r="S477" t="s">
        <v>3794</v>
      </c>
      <c r="T477" t="s">
        <v>2685</v>
      </c>
      <c r="U477" s="213">
        <v>53.5</v>
      </c>
      <c r="V477" t="s">
        <v>3112</v>
      </c>
      <c r="W477" t="s">
        <v>3113</v>
      </c>
      <c r="X477" t="s">
        <v>3114</v>
      </c>
      <c r="Y477" t="s">
        <v>3074</v>
      </c>
      <c r="Z477" t="s">
        <v>4112</v>
      </c>
      <c r="AA477">
        <v>610734.1</v>
      </c>
      <c r="AB477" s="210">
        <v>37027.875</v>
      </c>
      <c r="AC477" s="210">
        <v>37027.875</v>
      </c>
    </row>
    <row r="478" spans="1:29" x14ac:dyDescent="0.2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25">
        <f t="shared" si="40"/>
        <v>50</v>
      </c>
      <c r="G478" s="214">
        <v>1244876</v>
      </c>
      <c r="H478" s="210">
        <v>37026.275659722225</v>
      </c>
      <c r="I478" t="s">
        <v>3172</v>
      </c>
      <c r="M478" t="s">
        <v>3886</v>
      </c>
      <c r="N478" t="s">
        <v>3096</v>
      </c>
      <c r="O478" t="s">
        <v>3111</v>
      </c>
      <c r="P478" s="211">
        <v>50</v>
      </c>
      <c r="S478" t="s">
        <v>3794</v>
      </c>
      <c r="T478" t="s">
        <v>2685</v>
      </c>
      <c r="U478" s="213">
        <v>53.5</v>
      </c>
      <c r="V478" t="s">
        <v>3173</v>
      </c>
      <c r="W478" t="s">
        <v>3113</v>
      </c>
      <c r="X478" t="s">
        <v>3114</v>
      </c>
      <c r="Y478" t="s">
        <v>3074</v>
      </c>
      <c r="Z478" t="s">
        <v>4112</v>
      </c>
      <c r="AA478">
        <v>610735.1</v>
      </c>
      <c r="AB478" s="210">
        <v>37027.875</v>
      </c>
      <c r="AC478" s="210">
        <v>37027.875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25">
        <f t="shared" si="40"/>
        <v>50</v>
      </c>
      <c r="G479" s="214">
        <v>1244877</v>
      </c>
      <c r="H479" s="210">
        <v>37026.275706018518</v>
      </c>
      <c r="I479" t="s">
        <v>3174</v>
      </c>
      <c r="M479" t="s">
        <v>3886</v>
      </c>
      <c r="N479" t="s">
        <v>3096</v>
      </c>
      <c r="O479" t="s">
        <v>3136</v>
      </c>
      <c r="P479" s="211">
        <v>50</v>
      </c>
      <c r="S479" t="s">
        <v>3794</v>
      </c>
      <c r="T479" t="s">
        <v>2685</v>
      </c>
      <c r="U479" s="213">
        <v>38.25</v>
      </c>
      <c r="V479" t="s">
        <v>3175</v>
      </c>
      <c r="W479" t="s">
        <v>3138</v>
      </c>
      <c r="X479" t="s">
        <v>3139</v>
      </c>
      <c r="Y479" t="s">
        <v>3074</v>
      </c>
      <c r="Z479" t="s">
        <v>4112</v>
      </c>
      <c r="AA479">
        <v>610736.1</v>
      </c>
      <c r="AB479" s="210">
        <v>37027.875</v>
      </c>
      <c r="AC479" s="210">
        <v>37027.875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30</v>
      </c>
      <c r="F480" s="225">
        <f t="shared" si="40"/>
        <v>1500</v>
      </c>
      <c r="G480" s="214">
        <v>1244878</v>
      </c>
      <c r="H480" s="210">
        <v>37026.275729166664</v>
      </c>
      <c r="I480" t="s">
        <v>3134</v>
      </c>
      <c r="M480" t="s">
        <v>3886</v>
      </c>
      <c r="N480" t="s">
        <v>3096</v>
      </c>
      <c r="O480" t="s">
        <v>3176</v>
      </c>
      <c r="Q480" s="211">
        <v>50</v>
      </c>
      <c r="S480" t="s">
        <v>3794</v>
      </c>
      <c r="T480" t="s">
        <v>2685</v>
      </c>
      <c r="U480" s="213">
        <v>43.5</v>
      </c>
      <c r="V480" t="s">
        <v>3177</v>
      </c>
      <c r="W480" t="s">
        <v>3178</v>
      </c>
      <c r="X480" t="s">
        <v>3179</v>
      </c>
      <c r="Y480" t="s">
        <v>3074</v>
      </c>
      <c r="Z480" t="s">
        <v>4112</v>
      </c>
      <c r="AA480">
        <v>610737.1</v>
      </c>
      <c r="AB480" s="210">
        <v>37135.591666666667</v>
      </c>
      <c r="AC480" s="210">
        <v>37164.591666666667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25">
        <f t="shared" si="40"/>
        <v>20</v>
      </c>
      <c r="G481" s="214">
        <v>1244879</v>
      </c>
      <c r="H481" s="210">
        <v>37026.275925925926</v>
      </c>
      <c r="I481" t="s">
        <v>2967</v>
      </c>
      <c r="M481" t="s">
        <v>3801</v>
      </c>
      <c r="N481" t="s">
        <v>2782</v>
      </c>
      <c r="O481" t="s">
        <v>2783</v>
      </c>
      <c r="P481" s="211">
        <v>20</v>
      </c>
      <c r="S481" t="s">
        <v>2684</v>
      </c>
      <c r="T481" t="s">
        <v>2685</v>
      </c>
      <c r="U481" s="213">
        <v>1514</v>
      </c>
      <c r="V481" t="s">
        <v>2968</v>
      </c>
      <c r="W481" t="s">
        <v>2732</v>
      </c>
      <c r="X481" t="s">
        <v>2688</v>
      </c>
      <c r="Y481" t="s">
        <v>2689</v>
      </c>
      <c r="Z481" t="s">
        <v>2690</v>
      </c>
      <c r="AA481">
        <v>2129440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25">
        <f t="shared" si="40"/>
        <v>50</v>
      </c>
      <c r="G482" s="214">
        <v>1244880</v>
      </c>
      <c r="H482" s="210">
        <v>37026.27611111111</v>
      </c>
      <c r="I482" t="s">
        <v>3145</v>
      </c>
      <c r="M482" t="s">
        <v>3886</v>
      </c>
      <c r="N482" t="s">
        <v>3096</v>
      </c>
      <c r="O482" t="s">
        <v>3106</v>
      </c>
      <c r="P482" s="211">
        <v>50</v>
      </c>
      <c r="S482" t="s">
        <v>3794</v>
      </c>
      <c r="T482" t="s">
        <v>2685</v>
      </c>
      <c r="U482" s="213">
        <v>39</v>
      </c>
      <c r="V482" t="s">
        <v>3170</v>
      </c>
      <c r="W482" t="s">
        <v>3108</v>
      </c>
      <c r="X482" t="s">
        <v>3109</v>
      </c>
      <c r="Y482" t="s">
        <v>3074</v>
      </c>
      <c r="Z482" t="s">
        <v>4112</v>
      </c>
      <c r="AA482">
        <v>610738.1</v>
      </c>
      <c r="AB482" s="210">
        <v>37027.875</v>
      </c>
      <c r="AC482" s="210">
        <v>37027.875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25">
        <f t="shared" si="40"/>
        <v>50</v>
      </c>
      <c r="G483" s="214">
        <v>1244881</v>
      </c>
      <c r="H483" s="210">
        <v>37026.276145833333</v>
      </c>
      <c r="I483" t="s">
        <v>3160</v>
      </c>
      <c r="M483" t="s">
        <v>3886</v>
      </c>
      <c r="N483" t="s">
        <v>3096</v>
      </c>
      <c r="O483" t="s">
        <v>3106</v>
      </c>
      <c r="P483" s="211">
        <v>50</v>
      </c>
      <c r="S483" t="s">
        <v>3794</v>
      </c>
      <c r="T483" t="s">
        <v>2685</v>
      </c>
      <c r="U483" s="213">
        <v>38.5</v>
      </c>
      <c r="V483" t="s">
        <v>3180</v>
      </c>
      <c r="W483" t="s">
        <v>3108</v>
      </c>
      <c r="X483" t="s">
        <v>3109</v>
      </c>
      <c r="Y483" t="s">
        <v>3074</v>
      </c>
      <c r="Z483" t="s">
        <v>4112</v>
      </c>
      <c r="AA483">
        <v>610739.1</v>
      </c>
      <c r="AB483" s="210">
        <v>37027.875</v>
      </c>
      <c r="AC483" s="210">
        <v>37027.875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25">
        <f t="shared" si="40"/>
        <v>50</v>
      </c>
      <c r="G484" s="214">
        <v>1244882</v>
      </c>
      <c r="H484" s="210">
        <v>37026.276307870372</v>
      </c>
      <c r="I484" t="s">
        <v>3822</v>
      </c>
      <c r="M484" t="s">
        <v>3886</v>
      </c>
      <c r="N484" t="s">
        <v>3096</v>
      </c>
      <c r="O484" t="s">
        <v>3136</v>
      </c>
      <c r="P484" s="211">
        <v>50</v>
      </c>
      <c r="S484" t="s">
        <v>3794</v>
      </c>
      <c r="T484" t="s">
        <v>2685</v>
      </c>
      <c r="U484" s="213">
        <v>38</v>
      </c>
      <c r="V484" t="s">
        <v>3153</v>
      </c>
      <c r="W484" t="s">
        <v>3138</v>
      </c>
      <c r="X484" t="s">
        <v>3139</v>
      </c>
      <c r="Y484" t="s">
        <v>3074</v>
      </c>
      <c r="Z484" t="s">
        <v>4112</v>
      </c>
      <c r="AA484">
        <v>610740.1</v>
      </c>
      <c r="AB484" s="210">
        <v>37027.875</v>
      </c>
      <c r="AC484" s="210">
        <v>37027.875</v>
      </c>
    </row>
    <row r="485" spans="1:29" x14ac:dyDescent="0.2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25">
        <f t="shared" si="40"/>
        <v>50</v>
      </c>
      <c r="G485" s="214">
        <v>1244883</v>
      </c>
      <c r="H485" s="210">
        <v>37026.276458333334</v>
      </c>
      <c r="I485" t="s">
        <v>3086</v>
      </c>
      <c r="M485" t="s">
        <v>3886</v>
      </c>
      <c r="N485" t="s">
        <v>3096</v>
      </c>
      <c r="O485" t="s">
        <v>3136</v>
      </c>
      <c r="P485" s="211">
        <v>50</v>
      </c>
      <c r="S485" t="s">
        <v>3794</v>
      </c>
      <c r="T485" t="s">
        <v>2685</v>
      </c>
      <c r="U485" s="213">
        <v>37.75</v>
      </c>
      <c r="V485" t="s">
        <v>3171</v>
      </c>
      <c r="W485" t="s">
        <v>3138</v>
      </c>
      <c r="X485" t="s">
        <v>3139</v>
      </c>
      <c r="Y485" t="s">
        <v>3074</v>
      </c>
      <c r="Z485" t="s">
        <v>4112</v>
      </c>
      <c r="AA485">
        <v>610741.1</v>
      </c>
      <c r="AB485" s="210">
        <v>37027.875</v>
      </c>
      <c r="AC485" s="210">
        <v>37027.875</v>
      </c>
    </row>
    <row r="486" spans="1:29" x14ac:dyDescent="0.2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1</v>
      </c>
      <c r="F486" s="225">
        <f t="shared" si="40"/>
        <v>50</v>
      </c>
      <c r="G486" s="214">
        <v>1244884</v>
      </c>
      <c r="H486" s="210">
        <v>37026.276608796295</v>
      </c>
      <c r="I486" t="s">
        <v>2630</v>
      </c>
      <c r="M486" t="s">
        <v>3886</v>
      </c>
      <c r="N486" t="s">
        <v>3096</v>
      </c>
      <c r="O486" t="s">
        <v>3106</v>
      </c>
      <c r="Q486" s="211">
        <v>50</v>
      </c>
      <c r="S486" t="s">
        <v>3794</v>
      </c>
      <c r="T486" t="s">
        <v>2685</v>
      </c>
      <c r="U486" s="213">
        <v>39</v>
      </c>
      <c r="V486" t="s">
        <v>3181</v>
      </c>
      <c r="W486" t="s">
        <v>3108</v>
      </c>
      <c r="X486" t="s">
        <v>3109</v>
      </c>
      <c r="Y486" t="s">
        <v>3074</v>
      </c>
      <c r="Z486" t="s">
        <v>4112</v>
      </c>
      <c r="AA486">
        <v>610742.1</v>
      </c>
      <c r="AB486" s="210">
        <v>37027.875</v>
      </c>
      <c r="AC486" s="210">
        <v>37027.875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25">
        <f t="shared" si="40"/>
        <v>50</v>
      </c>
      <c r="G487" s="214">
        <v>1244886</v>
      </c>
      <c r="H487" s="210">
        <v>37026.277013888888</v>
      </c>
      <c r="I487" t="s">
        <v>3182</v>
      </c>
      <c r="M487" t="s">
        <v>3886</v>
      </c>
      <c r="N487" t="s">
        <v>3096</v>
      </c>
      <c r="O487" t="s">
        <v>3136</v>
      </c>
      <c r="Q487" s="211">
        <v>50</v>
      </c>
      <c r="S487" t="s">
        <v>3794</v>
      </c>
      <c r="T487" t="s">
        <v>2685</v>
      </c>
      <c r="U487" s="213">
        <v>38</v>
      </c>
      <c r="V487" t="s">
        <v>3183</v>
      </c>
      <c r="W487" t="s">
        <v>3138</v>
      </c>
      <c r="X487" t="s">
        <v>3139</v>
      </c>
      <c r="Y487" t="s">
        <v>3074</v>
      </c>
      <c r="Z487" t="s">
        <v>4112</v>
      </c>
      <c r="AA487">
        <v>610745.1</v>
      </c>
      <c r="AB487" s="210">
        <v>37027.875</v>
      </c>
      <c r="AC487" s="210">
        <v>37027.875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25">
        <f t="shared" si="40"/>
        <v>50</v>
      </c>
      <c r="G488" s="214">
        <v>1244887</v>
      </c>
      <c r="H488" s="210">
        <v>37026.277326388888</v>
      </c>
      <c r="I488" t="s">
        <v>3160</v>
      </c>
      <c r="M488" t="s">
        <v>3886</v>
      </c>
      <c r="N488" t="s">
        <v>3096</v>
      </c>
      <c r="O488" t="s">
        <v>3106</v>
      </c>
      <c r="Q488" s="211">
        <v>50</v>
      </c>
      <c r="S488" t="s">
        <v>3794</v>
      </c>
      <c r="T488" t="s">
        <v>2685</v>
      </c>
      <c r="U488" s="213">
        <v>39.5</v>
      </c>
      <c r="V488" t="s">
        <v>3180</v>
      </c>
      <c r="W488" t="s">
        <v>3108</v>
      </c>
      <c r="X488" t="s">
        <v>3109</v>
      </c>
      <c r="Y488" t="s">
        <v>3074</v>
      </c>
      <c r="Z488" t="s">
        <v>4112</v>
      </c>
      <c r="AA488">
        <v>610746.1</v>
      </c>
      <c r="AB488" s="210">
        <v>37027.875</v>
      </c>
      <c r="AC488" s="210">
        <v>37027.875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25">
        <f t="shared" si="40"/>
        <v>20</v>
      </c>
      <c r="G489" s="214">
        <v>1244889</v>
      </c>
      <c r="H489" s="210">
        <v>37026.277743055558</v>
      </c>
      <c r="I489" t="s">
        <v>2891</v>
      </c>
      <c r="M489" t="s">
        <v>3801</v>
      </c>
      <c r="N489" t="s">
        <v>2682</v>
      </c>
      <c r="O489" t="s">
        <v>2683</v>
      </c>
      <c r="Q489" s="211">
        <v>20</v>
      </c>
      <c r="S489" t="s">
        <v>2684</v>
      </c>
      <c r="T489" t="s">
        <v>2685</v>
      </c>
      <c r="U489" s="213">
        <v>1672</v>
      </c>
      <c r="V489" t="s">
        <v>2899</v>
      </c>
      <c r="W489" t="s">
        <v>2732</v>
      </c>
      <c r="X489" t="s">
        <v>2688</v>
      </c>
      <c r="Y489" t="s">
        <v>2689</v>
      </c>
      <c r="Z489" t="s">
        <v>2690</v>
      </c>
      <c r="AA489">
        <v>2129447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25">
        <f t="shared" si="40"/>
        <v>20</v>
      </c>
      <c r="G490" s="214">
        <v>1244890</v>
      </c>
      <c r="H490" s="210">
        <v>37026.277916666666</v>
      </c>
      <c r="I490" t="s">
        <v>2900</v>
      </c>
      <c r="M490" t="s">
        <v>3801</v>
      </c>
      <c r="N490" t="s">
        <v>2682</v>
      </c>
      <c r="O490" t="s">
        <v>2683</v>
      </c>
      <c r="P490" s="211">
        <v>20</v>
      </c>
      <c r="S490" t="s">
        <v>2684</v>
      </c>
      <c r="T490" t="s">
        <v>2685</v>
      </c>
      <c r="U490" s="213">
        <v>1672</v>
      </c>
      <c r="V490" t="s">
        <v>2990</v>
      </c>
      <c r="W490" t="s">
        <v>2732</v>
      </c>
      <c r="X490" t="s">
        <v>2688</v>
      </c>
      <c r="Y490" t="s">
        <v>2689</v>
      </c>
      <c r="Z490" t="s">
        <v>2690</v>
      </c>
      <c r="AA490">
        <v>2129451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30</v>
      </c>
      <c r="F491" s="225">
        <f t="shared" si="40"/>
        <v>1500</v>
      </c>
      <c r="G491" s="214">
        <v>1244891</v>
      </c>
      <c r="H491" s="210">
        <v>37026.277997685182</v>
      </c>
      <c r="I491" t="s">
        <v>2632</v>
      </c>
      <c r="M491" t="s">
        <v>3886</v>
      </c>
      <c r="N491" t="s">
        <v>3096</v>
      </c>
      <c r="O491" t="s">
        <v>3184</v>
      </c>
      <c r="Q491" s="211">
        <v>50</v>
      </c>
      <c r="S491" t="s">
        <v>3794</v>
      </c>
      <c r="T491" t="s">
        <v>2685</v>
      </c>
      <c r="U491" s="213">
        <v>61</v>
      </c>
      <c r="V491" t="s">
        <v>3098</v>
      </c>
      <c r="W491" t="s">
        <v>3099</v>
      </c>
      <c r="X491" t="s">
        <v>3144</v>
      </c>
      <c r="Y491" t="s">
        <v>3074</v>
      </c>
      <c r="Z491" t="s">
        <v>4112</v>
      </c>
      <c r="AA491">
        <v>610748.1</v>
      </c>
      <c r="AB491" s="210">
        <v>37043.710416666669</v>
      </c>
      <c r="AC491" s="210">
        <v>37072.710416666669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1</v>
      </c>
      <c r="F492" s="225">
        <f t="shared" si="40"/>
        <v>50</v>
      </c>
      <c r="G492" s="214">
        <v>1244892</v>
      </c>
      <c r="H492" s="210">
        <v>37026.278437499997</v>
      </c>
      <c r="I492" t="s">
        <v>3086</v>
      </c>
      <c r="M492" t="s">
        <v>3886</v>
      </c>
      <c r="N492" t="s">
        <v>3096</v>
      </c>
      <c r="O492" t="s">
        <v>3106</v>
      </c>
      <c r="Q492" s="211">
        <v>50</v>
      </c>
      <c r="S492" t="s">
        <v>3794</v>
      </c>
      <c r="T492" t="s">
        <v>2685</v>
      </c>
      <c r="U492" s="213">
        <v>40</v>
      </c>
      <c r="V492" t="s">
        <v>3185</v>
      </c>
      <c r="W492" t="s">
        <v>3108</v>
      </c>
      <c r="X492" t="s">
        <v>3109</v>
      </c>
      <c r="Y492" t="s">
        <v>3074</v>
      </c>
      <c r="Z492" t="s">
        <v>4112</v>
      </c>
      <c r="AA492">
        <v>610749.1</v>
      </c>
      <c r="AB492" s="210">
        <v>37027.875</v>
      </c>
      <c r="AC492" s="210">
        <v>37027.875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1</v>
      </c>
      <c r="F493" s="225">
        <f t="shared" si="40"/>
        <v>50</v>
      </c>
      <c r="G493" s="214">
        <v>1244893</v>
      </c>
      <c r="H493" s="210">
        <v>37026.278622685182</v>
      </c>
      <c r="I493" t="s">
        <v>3145</v>
      </c>
      <c r="M493" t="s">
        <v>3886</v>
      </c>
      <c r="N493" t="s">
        <v>3096</v>
      </c>
      <c r="O493" t="s">
        <v>3136</v>
      </c>
      <c r="P493" s="211">
        <v>50</v>
      </c>
      <c r="S493" t="s">
        <v>3794</v>
      </c>
      <c r="T493" t="s">
        <v>2685</v>
      </c>
      <c r="U493" s="213">
        <v>38</v>
      </c>
      <c r="V493" t="s">
        <v>3186</v>
      </c>
      <c r="W493" t="s">
        <v>3138</v>
      </c>
      <c r="X493" t="s">
        <v>3139</v>
      </c>
      <c r="Y493" t="s">
        <v>3074</v>
      </c>
      <c r="Z493" t="s">
        <v>4112</v>
      </c>
      <c r="AA493">
        <v>610750.1</v>
      </c>
      <c r="AB493" s="210">
        <v>37027.875</v>
      </c>
      <c r="AC493" s="210">
        <v>37027.875</v>
      </c>
    </row>
    <row r="494" spans="1:29" x14ac:dyDescent="0.2">
      <c r="A494" s="44" t="str">
        <f t="shared" si="36"/>
        <v>US Power Financial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25">
        <f t="shared" si="40"/>
        <v>50</v>
      </c>
      <c r="G494" s="214">
        <v>1244896</v>
      </c>
      <c r="H494" s="210">
        <v>37026.279247685183</v>
      </c>
      <c r="I494" t="s">
        <v>3068</v>
      </c>
      <c r="M494" t="s">
        <v>3886</v>
      </c>
      <c r="N494" t="s">
        <v>3069</v>
      </c>
      <c r="O494" t="s">
        <v>3167</v>
      </c>
      <c r="P494" s="211">
        <v>50</v>
      </c>
      <c r="S494" t="s">
        <v>3794</v>
      </c>
      <c r="T494" t="s">
        <v>2685</v>
      </c>
      <c r="U494" s="213">
        <v>37.75</v>
      </c>
      <c r="V494" t="s">
        <v>3071</v>
      </c>
      <c r="W494" t="s">
        <v>3138</v>
      </c>
      <c r="X494" t="s">
        <v>3139</v>
      </c>
      <c r="Y494" t="s">
        <v>3074</v>
      </c>
      <c r="Z494" t="s">
        <v>4117</v>
      </c>
      <c r="AA494">
        <v>610751.1</v>
      </c>
      <c r="AB494" s="210">
        <v>37027.875</v>
      </c>
      <c r="AC494" s="210">
        <v>37027.875</v>
      </c>
    </row>
    <row r="495" spans="1:29" x14ac:dyDescent="0.2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25">
        <f t="shared" si="40"/>
        <v>50</v>
      </c>
      <c r="G495" s="214">
        <v>1244897</v>
      </c>
      <c r="H495" s="210">
        <v>37026.27925925926</v>
      </c>
      <c r="I495" t="s">
        <v>3187</v>
      </c>
      <c r="M495" t="s">
        <v>3886</v>
      </c>
      <c r="N495" t="s">
        <v>3096</v>
      </c>
      <c r="O495" t="s">
        <v>3106</v>
      </c>
      <c r="Q495" s="211">
        <v>50</v>
      </c>
      <c r="S495" t="s">
        <v>3794</v>
      </c>
      <c r="T495" t="s">
        <v>2685</v>
      </c>
      <c r="U495" s="213">
        <v>40.5</v>
      </c>
      <c r="V495" t="s">
        <v>3188</v>
      </c>
      <c r="W495" t="s">
        <v>3108</v>
      </c>
      <c r="X495" t="s">
        <v>3109</v>
      </c>
      <c r="Y495" t="s">
        <v>3074</v>
      </c>
      <c r="Z495" t="s">
        <v>4112</v>
      </c>
      <c r="AA495">
        <v>610752.1</v>
      </c>
      <c r="AB495" s="210">
        <v>37027.875</v>
      </c>
      <c r="AC495" s="210">
        <v>37027.875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25">
        <f t="shared" si="40"/>
        <v>50</v>
      </c>
      <c r="G496" s="214">
        <v>1244898</v>
      </c>
      <c r="H496" s="210">
        <v>37026.279270833336</v>
      </c>
      <c r="I496" t="s">
        <v>2632</v>
      </c>
      <c r="M496" t="s">
        <v>3886</v>
      </c>
      <c r="N496" t="s">
        <v>3096</v>
      </c>
      <c r="O496" t="s">
        <v>3189</v>
      </c>
      <c r="P496" s="211">
        <v>50</v>
      </c>
      <c r="S496" t="s">
        <v>3794</v>
      </c>
      <c r="T496" t="s">
        <v>2685</v>
      </c>
      <c r="U496" s="213">
        <v>48.75</v>
      </c>
      <c r="V496" t="s">
        <v>3154</v>
      </c>
      <c r="W496" t="s">
        <v>3190</v>
      </c>
      <c r="X496" t="s">
        <v>3191</v>
      </c>
      <c r="Y496" t="s">
        <v>3074</v>
      </c>
      <c r="Z496" t="s">
        <v>4112</v>
      </c>
      <c r="AA496">
        <v>610753.1</v>
      </c>
      <c r="AB496" s="210">
        <v>37027.875</v>
      </c>
      <c r="AC496" s="210">
        <v>37027.875</v>
      </c>
    </row>
    <row r="497" spans="1:29" x14ac:dyDescent="0.2">
      <c r="A497" s="44" t="str">
        <f t="shared" si="36"/>
        <v>US Power Financial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30</v>
      </c>
      <c r="F497" s="225">
        <f t="shared" si="40"/>
        <v>1500</v>
      </c>
      <c r="G497" s="214">
        <v>1244901</v>
      </c>
      <c r="H497" s="210">
        <v>37026.279432870368</v>
      </c>
      <c r="I497" t="s">
        <v>3125</v>
      </c>
      <c r="M497" t="s">
        <v>3886</v>
      </c>
      <c r="N497" t="s">
        <v>3069</v>
      </c>
      <c r="O497" t="s">
        <v>3192</v>
      </c>
      <c r="P497" s="211">
        <v>50</v>
      </c>
      <c r="S497" t="s">
        <v>3794</v>
      </c>
      <c r="T497" t="s">
        <v>2685</v>
      </c>
      <c r="U497" s="213">
        <v>69.25</v>
      </c>
      <c r="V497" t="s">
        <v>3193</v>
      </c>
      <c r="W497" t="s">
        <v>3194</v>
      </c>
      <c r="X497" t="s">
        <v>3148</v>
      </c>
      <c r="Y497" t="s">
        <v>3074</v>
      </c>
      <c r="Z497" t="s">
        <v>4117</v>
      </c>
      <c r="AA497">
        <v>610755.1</v>
      </c>
      <c r="AB497" s="210">
        <v>37135</v>
      </c>
      <c r="AC497" s="210">
        <v>37164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5</v>
      </c>
      <c r="F498" s="225">
        <f t="shared" si="40"/>
        <v>250</v>
      </c>
      <c r="G498" s="214">
        <v>1244903</v>
      </c>
      <c r="H498" s="210">
        <v>37026.279629629629</v>
      </c>
      <c r="I498" t="s">
        <v>3145</v>
      </c>
      <c r="M498" t="s">
        <v>3886</v>
      </c>
      <c r="N498" t="s">
        <v>3096</v>
      </c>
      <c r="O498" t="s">
        <v>3123</v>
      </c>
      <c r="P498" s="211">
        <v>50</v>
      </c>
      <c r="S498" t="s">
        <v>3794</v>
      </c>
      <c r="T498" t="s">
        <v>2685</v>
      </c>
      <c r="U498" s="213">
        <v>55.5</v>
      </c>
      <c r="V498" t="s">
        <v>3147</v>
      </c>
      <c r="W498" t="s">
        <v>3113</v>
      </c>
      <c r="X498" t="s">
        <v>3114</v>
      </c>
      <c r="Y498" t="s">
        <v>3074</v>
      </c>
      <c r="Z498" t="s">
        <v>4112</v>
      </c>
      <c r="AA498">
        <v>610756.1</v>
      </c>
      <c r="AB498" s="210">
        <v>37032.875</v>
      </c>
      <c r="AC498" s="210">
        <v>37036.875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25">
        <f t="shared" si="40"/>
        <v>50</v>
      </c>
      <c r="G499" s="214">
        <v>1244904</v>
      </c>
      <c r="H499" s="210">
        <v>37026.279803240737</v>
      </c>
      <c r="I499" t="s">
        <v>3195</v>
      </c>
      <c r="M499" t="s">
        <v>3886</v>
      </c>
      <c r="N499" t="s">
        <v>3096</v>
      </c>
      <c r="O499" t="s">
        <v>3136</v>
      </c>
      <c r="Q499" s="211">
        <v>50</v>
      </c>
      <c r="S499" t="s">
        <v>3794</v>
      </c>
      <c r="T499" t="s">
        <v>2685</v>
      </c>
      <c r="U499" s="213">
        <v>38</v>
      </c>
      <c r="V499" t="s">
        <v>3196</v>
      </c>
      <c r="W499" t="s">
        <v>3138</v>
      </c>
      <c r="X499" t="s">
        <v>3139</v>
      </c>
      <c r="Y499" t="s">
        <v>3074</v>
      </c>
      <c r="Z499" t="s">
        <v>4112</v>
      </c>
      <c r="AA499">
        <v>610757.1</v>
      </c>
      <c r="AB499" s="210">
        <v>37027.875</v>
      </c>
      <c r="AC499" s="210">
        <v>37027.875</v>
      </c>
    </row>
    <row r="500" spans="1:29" x14ac:dyDescent="0.2">
      <c r="A500" s="44" t="str">
        <f t="shared" si="36"/>
        <v xml:space="preserve"> Metals Financial</v>
      </c>
      <c r="B500" s="44" t="str">
        <f t="shared" si="37"/>
        <v/>
      </c>
      <c r="C500" s="44" t="str">
        <f t="shared" si="38"/>
        <v>Metals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25">
        <f t="shared" si="40"/>
        <v>10</v>
      </c>
      <c r="G500" s="214">
        <v>1244905</v>
      </c>
      <c r="H500" s="210">
        <v>37026.279965277776</v>
      </c>
      <c r="I500" t="s">
        <v>2827</v>
      </c>
      <c r="M500" t="s">
        <v>3801</v>
      </c>
      <c r="N500" t="s">
        <v>2682</v>
      </c>
      <c r="O500" t="s">
        <v>2683</v>
      </c>
      <c r="P500" s="211">
        <v>10</v>
      </c>
      <c r="S500" t="s">
        <v>2684</v>
      </c>
      <c r="T500" t="s">
        <v>2685</v>
      </c>
      <c r="U500" s="213">
        <v>1671</v>
      </c>
      <c r="V500" t="s">
        <v>3065</v>
      </c>
      <c r="W500" t="s">
        <v>2732</v>
      </c>
      <c r="X500" t="s">
        <v>2688</v>
      </c>
      <c r="Y500" t="s">
        <v>2689</v>
      </c>
      <c r="Z500" t="s">
        <v>2690</v>
      </c>
      <c r="AA500">
        <v>2129478</v>
      </c>
    </row>
    <row r="501" spans="1:29" x14ac:dyDescent="0.2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25">
        <f t="shared" si="40"/>
        <v>50</v>
      </c>
      <c r="G501" s="214">
        <v>1244906</v>
      </c>
      <c r="H501" s="210">
        <v>37026.279965277776</v>
      </c>
      <c r="I501" t="s">
        <v>2632</v>
      </c>
      <c r="M501" t="s">
        <v>3886</v>
      </c>
      <c r="N501" t="s">
        <v>3096</v>
      </c>
      <c r="O501" t="s">
        <v>3189</v>
      </c>
      <c r="P501" s="211">
        <v>50</v>
      </c>
      <c r="S501" t="s">
        <v>3794</v>
      </c>
      <c r="T501" t="s">
        <v>2685</v>
      </c>
      <c r="U501" s="213">
        <v>48</v>
      </c>
      <c r="V501" t="s">
        <v>3154</v>
      </c>
      <c r="W501" t="s">
        <v>3190</v>
      </c>
      <c r="X501" t="s">
        <v>3191</v>
      </c>
      <c r="Y501" t="s">
        <v>3074</v>
      </c>
      <c r="Z501" t="s">
        <v>4112</v>
      </c>
      <c r="AA501">
        <v>610758.1</v>
      </c>
      <c r="AB501" s="210">
        <v>37027.875</v>
      </c>
      <c r="AC501" s="210">
        <v>37027.875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25">
        <f t="shared" si="40"/>
        <v>50</v>
      </c>
      <c r="G502" s="214">
        <v>1244907</v>
      </c>
      <c r="H502" s="210">
        <v>37026.280219907407</v>
      </c>
      <c r="I502" t="s">
        <v>2632</v>
      </c>
      <c r="M502" t="s">
        <v>3886</v>
      </c>
      <c r="N502" t="s">
        <v>3096</v>
      </c>
      <c r="O502" t="s">
        <v>3136</v>
      </c>
      <c r="Q502" s="211">
        <v>50</v>
      </c>
      <c r="S502" t="s">
        <v>3794</v>
      </c>
      <c r="T502" t="s">
        <v>2685</v>
      </c>
      <c r="U502" s="213">
        <v>38.25</v>
      </c>
      <c r="V502" t="s">
        <v>3197</v>
      </c>
      <c r="W502" t="s">
        <v>3138</v>
      </c>
      <c r="X502" t="s">
        <v>3139</v>
      </c>
      <c r="Y502" t="s">
        <v>3074</v>
      </c>
      <c r="Z502" t="s">
        <v>4112</v>
      </c>
      <c r="AA502">
        <v>610759.1</v>
      </c>
      <c r="AB502" s="210">
        <v>37027.875</v>
      </c>
      <c r="AC502" s="210">
        <v>37027.875</v>
      </c>
    </row>
    <row r="503" spans="1:29" x14ac:dyDescent="0.2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25">
        <f t="shared" si="40"/>
        <v>50</v>
      </c>
      <c r="G503" s="214">
        <v>1244908</v>
      </c>
      <c r="H503" s="210">
        <v>37026.280358796299</v>
      </c>
      <c r="I503" t="s">
        <v>3131</v>
      </c>
      <c r="M503" t="s">
        <v>3886</v>
      </c>
      <c r="N503" t="s">
        <v>3096</v>
      </c>
      <c r="O503" t="s">
        <v>3136</v>
      </c>
      <c r="P503" s="211">
        <v>50</v>
      </c>
      <c r="S503" t="s">
        <v>3794</v>
      </c>
      <c r="T503" t="s">
        <v>2685</v>
      </c>
      <c r="U503" s="213">
        <v>38</v>
      </c>
      <c r="V503" t="s">
        <v>3198</v>
      </c>
      <c r="W503" t="s">
        <v>3138</v>
      </c>
      <c r="X503" t="s">
        <v>3139</v>
      </c>
      <c r="Y503" t="s">
        <v>3074</v>
      </c>
      <c r="Z503" t="s">
        <v>4112</v>
      </c>
      <c r="AA503">
        <v>610760.1</v>
      </c>
      <c r="AB503" s="210">
        <v>37027.875</v>
      </c>
      <c r="AC503" s="210">
        <v>37027.875</v>
      </c>
    </row>
    <row r="504" spans="1:29" x14ac:dyDescent="0.2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25">
        <f t="shared" si="40"/>
        <v>5</v>
      </c>
      <c r="G504" s="214">
        <v>1244909</v>
      </c>
      <c r="H504" s="210">
        <v>37026.280543981484</v>
      </c>
      <c r="I504" t="s">
        <v>2827</v>
      </c>
      <c r="M504" t="s">
        <v>3801</v>
      </c>
      <c r="N504" t="s">
        <v>2682</v>
      </c>
      <c r="O504" t="s">
        <v>2683</v>
      </c>
      <c r="P504" s="211">
        <v>5</v>
      </c>
      <c r="S504" t="s">
        <v>2684</v>
      </c>
      <c r="T504" t="s">
        <v>2685</v>
      </c>
      <c r="U504" s="213">
        <v>1671</v>
      </c>
      <c r="V504" t="s">
        <v>3065</v>
      </c>
      <c r="W504" t="s">
        <v>2732</v>
      </c>
      <c r="X504" t="s">
        <v>2688</v>
      </c>
      <c r="Y504" t="s">
        <v>2689</v>
      </c>
      <c r="Z504" t="s">
        <v>2690</v>
      </c>
      <c r="AA504">
        <v>2129488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25">
        <f t="shared" si="40"/>
        <v>50</v>
      </c>
      <c r="G505" s="214">
        <v>1244910</v>
      </c>
      <c r="H505" s="210">
        <v>37026.280613425923</v>
      </c>
      <c r="I505" t="s">
        <v>3086</v>
      </c>
      <c r="M505" t="s">
        <v>3886</v>
      </c>
      <c r="N505" t="s">
        <v>3096</v>
      </c>
      <c r="O505" t="s">
        <v>3106</v>
      </c>
      <c r="Q505" s="211">
        <v>50</v>
      </c>
      <c r="S505" t="s">
        <v>3794</v>
      </c>
      <c r="T505" t="s">
        <v>2685</v>
      </c>
      <c r="U505" s="213">
        <v>41</v>
      </c>
      <c r="V505" t="s">
        <v>3185</v>
      </c>
      <c r="W505" t="s">
        <v>3108</v>
      </c>
      <c r="X505" t="s">
        <v>3109</v>
      </c>
      <c r="Y505" t="s">
        <v>3074</v>
      </c>
      <c r="Z505" t="s">
        <v>4112</v>
      </c>
      <c r="AA505">
        <v>610761.1</v>
      </c>
      <c r="AB505" s="210">
        <v>37027.875</v>
      </c>
      <c r="AC505" s="210">
        <v>37027.875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25">
        <f t="shared" si="40"/>
        <v>5</v>
      </c>
      <c r="G506" s="214">
        <v>1244911</v>
      </c>
      <c r="H506" s="210">
        <v>37026.280624999999</v>
      </c>
      <c r="I506" t="s">
        <v>2891</v>
      </c>
      <c r="M506" t="s">
        <v>3801</v>
      </c>
      <c r="N506" t="s">
        <v>2682</v>
      </c>
      <c r="O506" t="s">
        <v>2683</v>
      </c>
      <c r="P506" s="211">
        <v>5</v>
      </c>
      <c r="S506" t="s">
        <v>2684</v>
      </c>
      <c r="T506" t="s">
        <v>2685</v>
      </c>
      <c r="U506" s="213">
        <v>1671</v>
      </c>
      <c r="V506" t="s">
        <v>2899</v>
      </c>
      <c r="W506" t="s">
        <v>2732</v>
      </c>
      <c r="X506" t="s">
        <v>2688</v>
      </c>
      <c r="Y506" t="s">
        <v>2689</v>
      </c>
      <c r="Z506" t="s">
        <v>2690</v>
      </c>
      <c r="AA506">
        <v>2129491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11</v>
      </c>
      <c r="F507" s="225">
        <f t="shared" si="40"/>
        <v>550</v>
      </c>
      <c r="G507" s="214">
        <v>1244913</v>
      </c>
      <c r="H507" s="210">
        <v>37026.281215277777</v>
      </c>
      <c r="I507" t="s">
        <v>2632</v>
      </c>
      <c r="M507" t="s">
        <v>3886</v>
      </c>
      <c r="N507" t="s">
        <v>3096</v>
      </c>
      <c r="O507" t="s">
        <v>3199</v>
      </c>
      <c r="P507" s="211">
        <v>50</v>
      </c>
      <c r="S507" t="s">
        <v>3794</v>
      </c>
      <c r="T507" t="s">
        <v>2685</v>
      </c>
      <c r="U507" s="213">
        <v>48</v>
      </c>
      <c r="V507" t="s">
        <v>3197</v>
      </c>
      <c r="W507" t="s">
        <v>3138</v>
      </c>
      <c r="X507" t="s">
        <v>3139</v>
      </c>
      <c r="Y507" t="s">
        <v>3074</v>
      </c>
      <c r="Z507" t="s">
        <v>4112</v>
      </c>
      <c r="AA507">
        <v>610763.1</v>
      </c>
      <c r="AB507" s="210">
        <v>37032.875</v>
      </c>
      <c r="AC507" s="210">
        <v>37042.875</v>
      </c>
    </row>
    <row r="508" spans="1:29" x14ac:dyDescent="0.2">
      <c r="A508" s="44" t="str">
        <f t="shared" si="36"/>
        <v xml:space="preserve"> Power Physical</v>
      </c>
      <c r="B508" s="44" t="str">
        <f t="shared" si="37"/>
        <v/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7</v>
      </c>
      <c r="F508" s="225">
        <f t="shared" si="40"/>
        <v>175</v>
      </c>
      <c r="G508" s="214">
        <v>1244914</v>
      </c>
      <c r="H508" s="210">
        <v>37026.281261574077</v>
      </c>
      <c r="I508" t="s">
        <v>2752</v>
      </c>
      <c r="M508" t="s">
        <v>3886</v>
      </c>
      <c r="N508" t="s">
        <v>2705</v>
      </c>
      <c r="O508" t="s">
        <v>3200</v>
      </c>
      <c r="Q508" s="211">
        <v>25</v>
      </c>
      <c r="S508" t="s">
        <v>3794</v>
      </c>
      <c r="T508" t="s">
        <v>2707</v>
      </c>
      <c r="U508" s="213">
        <v>19.600000000000001</v>
      </c>
      <c r="V508" t="s">
        <v>2753</v>
      </c>
      <c r="W508" t="s">
        <v>2709</v>
      </c>
      <c r="X508" t="s">
        <v>2710</v>
      </c>
      <c r="Y508" t="s">
        <v>2711</v>
      </c>
      <c r="Z508" t="s">
        <v>2712</v>
      </c>
      <c r="AA508">
        <v>102316.1</v>
      </c>
      <c r="AB508" s="210">
        <v>37032.875</v>
      </c>
      <c r="AC508" s="210">
        <v>37038.875</v>
      </c>
    </row>
    <row r="509" spans="1:29" x14ac:dyDescent="0.2">
      <c r="A509" s="44" t="str">
        <f t="shared" si="36"/>
        <v xml:space="preserve"> Power Physical</v>
      </c>
      <c r="B509" s="44" t="str">
        <f t="shared" si="37"/>
        <v/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2</v>
      </c>
      <c r="F509" s="225">
        <f t="shared" si="40"/>
        <v>50</v>
      </c>
      <c r="G509" s="214">
        <v>1244915</v>
      </c>
      <c r="H509" s="210">
        <v>37026.281435185185</v>
      </c>
      <c r="I509" t="s">
        <v>2722</v>
      </c>
      <c r="M509" t="s">
        <v>3886</v>
      </c>
      <c r="N509" t="s">
        <v>2705</v>
      </c>
      <c r="O509" t="s">
        <v>3103</v>
      </c>
      <c r="Q509" s="211">
        <v>25</v>
      </c>
      <c r="S509" t="s">
        <v>3794</v>
      </c>
      <c r="T509" t="s">
        <v>2707</v>
      </c>
      <c r="U509" s="213">
        <v>15.5</v>
      </c>
      <c r="V509" t="s">
        <v>2723</v>
      </c>
      <c r="W509" t="s">
        <v>2709</v>
      </c>
      <c r="X509" t="s">
        <v>2710</v>
      </c>
      <c r="Y509" t="s">
        <v>2711</v>
      </c>
      <c r="Z509" t="s">
        <v>2712</v>
      </c>
      <c r="AA509">
        <v>102317.1</v>
      </c>
      <c r="AB509" s="210">
        <v>37030.875</v>
      </c>
      <c r="AC509" s="210">
        <v>37031.875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25">
        <f t="shared" si="40"/>
        <v>50</v>
      </c>
      <c r="G510" s="214">
        <v>1244916</v>
      </c>
      <c r="H510" s="210">
        <v>37026.2815162037</v>
      </c>
      <c r="I510" t="s">
        <v>3110</v>
      </c>
      <c r="M510" t="s">
        <v>3886</v>
      </c>
      <c r="N510" t="s">
        <v>3096</v>
      </c>
      <c r="O510" t="s">
        <v>3111</v>
      </c>
      <c r="Q510" s="211">
        <v>50</v>
      </c>
      <c r="S510" t="s">
        <v>3794</v>
      </c>
      <c r="T510" t="s">
        <v>2685</v>
      </c>
      <c r="U510" s="213">
        <v>53.5</v>
      </c>
      <c r="V510" t="s">
        <v>3112</v>
      </c>
      <c r="W510" t="s">
        <v>3113</v>
      </c>
      <c r="X510" t="s">
        <v>3114</v>
      </c>
      <c r="Y510" t="s">
        <v>3074</v>
      </c>
      <c r="Z510" t="s">
        <v>4112</v>
      </c>
      <c r="AA510">
        <v>610764.1</v>
      </c>
      <c r="AB510" s="210">
        <v>37027.875</v>
      </c>
      <c r="AC510" s="210">
        <v>37027.875</v>
      </c>
    </row>
    <row r="511" spans="1:29" x14ac:dyDescent="0.2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25">
        <f t="shared" si="40"/>
        <v>8</v>
      </c>
      <c r="G511" s="214">
        <v>1244917</v>
      </c>
      <c r="H511" s="210">
        <v>37026.281597222223</v>
      </c>
      <c r="I511" t="s">
        <v>3201</v>
      </c>
      <c r="M511" t="s">
        <v>3801</v>
      </c>
      <c r="N511" t="s">
        <v>2682</v>
      </c>
      <c r="O511" t="s">
        <v>2683</v>
      </c>
      <c r="Q511" s="211">
        <v>8</v>
      </c>
      <c r="S511" t="s">
        <v>2684</v>
      </c>
      <c r="T511" t="s">
        <v>2685</v>
      </c>
      <c r="U511" s="213">
        <v>1672</v>
      </c>
      <c r="V511" t="s">
        <v>3202</v>
      </c>
      <c r="W511" t="s">
        <v>2732</v>
      </c>
      <c r="X511" t="s">
        <v>2688</v>
      </c>
      <c r="Y511" t="s">
        <v>2689</v>
      </c>
      <c r="Z511" t="s">
        <v>2690</v>
      </c>
      <c r="AA511">
        <v>2129508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25">
        <f t="shared" si="40"/>
        <v>50</v>
      </c>
      <c r="G512" s="214">
        <v>1244918</v>
      </c>
      <c r="H512" s="210">
        <v>37026.281736111108</v>
      </c>
      <c r="I512" t="s">
        <v>3105</v>
      </c>
      <c r="M512" t="s">
        <v>3886</v>
      </c>
      <c r="N512" t="s">
        <v>3096</v>
      </c>
      <c r="O512" t="s">
        <v>3106</v>
      </c>
      <c r="Q512" s="211">
        <v>50</v>
      </c>
      <c r="S512" t="s">
        <v>3794</v>
      </c>
      <c r="T512" t="s">
        <v>2685</v>
      </c>
      <c r="U512" s="213">
        <v>41.5</v>
      </c>
      <c r="V512" t="s">
        <v>3107</v>
      </c>
      <c r="W512" t="s">
        <v>3108</v>
      </c>
      <c r="X512" t="s">
        <v>3109</v>
      </c>
      <c r="Y512" t="s">
        <v>3074</v>
      </c>
      <c r="Z512" t="s">
        <v>4112</v>
      </c>
      <c r="AA512">
        <v>610765.1</v>
      </c>
      <c r="AB512" s="210">
        <v>37027.875</v>
      </c>
      <c r="AC512" s="210">
        <v>37027.875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25">
        <f t="shared" si="40"/>
        <v>50</v>
      </c>
      <c r="G513" s="214">
        <v>1244919</v>
      </c>
      <c r="H513" s="210">
        <v>37026.281817129631</v>
      </c>
      <c r="I513" t="s">
        <v>3172</v>
      </c>
      <c r="M513" t="s">
        <v>3886</v>
      </c>
      <c r="N513" t="s">
        <v>3096</v>
      </c>
      <c r="O513" t="s">
        <v>3111</v>
      </c>
      <c r="P513" s="211">
        <v>50</v>
      </c>
      <c r="S513" t="s">
        <v>3794</v>
      </c>
      <c r="T513" t="s">
        <v>2685</v>
      </c>
      <c r="U513" s="213">
        <v>53.5</v>
      </c>
      <c r="V513" t="s">
        <v>3173</v>
      </c>
      <c r="W513" t="s">
        <v>3113</v>
      </c>
      <c r="X513" t="s">
        <v>3114</v>
      </c>
      <c r="Y513" t="s">
        <v>3074</v>
      </c>
      <c r="Z513" t="s">
        <v>4112</v>
      </c>
      <c r="AA513">
        <v>610766.1</v>
      </c>
      <c r="AB513" s="210">
        <v>37027.875</v>
      </c>
      <c r="AC513" s="210">
        <v>37027.875</v>
      </c>
    </row>
    <row r="514" spans="1:29" x14ac:dyDescent="0.2">
      <c r="A514" s="44" t="str">
        <f t="shared" si="36"/>
        <v>US Power Financial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25">
        <f t="shared" si="40"/>
        <v>50</v>
      </c>
      <c r="G514" s="214">
        <v>1244920</v>
      </c>
      <c r="H514" s="210">
        <v>37026.281851851854</v>
      </c>
      <c r="I514" t="s">
        <v>3068</v>
      </c>
      <c r="M514" t="s">
        <v>3886</v>
      </c>
      <c r="N514" t="s">
        <v>3069</v>
      </c>
      <c r="O514" t="s">
        <v>3167</v>
      </c>
      <c r="P514" s="211">
        <v>50</v>
      </c>
      <c r="S514" t="s">
        <v>3794</v>
      </c>
      <c r="T514" t="s">
        <v>2685</v>
      </c>
      <c r="U514" s="213">
        <v>37.75</v>
      </c>
      <c r="V514" t="s">
        <v>3071</v>
      </c>
      <c r="W514" t="s">
        <v>3138</v>
      </c>
      <c r="X514" t="s">
        <v>3139</v>
      </c>
      <c r="Y514" t="s">
        <v>3074</v>
      </c>
      <c r="Z514" t="s">
        <v>4117</v>
      </c>
      <c r="AA514">
        <v>610767.1</v>
      </c>
      <c r="AB514" s="210">
        <v>37027.875</v>
      </c>
      <c r="AC514" s="210">
        <v>37027.875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25">
        <f t="shared" si="40"/>
        <v>20</v>
      </c>
      <c r="G515" s="214">
        <v>1244922</v>
      </c>
      <c r="H515" s="210">
        <v>37026.282199074078</v>
      </c>
      <c r="I515" t="s">
        <v>2884</v>
      </c>
      <c r="M515" t="s">
        <v>3801</v>
      </c>
      <c r="N515" t="s">
        <v>2782</v>
      </c>
      <c r="O515" t="s">
        <v>2783</v>
      </c>
      <c r="Q515" s="211">
        <v>20</v>
      </c>
      <c r="S515" t="s">
        <v>2684</v>
      </c>
      <c r="T515" t="s">
        <v>2685</v>
      </c>
      <c r="U515" s="213">
        <v>1514</v>
      </c>
      <c r="V515" t="s">
        <v>3156</v>
      </c>
      <c r="W515" t="s">
        <v>2732</v>
      </c>
      <c r="X515" t="s">
        <v>2688</v>
      </c>
      <c r="Y515" t="s">
        <v>2689</v>
      </c>
      <c r="Z515" t="s">
        <v>2690</v>
      </c>
      <c r="AA515">
        <v>2129515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25">
        <f t="shared" si="40"/>
        <v>12</v>
      </c>
      <c r="G516" s="214">
        <v>1244924</v>
      </c>
      <c r="H516" s="210">
        <v>37026.283310185187</v>
      </c>
      <c r="I516" t="s">
        <v>2791</v>
      </c>
      <c r="M516" t="s">
        <v>3801</v>
      </c>
      <c r="N516" t="s">
        <v>2682</v>
      </c>
      <c r="O516" t="s">
        <v>2683</v>
      </c>
      <c r="Q516" s="211">
        <v>12</v>
      </c>
      <c r="S516" t="s">
        <v>2684</v>
      </c>
      <c r="T516" t="s">
        <v>2685</v>
      </c>
      <c r="U516" s="213">
        <v>1672</v>
      </c>
      <c r="V516" t="s">
        <v>3076</v>
      </c>
      <c r="W516" t="s">
        <v>2732</v>
      </c>
      <c r="X516" t="s">
        <v>2688</v>
      </c>
      <c r="Y516" t="s">
        <v>2689</v>
      </c>
      <c r="Z516" t="s">
        <v>2690</v>
      </c>
      <c r="AA516">
        <v>2129522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1</v>
      </c>
      <c r="F517" s="225">
        <f t="shared" si="40"/>
        <v>50</v>
      </c>
      <c r="G517" s="214">
        <v>1244925</v>
      </c>
      <c r="H517" s="210">
        <v>37026.283321759256</v>
      </c>
      <c r="I517" t="s">
        <v>3168</v>
      </c>
      <c r="M517" t="s">
        <v>3886</v>
      </c>
      <c r="N517" t="s">
        <v>3096</v>
      </c>
      <c r="O517" t="s">
        <v>3136</v>
      </c>
      <c r="Q517" s="211">
        <v>50</v>
      </c>
      <c r="S517" t="s">
        <v>3794</v>
      </c>
      <c r="T517" t="s">
        <v>2685</v>
      </c>
      <c r="U517" s="213">
        <v>38</v>
      </c>
      <c r="V517" t="s">
        <v>3203</v>
      </c>
      <c r="W517" t="s">
        <v>3138</v>
      </c>
      <c r="X517" t="s">
        <v>3139</v>
      </c>
      <c r="Y517" t="s">
        <v>3074</v>
      </c>
      <c r="Z517" t="s">
        <v>4112</v>
      </c>
      <c r="AA517">
        <v>610770.1</v>
      </c>
      <c r="AB517" s="210">
        <v>37027.875</v>
      </c>
      <c r="AC517" s="210">
        <v>37027.875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25">
        <f t="shared" si="40"/>
        <v>50</v>
      </c>
      <c r="G518" s="214">
        <v>1244927</v>
      </c>
      <c r="H518" s="210">
        <v>37026.283599537041</v>
      </c>
      <c r="I518" t="s">
        <v>3187</v>
      </c>
      <c r="M518" t="s">
        <v>3886</v>
      </c>
      <c r="N518" t="s">
        <v>3096</v>
      </c>
      <c r="O518" t="s">
        <v>3106</v>
      </c>
      <c r="P518" s="211">
        <v>50</v>
      </c>
      <c r="S518" t="s">
        <v>3794</v>
      </c>
      <c r="T518" t="s">
        <v>2685</v>
      </c>
      <c r="U518" s="213">
        <v>41</v>
      </c>
      <c r="V518" t="s">
        <v>3188</v>
      </c>
      <c r="W518" t="s">
        <v>3108</v>
      </c>
      <c r="X518" t="s">
        <v>3109</v>
      </c>
      <c r="Y518" t="s">
        <v>3074</v>
      </c>
      <c r="Z518" t="s">
        <v>4112</v>
      </c>
      <c r="AA518">
        <v>610772.1</v>
      </c>
      <c r="AB518" s="210">
        <v>37027.875</v>
      </c>
      <c r="AC518" s="210">
        <v>37027.875</v>
      </c>
    </row>
    <row r="519" spans="1:29" x14ac:dyDescent="0.2">
      <c r="A519" s="44" t="str">
        <f t="shared" si="36"/>
        <v xml:space="preserve"> Metals Financial</v>
      </c>
      <c r="B519" s="44" t="str">
        <f t="shared" si="37"/>
        <v/>
      </c>
      <c r="C519" s="44" t="str">
        <f t="shared" si="38"/>
        <v>Metals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25">
        <f t="shared" si="40"/>
        <v>20</v>
      </c>
      <c r="G519" s="214">
        <v>1244928</v>
      </c>
      <c r="H519" s="210">
        <v>37026.28361111111</v>
      </c>
      <c r="I519" t="s">
        <v>2969</v>
      </c>
      <c r="M519" t="s">
        <v>3801</v>
      </c>
      <c r="N519" t="s">
        <v>2682</v>
      </c>
      <c r="O519" t="s">
        <v>2683</v>
      </c>
      <c r="P519" s="211">
        <v>20</v>
      </c>
      <c r="S519" t="s">
        <v>2684</v>
      </c>
      <c r="T519" t="s">
        <v>2685</v>
      </c>
      <c r="U519" s="213">
        <v>1671</v>
      </c>
      <c r="V519" t="s">
        <v>2970</v>
      </c>
      <c r="W519" t="s">
        <v>2732</v>
      </c>
      <c r="X519" t="s">
        <v>2688</v>
      </c>
      <c r="Y519" t="s">
        <v>2689</v>
      </c>
      <c r="Z519" t="s">
        <v>2690</v>
      </c>
      <c r="AA519">
        <v>2129524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1</v>
      </c>
      <c r="F520" s="225">
        <f t="shared" si="40"/>
        <v>50</v>
      </c>
      <c r="G520" s="214">
        <v>1244929</v>
      </c>
      <c r="H520" s="210">
        <v>37026.28365740741</v>
      </c>
      <c r="I520" t="s">
        <v>3168</v>
      </c>
      <c r="M520" t="s">
        <v>3886</v>
      </c>
      <c r="N520" t="s">
        <v>3096</v>
      </c>
      <c r="O520" t="s">
        <v>3111</v>
      </c>
      <c r="P520" s="211">
        <v>50</v>
      </c>
      <c r="S520" t="s">
        <v>3794</v>
      </c>
      <c r="T520" t="s">
        <v>2685</v>
      </c>
      <c r="U520" s="213">
        <v>53.25</v>
      </c>
      <c r="V520" t="s">
        <v>3204</v>
      </c>
      <c r="W520" t="s">
        <v>3113</v>
      </c>
      <c r="X520" t="s">
        <v>3114</v>
      </c>
      <c r="Y520" t="s">
        <v>3074</v>
      </c>
      <c r="Z520" t="s">
        <v>4112</v>
      </c>
      <c r="AA520">
        <v>610773.1</v>
      </c>
      <c r="AB520" s="210">
        <v>37027.875</v>
      </c>
      <c r="AC520" s="210">
        <v>37027.875</v>
      </c>
    </row>
    <row r="521" spans="1:29" x14ac:dyDescent="0.2">
      <c r="A521" s="44" t="str">
        <f t="shared" si="36"/>
        <v>US Power Financial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30</v>
      </c>
      <c r="F521" s="225">
        <f t="shared" si="40"/>
        <v>1500</v>
      </c>
      <c r="G521" s="214">
        <v>1244930</v>
      </c>
      <c r="H521" s="210">
        <v>37026.284108796295</v>
      </c>
      <c r="I521" t="s">
        <v>3134</v>
      </c>
      <c r="M521" t="s">
        <v>3886</v>
      </c>
      <c r="N521" t="s">
        <v>3069</v>
      </c>
      <c r="O521" t="s">
        <v>3192</v>
      </c>
      <c r="Q521" s="211">
        <v>50</v>
      </c>
      <c r="S521" t="s">
        <v>3794</v>
      </c>
      <c r="T521" t="s">
        <v>2685</v>
      </c>
      <c r="U521" s="213">
        <v>70.5</v>
      </c>
      <c r="V521" t="s">
        <v>3205</v>
      </c>
      <c r="W521" t="s">
        <v>3194</v>
      </c>
      <c r="X521" t="s">
        <v>3148</v>
      </c>
      <c r="Y521" t="s">
        <v>3074</v>
      </c>
      <c r="Z521" t="s">
        <v>4117</v>
      </c>
      <c r="AA521">
        <v>610774.1</v>
      </c>
      <c r="AB521" s="210">
        <v>37135</v>
      </c>
      <c r="AC521" s="210">
        <v>37164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25">
        <f t="shared" si="40"/>
        <v>50</v>
      </c>
      <c r="G522" s="214">
        <v>1244931</v>
      </c>
      <c r="H522" s="210">
        <v>37026.284189814818</v>
      </c>
      <c r="I522" t="s">
        <v>3172</v>
      </c>
      <c r="M522" t="s">
        <v>3886</v>
      </c>
      <c r="N522" t="s">
        <v>3096</v>
      </c>
      <c r="O522" t="s">
        <v>3111</v>
      </c>
      <c r="Q522" s="211">
        <v>50</v>
      </c>
      <c r="S522" t="s">
        <v>3794</v>
      </c>
      <c r="T522" t="s">
        <v>2685</v>
      </c>
      <c r="U522" s="213">
        <v>53</v>
      </c>
      <c r="V522" t="s">
        <v>3173</v>
      </c>
      <c r="W522" t="s">
        <v>3113</v>
      </c>
      <c r="X522" t="s">
        <v>3114</v>
      </c>
      <c r="Y522" t="s">
        <v>3074</v>
      </c>
      <c r="Z522" t="s">
        <v>4112</v>
      </c>
      <c r="AA522">
        <v>610775.1</v>
      </c>
      <c r="AB522" s="210">
        <v>37027.875</v>
      </c>
      <c r="AC522" s="210">
        <v>37027.875</v>
      </c>
    </row>
    <row r="523" spans="1:29" x14ac:dyDescent="0.2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25">
        <f t="shared" ref="F523:F586" si="45">E523*SUM(P523:Q523)</f>
        <v>20</v>
      </c>
      <c r="G523" s="214">
        <v>1244932</v>
      </c>
      <c r="H523" s="210">
        <v>37026.284259259257</v>
      </c>
      <c r="I523" t="s">
        <v>2923</v>
      </c>
      <c r="M523" t="s">
        <v>3801</v>
      </c>
      <c r="N523" t="s">
        <v>2682</v>
      </c>
      <c r="O523" t="s">
        <v>2683</v>
      </c>
      <c r="Q523" s="211">
        <v>20</v>
      </c>
      <c r="S523" t="s">
        <v>2684</v>
      </c>
      <c r="T523" t="s">
        <v>2685</v>
      </c>
      <c r="U523" s="213">
        <v>1672</v>
      </c>
      <c r="V523" t="s">
        <v>3063</v>
      </c>
      <c r="W523" t="s">
        <v>2732</v>
      </c>
      <c r="X523" t="s">
        <v>2688</v>
      </c>
      <c r="Y523" t="s">
        <v>2689</v>
      </c>
      <c r="Z523" t="s">
        <v>2690</v>
      </c>
      <c r="AA523">
        <v>2129528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30</v>
      </c>
      <c r="F524" s="225">
        <f t="shared" si="45"/>
        <v>1500</v>
      </c>
      <c r="G524" s="214">
        <v>1244933</v>
      </c>
      <c r="H524" s="210">
        <v>37026.28434027778</v>
      </c>
      <c r="I524" t="s">
        <v>3168</v>
      </c>
      <c r="M524" t="s">
        <v>3886</v>
      </c>
      <c r="N524" t="s">
        <v>3096</v>
      </c>
      <c r="O524" t="s">
        <v>3146</v>
      </c>
      <c r="P524" s="211">
        <v>50</v>
      </c>
      <c r="S524" t="s">
        <v>3794</v>
      </c>
      <c r="T524" t="s">
        <v>2685</v>
      </c>
      <c r="U524" s="213">
        <v>65.75</v>
      </c>
      <c r="V524" t="s">
        <v>3204</v>
      </c>
      <c r="W524" t="s">
        <v>3113</v>
      </c>
      <c r="X524" t="s">
        <v>3148</v>
      </c>
      <c r="Y524" t="s">
        <v>3074</v>
      </c>
      <c r="Z524" t="s">
        <v>4112</v>
      </c>
      <c r="AA524">
        <v>610776.1</v>
      </c>
      <c r="AB524" s="210">
        <v>37043.71597222222</v>
      </c>
      <c r="AC524" s="210">
        <v>37072.71597222222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2</v>
      </c>
      <c r="F525" s="225">
        <f t="shared" si="45"/>
        <v>100</v>
      </c>
      <c r="G525" s="214">
        <v>1244934</v>
      </c>
      <c r="H525" s="210">
        <v>37026.284502314818</v>
      </c>
      <c r="I525" t="s">
        <v>3182</v>
      </c>
      <c r="J525" t="s">
        <v>3206</v>
      </c>
      <c r="K525" t="s">
        <v>3207</v>
      </c>
      <c r="M525" t="s">
        <v>3886</v>
      </c>
      <c r="N525" t="s">
        <v>3096</v>
      </c>
      <c r="O525" t="s">
        <v>3208</v>
      </c>
      <c r="P525" s="211">
        <v>50</v>
      </c>
      <c r="S525" t="s">
        <v>3794</v>
      </c>
      <c r="T525" t="s">
        <v>2685</v>
      </c>
      <c r="U525" s="213">
        <v>40</v>
      </c>
      <c r="V525" t="s">
        <v>3209</v>
      </c>
      <c r="W525" t="s">
        <v>3138</v>
      </c>
      <c r="X525" t="s">
        <v>3139</v>
      </c>
      <c r="Y525" t="s">
        <v>3074</v>
      </c>
      <c r="Z525" t="s">
        <v>4112</v>
      </c>
      <c r="AA525">
        <v>610777.1</v>
      </c>
      <c r="AB525" s="210">
        <v>37028.875</v>
      </c>
      <c r="AC525" s="210">
        <v>37029.875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25">
        <f t="shared" si="45"/>
        <v>8</v>
      </c>
      <c r="G526" s="214">
        <v>1244936</v>
      </c>
      <c r="H526" s="210">
        <v>37026.284780092596</v>
      </c>
      <c r="I526" t="s">
        <v>3210</v>
      </c>
      <c r="M526" t="s">
        <v>3801</v>
      </c>
      <c r="N526" t="s">
        <v>2782</v>
      </c>
      <c r="O526" t="s">
        <v>2883</v>
      </c>
      <c r="Q526" s="211">
        <v>8</v>
      </c>
      <c r="S526" t="s">
        <v>2684</v>
      </c>
      <c r="T526" t="s">
        <v>2685</v>
      </c>
      <c r="U526" s="213">
        <v>1515</v>
      </c>
      <c r="V526" t="s">
        <v>3211</v>
      </c>
      <c r="W526" t="s">
        <v>2732</v>
      </c>
      <c r="X526" t="s">
        <v>2688</v>
      </c>
      <c r="Y526" t="s">
        <v>2689</v>
      </c>
      <c r="Z526" t="s">
        <v>2690</v>
      </c>
      <c r="AA526">
        <v>2129534</v>
      </c>
      <c r="AB526" s="210">
        <v>37062</v>
      </c>
      <c r="AC526" s="210">
        <v>37062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92</v>
      </c>
      <c r="F527" s="225">
        <f t="shared" si="45"/>
        <v>4600</v>
      </c>
      <c r="G527" s="214">
        <v>1244937</v>
      </c>
      <c r="H527" s="210">
        <v>37026.284780092596</v>
      </c>
      <c r="I527" t="s">
        <v>3212</v>
      </c>
      <c r="M527" t="s">
        <v>3886</v>
      </c>
      <c r="N527" t="s">
        <v>3096</v>
      </c>
      <c r="O527" t="s">
        <v>3213</v>
      </c>
      <c r="Q527" s="211">
        <v>50</v>
      </c>
      <c r="S527" t="s">
        <v>3794</v>
      </c>
      <c r="T527" t="s">
        <v>2685</v>
      </c>
      <c r="U527" s="213">
        <v>55.5</v>
      </c>
      <c r="V527" t="s">
        <v>3214</v>
      </c>
      <c r="W527" t="s">
        <v>3194</v>
      </c>
      <c r="X527" t="s">
        <v>3148</v>
      </c>
      <c r="Y527" t="s">
        <v>3074</v>
      </c>
      <c r="Z527" t="s">
        <v>4112</v>
      </c>
      <c r="AA527">
        <v>610779.1</v>
      </c>
      <c r="AB527" s="210">
        <v>37165.71597222222</v>
      </c>
      <c r="AC527" s="210">
        <v>37256.71597222222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1</v>
      </c>
      <c r="F528" s="225">
        <f t="shared" si="45"/>
        <v>50</v>
      </c>
      <c r="G528" s="214">
        <v>1244935</v>
      </c>
      <c r="H528" s="210">
        <v>37026.284780092596</v>
      </c>
      <c r="I528" t="s">
        <v>3134</v>
      </c>
      <c r="M528" t="s">
        <v>3886</v>
      </c>
      <c r="N528" t="s">
        <v>3096</v>
      </c>
      <c r="O528" t="s">
        <v>3215</v>
      </c>
      <c r="P528" s="211">
        <v>50</v>
      </c>
      <c r="S528" t="s">
        <v>3794</v>
      </c>
      <c r="T528" t="s">
        <v>2685</v>
      </c>
      <c r="U528" s="213">
        <v>17</v>
      </c>
      <c r="V528" t="s">
        <v>3216</v>
      </c>
      <c r="W528" t="s">
        <v>3138</v>
      </c>
      <c r="X528" t="s">
        <v>3139</v>
      </c>
      <c r="Y528" t="s">
        <v>3074</v>
      </c>
      <c r="Z528" t="s">
        <v>4112</v>
      </c>
      <c r="AA528">
        <v>610778.1</v>
      </c>
      <c r="AB528" s="210">
        <v>37027.875</v>
      </c>
      <c r="AC528" s="210">
        <v>37027.875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30</v>
      </c>
      <c r="F529" s="225">
        <f t="shared" si="45"/>
        <v>1500</v>
      </c>
      <c r="G529" s="214">
        <v>1244939</v>
      </c>
      <c r="H529" s="210">
        <v>37026.285034722219</v>
      </c>
      <c r="I529" t="s">
        <v>3212</v>
      </c>
      <c r="M529" t="s">
        <v>3886</v>
      </c>
      <c r="N529" t="s">
        <v>3096</v>
      </c>
      <c r="O529" t="s">
        <v>3217</v>
      </c>
      <c r="Q529" s="211">
        <v>50</v>
      </c>
      <c r="S529" t="s">
        <v>3794</v>
      </c>
      <c r="T529" t="s">
        <v>2685</v>
      </c>
      <c r="U529" s="213">
        <v>55.75</v>
      </c>
      <c r="V529" t="s">
        <v>3214</v>
      </c>
      <c r="W529" t="s">
        <v>3194</v>
      </c>
      <c r="X529" t="s">
        <v>3148</v>
      </c>
      <c r="Y529" t="s">
        <v>3074</v>
      </c>
      <c r="Z529" t="s">
        <v>4112</v>
      </c>
      <c r="AA529">
        <v>610781.1</v>
      </c>
      <c r="AB529" s="210">
        <v>37135.71597222222</v>
      </c>
      <c r="AC529" s="210">
        <v>37164.71597222222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5</v>
      </c>
      <c r="F530" s="225">
        <f t="shared" si="45"/>
        <v>250</v>
      </c>
      <c r="G530" s="214">
        <v>1244940</v>
      </c>
      <c r="H530" s="210">
        <v>37026.285162037035</v>
      </c>
      <c r="I530" t="s">
        <v>3172</v>
      </c>
      <c r="M530" t="s">
        <v>3886</v>
      </c>
      <c r="N530" t="s">
        <v>3096</v>
      </c>
      <c r="O530" t="s">
        <v>3123</v>
      </c>
      <c r="P530" s="211">
        <v>50</v>
      </c>
      <c r="S530" t="s">
        <v>3794</v>
      </c>
      <c r="T530" t="s">
        <v>2685</v>
      </c>
      <c r="U530" s="213">
        <v>55</v>
      </c>
      <c r="V530" t="s">
        <v>3173</v>
      </c>
      <c r="W530" t="s">
        <v>3113</v>
      </c>
      <c r="X530" t="s">
        <v>3114</v>
      </c>
      <c r="Y530" t="s">
        <v>3074</v>
      </c>
      <c r="Z530" t="s">
        <v>4112</v>
      </c>
      <c r="AA530">
        <v>610782.1</v>
      </c>
      <c r="AB530" s="210">
        <v>37032.875</v>
      </c>
      <c r="AC530" s="210">
        <v>37036.875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25">
        <f t="shared" si="45"/>
        <v>50</v>
      </c>
      <c r="G531" s="214">
        <v>1244941</v>
      </c>
      <c r="H531" s="210">
        <v>37026.285428240742</v>
      </c>
      <c r="I531" t="s">
        <v>3145</v>
      </c>
      <c r="M531" t="s">
        <v>3886</v>
      </c>
      <c r="N531" t="s">
        <v>3218</v>
      </c>
      <c r="O531" t="s">
        <v>3219</v>
      </c>
      <c r="Q531" s="211">
        <v>50</v>
      </c>
      <c r="S531" t="s">
        <v>3794</v>
      </c>
      <c r="T531" t="s">
        <v>2685</v>
      </c>
      <c r="U531" s="213">
        <v>57</v>
      </c>
      <c r="V531" t="s">
        <v>3220</v>
      </c>
      <c r="W531" t="s">
        <v>3221</v>
      </c>
      <c r="X531" t="s">
        <v>3222</v>
      </c>
      <c r="Y531" t="s">
        <v>3074</v>
      </c>
      <c r="Z531" t="s">
        <v>4112</v>
      </c>
      <c r="AA531">
        <v>610783.1</v>
      </c>
      <c r="AB531" s="210">
        <v>37027.875</v>
      </c>
      <c r="AC531" s="210">
        <v>37027.875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25">
        <f t="shared" si="45"/>
        <v>50</v>
      </c>
      <c r="G532" s="214">
        <v>1244942</v>
      </c>
      <c r="H532" s="210">
        <v>37026.285601851851</v>
      </c>
      <c r="I532" t="s">
        <v>3125</v>
      </c>
      <c r="M532" t="s">
        <v>3886</v>
      </c>
      <c r="N532" t="s">
        <v>3096</v>
      </c>
      <c r="O532" t="s">
        <v>3215</v>
      </c>
      <c r="Q532" s="211">
        <v>50</v>
      </c>
      <c r="S532" t="s">
        <v>3794</v>
      </c>
      <c r="T532" t="s">
        <v>2685</v>
      </c>
      <c r="U532" s="213">
        <v>17.5</v>
      </c>
      <c r="V532" t="s">
        <v>3223</v>
      </c>
      <c r="W532" t="s">
        <v>3138</v>
      </c>
      <c r="X532" t="s">
        <v>3139</v>
      </c>
      <c r="Y532" t="s">
        <v>3074</v>
      </c>
      <c r="Z532" t="s">
        <v>4112</v>
      </c>
      <c r="AA532">
        <v>610784.1</v>
      </c>
      <c r="AB532" s="210">
        <v>37027.875</v>
      </c>
      <c r="AC532" s="210">
        <v>37027.875</v>
      </c>
    </row>
    <row r="533" spans="1:29" x14ac:dyDescent="0.2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25">
        <f t="shared" si="45"/>
        <v>11</v>
      </c>
      <c r="G533" s="214">
        <v>1244943</v>
      </c>
      <c r="H533" s="210">
        <v>37026.285682870373</v>
      </c>
      <c r="I533" t="s">
        <v>2923</v>
      </c>
      <c r="M533" t="s">
        <v>3801</v>
      </c>
      <c r="N533" t="s">
        <v>2682</v>
      </c>
      <c r="O533" t="s">
        <v>2683</v>
      </c>
      <c r="Q533" s="211">
        <v>11</v>
      </c>
      <c r="S533" t="s">
        <v>2684</v>
      </c>
      <c r="T533" t="s">
        <v>2685</v>
      </c>
      <c r="U533" s="213">
        <v>1673</v>
      </c>
      <c r="V533" t="s">
        <v>3063</v>
      </c>
      <c r="W533" t="s">
        <v>2732</v>
      </c>
      <c r="X533" t="s">
        <v>2688</v>
      </c>
      <c r="Y533" t="s">
        <v>2689</v>
      </c>
      <c r="Z533" t="s">
        <v>2690</v>
      </c>
      <c r="AA533">
        <v>2129537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1</v>
      </c>
      <c r="F534" s="225">
        <f t="shared" si="45"/>
        <v>50</v>
      </c>
      <c r="G534" s="214">
        <v>1244944</v>
      </c>
      <c r="H534" s="210">
        <v>37026.285821759258</v>
      </c>
      <c r="I534" t="s">
        <v>3125</v>
      </c>
      <c r="M534" t="s">
        <v>3886</v>
      </c>
      <c r="N534" t="s">
        <v>3096</v>
      </c>
      <c r="O534" t="s">
        <v>3097</v>
      </c>
      <c r="P534" s="211">
        <v>50</v>
      </c>
      <c r="S534" t="s">
        <v>3794</v>
      </c>
      <c r="T534" t="s">
        <v>2685</v>
      </c>
      <c r="U534" s="213">
        <v>40.75</v>
      </c>
      <c r="V534" t="s">
        <v>3127</v>
      </c>
      <c r="W534" t="s">
        <v>3099</v>
      </c>
      <c r="X534" t="s">
        <v>3100</v>
      </c>
      <c r="Y534" t="s">
        <v>3074</v>
      </c>
      <c r="Z534" t="s">
        <v>4112</v>
      </c>
      <c r="AA534">
        <v>610785.1</v>
      </c>
      <c r="AB534" s="210">
        <v>37027.875</v>
      </c>
      <c r="AC534" s="210">
        <v>37027.875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25">
        <f t="shared" si="45"/>
        <v>5</v>
      </c>
      <c r="G535" s="214">
        <v>1244945</v>
      </c>
      <c r="H535" s="210">
        <v>37026.286261574074</v>
      </c>
      <c r="I535" t="s">
        <v>2880</v>
      </c>
      <c r="M535" t="s">
        <v>3801</v>
      </c>
      <c r="N535" t="s">
        <v>2682</v>
      </c>
      <c r="O535" t="s">
        <v>2683</v>
      </c>
      <c r="P535" s="211">
        <v>5</v>
      </c>
      <c r="S535" t="s">
        <v>2684</v>
      </c>
      <c r="T535" t="s">
        <v>2685</v>
      </c>
      <c r="U535" s="213">
        <v>1672</v>
      </c>
      <c r="V535" t="s">
        <v>3062</v>
      </c>
      <c r="W535" t="s">
        <v>2732</v>
      </c>
      <c r="X535" t="s">
        <v>2688</v>
      </c>
      <c r="Y535" t="s">
        <v>2689</v>
      </c>
      <c r="Z535" t="s">
        <v>2690</v>
      </c>
      <c r="AA535">
        <v>2129540</v>
      </c>
    </row>
    <row r="536" spans="1:29" x14ac:dyDescent="0.2">
      <c r="A536" s="44" t="str">
        <f t="shared" si="41"/>
        <v xml:space="preserve"> Power Financial</v>
      </c>
      <c r="B536" s="44" t="str">
        <f t="shared" si="42"/>
        <v/>
      </c>
      <c r="C536" s="44" t="str">
        <f t="shared" si="43"/>
        <v>Power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8</v>
      </c>
      <c r="F536" s="225">
        <f t="shared" si="45"/>
        <v>400</v>
      </c>
      <c r="G536" s="214">
        <v>1244946</v>
      </c>
      <c r="H536" s="210">
        <v>37026.28638888889</v>
      </c>
      <c r="I536" t="s">
        <v>3224</v>
      </c>
      <c r="M536" t="s">
        <v>3886</v>
      </c>
      <c r="N536" t="s">
        <v>2692</v>
      </c>
      <c r="O536" t="s">
        <v>2701</v>
      </c>
      <c r="Q536" s="211">
        <v>50</v>
      </c>
      <c r="S536" t="s">
        <v>3794</v>
      </c>
      <c r="T536" t="s">
        <v>2694</v>
      </c>
      <c r="U536" s="213">
        <v>193</v>
      </c>
      <c r="V536" t="s">
        <v>3225</v>
      </c>
      <c r="W536" t="s">
        <v>2703</v>
      </c>
      <c r="X536" t="s">
        <v>2697</v>
      </c>
      <c r="Y536" t="s">
        <v>2698</v>
      </c>
      <c r="Z536" t="s">
        <v>2699</v>
      </c>
      <c r="AA536">
        <v>1244946</v>
      </c>
      <c r="AB536" s="210">
        <v>37032</v>
      </c>
      <c r="AC536" s="210">
        <v>37039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1</v>
      </c>
      <c r="F537" s="225">
        <f t="shared" si="45"/>
        <v>50</v>
      </c>
      <c r="G537" s="214">
        <v>1244947</v>
      </c>
      <c r="H537" s="210">
        <v>37026.286562499998</v>
      </c>
      <c r="I537" t="s">
        <v>2632</v>
      </c>
      <c r="M537" t="s">
        <v>3886</v>
      </c>
      <c r="N537" t="s">
        <v>3096</v>
      </c>
      <c r="O537" t="s">
        <v>3189</v>
      </c>
      <c r="P537" s="211">
        <v>50</v>
      </c>
      <c r="S537" t="s">
        <v>3794</v>
      </c>
      <c r="T537" t="s">
        <v>2685</v>
      </c>
      <c r="U537" s="213">
        <v>47</v>
      </c>
      <c r="V537" t="s">
        <v>3154</v>
      </c>
      <c r="W537" t="s">
        <v>3190</v>
      </c>
      <c r="X537" t="s">
        <v>3191</v>
      </c>
      <c r="Y537" t="s">
        <v>3074</v>
      </c>
      <c r="Z537" t="s">
        <v>4112</v>
      </c>
      <c r="AA537">
        <v>610786.1</v>
      </c>
      <c r="AB537" s="210">
        <v>37027.875</v>
      </c>
      <c r="AC537" s="210">
        <v>37027.875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1</v>
      </c>
      <c r="F538" s="225">
        <f t="shared" si="45"/>
        <v>50</v>
      </c>
      <c r="G538" s="214">
        <v>1244948</v>
      </c>
      <c r="H538" s="210">
        <v>37026.286782407406</v>
      </c>
      <c r="I538" t="s">
        <v>2630</v>
      </c>
      <c r="M538" t="s">
        <v>3886</v>
      </c>
      <c r="N538" t="s">
        <v>3096</v>
      </c>
      <c r="O538" t="s">
        <v>3189</v>
      </c>
      <c r="Q538" s="211">
        <v>50</v>
      </c>
      <c r="S538" t="s">
        <v>3794</v>
      </c>
      <c r="T538" t="s">
        <v>2685</v>
      </c>
      <c r="U538" s="213">
        <v>46.75</v>
      </c>
      <c r="V538" t="s">
        <v>3226</v>
      </c>
      <c r="W538" t="s">
        <v>3190</v>
      </c>
      <c r="X538" t="s">
        <v>3191</v>
      </c>
      <c r="Y538" t="s">
        <v>3074</v>
      </c>
      <c r="Z538" t="s">
        <v>4112</v>
      </c>
      <c r="AA538">
        <v>610787.1</v>
      </c>
      <c r="AB538" s="210">
        <v>37027.875</v>
      </c>
      <c r="AC538" s="210">
        <v>37027.875</v>
      </c>
    </row>
    <row r="539" spans="1:29" x14ac:dyDescent="0.2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25">
        <f t="shared" si="45"/>
        <v>12</v>
      </c>
      <c r="G539" s="214">
        <v>1244951</v>
      </c>
      <c r="H539" s="210">
        <v>37026.288171296299</v>
      </c>
      <c r="I539" t="s">
        <v>3005</v>
      </c>
      <c r="M539" t="s">
        <v>3801</v>
      </c>
      <c r="N539" t="s">
        <v>2782</v>
      </c>
      <c r="O539" t="s">
        <v>2875</v>
      </c>
      <c r="Q539" s="211">
        <v>12</v>
      </c>
      <c r="S539" t="s">
        <v>2684</v>
      </c>
      <c r="T539" t="s">
        <v>2685</v>
      </c>
      <c r="U539" s="213">
        <v>1534</v>
      </c>
      <c r="V539" t="s">
        <v>3006</v>
      </c>
      <c r="W539" t="s">
        <v>2732</v>
      </c>
      <c r="X539" t="s">
        <v>2688</v>
      </c>
      <c r="Y539" t="s">
        <v>2689</v>
      </c>
      <c r="Z539" t="s">
        <v>2690</v>
      </c>
      <c r="AA539">
        <v>2129542</v>
      </c>
      <c r="AB539" s="210">
        <v>37028.875</v>
      </c>
      <c r="AC539" s="210">
        <v>37028.875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30</v>
      </c>
      <c r="F540" s="225">
        <f t="shared" si="45"/>
        <v>1500</v>
      </c>
      <c r="G540" s="214">
        <v>1244953</v>
      </c>
      <c r="H540" s="210">
        <v>37026.289282407408</v>
      </c>
      <c r="I540" t="s">
        <v>3822</v>
      </c>
      <c r="M540" t="s">
        <v>3886</v>
      </c>
      <c r="N540" t="s">
        <v>3096</v>
      </c>
      <c r="O540" t="s">
        <v>3161</v>
      </c>
      <c r="P540" s="211">
        <v>50</v>
      </c>
      <c r="S540" t="s">
        <v>3794</v>
      </c>
      <c r="T540" t="s">
        <v>2685</v>
      </c>
      <c r="U540" s="213">
        <v>39.65</v>
      </c>
      <c r="V540" t="s">
        <v>3227</v>
      </c>
      <c r="W540" t="s">
        <v>3143</v>
      </c>
      <c r="X540" t="s">
        <v>3109</v>
      </c>
      <c r="Y540" t="s">
        <v>3074</v>
      </c>
      <c r="Z540" t="s">
        <v>4112</v>
      </c>
      <c r="AA540">
        <v>610792.1</v>
      </c>
      <c r="AB540" s="210">
        <v>37135.71597222222</v>
      </c>
      <c r="AC540" s="210">
        <v>37164.71597222222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30</v>
      </c>
      <c r="F541" s="225">
        <f t="shared" si="45"/>
        <v>1500</v>
      </c>
      <c r="G541" s="214">
        <v>1244954</v>
      </c>
      <c r="H541" s="210">
        <v>37026.289490740739</v>
      </c>
      <c r="I541" t="s">
        <v>3086</v>
      </c>
      <c r="M541" t="s">
        <v>3886</v>
      </c>
      <c r="N541" t="s">
        <v>3096</v>
      </c>
      <c r="O541" t="s">
        <v>3228</v>
      </c>
      <c r="Q541" s="211">
        <v>50</v>
      </c>
      <c r="S541" t="s">
        <v>3794</v>
      </c>
      <c r="T541" t="s">
        <v>2685</v>
      </c>
      <c r="U541" s="213">
        <v>37.200000000000003</v>
      </c>
      <c r="V541" t="s">
        <v>3229</v>
      </c>
      <c r="W541" t="s">
        <v>3143</v>
      </c>
      <c r="X541" t="s">
        <v>3144</v>
      </c>
      <c r="Y541" t="s">
        <v>3074</v>
      </c>
      <c r="Z541" t="s">
        <v>4112</v>
      </c>
      <c r="AA541">
        <v>610793.1</v>
      </c>
      <c r="AB541" s="210">
        <v>37135.710416666669</v>
      </c>
      <c r="AC541" s="210">
        <v>37164.710416666669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25">
        <f t="shared" si="45"/>
        <v>2</v>
      </c>
      <c r="G542" s="214">
        <v>1244956</v>
      </c>
      <c r="H542" s="210">
        <v>37026.289687500001</v>
      </c>
      <c r="I542" t="s">
        <v>2806</v>
      </c>
      <c r="M542" t="s">
        <v>3801</v>
      </c>
      <c r="N542" t="s">
        <v>2782</v>
      </c>
      <c r="O542" t="s">
        <v>2783</v>
      </c>
      <c r="P542" s="211">
        <v>2</v>
      </c>
      <c r="S542" t="s">
        <v>2684</v>
      </c>
      <c r="T542" t="s">
        <v>2685</v>
      </c>
      <c r="U542" s="213">
        <v>1514</v>
      </c>
      <c r="V542" t="s">
        <v>2905</v>
      </c>
      <c r="W542" t="s">
        <v>2732</v>
      </c>
      <c r="X542" t="s">
        <v>2688</v>
      </c>
      <c r="Y542" t="s">
        <v>2689</v>
      </c>
      <c r="Z542" t="s">
        <v>2690</v>
      </c>
      <c r="AA542">
        <v>2129555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25">
        <f t="shared" si="45"/>
        <v>5</v>
      </c>
      <c r="G543" s="214">
        <v>1244957</v>
      </c>
      <c r="H543" s="210">
        <v>37026.289837962962</v>
      </c>
      <c r="I543" t="s">
        <v>2623</v>
      </c>
      <c r="M543" t="s">
        <v>3801</v>
      </c>
      <c r="N543" t="s">
        <v>2682</v>
      </c>
      <c r="O543" t="s">
        <v>2683</v>
      </c>
      <c r="P543" s="211">
        <v>5</v>
      </c>
      <c r="S543" t="s">
        <v>2684</v>
      </c>
      <c r="T543" t="s">
        <v>2685</v>
      </c>
      <c r="U543" s="213">
        <v>1672</v>
      </c>
      <c r="V543" t="s">
        <v>2789</v>
      </c>
      <c r="W543" t="s">
        <v>2732</v>
      </c>
      <c r="X543" t="s">
        <v>2688</v>
      </c>
      <c r="Y543" t="s">
        <v>2689</v>
      </c>
      <c r="Z543" t="s">
        <v>2690</v>
      </c>
      <c r="AA543">
        <v>2129557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2</v>
      </c>
      <c r="F544" s="225">
        <f t="shared" si="45"/>
        <v>100</v>
      </c>
      <c r="G544" s="214">
        <v>1244958</v>
      </c>
      <c r="H544" s="210">
        <v>37026.289837962962</v>
      </c>
      <c r="I544" t="s">
        <v>3125</v>
      </c>
      <c r="M544" t="s">
        <v>3886</v>
      </c>
      <c r="N544" t="s">
        <v>3096</v>
      </c>
      <c r="O544" t="s">
        <v>3208</v>
      </c>
      <c r="P544" s="211">
        <v>50</v>
      </c>
      <c r="S544" t="s">
        <v>3794</v>
      </c>
      <c r="T544" t="s">
        <v>2685</v>
      </c>
      <c r="U544" s="213">
        <v>40.75</v>
      </c>
      <c r="V544" t="s">
        <v>3149</v>
      </c>
      <c r="W544" t="s">
        <v>3138</v>
      </c>
      <c r="X544" t="s">
        <v>3139</v>
      </c>
      <c r="Y544" t="s">
        <v>3074</v>
      </c>
      <c r="Z544" t="s">
        <v>4112</v>
      </c>
      <c r="AA544">
        <v>610795.1</v>
      </c>
      <c r="AB544" s="210">
        <v>37028.875</v>
      </c>
      <c r="AC544" s="210">
        <v>37029.875</v>
      </c>
    </row>
    <row r="545" spans="1:29" x14ac:dyDescent="0.2">
      <c r="A545" s="44" t="str">
        <f t="shared" si="41"/>
        <v>US Power Financial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25">
        <f t="shared" si="45"/>
        <v>50</v>
      </c>
      <c r="G545" s="214">
        <v>1244959</v>
      </c>
      <c r="H545" s="210">
        <v>37026.290370370371</v>
      </c>
      <c r="I545" t="s">
        <v>3145</v>
      </c>
      <c r="M545" t="s">
        <v>3886</v>
      </c>
      <c r="N545" t="s">
        <v>3069</v>
      </c>
      <c r="O545" t="s">
        <v>3230</v>
      </c>
      <c r="Q545" s="211">
        <v>50</v>
      </c>
      <c r="S545" t="s">
        <v>3794</v>
      </c>
      <c r="T545" t="s">
        <v>2685</v>
      </c>
      <c r="U545" s="213">
        <v>51.5</v>
      </c>
      <c r="V545" t="s">
        <v>3147</v>
      </c>
      <c r="W545" t="s">
        <v>3166</v>
      </c>
      <c r="X545" t="s">
        <v>3114</v>
      </c>
      <c r="Y545" t="s">
        <v>3074</v>
      </c>
      <c r="Z545" t="s">
        <v>4117</v>
      </c>
      <c r="AA545">
        <v>610796.1</v>
      </c>
      <c r="AB545" s="210">
        <v>37027.875</v>
      </c>
      <c r="AC545" s="210">
        <v>37027.875</v>
      </c>
    </row>
    <row r="546" spans="1:29" x14ac:dyDescent="0.2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25">
        <f t="shared" si="45"/>
        <v>18</v>
      </c>
      <c r="G546" s="214">
        <v>1244960</v>
      </c>
      <c r="H546" s="210">
        <v>37026.290625000001</v>
      </c>
      <c r="I546" t="s">
        <v>2791</v>
      </c>
      <c r="M546" t="s">
        <v>3801</v>
      </c>
      <c r="N546" t="s">
        <v>2782</v>
      </c>
      <c r="O546" t="s">
        <v>2783</v>
      </c>
      <c r="P546" s="211">
        <v>18</v>
      </c>
      <c r="S546" t="s">
        <v>2684</v>
      </c>
      <c r="T546" t="s">
        <v>2685</v>
      </c>
      <c r="U546" s="213">
        <v>1512</v>
      </c>
      <c r="V546" t="s">
        <v>3076</v>
      </c>
      <c r="W546" t="s">
        <v>2732</v>
      </c>
      <c r="X546" t="s">
        <v>2688</v>
      </c>
      <c r="Y546" t="s">
        <v>2689</v>
      </c>
      <c r="Z546" t="s">
        <v>2690</v>
      </c>
      <c r="AA546">
        <v>2129567</v>
      </c>
    </row>
    <row r="547" spans="1:29" x14ac:dyDescent="0.2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25">
        <f t="shared" si="45"/>
        <v>20</v>
      </c>
      <c r="G547" s="214">
        <v>1244961</v>
      </c>
      <c r="H547" s="210">
        <v>37026.290659722225</v>
      </c>
      <c r="I547" t="s">
        <v>2967</v>
      </c>
      <c r="M547" t="s">
        <v>3801</v>
      </c>
      <c r="N547" t="s">
        <v>2682</v>
      </c>
      <c r="O547" t="s">
        <v>2683</v>
      </c>
      <c r="P547" s="211">
        <v>20</v>
      </c>
      <c r="S547" t="s">
        <v>2684</v>
      </c>
      <c r="T547" t="s">
        <v>2685</v>
      </c>
      <c r="U547" s="213">
        <v>1671</v>
      </c>
      <c r="V547" t="s">
        <v>2968</v>
      </c>
      <c r="W547" t="s">
        <v>2732</v>
      </c>
      <c r="X547" t="s">
        <v>2688</v>
      </c>
      <c r="Y547" t="s">
        <v>2689</v>
      </c>
      <c r="Z547" t="s">
        <v>2690</v>
      </c>
      <c r="AA547">
        <v>2129569</v>
      </c>
    </row>
    <row r="548" spans="1:29" x14ac:dyDescent="0.2">
      <c r="A548" s="44" t="str">
        <f t="shared" si="41"/>
        <v>US Power Financial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25">
        <f t="shared" si="45"/>
        <v>50</v>
      </c>
      <c r="G548" s="214">
        <v>1244962</v>
      </c>
      <c r="H548" s="210">
        <v>37026.290937500002</v>
      </c>
      <c r="I548" t="s">
        <v>3174</v>
      </c>
      <c r="M548" t="s">
        <v>3886</v>
      </c>
      <c r="N548" t="s">
        <v>3069</v>
      </c>
      <c r="O548" t="s">
        <v>3164</v>
      </c>
      <c r="P548" s="211">
        <v>50</v>
      </c>
      <c r="S548" t="s">
        <v>3794</v>
      </c>
      <c r="T548" t="s">
        <v>2685</v>
      </c>
      <c r="U548" s="213">
        <v>40</v>
      </c>
      <c r="V548" t="s">
        <v>3231</v>
      </c>
      <c r="W548" t="s">
        <v>3166</v>
      </c>
      <c r="X548" t="s">
        <v>3114</v>
      </c>
      <c r="Y548" t="s">
        <v>3074</v>
      </c>
      <c r="Z548" t="s">
        <v>4117</v>
      </c>
      <c r="AA548">
        <v>610798.1</v>
      </c>
      <c r="AB548" s="210">
        <v>37027.875</v>
      </c>
      <c r="AC548" s="210">
        <v>37027.875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1</v>
      </c>
      <c r="F549" s="225">
        <f t="shared" si="45"/>
        <v>50</v>
      </c>
      <c r="G549" s="214">
        <v>1244963</v>
      </c>
      <c r="H549" s="210">
        <v>37026.291284722225</v>
      </c>
      <c r="I549" t="s">
        <v>3157</v>
      </c>
      <c r="M549" t="s">
        <v>3886</v>
      </c>
      <c r="N549" t="s">
        <v>3096</v>
      </c>
      <c r="O549" t="s">
        <v>3126</v>
      </c>
      <c r="Q549" s="211">
        <v>50</v>
      </c>
      <c r="S549" t="s">
        <v>3794</v>
      </c>
      <c r="T549" t="s">
        <v>2685</v>
      </c>
      <c r="U549" s="213">
        <v>14</v>
      </c>
      <c r="V549" t="s">
        <v>3159</v>
      </c>
      <c r="W549" t="s">
        <v>3128</v>
      </c>
      <c r="X549" t="s">
        <v>3129</v>
      </c>
      <c r="Y549" t="s">
        <v>3074</v>
      </c>
      <c r="Z549" t="s">
        <v>4112</v>
      </c>
      <c r="AA549">
        <v>610799.1</v>
      </c>
      <c r="AB549" s="210">
        <v>37027.875</v>
      </c>
      <c r="AC549" s="210">
        <v>37027.875</v>
      </c>
    </row>
    <row r="550" spans="1:29" x14ac:dyDescent="0.2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25">
        <f t="shared" si="45"/>
        <v>10</v>
      </c>
      <c r="G550" s="214">
        <v>1244964</v>
      </c>
      <c r="H550" s="210">
        <v>37026.291597222225</v>
      </c>
      <c r="I550" t="s">
        <v>2791</v>
      </c>
      <c r="M550" t="s">
        <v>3801</v>
      </c>
      <c r="N550" t="s">
        <v>2782</v>
      </c>
      <c r="O550" t="s">
        <v>2783</v>
      </c>
      <c r="Q550" s="211">
        <v>10</v>
      </c>
      <c r="S550" t="s">
        <v>2684</v>
      </c>
      <c r="T550" t="s">
        <v>2685</v>
      </c>
      <c r="U550" s="213">
        <v>1513</v>
      </c>
      <c r="V550" t="s">
        <v>3076</v>
      </c>
      <c r="W550" t="s">
        <v>2732</v>
      </c>
      <c r="X550" t="s">
        <v>2688</v>
      </c>
      <c r="Y550" t="s">
        <v>2689</v>
      </c>
      <c r="Z550" t="s">
        <v>2690</v>
      </c>
      <c r="AA550">
        <v>2129578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25">
        <f t="shared" si="45"/>
        <v>50</v>
      </c>
      <c r="G551" s="214">
        <v>1244965</v>
      </c>
      <c r="H551" s="210">
        <v>37026.291678240741</v>
      </c>
      <c r="I551" t="s">
        <v>3086</v>
      </c>
      <c r="M551" t="s">
        <v>3886</v>
      </c>
      <c r="N551" t="s">
        <v>3096</v>
      </c>
      <c r="O551" t="s">
        <v>3189</v>
      </c>
      <c r="Q551" s="211">
        <v>50</v>
      </c>
      <c r="S551" t="s">
        <v>3794</v>
      </c>
      <c r="T551" t="s">
        <v>2685</v>
      </c>
      <c r="U551" s="213">
        <v>49</v>
      </c>
      <c r="V551" t="s">
        <v>3232</v>
      </c>
      <c r="W551" t="s">
        <v>3190</v>
      </c>
      <c r="X551" t="s">
        <v>3191</v>
      </c>
      <c r="Y551" t="s">
        <v>3074</v>
      </c>
      <c r="Z551" t="s">
        <v>4112</v>
      </c>
      <c r="AA551">
        <v>610800.1</v>
      </c>
      <c r="AB551" s="210">
        <v>37027.875</v>
      </c>
      <c r="AC551" s="210">
        <v>37027.875</v>
      </c>
    </row>
    <row r="552" spans="1:29" x14ac:dyDescent="0.2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25">
        <f t="shared" si="45"/>
        <v>10</v>
      </c>
      <c r="G552" s="214">
        <v>1244966</v>
      </c>
      <c r="H552" s="210">
        <v>37026.291770833333</v>
      </c>
      <c r="I552" t="s">
        <v>2985</v>
      </c>
      <c r="M552" t="s">
        <v>3801</v>
      </c>
      <c r="N552" t="s">
        <v>2782</v>
      </c>
      <c r="O552" t="s">
        <v>2783</v>
      </c>
      <c r="P552" s="211">
        <v>10</v>
      </c>
      <c r="S552" t="s">
        <v>2684</v>
      </c>
      <c r="T552" t="s">
        <v>2685</v>
      </c>
      <c r="U552" s="213">
        <v>1513</v>
      </c>
      <c r="V552" t="s">
        <v>2986</v>
      </c>
      <c r="W552" t="s">
        <v>2732</v>
      </c>
      <c r="X552" t="s">
        <v>2688</v>
      </c>
      <c r="Y552" t="s">
        <v>2689</v>
      </c>
      <c r="Z552" t="s">
        <v>2690</v>
      </c>
      <c r="AA552">
        <v>2129580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25">
        <f t="shared" si="45"/>
        <v>50</v>
      </c>
      <c r="G553" s="214">
        <v>1244967</v>
      </c>
      <c r="H553" s="210">
        <v>37026.292268518519</v>
      </c>
      <c r="I553" t="s">
        <v>2632</v>
      </c>
      <c r="M553" t="s">
        <v>3886</v>
      </c>
      <c r="N553" t="s">
        <v>3096</v>
      </c>
      <c r="O553" t="s">
        <v>3189</v>
      </c>
      <c r="Q553" s="211">
        <v>50</v>
      </c>
      <c r="S553" t="s">
        <v>3794</v>
      </c>
      <c r="T553" t="s">
        <v>2685</v>
      </c>
      <c r="U553" s="213">
        <v>49.5</v>
      </c>
      <c r="V553" t="s">
        <v>3154</v>
      </c>
      <c r="W553" t="s">
        <v>3190</v>
      </c>
      <c r="X553" t="s">
        <v>3191</v>
      </c>
      <c r="Y553" t="s">
        <v>3074</v>
      </c>
      <c r="Z553" t="s">
        <v>4112</v>
      </c>
      <c r="AA553">
        <v>610801.1</v>
      </c>
      <c r="AB553" s="210">
        <v>37027.875</v>
      </c>
      <c r="AC553" s="210">
        <v>37027.875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25">
        <f t="shared" si="45"/>
        <v>50</v>
      </c>
      <c r="G554" s="214">
        <v>1244968</v>
      </c>
      <c r="H554" s="210">
        <v>37026.292557870373</v>
      </c>
      <c r="I554" t="s">
        <v>2632</v>
      </c>
      <c r="M554" t="s">
        <v>3886</v>
      </c>
      <c r="N554" t="s">
        <v>3096</v>
      </c>
      <c r="O554" t="s">
        <v>3189</v>
      </c>
      <c r="Q554" s="211">
        <v>50</v>
      </c>
      <c r="S554" t="s">
        <v>3794</v>
      </c>
      <c r="T554" t="s">
        <v>2685</v>
      </c>
      <c r="U554" s="213">
        <v>50</v>
      </c>
      <c r="V554" t="s">
        <v>3154</v>
      </c>
      <c r="W554" t="s">
        <v>3190</v>
      </c>
      <c r="X554" t="s">
        <v>3191</v>
      </c>
      <c r="Y554" t="s">
        <v>3074</v>
      </c>
      <c r="Z554" t="s">
        <v>4112</v>
      </c>
      <c r="AA554">
        <v>610802.1</v>
      </c>
      <c r="AB554" s="210">
        <v>37027.875</v>
      </c>
      <c r="AC554" s="210">
        <v>37027.875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30</v>
      </c>
      <c r="F555" s="225">
        <f t="shared" si="45"/>
        <v>1500</v>
      </c>
      <c r="G555" s="214">
        <v>1244969</v>
      </c>
      <c r="H555" s="210">
        <v>37026.292638888888</v>
      </c>
      <c r="I555" t="s">
        <v>3145</v>
      </c>
      <c r="M555" t="s">
        <v>3886</v>
      </c>
      <c r="N555" t="s">
        <v>3096</v>
      </c>
      <c r="O555" t="s">
        <v>3161</v>
      </c>
      <c r="Q555" s="211">
        <v>50</v>
      </c>
      <c r="S555" t="s">
        <v>3794</v>
      </c>
      <c r="T555" t="s">
        <v>2685</v>
      </c>
      <c r="U555" s="213">
        <v>39.799999999999997</v>
      </c>
      <c r="V555" t="s">
        <v>3233</v>
      </c>
      <c r="W555" t="s">
        <v>3143</v>
      </c>
      <c r="X555" t="s">
        <v>3109</v>
      </c>
      <c r="Y555" t="s">
        <v>3074</v>
      </c>
      <c r="Z555" t="s">
        <v>4112</v>
      </c>
      <c r="AA555">
        <v>610803.1</v>
      </c>
      <c r="AB555" s="210">
        <v>37135.71597222222</v>
      </c>
      <c r="AC555" s="210">
        <v>37164.71597222222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25">
        <f t="shared" si="45"/>
        <v>3</v>
      </c>
      <c r="G556" s="214">
        <v>1244971</v>
      </c>
      <c r="H556" s="210">
        <v>37026.29351851852</v>
      </c>
      <c r="I556" t="s">
        <v>2791</v>
      </c>
      <c r="M556" t="s">
        <v>3801</v>
      </c>
      <c r="N556" t="s">
        <v>2782</v>
      </c>
      <c r="O556" t="s">
        <v>2783</v>
      </c>
      <c r="Q556" s="211">
        <v>3</v>
      </c>
      <c r="S556" t="s">
        <v>2684</v>
      </c>
      <c r="T556" t="s">
        <v>2685</v>
      </c>
      <c r="U556" s="213">
        <v>1514</v>
      </c>
      <c r="V556" t="s">
        <v>2795</v>
      </c>
      <c r="W556" t="s">
        <v>2732</v>
      </c>
      <c r="X556" t="s">
        <v>2688</v>
      </c>
      <c r="Y556" t="s">
        <v>2689</v>
      </c>
      <c r="Z556" t="s">
        <v>2690</v>
      </c>
      <c r="AA556">
        <v>2129598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25">
        <f t="shared" si="45"/>
        <v>50</v>
      </c>
      <c r="G557" s="214">
        <v>1244972</v>
      </c>
      <c r="H557" s="210">
        <v>37026.293530092589</v>
      </c>
      <c r="I557" t="s">
        <v>3187</v>
      </c>
      <c r="M557" t="s">
        <v>3886</v>
      </c>
      <c r="N557" t="s">
        <v>3096</v>
      </c>
      <c r="O557" t="s">
        <v>3106</v>
      </c>
      <c r="Q557" s="211">
        <v>50</v>
      </c>
      <c r="S557" t="s">
        <v>3794</v>
      </c>
      <c r="T557" t="s">
        <v>2685</v>
      </c>
      <c r="U557" s="213">
        <v>41.5</v>
      </c>
      <c r="V557" t="s">
        <v>3188</v>
      </c>
      <c r="W557" t="s">
        <v>3108</v>
      </c>
      <c r="X557" t="s">
        <v>3109</v>
      </c>
      <c r="Y557" t="s">
        <v>3074</v>
      </c>
      <c r="Z557" t="s">
        <v>4112</v>
      </c>
      <c r="AA557">
        <v>610805.1</v>
      </c>
      <c r="AB557" s="210">
        <v>37027.875</v>
      </c>
      <c r="AC557" s="210">
        <v>37027.875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5</v>
      </c>
      <c r="F558" s="225">
        <f t="shared" si="45"/>
        <v>250</v>
      </c>
      <c r="G558" s="214">
        <v>1244973</v>
      </c>
      <c r="H558" s="210">
        <v>37026.293634259258</v>
      </c>
      <c r="I558" t="s">
        <v>3168</v>
      </c>
      <c r="M558" t="s">
        <v>3886</v>
      </c>
      <c r="N558" t="s">
        <v>3096</v>
      </c>
      <c r="O558" t="s">
        <v>3123</v>
      </c>
      <c r="Q558" s="211">
        <v>50</v>
      </c>
      <c r="S558" t="s">
        <v>3794</v>
      </c>
      <c r="T558" t="s">
        <v>2685</v>
      </c>
      <c r="U558" s="213">
        <v>55.5</v>
      </c>
      <c r="V558" t="s">
        <v>3204</v>
      </c>
      <c r="W558" t="s">
        <v>3113</v>
      </c>
      <c r="X558" t="s">
        <v>3114</v>
      </c>
      <c r="Y558" t="s">
        <v>3074</v>
      </c>
      <c r="Z558" t="s">
        <v>4112</v>
      </c>
      <c r="AA558">
        <v>610806.1</v>
      </c>
      <c r="AB558" s="210">
        <v>37032.875</v>
      </c>
      <c r="AC558" s="210">
        <v>37036.875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30</v>
      </c>
      <c r="F559" s="225">
        <f t="shared" si="45"/>
        <v>1500</v>
      </c>
      <c r="G559" s="214">
        <v>1244974</v>
      </c>
      <c r="H559" s="210">
        <v>37026.293819444443</v>
      </c>
      <c r="I559" t="s">
        <v>3234</v>
      </c>
      <c r="M559" t="s">
        <v>3886</v>
      </c>
      <c r="N559" t="s">
        <v>3096</v>
      </c>
      <c r="O559" t="s">
        <v>3235</v>
      </c>
      <c r="Q559" s="211">
        <v>50</v>
      </c>
      <c r="S559" t="s">
        <v>3794</v>
      </c>
      <c r="T559" t="s">
        <v>2685</v>
      </c>
      <c r="U559" s="213">
        <v>66.25</v>
      </c>
      <c r="V559" t="s">
        <v>3236</v>
      </c>
      <c r="W559" t="s">
        <v>3108</v>
      </c>
      <c r="X559" t="s">
        <v>3109</v>
      </c>
      <c r="Y559" t="s">
        <v>3074</v>
      </c>
      <c r="Z559" t="s">
        <v>4112</v>
      </c>
      <c r="AA559">
        <v>610807.1</v>
      </c>
      <c r="AB559" s="210">
        <v>37043.71597222222</v>
      </c>
      <c r="AC559" s="210">
        <v>37072.71597222222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25">
        <f t="shared" si="45"/>
        <v>50</v>
      </c>
      <c r="G560" s="214">
        <v>1244976</v>
      </c>
      <c r="H560" s="210">
        <v>37026.293912037036</v>
      </c>
      <c r="I560" t="s">
        <v>2632</v>
      </c>
      <c r="M560" t="s">
        <v>3886</v>
      </c>
      <c r="N560" t="s">
        <v>3096</v>
      </c>
      <c r="O560" t="s">
        <v>3097</v>
      </c>
      <c r="Q560" s="211">
        <v>50</v>
      </c>
      <c r="S560" t="s">
        <v>3794</v>
      </c>
      <c r="T560" t="s">
        <v>2685</v>
      </c>
      <c r="U560" s="213">
        <v>43</v>
      </c>
      <c r="V560" t="s">
        <v>3098</v>
      </c>
      <c r="W560" t="s">
        <v>3099</v>
      </c>
      <c r="X560" t="s">
        <v>3100</v>
      </c>
      <c r="Y560" t="s">
        <v>3074</v>
      </c>
      <c r="Z560" t="s">
        <v>4112</v>
      </c>
      <c r="AA560">
        <v>610809.1</v>
      </c>
      <c r="AB560" s="210">
        <v>37027.875</v>
      </c>
      <c r="AC560" s="210">
        <v>37027.875</v>
      </c>
    </row>
    <row r="561" spans="1:30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25">
        <f t="shared" si="45"/>
        <v>50</v>
      </c>
      <c r="G561" s="214">
        <v>1244977</v>
      </c>
      <c r="H561" s="210">
        <v>37026.293981481482</v>
      </c>
      <c r="I561" t="s">
        <v>3168</v>
      </c>
      <c r="M561" t="s">
        <v>3886</v>
      </c>
      <c r="N561" t="s">
        <v>3096</v>
      </c>
      <c r="O561" t="s">
        <v>3111</v>
      </c>
      <c r="Q561" s="211">
        <v>50</v>
      </c>
      <c r="S561" t="s">
        <v>3794</v>
      </c>
      <c r="T561" t="s">
        <v>2685</v>
      </c>
      <c r="U561" s="213">
        <v>53.5</v>
      </c>
      <c r="V561" t="s">
        <v>3204</v>
      </c>
      <c r="W561" t="s">
        <v>3113</v>
      </c>
      <c r="X561" t="s">
        <v>3114</v>
      </c>
      <c r="Y561" t="s">
        <v>3074</v>
      </c>
      <c r="Z561" t="s">
        <v>4112</v>
      </c>
      <c r="AA561">
        <v>610810.1</v>
      </c>
      <c r="AB561" s="210">
        <v>37027.875</v>
      </c>
      <c r="AC561" s="210">
        <v>37027.875</v>
      </c>
    </row>
    <row r="562" spans="1:30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30</v>
      </c>
      <c r="F562" s="225">
        <f t="shared" si="45"/>
        <v>1500</v>
      </c>
      <c r="G562" s="214">
        <v>1244978</v>
      </c>
      <c r="H562" s="210">
        <v>37026.29415509259</v>
      </c>
      <c r="I562" t="s">
        <v>3822</v>
      </c>
      <c r="M562" t="s">
        <v>3886</v>
      </c>
      <c r="N562" t="s">
        <v>3096</v>
      </c>
      <c r="O562" t="s">
        <v>3161</v>
      </c>
      <c r="Q562" s="211">
        <v>50</v>
      </c>
      <c r="S562" t="s">
        <v>3794</v>
      </c>
      <c r="T562" t="s">
        <v>2685</v>
      </c>
      <c r="U562" s="213">
        <v>39.950000000000003</v>
      </c>
      <c r="V562" t="s">
        <v>3227</v>
      </c>
      <c r="W562" t="s">
        <v>3143</v>
      </c>
      <c r="X562" t="s">
        <v>3109</v>
      </c>
      <c r="Y562" t="s">
        <v>3074</v>
      </c>
      <c r="Z562" t="s">
        <v>4112</v>
      </c>
      <c r="AA562">
        <v>610811.1</v>
      </c>
      <c r="AB562" s="210">
        <v>37135.71597222222</v>
      </c>
      <c r="AC562" s="210">
        <v>37164.71597222222</v>
      </c>
    </row>
    <row r="563" spans="1:30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30</v>
      </c>
      <c r="F563" s="225">
        <f t="shared" si="45"/>
        <v>1500</v>
      </c>
      <c r="G563" s="214">
        <v>1244979</v>
      </c>
      <c r="H563" s="210">
        <v>37026.295138888891</v>
      </c>
      <c r="I563" t="s">
        <v>3187</v>
      </c>
      <c r="M563" t="s">
        <v>3886</v>
      </c>
      <c r="N563" t="s">
        <v>3096</v>
      </c>
      <c r="O563" t="s">
        <v>3161</v>
      </c>
      <c r="P563" s="211">
        <v>50</v>
      </c>
      <c r="S563" t="s">
        <v>3794</v>
      </c>
      <c r="T563" t="s">
        <v>2685</v>
      </c>
      <c r="U563" s="213">
        <v>39.9</v>
      </c>
      <c r="V563" t="s">
        <v>3237</v>
      </c>
      <c r="W563" t="s">
        <v>3143</v>
      </c>
      <c r="X563" t="s">
        <v>3109</v>
      </c>
      <c r="Y563" t="s">
        <v>3074</v>
      </c>
      <c r="Z563" t="s">
        <v>4112</v>
      </c>
      <c r="AA563">
        <v>610812.1</v>
      </c>
      <c r="AB563" s="210">
        <v>37135.71597222222</v>
      </c>
      <c r="AC563" s="210">
        <v>37164.71597222222</v>
      </c>
    </row>
    <row r="564" spans="1:30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25">
        <f t="shared" si="45"/>
        <v>50</v>
      </c>
      <c r="G564" s="214">
        <v>1244980</v>
      </c>
      <c r="H564" s="210">
        <v>37026.295567129629</v>
      </c>
      <c r="I564" t="s">
        <v>2632</v>
      </c>
      <c r="M564" t="s">
        <v>3886</v>
      </c>
      <c r="N564" t="s">
        <v>3096</v>
      </c>
      <c r="O564" t="s">
        <v>3189</v>
      </c>
      <c r="Q564" s="211">
        <v>50</v>
      </c>
      <c r="S564" t="s">
        <v>3794</v>
      </c>
      <c r="T564" t="s">
        <v>2685</v>
      </c>
      <c r="U564" s="213">
        <v>50</v>
      </c>
      <c r="V564" t="s">
        <v>3154</v>
      </c>
      <c r="W564" t="s">
        <v>3190</v>
      </c>
      <c r="X564" t="s">
        <v>3191</v>
      </c>
      <c r="Y564" t="s">
        <v>3074</v>
      </c>
      <c r="Z564" t="s">
        <v>4112</v>
      </c>
      <c r="AA564">
        <v>610813.1</v>
      </c>
      <c r="AB564" s="210">
        <v>37027.875</v>
      </c>
      <c r="AC564" s="210">
        <v>37027.875</v>
      </c>
    </row>
    <row r="565" spans="1:30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25">
        <f t="shared" si="45"/>
        <v>50</v>
      </c>
      <c r="G565" s="214">
        <v>1244981</v>
      </c>
      <c r="H565" s="210">
        <v>37026.295706018522</v>
      </c>
      <c r="I565" t="s">
        <v>3110</v>
      </c>
      <c r="M565" t="s">
        <v>3886</v>
      </c>
      <c r="N565" t="s">
        <v>3096</v>
      </c>
      <c r="O565" t="s">
        <v>3136</v>
      </c>
      <c r="Q565" s="211">
        <v>50</v>
      </c>
      <c r="S565" t="s">
        <v>3794</v>
      </c>
      <c r="T565" t="s">
        <v>2685</v>
      </c>
      <c r="U565" s="213">
        <v>38.5</v>
      </c>
      <c r="V565" t="s">
        <v>3238</v>
      </c>
      <c r="W565" t="s">
        <v>3138</v>
      </c>
      <c r="X565" t="s">
        <v>3139</v>
      </c>
      <c r="Y565" t="s">
        <v>3074</v>
      </c>
      <c r="Z565" t="s">
        <v>4112</v>
      </c>
      <c r="AA565">
        <v>610814.1</v>
      </c>
      <c r="AB565" s="210">
        <v>37027.875</v>
      </c>
      <c r="AC565" s="210">
        <v>37027.875</v>
      </c>
    </row>
    <row r="566" spans="1:30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25">
        <f t="shared" si="45"/>
        <v>50</v>
      </c>
      <c r="G566" s="214">
        <v>1244984</v>
      </c>
      <c r="H566" s="210">
        <v>37026.296215277776</v>
      </c>
      <c r="I566" t="s">
        <v>2632</v>
      </c>
      <c r="M566" t="s">
        <v>3886</v>
      </c>
      <c r="N566" t="s">
        <v>3096</v>
      </c>
      <c r="O566" t="s">
        <v>3097</v>
      </c>
      <c r="Q566" s="211">
        <v>50</v>
      </c>
      <c r="S566" t="s">
        <v>3794</v>
      </c>
      <c r="T566" t="s">
        <v>2685</v>
      </c>
      <c r="U566" s="213">
        <v>44</v>
      </c>
      <c r="V566" t="s">
        <v>3098</v>
      </c>
      <c r="W566" t="s">
        <v>3099</v>
      </c>
      <c r="X566" t="s">
        <v>3100</v>
      </c>
      <c r="Y566" t="s">
        <v>3074</v>
      </c>
      <c r="Z566" t="s">
        <v>4112</v>
      </c>
      <c r="AA566">
        <v>610818.1</v>
      </c>
      <c r="AB566" s="210">
        <v>37027.875</v>
      </c>
      <c r="AC566" s="210">
        <v>37027.875</v>
      </c>
    </row>
    <row r="567" spans="1:30" x14ac:dyDescent="0.2">
      <c r="A567" s="44" t="str">
        <f t="shared" si="41"/>
        <v>US Power Financial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2</v>
      </c>
      <c r="F567" s="225">
        <f t="shared" si="45"/>
        <v>100</v>
      </c>
      <c r="G567" s="214">
        <v>1244985</v>
      </c>
      <c r="H567" s="210">
        <v>37026.296319444446</v>
      </c>
      <c r="I567" t="s">
        <v>3212</v>
      </c>
      <c r="M567" t="s">
        <v>3886</v>
      </c>
      <c r="N567" t="s">
        <v>3069</v>
      </c>
      <c r="O567" t="s">
        <v>3239</v>
      </c>
      <c r="P567" s="211">
        <v>50</v>
      </c>
      <c r="S567" t="s">
        <v>3794</v>
      </c>
      <c r="T567" t="s">
        <v>2685</v>
      </c>
      <c r="U567" s="213">
        <v>40.25</v>
      </c>
      <c r="V567" t="s">
        <v>3240</v>
      </c>
      <c r="W567" t="s">
        <v>3138</v>
      </c>
      <c r="X567" t="s">
        <v>3139</v>
      </c>
      <c r="Y567" t="s">
        <v>3074</v>
      </c>
      <c r="Z567" t="s">
        <v>4117</v>
      </c>
      <c r="AA567">
        <v>610819.1</v>
      </c>
      <c r="AB567" s="210">
        <v>37028.875</v>
      </c>
      <c r="AC567" s="210">
        <v>37029.875</v>
      </c>
    </row>
    <row r="568" spans="1:30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30</v>
      </c>
      <c r="F568" s="225">
        <f t="shared" si="45"/>
        <v>1500</v>
      </c>
      <c r="G568" s="214">
        <v>1244986</v>
      </c>
      <c r="H568" s="210">
        <v>37026.296793981484</v>
      </c>
      <c r="I568" t="s">
        <v>3168</v>
      </c>
      <c r="M568" t="s">
        <v>3886</v>
      </c>
      <c r="N568" t="s">
        <v>3096</v>
      </c>
      <c r="O568" t="s">
        <v>3241</v>
      </c>
      <c r="Q568" s="211">
        <v>50</v>
      </c>
      <c r="S568" t="s">
        <v>3794</v>
      </c>
      <c r="T568" t="s">
        <v>2685</v>
      </c>
      <c r="U568" s="213">
        <v>46</v>
      </c>
      <c r="V568" t="s">
        <v>3242</v>
      </c>
      <c r="W568" t="s">
        <v>3243</v>
      </c>
      <c r="X568" t="s">
        <v>3244</v>
      </c>
      <c r="Y568" t="s">
        <v>3074</v>
      </c>
      <c r="Z568" t="s">
        <v>4112</v>
      </c>
      <c r="AA568">
        <v>610820.1</v>
      </c>
      <c r="AB568" s="210">
        <v>37135.594444444447</v>
      </c>
      <c r="AC568" s="210">
        <v>37164.594444444447</v>
      </c>
    </row>
    <row r="569" spans="1:30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25">
        <f t="shared" si="45"/>
        <v>50</v>
      </c>
      <c r="G569" s="214">
        <v>1244987</v>
      </c>
      <c r="H569" s="210">
        <v>37026.297060185185</v>
      </c>
      <c r="I569" t="s">
        <v>3234</v>
      </c>
      <c r="M569" t="s">
        <v>3886</v>
      </c>
      <c r="N569" t="s">
        <v>3096</v>
      </c>
      <c r="O569" t="s">
        <v>3189</v>
      </c>
      <c r="Q569" s="211">
        <v>50</v>
      </c>
      <c r="S569" t="s">
        <v>3794</v>
      </c>
      <c r="T569" t="s">
        <v>2685</v>
      </c>
      <c r="U569" s="213">
        <v>50.25</v>
      </c>
      <c r="V569" t="s">
        <v>3245</v>
      </c>
      <c r="W569" t="s">
        <v>3190</v>
      </c>
      <c r="X569" t="s">
        <v>3191</v>
      </c>
      <c r="Y569" t="s">
        <v>3074</v>
      </c>
      <c r="Z569" t="s">
        <v>4112</v>
      </c>
      <c r="AA569">
        <v>610821.1</v>
      </c>
      <c r="AB569" s="210">
        <v>37027.875</v>
      </c>
      <c r="AC569" s="210">
        <v>37027.875</v>
      </c>
    </row>
    <row r="570" spans="1:30" x14ac:dyDescent="0.2">
      <c r="A570" s="44" t="str">
        <f t="shared" si="41"/>
        <v>US Natural Gas Financial</v>
      </c>
      <c r="B570" s="44" t="str">
        <f t="shared" si="42"/>
        <v>US</v>
      </c>
      <c r="C570" s="44" t="str">
        <f t="shared" si="43"/>
        <v>Natural Gas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30</v>
      </c>
      <c r="F570" s="225">
        <f t="shared" si="45"/>
        <v>450000</v>
      </c>
      <c r="G570" s="214">
        <v>1244991</v>
      </c>
      <c r="H570" s="210">
        <v>37026.297361111108</v>
      </c>
      <c r="I570" t="s">
        <v>3246</v>
      </c>
      <c r="M570" t="s">
        <v>3795</v>
      </c>
      <c r="N570" t="s">
        <v>3247</v>
      </c>
      <c r="O570" t="s">
        <v>3248</v>
      </c>
      <c r="Q570" s="211">
        <v>15000</v>
      </c>
      <c r="S570" t="s">
        <v>3796</v>
      </c>
      <c r="T570" t="s">
        <v>2685</v>
      </c>
      <c r="U570" s="213">
        <v>4.4850000000000003</v>
      </c>
      <c r="V570" t="s">
        <v>3249</v>
      </c>
      <c r="W570" t="s">
        <v>3975</v>
      </c>
      <c r="X570" t="s">
        <v>3250</v>
      </c>
      <c r="Y570" t="s">
        <v>2803</v>
      </c>
      <c r="Z570" t="s">
        <v>4117</v>
      </c>
      <c r="AA570" t="s">
        <v>3251</v>
      </c>
      <c r="AB570" s="210">
        <v>37043.875</v>
      </c>
      <c r="AC570" s="210">
        <v>37072.875</v>
      </c>
      <c r="AD570">
        <f>(AC570-AB570+1)*SUM(P570:Q570)</f>
        <v>450000</v>
      </c>
    </row>
    <row r="571" spans="1:30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25">
        <f t="shared" si="45"/>
        <v>50</v>
      </c>
      <c r="G571" s="214">
        <v>1244992</v>
      </c>
      <c r="H571" s="210">
        <v>37026.297361111108</v>
      </c>
      <c r="I571" t="s">
        <v>3822</v>
      </c>
      <c r="M571" t="s">
        <v>3886</v>
      </c>
      <c r="N571" t="s">
        <v>3096</v>
      </c>
      <c r="O571" t="s">
        <v>3215</v>
      </c>
      <c r="P571" s="211">
        <v>50</v>
      </c>
      <c r="S571" t="s">
        <v>3794</v>
      </c>
      <c r="T571" t="s">
        <v>2685</v>
      </c>
      <c r="U571" s="213">
        <v>17</v>
      </c>
      <c r="V571" t="s">
        <v>3153</v>
      </c>
      <c r="W571" t="s">
        <v>3138</v>
      </c>
      <c r="X571" t="s">
        <v>3139</v>
      </c>
      <c r="Y571" t="s">
        <v>3074</v>
      </c>
      <c r="Z571" t="s">
        <v>4112</v>
      </c>
      <c r="AA571">
        <v>610823.1</v>
      </c>
      <c r="AB571" s="210">
        <v>37027.875</v>
      </c>
      <c r="AC571" s="210">
        <v>37027.875</v>
      </c>
    </row>
    <row r="572" spans="1:30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25">
        <f t="shared" si="45"/>
        <v>7</v>
      </c>
      <c r="G572" s="214">
        <v>1244993</v>
      </c>
      <c r="H572" s="210">
        <v>37026.297523148147</v>
      </c>
      <c r="I572" t="s">
        <v>3252</v>
      </c>
      <c r="M572" t="s">
        <v>3801</v>
      </c>
      <c r="N572" t="s">
        <v>2782</v>
      </c>
      <c r="O572" t="s">
        <v>2783</v>
      </c>
      <c r="Q572" s="211">
        <v>7</v>
      </c>
      <c r="S572" t="s">
        <v>2684</v>
      </c>
      <c r="T572" t="s">
        <v>2685</v>
      </c>
      <c r="U572" s="213">
        <v>1514</v>
      </c>
      <c r="V572" t="s">
        <v>3253</v>
      </c>
      <c r="W572" t="s">
        <v>2732</v>
      </c>
      <c r="X572" t="s">
        <v>2688</v>
      </c>
      <c r="Y572" t="s">
        <v>2689</v>
      </c>
      <c r="Z572" t="s">
        <v>2690</v>
      </c>
      <c r="AA572">
        <v>2129616</v>
      </c>
    </row>
    <row r="573" spans="1:30" x14ac:dyDescent="0.2">
      <c r="A573" s="44" t="str">
        <f t="shared" si="41"/>
        <v>US Natural Gas Financial</v>
      </c>
      <c r="B573" s="44" t="str">
        <f t="shared" si="42"/>
        <v>US</v>
      </c>
      <c r="C573" s="44" t="str">
        <f t="shared" si="43"/>
        <v>Natural Gas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30</v>
      </c>
      <c r="F573" s="225">
        <f t="shared" si="45"/>
        <v>450000</v>
      </c>
      <c r="G573" s="214">
        <v>1244999</v>
      </c>
      <c r="H573" s="210">
        <v>37026.297731481478</v>
      </c>
      <c r="I573" t="s">
        <v>2630</v>
      </c>
      <c r="M573" t="s">
        <v>3795</v>
      </c>
      <c r="N573" t="s">
        <v>3247</v>
      </c>
      <c r="O573" t="s">
        <v>3248</v>
      </c>
      <c r="P573" s="211">
        <v>15000</v>
      </c>
      <c r="S573" t="s">
        <v>3796</v>
      </c>
      <c r="T573" t="s">
        <v>2685</v>
      </c>
      <c r="U573" s="213">
        <v>4.4950000000000001</v>
      </c>
      <c r="V573" t="s">
        <v>3254</v>
      </c>
      <c r="W573" t="s">
        <v>3975</v>
      </c>
      <c r="X573" t="s">
        <v>3250</v>
      </c>
      <c r="Y573" t="s">
        <v>2803</v>
      </c>
      <c r="Z573" t="s">
        <v>4117</v>
      </c>
      <c r="AA573" t="s">
        <v>3255</v>
      </c>
      <c r="AB573" s="210">
        <v>37043.875</v>
      </c>
      <c r="AC573" s="210">
        <v>37072.875</v>
      </c>
      <c r="AD573">
        <f>(AC573-AB573+1)*SUM(P573:Q573)</f>
        <v>450000</v>
      </c>
    </row>
    <row r="574" spans="1:30" x14ac:dyDescent="0.2">
      <c r="A574" s="44" t="str">
        <f t="shared" si="41"/>
        <v>US Natural Gas Financial</v>
      </c>
      <c r="B574" s="44" t="str">
        <f t="shared" si="42"/>
        <v>US</v>
      </c>
      <c r="C574" s="44" t="str">
        <f t="shared" si="43"/>
        <v>Natural Gas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30</v>
      </c>
      <c r="F574" s="225">
        <f t="shared" si="45"/>
        <v>75000</v>
      </c>
      <c r="G574" s="214">
        <v>1245004</v>
      </c>
      <c r="H574" s="210">
        <v>37026.297962962963</v>
      </c>
      <c r="I574" t="s">
        <v>3256</v>
      </c>
      <c r="M574" t="s">
        <v>3795</v>
      </c>
      <c r="N574" t="s">
        <v>3247</v>
      </c>
      <c r="O574" t="s">
        <v>3248</v>
      </c>
      <c r="P574" s="211">
        <v>2500</v>
      </c>
      <c r="S574" t="s">
        <v>3796</v>
      </c>
      <c r="T574" t="s">
        <v>2685</v>
      </c>
      <c r="U574" s="213">
        <v>4.5</v>
      </c>
      <c r="V574" t="s">
        <v>3257</v>
      </c>
      <c r="W574" t="s">
        <v>3975</v>
      </c>
      <c r="X574" t="s">
        <v>3250</v>
      </c>
      <c r="Y574" t="s">
        <v>2803</v>
      </c>
      <c r="Z574" t="s">
        <v>4117</v>
      </c>
      <c r="AA574" t="s">
        <v>3258</v>
      </c>
      <c r="AB574" s="210">
        <v>37043.875</v>
      </c>
      <c r="AC574" s="210">
        <v>37072.875</v>
      </c>
      <c r="AD574">
        <f>(AC574-AB574+1)*SUM(P574:Q574)</f>
        <v>75000</v>
      </c>
    </row>
    <row r="575" spans="1:30" x14ac:dyDescent="0.2">
      <c r="A575" s="44" t="str">
        <f t="shared" si="41"/>
        <v>US Natural Gas Financial</v>
      </c>
      <c r="B575" s="44" t="str">
        <f t="shared" si="42"/>
        <v>US</v>
      </c>
      <c r="C575" s="44" t="str">
        <f t="shared" si="43"/>
        <v>Natural Gas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30</v>
      </c>
      <c r="F575" s="225">
        <f t="shared" si="45"/>
        <v>375000</v>
      </c>
      <c r="G575" s="214">
        <v>1245005</v>
      </c>
      <c r="H575" s="210">
        <v>37026.298078703701</v>
      </c>
      <c r="I575" t="s">
        <v>4237</v>
      </c>
      <c r="M575" t="s">
        <v>3795</v>
      </c>
      <c r="N575" t="s">
        <v>3247</v>
      </c>
      <c r="O575" t="s">
        <v>3248</v>
      </c>
      <c r="P575" s="211">
        <v>12500</v>
      </c>
      <c r="S575" t="s">
        <v>3796</v>
      </c>
      <c r="T575" t="s">
        <v>2685</v>
      </c>
      <c r="U575" s="213">
        <v>4.5</v>
      </c>
      <c r="V575" t="s">
        <v>3259</v>
      </c>
      <c r="W575" t="s">
        <v>3975</v>
      </c>
      <c r="X575" t="s">
        <v>3250</v>
      </c>
      <c r="Y575" t="s">
        <v>2803</v>
      </c>
      <c r="Z575" t="s">
        <v>4117</v>
      </c>
      <c r="AA575" t="s">
        <v>3260</v>
      </c>
      <c r="AB575" s="210">
        <v>37043.875</v>
      </c>
      <c r="AC575" s="210">
        <v>37072.875</v>
      </c>
      <c r="AD575">
        <f>(AC575-AB575+1)*SUM(P575:Q575)</f>
        <v>375000</v>
      </c>
    </row>
    <row r="576" spans="1:30" x14ac:dyDescent="0.2">
      <c r="A576" s="44" t="str">
        <f t="shared" si="41"/>
        <v>US Natural Gas Financial</v>
      </c>
      <c r="B576" s="44" t="str">
        <f t="shared" si="42"/>
        <v>US</v>
      </c>
      <c r="C576" s="44" t="str">
        <f t="shared" si="43"/>
        <v>Natural Gas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30</v>
      </c>
      <c r="F576" s="225">
        <f t="shared" si="45"/>
        <v>300000</v>
      </c>
      <c r="G576" s="214">
        <v>1245013</v>
      </c>
      <c r="H576" s="210">
        <v>37026.299039351848</v>
      </c>
      <c r="I576" t="s">
        <v>3261</v>
      </c>
      <c r="M576" t="s">
        <v>3795</v>
      </c>
      <c r="N576" t="s">
        <v>3247</v>
      </c>
      <c r="O576" t="s">
        <v>3248</v>
      </c>
      <c r="P576" s="211">
        <v>10000</v>
      </c>
      <c r="S576" t="s">
        <v>3796</v>
      </c>
      <c r="T576" t="s">
        <v>2685</v>
      </c>
      <c r="U576" s="213">
        <v>4.51</v>
      </c>
      <c r="V576" t="s">
        <v>3262</v>
      </c>
      <c r="W576" t="s">
        <v>3975</v>
      </c>
      <c r="X576" t="s">
        <v>3250</v>
      </c>
      <c r="Y576" t="s">
        <v>2803</v>
      </c>
      <c r="Z576" t="s">
        <v>4117</v>
      </c>
      <c r="AA576" t="s">
        <v>3263</v>
      </c>
      <c r="AB576" s="210">
        <v>37043.875</v>
      </c>
      <c r="AC576" s="210">
        <v>37072.875</v>
      </c>
      <c r="AD576">
        <f>(AC576-AB576+1)*SUM(P576:Q576)</f>
        <v>300000</v>
      </c>
    </row>
    <row r="577" spans="1:30" x14ac:dyDescent="0.2">
      <c r="A577" s="44" t="str">
        <f t="shared" si="41"/>
        <v>US Natural Gas Financial</v>
      </c>
      <c r="B577" s="44" t="str">
        <f t="shared" si="42"/>
        <v>US</v>
      </c>
      <c r="C577" s="44" t="str">
        <f t="shared" si="43"/>
        <v>Natural Gas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30</v>
      </c>
      <c r="F577" s="225">
        <f t="shared" si="45"/>
        <v>150000</v>
      </c>
      <c r="G577" s="214">
        <v>1245015</v>
      </c>
      <c r="H577" s="210">
        <v>37026.299131944441</v>
      </c>
      <c r="I577" t="s">
        <v>3234</v>
      </c>
      <c r="M577" t="s">
        <v>3795</v>
      </c>
      <c r="N577" t="s">
        <v>3247</v>
      </c>
      <c r="O577" t="s">
        <v>3248</v>
      </c>
      <c r="P577" s="211">
        <v>5000</v>
      </c>
      <c r="S577" t="s">
        <v>3796</v>
      </c>
      <c r="T577" t="s">
        <v>2685</v>
      </c>
      <c r="U577" s="213">
        <v>4.51</v>
      </c>
      <c r="V577" t="s">
        <v>3264</v>
      </c>
      <c r="W577" t="s">
        <v>3975</v>
      </c>
      <c r="X577" t="s">
        <v>3250</v>
      </c>
      <c r="Y577" t="s">
        <v>2803</v>
      </c>
      <c r="Z577" t="s">
        <v>4117</v>
      </c>
      <c r="AA577" t="s">
        <v>3265</v>
      </c>
      <c r="AB577" s="210">
        <v>37043.875</v>
      </c>
      <c r="AC577" s="210">
        <v>37072.875</v>
      </c>
      <c r="AD577">
        <f>(AC577-AB577+1)*SUM(P577:Q577)</f>
        <v>150000</v>
      </c>
    </row>
    <row r="578" spans="1:30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92</v>
      </c>
      <c r="F578" s="225">
        <f t="shared" si="45"/>
        <v>4600</v>
      </c>
      <c r="G578" s="214">
        <v>1245016</v>
      </c>
      <c r="H578" s="210">
        <v>37026.29923611111</v>
      </c>
      <c r="I578" t="s">
        <v>3266</v>
      </c>
      <c r="M578" t="s">
        <v>3886</v>
      </c>
      <c r="N578" t="s">
        <v>3096</v>
      </c>
      <c r="O578" t="s">
        <v>3141</v>
      </c>
      <c r="Q578" s="211">
        <v>50</v>
      </c>
      <c r="S578" t="s">
        <v>3794</v>
      </c>
      <c r="T578" t="s">
        <v>2685</v>
      </c>
      <c r="U578" s="213">
        <v>38.5</v>
      </c>
      <c r="V578" t="s">
        <v>3267</v>
      </c>
      <c r="W578" t="s">
        <v>3143</v>
      </c>
      <c r="X578" t="s">
        <v>3144</v>
      </c>
      <c r="Y578" t="s">
        <v>3074</v>
      </c>
      <c r="Z578" t="s">
        <v>4112</v>
      </c>
      <c r="AA578">
        <v>610828.1</v>
      </c>
      <c r="AB578" s="210">
        <v>37165.71597222222</v>
      </c>
      <c r="AC578" s="210">
        <v>37256.71597222222</v>
      </c>
    </row>
    <row r="579" spans="1:30" x14ac:dyDescent="0.2">
      <c r="A579" s="44" t="str">
        <f t="shared" si="41"/>
        <v>US Natural Gas Financial</v>
      </c>
      <c r="B579" s="44" t="str">
        <f t="shared" si="42"/>
        <v>US</v>
      </c>
      <c r="C579" s="44" t="str">
        <f t="shared" si="43"/>
        <v>Natural Gas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31</v>
      </c>
      <c r="F579" s="225">
        <f t="shared" si="45"/>
        <v>465000</v>
      </c>
      <c r="G579" s="214">
        <v>1245017</v>
      </c>
      <c r="H579" s="210">
        <v>37026.29928240741</v>
      </c>
      <c r="I579" t="s">
        <v>3268</v>
      </c>
      <c r="M579" t="s">
        <v>3795</v>
      </c>
      <c r="N579" t="s">
        <v>3247</v>
      </c>
      <c r="O579" t="s">
        <v>3269</v>
      </c>
      <c r="Q579" s="211">
        <v>15000</v>
      </c>
      <c r="S579" t="s">
        <v>3796</v>
      </c>
      <c r="T579" t="s">
        <v>2685</v>
      </c>
      <c r="U579" s="213">
        <v>4.6500000000000004</v>
      </c>
      <c r="V579" t="s">
        <v>3270</v>
      </c>
      <c r="W579" t="s">
        <v>3975</v>
      </c>
      <c r="X579" t="s">
        <v>3250</v>
      </c>
      <c r="Y579" t="s">
        <v>2803</v>
      </c>
      <c r="Z579" t="s">
        <v>4117</v>
      </c>
      <c r="AA579" t="s">
        <v>3271</v>
      </c>
      <c r="AB579" s="210">
        <v>37104.875</v>
      </c>
      <c r="AC579" s="210">
        <v>37134.875</v>
      </c>
      <c r="AD579">
        <f>(AC579-AB579+1)*SUM(P579:Q579)</f>
        <v>465000</v>
      </c>
    </row>
    <row r="580" spans="1:30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25">
        <f t="shared" si="45"/>
        <v>50</v>
      </c>
      <c r="G580" s="214">
        <v>1245020</v>
      </c>
      <c r="H580" s="210">
        <v>37026.299305555556</v>
      </c>
      <c r="I580" t="s">
        <v>3110</v>
      </c>
      <c r="M580" t="s">
        <v>3886</v>
      </c>
      <c r="N580" t="s">
        <v>3096</v>
      </c>
      <c r="O580" t="s">
        <v>3111</v>
      </c>
      <c r="P580" s="211">
        <v>50</v>
      </c>
      <c r="S580" t="s">
        <v>3794</v>
      </c>
      <c r="T580" t="s">
        <v>2685</v>
      </c>
      <c r="U580" s="213">
        <v>53.5</v>
      </c>
      <c r="V580" t="s">
        <v>3112</v>
      </c>
      <c r="W580" t="s">
        <v>3113</v>
      </c>
      <c r="X580" t="s">
        <v>3114</v>
      </c>
      <c r="Y580" t="s">
        <v>3074</v>
      </c>
      <c r="Z580" t="s">
        <v>4112</v>
      </c>
      <c r="AA580">
        <v>610829.1</v>
      </c>
      <c r="AB580" s="210">
        <v>37027.875</v>
      </c>
      <c r="AC580" s="210">
        <v>37027.875</v>
      </c>
    </row>
    <row r="581" spans="1:30" x14ac:dyDescent="0.2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25">
        <f t="shared" si="45"/>
        <v>20</v>
      </c>
      <c r="G581" s="214">
        <v>1245021</v>
      </c>
      <c r="H581" s="210">
        <v>37026.299467592595</v>
      </c>
      <c r="I581" t="s">
        <v>2891</v>
      </c>
      <c r="M581" t="s">
        <v>3801</v>
      </c>
      <c r="N581" t="s">
        <v>2682</v>
      </c>
      <c r="O581" t="s">
        <v>2683</v>
      </c>
      <c r="P581" s="211">
        <v>20</v>
      </c>
      <c r="S581" t="s">
        <v>2684</v>
      </c>
      <c r="T581" t="s">
        <v>2685</v>
      </c>
      <c r="U581" s="213">
        <v>1670</v>
      </c>
      <c r="V581" t="s">
        <v>2899</v>
      </c>
      <c r="W581" t="s">
        <v>2732</v>
      </c>
      <c r="X581" t="s">
        <v>2688</v>
      </c>
      <c r="Y581" t="s">
        <v>2689</v>
      </c>
      <c r="Z581" t="s">
        <v>2690</v>
      </c>
      <c r="AA581">
        <v>2129634</v>
      </c>
    </row>
    <row r="582" spans="1:30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30</v>
      </c>
      <c r="F582" s="225">
        <f t="shared" si="45"/>
        <v>1500</v>
      </c>
      <c r="G582" s="214">
        <v>1245022</v>
      </c>
      <c r="H582" s="210">
        <v>37026.299490740741</v>
      </c>
      <c r="I582" t="s">
        <v>3272</v>
      </c>
      <c r="M582" t="s">
        <v>3886</v>
      </c>
      <c r="N582" t="s">
        <v>3096</v>
      </c>
      <c r="O582" t="s">
        <v>3146</v>
      </c>
      <c r="P582" s="211">
        <v>50</v>
      </c>
      <c r="S582" t="s">
        <v>3794</v>
      </c>
      <c r="T582" t="s">
        <v>2685</v>
      </c>
      <c r="U582" s="213">
        <v>66</v>
      </c>
      <c r="V582" t="s">
        <v>3273</v>
      </c>
      <c r="W582" t="s">
        <v>3113</v>
      </c>
      <c r="X582" t="s">
        <v>3148</v>
      </c>
      <c r="Y582" t="s">
        <v>3074</v>
      </c>
      <c r="Z582" t="s">
        <v>4112</v>
      </c>
      <c r="AA582">
        <v>610831.1</v>
      </c>
      <c r="AB582" s="210">
        <v>37043.71597222222</v>
      </c>
      <c r="AC582" s="210">
        <v>37072.71597222222</v>
      </c>
    </row>
    <row r="583" spans="1:30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25">
        <f t="shared" si="45"/>
        <v>50</v>
      </c>
      <c r="G583" s="214">
        <v>1245023</v>
      </c>
      <c r="H583" s="210">
        <v>37026.299513888887</v>
      </c>
      <c r="I583" t="s">
        <v>3093</v>
      </c>
      <c r="M583" t="s">
        <v>3886</v>
      </c>
      <c r="N583" t="s">
        <v>3096</v>
      </c>
      <c r="O583" t="s">
        <v>3189</v>
      </c>
      <c r="Q583" s="211">
        <v>50</v>
      </c>
      <c r="S583" t="s">
        <v>3794</v>
      </c>
      <c r="T583" t="s">
        <v>2685</v>
      </c>
      <c r="U583" s="213">
        <v>52</v>
      </c>
      <c r="V583" t="s">
        <v>3274</v>
      </c>
      <c r="W583" t="s">
        <v>3190</v>
      </c>
      <c r="X583" t="s">
        <v>3191</v>
      </c>
      <c r="Y583" t="s">
        <v>3074</v>
      </c>
      <c r="Z583" t="s">
        <v>4112</v>
      </c>
      <c r="AA583">
        <v>610832.1</v>
      </c>
      <c r="AB583" s="210">
        <v>37027.875</v>
      </c>
      <c r="AC583" s="210">
        <v>37027.875</v>
      </c>
    </row>
    <row r="584" spans="1:30" x14ac:dyDescent="0.2">
      <c r="A584" s="44" t="str">
        <f t="shared" si="41"/>
        <v>US Natural Gas Physical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25">
        <f t="shared" si="45"/>
        <v>10000</v>
      </c>
      <c r="G584" s="214">
        <v>1245024</v>
      </c>
      <c r="H584" s="210">
        <v>37026.299629629626</v>
      </c>
      <c r="I584" t="s">
        <v>3157</v>
      </c>
      <c r="M584" t="s">
        <v>3795</v>
      </c>
      <c r="N584" t="s">
        <v>3275</v>
      </c>
      <c r="O584" t="s">
        <v>3276</v>
      </c>
      <c r="Q584" s="211">
        <v>10000</v>
      </c>
      <c r="S584" t="s">
        <v>3796</v>
      </c>
      <c r="T584" t="s">
        <v>2685</v>
      </c>
      <c r="U584" s="213">
        <v>4.5225</v>
      </c>
      <c r="V584" t="s">
        <v>3277</v>
      </c>
      <c r="W584" t="s">
        <v>3278</v>
      </c>
      <c r="X584" t="s">
        <v>3279</v>
      </c>
      <c r="Y584" t="s">
        <v>3280</v>
      </c>
      <c r="Z584" t="s">
        <v>4117</v>
      </c>
      <c r="AA584">
        <v>788624</v>
      </c>
      <c r="AB584" s="210">
        <v>37027.875</v>
      </c>
      <c r="AC584" s="210">
        <v>37027.875</v>
      </c>
    </row>
    <row r="585" spans="1:30" x14ac:dyDescent="0.2">
      <c r="A585" s="44" t="str">
        <f t="shared" si="41"/>
        <v>US Natural Gas Physical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25">
        <f t="shared" si="45"/>
        <v>10000</v>
      </c>
      <c r="G585" s="214">
        <v>1245025</v>
      </c>
      <c r="H585" s="210">
        <v>37026.299675925926</v>
      </c>
      <c r="I585" t="s">
        <v>3157</v>
      </c>
      <c r="M585" t="s">
        <v>3795</v>
      </c>
      <c r="N585" t="s">
        <v>3275</v>
      </c>
      <c r="O585" t="s">
        <v>3276</v>
      </c>
      <c r="Q585" s="211">
        <v>10000</v>
      </c>
      <c r="S585" t="s">
        <v>3796</v>
      </c>
      <c r="T585" t="s">
        <v>2685</v>
      </c>
      <c r="U585" s="213">
        <v>4.5237999999999996</v>
      </c>
      <c r="V585" t="s">
        <v>3277</v>
      </c>
      <c r="W585" t="s">
        <v>3278</v>
      </c>
      <c r="X585" t="s">
        <v>3279</v>
      </c>
      <c r="Y585" t="s">
        <v>3280</v>
      </c>
      <c r="Z585" t="s">
        <v>4117</v>
      </c>
      <c r="AA585">
        <v>788625</v>
      </c>
      <c r="AB585" s="210">
        <v>37027.875</v>
      </c>
      <c r="AC585" s="210">
        <v>37027.875</v>
      </c>
    </row>
    <row r="586" spans="1:30" x14ac:dyDescent="0.2">
      <c r="A586" s="44" t="str">
        <f t="shared" si="41"/>
        <v>US Natural Gas Physical</v>
      </c>
      <c r="B586" s="44" t="str">
        <f t="shared" si="42"/>
        <v>US</v>
      </c>
      <c r="C586" s="44" t="str">
        <f t="shared" si="43"/>
        <v>Natural Gas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25">
        <f t="shared" si="45"/>
        <v>10000</v>
      </c>
      <c r="G586" s="214">
        <v>1245026</v>
      </c>
      <c r="H586" s="210">
        <v>37026.299710648149</v>
      </c>
      <c r="I586" t="s">
        <v>3157</v>
      </c>
      <c r="M586" t="s">
        <v>3795</v>
      </c>
      <c r="N586" t="s">
        <v>3275</v>
      </c>
      <c r="O586" t="s">
        <v>3276</v>
      </c>
      <c r="Q586" s="211">
        <v>10000</v>
      </c>
      <c r="S586" t="s">
        <v>3796</v>
      </c>
      <c r="T586" t="s">
        <v>2685</v>
      </c>
      <c r="U586" s="213">
        <v>4.5250000000000004</v>
      </c>
      <c r="V586" t="s">
        <v>3277</v>
      </c>
      <c r="W586" t="s">
        <v>3278</v>
      </c>
      <c r="X586" t="s">
        <v>3279</v>
      </c>
      <c r="Y586" t="s">
        <v>3280</v>
      </c>
      <c r="Z586" t="s">
        <v>4117</v>
      </c>
      <c r="AA586">
        <v>788626</v>
      </c>
      <c r="AB586" s="210">
        <v>37027.875</v>
      </c>
      <c r="AC586" s="210">
        <v>37027.875</v>
      </c>
    </row>
    <row r="587" spans="1:30" x14ac:dyDescent="0.2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25">
        <f t="shared" ref="F587:F650" si="50">E587*SUM(P587:Q587)</f>
        <v>5</v>
      </c>
      <c r="G587" s="214">
        <v>1245027</v>
      </c>
      <c r="H587" s="210">
        <v>37026.299745370372</v>
      </c>
      <c r="I587" t="s">
        <v>2876</v>
      </c>
      <c r="M587" t="s">
        <v>3801</v>
      </c>
      <c r="N587" t="s">
        <v>2682</v>
      </c>
      <c r="O587" t="s">
        <v>2683</v>
      </c>
      <c r="P587" s="211">
        <v>5</v>
      </c>
      <c r="S587" t="s">
        <v>2684</v>
      </c>
      <c r="T587" t="s">
        <v>2685</v>
      </c>
      <c r="U587" s="213">
        <v>1669</v>
      </c>
      <c r="V587" t="s">
        <v>2877</v>
      </c>
      <c r="W587" t="s">
        <v>2732</v>
      </c>
      <c r="X587" t="s">
        <v>2688</v>
      </c>
      <c r="Y587" t="s">
        <v>2689</v>
      </c>
      <c r="Z587" t="s">
        <v>2690</v>
      </c>
      <c r="AA587">
        <v>2129638</v>
      </c>
    </row>
    <row r="588" spans="1:30" x14ac:dyDescent="0.2">
      <c r="A588" s="44" t="str">
        <f t="shared" si="46"/>
        <v>US Natural Gas Physical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25">
        <f t="shared" si="50"/>
        <v>10000</v>
      </c>
      <c r="G588" s="214">
        <v>1245028</v>
      </c>
      <c r="H588" s="210">
        <v>37026.299780092595</v>
      </c>
      <c r="I588" t="s">
        <v>3281</v>
      </c>
      <c r="M588" t="s">
        <v>3795</v>
      </c>
      <c r="N588" t="s">
        <v>3275</v>
      </c>
      <c r="O588" t="s">
        <v>3276</v>
      </c>
      <c r="Q588" s="211">
        <v>10000</v>
      </c>
      <c r="S588" t="s">
        <v>3796</v>
      </c>
      <c r="T588" t="s">
        <v>2685</v>
      </c>
      <c r="U588" s="213">
        <v>4.5263</v>
      </c>
      <c r="V588" t="s">
        <v>3282</v>
      </c>
      <c r="W588" t="s">
        <v>3278</v>
      </c>
      <c r="X588" t="s">
        <v>3279</v>
      </c>
      <c r="Y588" t="s">
        <v>3280</v>
      </c>
      <c r="Z588" t="s">
        <v>4117</v>
      </c>
      <c r="AA588">
        <v>788627</v>
      </c>
      <c r="AB588" s="210">
        <v>37027.875</v>
      </c>
      <c r="AC588" s="210">
        <v>37027.875</v>
      </c>
    </row>
    <row r="589" spans="1:30" x14ac:dyDescent="0.2">
      <c r="A589" s="44" t="str">
        <f t="shared" si="46"/>
        <v>US Natural Gas Physical</v>
      </c>
      <c r="B589" s="44" t="str">
        <f t="shared" si="47"/>
        <v>US</v>
      </c>
      <c r="C589" s="44" t="str">
        <f t="shared" si="48"/>
        <v>Natural Gas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1</v>
      </c>
      <c r="F589" s="225">
        <f t="shared" si="50"/>
        <v>10000</v>
      </c>
      <c r="G589" s="214">
        <v>1245029</v>
      </c>
      <c r="H589" s="210">
        <v>37026.299814814818</v>
      </c>
      <c r="I589" t="s">
        <v>3157</v>
      </c>
      <c r="M589" t="s">
        <v>3795</v>
      </c>
      <c r="N589" t="s">
        <v>3275</v>
      </c>
      <c r="O589" t="s">
        <v>3276</v>
      </c>
      <c r="Q589" s="211">
        <v>10000</v>
      </c>
      <c r="S589" t="s">
        <v>3796</v>
      </c>
      <c r="T589" t="s">
        <v>2685</v>
      </c>
      <c r="U589" s="213">
        <v>4.5274999999999999</v>
      </c>
      <c r="V589" t="s">
        <v>3277</v>
      </c>
      <c r="W589" t="s">
        <v>3278</v>
      </c>
      <c r="X589" t="s">
        <v>3279</v>
      </c>
      <c r="Y589" t="s">
        <v>3280</v>
      </c>
      <c r="Z589" t="s">
        <v>4117</v>
      </c>
      <c r="AA589">
        <v>788628</v>
      </c>
      <c r="AB589" s="210">
        <v>37027.875</v>
      </c>
      <c r="AC589" s="210">
        <v>37027.875</v>
      </c>
    </row>
    <row r="590" spans="1:30" x14ac:dyDescent="0.2">
      <c r="A590" s="44" t="str">
        <f t="shared" si="46"/>
        <v>US Natural Gas Physical</v>
      </c>
      <c r="B590" s="44" t="str">
        <f t="shared" si="47"/>
        <v>US</v>
      </c>
      <c r="C590" s="44" t="str">
        <f t="shared" si="48"/>
        <v>Natural Gas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25">
        <f t="shared" si="50"/>
        <v>10000</v>
      </c>
      <c r="G590" s="214">
        <v>1245031</v>
      </c>
      <c r="H590" s="210">
        <v>37026.299953703703</v>
      </c>
      <c r="I590" t="s">
        <v>3157</v>
      </c>
      <c r="M590" t="s">
        <v>3795</v>
      </c>
      <c r="N590" t="s">
        <v>3275</v>
      </c>
      <c r="O590" t="s">
        <v>3276</v>
      </c>
      <c r="Q590" s="211">
        <v>10000</v>
      </c>
      <c r="S590" t="s">
        <v>3796</v>
      </c>
      <c r="T590" t="s">
        <v>2685</v>
      </c>
      <c r="U590" s="213">
        <v>4.5286999999999997</v>
      </c>
      <c r="V590" t="s">
        <v>3277</v>
      </c>
      <c r="W590" t="s">
        <v>3278</v>
      </c>
      <c r="X590" t="s">
        <v>3279</v>
      </c>
      <c r="Y590" t="s">
        <v>3280</v>
      </c>
      <c r="Z590" t="s">
        <v>4117</v>
      </c>
      <c r="AA590">
        <v>788629</v>
      </c>
      <c r="AB590" s="210">
        <v>37027.875</v>
      </c>
      <c r="AC590" s="210">
        <v>37027.875</v>
      </c>
    </row>
    <row r="591" spans="1:30" x14ac:dyDescent="0.2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25">
        <f t="shared" si="50"/>
        <v>15</v>
      </c>
      <c r="G591" s="214">
        <v>1245032</v>
      </c>
      <c r="H591" s="210">
        <v>37026.300150462965</v>
      </c>
      <c r="I591" t="s">
        <v>2891</v>
      </c>
      <c r="M591" t="s">
        <v>3801</v>
      </c>
      <c r="N591" t="s">
        <v>2682</v>
      </c>
      <c r="O591" t="s">
        <v>2683</v>
      </c>
      <c r="P591" s="211">
        <v>15</v>
      </c>
      <c r="S591" t="s">
        <v>2684</v>
      </c>
      <c r="T591" t="s">
        <v>2685</v>
      </c>
      <c r="U591" s="213">
        <v>1669</v>
      </c>
      <c r="V591" t="s">
        <v>2899</v>
      </c>
      <c r="W591" t="s">
        <v>2732</v>
      </c>
      <c r="X591" t="s">
        <v>2688</v>
      </c>
      <c r="Y591" t="s">
        <v>2689</v>
      </c>
      <c r="Z591" t="s">
        <v>2690</v>
      </c>
      <c r="AA591">
        <v>2129643</v>
      </c>
    </row>
    <row r="592" spans="1:30" x14ac:dyDescent="0.2">
      <c r="A592" s="44" t="str">
        <f t="shared" si="46"/>
        <v>US Natural Gas Financial</v>
      </c>
      <c r="B592" s="44" t="str">
        <f t="shared" si="47"/>
        <v>US</v>
      </c>
      <c r="C592" s="44" t="str">
        <f t="shared" si="48"/>
        <v>Natural Gas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30</v>
      </c>
      <c r="F592" s="225">
        <f t="shared" si="50"/>
        <v>300000</v>
      </c>
      <c r="G592" s="214">
        <v>1245033</v>
      </c>
      <c r="H592" s="210">
        <v>37026.300185185188</v>
      </c>
      <c r="I592" t="s">
        <v>3283</v>
      </c>
      <c r="M592" t="s">
        <v>3795</v>
      </c>
      <c r="N592" t="s">
        <v>3247</v>
      </c>
      <c r="O592" t="s">
        <v>3248</v>
      </c>
      <c r="P592" s="211">
        <v>10000</v>
      </c>
      <c r="S592" t="s">
        <v>3796</v>
      </c>
      <c r="T592" t="s">
        <v>2685</v>
      </c>
      <c r="U592" s="213">
        <v>4.51</v>
      </c>
      <c r="V592" t="s">
        <v>3284</v>
      </c>
      <c r="W592" t="s">
        <v>3975</v>
      </c>
      <c r="X592" t="s">
        <v>3250</v>
      </c>
      <c r="Y592" t="s">
        <v>2803</v>
      </c>
      <c r="Z592" t="s">
        <v>4117</v>
      </c>
      <c r="AA592" t="s">
        <v>3285</v>
      </c>
      <c r="AB592" s="210">
        <v>37043.875</v>
      </c>
      <c r="AC592" s="210">
        <v>37072.875</v>
      </c>
      <c r="AD592">
        <f>(AC592-AB592+1)*SUM(P592:Q592)</f>
        <v>300000</v>
      </c>
    </row>
    <row r="593" spans="1:30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30</v>
      </c>
      <c r="F593" s="225">
        <f t="shared" si="50"/>
        <v>1500</v>
      </c>
      <c r="G593" s="214">
        <v>1245034</v>
      </c>
      <c r="H593" s="210">
        <v>37026.300196759257</v>
      </c>
      <c r="I593" t="s">
        <v>3168</v>
      </c>
      <c r="M593" t="s">
        <v>3886</v>
      </c>
      <c r="N593" t="s">
        <v>3096</v>
      </c>
      <c r="O593" t="s">
        <v>3241</v>
      </c>
      <c r="Q593" s="211">
        <v>50</v>
      </c>
      <c r="S593" t="s">
        <v>3794</v>
      </c>
      <c r="T593" t="s">
        <v>2685</v>
      </c>
      <c r="U593" s="213">
        <v>46.3</v>
      </c>
      <c r="V593" t="s">
        <v>3242</v>
      </c>
      <c r="W593" t="s">
        <v>3243</v>
      </c>
      <c r="X593" t="s">
        <v>3244</v>
      </c>
      <c r="Y593" t="s">
        <v>3074</v>
      </c>
      <c r="Z593" t="s">
        <v>4112</v>
      </c>
      <c r="AA593">
        <v>610834.1</v>
      </c>
      <c r="AB593" s="210">
        <v>37135.594444444447</v>
      </c>
      <c r="AC593" s="210">
        <v>37164.594444444447</v>
      </c>
    </row>
    <row r="594" spans="1:30" x14ac:dyDescent="0.2">
      <c r="A594" s="44" t="str">
        <f t="shared" si="46"/>
        <v>US Natural Gas Financial</v>
      </c>
      <c r="B594" s="44" t="str">
        <f t="shared" si="47"/>
        <v>US</v>
      </c>
      <c r="C594" s="44" t="str">
        <f t="shared" si="48"/>
        <v>Natural Gas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30</v>
      </c>
      <c r="F594" s="225">
        <f t="shared" si="50"/>
        <v>150000</v>
      </c>
      <c r="G594" s="214">
        <v>1245035</v>
      </c>
      <c r="H594" s="210">
        <v>37026.300312500003</v>
      </c>
      <c r="I594" t="s">
        <v>3261</v>
      </c>
      <c r="M594" t="s">
        <v>3795</v>
      </c>
      <c r="N594" t="s">
        <v>3247</v>
      </c>
      <c r="O594" t="s">
        <v>3248</v>
      </c>
      <c r="P594" s="211">
        <v>5000</v>
      </c>
      <c r="S594" t="s">
        <v>3796</v>
      </c>
      <c r="T594" t="s">
        <v>2685</v>
      </c>
      <c r="U594" s="213">
        <v>4.51</v>
      </c>
      <c r="V594" t="s">
        <v>3262</v>
      </c>
      <c r="W594" t="s">
        <v>3975</v>
      </c>
      <c r="X594" t="s">
        <v>3250</v>
      </c>
      <c r="Y594" t="s">
        <v>2803</v>
      </c>
      <c r="Z594" t="s">
        <v>4117</v>
      </c>
      <c r="AA594" t="s">
        <v>3286</v>
      </c>
      <c r="AB594" s="210">
        <v>37043.875</v>
      </c>
      <c r="AC594" s="210">
        <v>37072.875</v>
      </c>
      <c r="AD594">
        <f>(AC594-AB594+1)*SUM(P594:Q594)</f>
        <v>150000</v>
      </c>
    </row>
    <row r="595" spans="1:30" x14ac:dyDescent="0.2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25">
        <f t="shared" si="50"/>
        <v>2</v>
      </c>
      <c r="G595" s="214">
        <v>1245036</v>
      </c>
      <c r="H595" s="210">
        <v>37026.300347222219</v>
      </c>
      <c r="I595" t="s">
        <v>2806</v>
      </c>
      <c r="M595" t="s">
        <v>3801</v>
      </c>
      <c r="N595" t="s">
        <v>2682</v>
      </c>
      <c r="O595" t="s">
        <v>2683</v>
      </c>
      <c r="Q595" s="211">
        <v>2</v>
      </c>
      <c r="S595" t="s">
        <v>2684</v>
      </c>
      <c r="T595" t="s">
        <v>2685</v>
      </c>
      <c r="U595" s="213">
        <v>1670</v>
      </c>
      <c r="V595" t="s">
        <v>2905</v>
      </c>
      <c r="W595" t="s">
        <v>2732</v>
      </c>
      <c r="X595" t="s">
        <v>2688</v>
      </c>
      <c r="Y595" t="s">
        <v>2689</v>
      </c>
      <c r="Z595" t="s">
        <v>2690</v>
      </c>
      <c r="AA595">
        <v>2129646</v>
      </c>
    </row>
    <row r="596" spans="1:30" x14ac:dyDescent="0.2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30</v>
      </c>
      <c r="F596" s="225">
        <f t="shared" si="50"/>
        <v>450000</v>
      </c>
      <c r="G596" s="214">
        <v>1245037</v>
      </c>
      <c r="H596" s="210">
        <v>37026.300416666665</v>
      </c>
      <c r="I596" t="s">
        <v>3287</v>
      </c>
      <c r="M596" t="s">
        <v>3795</v>
      </c>
      <c r="N596" t="s">
        <v>3247</v>
      </c>
      <c r="O596" t="s">
        <v>3248</v>
      </c>
      <c r="P596" s="211">
        <v>15000</v>
      </c>
      <c r="S596" t="s">
        <v>3796</v>
      </c>
      <c r="T596" t="s">
        <v>2685</v>
      </c>
      <c r="U596" s="213">
        <v>4.5049999999999999</v>
      </c>
      <c r="V596" t="s">
        <v>3288</v>
      </c>
      <c r="W596" t="s">
        <v>3975</v>
      </c>
      <c r="X596" t="s">
        <v>3250</v>
      </c>
      <c r="Y596" t="s">
        <v>2803</v>
      </c>
      <c r="Z596" t="s">
        <v>4117</v>
      </c>
      <c r="AA596" t="s">
        <v>3289</v>
      </c>
      <c r="AB596" s="210">
        <v>37043.875</v>
      </c>
      <c r="AC596" s="210">
        <v>37072.875</v>
      </c>
      <c r="AD596">
        <f>(AC596-AB596+1)*SUM(P596:Q596)</f>
        <v>450000</v>
      </c>
    </row>
    <row r="597" spans="1:30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25">
        <f t="shared" si="50"/>
        <v>50</v>
      </c>
      <c r="G597" s="214">
        <v>1245038</v>
      </c>
      <c r="H597" s="210">
        <v>37026.300428240742</v>
      </c>
      <c r="I597" t="s">
        <v>3290</v>
      </c>
      <c r="M597" t="s">
        <v>3886</v>
      </c>
      <c r="N597" t="s">
        <v>3096</v>
      </c>
      <c r="O597" t="s">
        <v>3136</v>
      </c>
      <c r="P597" s="211">
        <v>50</v>
      </c>
      <c r="S597" t="s">
        <v>3794</v>
      </c>
      <c r="T597" t="s">
        <v>2685</v>
      </c>
      <c r="U597" s="213">
        <v>38.25</v>
      </c>
      <c r="V597" t="s">
        <v>3291</v>
      </c>
      <c r="W597" t="s">
        <v>3138</v>
      </c>
      <c r="X597" t="s">
        <v>3139</v>
      </c>
      <c r="Y597" t="s">
        <v>3074</v>
      </c>
      <c r="Z597" t="s">
        <v>4112</v>
      </c>
      <c r="AA597">
        <v>610835.1</v>
      </c>
      <c r="AB597" s="210">
        <v>37027.875</v>
      </c>
      <c r="AC597" s="210">
        <v>37027.875</v>
      </c>
    </row>
    <row r="598" spans="1:30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30</v>
      </c>
      <c r="F598" s="225">
        <f t="shared" si="50"/>
        <v>1500</v>
      </c>
      <c r="G598" s="214">
        <v>1245039</v>
      </c>
      <c r="H598" s="210">
        <v>37026.300671296296</v>
      </c>
      <c r="I598" t="s">
        <v>3145</v>
      </c>
      <c r="M598" t="s">
        <v>3886</v>
      </c>
      <c r="N598" t="s">
        <v>3096</v>
      </c>
      <c r="O598" t="s">
        <v>3146</v>
      </c>
      <c r="Q598" s="211">
        <v>50</v>
      </c>
      <c r="S598" t="s">
        <v>3794</v>
      </c>
      <c r="T598" t="s">
        <v>2685</v>
      </c>
      <c r="U598" s="213">
        <v>66.25</v>
      </c>
      <c r="V598" t="s">
        <v>3147</v>
      </c>
      <c r="W598" t="s">
        <v>3113</v>
      </c>
      <c r="X598" t="s">
        <v>3148</v>
      </c>
      <c r="Y598" t="s">
        <v>3074</v>
      </c>
      <c r="Z598" t="s">
        <v>4112</v>
      </c>
      <c r="AA598">
        <v>610836.1</v>
      </c>
      <c r="AB598" s="210">
        <v>37043.71597222222</v>
      </c>
      <c r="AC598" s="210">
        <v>37072.71597222222</v>
      </c>
    </row>
    <row r="599" spans="1:30" x14ac:dyDescent="0.2">
      <c r="A599" s="44" t="str">
        <f t="shared" si="46"/>
        <v>US Natural Gas Financial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31</v>
      </c>
      <c r="F599" s="225">
        <f t="shared" si="50"/>
        <v>155000</v>
      </c>
      <c r="G599" s="214">
        <v>1245040</v>
      </c>
      <c r="H599" s="210">
        <v>37026.300775462965</v>
      </c>
      <c r="I599" t="s">
        <v>3268</v>
      </c>
      <c r="M599" t="s">
        <v>3795</v>
      </c>
      <c r="N599" t="s">
        <v>3247</v>
      </c>
      <c r="O599" t="s">
        <v>3269</v>
      </c>
      <c r="Q599" s="211">
        <v>5000</v>
      </c>
      <c r="S599" t="s">
        <v>3796</v>
      </c>
      <c r="T599" t="s">
        <v>2685</v>
      </c>
      <c r="U599" s="213">
        <v>4.6449999999999996</v>
      </c>
      <c r="V599" t="s">
        <v>3270</v>
      </c>
      <c r="W599" t="s">
        <v>3975</v>
      </c>
      <c r="X599" t="s">
        <v>3250</v>
      </c>
      <c r="Y599" t="s">
        <v>2803</v>
      </c>
      <c r="Z599" t="s">
        <v>4117</v>
      </c>
      <c r="AA599" t="s">
        <v>3292</v>
      </c>
      <c r="AB599" s="210">
        <v>37104.875</v>
      </c>
      <c r="AC599" s="210">
        <v>37134.875</v>
      </c>
      <c r="AD599">
        <f>(AC599-AB599+1)*SUM(P599:Q599)</f>
        <v>155000</v>
      </c>
    </row>
    <row r="600" spans="1:30" x14ac:dyDescent="0.2">
      <c r="A600" s="44" t="str">
        <f t="shared" si="46"/>
        <v>US Natural Gas Financial</v>
      </c>
      <c r="B600" s="44" t="str">
        <f t="shared" si="47"/>
        <v>US</v>
      </c>
      <c r="C600" s="44" t="str">
        <f t="shared" si="48"/>
        <v>Natural Gas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31</v>
      </c>
      <c r="F600" s="225">
        <f t="shared" si="50"/>
        <v>77500</v>
      </c>
      <c r="G600" s="214">
        <v>1245043</v>
      </c>
      <c r="H600" s="210">
        <v>37026.301249999997</v>
      </c>
      <c r="I600" t="s">
        <v>3256</v>
      </c>
      <c r="M600" t="s">
        <v>3795</v>
      </c>
      <c r="N600" t="s">
        <v>3247</v>
      </c>
      <c r="O600" t="s">
        <v>3269</v>
      </c>
      <c r="P600" s="211">
        <v>2500</v>
      </c>
      <c r="S600" t="s">
        <v>3796</v>
      </c>
      <c r="T600" t="s">
        <v>2685</v>
      </c>
      <c r="U600" s="213">
        <v>4.6399999999999997</v>
      </c>
      <c r="V600" t="s">
        <v>3257</v>
      </c>
      <c r="W600" t="s">
        <v>3975</v>
      </c>
      <c r="X600" t="s">
        <v>3250</v>
      </c>
      <c r="Y600" t="s">
        <v>2803</v>
      </c>
      <c r="Z600" t="s">
        <v>4117</v>
      </c>
      <c r="AA600" t="s">
        <v>3293</v>
      </c>
      <c r="AB600" s="210">
        <v>37104.875</v>
      </c>
      <c r="AC600" s="210">
        <v>37134.875</v>
      </c>
      <c r="AD600">
        <f>(AC600-AB600+1)*SUM(P600:Q600)</f>
        <v>77500</v>
      </c>
    </row>
    <row r="601" spans="1:30" x14ac:dyDescent="0.2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1</v>
      </c>
      <c r="F601" s="225">
        <f t="shared" si="50"/>
        <v>50</v>
      </c>
      <c r="G601" s="214">
        <v>1245046</v>
      </c>
      <c r="H601" s="210">
        <v>37026.301481481481</v>
      </c>
      <c r="I601" t="s">
        <v>2630</v>
      </c>
      <c r="M601" t="s">
        <v>3886</v>
      </c>
      <c r="N601" t="s">
        <v>3096</v>
      </c>
      <c r="O601" t="s">
        <v>3189</v>
      </c>
      <c r="P601" s="211">
        <v>50</v>
      </c>
      <c r="S601" t="s">
        <v>3794</v>
      </c>
      <c r="T601" t="s">
        <v>2685</v>
      </c>
      <c r="U601" s="213">
        <v>51</v>
      </c>
      <c r="V601" t="s">
        <v>3226</v>
      </c>
      <c r="W601" t="s">
        <v>3190</v>
      </c>
      <c r="X601" t="s">
        <v>3191</v>
      </c>
      <c r="Y601" t="s">
        <v>3074</v>
      </c>
      <c r="Z601" t="s">
        <v>4112</v>
      </c>
      <c r="AA601">
        <v>610837.1</v>
      </c>
      <c r="AB601" s="210">
        <v>37027.875</v>
      </c>
      <c r="AC601" s="210">
        <v>37027.875</v>
      </c>
    </row>
    <row r="602" spans="1:30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25">
        <f t="shared" si="50"/>
        <v>50</v>
      </c>
      <c r="G602" s="214">
        <v>1245047</v>
      </c>
      <c r="H602" s="210">
        <v>37026.301539351851</v>
      </c>
      <c r="I602" t="s">
        <v>3157</v>
      </c>
      <c r="M602" t="s">
        <v>3886</v>
      </c>
      <c r="N602" t="s">
        <v>3096</v>
      </c>
      <c r="O602" t="s">
        <v>3158</v>
      </c>
      <c r="Q602" s="211">
        <v>50</v>
      </c>
      <c r="S602" t="s">
        <v>3794</v>
      </c>
      <c r="T602" t="s">
        <v>2685</v>
      </c>
      <c r="U602" s="213">
        <v>14</v>
      </c>
      <c r="V602" t="s">
        <v>3294</v>
      </c>
      <c r="W602" t="s">
        <v>3128</v>
      </c>
      <c r="X602" t="s">
        <v>3129</v>
      </c>
      <c r="Y602" t="s">
        <v>3074</v>
      </c>
      <c r="Z602" t="s">
        <v>4112</v>
      </c>
      <c r="AA602">
        <v>610838.1</v>
      </c>
      <c r="AB602" s="210">
        <v>37027.875</v>
      </c>
      <c r="AC602" s="210">
        <v>37027.875</v>
      </c>
    </row>
    <row r="603" spans="1:30" x14ac:dyDescent="0.2">
      <c r="A603" s="44" t="str">
        <f t="shared" si="46"/>
        <v xml:space="preserve"> Metals Financial</v>
      </c>
      <c r="B603" s="44" t="str">
        <f t="shared" si="47"/>
        <v/>
      </c>
      <c r="C603" s="44" t="str">
        <f t="shared" si="48"/>
        <v>Metals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1</v>
      </c>
      <c r="F603" s="225">
        <f t="shared" si="50"/>
        <v>7</v>
      </c>
      <c r="G603" s="214">
        <v>1245048</v>
      </c>
      <c r="H603" s="210">
        <v>37026.301666666666</v>
      </c>
      <c r="I603" t="s">
        <v>2623</v>
      </c>
      <c r="M603" t="s">
        <v>3801</v>
      </c>
      <c r="N603" t="s">
        <v>2682</v>
      </c>
      <c r="O603" t="s">
        <v>2683</v>
      </c>
      <c r="Q603" s="211">
        <v>7</v>
      </c>
      <c r="S603" t="s">
        <v>2684</v>
      </c>
      <c r="T603" t="s">
        <v>2685</v>
      </c>
      <c r="U603" s="213">
        <v>1670</v>
      </c>
      <c r="V603" t="s">
        <v>2789</v>
      </c>
      <c r="W603" t="s">
        <v>2732</v>
      </c>
      <c r="X603" t="s">
        <v>2688</v>
      </c>
      <c r="Y603" t="s">
        <v>2689</v>
      </c>
      <c r="Z603" t="s">
        <v>2690</v>
      </c>
      <c r="AA603">
        <v>2129658</v>
      </c>
    </row>
    <row r="604" spans="1:30" x14ac:dyDescent="0.2">
      <c r="A604" s="44" t="str">
        <f t="shared" si="46"/>
        <v>US Natural Gas Financial</v>
      </c>
      <c r="B604" s="44" t="str">
        <f t="shared" si="47"/>
        <v>US</v>
      </c>
      <c r="C604" s="44" t="str">
        <f t="shared" si="48"/>
        <v>Natural Gas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30</v>
      </c>
      <c r="F604" s="225">
        <f t="shared" si="50"/>
        <v>375000</v>
      </c>
      <c r="G604" s="214">
        <v>1245050</v>
      </c>
      <c r="H604" s="210">
        <v>37026.301990740743</v>
      </c>
      <c r="I604" t="s">
        <v>3287</v>
      </c>
      <c r="M604" t="s">
        <v>3795</v>
      </c>
      <c r="N604" t="s">
        <v>3247</v>
      </c>
      <c r="O604" t="s">
        <v>3248</v>
      </c>
      <c r="P604" s="211">
        <v>12500</v>
      </c>
      <c r="S604" t="s">
        <v>3796</v>
      </c>
      <c r="T604" t="s">
        <v>2685</v>
      </c>
      <c r="U604" s="213">
        <v>4.5049999999999999</v>
      </c>
      <c r="V604" t="s">
        <v>3288</v>
      </c>
      <c r="W604" t="s">
        <v>3975</v>
      </c>
      <c r="X604" t="s">
        <v>3250</v>
      </c>
      <c r="Y604" t="s">
        <v>2803</v>
      </c>
      <c r="Z604" t="s">
        <v>4117</v>
      </c>
      <c r="AA604" t="s">
        <v>3295</v>
      </c>
      <c r="AB604" s="210">
        <v>37043.875</v>
      </c>
      <c r="AC604" s="210">
        <v>37072.875</v>
      </c>
      <c r="AD604">
        <f>(AC604-AB604+1)*SUM(P604:Q604)</f>
        <v>375000</v>
      </c>
    </row>
    <row r="605" spans="1:30" x14ac:dyDescent="0.2">
      <c r="A605" s="44" t="str">
        <f t="shared" si="46"/>
        <v>US Natural Gas Financial</v>
      </c>
      <c r="B605" s="44" t="str">
        <f t="shared" si="47"/>
        <v>US</v>
      </c>
      <c r="C605" s="44" t="str">
        <f t="shared" si="48"/>
        <v>Natural Gas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31</v>
      </c>
      <c r="F605" s="225">
        <f t="shared" si="50"/>
        <v>465000</v>
      </c>
      <c r="G605" s="214">
        <v>1245051</v>
      </c>
      <c r="H605" s="210">
        <v>37026.302094907405</v>
      </c>
      <c r="I605" t="s">
        <v>3268</v>
      </c>
      <c r="M605" t="s">
        <v>3795</v>
      </c>
      <c r="N605" t="s">
        <v>3247</v>
      </c>
      <c r="O605" t="s">
        <v>3269</v>
      </c>
      <c r="Q605" s="211">
        <v>15000</v>
      </c>
      <c r="S605" t="s">
        <v>3796</v>
      </c>
      <c r="T605" t="s">
        <v>2685</v>
      </c>
      <c r="U605" s="213">
        <v>4.6449999999999996</v>
      </c>
      <c r="V605" t="s">
        <v>3270</v>
      </c>
      <c r="W605" t="s">
        <v>3975</v>
      </c>
      <c r="X605" t="s">
        <v>3250</v>
      </c>
      <c r="Y605" t="s">
        <v>2803</v>
      </c>
      <c r="Z605" t="s">
        <v>4117</v>
      </c>
      <c r="AA605" t="s">
        <v>3296</v>
      </c>
      <c r="AB605" s="210">
        <v>37104.875</v>
      </c>
      <c r="AC605" s="210">
        <v>37134.875</v>
      </c>
      <c r="AD605">
        <f>(AC605-AB605+1)*SUM(P605:Q605)</f>
        <v>465000</v>
      </c>
    </row>
    <row r="606" spans="1:30" x14ac:dyDescent="0.2">
      <c r="A606" s="44" t="str">
        <f t="shared" si="46"/>
        <v>US Natural Gas Financial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30</v>
      </c>
      <c r="F606" s="225">
        <f t="shared" si="50"/>
        <v>75000</v>
      </c>
      <c r="G606" s="214">
        <v>1245054</v>
      </c>
      <c r="H606" s="210">
        <v>37026.302118055559</v>
      </c>
      <c r="I606" t="s">
        <v>3287</v>
      </c>
      <c r="M606" t="s">
        <v>3795</v>
      </c>
      <c r="N606" t="s">
        <v>3247</v>
      </c>
      <c r="O606" t="s">
        <v>3248</v>
      </c>
      <c r="P606" s="211">
        <v>2500</v>
      </c>
      <c r="S606" t="s">
        <v>3796</v>
      </c>
      <c r="T606" t="s">
        <v>2685</v>
      </c>
      <c r="U606" s="213">
        <v>4.5049999999999999</v>
      </c>
      <c r="V606" t="s">
        <v>3288</v>
      </c>
      <c r="W606" t="s">
        <v>3975</v>
      </c>
      <c r="X606" t="s">
        <v>3250</v>
      </c>
      <c r="Y606" t="s">
        <v>2803</v>
      </c>
      <c r="Z606" t="s">
        <v>4117</v>
      </c>
      <c r="AA606" t="s">
        <v>3297</v>
      </c>
      <c r="AB606" s="210">
        <v>37043.875</v>
      </c>
      <c r="AC606" s="210">
        <v>37072.875</v>
      </c>
      <c r="AD606">
        <f>(AC606-AB606+1)*SUM(P606:Q606)</f>
        <v>75000</v>
      </c>
    </row>
    <row r="607" spans="1:30" x14ac:dyDescent="0.2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25">
        <f t="shared" si="50"/>
        <v>4</v>
      </c>
      <c r="G607" s="214">
        <v>1245055</v>
      </c>
      <c r="H607" s="210">
        <v>37026.302303240744</v>
      </c>
      <c r="I607" t="s">
        <v>2806</v>
      </c>
      <c r="M607" t="s">
        <v>3801</v>
      </c>
      <c r="N607" t="s">
        <v>2682</v>
      </c>
      <c r="O607" t="s">
        <v>2683</v>
      </c>
      <c r="Q607" s="211">
        <v>4</v>
      </c>
      <c r="S607" t="s">
        <v>2684</v>
      </c>
      <c r="T607" t="s">
        <v>2685</v>
      </c>
      <c r="U607" s="213">
        <v>1671</v>
      </c>
      <c r="V607" t="s">
        <v>2905</v>
      </c>
      <c r="W607" t="s">
        <v>2732</v>
      </c>
      <c r="X607" t="s">
        <v>2688</v>
      </c>
      <c r="Y607" t="s">
        <v>2689</v>
      </c>
      <c r="Z607" t="s">
        <v>2690</v>
      </c>
      <c r="AA607">
        <v>2129665</v>
      </c>
    </row>
    <row r="608" spans="1:30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30</v>
      </c>
      <c r="F608" s="225">
        <f t="shared" si="50"/>
        <v>1500</v>
      </c>
      <c r="G608" s="214">
        <v>1245056</v>
      </c>
      <c r="H608" s="210">
        <v>37026.302337962959</v>
      </c>
      <c r="I608" t="s">
        <v>3822</v>
      </c>
      <c r="M608" t="s">
        <v>3886</v>
      </c>
      <c r="N608" t="s">
        <v>3096</v>
      </c>
      <c r="O608" t="s">
        <v>3298</v>
      </c>
      <c r="Q608" s="211">
        <v>50</v>
      </c>
      <c r="S608" t="s">
        <v>3794</v>
      </c>
      <c r="T608" t="s">
        <v>2685</v>
      </c>
      <c r="U608" s="213">
        <v>65.5</v>
      </c>
      <c r="V608" t="s">
        <v>3299</v>
      </c>
      <c r="W608" t="s">
        <v>3138</v>
      </c>
      <c r="X608" t="s">
        <v>3179</v>
      </c>
      <c r="Y608" t="s">
        <v>3074</v>
      </c>
      <c r="Z608" t="s">
        <v>4112</v>
      </c>
      <c r="AA608">
        <v>610840.1</v>
      </c>
      <c r="AB608" s="210">
        <v>37043.591666666667</v>
      </c>
      <c r="AC608" s="210">
        <v>37072.591666666667</v>
      </c>
    </row>
    <row r="609" spans="1:30" x14ac:dyDescent="0.2">
      <c r="A609" s="44" t="str">
        <f t="shared" si="46"/>
        <v>US Natural Gas Financial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31</v>
      </c>
      <c r="F609" s="225">
        <f t="shared" si="50"/>
        <v>77500</v>
      </c>
      <c r="G609" s="214">
        <v>1245058</v>
      </c>
      <c r="H609" s="210">
        <v>37026.302476851852</v>
      </c>
      <c r="I609" t="s">
        <v>3256</v>
      </c>
      <c r="M609" t="s">
        <v>3795</v>
      </c>
      <c r="N609" t="s">
        <v>3247</v>
      </c>
      <c r="O609" t="s">
        <v>3300</v>
      </c>
      <c r="P609" s="211">
        <v>2500</v>
      </c>
      <c r="S609" t="s">
        <v>3796</v>
      </c>
      <c r="T609" t="s">
        <v>2685</v>
      </c>
      <c r="U609" s="213">
        <v>4.5724999999999998</v>
      </c>
      <c r="V609" t="s">
        <v>3257</v>
      </c>
      <c r="W609" t="s">
        <v>3975</v>
      </c>
      <c r="X609" t="s">
        <v>3250</v>
      </c>
      <c r="Y609" t="s">
        <v>2803</v>
      </c>
      <c r="Z609" t="s">
        <v>4117</v>
      </c>
      <c r="AA609" t="s">
        <v>3301</v>
      </c>
      <c r="AB609" s="210">
        <v>37073.875</v>
      </c>
      <c r="AC609" s="210">
        <v>37103.875</v>
      </c>
      <c r="AD609">
        <f>(AC609-AB609+1)*SUM(P609:Q609)</f>
        <v>77500</v>
      </c>
    </row>
    <row r="610" spans="1:30" x14ac:dyDescent="0.2">
      <c r="A610" s="44" t="str">
        <f t="shared" si="46"/>
        <v>US Natural Gas Financial</v>
      </c>
      <c r="B610" s="44" t="str">
        <f t="shared" si="47"/>
        <v>US</v>
      </c>
      <c r="C610" s="44" t="str">
        <f t="shared" si="48"/>
        <v>Natural Gas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30</v>
      </c>
      <c r="F610" s="225">
        <f t="shared" si="50"/>
        <v>225000</v>
      </c>
      <c r="G610" s="214">
        <v>1245060</v>
      </c>
      <c r="H610" s="210">
        <v>37026.302499999998</v>
      </c>
      <c r="I610" t="s">
        <v>3283</v>
      </c>
      <c r="M610" t="s">
        <v>3795</v>
      </c>
      <c r="N610" t="s">
        <v>3247</v>
      </c>
      <c r="O610" t="s">
        <v>3248</v>
      </c>
      <c r="P610" s="211">
        <v>7500</v>
      </c>
      <c r="S610" t="s">
        <v>3796</v>
      </c>
      <c r="T610" t="s">
        <v>2685</v>
      </c>
      <c r="U610" s="213">
        <v>4.5049999999999999</v>
      </c>
      <c r="V610" t="s">
        <v>3284</v>
      </c>
      <c r="W610" t="s">
        <v>3975</v>
      </c>
      <c r="X610" t="s">
        <v>3250</v>
      </c>
      <c r="Y610" t="s">
        <v>2803</v>
      </c>
      <c r="Z610" t="s">
        <v>4117</v>
      </c>
      <c r="AA610" t="s">
        <v>3302</v>
      </c>
      <c r="AB610" s="210">
        <v>37043.875</v>
      </c>
      <c r="AC610" s="210">
        <v>37072.875</v>
      </c>
      <c r="AD610">
        <f>(AC610-AB610+1)*SUM(P610:Q610)</f>
        <v>225000</v>
      </c>
    </row>
    <row r="611" spans="1:30" x14ac:dyDescent="0.2">
      <c r="A611" s="44" t="str">
        <f t="shared" si="46"/>
        <v xml:space="preserve"> Metals Financial</v>
      </c>
      <c r="B611" s="44" t="str">
        <f t="shared" si="47"/>
        <v/>
      </c>
      <c r="C611" s="44" t="str">
        <f t="shared" si="48"/>
        <v>Metals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25">
        <f t="shared" si="50"/>
        <v>10</v>
      </c>
      <c r="G611" s="214">
        <v>1245061</v>
      </c>
      <c r="H611" s="210">
        <v>37026.302534722221</v>
      </c>
      <c r="I611" t="s">
        <v>2623</v>
      </c>
      <c r="M611" t="s">
        <v>3801</v>
      </c>
      <c r="N611" t="s">
        <v>2782</v>
      </c>
      <c r="O611" t="s">
        <v>2783</v>
      </c>
      <c r="Q611" s="211">
        <v>10</v>
      </c>
      <c r="S611" t="s">
        <v>2684</v>
      </c>
      <c r="T611" t="s">
        <v>2685</v>
      </c>
      <c r="U611" s="213">
        <v>1514</v>
      </c>
      <c r="V611" t="s">
        <v>2790</v>
      </c>
      <c r="W611" t="s">
        <v>2732</v>
      </c>
      <c r="X611" t="s">
        <v>2688</v>
      </c>
      <c r="Y611" t="s">
        <v>2689</v>
      </c>
      <c r="Z611" t="s">
        <v>2690</v>
      </c>
      <c r="AA611">
        <v>2129669</v>
      </c>
    </row>
    <row r="612" spans="1:30" x14ac:dyDescent="0.2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151</v>
      </c>
      <c r="F612" s="225">
        <f t="shared" si="50"/>
        <v>755000</v>
      </c>
      <c r="G612" s="214">
        <v>1245065</v>
      </c>
      <c r="H612" s="210">
        <v>37026.30431712963</v>
      </c>
      <c r="I612" t="s">
        <v>3086</v>
      </c>
      <c r="M612" t="s">
        <v>3795</v>
      </c>
      <c r="N612" t="s">
        <v>3303</v>
      </c>
      <c r="O612" t="s">
        <v>3304</v>
      </c>
      <c r="Q612" s="211">
        <v>5000</v>
      </c>
      <c r="S612" t="s">
        <v>3796</v>
      </c>
      <c r="T612" t="s">
        <v>2685</v>
      </c>
      <c r="U612" s="213">
        <v>1.625</v>
      </c>
      <c r="V612" t="s">
        <v>3305</v>
      </c>
      <c r="W612" t="s">
        <v>3306</v>
      </c>
      <c r="X612" t="s">
        <v>3307</v>
      </c>
      <c r="Y612" t="s">
        <v>2803</v>
      </c>
      <c r="Z612" t="s">
        <v>4117</v>
      </c>
      <c r="AA612" t="s">
        <v>3308</v>
      </c>
      <c r="AB612" s="210">
        <v>37196</v>
      </c>
      <c r="AC612" s="210">
        <v>37346</v>
      </c>
      <c r="AD612">
        <f>(AC612-AB612+1)*SUM(P612:Q612)</f>
        <v>755000</v>
      </c>
    </row>
    <row r="613" spans="1:30" x14ac:dyDescent="0.2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25">
        <f t="shared" si="50"/>
        <v>20</v>
      </c>
      <c r="G613" s="214">
        <v>1245066</v>
      </c>
      <c r="H613" s="210">
        <v>37026.304328703707</v>
      </c>
      <c r="I613" t="s">
        <v>3252</v>
      </c>
      <c r="M613" t="s">
        <v>3801</v>
      </c>
      <c r="N613" t="s">
        <v>2782</v>
      </c>
      <c r="O613" t="s">
        <v>2875</v>
      </c>
      <c r="P613" s="211">
        <v>20</v>
      </c>
      <c r="S613" t="s">
        <v>2684</v>
      </c>
      <c r="T613" t="s">
        <v>2685</v>
      </c>
      <c r="U613" s="213">
        <v>1532.5</v>
      </c>
      <c r="V613" t="s">
        <v>3309</v>
      </c>
      <c r="W613" t="s">
        <v>2874</v>
      </c>
      <c r="X613" t="s">
        <v>2688</v>
      </c>
      <c r="Y613" t="s">
        <v>2689</v>
      </c>
      <c r="Z613" t="s">
        <v>2690</v>
      </c>
      <c r="AA613">
        <v>2129679</v>
      </c>
      <c r="AB613" s="210">
        <v>37028.875</v>
      </c>
      <c r="AC613" s="210">
        <v>37028.875</v>
      </c>
    </row>
    <row r="614" spans="1:30" x14ac:dyDescent="0.2">
      <c r="A614" s="44" t="str">
        <f t="shared" si="46"/>
        <v xml:space="preserve"> Metals Financial</v>
      </c>
      <c r="B614" s="44" t="str">
        <f t="shared" si="47"/>
        <v/>
      </c>
      <c r="C614" s="44" t="str">
        <f t="shared" si="48"/>
        <v>Metals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1</v>
      </c>
      <c r="F614" s="225">
        <f t="shared" si="50"/>
        <v>20</v>
      </c>
      <c r="G614" s="214">
        <v>1245067</v>
      </c>
      <c r="H614" s="210">
        <v>37026.304328703707</v>
      </c>
      <c r="I614" t="s">
        <v>3252</v>
      </c>
      <c r="M614" t="s">
        <v>3801</v>
      </c>
      <c r="N614" t="s">
        <v>2782</v>
      </c>
      <c r="O614" t="s">
        <v>2783</v>
      </c>
      <c r="Q614" s="211">
        <v>20</v>
      </c>
      <c r="S614" t="s">
        <v>2684</v>
      </c>
      <c r="T614" t="s">
        <v>2685</v>
      </c>
      <c r="U614" s="213">
        <v>1517.5</v>
      </c>
      <c r="V614" t="s">
        <v>3309</v>
      </c>
      <c r="W614" t="s">
        <v>2874</v>
      </c>
      <c r="X614" t="s">
        <v>2688</v>
      </c>
      <c r="Y614" t="s">
        <v>2689</v>
      </c>
      <c r="Z614" t="s">
        <v>2690</v>
      </c>
      <c r="AA614">
        <v>2129682</v>
      </c>
    </row>
    <row r="615" spans="1:30" x14ac:dyDescent="0.2">
      <c r="A615" s="44" t="str">
        <f t="shared" si="46"/>
        <v>US Natural Gas Financial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30</v>
      </c>
      <c r="F615" s="225">
        <f t="shared" si="50"/>
        <v>450000</v>
      </c>
      <c r="G615" s="214">
        <v>1245068</v>
      </c>
      <c r="H615" s="210">
        <v>37026.3044212963</v>
      </c>
      <c r="I615" t="s">
        <v>3310</v>
      </c>
      <c r="M615" t="s">
        <v>3795</v>
      </c>
      <c r="N615" t="s">
        <v>3247</v>
      </c>
      <c r="O615" t="s">
        <v>3248</v>
      </c>
      <c r="Q615" s="211">
        <v>15000</v>
      </c>
      <c r="S615" t="s">
        <v>3796</v>
      </c>
      <c r="T615" t="s">
        <v>2685</v>
      </c>
      <c r="U615" s="213">
        <v>4.51</v>
      </c>
      <c r="V615" t="s">
        <v>3311</v>
      </c>
      <c r="W615" t="s">
        <v>3975</v>
      </c>
      <c r="X615" t="s">
        <v>3250</v>
      </c>
      <c r="Y615" t="s">
        <v>2803</v>
      </c>
      <c r="Z615" t="s">
        <v>4117</v>
      </c>
      <c r="AA615" t="s">
        <v>3312</v>
      </c>
      <c r="AB615" s="210">
        <v>37043.875</v>
      </c>
      <c r="AC615" s="210">
        <v>37072.875</v>
      </c>
      <c r="AD615">
        <f>(AC615-AB615+1)*SUM(P615:Q615)</f>
        <v>450000</v>
      </c>
    </row>
    <row r="616" spans="1:30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25">
        <f t="shared" si="50"/>
        <v>16</v>
      </c>
      <c r="G616" s="214">
        <v>1245069</v>
      </c>
      <c r="H616" s="210">
        <v>37026.3046412037</v>
      </c>
      <c r="I616" t="s">
        <v>3313</v>
      </c>
      <c r="M616" t="s">
        <v>3801</v>
      </c>
      <c r="N616" t="s">
        <v>2682</v>
      </c>
      <c r="O616" t="s">
        <v>2683</v>
      </c>
      <c r="Q616" s="211">
        <v>16</v>
      </c>
      <c r="S616" t="s">
        <v>2684</v>
      </c>
      <c r="T616" t="s">
        <v>2685</v>
      </c>
      <c r="U616" s="213">
        <v>1672</v>
      </c>
      <c r="V616" t="s">
        <v>3314</v>
      </c>
      <c r="W616" t="s">
        <v>2732</v>
      </c>
      <c r="X616" t="s">
        <v>2688</v>
      </c>
      <c r="Y616" t="s">
        <v>2689</v>
      </c>
      <c r="Z616" t="s">
        <v>2690</v>
      </c>
      <c r="AA616">
        <v>2129685</v>
      </c>
    </row>
    <row r="617" spans="1:30" x14ac:dyDescent="0.2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25">
        <f t="shared" si="50"/>
        <v>50</v>
      </c>
      <c r="G617" s="214">
        <v>1245071</v>
      </c>
      <c r="H617" s="210">
        <v>37026.30572916667</v>
      </c>
      <c r="I617" t="s">
        <v>3822</v>
      </c>
      <c r="M617" t="s">
        <v>3886</v>
      </c>
      <c r="N617" t="s">
        <v>3096</v>
      </c>
      <c r="O617" t="s">
        <v>3117</v>
      </c>
      <c r="P617" s="211">
        <v>50</v>
      </c>
      <c r="S617" t="s">
        <v>3794</v>
      </c>
      <c r="T617" t="s">
        <v>2685</v>
      </c>
      <c r="U617" s="213">
        <v>45</v>
      </c>
      <c r="V617" t="s">
        <v>3315</v>
      </c>
      <c r="W617" t="s">
        <v>3119</v>
      </c>
      <c r="X617" t="s">
        <v>3120</v>
      </c>
      <c r="Y617" t="s">
        <v>3074</v>
      </c>
      <c r="Z617" t="s">
        <v>4112</v>
      </c>
      <c r="AA617">
        <v>610843.1</v>
      </c>
      <c r="AB617" s="210">
        <v>37027.875</v>
      </c>
      <c r="AC617" s="210">
        <v>37027.875</v>
      </c>
    </row>
    <row r="618" spans="1:30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25">
        <f t="shared" si="50"/>
        <v>20</v>
      </c>
      <c r="G618" s="214">
        <v>1245072</v>
      </c>
      <c r="H618" s="210">
        <v>37026.305787037039</v>
      </c>
      <c r="I618" t="s">
        <v>2623</v>
      </c>
      <c r="M618" t="s">
        <v>3801</v>
      </c>
      <c r="N618" t="s">
        <v>2682</v>
      </c>
      <c r="O618" t="s">
        <v>2683</v>
      </c>
      <c r="Q618" s="211">
        <v>20</v>
      </c>
      <c r="S618" t="s">
        <v>2684</v>
      </c>
      <c r="T618" t="s">
        <v>2685</v>
      </c>
      <c r="U618" s="213">
        <v>1673</v>
      </c>
      <c r="V618" t="s">
        <v>2789</v>
      </c>
      <c r="W618" t="s">
        <v>2732</v>
      </c>
      <c r="X618" t="s">
        <v>2688</v>
      </c>
      <c r="Y618" t="s">
        <v>2689</v>
      </c>
      <c r="Z618" t="s">
        <v>2690</v>
      </c>
      <c r="AA618">
        <v>2129692</v>
      </c>
    </row>
    <row r="619" spans="1:30" x14ac:dyDescent="0.2">
      <c r="A619" s="44" t="str">
        <f t="shared" si="46"/>
        <v>US Natural Gas Financial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31</v>
      </c>
      <c r="F619" s="225">
        <f t="shared" si="50"/>
        <v>465000</v>
      </c>
      <c r="G619" s="214">
        <v>1245073</v>
      </c>
      <c r="H619" s="210">
        <v>37026.305960648147</v>
      </c>
      <c r="I619" t="s">
        <v>3287</v>
      </c>
      <c r="M619" t="s">
        <v>3795</v>
      </c>
      <c r="N619" t="s">
        <v>3247</v>
      </c>
      <c r="O619" t="s">
        <v>3269</v>
      </c>
      <c r="Q619" s="211">
        <v>15000</v>
      </c>
      <c r="S619" t="s">
        <v>3796</v>
      </c>
      <c r="T619" t="s">
        <v>2685</v>
      </c>
      <c r="U619" s="213">
        <v>4.6500000000000004</v>
      </c>
      <c r="V619" t="s">
        <v>3316</v>
      </c>
      <c r="W619" t="s">
        <v>3975</v>
      </c>
      <c r="X619" t="s">
        <v>3250</v>
      </c>
      <c r="Y619" t="s">
        <v>2803</v>
      </c>
      <c r="Z619" t="s">
        <v>4117</v>
      </c>
      <c r="AA619" t="s">
        <v>3317</v>
      </c>
      <c r="AB619" s="210">
        <v>37104.875</v>
      </c>
      <c r="AC619" s="210">
        <v>37134.875</v>
      </c>
      <c r="AD619">
        <f>(AC619-AB619+1)*SUM(P619:Q619)</f>
        <v>465000</v>
      </c>
    </row>
    <row r="620" spans="1:30" x14ac:dyDescent="0.2">
      <c r="A620" s="44" t="str">
        <f t="shared" si="46"/>
        <v>US Natural Gas Physical</v>
      </c>
      <c r="B620" s="44" t="str">
        <f t="shared" si="47"/>
        <v>US</v>
      </c>
      <c r="C620" s="44" t="str">
        <f t="shared" si="48"/>
        <v>Natural Gas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25">
        <f t="shared" si="50"/>
        <v>10000</v>
      </c>
      <c r="G620" s="214">
        <v>1245078</v>
      </c>
      <c r="H620" s="210">
        <v>37026.306111111109</v>
      </c>
      <c r="I620" t="s">
        <v>3157</v>
      </c>
      <c r="M620" t="s">
        <v>3795</v>
      </c>
      <c r="N620" t="s">
        <v>3275</v>
      </c>
      <c r="O620" t="s">
        <v>3276</v>
      </c>
      <c r="Q620" s="211">
        <v>10000</v>
      </c>
      <c r="S620" t="s">
        <v>3796</v>
      </c>
      <c r="T620" t="s">
        <v>2685</v>
      </c>
      <c r="U620" s="213">
        <v>4.53</v>
      </c>
      <c r="V620" t="s">
        <v>3277</v>
      </c>
      <c r="W620" t="s">
        <v>3278</v>
      </c>
      <c r="X620" t="s">
        <v>3279</v>
      </c>
      <c r="Y620" t="s">
        <v>3280</v>
      </c>
      <c r="Z620" t="s">
        <v>4117</v>
      </c>
      <c r="AA620">
        <v>788631</v>
      </c>
      <c r="AB620" s="210">
        <v>37027.875</v>
      </c>
      <c r="AC620" s="210">
        <v>37027.875</v>
      </c>
    </row>
    <row r="621" spans="1:30" x14ac:dyDescent="0.2">
      <c r="A621" s="44" t="str">
        <f t="shared" si="46"/>
        <v xml:space="preserve"> Metals Financial</v>
      </c>
      <c r="B621" s="44" t="str">
        <f t="shared" si="47"/>
        <v/>
      </c>
      <c r="C621" s="44" t="str">
        <f t="shared" si="48"/>
        <v>Metals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1</v>
      </c>
      <c r="F621" s="225">
        <f t="shared" si="50"/>
        <v>12</v>
      </c>
      <c r="G621" s="214">
        <v>1245079</v>
      </c>
      <c r="H621" s="210">
        <v>37026.306122685186</v>
      </c>
      <c r="I621" t="s">
        <v>2623</v>
      </c>
      <c r="M621" t="s">
        <v>3801</v>
      </c>
      <c r="N621" t="s">
        <v>2682</v>
      </c>
      <c r="O621" t="s">
        <v>2683</v>
      </c>
      <c r="Q621" s="211">
        <v>12</v>
      </c>
      <c r="S621" t="s">
        <v>2684</v>
      </c>
      <c r="T621" t="s">
        <v>2685</v>
      </c>
      <c r="U621" s="213">
        <v>1674</v>
      </c>
      <c r="V621" t="s">
        <v>2789</v>
      </c>
      <c r="W621" t="s">
        <v>2732</v>
      </c>
      <c r="X621" t="s">
        <v>2688</v>
      </c>
      <c r="Y621" t="s">
        <v>2689</v>
      </c>
      <c r="Z621" t="s">
        <v>2690</v>
      </c>
      <c r="AA621">
        <v>2129700</v>
      </c>
    </row>
    <row r="622" spans="1:30" x14ac:dyDescent="0.2">
      <c r="A622" s="44" t="str">
        <f t="shared" si="46"/>
        <v>US Natural Gas Physical</v>
      </c>
      <c r="B622" s="44" t="str">
        <f t="shared" si="47"/>
        <v>US</v>
      </c>
      <c r="C622" s="44" t="str">
        <f t="shared" si="48"/>
        <v>Natural Gas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25">
        <f t="shared" si="50"/>
        <v>10000</v>
      </c>
      <c r="G622" s="214">
        <v>1245080</v>
      </c>
      <c r="H622" s="210">
        <v>37026.306192129632</v>
      </c>
      <c r="I622" t="s">
        <v>3157</v>
      </c>
      <c r="M622" t="s">
        <v>3795</v>
      </c>
      <c r="N622" t="s">
        <v>3275</v>
      </c>
      <c r="O622" t="s">
        <v>3276</v>
      </c>
      <c r="Q622" s="211">
        <v>10000</v>
      </c>
      <c r="S622" t="s">
        <v>3796</v>
      </c>
      <c r="T622" t="s">
        <v>2685</v>
      </c>
      <c r="U622" s="213">
        <v>4.5312999999999999</v>
      </c>
      <c r="V622" t="s">
        <v>3277</v>
      </c>
      <c r="W622" t="s">
        <v>3278</v>
      </c>
      <c r="X622" t="s">
        <v>3279</v>
      </c>
      <c r="Y622" t="s">
        <v>3280</v>
      </c>
      <c r="Z622" t="s">
        <v>4117</v>
      </c>
      <c r="AA622">
        <v>788632</v>
      </c>
      <c r="AB622" s="210">
        <v>37027.875</v>
      </c>
      <c r="AC622" s="210">
        <v>37027.875</v>
      </c>
    </row>
    <row r="623" spans="1:30" x14ac:dyDescent="0.2">
      <c r="A623" s="44" t="str">
        <f t="shared" si="46"/>
        <v>US Natural Gas Financial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30</v>
      </c>
      <c r="F623" s="225">
        <f t="shared" si="50"/>
        <v>150000</v>
      </c>
      <c r="G623" s="214">
        <v>1245081</v>
      </c>
      <c r="H623" s="210">
        <v>37026.30641203704</v>
      </c>
      <c r="I623" t="s">
        <v>3318</v>
      </c>
      <c r="M623" t="s">
        <v>3795</v>
      </c>
      <c r="N623" t="s">
        <v>3247</v>
      </c>
      <c r="O623" t="s">
        <v>3248</v>
      </c>
      <c r="P623" s="211">
        <v>5000</v>
      </c>
      <c r="S623" t="s">
        <v>3796</v>
      </c>
      <c r="T623" t="s">
        <v>2685</v>
      </c>
      <c r="U623" s="213">
        <v>4.51</v>
      </c>
      <c r="V623" t="s">
        <v>3319</v>
      </c>
      <c r="W623" t="s">
        <v>3975</v>
      </c>
      <c r="X623" t="s">
        <v>3250</v>
      </c>
      <c r="Y623" t="s">
        <v>2803</v>
      </c>
      <c r="Z623" t="s">
        <v>4117</v>
      </c>
      <c r="AA623" t="s">
        <v>3320</v>
      </c>
      <c r="AB623" s="210">
        <v>37043.875</v>
      </c>
      <c r="AC623" s="210">
        <v>37072.875</v>
      </c>
      <c r="AD623">
        <f>(AC623-AB623+1)*SUM(P623:Q623)</f>
        <v>150000</v>
      </c>
    </row>
    <row r="624" spans="1:30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59</v>
      </c>
      <c r="F624" s="225">
        <f t="shared" si="50"/>
        <v>2950</v>
      </c>
      <c r="G624" s="214">
        <v>1245083</v>
      </c>
      <c r="H624" s="210">
        <v>37026.306631944448</v>
      </c>
      <c r="I624" t="s">
        <v>3134</v>
      </c>
      <c r="M624" t="s">
        <v>3886</v>
      </c>
      <c r="N624" t="s">
        <v>3096</v>
      </c>
      <c r="O624" t="s">
        <v>3321</v>
      </c>
      <c r="Q624" s="211">
        <v>50</v>
      </c>
      <c r="S624" t="s">
        <v>3794</v>
      </c>
      <c r="T624" t="s">
        <v>2685</v>
      </c>
      <c r="U624" s="213">
        <v>40.5</v>
      </c>
      <c r="V624" t="s">
        <v>3142</v>
      </c>
      <c r="W624" t="s">
        <v>3143</v>
      </c>
      <c r="X624" t="s">
        <v>3144</v>
      </c>
      <c r="Y624" t="s">
        <v>3074</v>
      </c>
      <c r="Z624" t="s">
        <v>4112</v>
      </c>
      <c r="AA624">
        <v>610845.1</v>
      </c>
      <c r="AB624" s="210">
        <v>37257.710416666669</v>
      </c>
      <c r="AC624" s="210">
        <v>37315.710416666669</v>
      </c>
    </row>
    <row r="625" spans="1:30" x14ac:dyDescent="0.2">
      <c r="A625" s="44" t="str">
        <f t="shared" si="46"/>
        <v>US Natural Gas Financial</v>
      </c>
      <c r="B625" s="44" t="str">
        <f t="shared" si="47"/>
        <v>US</v>
      </c>
      <c r="C625" s="44" t="str">
        <f t="shared" si="48"/>
        <v>Natural Gas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30</v>
      </c>
      <c r="F625" s="225">
        <f t="shared" si="50"/>
        <v>150000</v>
      </c>
      <c r="G625" s="214">
        <v>1245084</v>
      </c>
      <c r="H625" s="210">
        <v>37026.306643518517</v>
      </c>
      <c r="I625" t="s">
        <v>3246</v>
      </c>
      <c r="M625" t="s">
        <v>3795</v>
      </c>
      <c r="N625" t="s">
        <v>3247</v>
      </c>
      <c r="O625" t="s">
        <v>3248</v>
      </c>
      <c r="P625" s="211">
        <v>5000</v>
      </c>
      <c r="S625" t="s">
        <v>3796</v>
      </c>
      <c r="T625" t="s">
        <v>2685</v>
      </c>
      <c r="U625" s="213">
        <v>4.51</v>
      </c>
      <c r="V625" t="s">
        <v>3322</v>
      </c>
      <c r="W625" t="s">
        <v>3975</v>
      </c>
      <c r="X625" t="s">
        <v>3250</v>
      </c>
      <c r="Y625" t="s">
        <v>2803</v>
      </c>
      <c r="Z625" t="s">
        <v>4117</v>
      </c>
      <c r="AA625" t="s">
        <v>3323</v>
      </c>
      <c r="AB625" s="210">
        <v>37043.875</v>
      </c>
      <c r="AC625" s="210">
        <v>37072.875</v>
      </c>
      <c r="AD625">
        <f>(AC625-AB625+1)*SUM(P625:Q625)</f>
        <v>150000</v>
      </c>
    </row>
    <row r="626" spans="1:30" x14ac:dyDescent="0.2">
      <c r="A626" s="44" t="str">
        <f t="shared" si="46"/>
        <v>US Power Financial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25">
        <f t="shared" si="50"/>
        <v>50</v>
      </c>
      <c r="G626" s="214">
        <v>1245085</v>
      </c>
      <c r="H626" s="210">
        <v>37026.306655092594</v>
      </c>
      <c r="I626" t="s">
        <v>3068</v>
      </c>
      <c r="M626" t="s">
        <v>3886</v>
      </c>
      <c r="N626" t="s">
        <v>3069</v>
      </c>
      <c r="O626" t="s">
        <v>3167</v>
      </c>
      <c r="P626" s="211">
        <v>50</v>
      </c>
      <c r="S626" t="s">
        <v>3794</v>
      </c>
      <c r="T626" t="s">
        <v>2685</v>
      </c>
      <c r="U626" s="213">
        <v>37.75</v>
      </c>
      <c r="V626" t="s">
        <v>3071</v>
      </c>
      <c r="W626" t="s">
        <v>3138</v>
      </c>
      <c r="X626" t="s">
        <v>3139</v>
      </c>
      <c r="Y626" t="s">
        <v>3074</v>
      </c>
      <c r="Z626" t="s">
        <v>4117</v>
      </c>
      <c r="AA626">
        <v>610846.1</v>
      </c>
      <c r="AB626" s="210">
        <v>37027.875</v>
      </c>
      <c r="AC626" s="210">
        <v>37027.875</v>
      </c>
    </row>
    <row r="627" spans="1:30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2</v>
      </c>
      <c r="F627" s="225">
        <f t="shared" si="50"/>
        <v>100</v>
      </c>
      <c r="G627" s="214">
        <v>1245087</v>
      </c>
      <c r="H627" s="210">
        <v>37026.306851851848</v>
      </c>
      <c r="I627" t="s">
        <v>3182</v>
      </c>
      <c r="M627" t="s">
        <v>3886</v>
      </c>
      <c r="N627" t="s">
        <v>3096</v>
      </c>
      <c r="O627" t="s">
        <v>3208</v>
      </c>
      <c r="Q627" s="211">
        <v>50</v>
      </c>
      <c r="S627" t="s">
        <v>3794</v>
      </c>
      <c r="T627" t="s">
        <v>2685</v>
      </c>
      <c r="U627" s="213">
        <v>39.75</v>
      </c>
      <c r="V627" t="s">
        <v>3183</v>
      </c>
      <c r="W627" t="s">
        <v>3138</v>
      </c>
      <c r="X627" t="s">
        <v>3139</v>
      </c>
      <c r="Y627" t="s">
        <v>3074</v>
      </c>
      <c r="Z627" t="s">
        <v>4112</v>
      </c>
      <c r="AA627">
        <v>610847.1</v>
      </c>
      <c r="AB627" s="210">
        <v>37028.875</v>
      </c>
      <c r="AC627" s="210">
        <v>37029.875</v>
      </c>
    </row>
    <row r="628" spans="1:30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25">
        <f t="shared" si="50"/>
        <v>10</v>
      </c>
      <c r="G628" s="214">
        <v>1245088</v>
      </c>
      <c r="H628" s="210">
        <v>37026.306932870371</v>
      </c>
      <c r="I628" t="s">
        <v>2967</v>
      </c>
      <c r="M628" t="s">
        <v>3801</v>
      </c>
      <c r="N628" t="s">
        <v>2682</v>
      </c>
      <c r="O628" t="s">
        <v>2683</v>
      </c>
      <c r="P628" s="211">
        <v>10</v>
      </c>
      <c r="S628" t="s">
        <v>2684</v>
      </c>
      <c r="T628" t="s">
        <v>2685</v>
      </c>
      <c r="U628" s="213">
        <v>1673</v>
      </c>
      <c r="V628" t="s">
        <v>2968</v>
      </c>
      <c r="W628" t="s">
        <v>2732</v>
      </c>
      <c r="X628" t="s">
        <v>2688</v>
      </c>
      <c r="Y628" t="s">
        <v>2689</v>
      </c>
      <c r="Z628" t="s">
        <v>2690</v>
      </c>
      <c r="AA628">
        <v>2129706</v>
      </c>
    </row>
    <row r="629" spans="1:30" x14ac:dyDescent="0.2">
      <c r="A629" s="44" t="str">
        <f t="shared" si="46"/>
        <v>US Natural Gas Financial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30</v>
      </c>
      <c r="F629" s="225">
        <f t="shared" si="50"/>
        <v>450000</v>
      </c>
      <c r="G629" s="214">
        <v>1245089</v>
      </c>
      <c r="H629" s="210">
        <v>37026.306990740741</v>
      </c>
      <c r="I629" t="s">
        <v>3324</v>
      </c>
      <c r="M629" t="s">
        <v>3795</v>
      </c>
      <c r="N629" t="s">
        <v>3247</v>
      </c>
      <c r="O629" t="s">
        <v>3248</v>
      </c>
      <c r="Q629" s="211">
        <v>15000</v>
      </c>
      <c r="S629" t="s">
        <v>3796</v>
      </c>
      <c r="T629" t="s">
        <v>2685</v>
      </c>
      <c r="U629" s="213">
        <v>4.5149999999999997</v>
      </c>
      <c r="V629" t="s">
        <v>3325</v>
      </c>
      <c r="W629" t="s">
        <v>3975</v>
      </c>
      <c r="X629" t="s">
        <v>3250</v>
      </c>
      <c r="Y629" t="s">
        <v>2803</v>
      </c>
      <c r="Z629" t="s">
        <v>4117</v>
      </c>
      <c r="AA629" t="s">
        <v>3326</v>
      </c>
      <c r="AB629" s="210">
        <v>37043.875</v>
      </c>
      <c r="AC629" s="210">
        <v>37072.875</v>
      </c>
      <c r="AD629">
        <f>(AC629-AB629+1)*SUM(P629:Q629)</f>
        <v>450000</v>
      </c>
    </row>
    <row r="630" spans="1:30" x14ac:dyDescent="0.2">
      <c r="A630" s="44" t="str">
        <f t="shared" si="46"/>
        <v>US Natural Gas Physical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25">
        <f t="shared" si="50"/>
        <v>5000</v>
      </c>
      <c r="G630" s="214">
        <v>1245090</v>
      </c>
      <c r="H630" s="210">
        <v>37026.307187500002</v>
      </c>
      <c r="I630" t="s">
        <v>3157</v>
      </c>
      <c r="M630" t="s">
        <v>3795</v>
      </c>
      <c r="N630" t="s">
        <v>3275</v>
      </c>
      <c r="O630" t="s">
        <v>3327</v>
      </c>
      <c r="Q630" s="211">
        <v>5000</v>
      </c>
      <c r="S630" t="s">
        <v>3796</v>
      </c>
      <c r="T630" t="s">
        <v>2685</v>
      </c>
      <c r="U630" s="213">
        <v>4.3099999999999996</v>
      </c>
      <c r="V630" t="s">
        <v>3277</v>
      </c>
      <c r="W630" t="s">
        <v>3328</v>
      </c>
      <c r="X630" t="s">
        <v>3329</v>
      </c>
      <c r="Y630" t="s">
        <v>3280</v>
      </c>
      <c r="Z630" t="s">
        <v>4117</v>
      </c>
      <c r="AA630">
        <v>788633</v>
      </c>
      <c r="AB630" s="210">
        <v>37027.875</v>
      </c>
      <c r="AC630" s="210">
        <v>37027.875</v>
      </c>
    </row>
    <row r="631" spans="1:30" x14ac:dyDescent="0.2">
      <c r="A631" s="44" t="str">
        <f t="shared" si="46"/>
        <v>US Natural Gas Physical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25">
        <f t="shared" si="50"/>
        <v>5000</v>
      </c>
      <c r="G631" s="214">
        <v>1245091</v>
      </c>
      <c r="H631" s="210">
        <v>37026.307245370372</v>
      </c>
      <c r="I631" t="s">
        <v>3157</v>
      </c>
      <c r="M631" t="s">
        <v>3795</v>
      </c>
      <c r="N631" t="s">
        <v>3275</v>
      </c>
      <c r="O631" t="s">
        <v>3327</v>
      </c>
      <c r="Q631" s="211">
        <v>5000</v>
      </c>
      <c r="S631" t="s">
        <v>3796</v>
      </c>
      <c r="T631" t="s">
        <v>2685</v>
      </c>
      <c r="U631" s="213">
        <v>4.3150000000000004</v>
      </c>
      <c r="V631" t="s">
        <v>3277</v>
      </c>
      <c r="W631" t="s">
        <v>3328</v>
      </c>
      <c r="X631" t="s">
        <v>3329</v>
      </c>
      <c r="Y631" t="s">
        <v>3280</v>
      </c>
      <c r="Z631" t="s">
        <v>4117</v>
      </c>
      <c r="AA631">
        <v>788634</v>
      </c>
      <c r="AB631" s="210">
        <v>37027.875</v>
      </c>
      <c r="AC631" s="210">
        <v>37027.875</v>
      </c>
    </row>
    <row r="632" spans="1:30" x14ac:dyDescent="0.2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30</v>
      </c>
      <c r="F632" s="225">
        <f t="shared" si="50"/>
        <v>225000</v>
      </c>
      <c r="G632" s="214">
        <v>1245093</v>
      </c>
      <c r="H632" s="210">
        <v>37026.307708333334</v>
      </c>
      <c r="I632" t="s">
        <v>3324</v>
      </c>
      <c r="M632" t="s">
        <v>3795</v>
      </c>
      <c r="N632" t="s">
        <v>3247</v>
      </c>
      <c r="O632" t="s">
        <v>3248</v>
      </c>
      <c r="P632" s="211">
        <v>7500</v>
      </c>
      <c r="S632" t="s">
        <v>3796</v>
      </c>
      <c r="T632" t="s">
        <v>2685</v>
      </c>
      <c r="U632" s="213">
        <v>4.51</v>
      </c>
      <c r="V632" t="s">
        <v>3330</v>
      </c>
      <c r="W632" t="s">
        <v>3975</v>
      </c>
      <c r="X632" t="s">
        <v>3250</v>
      </c>
      <c r="Y632" t="s">
        <v>2803</v>
      </c>
      <c r="Z632" t="s">
        <v>4117</v>
      </c>
      <c r="AA632" t="s">
        <v>3331</v>
      </c>
      <c r="AB632" s="210">
        <v>37043.875</v>
      </c>
      <c r="AC632" s="210">
        <v>37072.875</v>
      </c>
      <c r="AD632">
        <f>(AC632-AB632+1)*SUM(P632:Q632)</f>
        <v>225000</v>
      </c>
    </row>
    <row r="633" spans="1:30" x14ac:dyDescent="0.2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25">
        <f t="shared" si="50"/>
        <v>10000</v>
      </c>
      <c r="G633" s="214">
        <v>1245094</v>
      </c>
      <c r="H633" s="210">
        <v>37026.308032407411</v>
      </c>
      <c r="I633" t="s">
        <v>3324</v>
      </c>
      <c r="M633" t="s">
        <v>3795</v>
      </c>
      <c r="N633" t="s">
        <v>3275</v>
      </c>
      <c r="O633" t="s">
        <v>3276</v>
      </c>
      <c r="P633" s="211">
        <v>10000</v>
      </c>
      <c r="S633" t="s">
        <v>3796</v>
      </c>
      <c r="T633" t="s">
        <v>2685</v>
      </c>
      <c r="U633" s="213">
        <v>4.53</v>
      </c>
      <c r="V633" t="s">
        <v>3332</v>
      </c>
      <c r="W633" t="s">
        <v>3278</v>
      </c>
      <c r="X633" t="s">
        <v>3279</v>
      </c>
      <c r="Y633" t="s">
        <v>3280</v>
      </c>
      <c r="Z633" t="s">
        <v>4117</v>
      </c>
      <c r="AA633">
        <v>788635</v>
      </c>
      <c r="AB633" s="210">
        <v>37027.875</v>
      </c>
      <c r="AC633" s="210">
        <v>37027.875</v>
      </c>
    </row>
    <row r="634" spans="1:30" x14ac:dyDescent="0.2">
      <c r="A634" s="44" t="str">
        <f t="shared" si="46"/>
        <v>US Natural Gas Physical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25">
        <f t="shared" si="50"/>
        <v>10000</v>
      </c>
      <c r="G634" s="214">
        <v>1245095</v>
      </c>
      <c r="H634" s="210">
        <v>37026.308078703703</v>
      </c>
      <c r="I634" t="s">
        <v>3324</v>
      </c>
      <c r="M634" t="s">
        <v>3795</v>
      </c>
      <c r="N634" t="s">
        <v>3275</v>
      </c>
      <c r="O634" t="s">
        <v>3276</v>
      </c>
      <c r="P634" s="211">
        <v>10000</v>
      </c>
      <c r="S634" t="s">
        <v>3796</v>
      </c>
      <c r="T634" t="s">
        <v>2685</v>
      </c>
      <c r="U634" s="213">
        <v>4.5286999999999997</v>
      </c>
      <c r="V634" t="s">
        <v>3332</v>
      </c>
      <c r="W634" t="s">
        <v>3278</v>
      </c>
      <c r="X634" t="s">
        <v>3279</v>
      </c>
      <c r="Y634" t="s">
        <v>3280</v>
      </c>
      <c r="Z634" t="s">
        <v>4117</v>
      </c>
      <c r="AA634">
        <v>788636</v>
      </c>
      <c r="AB634" s="210">
        <v>37027.875</v>
      </c>
      <c r="AC634" s="210">
        <v>37027.875</v>
      </c>
    </row>
    <row r="635" spans="1:30" x14ac:dyDescent="0.2">
      <c r="A635" s="44" t="str">
        <f t="shared" si="46"/>
        <v>US Natural Gas Physical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25">
        <f t="shared" si="50"/>
        <v>10000</v>
      </c>
      <c r="G635" s="214">
        <v>1245096</v>
      </c>
      <c r="H635" s="210">
        <v>37026.308125000003</v>
      </c>
      <c r="I635" t="s">
        <v>3324</v>
      </c>
      <c r="M635" t="s">
        <v>3795</v>
      </c>
      <c r="N635" t="s">
        <v>3275</v>
      </c>
      <c r="O635" t="s">
        <v>3276</v>
      </c>
      <c r="P635" s="211">
        <v>10000</v>
      </c>
      <c r="S635" t="s">
        <v>3796</v>
      </c>
      <c r="T635" t="s">
        <v>2685</v>
      </c>
      <c r="U635" s="213">
        <v>4.5274999999999999</v>
      </c>
      <c r="V635" t="s">
        <v>3332</v>
      </c>
      <c r="W635" t="s">
        <v>3278</v>
      </c>
      <c r="X635" t="s">
        <v>3279</v>
      </c>
      <c r="Y635" t="s">
        <v>3280</v>
      </c>
      <c r="Z635" t="s">
        <v>4117</v>
      </c>
      <c r="AA635">
        <v>788637</v>
      </c>
      <c r="AB635" s="210">
        <v>37027.875</v>
      </c>
      <c r="AC635" s="210">
        <v>37027.875</v>
      </c>
    </row>
    <row r="636" spans="1:30" x14ac:dyDescent="0.2">
      <c r="A636" s="44" t="str">
        <f t="shared" si="46"/>
        <v>US Natural Gas Physical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25">
        <f t="shared" si="50"/>
        <v>10000</v>
      </c>
      <c r="G636" s="214">
        <v>1245097</v>
      </c>
      <c r="H636" s="210">
        <v>37026.308159722219</v>
      </c>
      <c r="I636" t="s">
        <v>3324</v>
      </c>
      <c r="M636" t="s">
        <v>3795</v>
      </c>
      <c r="N636" t="s">
        <v>3275</v>
      </c>
      <c r="O636" t="s">
        <v>3276</v>
      </c>
      <c r="P636" s="211">
        <v>10000</v>
      </c>
      <c r="S636" t="s">
        <v>3796</v>
      </c>
      <c r="T636" t="s">
        <v>2685</v>
      </c>
      <c r="U636" s="213">
        <v>4.5263</v>
      </c>
      <c r="V636" t="s">
        <v>3332</v>
      </c>
      <c r="W636" t="s">
        <v>3278</v>
      </c>
      <c r="X636" t="s">
        <v>3279</v>
      </c>
      <c r="Y636" t="s">
        <v>3280</v>
      </c>
      <c r="Z636" t="s">
        <v>4117</v>
      </c>
      <c r="AA636">
        <v>788638</v>
      </c>
      <c r="AB636" s="210">
        <v>37027.875</v>
      </c>
      <c r="AC636" s="210">
        <v>37027.875</v>
      </c>
    </row>
    <row r="637" spans="1:30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25">
        <f t="shared" si="50"/>
        <v>50</v>
      </c>
      <c r="G637" s="214">
        <v>1245098</v>
      </c>
      <c r="H637" s="210">
        <v>37026.308182870373</v>
      </c>
      <c r="I637" t="s">
        <v>3785</v>
      </c>
      <c r="M637" t="s">
        <v>3886</v>
      </c>
      <c r="N637" t="s">
        <v>3096</v>
      </c>
      <c r="O637" t="s">
        <v>3097</v>
      </c>
      <c r="P637" s="211">
        <v>50</v>
      </c>
      <c r="S637" t="s">
        <v>3794</v>
      </c>
      <c r="T637" t="s">
        <v>2685</v>
      </c>
      <c r="U637" s="213">
        <v>43.5</v>
      </c>
      <c r="V637" t="s">
        <v>3333</v>
      </c>
      <c r="W637" t="s">
        <v>3099</v>
      </c>
      <c r="X637" t="s">
        <v>3100</v>
      </c>
      <c r="Y637" t="s">
        <v>3074</v>
      </c>
      <c r="Z637" t="s">
        <v>4112</v>
      </c>
      <c r="AA637">
        <v>610848.1</v>
      </c>
      <c r="AB637" s="210">
        <v>37027.875</v>
      </c>
      <c r="AC637" s="210">
        <v>37027.875</v>
      </c>
    </row>
    <row r="638" spans="1:30" x14ac:dyDescent="0.2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25">
        <f t="shared" si="50"/>
        <v>5000</v>
      </c>
      <c r="G638" s="214">
        <v>1245100</v>
      </c>
      <c r="H638" s="210">
        <v>37026.308194444442</v>
      </c>
      <c r="I638" t="s">
        <v>3334</v>
      </c>
      <c r="M638" t="s">
        <v>3795</v>
      </c>
      <c r="N638" t="s">
        <v>3275</v>
      </c>
      <c r="O638" t="s">
        <v>3327</v>
      </c>
      <c r="P638" s="211">
        <v>5000</v>
      </c>
      <c r="S638" t="s">
        <v>3796</v>
      </c>
      <c r="T638" t="s">
        <v>2685</v>
      </c>
      <c r="U638" s="213">
        <v>4.3099999999999996</v>
      </c>
      <c r="V638" t="s">
        <v>3335</v>
      </c>
      <c r="W638" t="s">
        <v>3328</v>
      </c>
      <c r="X638" t="s">
        <v>3329</v>
      </c>
      <c r="Y638" t="s">
        <v>3280</v>
      </c>
      <c r="Z638" t="s">
        <v>4117</v>
      </c>
      <c r="AA638">
        <v>788640</v>
      </c>
      <c r="AB638" s="210">
        <v>37027.875</v>
      </c>
      <c r="AC638" s="210">
        <v>37027.875</v>
      </c>
    </row>
    <row r="639" spans="1:30" x14ac:dyDescent="0.2">
      <c r="A639" s="44" t="str">
        <f t="shared" si="46"/>
        <v>US Natural Gas Physical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1</v>
      </c>
      <c r="F639" s="225">
        <f t="shared" si="50"/>
        <v>5000</v>
      </c>
      <c r="G639" s="214">
        <v>1245099</v>
      </c>
      <c r="H639" s="210">
        <v>37026.308194444442</v>
      </c>
      <c r="I639" t="s">
        <v>3336</v>
      </c>
      <c r="M639" t="s">
        <v>3795</v>
      </c>
      <c r="N639" t="s">
        <v>3275</v>
      </c>
      <c r="O639" t="s">
        <v>3337</v>
      </c>
      <c r="P639" s="211">
        <v>5000</v>
      </c>
      <c r="S639" t="s">
        <v>3796</v>
      </c>
      <c r="T639" t="s">
        <v>2685</v>
      </c>
      <c r="U639" s="213">
        <v>4.32</v>
      </c>
      <c r="V639" t="s">
        <v>3338</v>
      </c>
      <c r="W639" t="s">
        <v>3328</v>
      </c>
      <c r="X639" t="s">
        <v>3329</v>
      </c>
      <c r="Y639" t="s">
        <v>3280</v>
      </c>
      <c r="Z639" t="s">
        <v>4117</v>
      </c>
      <c r="AA639">
        <v>788639</v>
      </c>
      <c r="AB639" s="210">
        <v>37027.875</v>
      </c>
      <c r="AC639" s="210">
        <v>37027.875</v>
      </c>
    </row>
    <row r="640" spans="1:30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25">
        <f t="shared" si="50"/>
        <v>5000</v>
      </c>
      <c r="G640" s="214">
        <v>1245102</v>
      </c>
      <c r="H640" s="210">
        <v>37026.308240740742</v>
      </c>
      <c r="I640" t="s">
        <v>3334</v>
      </c>
      <c r="M640" t="s">
        <v>3795</v>
      </c>
      <c r="N640" t="s">
        <v>3275</v>
      </c>
      <c r="O640" t="s">
        <v>3339</v>
      </c>
      <c r="P640" s="211">
        <v>5000</v>
      </c>
      <c r="S640" t="s">
        <v>3796</v>
      </c>
      <c r="T640" t="s">
        <v>2685</v>
      </c>
      <c r="U640" s="213">
        <v>4.33</v>
      </c>
      <c r="V640" t="s">
        <v>3335</v>
      </c>
      <c r="W640" t="s">
        <v>3328</v>
      </c>
      <c r="X640" t="s">
        <v>3329</v>
      </c>
      <c r="Y640" t="s">
        <v>3280</v>
      </c>
      <c r="Z640" t="s">
        <v>4117</v>
      </c>
      <c r="AA640">
        <v>788641</v>
      </c>
      <c r="AB640" s="210">
        <v>37027.875</v>
      </c>
      <c r="AC640" s="210">
        <v>37027.875</v>
      </c>
    </row>
    <row r="641" spans="1:30" x14ac:dyDescent="0.2">
      <c r="A641" s="44" t="str">
        <f t="shared" si="46"/>
        <v>US Natural Gas Physical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25">
        <f t="shared" si="50"/>
        <v>5000</v>
      </c>
      <c r="G641" s="214">
        <v>1245103</v>
      </c>
      <c r="H641" s="210">
        <v>37026.308263888888</v>
      </c>
      <c r="I641" t="s">
        <v>3336</v>
      </c>
      <c r="M641" t="s">
        <v>3795</v>
      </c>
      <c r="N641" t="s">
        <v>3275</v>
      </c>
      <c r="O641" t="s">
        <v>3340</v>
      </c>
      <c r="P641" s="211">
        <v>5000</v>
      </c>
      <c r="S641" t="s">
        <v>3796</v>
      </c>
      <c r="T641" t="s">
        <v>2685</v>
      </c>
      <c r="U641" s="213">
        <v>4.32</v>
      </c>
      <c r="V641" t="s">
        <v>3338</v>
      </c>
      <c r="W641" t="s">
        <v>3328</v>
      </c>
      <c r="X641" t="s">
        <v>3329</v>
      </c>
      <c r="Y641" t="s">
        <v>3280</v>
      </c>
      <c r="Z641" t="s">
        <v>4117</v>
      </c>
      <c r="AA641">
        <v>788642</v>
      </c>
      <c r="AB641" s="210">
        <v>37027.875</v>
      </c>
      <c r="AC641" s="210">
        <v>37027.875</v>
      </c>
    </row>
    <row r="642" spans="1:30" x14ac:dyDescent="0.2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25">
        <f t="shared" si="50"/>
        <v>50</v>
      </c>
      <c r="G642" s="214">
        <v>1245104</v>
      </c>
      <c r="H642" s="210">
        <v>37026.308344907404</v>
      </c>
      <c r="I642" t="s">
        <v>3093</v>
      </c>
      <c r="M642" t="s">
        <v>3886</v>
      </c>
      <c r="N642" t="s">
        <v>3096</v>
      </c>
      <c r="O642" t="s">
        <v>3189</v>
      </c>
      <c r="Q642" s="211">
        <v>50</v>
      </c>
      <c r="S642" t="s">
        <v>3794</v>
      </c>
      <c r="T642" t="s">
        <v>2685</v>
      </c>
      <c r="U642" s="213">
        <v>51.75</v>
      </c>
      <c r="V642" t="s">
        <v>3274</v>
      </c>
      <c r="W642" t="s">
        <v>3190</v>
      </c>
      <c r="X642" t="s">
        <v>3191</v>
      </c>
      <c r="Y642" t="s">
        <v>3074</v>
      </c>
      <c r="Z642" t="s">
        <v>4112</v>
      </c>
      <c r="AA642">
        <v>610849.1</v>
      </c>
      <c r="AB642" s="210">
        <v>37027.875</v>
      </c>
      <c r="AC642" s="210">
        <v>37027.875</v>
      </c>
    </row>
    <row r="643" spans="1:30" x14ac:dyDescent="0.2">
      <c r="A643" s="44" t="str">
        <f t="shared" si="46"/>
        <v>US Natural Gas Physical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25">
        <f t="shared" si="50"/>
        <v>10000</v>
      </c>
      <c r="G643" s="214">
        <v>1245105</v>
      </c>
      <c r="H643" s="210">
        <v>37026.308356481481</v>
      </c>
      <c r="I643" t="s">
        <v>3157</v>
      </c>
      <c r="M643" t="s">
        <v>3795</v>
      </c>
      <c r="N643" t="s">
        <v>3275</v>
      </c>
      <c r="O643" t="s">
        <v>3276</v>
      </c>
      <c r="Q643" s="211">
        <v>10000</v>
      </c>
      <c r="S643" t="s">
        <v>3796</v>
      </c>
      <c r="T643" t="s">
        <v>2685</v>
      </c>
      <c r="U643" s="213">
        <v>4.5274999999999999</v>
      </c>
      <c r="V643" t="s">
        <v>3277</v>
      </c>
      <c r="W643" t="s">
        <v>3278</v>
      </c>
      <c r="X643" t="s">
        <v>3279</v>
      </c>
      <c r="Y643" t="s">
        <v>3280</v>
      </c>
      <c r="Z643" t="s">
        <v>4117</v>
      </c>
      <c r="AA643">
        <v>788643</v>
      </c>
      <c r="AB643" s="210">
        <v>37027.875</v>
      </c>
      <c r="AC643" s="210">
        <v>37027.875</v>
      </c>
    </row>
    <row r="644" spans="1:30" x14ac:dyDescent="0.2">
      <c r="A644" s="44" t="str">
        <f t="shared" si="46"/>
        <v>US Natural Gas Financial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30</v>
      </c>
      <c r="F644" s="225">
        <f t="shared" si="50"/>
        <v>75000</v>
      </c>
      <c r="G644" s="214">
        <v>1245109</v>
      </c>
      <c r="H644" s="210">
        <v>37026.308541666665</v>
      </c>
      <c r="I644" t="s">
        <v>3234</v>
      </c>
      <c r="M644" t="s">
        <v>3795</v>
      </c>
      <c r="N644" t="s">
        <v>3247</v>
      </c>
      <c r="O644" t="s">
        <v>3248</v>
      </c>
      <c r="P644" s="211">
        <v>2500</v>
      </c>
      <c r="S644" t="s">
        <v>3796</v>
      </c>
      <c r="T644" t="s">
        <v>2685</v>
      </c>
      <c r="U644" s="213">
        <v>4.5149999999999997</v>
      </c>
      <c r="V644" t="s">
        <v>3341</v>
      </c>
      <c r="W644" t="s">
        <v>3975</v>
      </c>
      <c r="X644" t="s">
        <v>3250</v>
      </c>
      <c r="Y644" t="s">
        <v>2803</v>
      </c>
      <c r="Z644" t="s">
        <v>4117</v>
      </c>
      <c r="AA644" t="s">
        <v>3342</v>
      </c>
      <c r="AB644" s="210">
        <v>37043.875</v>
      </c>
      <c r="AC644" s="210">
        <v>37072.875</v>
      </c>
      <c r="AD644">
        <f>(AC644-AB644+1)*SUM(P644:Q644)</f>
        <v>75000</v>
      </c>
    </row>
    <row r="645" spans="1:30" x14ac:dyDescent="0.2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25">
        <f t="shared" si="50"/>
        <v>10000</v>
      </c>
      <c r="G645" s="214">
        <v>1245110</v>
      </c>
      <c r="H645" s="210">
        <v>37026.308854166666</v>
      </c>
      <c r="I645" t="s">
        <v>3234</v>
      </c>
      <c r="M645" t="s">
        <v>3795</v>
      </c>
      <c r="N645" t="s">
        <v>3275</v>
      </c>
      <c r="O645" t="s">
        <v>3276</v>
      </c>
      <c r="Q645" s="211">
        <v>10000</v>
      </c>
      <c r="S645" t="s">
        <v>3796</v>
      </c>
      <c r="T645" t="s">
        <v>2685</v>
      </c>
      <c r="U645" s="213">
        <v>4.5286999999999997</v>
      </c>
      <c r="V645" t="s">
        <v>3343</v>
      </c>
      <c r="W645" t="s">
        <v>3278</v>
      </c>
      <c r="X645" t="s">
        <v>3279</v>
      </c>
      <c r="Y645" t="s">
        <v>3280</v>
      </c>
      <c r="Z645" t="s">
        <v>4117</v>
      </c>
      <c r="AA645">
        <v>788644</v>
      </c>
      <c r="AB645" s="210">
        <v>37027.875</v>
      </c>
      <c r="AC645" s="210">
        <v>37027.875</v>
      </c>
    </row>
    <row r="646" spans="1:30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25">
        <f t="shared" si="50"/>
        <v>50</v>
      </c>
      <c r="G646" s="214">
        <v>1245111</v>
      </c>
      <c r="H646" s="210">
        <v>37026.309027777781</v>
      </c>
      <c r="I646" t="s">
        <v>3110</v>
      </c>
      <c r="M646" t="s">
        <v>3886</v>
      </c>
      <c r="N646" t="s">
        <v>3096</v>
      </c>
      <c r="O646" t="s">
        <v>3136</v>
      </c>
      <c r="Q646" s="211">
        <v>50</v>
      </c>
      <c r="S646" t="s">
        <v>3794</v>
      </c>
      <c r="T646" t="s">
        <v>2685</v>
      </c>
      <c r="U646" s="213">
        <v>38</v>
      </c>
      <c r="V646" t="s">
        <v>3238</v>
      </c>
      <c r="W646" t="s">
        <v>3138</v>
      </c>
      <c r="X646" t="s">
        <v>3139</v>
      </c>
      <c r="Y646" t="s">
        <v>3074</v>
      </c>
      <c r="Z646" t="s">
        <v>4112</v>
      </c>
      <c r="AA646">
        <v>610851.1</v>
      </c>
      <c r="AB646" s="210">
        <v>37027.875</v>
      </c>
      <c r="AC646" s="210">
        <v>37027.875</v>
      </c>
    </row>
    <row r="647" spans="1:30" x14ac:dyDescent="0.2">
      <c r="A647" s="44" t="str">
        <f t="shared" si="46"/>
        <v xml:space="preserve"> Power Physical</v>
      </c>
      <c r="B647" s="44" t="str">
        <f t="shared" si="47"/>
        <v/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25">
        <f t="shared" si="50"/>
        <v>125</v>
      </c>
      <c r="G647" s="214">
        <v>1245112</v>
      </c>
      <c r="H647" s="210">
        <v>37026.309120370373</v>
      </c>
      <c r="I647" t="s">
        <v>2713</v>
      </c>
      <c r="M647" t="s">
        <v>3886</v>
      </c>
      <c r="N647" t="s">
        <v>2705</v>
      </c>
      <c r="O647" t="s">
        <v>2829</v>
      </c>
      <c r="Q647" s="211">
        <v>25</v>
      </c>
      <c r="S647" t="s">
        <v>3794</v>
      </c>
      <c r="T647" t="s">
        <v>2707</v>
      </c>
      <c r="U647" s="213">
        <v>25.5</v>
      </c>
      <c r="V647" t="s">
        <v>3036</v>
      </c>
      <c r="W647" t="s">
        <v>2709</v>
      </c>
      <c r="X647" t="s">
        <v>2710</v>
      </c>
      <c r="Y647" t="s">
        <v>2711</v>
      </c>
      <c r="Z647" t="s">
        <v>2712</v>
      </c>
      <c r="AA647">
        <v>102341.1</v>
      </c>
      <c r="AB647" s="210">
        <v>37032.875</v>
      </c>
      <c r="AC647" s="210">
        <v>37036.875</v>
      </c>
    </row>
    <row r="648" spans="1:30" x14ac:dyDescent="0.2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25">
        <f t="shared" si="50"/>
        <v>10000</v>
      </c>
      <c r="G648" s="214">
        <v>1245113</v>
      </c>
      <c r="H648" s="210">
        <v>37026.309212962966</v>
      </c>
      <c r="I648" t="s">
        <v>3157</v>
      </c>
      <c r="M648" t="s">
        <v>3795</v>
      </c>
      <c r="N648" t="s">
        <v>3275</v>
      </c>
      <c r="O648" t="s">
        <v>3276</v>
      </c>
      <c r="Q648" s="211">
        <v>10000</v>
      </c>
      <c r="S648" t="s">
        <v>3796</v>
      </c>
      <c r="T648" t="s">
        <v>2685</v>
      </c>
      <c r="U648" s="213">
        <v>4.53</v>
      </c>
      <c r="V648" t="s">
        <v>3344</v>
      </c>
      <c r="W648" t="s">
        <v>3278</v>
      </c>
      <c r="X648" t="s">
        <v>3279</v>
      </c>
      <c r="Y648" t="s">
        <v>3280</v>
      </c>
      <c r="Z648" t="s">
        <v>4117</v>
      </c>
      <c r="AA648">
        <v>788645</v>
      </c>
      <c r="AB648" s="210">
        <v>37027.875</v>
      </c>
      <c r="AC648" s="210">
        <v>37027.875</v>
      </c>
    </row>
    <row r="649" spans="1:30" x14ac:dyDescent="0.2">
      <c r="A649" s="44" t="str">
        <f t="shared" si="46"/>
        <v>US Natural Gas Physical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25">
        <f t="shared" si="50"/>
        <v>10000</v>
      </c>
      <c r="G649" s="214">
        <v>1245114</v>
      </c>
      <c r="H649" s="210">
        <v>37026.309317129628</v>
      </c>
      <c r="I649" t="s">
        <v>3157</v>
      </c>
      <c r="M649" t="s">
        <v>3795</v>
      </c>
      <c r="N649" t="s">
        <v>3275</v>
      </c>
      <c r="O649" t="s">
        <v>3276</v>
      </c>
      <c r="Q649" s="211">
        <v>10000</v>
      </c>
      <c r="S649" t="s">
        <v>3796</v>
      </c>
      <c r="T649" t="s">
        <v>2685</v>
      </c>
      <c r="U649" s="213">
        <v>4.5312999999999999</v>
      </c>
      <c r="V649" t="s">
        <v>3277</v>
      </c>
      <c r="W649" t="s">
        <v>3278</v>
      </c>
      <c r="X649" t="s">
        <v>3279</v>
      </c>
      <c r="Y649" t="s">
        <v>3280</v>
      </c>
      <c r="Z649" t="s">
        <v>4117</v>
      </c>
      <c r="AA649">
        <v>788646</v>
      </c>
      <c r="AB649" s="210">
        <v>37027.875</v>
      </c>
      <c r="AC649" s="210">
        <v>37027.875</v>
      </c>
    </row>
    <row r="650" spans="1:30" x14ac:dyDescent="0.2">
      <c r="A650" s="44" t="str">
        <f t="shared" si="46"/>
        <v>US Natural Gas Financial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151</v>
      </c>
      <c r="F650" s="225">
        <f t="shared" si="50"/>
        <v>755000</v>
      </c>
      <c r="G650" s="214">
        <v>1245116</v>
      </c>
      <c r="H650" s="210">
        <v>37026.31009259259</v>
      </c>
      <c r="I650" t="s">
        <v>3345</v>
      </c>
      <c r="M650" t="s">
        <v>3795</v>
      </c>
      <c r="N650" t="s">
        <v>3247</v>
      </c>
      <c r="O650" t="s">
        <v>3346</v>
      </c>
      <c r="P650" s="211">
        <v>5000</v>
      </c>
      <c r="S650" t="s">
        <v>3796</v>
      </c>
      <c r="T650" t="s">
        <v>2685</v>
      </c>
      <c r="U650" s="213">
        <v>4.915</v>
      </c>
      <c r="V650" t="s">
        <v>3347</v>
      </c>
      <c r="W650" t="s">
        <v>3975</v>
      </c>
      <c r="X650" t="s">
        <v>3250</v>
      </c>
      <c r="Y650" t="s">
        <v>2803</v>
      </c>
      <c r="Z650" t="s">
        <v>4117</v>
      </c>
      <c r="AA650" t="s">
        <v>3348</v>
      </c>
      <c r="AB650" s="210">
        <v>37196</v>
      </c>
      <c r="AC650" s="210">
        <v>37346</v>
      </c>
      <c r="AD650">
        <f>(AC650-AB650+1)*SUM(P650:Q650)</f>
        <v>755000</v>
      </c>
    </row>
    <row r="651" spans="1:30" x14ac:dyDescent="0.2">
      <c r="A651" s="44" t="str">
        <f t="shared" ref="A651:A714" si="51">B651&amp;" "&amp;C651&amp;" "&amp;D651</f>
        <v>US Natural Gas Physical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25">
        <f t="shared" ref="F651:F714" si="55">E651*SUM(P651:Q651)</f>
        <v>5000</v>
      </c>
      <c r="G651" s="214">
        <v>1245117</v>
      </c>
      <c r="H651" s="210">
        <v>37026.31009259259</v>
      </c>
      <c r="I651" t="s">
        <v>3334</v>
      </c>
      <c r="M651" t="s">
        <v>3795</v>
      </c>
      <c r="N651" t="s">
        <v>3275</v>
      </c>
      <c r="O651" t="s">
        <v>3337</v>
      </c>
      <c r="P651" s="211">
        <v>5000</v>
      </c>
      <c r="S651" t="s">
        <v>3796</v>
      </c>
      <c r="T651" t="s">
        <v>2685</v>
      </c>
      <c r="U651" s="213">
        <v>4.3150000000000004</v>
      </c>
      <c r="V651" t="s">
        <v>3335</v>
      </c>
      <c r="W651" t="s">
        <v>3328</v>
      </c>
      <c r="X651" t="s">
        <v>3329</v>
      </c>
      <c r="Y651" t="s">
        <v>3280</v>
      </c>
      <c r="Z651" t="s">
        <v>4117</v>
      </c>
      <c r="AA651">
        <v>788648</v>
      </c>
      <c r="AB651" s="210">
        <v>37027.875</v>
      </c>
      <c r="AC651" s="210">
        <v>37027.875</v>
      </c>
    </row>
    <row r="652" spans="1:30" x14ac:dyDescent="0.2">
      <c r="A652" s="44" t="str">
        <f t="shared" si="51"/>
        <v>US Natural Gas Physical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25">
        <f t="shared" si="55"/>
        <v>5000</v>
      </c>
      <c r="G652" s="214">
        <v>1245118</v>
      </c>
      <c r="H652" s="210">
        <v>37026.310127314813</v>
      </c>
      <c r="I652" t="s">
        <v>3334</v>
      </c>
      <c r="M652" t="s">
        <v>3795</v>
      </c>
      <c r="N652" t="s">
        <v>3275</v>
      </c>
      <c r="O652" t="s">
        <v>3340</v>
      </c>
      <c r="P652" s="211">
        <v>5000</v>
      </c>
      <c r="S652" t="s">
        <v>3796</v>
      </c>
      <c r="T652" t="s">
        <v>2685</v>
      </c>
      <c r="U652" s="213">
        <v>4.3150000000000004</v>
      </c>
      <c r="V652" t="s">
        <v>3335</v>
      </c>
      <c r="W652" t="s">
        <v>3328</v>
      </c>
      <c r="X652" t="s">
        <v>3329</v>
      </c>
      <c r="Y652" t="s">
        <v>3280</v>
      </c>
      <c r="Z652" t="s">
        <v>4117</v>
      </c>
      <c r="AA652">
        <v>788649</v>
      </c>
      <c r="AB652" s="210">
        <v>37027.875</v>
      </c>
      <c r="AC652" s="210">
        <v>37027.875</v>
      </c>
    </row>
    <row r="653" spans="1:30" x14ac:dyDescent="0.2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25">
        <f t="shared" si="55"/>
        <v>50</v>
      </c>
      <c r="G653" s="214">
        <v>1245119</v>
      </c>
      <c r="H653" s="210">
        <v>37026.31013888889</v>
      </c>
      <c r="I653" t="s">
        <v>3246</v>
      </c>
      <c r="M653" t="s">
        <v>3886</v>
      </c>
      <c r="N653" t="s">
        <v>3096</v>
      </c>
      <c r="O653" t="s">
        <v>3349</v>
      </c>
      <c r="Q653" s="211">
        <v>50</v>
      </c>
      <c r="S653" t="s">
        <v>3794</v>
      </c>
      <c r="T653" t="s">
        <v>2685</v>
      </c>
      <c r="U653" s="213">
        <v>15.5</v>
      </c>
      <c r="V653" t="s">
        <v>3350</v>
      </c>
      <c r="W653" t="s">
        <v>3190</v>
      </c>
      <c r="X653" t="s">
        <v>3351</v>
      </c>
      <c r="Y653" t="s">
        <v>3074</v>
      </c>
      <c r="Z653" t="s">
        <v>4112</v>
      </c>
      <c r="AA653">
        <v>610853.1</v>
      </c>
      <c r="AB653" s="210">
        <v>37027.875</v>
      </c>
      <c r="AC653" s="210">
        <v>37027.875</v>
      </c>
    </row>
    <row r="654" spans="1:30" x14ac:dyDescent="0.2">
      <c r="A654" s="44" t="str">
        <f t="shared" si="51"/>
        <v xml:space="preserve"> Natural Gas Physical</v>
      </c>
      <c r="B654" s="44" t="str">
        <f t="shared" si="52"/>
        <v/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25">
        <f t="shared" si="55"/>
        <v>10000</v>
      </c>
      <c r="G654" s="214">
        <v>1245121</v>
      </c>
      <c r="H654" s="210">
        <v>37026.310254629629</v>
      </c>
      <c r="I654" t="s">
        <v>3310</v>
      </c>
      <c r="M654" t="s">
        <v>3795</v>
      </c>
      <c r="N654" t="s">
        <v>3352</v>
      </c>
      <c r="O654" t="s">
        <v>3353</v>
      </c>
      <c r="Q654" s="211">
        <v>10000</v>
      </c>
      <c r="S654" t="s">
        <v>3796</v>
      </c>
      <c r="T654" t="s">
        <v>2685</v>
      </c>
      <c r="U654" s="213">
        <v>4.7</v>
      </c>
      <c r="V654" t="s">
        <v>3354</v>
      </c>
      <c r="W654" t="s">
        <v>3355</v>
      </c>
      <c r="X654" t="s">
        <v>3356</v>
      </c>
      <c r="Y654" t="s">
        <v>3280</v>
      </c>
      <c r="Z654" t="s">
        <v>4117</v>
      </c>
      <c r="AA654">
        <v>788650</v>
      </c>
      <c r="AB654" s="210">
        <v>37027.875</v>
      </c>
      <c r="AC654" s="210">
        <v>37027.875</v>
      </c>
    </row>
    <row r="655" spans="1:30" x14ac:dyDescent="0.2">
      <c r="A655" s="44" t="str">
        <f t="shared" si="51"/>
        <v xml:space="preserve"> Natural Gas Physical</v>
      </c>
      <c r="B655" s="44" t="str">
        <f t="shared" si="52"/>
        <v/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25">
        <f t="shared" si="55"/>
        <v>10000</v>
      </c>
      <c r="G655" s="214">
        <v>1245122</v>
      </c>
      <c r="H655" s="210">
        <v>37026.310300925928</v>
      </c>
      <c r="I655" t="s">
        <v>3310</v>
      </c>
      <c r="M655" t="s">
        <v>3795</v>
      </c>
      <c r="N655" t="s">
        <v>3352</v>
      </c>
      <c r="O655" t="s">
        <v>3353</v>
      </c>
      <c r="Q655" s="211">
        <v>10000</v>
      </c>
      <c r="S655" t="s">
        <v>3796</v>
      </c>
      <c r="T655" t="s">
        <v>2685</v>
      </c>
      <c r="U655" s="213">
        <v>4.7050000000000001</v>
      </c>
      <c r="V655" t="s">
        <v>3354</v>
      </c>
      <c r="W655" t="s">
        <v>3355</v>
      </c>
      <c r="X655" t="s">
        <v>3356</v>
      </c>
      <c r="Y655" t="s">
        <v>3280</v>
      </c>
      <c r="Z655" t="s">
        <v>4117</v>
      </c>
      <c r="AA655">
        <v>788651</v>
      </c>
      <c r="AB655" s="210">
        <v>37027.875</v>
      </c>
      <c r="AC655" s="210">
        <v>37027.875</v>
      </c>
    </row>
    <row r="656" spans="1:30" x14ac:dyDescent="0.2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25">
        <f t="shared" si="55"/>
        <v>10000</v>
      </c>
      <c r="G656" s="214">
        <v>1245123</v>
      </c>
      <c r="H656" s="210">
        <v>37026.310370370367</v>
      </c>
      <c r="I656" t="s">
        <v>4237</v>
      </c>
      <c r="M656" t="s">
        <v>3795</v>
      </c>
      <c r="N656" t="s">
        <v>3275</v>
      </c>
      <c r="O656" t="s">
        <v>3276</v>
      </c>
      <c r="Q656" s="211">
        <v>10000</v>
      </c>
      <c r="S656" t="s">
        <v>3796</v>
      </c>
      <c r="T656" t="s">
        <v>2685</v>
      </c>
      <c r="U656" s="213">
        <v>4.5324999999999998</v>
      </c>
      <c r="V656" t="s">
        <v>3357</v>
      </c>
      <c r="W656" t="s">
        <v>3278</v>
      </c>
      <c r="X656" t="s">
        <v>3279</v>
      </c>
      <c r="Y656" t="s">
        <v>3280</v>
      </c>
      <c r="Z656" t="s">
        <v>4117</v>
      </c>
      <c r="AA656">
        <v>788652</v>
      </c>
      <c r="AB656" s="210">
        <v>37027.875</v>
      </c>
      <c r="AC656" s="210">
        <v>37027.875</v>
      </c>
    </row>
    <row r="657" spans="1:30" x14ac:dyDescent="0.2">
      <c r="A657" s="44" t="str">
        <f t="shared" si="51"/>
        <v>US Natural Gas Financial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30</v>
      </c>
      <c r="F657" s="225">
        <f t="shared" si="55"/>
        <v>450000</v>
      </c>
      <c r="G657" s="214">
        <v>1245124</v>
      </c>
      <c r="H657" s="210">
        <v>37026.310439814813</v>
      </c>
      <c r="I657" t="s">
        <v>3163</v>
      </c>
      <c r="M657" t="s">
        <v>3795</v>
      </c>
      <c r="N657" t="s">
        <v>3247</v>
      </c>
      <c r="O657" t="s">
        <v>3248</v>
      </c>
      <c r="Q657" s="211">
        <v>15000</v>
      </c>
      <c r="S657" t="s">
        <v>3796</v>
      </c>
      <c r="T657" t="s">
        <v>2685</v>
      </c>
      <c r="U657" s="213">
        <v>4.5250000000000004</v>
      </c>
      <c r="V657" t="s">
        <v>3358</v>
      </c>
      <c r="W657" t="s">
        <v>3975</v>
      </c>
      <c r="X657" t="s">
        <v>3250</v>
      </c>
      <c r="Y657" t="s">
        <v>2803</v>
      </c>
      <c r="Z657" t="s">
        <v>4117</v>
      </c>
      <c r="AA657" t="s">
        <v>3359</v>
      </c>
      <c r="AB657" s="210">
        <v>37043.875</v>
      </c>
      <c r="AC657" s="210">
        <v>37072.875</v>
      </c>
      <c r="AD657">
        <f>(AC657-AB657+1)*SUM(P657:Q657)</f>
        <v>450000</v>
      </c>
    </row>
    <row r="658" spans="1:30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25">
        <f t="shared" si="55"/>
        <v>50</v>
      </c>
      <c r="G658" s="214">
        <v>1245125</v>
      </c>
      <c r="H658" s="210">
        <v>37026.310439814813</v>
      </c>
      <c r="I658" t="s">
        <v>2632</v>
      </c>
      <c r="M658" t="s">
        <v>3886</v>
      </c>
      <c r="N658" t="s">
        <v>3096</v>
      </c>
      <c r="O658" t="s">
        <v>3117</v>
      </c>
      <c r="P658" s="211">
        <v>50</v>
      </c>
      <c r="S658" t="s">
        <v>3794</v>
      </c>
      <c r="T658" t="s">
        <v>2685</v>
      </c>
      <c r="U658" s="213">
        <v>44</v>
      </c>
      <c r="V658" t="s">
        <v>3118</v>
      </c>
      <c r="W658" t="s">
        <v>3119</v>
      </c>
      <c r="X658" t="s">
        <v>3120</v>
      </c>
      <c r="Y658" t="s">
        <v>3074</v>
      </c>
      <c r="Z658" t="s">
        <v>4112</v>
      </c>
      <c r="AA658">
        <v>610856.1</v>
      </c>
      <c r="AB658" s="210">
        <v>37027.875</v>
      </c>
      <c r="AC658" s="210">
        <v>37027.875</v>
      </c>
    </row>
    <row r="659" spans="1:30" x14ac:dyDescent="0.2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25">
        <f t="shared" si="55"/>
        <v>5000</v>
      </c>
      <c r="G659" s="214">
        <v>1245126</v>
      </c>
      <c r="H659" s="210">
        <v>37026.310543981483</v>
      </c>
      <c r="I659" t="s">
        <v>3234</v>
      </c>
      <c r="M659" t="s">
        <v>3795</v>
      </c>
      <c r="N659" t="s">
        <v>3275</v>
      </c>
      <c r="O659" t="s">
        <v>3340</v>
      </c>
      <c r="Q659" s="211">
        <v>5000</v>
      </c>
      <c r="S659" t="s">
        <v>3796</v>
      </c>
      <c r="T659" t="s">
        <v>2685</v>
      </c>
      <c r="U659" s="213">
        <v>4.32</v>
      </c>
      <c r="V659" t="s">
        <v>3360</v>
      </c>
      <c r="W659" t="s">
        <v>3328</v>
      </c>
      <c r="X659" t="s">
        <v>3329</v>
      </c>
      <c r="Y659" t="s">
        <v>3280</v>
      </c>
      <c r="Z659" t="s">
        <v>4117</v>
      </c>
      <c r="AA659">
        <v>788653</v>
      </c>
      <c r="AB659" s="210">
        <v>37027.875</v>
      </c>
      <c r="AC659" s="210">
        <v>37027.875</v>
      </c>
    </row>
    <row r="660" spans="1:30" x14ac:dyDescent="0.2">
      <c r="A660" s="44" t="str">
        <f t="shared" si="51"/>
        <v>US Natural Gas Physical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25">
        <f t="shared" si="55"/>
        <v>10000</v>
      </c>
      <c r="G660" s="214">
        <v>1245127</v>
      </c>
      <c r="H660" s="210">
        <v>37026.310578703706</v>
      </c>
      <c r="I660" t="s">
        <v>3281</v>
      </c>
      <c r="M660" t="s">
        <v>3795</v>
      </c>
      <c r="N660" t="s">
        <v>3275</v>
      </c>
      <c r="O660" t="s">
        <v>3361</v>
      </c>
      <c r="P660" s="211">
        <v>10000</v>
      </c>
      <c r="S660" t="s">
        <v>3796</v>
      </c>
      <c r="T660" t="s">
        <v>2685</v>
      </c>
      <c r="U660" s="213">
        <v>4.45</v>
      </c>
      <c r="V660" t="s">
        <v>3362</v>
      </c>
      <c r="W660" t="s">
        <v>3363</v>
      </c>
      <c r="X660" t="s">
        <v>3364</v>
      </c>
      <c r="Y660" t="s">
        <v>3280</v>
      </c>
      <c r="Z660" t="s">
        <v>4117</v>
      </c>
      <c r="AA660">
        <v>788654</v>
      </c>
      <c r="AB660" s="210">
        <v>37027.875</v>
      </c>
      <c r="AC660" s="210">
        <v>37027.875</v>
      </c>
    </row>
    <row r="661" spans="1:30" x14ac:dyDescent="0.2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25">
        <f t="shared" si="55"/>
        <v>5000</v>
      </c>
      <c r="G661" s="214">
        <v>1245128</v>
      </c>
      <c r="H661" s="210">
        <v>37026.310590277775</v>
      </c>
      <c r="I661" t="s">
        <v>3234</v>
      </c>
      <c r="M661" t="s">
        <v>3795</v>
      </c>
      <c r="N661" t="s">
        <v>3275</v>
      </c>
      <c r="O661" t="s">
        <v>3340</v>
      </c>
      <c r="Q661" s="211">
        <v>5000</v>
      </c>
      <c r="S661" t="s">
        <v>3796</v>
      </c>
      <c r="T661" t="s">
        <v>2685</v>
      </c>
      <c r="U661" s="213">
        <v>4.3250000000000002</v>
      </c>
      <c r="V661" t="s">
        <v>3360</v>
      </c>
      <c r="W661" t="s">
        <v>3328</v>
      </c>
      <c r="X661" t="s">
        <v>3329</v>
      </c>
      <c r="Y661" t="s">
        <v>3280</v>
      </c>
      <c r="Z661" t="s">
        <v>4117</v>
      </c>
      <c r="AA661">
        <v>788655</v>
      </c>
      <c r="AB661" s="210">
        <v>37027.875</v>
      </c>
      <c r="AC661" s="210">
        <v>37027.875</v>
      </c>
    </row>
    <row r="662" spans="1:30" x14ac:dyDescent="0.2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30</v>
      </c>
      <c r="F662" s="225">
        <f t="shared" si="55"/>
        <v>300000</v>
      </c>
      <c r="G662" s="214">
        <v>1245129</v>
      </c>
      <c r="H662" s="210">
        <v>37026.310613425929</v>
      </c>
      <c r="I662" t="s">
        <v>3234</v>
      </c>
      <c r="M662" t="s">
        <v>3795</v>
      </c>
      <c r="N662" t="s">
        <v>3247</v>
      </c>
      <c r="O662" t="s">
        <v>3248</v>
      </c>
      <c r="P662" s="211">
        <v>10000</v>
      </c>
      <c r="S662" t="s">
        <v>3796</v>
      </c>
      <c r="T662" t="s">
        <v>2685</v>
      </c>
      <c r="U662" s="213">
        <v>4.5199999999999996</v>
      </c>
      <c r="V662" t="s">
        <v>3264</v>
      </c>
      <c r="W662" t="s">
        <v>3975</v>
      </c>
      <c r="X662" t="s">
        <v>3250</v>
      </c>
      <c r="Y662" t="s">
        <v>2803</v>
      </c>
      <c r="Z662" t="s">
        <v>4117</v>
      </c>
      <c r="AA662" t="s">
        <v>3365</v>
      </c>
      <c r="AB662" s="210">
        <v>37043.875</v>
      </c>
      <c r="AC662" s="210">
        <v>37072.875</v>
      </c>
      <c r="AD662">
        <f>(AC662-AB662+1)*SUM(P662:Q662)</f>
        <v>300000</v>
      </c>
    </row>
    <row r="663" spans="1:30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30</v>
      </c>
      <c r="F663" s="225">
        <f t="shared" si="55"/>
        <v>1500</v>
      </c>
      <c r="G663" s="214">
        <v>1245130</v>
      </c>
      <c r="H663" s="210">
        <v>37026.310659722221</v>
      </c>
      <c r="I663" t="s">
        <v>3134</v>
      </c>
      <c r="M663" t="s">
        <v>3886</v>
      </c>
      <c r="N663" t="s">
        <v>3218</v>
      </c>
      <c r="O663" t="s">
        <v>3366</v>
      </c>
      <c r="Q663" s="211">
        <v>50</v>
      </c>
      <c r="S663" t="s">
        <v>3794</v>
      </c>
      <c r="T663" t="s">
        <v>2685</v>
      </c>
      <c r="U663" s="213">
        <v>50.75</v>
      </c>
      <c r="V663" t="s">
        <v>3367</v>
      </c>
      <c r="W663" t="s">
        <v>3368</v>
      </c>
      <c r="X663" t="s">
        <v>3369</v>
      </c>
      <c r="Y663" t="s">
        <v>3074</v>
      </c>
      <c r="Z663" t="s">
        <v>4112</v>
      </c>
      <c r="AA663">
        <v>610857.1</v>
      </c>
      <c r="AB663" s="210">
        <v>37135</v>
      </c>
      <c r="AC663" s="210">
        <v>37164</v>
      </c>
    </row>
    <row r="664" spans="1:30" x14ac:dyDescent="0.2">
      <c r="A664" s="44" t="str">
        <f t="shared" si="51"/>
        <v>US Natural Gas Financial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30</v>
      </c>
      <c r="F664" s="225">
        <f t="shared" si="55"/>
        <v>75000</v>
      </c>
      <c r="G664" s="214">
        <v>1245131</v>
      </c>
      <c r="H664" s="210">
        <v>37026.310671296298</v>
      </c>
      <c r="I664" t="s">
        <v>3287</v>
      </c>
      <c r="M664" t="s">
        <v>3795</v>
      </c>
      <c r="N664" t="s">
        <v>3247</v>
      </c>
      <c r="O664" t="s">
        <v>3248</v>
      </c>
      <c r="P664" s="211">
        <v>2500</v>
      </c>
      <c r="S664" t="s">
        <v>3796</v>
      </c>
      <c r="T664" t="s">
        <v>2685</v>
      </c>
      <c r="U664" s="213">
        <v>4.5199999999999996</v>
      </c>
      <c r="V664" t="s">
        <v>3370</v>
      </c>
      <c r="W664" t="s">
        <v>3975</v>
      </c>
      <c r="X664" t="s">
        <v>3250</v>
      </c>
      <c r="Y664" t="s">
        <v>2803</v>
      </c>
      <c r="Z664" t="s">
        <v>4117</v>
      </c>
      <c r="AA664" t="s">
        <v>3371</v>
      </c>
      <c r="AB664" s="210">
        <v>37043.875</v>
      </c>
      <c r="AC664" s="210">
        <v>37072.875</v>
      </c>
      <c r="AD664">
        <f>(AC664-AB664+1)*SUM(P664:Q664)</f>
        <v>75000</v>
      </c>
    </row>
    <row r="665" spans="1:30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59</v>
      </c>
      <c r="F665" s="225">
        <f t="shared" si="55"/>
        <v>2950</v>
      </c>
      <c r="G665" s="214">
        <v>1245133</v>
      </c>
      <c r="H665" s="210">
        <v>37026.310694444444</v>
      </c>
      <c r="I665" t="s">
        <v>3134</v>
      </c>
      <c r="M665" t="s">
        <v>3886</v>
      </c>
      <c r="N665" t="s">
        <v>3218</v>
      </c>
      <c r="O665" t="s">
        <v>3372</v>
      </c>
      <c r="Q665" s="211">
        <v>50</v>
      </c>
      <c r="S665" t="s">
        <v>3794</v>
      </c>
      <c r="T665" t="s">
        <v>2685</v>
      </c>
      <c r="U665" s="213">
        <v>43</v>
      </c>
      <c r="V665" t="s">
        <v>3367</v>
      </c>
      <c r="W665" t="s">
        <v>3368</v>
      </c>
      <c r="X665" t="s">
        <v>3369</v>
      </c>
      <c r="Y665" t="s">
        <v>3074</v>
      </c>
      <c r="Z665" t="s">
        <v>4112</v>
      </c>
      <c r="AA665">
        <v>610858.1</v>
      </c>
      <c r="AB665" s="210">
        <v>37257</v>
      </c>
      <c r="AC665" s="210">
        <v>37315</v>
      </c>
    </row>
    <row r="666" spans="1:30" x14ac:dyDescent="0.2">
      <c r="A666" s="44" t="str">
        <f t="shared" si="51"/>
        <v>US Natural Gas Physical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25">
        <f t="shared" si="55"/>
        <v>10000</v>
      </c>
      <c r="G666" s="214">
        <v>1245132</v>
      </c>
      <c r="H666" s="210">
        <v>37026.310694444444</v>
      </c>
      <c r="I666" t="s">
        <v>3157</v>
      </c>
      <c r="M666" t="s">
        <v>3795</v>
      </c>
      <c r="N666" t="s">
        <v>3275</v>
      </c>
      <c r="O666" t="s">
        <v>3361</v>
      </c>
      <c r="P666" s="211">
        <v>10000</v>
      </c>
      <c r="S666" t="s">
        <v>3796</v>
      </c>
      <c r="T666" t="s">
        <v>2685</v>
      </c>
      <c r="U666" s="213">
        <v>4.4450000000000003</v>
      </c>
      <c r="V666" t="s">
        <v>3277</v>
      </c>
      <c r="W666" t="s">
        <v>3363</v>
      </c>
      <c r="X666" t="s">
        <v>3364</v>
      </c>
      <c r="Y666" t="s">
        <v>3280</v>
      </c>
      <c r="Z666" t="s">
        <v>4117</v>
      </c>
      <c r="AA666">
        <v>788656</v>
      </c>
      <c r="AB666" s="210">
        <v>37027.875</v>
      </c>
      <c r="AC666" s="210">
        <v>37027.875</v>
      </c>
    </row>
    <row r="667" spans="1:30" x14ac:dyDescent="0.2">
      <c r="A667" s="44" t="str">
        <f t="shared" si="51"/>
        <v>US Natural Gas Physical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25">
        <f t="shared" si="55"/>
        <v>10000</v>
      </c>
      <c r="G667" s="214">
        <v>1245134</v>
      </c>
      <c r="H667" s="210">
        <v>37026.310706018521</v>
      </c>
      <c r="I667" t="s">
        <v>3281</v>
      </c>
      <c r="M667" t="s">
        <v>3795</v>
      </c>
      <c r="N667" t="s">
        <v>3275</v>
      </c>
      <c r="O667" t="s">
        <v>3276</v>
      </c>
      <c r="Q667" s="211">
        <v>10000</v>
      </c>
      <c r="S667" t="s">
        <v>3796</v>
      </c>
      <c r="T667" t="s">
        <v>2685</v>
      </c>
      <c r="U667" s="213">
        <v>4.5336999999999996</v>
      </c>
      <c r="V667" t="s">
        <v>3362</v>
      </c>
      <c r="W667" t="s">
        <v>3278</v>
      </c>
      <c r="X667" t="s">
        <v>3279</v>
      </c>
      <c r="Y667" t="s">
        <v>3280</v>
      </c>
      <c r="Z667" t="s">
        <v>4117</v>
      </c>
      <c r="AA667">
        <v>788657</v>
      </c>
      <c r="AB667" s="210">
        <v>37027.875</v>
      </c>
      <c r="AC667" s="210">
        <v>37027.875</v>
      </c>
    </row>
    <row r="668" spans="1:30" x14ac:dyDescent="0.2">
      <c r="A668" s="44" t="str">
        <f t="shared" si="51"/>
        <v>US Natural Gas Physical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25">
        <f t="shared" si="55"/>
        <v>10000</v>
      </c>
      <c r="G668" s="214">
        <v>1245135</v>
      </c>
      <c r="H668" s="210">
        <v>37026.31077546296</v>
      </c>
      <c r="I668" t="s">
        <v>3157</v>
      </c>
      <c r="M668" t="s">
        <v>3795</v>
      </c>
      <c r="N668" t="s">
        <v>3275</v>
      </c>
      <c r="O668" t="s">
        <v>3361</v>
      </c>
      <c r="P668" s="211">
        <v>10000</v>
      </c>
      <c r="S668" t="s">
        <v>3796</v>
      </c>
      <c r="T668" t="s">
        <v>2685</v>
      </c>
      <c r="U668" s="213">
        <v>4.4400000000000004</v>
      </c>
      <c r="V668" t="s">
        <v>3277</v>
      </c>
      <c r="W668" t="s">
        <v>3363</v>
      </c>
      <c r="X668" t="s">
        <v>3364</v>
      </c>
      <c r="Y668" t="s">
        <v>3280</v>
      </c>
      <c r="Z668" t="s">
        <v>4117</v>
      </c>
      <c r="AA668">
        <v>788658</v>
      </c>
      <c r="AB668" s="210">
        <v>37027.875</v>
      </c>
      <c r="AC668" s="210">
        <v>37027.875</v>
      </c>
    </row>
    <row r="669" spans="1:30" x14ac:dyDescent="0.2">
      <c r="A669" s="44" t="str">
        <f t="shared" si="51"/>
        <v>US Natural Gas Physical</v>
      </c>
      <c r="B669" s="44" t="str">
        <f t="shared" si="52"/>
        <v>US</v>
      </c>
      <c r="C669" s="44" t="str">
        <f t="shared" si="53"/>
        <v>Natural Gas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25">
        <f t="shared" si="55"/>
        <v>10000</v>
      </c>
      <c r="G669" s="214">
        <v>1245136</v>
      </c>
      <c r="H669" s="210">
        <v>37026.31082175926</v>
      </c>
      <c r="I669" t="s">
        <v>3157</v>
      </c>
      <c r="M669" t="s">
        <v>3795</v>
      </c>
      <c r="N669" t="s">
        <v>3275</v>
      </c>
      <c r="O669" t="s">
        <v>3361</v>
      </c>
      <c r="P669" s="211">
        <v>10000</v>
      </c>
      <c r="S669" t="s">
        <v>3796</v>
      </c>
      <c r="T669" t="s">
        <v>2685</v>
      </c>
      <c r="U669" s="213">
        <v>4.4349999999999996</v>
      </c>
      <c r="V669" t="s">
        <v>3277</v>
      </c>
      <c r="W669" t="s">
        <v>3363</v>
      </c>
      <c r="X669" t="s">
        <v>3364</v>
      </c>
      <c r="Y669" t="s">
        <v>3280</v>
      </c>
      <c r="Z669" t="s">
        <v>4117</v>
      </c>
      <c r="AA669">
        <v>788659</v>
      </c>
      <c r="AB669" s="210">
        <v>37027.875</v>
      </c>
      <c r="AC669" s="210">
        <v>37027.875</v>
      </c>
    </row>
    <row r="670" spans="1:30" x14ac:dyDescent="0.2">
      <c r="A670" s="44" t="str">
        <f t="shared" si="51"/>
        <v>US Natural Gas Physical</v>
      </c>
      <c r="B670" s="44" t="str">
        <f t="shared" si="52"/>
        <v>US</v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25">
        <f t="shared" si="55"/>
        <v>10000</v>
      </c>
      <c r="G670" s="214">
        <v>1245137</v>
      </c>
      <c r="H670" s="210">
        <v>37026.310879629629</v>
      </c>
      <c r="I670" t="s">
        <v>3157</v>
      </c>
      <c r="M670" t="s">
        <v>3795</v>
      </c>
      <c r="N670" t="s">
        <v>3275</v>
      </c>
      <c r="O670" t="s">
        <v>3361</v>
      </c>
      <c r="P670" s="211">
        <v>10000</v>
      </c>
      <c r="S670" t="s">
        <v>3796</v>
      </c>
      <c r="T670" t="s">
        <v>2685</v>
      </c>
      <c r="U670" s="213">
        <v>4.43</v>
      </c>
      <c r="V670" t="s">
        <v>3277</v>
      </c>
      <c r="W670" t="s">
        <v>3363</v>
      </c>
      <c r="X670" t="s">
        <v>3364</v>
      </c>
      <c r="Y670" t="s">
        <v>3280</v>
      </c>
      <c r="Z670" t="s">
        <v>4117</v>
      </c>
      <c r="AA670">
        <v>788660</v>
      </c>
      <c r="AB670" s="210">
        <v>37027.875</v>
      </c>
      <c r="AC670" s="210">
        <v>37027.875</v>
      </c>
    </row>
    <row r="671" spans="1:30" x14ac:dyDescent="0.2">
      <c r="A671" s="44" t="str">
        <f t="shared" si="51"/>
        <v>US Natural Gas Physical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25">
        <f t="shared" si="55"/>
        <v>10000</v>
      </c>
      <c r="G671" s="214">
        <v>1245138</v>
      </c>
      <c r="H671" s="210">
        <v>37026.310937499999</v>
      </c>
      <c r="I671" t="s">
        <v>3157</v>
      </c>
      <c r="M671" t="s">
        <v>3795</v>
      </c>
      <c r="N671" t="s">
        <v>3275</v>
      </c>
      <c r="O671" t="s">
        <v>3361</v>
      </c>
      <c r="P671" s="211">
        <v>10000</v>
      </c>
      <c r="S671" t="s">
        <v>3796</v>
      </c>
      <c r="T671" t="s">
        <v>2685</v>
      </c>
      <c r="U671" s="213">
        <v>4.4249999999999998</v>
      </c>
      <c r="V671" t="s">
        <v>3277</v>
      </c>
      <c r="W671" t="s">
        <v>3363</v>
      </c>
      <c r="X671" t="s">
        <v>3364</v>
      </c>
      <c r="Y671" t="s">
        <v>3280</v>
      </c>
      <c r="Z671" t="s">
        <v>4117</v>
      </c>
      <c r="AA671">
        <v>788661</v>
      </c>
      <c r="AB671" s="210">
        <v>37027.875</v>
      </c>
      <c r="AC671" s="210">
        <v>37027.875</v>
      </c>
    </row>
    <row r="672" spans="1:30" x14ac:dyDescent="0.2">
      <c r="A672" s="44" t="str">
        <f t="shared" si="51"/>
        <v>US Natural Gas Physical</v>
      </c>
      <c r="B672" s="44" t="str">
        <f t="shared" si="52"/>
        <v>US</v>
      </c>
      <c r="C672" s="44" t="str">
        <f t="shared" si="53"/>
        <v>Natural Gas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25">
        <f t="shared" si="55"/>
        <v>10000</v>
      </c>
      <c r="G672" s="214">
        <v>1245139</v>
      </c>
      <c r="H672" s="210">
        <v>37026.311006944445</v>
      </c>
      <c r="I672" t="s">
        <v>3157</v>
      </c>
      <c r="M672" t="s">
        <v>3795</v>
      </c>
      <c r="N672" t="s">
        <v>3275</v>
      </c>
      <c r="O672" t="s">
        <v>3361</v>
      </c>
      <c r="P672" s="211">
        <v>10000</v>
      </c>
      <c r="S672" t="s">
        <v>3796</v>
      </c>
      <c r="T672" t="s">
        <v>2685</v>
      </c>
      <c r="U672" s="213">
        <v>4.42</v>
      </c>
      <c r="V672" t="s">
        <v>3277</v>
      </c>
      <c r="W672" t="s">
        <v>3363</v>
      </c>
      <c r="X672" t="s">
        <v>3364</v>
      </c>
      <c r="Y672" t="s">
        <v>3280</v>
      </c>
      <c r="Z672" t="s">
        <v>4117</v>
      </c>
      <c r="AA672">
        <v>788662</v>
      </c>
      <c r="AB672" s="210">
        <v>37027.875</v>
      </c>
      <c r="AC672" s="210">
        <v>37027.875</v>
      </c>
    </row>
    <row r="673" spans="1:30" x14ac:dyDescent="0.2">
      <c r="A673" s="44" t="str">
        <f t="shared" si="51"/>
        <v>US Natural Gas Physical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25">
        <f t="shared" si="55"/>
        <v>10000</v>
      </c>
      <c r="G673" s="214">
        <v>1245140</v>
      </c>
      <c r="H673" s="210">
        <v>37026.31108796296</v>
      </c>
      <c r="I673" t="s">
        <v>3234</v>
      </c>
      <c r="M673" t="s">
        <v>3795</v>
      </c>
      <c r="N673" t="s">
        <v>3275</v>
      </c>
      <c r="O673" t="s">
        <v>3373</v>
      </c>
      <c r="P673" s="211">
        <v>10000</v>
      </c>
      <c r="S673" t="s">
        <v>3796</v>
      </c>
      <c r="T673" t="s">
        <v>2685</v>
      </c>
      <c r="U673" s="213">
        <v>4.415</v>
      </c>
      <c r="V673" t="s">
        <v>3360</v>
      </c>
      <c r="W673" t="s">
        <v>3363</v>
      </c>
      <c r="X673" t="s">
        <v>3364</v>
      </c>
      <c r="Y673" t="s">
        <v>3280</v>
      </c>
      <c r="Z673" t="s">
        <v>4117</v>
      </c>
      <c r="AA673">
        <v>788663</v>
      </c>
      <c r="AB673" s="210">
        <v>37027.875</v>
      </c>
      <c r="AC673" s="210">
        <v>37027.875</v>
      </c>
    </row>
    <row r="674" spans="1:30" x14ac:dyDescent="0.2">
      <c r="A674" s="44" t="str">
        <f t="shared" si="51"/>
        <v>US Natural Gas Financial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30</v>
      </c>
      <c r="F674" s="225">
        <f t="shared" si="55"/>
        <v>150000</v>
      </c>
      <c r="G674" s="214">
        <v>1245141</v>
      </c>
      <c r="H674" s="210">
        <v>37026.311122685183</v>
      </c>
      <c r="I674" t="s">
        <v>3374</v>
      </c>
      <c r="M674" t="s">
        <v>3795</v>
      </c>
      <c r="N674" t="s">
        <v>3247</v>
      </c>
      <c r="O674" t="s">
        <v>3248</v>
      </c>
      <c r="Q674" s="211">
        <v>5000</v>
      </c>
      <c r="S674" t="s">
        <v>3796</v>
      </c>
      <c r="T674" t="s">
        <v>2685</v>
      </c>
      <c r="U674" s="213">
        <v>4.5250000000000004</v>
      </c>
      <c r="V674" t="s">
        <v>3375</v>
      </c>
      <c r="W674" t="s">
        <v>3975</v>
      </c>
      <c r="X674" t="s">
        <v>3250</v>
      </c>
      <c r="Y674" t="s">
        <v>2803</v>
      </c>
      <c r="Z674" t="s">
        <v>4117</v>
      </c>
      <c r="AA674" t="s">
        <v>3376</v>
      </c>
      <c r="AB674" s="210">
        <v>37043.875</v>
      </c>
      <c r="AC674" s="210">
        <v>37072.875</v>
      </c>
      <c r="AD674">
        <f>(AC674-AB674+1)*SUM(P674:Q674)</f>
        <v>150000</v>
      </c>
    </row>
    <row r="675" spans="1:30" x14ac:dyDescent="0.2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25">
        <f t="shared" si="55"/>
        <v>10000</v>
      </c>
      <c r="G675" s="214">
        <v>1245142</v>
      </c>
      <c r="H675" s="210">
        <v>37026.31113425926</v>
      </c>
      <c r="I675" t="s">
        <v>3281</v>
      </c>
      <c r="M675" t="s">
        <v>3795</v>
      </c>
      <c r="N675" t="s">
        <v>3275</v>
      </c>
      <c r="O675" t="s">
        <v>3373</v>
      </c>
      <c r="P675" s="211">
        <v>10000</v>
      </c>
      <c r="S675" t="s">
        <v>3796</v>
      </c>
      <c r="T675" t="s">
        <v>2685</v>
      </c>
      <c r="U675" s="213">
        <v>4.41</v>
      </c>
      <c r="V675" t="s">
        <v>3362</v>
      </c>
      <c r="W675" t="s">
        <v>3363</v>
      </c>
      <c r="X675" t="s">
        <v>3364</v>
      </c>
      <c r="Y675" t="s">
        <v>3280</v>
      </c>
      <c r="Z675" t="s">
        <v>4117</v>
      </c>
      <c r="AA675">
        <v>788664</v>
      </c>
      <c r="AB675" s="210">
        <v>37027.875</v>
      </c>
      <c r="AC675" s="210">
        <v>37027.875</v>
      </c>
    </row>
    <row r="676" spans="1:30" x14ac:dyDescent="0.2">
      <c r="A676" s="44" t="str">
        <f t="shared" si="51"/>
        <v>US Natural Gas Physical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25">
        <f t="shared" si="55"/>
        <v>10000</v>
      </c>
      <c r="G676" s="214">
        <v>1245143</v>
      </c>
      <c r="H676" s="210">
        <v>37026.311180555553</v>
      </c>
      <c r="I676" t="s">
        <v>3157</v>
      </c>
      <c r="M676" t="s">
        <v>3795</v>
      </c>
      <c r="N676" t="s">
        <v>3275</v>
      </c>
      <c r="O676" t="s">
        <v>3276</v>
      </c>
      <c r="Q676" s="211">
        <v>10000</v>
      </c>
      <c r="S676" t="s">
        <v>3796</v>
      </c>
      <c r="T676" t="s">
        <v>2685</v>
      </c>
      <c r="U676" s="213">
        <v>4.5350000000000001</v>
      </c>
      <c r="V676" t="s">
        <v>3277</v>
      </c>
      <c r="W676" t="s">
        <v>3278</v>
      </c>
      <c r="X676" t="s">
        <v>3279</v>
      </c>
      <c r="Y676" t="s">
        <v>3280</v>
      </c>
      <c r="Z676" t="s">
        <v>4117</v>
      </c>
      <c r="AA676">
        <v>788665</v>
      </c>
      <c r="AB676" s="210">
        <v>37027.875</v>
      </c>
      <c r="AC676" s="210">
        <v>37027.875</v>
      </c>
    </row>
    <row r="677" spans="1:30" x14ac:dyDescent="0.2">
      <c r="A677" s="44" t="str">
        <f t="shared" si="51"/>
        <v>US Natural Gas Physical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25">
        <f t="shared" si="55"/>
        <v>5000</v>
      </c>
      <c r="G677" s="214">
        <v>1245145</v>
      </c>
      <c r="H677" s="210">
        <v>37026.31150462963</v>
      </c>
      <c r="I677" t="s">
        <v>3281</v>
      </c>
      <c r="M677" t="s">
        <v>3795</v>
      </c>
      <c r="N677" t="s">
        <v>3275</v>
      </c>
      <c r="O677" t="s">
        <v>3340</v>
      </c>
      <c r="Q677" s="211">
        <v>5000</v>
      </c>
      <c r="S677" t="s">
        <v>3796</v>
      </c>
      <c r="T677" t="s">
        <v>2685</v>
      </c>
      <c r="U677" s="213">
        <v>4.33</v>
      </c>
      <c r="V677" t="s">
        <v>3377</v>
      </c>
      <c r="W677" t="s">
        <v>3328</v>
      </c>
      <c r="X677" t="s">
        <v>3329</v>
      </c>
      <c r="Y677" t="s">
        <v>3280</v>
      </c>
      <c r="Z677" t="s">
        <v>4117</v>
      </c>
      <c r="AA677">
        <v>788666</v>
      </c>
      <c r="AB677" s="210">
        <v>37027.875</v>
      </c>
      <c r="AC677" s="210">
        <v>37027.875</v>
      </c>
    </row>
    <row r="678" spans="1:30" x14ac:dyDescent="0.2">
      <c r="A678" s="44" t="str">
        <f t="shared" si="51"/>
        <v>US Power Physical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25">
        <f t="shared" si="55"/>
        <v>50</v>
      </c>
      <c r="G678" s="214">
        <v>1245146</v>
      </c>
      <c r="H678" s="210">
        <v>37026.31181712963</v>
      </c>
      <c r="I678" t="s">
        <v>3261</v>
      </c>
      <c r="M678" t="s">
        <v>3886</v>
      </c>
      <c r="N678" t="s">
        <v>3096</v>
      </c>
      <c r="O678" t="s">
        <v>3136</v>
      </c>
      <c r="Q678" s="211">
        <v>50</v>
      </c>
      <c r="S678" t="s">
        <v>3794</v>
      </c>
      <c r="T678" t="s">
        <v>2685</v>
      </c>
      <c r="U678" s="213">
        <v>38.25</v>
      </c>
      <c r="V678" t="s">
        <v>3378</v>
      </c>
      <c r="W678" t="s">
        <v>3138</v>
      </c>
      <c r="X678" t="s">
        <v>3139</v>
      </c>
      <c r="Y678" t="s">
        <v>3074</v>
      </c>
      <c r="Z678" t="s">
        <v>4112</v>
      </c>
      <c r="AA678">
        <v>610860.1</v>
      </c>
      <c r="AB678" s="210">
        <v>37027.875</v>
      </c>
      <c r="AC678" s="210">
        <v>37027.875</v>
      </c>
    </row>
    <row r="679" spans="1:30" x14ac:dyDescent="0.2">
      <c r="A679" s="44" t="str">
        <f t="shared" si="51"/>
        <v>US Natural Gas Physical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25">
        <f t="shared" si="55"/>
        <v>5000</v>
      </c>
      <c r="G679" s="214">
        <v>1245147</v>
      </c>
      <c r="H679" s="210">
        <v>37026.311851851853</v>
      </c>
      <c r="I679" t="s">
        <v>3336</v>
      </c>
      <c r="M679" t="s">
        <v>3795</v>
      </c>
      <c r="N679" t="s">
        <v>3275</v>
      </c>
      <c r="O679" t="s">
        <v>3340</v>
      </c>
      <c r="P679" s="211">
        <v>5000</v>
      </c>
      <c r="S679" t="s">
        <v>3796</v>
      </c>
      <c r="T679" t="s">
        <v>2685</v>
      </c>
      <c r="U679" s="213">
        <v>4.3250000000000002</v>
      </c>
      <c r="V679" t="s">
        <v>3338</v>
      </c>
      <c r="W679" t="s">
        <v>3328</v>
      </c>
      <c r="X679" t="s">
        <v>3329</v>
      </c>
      <c r="Y679" t="s">
        <v>3280</v>
      </c>
      <c r="Z679" t="s">
        <v>4117</v>
      </c>
      <c r="AA679">
        <v>788667</v>
      </c>
      <c r="AB679" s="210">
        <v>37027.875</v>
      </c>
      <c r="AC679" s="210">
        <v>37027.875</v>
      </c>
    </row>
    <row r="680" spans="1:30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30</v>
      </c>
      <c r="F680" s="225">
        <f t="shared" si="55"/>
        <v>1500</v>
      </c>
      <c r="G680" s="214">
        <v>1245148</v>
      </c>
      <c r="H680" s="210">
        <v>37026.312268518515</v>
      </c>
      <c r="I680" t="s">
        <v>3822</v>
      </c>
      <c r="M680" t="s">
        <v>3886</v>
      </c>
      <c r="N680" t="s">
        <v>3096</v>
      </c>
      <c r="O680" t="s">
        <v>3241</v>
      </c>
      <c r="Q680" s="211">
        <v>50</v>
      </c>
      <c r="S680" t="s">
        <v>3794</v>
      </c>
      <c r="T680" t="s">
        <v>2685</v>
      </c>
      <c r="U680" s="213">
        <v>46.45</v>
      </c>
      <c r="V680" t="s">
        <v>3227</v>
      </c>
      <c r="W680" t="s">
        <v>3243</v>
      </c>
      <c r="X680" t="s">
        <v>3244</v>
      </c>
      <c r="Y680" t="s">
        <v>3074</v>
      </c>
      <c r="Z680" t="s">
        <v>4112</v>
      </c>
      <c r="AA680">
        <v>610861.1</v>
      </c>
      <c r="AB680" s="210">
        <v>37135.594444444447</v>
      </c>
      <c r="AC680" s="210">
        <v>37164.594444444447</v>
      </c>
    </row>
    <row r="681" spans="1:30" x14ac:dyDescent="0.2">
      <c r="A681" s="44" t="str">
        <f t="shared" si="51"/>
        <v>US Natural Gas Physical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25">
        <f t="shared" si="55"/>
        <v>5000</v>
      </c>
      <c r="G681" s="214">
        <v>1245152</v>
      </c>
      <c r="H681" s="210">
        <v>37026.312337962961</v>
      </c>
      <c r="I681" t="s">
        <v>3336</v>
      </c>
      <c r="M681" t="s">
        <v>3795</v>
      </c>
      <c r="N681" t="s">
        <v>3275</v>
      </c>
      <c r="O681" t="s">
        <v>3276</v>
      </c>
      <c r="P681" s="211">
        <v>5000</v>
      </c>
      <c r="S681" t="s">
        <v>3796</v>
      </c>
      <c r="T681" t="s">
        <v>2685</v>
      </c>
      <c r="U681" s="213">
        <v>4.5362999999999998</v>
      </c>
      <c r="V681" t="s">
        <v>3379</v>
      </c>
      <c r="W681" t="s">
        <v>3278</v>
      </c>
      <c r="X681" t="s">
        <v>3279</v>
      </c>
      <c r="Y681" t="s">
        <v>3280</v>
      </c>
      <c r="Z681" t="s">
        <v>4117</v>
      </c>
      <c r="AA681">
        <v>788668</v>
      </c>
      <c r="AB681" s="210">
        <v>37027.875</v>
      </c>
      <c r="AC681" s="210">
        <v>37027.875</v>
      </c>
    </row>
    <row r="682" spans="1:30" x14ac:dyDescent="0.2">
      <c r="A682" s="44" t="str">
        <f t="shared" si="51"/>
        <v>US Natural Gas Physical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25">
        <f t="shared" si="55"/>
        <v>10000</v>
      </c>
      <c r="G682" s="214">
        <v>1245153</v>
      </c>
      <c r="H682" s="210">
        <v>37026.312430555554</v>
      </c>
      <c r="I682" t="s">
        <v>4237</v>
      </c>
      <c r="M682" t="s">
        <v>3795</v>
      </c>
      <c r="N682" t="s">
        <v>3275</v>
      </c>
      <c r="O682" t="s">
        <v>3276</v>
      </c>
      <c r="Q682" s="211">
        <v>10000</v>
      </c>
      <c r="S682" t="s">
        <v>3796</v>
      </c>
      <c r="T682" t="s">
        <v>2685</v>
      </c>
      <c r="U682" s="213">
        <v>4.5387000000000004</v>
      </c>
      <c r="V682" t="s">
        <v>3357</v>
      </c>
      <c r="W682" t="s">
        <v>3278</v>
      </c>
      <c r="X682" t="s">
        <v>3279</v>
      </c>
      <c r="Y682" t="s">
        <v>3280</v>
      </c>
      <c r="Z682" t="s">
        <v>4117</v>
      </c>
      <c r="AA682">
        <v>788669</v>
      </c>
      <c r="AB682" s="210">
        <v>37027.875</v>
      </c>
      <c r="AC682" s="210">
        <v>37027.875</v>
      </c>
    </row>
    <row r="683" spans="1:30" x14ac:dyDescent="0.2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30</v>
      </c>
      <c r="F683" s="225">
        <f t="shared" si="55"/>
        <v>75000</v>
      </c>
      <c r="G683" s="214">
        <v>1245154</v>
      </c>
      <c r="H683" s="210">
        <v>37026.312442129631</v>
      </c>
      <c r="I683" t="s">
        <v>3287</v>
      </c>
      <c r="M683" t="s">
        <v>3795</v>
      </c>
      <c r="N683" t="s">
        <v>3247</v>
      </c>
      <c r="O683" t="s">
        <v>3248</v>
      </c>
      <c r="P683" s="211">
        <v>2500</v>
      </c>
      <c r="S683" t="s">
        <v>3796</v>
      </c>
      <c r="T683" t="s">
        <v>2685</v>
      </c>
      <c r="U683" s="213">
        <v>4.5250000000000004</v>
      </c>
      <c r="V683" t="s">
        <v>3370</v>
      </c>
      <c r="W683" t="s">
        <v>3975</v>
      </c>
      <c r="X683" t="s">
        <v>3250</v>
      </c>
      <c r="Y683" t="s">
        <v>2803</v>
      </c>
      <c r="Z683" t="s">
        <v>4117</v>
      </c>
      <c r="AA683" t="s">
        <v>3380</v>
      </c>
      <c r="AB683" s="210">
        <v>37043.875</v>
      </c>
      <c r="AC683" s="210">
        <v>37072.875</v>
      </c>
      <c r="AD683">
        <f>(AC683-AB683+1)*SUM(P683:Q683)</f>
        <v>75000</v>
      </c>
    </row>
    <row r="684" spans="1:30" x14ac:dyDescent="0.2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30</v>
      </c>
      <c r="F684" s="225">
        <f t="shared" si="55"/>
        <v>150000</v>
      </c>
      <c r="G684" s="214">
        <v>1245155</v>
      </c>
      <c r="H684" s="210">
        <v>37026.312650462962</v>
      </c>
      <c r="I684" t="s">
        <v>3234</v>
      </c>
      <c r="M684" t="s">
        <v>3795</v>
      </c>
      <c r="N684" t="s">
        <v>3247</v>
      </c>
      <c r="O684" t="s">
        <v>3248</v>
      </c>
      <c r="P684" s="211">
        <v>5000</v>
      </c>
      <c r="S684" t="s">
        <v>3796</v>
      </c>
      <c r="T684" t="s">
        <v>2685</v>
      </c>
      <c r="U684" s="213">
        <v>4.5250000000000004</v>
      </c>
      <c r="V684" t="s">
        <v>3381</v>
      </c>
      <c r="W684" t="s">
        <v>3975</v>
      </c>
      <c r="X684" t="s">
        <v>3250</v>
      </c>
      <c r="Y684" t="s">
        <v>2803</v>
      </c>
      <c r="Z684" t="s">
        <v>4117</v>
      </c>
      <c r="AA684" t="s">
        <v>3382</v>
      </c>
      <c r="AB684" s="210">
        <v>37043.875</v>
      </c>
      <c r="AC684" s="210">
        <v>37072.875</v>
      </c>
      <c r="AD684">
        <f>(AC684-AB684+1)*SUM(P684:Q684)</f>
        <v>150000</v>
      </c>
    </row>
    <row r="685" spans="1:30" x14ac:dyDescent="0.2">
      <c r="A685" s="44" t="str">
        <f t="shared" si="51"/>
        <v>US Crude Financial</v>
      </c>
      <c r="B685" s="44" t="str">
        <f t="shared" si="52"/>
        <v>US</v>
      </c>
      <c r="C685" s="44" t="str">
        <f t="shared" si="53"/>
        <v>Crude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25">
        <f t="shared" si="55"/>
        <v>25000</v>
      </c>
      <c r="G685" s="214">
        <v>1245156</v>
      </c>
      <c r="H685" s="210">
        <v>37026.312662037039</v>
      </c>
      <c r="I685" t="s">
        <v>3045</v>
      </c>
      <c r="M685" t="s">
        <v>4216</v>
      </c>
      <c r="N685" t="s">
        <v>3046</v>
      </c>
      <c r="O685" t="s">
        <v>3047</v>
      </c>
      <c r="Q685" s="211">
        <v>25000</v>
      </c>
      <c r="S685" t="s">
        <v>3802</v>
      </c>
      <c r="T685" t="s">
        <v>2685</v>
      </c>
      <c r="U685" s="213">
        <v>28.72</v>
      </c>
      <c r="V685" t="s">
        <v>3383</v>
      </c>
      <c r="W685" t="s">
        <v>3049</v>
      </c>
      <c r="X685" t="s">
        <v>3050</v>
      </c>
      <c r="Y685" t="s">
        <v>2803</v>
      </c>
      <c r="Z685" t="s">
        <v>4117</v>
      </c>
      <c r="AA685" t="s">
        <v>3384</v>
      </c>
      <c r="AB685" s="210">
        <v>37043</v>
      </c>
      <c r="AC685" s="210">
        <v>37072</v>
      </c>
    </row>
    <row r="686" spans="1:30" x14ac:dyDescent="0.2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30</v>
      </c>
      <c r="F686" s="225">
        <f t="shared" si="55"/>
        <v>75000</v>
      </c>
      <c r="G686" s="214">
        <v>1245157</v>
      </c>
      <c r="H686" s="210">
        <v>37026.312685185185</v>
      </c>
      <c r="I686" t="s">
        <v>3234</v>
      </c>
      <c r="M686" t="s">
        <v>3795</v>
      </c>
      <c r="N686" t="s">
        <v>3247</v>
      </c>
      <c r="O686" t="s">
        <v>3248</v>
      </c>
      <c r="P686" s="211">
        <v>2500</v>
      </c>
      <c r="S686" t="s">
        <v>3796</v>
      </c>
      <c r="T686" t="s">
        <v>2685</v>
      </c>
      <c r="U686" s="213">
        <v>4.5250000000000004</v>
      </c>
      <c r="V686" t="s">
        <v>3341</v>
      </c>
      <c r="W686" t="s">
        <v>3975</v>
      </c>
      <c r="X686" t="s">
        <v>3250</v>
      </c>
      <c r="Y686" t="s">
        <v>2803</v>
      </c>
      <c r="Z686" t="s">
        <v>4117</v>
      </c>
      <c r="AA686" t="s">
        <v>3385</v>
      </c>
      <c r="AB686" s="210">
        <v>37043.875</v>
      </c>
      <c r="AC686" s="210">
        <v>37072.875</v>
      </c>
      <c r="AD686">
        <f>(AC686-AB686+1)*SUM(P686:Q686)</f>
        <v>75000</v>
      </c>
    </row>
    <row r="687" spans="1:30" x14ac:dyDescent="0.2">
      <c r="A687" s="44" t="str">
        <f t="shared" si="51"/>
        <v>US Natural Gas Financial</v>
      </c>
      <c r="B687" s="44" t="str">
        <f t="shared" si="52"/>
        <v>US</v>
      </c>
      <c r="C687" s="44" t="str">
        <f t="shared" si="53"/>
        <v>Natural Gas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30</v>
      </c>
      <c r="F687" s="225">
        <f t="shared" si="55"/>
        <v>150000</v>
      </c>
      <c r="G687" s="214">
        <v>1245158</v>
      </c>
      <c r="H687" s="210">
        <v>37026.312754629631</v>
      </c>
      <c r="I687" t="s">
        <v>3386</v>
      </c>
      <c r="M687" t="s">
        <v>3795</v>
      </c>
      <c r="N687" t="s">
        <v>3247</v>
      </c>
      <c r="O687" t="s">
        <v>3248</v>
      </c>
      <c r="P687" s="211">
        <v>5000</v>
      </c>
      <c r="S687" t="s">
        <v>3796</v>
      </c>
      <c r="T687" t="s">
        <v>2685</v>
      </c>
      <c r="U687" s="213">
        <v>4.5250000000000004</v>
      </c>
      <c r="V687" t="s">
        <v>3387</v>
      </c>
      <c r="W687" t="s">
        <v>3975</v>
      </c>
      <c r="X687" t="s">
        <v>3250</v>
      </c>
      <c r="Y687" t="s">
        <v>2803</v>
      </c>
      <c r="Z687" t="s">
        <v>4117</v>
      </c>
      <c r="AA687" t="s">
        <v>3388</v>
      </c>
      <c r="AB687" s="210">
        <v>37043.875</v>
      </c>
      <c r="AC687" s="210">
        <v>37072.875</v>
      </c>
      <c r="AD687">
        <f>(AC687-AB687+1)*SUM(P687:Q687)</f>
        <v>150000</v>
      </c>
    </row>
    <row r="688" spans="1:30" x14ac:dyDescent="0.2">
      <c r="A688" s="44" t="str">
        <f t="shared" si="51"/>
        <v>US Natural Gas Financial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30</v>
      </c>
      <c r="F688" s="225">
        <f t="shared" si="55"/>
        <v>450000</v>
      </c>
      <c r="G688" s="214">
        <v>1245163</v>
      </c>
      <c r="H688" s="210">
        <v>37026.312997685185</v>
      </c>
      <c r="I688" t="s">
        <v>3389</v>
      </c>
      <c r="M688" t="s">
        <v>3795</v>
      </c>
      <c r="N688" t="s">
        <v>3247</v>
      </c>
      <c r="O688" t="s">
        <v>3248</v>
      </c>
      <c r="P688" s="211">
        <v>15000</v>
      </c>
      <c r="S688" t="s">
        <v>3796</v>
      </c>
      <c r="T688" t="s">
        <v>2685</v>
      </c>
      <c r="U688" s="213">
        <v>4.53</v>
      </c>
      <c r="V688" t="s">
        <v>3390</v>
      </c>
      <c r="W688" t="s">
        <v>3975</v>
      </c>
      <c r="X688" t="s">
        <v>3250</v>
      </c>
      <c r="Y688" t="s">
        <v>2803</v>
      </c>
      <c r="Z688" t="s">
        <v>4117</v>
      </c>
      <c r="AA688" t="s">
        <v>3391</v>
      </c>
      <c r="AB688" s="210">
        <v>37043.875</v>
      </c>
      <c r="AC688" s="210">
        <v>37072.875</v>
      </c>
      <c r="AD688">
        <f>(AC688-AB688+1)*SUM(P688:Q688)</f>
        <v>450000</v>
      </c>
    </row>
    <row r="689" spans="1:30" x14ac:dyDescent="0.2">
      <c r="A689" s="44" t="str">
        <f t="shared" si="51"/>
        <v>US Natural Gas Physical</v>
      </c>
      <c r="B689" s="44" t="str">
        <f t="shared" si="52"/>
        <v>US</v>
      </c>
      <c r="C689" s="44" t="str">
        <f t="shared" si="53"/>
        <v>Natural Gas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25">
        <f t="shared" si="55"/>
        <v>5000</v>
      </c>
      <c r="G689" s="214">
        <v>1245164</v>
      </c>
      <c r="H689" s="210">
        <v>37026.313020833331</v>
      </c>
      <c r="I689" t="s">
        <v>3336</v>
      </c>
      <c r="M689" t="s">
        <v>3795</v>
      </c>
      <c r="N689" t="s">
        <v>3275</v>
      </c>
      <c r="O689" t="s">
        <v>3392</v>
      </c>
      <c r="Q689" s="211">
        <v>5000</v>
      </c>
      <c r="S689" t="s">
        <v>3796</v>
      </c>
      <c r="T689" t="s">
        <v>2685</v>
      </c>
      <c r="U689" s="213">
        <v>4.335</v>
      </c>
      <c r="V689" t="s">
        <v>3393</v>
      </c>
      <c r="W689" t="s">
        <v>3328</v>
      </c>
      <c r="X689" t="s">
        <v>3329</v>
      </c>
      <c r="Y689" t="s">
        <v>3280</v>
      </c>
      <c r="Z689" t="s">
        <v>4117</v>
      </c>
      <c r="AA689">
        <v>788670</v>
      </c>
      <c r="AB689" s="210">
        <v>37027.875</v>
      </c>
      <c r="AC689" s="210">
        <v>37027.875</v>
      </c>
    </row>
    <row r="690" spans="1:30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25">
        <f t="shared" si="55"/>
        <v>5000</v>
      </c>
      <c r="G690" s="214">
        <v>1245165</v>
      </c>
      <c r="H690" s="210">
        <v>37026.313032407408</v>
      </c>
      <c r="I690" t="s">
        <v>3234</v>
      </c>
      <c r="M690" t="s">
        <v>3795</v>
      </c>
      <c r="N690" t="s">
        <v>3275</v>
      </c>
      <c r="O690" t="s">
        <v>3340</v>
      </c>
      <c r="Q690" s="211">
        <v>5000</v>
      </c>
      <c r="S690" t="s">
        <v>3796</v>
      </c>
      <c r="T690" t="s">
        <v>2685</v>
      </c>
      <c r="U690" s="213">
        <v>4.33</v>
      </c>
      <c r="V690" t="s">
        <v>3360</v>
      </c>
      <c r="W690" t="s">
        <v>3328</v>
      </c>
      <c r="X690" t="s">
        <v>3329</v>
      </c>
      <c r="Y690" t="s">
        <v>3280</v>
      </c>
      <c r="Z690" t="s">
        <v>4117</v>
      </c>
      <c r="AA690">
        <v>788671</v>
      </c>
      <c r="AB690" s="210">
        <v>37027.875</v>
      </c>
      <c r="AC690" s="210">
        <v>37027.875</v>
      </c>
    </row>
    <row r="691" spans="1:30" x14ac:dyDescent="0.2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25">
        <f t="shared" si="55"/>
        <v>5000</v>
      </c>
      <c r="G691" s="214">
        <v>1245166</v>
      </c>
      <c r="H691" s="210">
        <v>37026.313078703701</v>
      </c>
      <c r="I691" t="s">
        <v>3234</v>
      </c>
      <c r="M691" t="s">
        <v>3795</v>
      </c>
      <c r="N691" t="s">
        <v>3275</v>
      </c>
      <c r="O691" t="s">
        <v>3340</v>
      </c>
      <c r="Q691" s="211">
        <v>5000</v>
      </c>
      <c r="S691" t="s">
        <v>3796</v>
      </c>
      <c r="T691" t="s">
        <v>2685</v>
      </c>
      <c r="U691" s="213">
        <v>4.335</v>
      </c>
      <c r="V691" t="s">
        <v>3360</v>
      </c>
      <c r="W691" t="s">
        <v>3328</v>
      </c>
      <c r="X691" t="s">
        <v>3329</v>
      </c>
      <c r="Y691" t="s">
        <v>3280</v>
      </c>
      <c r="Z691" t="s">
        <v>4117</v>
      </c>
      <c r="AA691">
        <v>788672</v>
      </c>
      <c r="AB691" s="210">
        <v>37027.875</v>
      </c>
      <c r="AC691" s="210">
        <v>37027.875</v>
      </c>
    </row>
    <row r="692" spans="1:30" x14ac:dyDescent="0.2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25">
        <f t="shared" si="55"/>
        <v>10000</v>
      </c>
      <c r="G692" s="214">
        <v>1245167</v>
      </c>
      <c r="H692" s="210">
        <v>37026.313101851854</v>
      </c>
      <c r="I692" t="s">
        <v>3157</v>
      </c>
      <c r="M692" t="s">
        <v>3795</v>
      </c>
      <c r="N692" t="s">
        <v>3275</v>
      </c>
      <c r="O692" t="s">
        <v>3276</v>
      </c>
      <c r="Q692" s="211">
        <v>10000</v>
      </c>
      <c r="S692" t="s">
        <v>3796</v>
      </c>
      <c r="T692" t="s">
        <v>2685</v>
      </c>
      <c r="U692" s="213">
        <v>4.54</v>
      </c>
      <c r="V692" t="s">
        <v>3277</v>
      </c>
      <c r="W692" t="s">
        <v>3278</v>
      </c>
      <c r="X692" t="s">
        <v>3279</v>
      </c>
      <c r="Y692" t="s">
        <v>3280</v>
      </c>
      <c r="Z692" t="s">
        <v>4117</v>
      </c>
      <c r="AA692">
        <v>788673</v>
      </c>
      <c r="AB692" s="210">
        <v>37027.875</v>
      </c>
      <c r="AC692" s="210">
        <v>37027.875</v>
      </c>
    </row>
    <row r="693" spans="1:30" x14ac:dyDescent="0.2">
      <c r="A693" s="44" t="str">
        <f t="shared" si="51"/>
        <v>US Natural Gas Physical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25">
        <f t="shared" si="55"/>
        <v>5000</v>
      </c>
      <c r="G693" s="214">
        <v>1245168</v>
      </c>
      <c r="H693" s="210">
        <v>37026.313101851854</v>
      </c>
      <c r="I693" t="s">
        <v>3324</v>
      </c>
      <c r="M693" t="s">
        <v>3795</v>
      </c>
      <c r="N693" t="s">
        <v>3275</v>
      </c>
      <c r="O693" t="s">
        <v>3337</v>
      </c>
      <c r="Q693" s="211">
        <v>5000</v>
      </c>
      <c r="S693" t="s">
        <v>3796</v>
      </c>
      <c r="T693" t="s">
        <v>2685</v>
      </c>
      <c r="U693" s="213">
        <v>4.32</v>
      </c>
      <c r="V693" t="s">
        <v>3394</v>
      </c>
      <c r="W693" t="s">
        <v>3328</v>
      </c>
      <c r="X693" t="s">
        <v>3329</v>
      </c>
      <c r="Y693" t="s">
        <v>3280</v>
      </c>
      <c r="Z693" t="s">
        <v>4117</v>
      </c>
      <c r="AA693">
        <v>788674</v>
      </c>
      <c r="AB693" s="210">
        <v>37027.875</v>
      </c>
      <c r="AC693" s="210">
        <v>37027.875</v>
      </c>
    </row>
    <row r="694" spans="1:30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25">
        <f t="shared" si="55"/>
        <v>10000</v>
      </c>
      <c r="G694" s="214">
        <v>1245169</v>
      </c>
      <c r="H694" s="210">
        <v>37026.313148148147</v>
      </c>
      <c r="I694" t="s">
        <v>4237</v>
      </c>
      <c r="M694" t="s">
        <v>3795</v>
      </c>
      <c r="N694" t="s">
        <v>3275</v>
      </c>
      <c r="O694" t="s">
        <v>3276</v>
      </c>
      <c r="Q694" s="211">
        <v>10000</v>
      </c>
      <c r="S694" t="s">
        <v>3796</v>
      </c>
      <c r="T694" t="s">
        <v>2685</v>
      </c>
      <c r="U694" s="213">
        <v>4.5412999999999997</v>
      </c>
      <c r="V694" t="s">
        <v>3357</v>
      </c>
      <c r="W694" t="s">
        <v>3278</v>
      </c>
      <c r="X694" t="s">
        <v>3279</v>
      </c>
      <c r="Y694" t="s">
        <v>3280</v>
      </c>
      <c r="Z694" t="s">
        <v>4117</v>
      </c>
      <c r="AA694">
        <v>788675</v>
      </c>
      <c r="AB694" s="210">
        <v>37027.875</v>
      </c>
      <c r="AC694" s="210">
        <v>37027.875</v>
      </c>
    </row>
    <row r="695" spans="1:30" x14ac:dyDescent="0.2">
      <c r="A695" s="44" t="str">
        <f t="shared" si="51"/>
        <v>US Natural Gas Physical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25">
        <f t="shared" si="55"/>
        <v>10000</v>
      </c>
      <c r="G695" s="214">
        <v>1245170</v>
      </c>
      <c r="H695" s="210">
        <v>37026.31322916667</v>
      </c>
      <c r="I695" t="s">
        <v>4237</v>
      </c>
      <c r="M695" t="s">
        <v>3795</v>
      </c>
      <c r="N695" t="s">
        <v>3275</v>
      </c>
      <c r="O695" t="s">
        <v>3276</v>
      </c>
      <c r="Q695" s="211">
        <v>10000</v>
      </c>
      <c r="S695" t="s">
        <v>3796</v>
      </c>
      <c r="T695" t="s">
        <v>2685</v>
      </c>
      <c r="U695" s="213">
        <v>4.5425000000000004</v>
      </c>
      <c r="V695" t="s">
        <v>3357</v>
      </c>
      <c r="W695" t="s">
        <v>3278</v>
      </c>
      <c r="X695" t="s">
        <v>3279</v>
      </c>
      <c r="Y695" t="s">
        <v>3280</v>
      </c>
      <c r="Z695" t="s">
        <v>4117</v>
      </c>
      <c r="AA695">
        <v>788676</v>
      </c>
      <c r="AB695" s="210">
        <v>37027.875</v>
      </c>
      <c r="AC695" s="210">
        <v>37027.875</v>
      </c>
    </row>
    <row r="696" spans="1:30" x14ac:dyDescent="0.2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25">
        <f t="shared" si="55"/>
        <v>2</v>
      </c>
      <c r="G696" s="214">
        <v>1245171</v>
      </c>
      <c r="H696" s="210">
        <v>37026.313703703701</v>
      </c>
      <c r="I696" t="s">
        <v>2806</v>
      </c>
      <c r="M696" t="s">
        <v>3801</v>
      </c>
      <c r="N696" t="s">
        <v>2782</v>
      </c>
      <c r="O696" t="s">
        <v>2783</v>
      </c>
      <c r="P696" s="211">
        <v>2</v>
      </c>
      <c r="S696" t="s">
        <v>2684</v>
      </c>
      <c r="T696" t="s">
        <v>2685</v>
      </c>
      <c r="U696" s="213">
        <v>1514</v>
      </c>
      <c r="V696" t="s">
        <v>2905</v>
      </c>
      <c r="W696" t="s">
        <v>2732</v>
      </c>
      <c r="X696" t="s">
        <v>2688</v>
      </c>
      <c r="Y696" t="s">
        <v>2689</v>
      </c>
      <c r="Z696" t="s">
        <v>2690</v>
      </c>
      <c r="AA696">
        <v>2129733</v>
      </c>
    </row>
    <row r="697" spans="1:30" x14ac:dyDescent="0.2">
      <c r="A697" s="44" t="str">
        <f t="shared" si="51"/>
        <v>US Natural Gas Financial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30</v>
      </c>
      <c r="F697" s="225">
        <f t="shared" si="55"/>
        <v>450000</v>
      </c>
      <c r="G697" s="214">
        <v>1245172</v>
      </c>
      <c r="H697" s="210">
        <v>37026.313923611109</v>
      </c>
      <c r="I697" t="s">
        <v>3287</v>
      </c>
      <c r="M697" t="s">
        <v>3795</v>
      </c>
      <c r="N697" t="s">
        <v>3247</v>
      </c>
      <c r="O697" t="s">
        <v>3248</v>
      </c>
      <c r="P697" s="211">
        <v>15000</v>
      </c>
      <c r="S697" t="s">
        <v>3796</v>
      </c>
      <c r="T697" t="s">
        <v>2685</v>
      </c>
      <c r="U697" s="213">
        <v>4.5250000000000004</v>
      </c>
      <c r="V697" t="s">
        <v>3370</v>
      </c>
      <c r="W697" t="s">
        <v>3975</v>
      </c>
      <c r="X697" t="s">
        <v>3250</v>
      </c>
      <c r="Y697" t="s">
        <v>2803</v>
      </c>
      <c r="Z697" t="s">
        <v>4117</v>
      </c>
      <c r="AA697" t="s">
        <v>3395</v>
      </c>
      <c r="AB697" s="210">
        <v>37043.875</v>
      </c>
      <c r="AC697" s="210">
        <v>37072.875</v>
      </c>
      <c r="AD697">
        <f>(AC697-AB697+1)*SUM(P697:Q697)</f>
        <v>450000</v>
      </c>
    </row>
    <row r="698" spans="1:30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30</v>
      </c>
      <c r="F698" s="225">
        <f t="shared" si="55"/>
        <v>1500</v>
      </c>
      <c r="G698" s="214">
        <v>1245173</v>
      </c>
      <c r="H698" s="210">
        <v>37026.314039351855</v>
      </c>
      <c r="I698" t="s">
        <v>3168</v>
      </c>
      <c r="M698" t="s">
        <v>3886</v>
      </c>
      <c r="N698" t="s">
        <v>3096</v>
      </c>
      <c r="O698" t="s">
        <v>3241</v>
      </c>
      <c r="P698" s="211">
        <v>50</v>
      </c>
      <c r="S698" t="s">
        <v>3794</v>
      </c>
      <c r="T698" t="s">
        <v>2685</v>
      </c>
      <c r="U698" s="213">
        <v>46.5</v>
      </c>
      <c r="V698" t="s">
        <v>3242</v>
      </c>
      <c r="W698" t="s">
        <v>3243</v>
      </c>
      <c r="X698" t="s">
        <v>3244</v>
      </c>
      <c r="Y698" t="s">
        <v>3074</v>
      </c>
      <c r="Z698" t="s">
        <v>4112</v>
      </c>
      <c r="AA698">
        <v>610862.1</v>
      </c>
      <c r="AB698" s="210">
        <v>37135.594444444447</v>
      </c>
      <c r="AC698" s="210">
        <v>37164.594444444447</v>
      </c>
    </row>
    <row r="699" spans="1:30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30</v>
      </c>
      <c r="F699" s="225">
        <f t="shared" si="55"/>
        <v>900000</v>
      </c>
      <c r="G699" s="214">
        <v>1245174</v>
      </c>
      <c r="H699" s="210">
        <v>37026.314212962963</v>
      </c>
      <c r="I699" t="s">
        <v>3396</v>
      </c>
      <c r="M699" t="s">
        <v>3795</v>
      </c>
      <c r="N699" t="s">
        <v>3303</v>
      </c>
      <c r="O699" t="s">
        <v>3397</v>
      </c>
      <c r="Q699" s="211">
        <v>30000</v>
      </c>
      <c r="S699" t="s">
        <v>3796</v>
      </c>
      <c r="T699" t="s">
        <v>2685</v>
      </c>
      <c r="U699" s="213">
        <v>0.42249999999999999</v>
      </c>
      <c r="V699" t="s">
        <v>3398</v>
      </c>
      <c r="W699" t="s">
        <v>3306</v>
      </c>
      <c r="X699" t="s">
        <v>3307</v>
      </c>
      <c r="Y699" t="s">
        <v>2803</v>
      </c>
      <c r="Z699" t="s">
        <v>4117</v>
      </c>
      <c r="AA699" t="s">
        <v>3399</v>
      </c>
      <c r="AB699" s="210">
        <v>37043.875</v>
      </c>
      <c r="AC699" s="210">
        <v>37072.875</v>
      </c>
      <c r="AD699">
        <f>(AC699-AB699+1)*SUM(P699:Q699)</f>
        <v>900000</v>
      </c>
    </row>
    <row r="700" spans="1:30" x14ac:dyDescent="0.2">
      <c r="A700" s="44" t="str">
        <f t="shared" si="51"/>
        <v>US Natural Gas Physical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25">
        <f t="shared" si="55"/>
        <v>5000</v>
      </c>
      <c r="G700" s="214">
        <v>1245176</v>
      </c>
      <c r="H700" s="210">
        <v>37026.314606481479</v>
      </c>
      <c r="I700" t="s">
        <v>3822</v>
      </c>
      <c r="M700" t="s">
        <v>3795</v>
      </c>
      <c r="N700" t="s">
        <v>3275</v>
      </c>
      <c r="O700" t="s">
        <v>3327</v>
      </c>
      <c r="Q700" s="211">
        <v>5000</v>
      </c>
      <c r="S700" t="s">
        <v>3796</v>
      </c>
      <c r="T700" t="s">
        <v>2685</v>
      </c>
      <c r="U700" s="213">
        <v>4.33</v>
      </c>
      <c r="V700" t="s">
        <v>3400</v>
      </c>
      <c r="W700" t="s">
        <v>3328</v>
      </c>
      <c r="X700" t="s">
        <v>3329</v>
      </c>
      <c r="Y700" t="s">
        <v>3280</v>
      </c>
      <c r="Z700" t="s">
        <v>4117</v>
      </c>
      <c r="AA700">
        <v>788678</v>
      </c>
      <c r="AB700" s="210">
        <v>37027.875</v>
      </c>
      <c r="AC700" s="210">
        <v>37027.875</v>
      </c>
    </row>
    <row r="701" spans="1:30" x14ac:dyDescent="0.2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31</v>
      </c>
      <c r="F701" s="225">
        <f t="shared" si="55"/>
        <v>155000</v>
      </c>
      <c r="G701" s="214">
        <v>1245177</v>
      </c>
      <c r="H701" s="210">
        <v>37026.314618055556</v>
      </c>
      <c r="I701" t="s">
        <v>3174</v>
      </c>
      <c r="M701" t="s">
        <v>3795</v>
      </c>
      <c r="N701" t="s">
        <v>3303</v>
      </c>
      <c r="O701" t="s">
        <v>3401</v>
      </c>
      <c r="Q701" s="211">
        <v>5000</v>
      </c>
      <c r="S701" t="s">
        <v>3796</v>
      </c>
      <c r="T701" t="s">
        <v>2685</v>
      </c>
      <c r="U701" s="213">
        <v>0.56999999999999995</v>
      </c>
      <c r="V701" t="s">
        <v>3402</v>
      </c>
      <c r="W701" t="s">
        <v>3306</v>
      </c>
      <c r="X701" t="s">
        <v>3307</v>
      </c>
      <c r="Y701" t="s">
        <v>2803</v>
      </c>
      <c r="Z701" t="s">
        <v>4117</v>
      </c>
      <c r="AA701" t="s">
        <v>3403</v>
      </c>
      <c r="AB701" s="210">
        <v>37073.875</v>
      </c>
      <c r="AC701" s="210">
        <v>37103.875</v>
      </c>
      <c r="AD701">
        <f>(AC701-AB701+1)*SUM(P701:Q701)</f>
        <v>155000</v>
      </c>
    </row>
    <row r="702" spans="1:30" x14ac:dyDescent="0.2">
      <c r="A702" s="44" t="str">
        <f t="shared" si="51"/>
        <v>US Natural Gas Financial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92</v>
      </c>
      <c r="F702" s="225">
        <f t="shared" si="55"/>
        <v>460000</v>
      </c>
      <c r="G702" s="214">
        <v>1245178</v>
      </c>
      <c r="H702" s="210">
        <v>37026.314756944441</v>
      </c>
      <c r="I702" t="s">
        <v>3374</v>
      </c>
      <c r="M702" t="s">
        <v>3795</v>
      </c>
      <c r="N702" t="s">
        <v>3303</v>
      </c>
      <c r="O702" t="s">
        <v>3404</v>
      </c>
      <c r="Q702" s="211">
        <v>5000</v>
      </c>
      <c r="S702" t="s">
        <v>3796</v>
      </c>
      <c r="T702" t="s">
        <v>2685</v>
      </c>
      <c r="U702" s="213">
        <v>0.51500000000000001</v>
      </c>
      <c r="V702" t="s">
        <v>3405</v>
      </c>
      <c r="W702" t="s">
        <v>3306</v>
      </c>
      <c r="X702" t="s">
        <v>3307</v>
      </c>
      <c r="Y702" t="s">
        <v>2803</v>
      </c>
      <c r="Z702" t="s">
        <v>4117</v>
      </c>
      <c r="AA702" t="s">
        <v>3406</v>
      </c>
      <c r="AB702" s="210">
        <v>37073</v>
      </c>
      <c r="AC702" s="210">
        <v>37164</v>
      </c>
      <c r="AD702">
        <f>(AC702-AB702+1)*SUM(P702:Q702)</f>
        <v>460000</v>
      </c>
    </row>
    <row r="703" spans="1:30" x14ac:dyDescent="0.2">
      <c r="A703" s="44" t="str">
        <f t="shared" si="51"/>
        <v>US Natural Gas Physical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25">
        <f t="shared" si="55"/>
        <v>5000</v>
      </c>
      <c r="G703" s="214">
        <v>1245179</v>
      </c>
      <c r="H703" s="210">
        <v>37026.314884259256</v>
      </c>
      <c r="I703" t="s">
        <v>3157</v>
      </c>
      <c r="M703" t="s">
        <v>3795</v>
      </c>
      <c r="N703" t="s">
        <v>3275</v>
      </c>
      <c r="O703" t="s">
        <v>3407</v>
      </c>
      <c r="Q703" s="211">
        <v>5000</v>
      </c>
      <c r="S703" t="s">
        <v>3796</v>
      </c>
      <c r="T703" t="s">
        <v>2685</v>
      </c>
      <c r="U703" s="213">
        <v>4.665</v>
      </c>
      <c r="V703" t="s">
        <v>3277</v>
      </c>
      <c r="W703" t="s">
        <v>3408</v>
      </c>
      <c r="X703" t="s">
        <v>3409</v>
      </c>
      <c r="Y703" t="s">
        <v>3280</v>
      </c>
      <c r="Z703" t="s">
        <v>4117</v>
      </c>
      <c r="AA703">
        <v>788679</v>
      </c>
      <c r="AB703" s="210">
        <v>37027.875</v>
      </c>
      <c r="AC703" s="210">
        <v>37027.875</v>
      </c>
    </row>
    <row r="704" spans="1:30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25">
        <f t="shared" si="55"/>
        <v>5000</v>
      </c>
      <c r="G704" s="214">
        <v>1245180</v>
      </c>
      <c r="H704" s="210">
        <v>37026.31490740741</v>
      </c>
      <c r="I704" t="s">
        <v>3157</v>
      </c>
      <c r="M704" t="s">
        <v>3795</v>
      </c>
      <c r="N704" t="s">
        <v>3275</v>
      </c>
      <c r="O704" t="s">
        <v>3407</v>
      </c>
      <c r="Q704" s="211">
        <v>5000</v>
      </c>
      <c r="S704" t="s">
        <v>3796</v>
      </c>
      <c r="T704" t="s">
        <v>2685</v>
      </c>
      <c r="U704" s="213">
        <v>4.67</v>
      </c>
      <c r="V704" t="s">
        <v>3277</v>
      </c>
      <c r="W704" t="s">
        <v>3408</v>
      </c>
      <c r="X704" t="s">
        <v>3409</v>
      </c>
      <c r="Y704" t="s">
        <v>3280</v>
      </c>
      <c r="Z704" t="s">
        <v>4117</v>
      </c>
      <c r="AA704">
        <v>788680</v>
      </c>
      <c r="AB704" s="210">
        <v>37027.875</v>
      </c>
      <c r="AC704" s="210">
        <v>37027.875</v>
      </c>
    </row>
    <row r="705" spans="1:30" x14ac:dyDescent="0.2">
      <c r="A705" s="44" t="str">
        <f t="shared" si="51"/>
        <v xml:space="preserve"> Metals Financial</v>
      </c>
      <c r="B705" s="44" t="str">
        <f t="shared" si="52"/>
        <v/>
      </c>
      <c r="C705" s="44" t="str">
        <f t="shared" si="53"/>
        <v>Metals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1</v>
      </c>
      <c r="F705" s="225">
        <f t="shared" si="55"/>
        <v>20</v>
      </c>
      <c r="G705" s="214">
        <v>1245183</v>
      </c>
      <c r="H705" s="210">
        <v>37026.315162037034</v>
      </c>
      <c r="I705" t="s">
        <v>2997</v>
      </c>
      <c r="M705" t="s">
        <v>3801</v>
      </c>
      <c r="N705" t="s">
        <v>2682</v>
      </c>
      <c r="O705" t="s">
        <v>2683</v>
      </c>
      <c r="P705" s="211">
        <v>20</v>
      </c>
      <c r="S705" t="s">
        <v>2684</v>
      </c>
      <c r="T705" t="s">
        <v>2685</v>
      </c>
      <c r="U705" s="213">
        <v>1673</v>
      </c>
      <c r="V705" t="s">
        <v>2998</v>
      </c>
      <c r="W705" t="s">
        <v>2732</v>
      </c>
      <c r="X705" t="s">
        <v>2688</v>
      </c>
      <c r="Y705" t="s">
        <v>2689</v>
      </c>
      <c r="Z705" t="s">
        <v>2690</v>
      </c>
      <c r="AA705">
        <v>2129740</v>
      </c>
    </row>
    <row r="706" spans="1:30" x14ac:dyDescent="0.2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30</v>
      </c>
      <c r="F706" s="225">
        <f t="shared" si="55"/>
        <v>150000</v>
      </c>
      <c r="G706" s="214">
        <v>1245184</v>
      </c>
      <c r="H706" s="210">
        <v>37026.315405092595</v>
      </c>
      <c r="I706" t="s">
        <v>3822</v>
      </c>
      <c r="M706" t="s">
        <v>3795</v>
      </c>
      <c r="N706" t="s">
        <v>3247</v>
      </c>
      <c r="O706" t="s">
        <v>3248</v>
      </c>
      <c r="Q706" s="211">
        <v>5000</v>
      </c>
      <c r="S706" t="s">
        <v>3796</v>
      </c>
      <c r="T706" t="s">
        <v>2685</v>
      </c>
      <c r="U706" s="213">
        <v>4.53</v>
      </c>
      <c r="V706" t="s">
        <v>3410</v>
      </c>
      <c r="W706" t="s">
        <v>3975</v>
      </c>
      <c r="X706" t="s">
        <v>3250</v>
      </c>
      <c r="Y706" t="s">
        <v>2803</v>
      </c>
      <c r="Z706" t="s">
        <v>4117</v>
      </c>
      <c r="AA706" t="s">
        <v>3411</v>
      </c>
      <c r="AB706" s="210">
        <v>37043.875</v>
      </c>
      <c r="AC706" s="210">
        <v>37072.875</v>
      </c>
      <c r="AD706">
        <f>(AC706-AB706+1)*SUM(P706:Q706)</f>
        <v>150000</v>
      </c>
    </row>
    <row r="707" spans="1:30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30</v>
      </c>
      <c r="F707" s="225">
        <f t="shared" si="55"/>
        <v>1500</v>
      </c>
      <c r="G707" s="214">
        <v>1245185</v>
      </c>
      <c r="H707" s="210">
        <v>37026.315648148149</v>
      </c>
      <c r="I707" t="s">
        <v>3168</v>
      </c>
      <c r="M707" t="s">
        <v>3886</v>
      </c>
      <c r="N707" t="s">
        <v>3096</v>
      </c>
      <c r="O707" t="s">
        <v>3241</v>
      </c>
      <c r="P707" s="211">
        <v>50</v>
      </c>
      <c r="S707" t="s">
        <v>3794</v>
      </c>
      <c r="T707" t="s">
        <v>2685</v>
      </c>
      <c r="U707" s="213">
        <v>46.35</v>
      </c>
      <c r="V707" t="s">
        <v>3242</v>
      </c>
      <c r="W707" t="s">
        <v>3243</v>
      </c>
      <c r="X707" t="s">
        <v>3244</v>
      </c>
      <c r="Y707" t="s">
        <v>3074</v>
      </c>
      <c r="Z707" t="s">
        <v>4112</v>
      </c>
      <c r="AA707">
        <v>610869.1</v>
      </c>
      <c r="AB707" s="210">
        <v>37135.594444444447</v>
      </c>
      <c r="AC707" s="210">
        <v>37164.594444444447</v>
      </c>
    </row>
    <row r="708" spans="1:30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25">
        <f t="shared" si="55"/>
        <v>50</v>
      </c>
      <c r="G708" s="214">
        <v>1245188</v>
      </c>
      <c r="H708" s="210">
        <v>37026.315763888888</v>
      </c>
      <c r="I708" t="s">
        <v>3182</v>
      </c>
      <c r="M708" t="s">
        <v>3886</v>
      </c>
      <c r="N708" t="s">
        <v>3096</v>
      </c>
      <c r="O708" t="s">
        <v>3136</v>
      </c>
      <c r="Q708" s="211">
        <v>50</v>
      </c>
      <c r="S708" t="s">
        <v>3794</v>
      </c>
      <c r="T708" t="s">
        <v>2685</v>
      </c>
      <c r="U708" s="213">
        <v>38</v>
      </c>
      <c r="V708" t="s">
        <v>3183</v>
      </c>
      <c r="W708" t="s">
        <v>3138</v>
      </c>
      <c r="X708" t="s">
        <v>3139</v>
      </c>
      <c r="Y708" t="s">
        <v>3074</v>
      </c>
      <c r="Z708" t="s">
        <v>4112</v>
      </c>
      <c r="AA708">
        <v>610871.1</v>
      </c>
      <c r="AB708" s="210">
        <v>37027.875</v>
      </c>
      <c r="AC708" s="210">
        <v>37027.875</v>
      </c>
    </row>
    <row r="709" spans="1:30" x14ac:dyDescent="0.2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25">
        <f t="shared" si="55"/>
        <v>5000</v>
      </c>
      <c r="G709" s="214">
        <v>1245189</v>
      </c>
      <c r="H709" s="210">
        <v>37026.315868055557</v>
      </c>
      <c r="I709" t="s">
        <v>3336</v>
      </c>
      <c r="M709" t="s">
        <v>3795</v>
      </c>
      <c r="N709" t="s">
        <v>3275</v>
      </c>
      <c r="O709" t="s">
        <v>3327</v>
      </c>
      <c r="P709" s="211">
        <v>5000</v>
      </c>
      <c r="S709" t="s">
        <v>3796</v>
      </c>
      <c r="T709" t="s">
        <v>2685</v>
      </c>
      <c r="U709" s="213">
        <v>4.33</v>
      </c>
      <c r="V709" t="s">
        <v>3338</v>
      </c>
      <c r="W709" t="s">
        <v>3328</v>
      </c>
      <c r="X709" t="s">
        <v>3329</v>
      </c>
      <c r="Y709" t="s">
        <v>3280</v>
      </c>
      <c r="Z709" t="s">
        <v>4117</v>
      </c>
      <c r="AA709">
        <v>788681</v>
      </c>
      <c r="AB709" s="210">
        <v>37027.875</v>
      </c>
      <c r="AC709" s="210">
        <v>37027.875</v>
      </c>
    </row>
    <row r="710" spans="1:30" x14ac:dyDescent="0.2">
      <c r="A710" s="44" t="str">
        <f t="shared" si="51"/>
        <v>US Power Financial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25">
        <f t="shared" si="55"/>
        <v>50</v>
      </c>
      <c r="G710" s="214">
        <v>1245191</v>
      </c>
      <c r="H710" s="210">
        <v>37026.31621527778</v>
      </c>
      <c r="I710" t="s">
        <v>3412</v>
      </c>
      <c r="M710" t="s">
        <v>3886</v>
      </c>
      <c r="N710" t="s">
        <v>3069</v>
      </c>
      <c r="O710" t="s">
        <v>3413</v>
      </c>
      <c r="Q710" s="211">
        <v>50</v>
      </c>
      <c r="S710" t="s">
        <v>3794</v>
      </c>
      <c r="T710" t="s">
        <v>2685</v>
      </c>
      <c r="U710" s="213">
        <v>35</v>
      </c>
      <c r="V710" t="s">
        <v>3414</v>
      </c>
      <c r="W710" t="s">
        <v>3072</v>
      </c>
      <c r="X710" t="s">
        <v>3073</v>
      </c>
      <c r="Y710" t="s">
        <v>3074</v>
      </c>
      <c r="Z710" t="s">
        <v>4117</v>
      </c>
      <c r="AA710">
        <v>610874.1</v>
      </c>
      <c r="AB710" s="210">
        <v>37026.875</v>
      </c>
      <c r="AC710" s="210">
        <v>37026.875</v>
      </c>
    </row>
    <row r="711" spans="1:30" x14ac:dyDescent="0.2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25">
        <f t="shared" si="55"/>
        <v>450000</v>
      </c>
      <c r="G711" s="214">
        <v>1245193</v>
      </c>
      <c r="H711" s="210">
        <v>37026.317314814813</v>
      </c>
      <c r="I711" t="s">
        <v>3086</v>
      </c>
      <c r="J711" t="s">
        <v>3415</v>
      </c>
      <c r="K711" t="s">
        <v>3207</v>
      </c>
      <c r="M711" t="s">
        <v>3795</v>
      </c>
      <c r="N711" t="s">
        <v>3247</v>
      </c>
      <c r="O711" t="s">
        <v>3248</v>
      </c>
      <c r="P711" s="211">
        <v>15000</v>
      </c>
      <c r="S711" t="s">
        <v>3796</v>
      </c>
      <c r="T711" t="s">
        <v>2685</v>
      </c>
      <c r="U711" s="213">
        <v>4.5149999999999997</v>
      </c>
      <c r="V711" t="s">
        <v>3416</v>
      </c>
      <c r="W711" t="s">
        <v>3975</v>
      </c>
      <c r="X711" t="s">
        <v>3250</v>
      </c>
      <c r="Y711" t="s">
        <v>2803</v>
      </c>
      <c r="Z711" t="s">
        <v>4117</v>
      </c>
      <c r="AA711" t="s">
        <v>3417</v>
      </c>
      <c r="AB711" s="210">
        <v>37043.875</v>
      </c>
      <c r="AC711" s="210">
        <v>37072.875</v>
      </c>
      <c r="AD711">
        <f>(AC711-AB711+1)*SUM(P711:Q711)</f>
        <v>450000</v>
      </c>
    </row>
    <row r="712" spans="1:30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25">
        <f t="shared" si="55"/>
        <v>10000</v>
      </c>
      <c r="G712" s="214">
        <v>1245195</v>
      </c>
      <c r="H712" s="210">
        <v>37026.317395833335</v>
      </c>
      <c r="I712" t="s">
        <v>3281</v>
      </c>
      <c r="M712" t="s">
        <v>3795</v>
      </c>
      <c r="N712" t="s">
        <v>3275</v>
      </c>
      <c r="O712" t="s">
        <v>3276</v>
      </c>
      <c r="P712" s="211">
        <v>10000</v>
      </c>
      <c r="S712" t="s">
        <v>3796</v>
      </c>
      <c r="T712" t="s">
        <v>2685</v>
      </c>
      <c r="U712" s="213">
        <v>4.5387000000000004</v>
      </c>
      <c r="V712" t="s">
        <v>3282</v>
      </c>
      <c r="W712" t="s">
        <v>3278</v>
      </c>
      <c r="X712" t="s">
        <v>3279</v>
      </c>
      <c r="Y712" t="s">
        <v>3280</v>
      </c>
      <c r="Z712" t="s">
        <v>4117</v>
      </c>
      <c r="AA712">
        <v>788682</v>
      </c>
      <c r="AB712" s="210">
        <v>37027.875</v>
      </c>
      <c r="AC712" s="210">
        <v>37027.875</v>
      </c>
    </row>
    <row r="713" spans="1:30" x14ac:dyDescent="0.2">
      <c r="A713" s="44" t="str">
        <f t="shared" si="51"/>
        <v>US Natural Gas Financial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365</v>
      </c>
      <c r="F713" s="225">
        <f t="shared" si="55"/>
        <v>1825000</v>
      </c>
      <c r="G713" s="214">
        <v>1245196</v>
      </c>
      <c r="H713" s="210">
        <v>37026.317418981482</v>
      </c>
      <c r="I713" t="s">
        <v>3287</v>
      </c>
      <c r="M713" t="s">
        <v>3795</v>
      </c>
      <c r="N713" t="s">
        <v>3247</v>
      </c>
      <c r="O713" t="s">
        <v>3418</v>
      </c>
      <c r="P713" s="211">
        <v>5000</v>
      </c>
      <c r="S713" t="s">
        <v>3796</v>
      </c>
      <c r="T713" t="s">
        <v>2685</v>
      </c>
      <c r="U713" s="213">
        <v>4.5250000000000004</v>
      </c>
      <c r="V713" t="s">
        <v>3288</v>
      </c>
      <c r="W713" t="s">
        <v>3975</v>
      </c>
      <c r="X713" t="s">
        <v>3250</v>
      </c>
      <c r="Y713" t="s">
        <v>2803</v>
      </c>
      <c r="Z713" t="s">
        <v>4117</v>
      </c>
      <c r="AA713" t="s">
        <v>3419</v>
      </c>
      <c r="AB713" s="210">
        <v>37257.875</v>
      </c>
      <c r="AC713" s="210">
        <v>37621.875</v>
      </c>
      <c r="AD713">
        <f>(AC713-AB713+1)*SUM(P713:Q713)</f>
        <v>1825000</v>
      </c>
    </row>
    <row r="714" spans="1:30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2</v>
      </c>
      <c r="F714" s="225">
        <f t="shared" si="55"/>
        <v>100</v>
      </c>
      <c r="G714" s="214">
        <v>1245197</v>
      </c>
      <c r="H714" s="210">
        <v>37026.317442129628</v>
      </c>
      <c r="I714" t="s">
        <v>3151</v>
      </c>
      <c r="M714" t="s">
        <v>3886</v>
      </c>
      <c r="N714" t="s">
        <v>3218</v>
      </c>
      <c r="O714" t="s">
        <v>3420</v>
      </c>
      <c r="Q714" s="211">
        <v>50</v>
      </c>
      <c r="S714" t="s">
        <v>3794</v>
      </c>
      <c r="T714" t="s">
        <v>2685</v>
      </c>
      <c r="U714" s="213">
        <v>60.75</v>
      </c>
      <c r="V714" t="s">
        <v>3421</v>
      </c>
      <c r="W714" t="s">
        <v>3221</v>
      </c>
      <c r="X714" t="s">
        <v>3222</v>
      </c>
      <c r="Y714" t="s">
        <v>3074</v>
      </c>
      <c r="Z714" t="s">
        <v>4112</v>
      </c>
      <c r="AA714">
        <v>610878.1</v>
      </c>
      <c r="AB714" s="210">
        <v>37028.875</v>
      </c>
      <c r="AC714" s="210">
        <v>37029.875</v>
      </c>
    </row>
    <row r="715" spans="1:30" x14ac:dyDescent="0.2">
      <c r="A715" s="44" t="str">
        <f t="shared" ref="A715:A778" si="56">B715&amp;" "&amp;C715&amp;" "&amp;D715</f>
        <v>US Natural Gas Financial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16</v>
      </c>
      <c r="F715" s="225">
        <f t="shared" ref="F715:F778" si="60">E715*SUM(P715:Q715)</f>
        <v>320000</v>
      </c>
      <c r="G715" s="214">
        <v>1245198</v>
      </c>
      <c r="H715" s="210">
        <v>37026.317499999997</v>
      </c>
      <c r="I715" t="s">
        <v>4237</v>
      </c>
      <c r="M715" t="s">
        <v>3795</v>
      </c>
      <c r="N715" t="s">
        <v>3247</v>
      </c>
      <c r="O715" t="s">
        <v>3422</v>
      </c>
      <c r="P715" s="211">
        <v>20000</v>
      </c>
      <c r="S715" t="s">
        <v>3796</v>
      </c>
      <c r="T715" t="s">
        <v>2685</v>
      </c>
      <c r="U715" s="213">
        <v>4.4450000000000003</v>
      </c>
      <c r="V715" t="s">
        <v>3423</v>
      </c>
      <c r="W715" t="s">
        <v>3424</v>
      </c>
      <c r="X715" t="s">
        <v>3425</v>
      </c>
      <c r="Y715" t="s">
        <v>2803</v>
      </c>
      <c r="Z715" t="s">
        <v>4117</v>
      </c>
      <c r="AA715" t="s">
        <v>3426</v>
      </c>
      <c r="AB715" s="210">
        <v>37027.875</v>
      </c>
      <c r="AC715" s="210">
        <v>37042.875</v>
      </c>
      <c r="AD715">
        <f>(AC715-AB715+1)*SUM(P715:Q715)</f>
        <v>320000</v>
      </c>
    </row>
    <row r="716" spans="1:30" x14ac:dyDescent="0.2">
      <c r="A716" s="44" t="str">
        <f t="shared" si="56"/>
        <v xml:space="preserve"> Natural Gas Physical</v>
      </c>
      <c r="B716" s="44" t="str">
        <f t="shared" si="57"/>
        <v/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25">
        <f t="shared" si="60"/>
        <v>10000</v>
      </c>
      <c r="G716" s="214">
        <v>1245200</v>
      </c>
      <c r="H716" s="210">
        <v>37026.317615740743</v>
      </c>
      <c r="I716" t="s">
        <v>3427</v>
      </c>
      <c r="M716" t="s">
        <v>3795</v>
      </c>
      <c r="N716" t="s">
        <v>3352</v>
      </c>
      <c r="O716" t="s">
        <v>3353</v>
      </c>
      <c r="P716" s="211">
        <v>10000</v>
      </c>
      <c r="S716" t="s">
        <v>3796</v>
      </c>
      <c r="T716" t="s">
        <v>2685</v>
      </c>
      <c r="U716" s="213">
        <v>4.7050000000000001</v>
      </c>
      <c r="V716" t="s">
        <v>3428</v>
      </c>
      <c r="W716" t="s">
        <v>3355</v>
      </c>
      <c r="X716" t="s">
        <v>3356</v>
      </c>
      <c r="Y716" t="s">
        <v>3280</v>
      </c>
      <c r="Z716" t="s">
        <v>4117</v>
      </c>
      <c r="AA716">
        <v>788683</v>
      </c>
      <c r="AB716" s="210">
        <v>37027.875</v>
      </c>
      <c r="AC716" s="210">
        <v>37027.875</v>
      </c>
    </row>
    <row r="717" spans="1:30" x14ac:dyDescent="0.2">
      <c r="A717" s="44" t="str">
        <f t="shared" si="56"/>
        <v>US Natural Gas Financial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153</v>
      </c>
      <c r="F717" s="225">
        <f t="shared" si="60"/>
        <v>765000</v>
      </c>
      <c r="G717" s="214">
        <v>1245201</v>
      </c>
      <c r="H717" s="210">
        <v>37026.317708333336</v>
      </c>
      <c r="I717" t="s">
        <v>3429</v>
      </c>
      <c r="M717" t="s">
        <v>3795</v>
      </c>
      <c r="N717" t="s">
        <v>3247</v>
      </c>
      <c r="O717" t="s">
        <v>3430</v>
      </c>
      <c r="P717" s="211">
        <v>5000</v>
      </c>
      <c r="S717" t="s">
        <v>3796</v>
      </c>
      <c r="T717" t="s">
        <v>2685</v>
      </c>
      <c r="U717" s="213">
        <v>4.6100000000000003</v>
      </c>
      <c r="V717" t="s">
        <v>3431</v>
      </c>
      <c r="W717" t="s">
        <v>3975</v>
      </c>
      <c r="X717" t="s">
        <v>3250</v>
      </c>
      <c r="Y717" t="s">
        <v>2803</v>
      </c>
      <c r="Z717" t="s">
        <v>4117</v>
      </c>
      <c r="AA717" t="s">
        <v>3432</v>
      </c>
      <c r="AB717" s="210">
        <v>37043</v>
      </c>
      <c r="AC717" s="210">
        <v>37195</v>
      </c>
      <c r="AD717">
        <f>(AC717-AB717+1)*SUM(P717:Q717)</f>
        <v>765000</v>
      </c>
    </row>
    <row r="718" spans="1:30" x14ac:dyDescent="0.2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25">
        <f t="shared" si="60"/>
        <v>10000</v>
      </c>
      <c r="G718" s="214">
        <v>1245202</v>
      </c>
      <c r="H718" s="210">
        <v>37026.317719907405</v>
      </c>
      <c r="I718" t="s">
        <v>3822</v>
      </c>
      <c r="M718" t="s">
        <v>3795</v>
      </c>
      <c r="N718" t="s">
        <v>3275</v>
      </c>
      <c r="O718" t="s">
        <v>3276</v>
      </c>
      <c r="Q718" s="211">
        <v>10000</v>
      </c>
      <c r="S718" t="s">
        <v>3796</v>
      </c>
      <c r="T718" t="s">
        <v>2685</v>
      </c>
      <c r="U718" s="213">
        <v>4.54</v>
      </c>
      <c r="V718" t="s">
        <v>3400</v>
      </c>
      <c r="W718" t="s">
        <v>3278</v>
      </c>
      <c r="X718" t="s">
        <v>3279</v>
      </c>
      <c r="Y718" t="s">
        <v>3280</v>
      </c>
      <c r="Z718" t="s">
        <v>4117</v>
      </c>
      <c r="AA718">
        <v>788684</v>
      </c>
      <c r="AB718" s="210">
        <v>37027.875</v>
      </c>
      <c r="AC718" s="210">
        <v>37027.875</v>
      </c>
    </row>
    <row r="719" spans="1:30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25">
        <f t="shared" si="60"/>
        <v>50</v>
      </c>
      <c r="G719" s="214">
        <v>1245203</v>
      </c>
      <c r="H719" s="210">
        <v>37026.317731481482</v>
      </c>
      <c r="I719" t="s">
        <v>3246</v>
      </c>
      <c r="M719" t="s">
        <v>3886</v>
      </c>
      <c r="N719" t="s">
        <v>3096</v>
      </c>
      <c r="O719" t="s">
        <v>3106</v>
      </c>
      <c r="P719" s="211">
        <v>50</v>
      </c>
      <c r="S719" t="s">
        <v>3794</v>
      </c>
      <c r="T719" t="s">
        <v>2685</v>
      </c>
      <c r="U719" s="213">
        <v>40.5</v>
      </c>
      <c r="V719" t="s">
        <v>3433</v>
      </c>
      <c r="W719" t="s">
        <v>3108</v>
      </c>
      <c r="X719" t="s">
        <v>3109</v>
      </c>
      <c r="Y719" t="s">
        <v>3074</v>
      </c>
      <c r="Z719" t="s">
        <v>4112</v>
      </c>
      <c r="AA719">
        <v>610879.1</v>
      </c>
      <c r="AB719" s="210">
        <v>37027.875</v>
      </c>
      <c r="AC719" s="210">
        <v>37027.875</v>
      </c>
    </row>
    <row r="720" spans="1:30" x14ac:dyDescent="0.2">
      <c r="A720" s="44" t="str">
        <f t="shared" si="56"/>
        <v>US Natural Gas Physical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25">
        <f t="shared" si="60"/>
        <v>10000</v>
      </c>
      <c r="G720" s="214">
        <v>1245204</v>
      </c>
      <c r="H720" s="210">
        <v>37026.317743055559</v>
      </c>
      <c r="I720" t="s">
        <v>3281</v>
      </c>
      <c r="M720" t="s">
        <v>3795</v>
      </c>
      <c r="N720" t="s">
        <v>3275</v>
      </c>
      <c r="O720" t="s">
        <v>3276</v>
      </c>
      <c r="P720" s="211">
        <v>10000</v>
      </c>
      <c r="S720" t="s">
        <v>3796</v>
      </c>
      <c r="T720" t="s">
        <v>2685</v>
      </c>
      <c r="U720" s="213">
        <v>4.5387000000000004</v>
      </c>
      <c r="V720" t="s">
        <v>3377</v>
      </c>
      <c r="W720" t="s">
        <v>3278</v>
      </c>
      <c r="X720" t="s">
        <v>3279</v>
      </c>
      <c r="Y720" t="s">
        <v>3280</v>
      </c>
      <c r="Z720" t="s">
        <v>4117</v>
      </c>
      <c r="AA720">
        <v>788685</v>
      </c>
      <c r="AB720" s="210">
        <v>37027.875</v>
      </c>
      <c r="AC720" s="210">
        <v>37027.875</v>
      </c>
    </row>
    <row r="721" spans="1:30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25">
        <f t="shared" si="60"/>
        <v>2000</v>
      </c>
      <c r="G721" s="214">
        <v>1245205</v>
      </c>
      <c r="H721" s="210">
        <v>37026.318055555559</v>
      </c>
      <c r="I721" t="s">
        <v>2630</v>
      </c>
      <c r="M721" t="s">
        <v>3795</v>
      </c>
      <c r="N721" t="s">
        <v>3275</v>
      </c>
      <c r="O721" t="s">
        <v>3392</v>
      </c>
      <c r="P721" s="211">
        <v>2000</v>
      </c>
      <c r="S721" t="s">
        <v>3796</v>
      </c>
      <c r="T721" t="s">
        <v>2685</v>
      </c>
      <c r="U721" s="213">
        <v>4.33</v>
      </c>
      <c r="V721" t="s">
        <v>3434</v>
      </c>
      <c r="W721" t="s">
        <v>3328</v>
      </c>
      <c r="X721" t="s">
        <v>3329</v>
      </c>
      <c r="Y721" t="s">
        <v>3280</v>
      </c>
      <c r="Z721" t="s">
        <v>4117</v>
      </c>
      <c r="AA721">
        <v>788686</v>
      </c>
      <c r="AB721" s="210">
        <v>37027.875</v>
      </c>
      <c r="AC721" s="210">
        <v>37027.875</v>
      </c>
    </row>
    <row r="722" spans="1:30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25">
        <f t="shared" si="60"/>
        <v>50</v>
      </c>
      <c r="G722" s="214">
        <v>1245206</v>
      </c>
      <c r="H722" s="210">
        <v>37026.318460648145</v>
      </c>
      <c r="I722" t="s">
        <v>3145</v>
      </c>
      <c r="M722" t="s">
        <v>3886</v>
      </c>
      <c r="N722" t="s">
        <v>3096</v>
      </c>
      <c r="O722" t="s">
        <v>3189</v>
      </c>
      <c r="P722" s="211">
        <v>50</v>
      </c>
      <c r="S722" t="s">
        <v>3794</v>
      </c>
      <c r="T722" t="s">
        <v>2685</v>
      </c>
      <c r="U722" s="213">
        <v>49</v>
      </c>
      <c r="V722" t="s">
        <v>3435</v>
      </c>
      <c r="W722" t="s">
        <v>3190</v>
      </c>
      <c r="X722" t="s">
        <v>3191</v>
      </c>
      <c r="Y722" t="s">
        <v>3074</v>
      </c>
      <c r="Z722" t="s">
        <v>4112</v>
      </c>
      <c r="AA722">
        <v>610881.1</v>
      </c>
      <c r="AB722" s="210">
        <v>37027.875</v>
      </c>
      <c r="AC722" s="210">
        <v>37027.875</v>
      </c>
    </row>
    <row r="723" spans="1:30" x14ac:dyDescent="0.2">
      <c r="A723" s="44" t="str">
        <f t="shared" si="56"/>
        <v>US Natural Gas Physical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25">
        <f t="shared" si="60"/>
        <v>5000</v>
      </c>
      <c r="G723" s="214">
        <v>1245207</v>
      </c>
      <c r="H723" s="210">
        <v>37026.318576388891</v>
      </c>
      <c r="I723" t="s">
        <v>3281</v>
      </c>
      <c r="M723" t="s">
        <v>3795</v>
      </c>
      <c r="N723" t="s">
        <v>3275</v>
      </c>
      <c r="O723" t="s">
        <v>3276</v>
      </c>
      <c r="P723" s="211">
        <v>5000</v>
      </c>
      <c r="S723" t="s">
        <v>3796</v>
      </c>
      <c r="T723" t="s">
        <v>2685</v>
      </c>
      <c r="U723" s="213">
        <v>4.5374999999999996</v>
      </c>
      <c r="V723" t="s">
        <v>3362</v>
      </c>
      <c r="W723" t="s">
        <v>3278</v>
      </c>
      <c r="X723" t="s">
        <v>3279</v>
      </c>
      <c r="Y723" t="s">
        <v>3280</v>
      </c>
      <c r="Z723" t="s">
        <v>4117</v>
      </c>
      <c r="AA723">
        <v>788687</v>
      </c>
      <c r="AB723" s="210">
        <v>37027.875</v>
      </c>
      <c r="AC723" s="210">
        <v>37027.875</v>
      </c>
    </row>
    <row r="724" spans="1:30" x14ac:dyDescent="0.2">
      <c r="A724" s="44" t="str">
        <f t="shared" si="56"/>
        <v>US Natural Gas Financial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Financial</v>
      </c>
      <c r="E724" s="44">
        <f>IF(VLOOKUP(S724,'DD-Lookup'!$J$6:$L$50,3,FALSE)="Monthly",(YEAR(AC724)-YEAR(AB724))*12+MONTH(AC724)-MONTH(AB724)+1,(AC724-AB724+1))</f>
        <v>151</v>
      </c>
      <c r="F724" s="225">
        <f t="shared" si="60"/>
        <v>755000</v>
      </c>
      <c r="G724" s="214">
        <v>1245208</v>
      </c>
      <c r="H724" s="210">
        <v>37026.318611111114</v>
      </c>
      <c r="I724" t="s">
        <v>3374</v>
      </c>
      <c r="M724" t="s">
        <v>3795</v>
      </c>
      <c r="N724" t="s">
        <v>3303</v>
      </c>
      <c r="O724" t="s">
        <v>3304</v>
      </c>
      <c r="Q724" s="211">
        <v>5000</v>
      </c>
      <c r="S724" t="s">
        <v>3796</v>
      </c>
      <c r="T724" t="s">
        <v>2685</v>
      </c>
      <c r="U724" s="213">
        <v>1.63</v>
      </c>
      <c r="V724" t="s">
        <v>3405</v>
      </c>
      <c r="W724" t="s">
        <v>3306</v>
      </c>
      <c r="X724" t="s">
        <v>3307</v>
      </c>
      <c r="Y724" t="s">
        <v>2803</v>
      </c>
      <c r="Z724" t="s">
        <v>4117</v>
      </c>
      <c r="AA724" t="s">
        <v>3436</v>
      </c>
      <c r="AB724" s="210">
        <v>37196</v>
      </c>
      <c r="AC724" s="210">
        <v>37346</v>
      </c>
      <c r="AD724">
        <f>(AC724-AB724+1)*SUM(P724:Q724)</f>
        <v>755000</v>
      </c>
    </row>
    <row r="725" spans="1:30" x14ac:dyDescent="0.2">
      <c r="A725" s="44" t="str">
        <f t="shared" si="56"/>
        <v>US Natural Gas Physical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25">
        <f t="shared" si="60"/>
        <v>10000</v>
      </c>
      <c r="G725" s="214">
        <v>1245209</v>
      </c>
      <c r="H725" s="210">
        <v>37026.31863425926</v>
      </c>
      <c r="I725" t="s">
        <v>3336</v>
      </c>
      <c r="M725" t="s">
        <v>3795</v>
      </c>
      <c r="N725" t="s">
        <v>3275</v>
      </c>
      <c r="O725" t="s">
        <v>3437</v>
      </c>
      <c r="P725" s="211">
        <v>10000</v>
      </c>
      <c r="S725" t="s">
        <v>3796</v>
      </c>
      <c r="T725" t="s">
        <v>2685</v>
      </c>
      <c r="U725" s="213">
        <v>4.5475000000000003</v>
      </c>
      <c r="V725" t="s">
        <v>3379</v>
      </c>
      <c r="W725" t="s">
        <v>3278</v>
      </c>
      <c r="X725" t="s">
        <v>3279</v>
      </c>
      <c r="Y725" t="s">
        <v>3280</v>
      </c>
      <c r="Z725" t="s">
        <v>4117</v>
      </c>
      <c r="AA725">
        <v>788688</v>
      </c>
      <c r="AB725" s="210">
        <v>37027.875</v>
      </c>
      <c r="AC725" s="210">
        <v>37027.875</v>
      </c>
    </row>
    <row r="726" spans="1:30" x14ac:dyDescent="0.2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25">
        <f t="shared" si="60"/>
        <v>10000</v>
      </c>
      <c r="G726" s="214">
        <v>1245211</v>
      </c>
      <c r="H726" s="210">
        <v>37026.318796296298</v>
      </c>
      <c r="I726" t="s">
        <v>3281</v>
      </c>
      <c r="M726" t="s">
        <v>3795</v>
      </c>
      <c r="N726" t="s">
        <v>3275</v>
      </c>
      <c r="O726" t="s">
        <v>3373</v>
      </c>
      <c r="Q726" s="211">
        <v>10000</v>
      </c>
      <c r="S726" t="s">
        <v>3796</v>
      </c>
      <c r="T726" t="s">
        <v>2685</v>
      </c>
      <c r="U726" s="213">
        <v>4.38</v>
      </c>
      <c r="V726" t="s">
        <v>3362</v>
      </c>
      <c r="W726" t="s">
        <v>3363</v>
      </c>
      <c r="X726" t="s">
        <v>3364</v>
      </c>
      <c r="Y726" t="s">
        <v>3280</v>
      </c>
      <c r="Z726" t="s">
        <v>4117</v>
      </c>
      <c r="AA726">
        <v>788689</v>
      </c>
      <c r="AB726" s="210">
        <v>37027.875</v>
      </c>
      <c r="AC726" s="210">
        <v>37027.875</v>
      </c>
    </row>
    <row r="727" spans="1:30" x14ac:dyDescent="0.2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25">
        <f t="shared" si="60"/>
        <v>5000</v>
      </c>
      <c r="G727" s="214">
        <v>1245212</v>
      </c>
      <c r="H727" s="210">
        <v>37026.318912037037</v>
      </c>
      <c r="I727" t="s">
        <v>3427</v>
      </c>
      <c r="M727" t="s">
        <v>3795</v>
      </c>
      <c r="N727" t="s">
        <v>3275</v>
      </c>
      <c r="O727" t="s">
        <v>3438</v>
      </c>
      <c r="P727" s="211">
        <v>5000</v>
      </c>
      <c r="S727" t="s">
        <v>3796</v>
      </c>
      <c r="T727" t="s">
        <v>2685</v>
      </c>
      <c r="U727" s="213">
        <v>4.6550000000000002</v>
      </c>
      <c r="V727" t="s">
        <v>3428</v>
      </c>
      <c r="W727" t="s">
        <v>3408</v>
      </c>
      <c r="X727" t="s">
        <v>3409</v>
      </c>
      <c r="Y727" t="s">
        <v>3280</v>
      </c>
      <c r="Z727" t="s">
        <v>4117</v>
      </c>
      <c r="AA727">
        <v>788690</v>
      </c>
      <c r="AB727" s="210">
        <v>37027.875</v>
      </c>
      <c r="AC727" s="210">
        <v>37027.875</v>
      </c>
    </row>
    <row r="728" spans="1:30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25">
        <f t="shared" si="60"/>
        <v>5000</v>
      </c>
      <c r="G728" s="214">
        <v>1245213</v>
      </c>
      <c r="H728" s="210">
        <v>37026.318912037037</v>
      </c>
      <c r="I728" t="s">
        <v>3439</v>
      </c>
      <c r="M728" t="s">
        <v>3795</v>
      </c>
      <c r="N728" t="s">
        <v>3275</v>
      </c>
      <c r="O728" t="s">
        <v>3276</v>
      </c>
      <c r="P728" s="211">
        <v>5000</v>
      </c>
      <c r="S728" t="s">
        <v>3796</v>
      </c>
      <c r="T728" t="s">
        <v>2685</v>
      </c>
      <c r="U728" s="213">
        <v>4.5374999999999996</v>
      </c>
      <c r="V728" t="s">
        <v>3440</v>
      </c>
      <c r="W728" t="s">
        <v>3278</v>
      </c>
      <c r="X728" t="s">
        <v>3279</v>
      </c>
      <c r="Y728" t="s">
        <v>3280</v>
      </c>
      <c r="Z728" t="s">
        <v>4117</v>
      </c>
      <c r="AA728">
        <v>788691</v>
      </c>
      <c r="AB728" s="210">
        <v>37027.875</v>
      </c>
      <c r="AC728" s="210">
        <v>37027.875</v>
      </c>
    </row>
    <row r="729" spans="1:30" x14ac:dyDescent="0.2">
      <c r="A729" s="44" t="str">
        <f t="shared" si="56"/>
        <v>US Natural Gas Financial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30</v>
      </c>
      <c r="F729" s="225">
        <f t="shared" si="60"/>
        <v>300000</v>
      </c>
      <c r="G729" s="214">
        <v>1245214</v>
      </c>
      <c r="H729" s="210">
        <v>37026.318923611114</v>
      </c>
      <c r="I729" t="s">
        <v>3246</v>
      </c>
      <c r="M729" t="s">
        <v>3795</v>
      </c>
      <c r="N729" t="s">
        <v>3247</v>
      </c>
      <c r="O729" t="s">
        <v>3248</v>
      </c>
      <c r="P729" s="211">
        <v>10000</v>
      </c>
      <c r="S729" t="s">
        <v>3796</v>
      </c>
      <c r="T729" t="s">
        <v>2685</v>
      </c>
      <c r="U729" s="213">
        <v>4.5049999999999999</v>
      </c>
      <c r="V729" t="s">
        <v>3249</v>
      </c>
      <c r="W729" t="s">
        <v>3975</v>
      </c>
      <c r="X729" t="s">
        <v>3250</v>
      </c>
      <c r="Y729" t="s">
        <v>2803</v>
      </c>
      <c r="Z729" t="s">
        <v>4117</v>
      </c>
      <c r="AA729" t="s">
        <v>3441</v>
      </c>
      <c r="AB729" s="210">
        <v>37043.875</v>
      </c>
      <c r="AC729" s="210">
        <v>37072.875</v>
      </c>
      <c r="AD729">
        <f>(AC729-AB729+1)*SUM(P729:Q729)</f>
        <v>300000</v>
      </c>
    </row>
    <row r="730" spans="1:30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25">
        <f t="shared" si="60"/>
        <v>50</v>
      </c>
      <c r="G730" s="214">
        <v>1245215</v>
      </c>
      <c r="H730" s="210">
        <v>37026.31894675926</v>
      </c>
      <c r="I730" t="s">
        <v>3145</v>
      </c>
      <c r="M730" t="s">
        <v>3886</v>
      </c>
      <c r="N730" t="s">
        <v>3096</v>
      </c>
      <c r="O730" t="s">
        <v>3189</v>
      </c>
      <c r="P730" s="211">
        <v>50</v>
      </c>
      <c r="S730" t="s">
        <v>3794</v>
      </c>
      <c r="T730" t="s">
        <v>2685</v>
      </c>
      <c r="U730" s="213">
        <v>48</v>
      </c>
      <c r="V730" t="s">
        <v>3435</v>
      </c>
      <c r="W730" t="s">
        <v>3190</v>
      </c>
      <c r="X730" t="s">
        <v>3191</v>
      </c>
      <c r="Y730" t="s">
        <v>3074</v>
      </c>
      <c r="Z730" t="s">
        <v>4112</v>
      </c>
      <c r="AA730">
        <v>610883.1</v>
      </c>
      <c r="AB730" s="210">
        <v>37027.875</v>
      </c>
      <c r="AC730" s="210">
        <v>37027.875</v>
      </c>
    </row>
    <row r="731" spans="1:30" x14ac:dyDescent="0.2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25">
        <f t="shared" si="60"/>
        <v>5000</v>
      </c>
      <c r="G731" s="214">
        <v>1245216</v>
      </c>
      <c r="H731" s="210">
        <v>37026.318969907406</v>
      </c>
      <c r="I731" t="s">
        <v>3439</v>
      </c>
      <c r="M731" t="s">
        <v>3795</v>
      </c>
      <c r="N731" t="s">
        <v>3275</v>
      </c>
      <c r="O731" t="s">
        <v>3442</v>
      </c>
      <c r="P731" s="211">
        <v>5000</v>
      </c>
      <c r="S731" t="s">
        <v>3796</v>
      </c>
      <c r="T731" t="s">
        <v>2685</v>
      </c>
      <c r="U731" s="213">
        <v>4.5362999999999998</v>
      </c>
      <c r="V731" t="s">
        <v>3440</v>
      </c>
      <c r="W731" t="s">
        <v>3278</v>
      </c>
      <c r="X731" t="s">
        <v>3279</v>
      </c>
      <c r="Y731" t="s">
        <v>3280</v>
      </c>
      <c r="Z731" t="s">
        <v>4117</v>
      </c>
      <c r="AA731">
        <v>788692</v>
      </c>
      <c r="AB731" s="210">
        <v>37027.875</v>
      </c>
      <c r="AC731" s="210">
        <v>37027.875</v>
      </c>
    </row>
    <row r="732" spans="1:30" x14ac:dyDescent="0.2">
      <c r="A732" s="44" t="str">
        <f t="shared" si="56"/>
        <v xml:space="preserve"> Power Physical</v>
      </c>
      <c r="B732" s="44" t="str">
        <f t="shared" si="57"/>
        <v/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5</v>
      </c>
      <c r="F732" s="225">
        <f t="shared" si="60"/>
        <v>125</v>
      </c>
      <c r="G732" s="214">
        <v>1245217</v>
      </c>
      <c r="H732" s="210">
        <v>37026.319027777776</v>
      </c>
      <c r="I732" t="s">
        <v>2728</v>
      </c>
      <c r="M732" t="s">
        <v>3886</v>
      </c>
      <c r="N732" t="s">
        <v>2705</v>
      </c>
      <c r="O732" t="s">
        <v>2829</v>
      </c>
      <c r="Q732" s="211">
        <v>25</v>
      </c>
      <c r="S732" t="s">
        <v>3794</v>
      </c>
      <c r="T732" t="s">
        <v>2707</v>
      </c>
      <c r="U732" s="213">
        <v>25.8</v>
      </c>
      <c r="V732" t="s">
        <v>2729</v>
      </c>
      <c r="W732" t="s">
        <v>2709</v>
      </c>
      <c r="X732" t="s">
        <v>2710</v>
      </c>
      <c r="Y732" t="s">
        <v>2711</v>
      </c>
      <c r="Z732" t="s">
        <v>2712</v>
      </c>
      <c r="AA732">
        <v>102344.1</v>
      </c>
      <c r="AB732" s="210">
        <v>37032.875</v>
      </c>
      <c r="AC732" s="210">
        <v>37036.875</v>
      </c>
    </row>
    <row r="733" spans="1:30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25">
        <f t="shared" si="60"/>
        <v>10000</v>
      </c>
      <c r="G733" s="214">
        <v>1245218</v>
      </c>
      <c r="H733" s="210">
        <v>37026.319062499999</v>
      </c>
      <c r="I733" t="s">
        <v>3234</v>
      </c>
      <c r="M733" t="s">
        <v>3795</v>
      </c>
      <c r="N733" t="s">
        <v>3275</v>
      </c>
      <c r="O733" t="s">
        <v>3276</v>
      </c>
      <c r="P733" s="211">
        <v>10000</v>
      </c>
      <c r="S733" t="s">
        <v>3796</v>
      </c>
      <c r="T733" t="s">
        <v>2685</v>
      </c>
      <c r="U733" s="213">
        <v>4.5362999999999998</v>
      </c>
      <c r="V733" t="s">
        <v>3343</v>
      </c>
      <c r="W733" t="s">
        <v>3278</v>
      </c>
      <c r="X733" t="s">
        <v>3279</v>
      </c>
      <c r="Y733" t="s">
        <v>3280</v>
      </c>
      <c r="Z733" t="s">
        <v>4117</v>
      </c>
      <c r="AA733">
        <v>788694</v>
      </c>
      <c r="AB733" s="210">
        <v>37027.875</v>
      </c>
      <c r="AC733" s="210">
        <v>37027.875</v>
      </c>
    </row>
    <row r="734" spans="1:30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25">
        <f t="shared" si="60"/>
        <v>5000</v>
      </c>
      <c r="G734" s="214">
        <v>1245219</v>
      </c>
      <c r="H734" s="210">
        <v>37026.319085648145</v>
      </c>
      <c r="I734" t="s">
        <v>3396</v>
      </c>
      <c r="M734" t="s">
        <v>3795</v>
      </c>
      <c r="N734" t="s">
        <v>3275</v>
      </c>
      <c r="O734" t="s">
        <v>3438</v>
      </c>
      <c r="P734" s="211">
        <v>5000</v>
      </c>
      <c r="S734" t="s">
        <v>3796</v>
      </c>
      <c r="T734" t="s">
        <v>2685</v>
      </c>
      <c r="U734" s="213">
        <v>4.6500000000000004</v>
      </c>
      <c r="V734" t="s">
        <v>3443</v>
      </c>
      <c r="W734" t="s">
        <v>3408</v>
      </c>
      <c r="X734" t="s">
        <v>3409</v>
      </c>
      <c r="Y734" t="s">
        <v>3280</v>
      </c>
      <c r="Z734" t="s">
        <v>4117</v>
      </c>
      <c r="AA734">
        <v>788695</v>
      </c>
      <c r="AB734" s="210">
        <v>37027.875</v>
      </c>
      <c r="AC734" s="210">
        <v>37027.875</v>
      </c>
    </row>
    <row r="735" spans="1:30" x14ac:dyDescent="0.2">
      <c r="A735" s="44" t="str">
        <f t="shared" si="56"/>
        <v>US Power Financial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25">
        <f t="shared" si="60"/>
        <v>50</v>
      </c>
      <c r="G735" s="214">
        <v>1245220</v>
      </c>
      <c r="H735" s="210">
        <v>37026.319212962961</v>
      </c>
      <c r="I735" t="s">
        <v>3412</v>
      </c>
      <c r="M735" t="s">
        <v>3886</v>
      </c>
      <c r="N735" t="s">
        <v>3069</v>
      </c>
      <c r="O735" t="s">
        <v>3444</v>
      </c>
      <c r="P735" s="211">
        <v>50</v>
      </c>
      <c r="S735" t="s">
        <v>3794</v>
      </c>
      <c r="T735" t="s">
        <v>2685</v>
      </c>
      <c r="U735" s="213">
        <v>51</v>
      </c>
      <c r="V735" t="s">
        <v>3445</v>
      </c>
      <c r="W735" t="s">
        <v>3072</v>
      </c>
      <c r="X735" t="s">
        <v>3073</v>
      </c>
      <c r="Y735" t="s">
        <v>3074</v>
      </c>
      <c r="Z735" t="s">
        <v>4117</v>
      </c>
      <c r="AA735">
        <v>610884.1</v>
      </c>
      <c r="AB735" s="210">
        <v>37026.875</v>
      </c>
      <c r="AC735" s="210">
        <v>37026.875</v>
      </c>
    </row>
    <row r="736" spans="1:30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25">
        <f t="shared" si="60"/>
        <v>5000</v>
      </c>
      <c r="G736" s="214">
        <v>1245221</v>
      </c>
      <c r="H736" s="210">
        <v>37026.319236111114</v>
      </c>
      <c r="I736" t="s">
        <v>3234</v>
      </c>
      <c r="M736" t="s">
        <v>3795</v>
      </c>
      <c r="N736" t="s">
        <v>3275</v>
      </c>
      <c r="O736" t="s">
        <v>3339</v>
      </c>
      <c r="P736" s="211">
        <v>5000</v>
      </c>
      <c r="S736" t="s">
        <v>3796</v>
      </c>
      <c r="T736" t="s">
        <v>2685</v>
      </c>
      <c r="U736" s="213">
        <v>4.3449999999999998</v>
      </c>
      <c r="V736" t="s">
        <v>3446</v>
      </c>
      <c r="W736" t="s">
        <v>3328</v>
      </c>
      <c r="X736" t="s">
        <v>3329</v>
      </c>
      <c r="Y736" t="s">
        <v>3280</v>
      </c>
      <c r="Z736" t="s">
        <v>4117</v>
      </c>
      <c r="AA736">
        <v>788696</v>
      </c>
      <c r="AB736" s="210">
        <v>37027.875</v>
      </c>
      <c r="AC736" s="210">
        <v>37027.875</v>
      </c>
    </row>
    <row r="737" spans="1:30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25">
        <f t="shared" si="60"/>
        <v>5000</v>
      </c>
      <c r="G737" s="214">
        <v>1245222</v>
      </c>
      <c r="H737" s="210">
        <v>37026.319456018522</v>
      </c>
      <c r="I737" t="s">
        <v>3324</v>
      </c>
      <c r="M737" t="s">
        <v>3795</v>
      </c>
      <c r="N737" t="s">
        <v>3275</v>
      </c>
      <c r="O737" t="s">
        <v>3438</v>
      </c>
      <c r="Q737" s="211">
        <v>5000</v>
      </c>
      <c r="S737" t="s">
        <v>3796</v>
      </c>
      <c r="T737" t="s">
        <v>2685</v>
      </c>
      <c r="U737" s="213">
        <v>4.6550000000000002</v>
      </c>
      <c r="V737" t="s">
        <v>3332</v>
      </c>
      <c r="W737" t="s">
        <v>3408</v>
      </c>
      <c r="X737" t="s">
        <v>3409</v>
      </c>
      <c r="Y737" t="s">
        <v>3280</v>
      </c>
      <c r="Z737" t="s">
        <v>4117</v>
      </c>
      <c r="AA737">
        <v>788697</v>
      </c>
      <c r="AB737" s="210">
        <v>37027.875</v>
      </c>
      <c r="AC737" s="210">
        <v>37027.875</v>
      </c>
    </row>
    <row r="738" spans="1:30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25">
        <f t="shared" si="60"/>
        <v>5000</v>
      </c>
      <c r="G738" s="214">
        <v>1245224</v>
      </c>
      <c r="H738" s="210">
        <v>37026.319490740738</v>
      </c>
      <c r="I738" t="s">
        <v>3324</v>
      </c>
      <c r="M738" t="s">
        <v>3795</v>
      </c>
      <c r="N738" t="s">
        <v>3275</v>
      </c>
      <c r="O738" t="s">
        <v>3407</v>
      </c>
      <c r="P738" s="211">
        <v>5000</v>
      </c>
      <c r="S738" t="s">
        <v>3796</v>
      </c>
      <c r="T738" t="s">
        <v>2685</v>
      </c>
      <c r="U738" s="213">
        <v>4.665</v>
      </c>
      <c r="V738" t="s">
        <v>3332</v>
      </c>
      <c r="W738" t="s">
        <v>3408</v>
      </c>
      <c r="X738" t="s">
        <v>3409</v>
      </c>
      <c r="Y738" t="s">
        <v>3280</v>
      </c>
      <c r="Z738" t="s">
        <v>4117</v>
      </c>
      <c r="AA738">
        <v>788698</v>
      </c>
      <c r="AB738" s="210">
        <v>37027.875</v>
      </c>
      <c r="AC738" s="210">
        <v>37027.875</v>
      </c>
    </row>
    <row r="739" spans="1:30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25">
        <f t="shared" si="60"/>
        <v>5000</v>
      </c>
      <c r="G739" s="214">
        <v>1245225</v>
      </c>
      <c r="H739" s="210">
        <v>37026.319502314815</v>
      </c>
      <c r="I739" t="s">
        <v>3447</v>
      </c>
      <c r="M739" t="s">
        <v>3795</v>
      </c>
      <c r="N739" t="s">
        <v>3275</v>
      </c>
      <c r="O739" t="s">
        <v>3340</v>
      </c>
      <c r="P739" s="211">
        <v>5000</v>
      </c>
      <c r="S739" t="s">
        <v>3796</v>
      </c>
      <c r="T739" t="s">
        <v>2685</v>
      </c>
      <c r="U739" s="213">
        <v>4.34</v>
      </c>
      <c r="V739" t="s">
        <v>3448</v>
      </c>
      <c r="W739" t="s">
        <v>3328</v>
      </c>
      <c r="X739" t="s">
        <v>3329</v>
      </c>
      <c r="Y739" t="s">
        <v>3280</v>
      </c>
      <c r="Z739" t="s">
        <v>4117</v>
      </c>
      <c r="AA739">
        <v>788699</v>
      </c>
      <c r="AB739" s="210">
        <v>37027.875</v>
      </c>
      <c r="AC739" s="210">
        <v>37027.875</v>
      </c>
    </row>
    <row r="740" spans="1:30" x14ac:dyDescent="0.2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30</v>
      </c>
      <c r="F740" s="225">
        <f t="shared" si="60"/>
        <v>150000</v>
      </c>
      <c r="G740" s="214">
        <v>1245226</v>
      </c>
      <c r="H740" s="210">
        <v>37026.319560185184</v>
      </c>
      <c r="I740" t="s">
        <v>3287</v>
      </c>
      <c r="M740" t="s">
        <v>3795</v>
      </c>
      <c r="N740" t="s">
        <v>3247</v>
      </c>
      <c r="O740" t="s">
        <v>3248</v>
      </c>
      <c r="P740" s="211">
        <v>5000</v>
      </c>
      <c r="S740" t="s">
        <v>3796</v>
      </c>
      <c r="T740" t="s">
        <v>2685</v>
      </c>
      <c r="U740" s="213">
        <v>4.5049999999999999</v>
      </c>
      <c r="V740" t="s">
        <v>3449</v>
      </c>
      <c r="W740" t="s">
        <v>3975</v>
      </c>
      <c r="X740" t="s">
        <v>3250</v>
      </c>
      <c r="Y740" t="s">
        <v>2803</v>
      </c>
      <c r="Z740" t="s">
        <v>4117</v>
      </c>
      <c r="AA740" t="s">
        <v>3450</v>
      </c>
      <c r="AB740" s="210">
        <v>37043.875</v>
      </c>
      <c r="AC740" s="210">
        <v>37072.875</v>
      </c>
      <c r="AD740">
        <f>(AC740-AB740+1)*SUM(P740:Q740)</f>
        <v>150000</v>
      </c>
    </row>
    <row r="741" spans="1:30" x14ac:dyDescent="0.2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30</v>
      </c>
      <c r="F741" s="225">
        <f t="shared" si="60"/>
        <v>1500000</v>
      </c>
      <c r="G741" s="214">
        <v>1245227</v>
      </c>
      <c r="H741" s="210">
        <v>37026.319641203707</v>
      </c>
      <c r="I741" t="s">
        <v>3134</v>
      </c>
      <c r="M741" t="s">
        <v>3795</v>
      </c>
      <c r="N741" t="s">
        <v>3303</v>
      </c>
      <c r="O741" t="s">
        <v>3451</v>
      </c>
      <c r="Q741" s="211">
        <v>50000</v>
      </c>
      <c r="S741" t="s">
        <v>3796</v>
      </c>
      <c r="T741" t="s">
        <v>2685</v>
      </c>
      <c r="U741" s="213">
        <v>0.22500000000000001</v>
      </c>
      <c r="V741" t="s">
        <v>3452</v>
      </c>
      <c r="W741" t="s">
        <v>3306</v>
      </c>
      <c r="X741" t="s">
        <v>3307</v>
      </c>
      <c r="Y741" t="s">
        <v>2803</v>
      </c>
      <c r="Z741" t="s">
        <v>4117</v>
      </c>
      <c r="AA741" t="s">
        <v>3453</v>
      </c>
      <c r="AB741" s="210">
        <v>37043.875</v>
      </c>
      <c r="AC741" s="210">
        <v>37072.875</v>
      </c>
      <c r="AD741">
        <f>(AC741-AB741+1)*SUM(P741:Q741)</f>
        <v>1500000</v>
      </c>
    </row>
    <row r="742" spans="1:30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25">
        <f t="shared" si="60"/>
        <v>5000</v>
      </c>
      <c r="G742" s="214">
        <v>1245228</v>
      </c>
      <c r="H742" s="210">
        <v>37026.319652777776</v>
      </c>
      <c r="I742" t="s">
        <v>3447</v>
      </c>
      <c r="M742" t="s">
        <v>3795</v>
      </c>
      <c r="N742" t="s">
        <v>3275</v>
      </c>
      <c r="O742" t="s">
        <v>3327</v>
      </c>
      <c r="P742" s="211">
        <v>5000</v>
      </c>
      <c r="S742" t="s">
        <v>3796</v>
      </c>
      <c r="T742" t="s">
        <v>2685</v>
      </c>
      <c r="U742" s="213">
        <v>4.3250000000000002</v>
      </c>
      <c r="V742" t="s">
        <v>3448</v>
      </c>
      <c r="W742" t="s">
        <v>3328</v>
      </c>
      <c r="X742" t="s">
        <v>3329</v>
      </c>
      <c r="Y742" t="s">
        <v>3280</v>
      </c>
      <c r="Z742" t="s">
        <v>4117</v>
      </c>
      <c r="AA742">
        <v>788700</v>
      </c>
      <c r="AB742" s="210">
        <v>37027.875</v>
      </c>
      <c r="AC742" s="210">
        <v>37027.875</v>
      </c>
    </row>
    <row r="743" spans="1:30" x14ac:dyDescent="0.2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30</v>
      </c>
      <c r="F743" s="225">
        <f t="shared" si="60"/>
        <v>450000</v>
      </c>
      <c r="G743" s="214">
        <v>1245229</v>
      </c>
      <c r="H743" s="210">
        <v>37026.319675925923</v>
      </c>
      <c r="I743" t="s">
        <v>3287</v>
      </c>
      <c r="M743" t="s">
        <v>3795</v>
      </c>
      <c r="N743" t="s">
        <v>3247</v>
      </c>
      <c r="O743" t="s">
        <v>3248</v>
      </c>
      <c r="P743" s="211">
        <v>15000</v>
      </c>
      <c r="S743" t="s">
        <v>3796</v>
      </c>
      <c r="T743" t="s">
        <v>2685</v>
      </c>
      <c r="U743" s="213">
        <v>4.5</v>
      </c>
      <c r="V743" t="s">
        <v>3449</v>
      </c>
      <c r="W743" t="s">
        <v>3975</v>
      </c>
      <c r="X743" t="s">
        <v>3250</v>
      </c>
      <c r="Y743" t="s">
        <v>2803</v>
      </c>
      <c r="Z743" t="s">
        <v>4117</v>
      </c>
      <c r="AA743" t="s">
        <v>3454</v>
      </c>
      <c r="AB743" s="210">
        <v>37043.875</v>
      </c>
      <c r="AC743" s="210">
        <v>37072.875</v>
      </c>
      <c r="AD743">
        <f>(AC743-AB743+1)*SUM(P743:Q743)</f>
        <v>450000</v>
      </c>
    </row>
    <row r="744" spans="1:30" x14ac:dyDescent="0.2">
      <c r="A744" s="44" t="str">
        <f t="shared" si="56"/>
        <v xml:space="preserve"> Metals Financial</v>
      </c>
      <c r="B744" s="44" t="str">
        <f t="shared" si="57"/>
        <v/>
      </c>
      <c r="C744" s="44" t="str">
        <f t="shared" si="58"/>
        <v>Metals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1</v>
      </c>
      <c r="F744" s="225">
        <f t="shared" si="60"/>
        <v>2</v>
      </c>
      <c r="G744" s="214">
        <v>1245230</v>
      </c>
      <c r="H744" s="210">
        <v>37026.319710648146</v>
      </c>
      <c r="I744" t="s">
        <v>2806</v>
      </c>
      <c r="M744" t="s">
        <v>3801</v>
      </c>
      <c r="N744" t="s">
        <v>2782</v>
      </c>
      <c r="O744" t="s">
        <v>2783</v>
      </c>
      <c r="P744" s="211">
        <v>2</v>
      </c>
      <c r="S744" t="s">
        <v>2684</v>
      </c>
      <c r="T744" t="s">
        <v>2685</v>
      </c>
      <c r="U744" s="213">
        <v>1514</v>
      </c>
      <c r="V744" t="s">
        <v>2905</v>
      </c>
      <c r="W744" t="s">
        <v>2732</v>
      </c>
      <c r="X744" t="s">
        <v>2688</v>
      </c>
      <c r="Y744" t="s">
        <v>2689</v>
      </c>
      <c r="Z744" t="s">
        <v>2690</v>
      </c>
      <c r="AA744">
        <v>2129769</v>
      </c>
    </row>
    <row r="745" spans="1:30" x14ac:dyDescent="0.2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1</v>
      </c>
      <c r="F745" s="225">
        <f t="shared" si="60"/>
        <v>5000</v>
      </c>
      <c r="G745" s="214">
        <v>1245231</v>
      </c>
      <c r="H745" s="210">
        <v>37026.319722222222</v>
      </c>
      <c r="I745" t="s">
        <v>3447</v>
      </c>
      <c r="M745" t="s">
        <v>3795</v>
      </c>
      <c r="N745" t="s">
        <v>3275</v>
      </c>
      <c r="O745" t="s">
        <v>3340</v>
      </c>
      <c r="P745" s="211">
        <v>5000</v>
      </c>
      <c r="S745" t="s">
        <v>3796</v>
      </c>
      <c r="T745" t="s">
        <v>2685</v>
      </c>
      <c r="U745" s="213">
        <v>4.335</v>
      </c>
      <c r="V745" t="s">
        <v>3448</v>
      </c>
      <c r="W745" t="s">
        <v>3328</v>
      </c>
      <c r="X745" t="s">
        <v>3329</v>
      </c>
      <c r="Y745" t="s">
        <v>3280</v>
      </c>
      <c r="Z745" t="s">
        <v>4117</v>
      </c>
      <c r="AA745">
        <v>788701</v>
      </c>
      <c r="AB745" s="210">
        <v>37027.875</v>
      </c>
      <c r="AC745" s="210">
        <v>37027.875</v>
      </c>
    </row>
    <row r="746" spans="1:30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25">
        <f t="shared" si="60"/>
        <v>10000</v>
      </c>
      <c r="G746" s="214">
        <v>1245232</v>
      </c>
      <c r="H746" s="210">
        <v>37026.319756944446</v>
      </c>
      <c r="I746" t="s">
        <v>3281</v>
      </c>
      <c r="M746" t="s">
        <v>3795</v>
      </c>
      <c r="N746" t="s">
        <v>3275</v>
      </c>
      <c r="O746" t="s">
        <v>3276</v>
      </c>
      <c r="P746" s="211">
        <v>10000</v>
      </c>
      <c r="S746" t="s">
        <v>3796</v>
      </c>
      <c r="T746" t="s">
        <v>2685</v>
      </c>
      <c r="U746" s="213">
        <v>4.5350000000000001</v>
      </c>
      <c r="V746" t="s">
        <v>3282</v>
      </c>
      <c r="W746" t="s">
        <v>3278</v>
      </c>
      <c r="X746" t="s">
        <v>3279</v>
      </c>
      <c r="Y746" t="s">
        <v>3280</v>
      </c>
      <c r="Z746" t="s">
        <v>4117</v>
      </c>
      <c r="AA746">
        <v>788702</v>
      </c>
      <c r="AB746" s="210">
        <v>37027.875</v>
      </c>
      <c r="AC746" s="210">
        <v>37027.875</v>
      </c>
    </row>
    <row r="747" spans="1:30" x14ac:dyDescent="0.2">
      <c r="A747" s="44" t="str">
        <f t="shared" si="56"/>
        <v>US Natural Gas Financial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Financial</v>
      </c>
      <c r="E747" s="44">
        <f>IF(VLOOKUP(S747,'DD-Lookup'!$J$6:$L$50,3,FALSE)="Monthly",(YEAR(AC747)-YEAR(AB747))*12+MONTH(AC747)-MONTH(AB747)+1,(AC747-AB747+1))</f>
        <v>30</v>
      </c>
      <c r="F747" s="225">
        <f t="shared" si="60"/>
        <v>300000</v>
      </c>
      <c r="G747" s="214">
        <v>1245233</v>
      </c>
      <c r="H747" s="210">
        <v>37026.319768518515</v>
      </c>
      <c r="I747" t="s">
        <v>4237</v>
      </c>
      <c r="M747" t="s">
        <v>3795</v>
      </c>
      <c r="N747" t="s">
        <v>3247</v>
      </c>
      <c r="O747" t="s">
        <v>3248</v>
      </c>
      <c r="Q747" s="211">
        <v>10000</v>
      </c>
      <c r="S747" t="s">
        <v>3796</v>
      </c>
      <c r="T747" t="s">
        <v>2685</v>
      </c>
      <c r="U747" s="213">
        <v>4.5049999999999999</v>
      </c>
      <c r="V747" t="s">
        <v>3455</v>
      </c>
      <c r="W747" t="s">
        <v>3975</v>
      </c>
      <c r="X747" t="s">
        <v>3250</v>
      </c>
      <c r="Y747" t="s">
        <v>2803</v>
      </c>
      <c r="Z747" t="s">
        <v>4117</v>
      </c>
      <c r="AA747" t="s">
        <v>3456</v>
      </c>
      <c r="AB747" s="210">
        <v>37043.875</v>
      </c>
      <c r="AC747" s="210">
        <v>37072.875</v>
      </c>
      <c r="AD747">
        <f>(AC747-AB747+1)*SUM(P747:Q747)</f>
        <v>300000</v>
      </c>
    </row>
    <row r="748" spans="1:30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25">
        <f t="shared" si="60"/>
        <v>5000</v>
      </c>
      <c r="G748" s="214">
        <v>1245234</v>
      </c>
      <c r="H748" s="210">
        <v>37026.319768518515</v>
      </c>
      <c r="I748" t="s">
        <v>3334</v>
      </c>
      <c r="M748" t="s">
        <v>3795</v>
      </c>
      <c r="N748" t="s">
        <v>3275</v>
      </c>
      <c r="O748" t="s">
        <v>3339</v>
      </c>
      <c r="P748" s="211">
        <v>5000</v>
      </c>
      <c r="S748" t="s">
        <v>3796</v>
      </c>
      <c r="T748" t="s">
        <v>2685</v>
      </c>
      <c r="U748" s="213">
        <v>4.34</v>
      </c>
      <c r="V748" t="s">
        <v>3335</v>
      </c>
      <c r="W748" t="s">
        <v>3328</v>
      </c>
      <c r="X748" t="s">
        <v>3329</v>
      </c>
      <c r="Y748" t="s">
        <v>3280</v>
      </c>
      <c r="Z748" t="s">
        <v>4117</v>
      </c>
      <c r="AA748">
        <v>788703</v>
      </c>
      <c r="AB748" s="210">
        <v>37027.875</v>
      </c>
      <c r="AC748" s="210">
        <v>37027.875</v>
      </c>
    </row>
    <row r="749" spans="1:30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25">
        <f t="shared" si="60"/>
        <v>5000</v>
      </c>
      <c r="G749" s="214">
        <v>1245235</v>
      </c>
      <c r="H749" s="210">
        <v>37026.319803240738</v>
      </c>
      <c r="I749" t="s">
        <v>3427</v>
      </c>
      <c r="M749" t="s">
        <v>3795</v>
      </c>
      <c r="N749" t="s">
        <v>3275</v>
      </c>
      <c r="O749" t="s">
        <v>3407</v>
      </c>
      <c r="P749" s="211">
        <v>5000</v>
      </c>
      <c r="S749" t="s">
        <v>3796</v>
      </c>
      <c r="T749" t="s">
        <v>2685</v>
      </c>
      <c r="U749" s="213">
        <v>4.66</v>
      </c>
      <c r="V749" t="s">
        <v>3428</v>
      </c>
      <c r="W749" t="s">
        <v>3408</v>
      </c>
      <c r="X749" t="s">
        <v>3409</v>
      </c>
      <c r="Y749" t="s">
        <v>3280</v>
      </c>
      <c r="Z749" t="s">
        <v>4117</v>
      </c>
      <c r="AA749">
        <v>788704</v>
      </c>
      <c r="AB749" s="210">
        <v>37027.875</v>
      </c>
      <c r="AC749" s="210">
        <v>37027.875</v>
      </c>
    </row>
    <row r="750" spans="1:30" x14ac:dyDescent="0.2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25">
        <f t="shared" si="60"/>
        <v>10000</v>
      </c>
      <c r="G750" s="214">
        <v>1245236</v>
      </c>
      <c r="H750" s="210">
        <v>37026.319872685184</v>
      </c>
      <c r="I750" t="s">
        <v>3822</v>
      </c>
      <c r="M750" t="s">
        <v>3795</v>
      </c>
      <c r="N750" t="s">
        <v>3275</v>
      </c>
      <c r="O750" t="s">
        <v>3457</v>
      </c>
      <c r="P750" s="211">
        <v>10000</v>
      </c>
      <c r="S750" t="s">
        <v>3796</v>
      </c>
      <c r="T750" t="s">
        <v>2685</v>
      </c>
      <c r="U750" s="213">
        <v>4.43</v>
      </c>
      <c r="V750" t="s">
        <v>3458</v>
      </c>
      <c r="W750" t="s">
        <v>3459</v>
      </c>
      <c r="X750" t="s">
        <v>3460</v>
      </c>
      <c r="Y750" t="s">
        <v>3280</v>
      </c>
      <c r="Z750" t="s">
        <v>4117</v>
      </c>
      <c r="AA750">
        <v>788705</v>
      </c>
      <c r="AB750" s="210">
        <v>37027.875</v>
      </c>
      <c r="AC750" s="210">
        <v>37027.875</v>
      </c>
    </row>
    <row r="751" spans="1:30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25">
        <f t="shared" si="60"/>
        <v>10000</v>
      </c>
      <c r="G751" s="214">
        <v>1245237</v>
      </c>
      <c r="H751" s="210">
        <v>37026.319918981484</v>
      </c>
      <c r="I751" t="s">
        <v>3439</v>
      </c>
      <c r="M751" t="s">
        <v>3795</v>
      </c>
      <c r="N751" t="s">
        <v>3275</v>
      </c>
      <c r="O751" t="s">
        <v>3461</v>
      </c>
      <c r="P751" s="211">
        <v>10000</v>
      </c>
      <c r="S751" t="s">
        <v>3796</v>
      </c>
      <c r="T751" t="s">
        <v>2685</v>
      </c>
      <c r="U751" s="213">
        <v>4.43</v>
      </c>
      <c r="V751" t="s">
        <v>3440</v>
      </c>
      <c r="W751" t="s">
        <v>3408</v>
      </c>
      <c r="X751" t="s">
        <v>3462</v>
      </c>
      <c r="Y751" t="s">
        <v>3280</v>
      </c>
      <c r="Z751" t="s">
        <v>4117</v>
      </c>
      <c r="AA751">
        <v>788706</v>
      </c>
      <c r="AB751" s="210">
        <v>37027.875</v>
      </c>
      <c r="AC751" s="210">
        <v>37027.875</v>
      </c>
    </row>
    <row r="752" spans="1:30" x14ac:dyDescent="0.2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25">
        <f t="shared" si="60"/>
        <v>10000</v>
      </c>
      <c r="G752" s="214">
        <v>1245238</v>
      </c>
      <c r="H752" s="210">
        <v>37026.31994212963</v>
      </c>
      <c r="I752" t="s">
        <v>3334</v>
      </c>
      <c r="M752" t="s">
        <v>3795</v>
      </c>
      <c r="N752" t="s">
        <v>3275</v>
      </c>
      <c r="O752" t="s">
        <v>3361</v>
      </c>
      <c r="P752" s="211">
        <v>10000</v>
      </c>
      <c r="S752" t="s">
        <v>3796</v>
      </c>
      <c r="T752" t="s">
        <v>2685</v>
      </c>
      <c r="U752" s="213">
        <v>4.41</v>
      </c>
      <c r="V752" t="s">
        <v>3463</v>
      </c>
      <c r="W752" t="s">
        <v>3363</v>
      </c>
      <c r="X752" t="s">
        <v>3364</v>
      </c>
      <c r="Y752" t="s">
        <v>3280</v>
      </c>
      <c r="Z752" t="s">
        <v>4117</v>
      </c>
      <c r="AA752">
        <v>788707</v>
      </c>
      <c r="AB752" s="210">
        <v>37027.875</v>
      </c>
      <c r="AC752" s="210">
        <v>37027.875</v>
      </c>
    </row>
    <row r="753" spans="1:30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25">
        <f t="shared" si="60"/>
        <v>10000</v>
      </c>
      <c r="G753" s="214">
        <v>1245240</v>
      </c>
      <c r="H753" s="210">
        <v>37026.320011574076</v>
      </c>
      <c r="I753" t="s">
        <v>3334</v>
      </c>
      <c r="M753" t="s">
        <v>3795</v>
      </c>
      <c r="N753" t="s">
        <v>3275</v>
      </c>
      <c r="O753" t="s">
        <v>3373</v>
      </c>
      <c r="P753" s="211">
        <v>10000</v>
      </c>
      <c r="S753" t="s">
        <v>3796</v>
      </c>
      <c r="T753" t="s">
        <v>2685</v>
      </c>
      <c r="U753" s="213">
        <v>4.38</v>
      </c>
      <c r="V753" t="s">
        <v>3463</v>
      </c>
      <c r="W753" t="s">
        <v>3363</v>
      </c>
      <c r="X753" t="s">
        <v>3364</v>
      </c>
      <c r="Y753" t="s">
        <v>3280</v>
      </c>
      <c r="Z753" t="s">
        <v>4117</v>
      </c>
      <c r="AA753">
        <v>788708</v>
      </c>
      <c r="AB753" s="210">
        <v>37027.875</v>
      </c>
      <c r="AC753" s="210">
        <v>37027.875</v>
      </c>
    </row>
    <row r="754" spans="1:30" x14ac:dyDescent="0.2">
      <c r="A754" s="44" t="str">
        <f t="shared" si="56"/>
        <v>US Power Physical</v>
      </c>
      <c r="B754" s="44" t="str">
        <f t="shared" si="57"/>
        <v>US</v>
      </c>
      <c r="C754" s="44" t="str">
        <f t="shared" si="58"/>
        <v>Power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25">
        <f t="shared" si="60"/>
        <v>50</v>
      </c>
      <c r="G754" s="214">
        <v>1245241</v>
      </c>
      <c r="H754" s="210">
        <v>37026.320023148146</v>
      </c>
      <c r="I754" t="s">
        <v>3151</v>
      </c>
      <c r="M754" t="s">
        <v>3886</v>
      </c>
      <c r="N754" t="s">
        <v>3096</v>
      </c>
      <c r="O754" t="s">
        <v>3117</v>
      </c>
      <c r="P754" s="211">
        <v>50</v>
      </c>
      <c r="S754" t="s">
        <v>3794</v>
      </c>
      <c r="T754" t="s">
        <v>2685</v>
      </c>
      <c r="U754" s="213">
        <v>44</v>
      </c>
      <c r="V754" t="s">
        <v>3464</v>
      </c>
      <c r="W754" t="s">
        <v>3119</v>
      </c>
      <c r="X754" t="s">
        <v>3120</v>
      </c>
      <c r="Y754" t="s">
        <v>3074</v>
      </c>
      <c r="Z754" t="s">
        <v>4112</v>
      </c>
      <c r="AA754">
        <v>610885.1</v>
      </c>
      <c r="AB754" s="210">
        <v>37027.875</v>
      </c>
      <c r="AC754" s="210">
        <v>37027.875</v>
      </c>
    </row>
    <row r="755" spans="1:30" x14ac:dyDescent="0.2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30</v>
      </c>
      <c r="F755" s="225">
        <f t="shared" si="60"/>
        <v>300000</v>
      </c>
      <c r="G755" s="214">
        <v>1245242</v>
      </c>
      <c r="H755" s="210">
        <v>37026.3200462963</v>
      </c>
      <c r="I755" t="s">
        <v>4237</v>
      </c>
      <c r="M755" t="s">
        <v>3795</v>
      </c>
      <c r="N755" t="s">
        <v>3247</v>
      </c>
      <c r="O755" t="s">
        <v>3248</v>
      </c>
      <c r="Q755" s="211">
        <v>10000</v>
      </c>
      <c r="S755" t="s">
        <v>3796</v>
      </c>
      <c r="T755" t="s">
        <v>2685</v>
      </c>
      <c r="U755" s="213">
        <v>4.51</v>
      </c>
      <c r="V755" t="s">
        <v>3455</v>
      </c>
      <c r="W755" t="s">
        <v>3975</v>
      </c>
      <c r="X755" t="s">
        <v>3250</v>
      </c>
      <c r="Y755" t="s">
        <v>2803</v>
      </c>
      <c r="Z755" t="s">
        <v>4117</v>
      </c>
      <c r="AA755" t="s">
        <v>3465</v>
      </c>
      <c r="AB755" s="210">
        <v>37043.875</v>
      </c>
      <c r="AC755" s="210">
        <v>37072.875</v>
      </c>
      <c r="AD755">
        <f>(AC755-AB755+1)*SUM(P755:Q755)</f>
        <v>300000</v>
      </c>
    </row>
    <row r="756" spans="1:30" x14ac:dyDescent="0.2">
      <c r="A756" s="44" t="str">
        <f t="shared" si="56"/>
        <v>US Natural Gas Financial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30</v>
      </c>
      <c r="F756" s="225">
        <f t="shared" si="60"/>
        <v>225000</v>
      </c>
      <c r="G756" s="214">
        <v>1245243</v>
      </c>
      <c r="H756" s="210">
        <v>37026.320092592592</v>
      </c>
      <c r="I756" t="s">
        <v>3283</v>
      </c>
      <c r="M756" t="s">
        <v>3795</v>
      </c>
      <c r="N756" t="s">
        <v>3247</v>
      </c>
      <c r="O756" t="s">
        <v>3248</v>
      </c>
      <c r="P756" s="211">
        <v>7500</v>
      </c>
      <c r="S756" t="s">
        <v>3796</v>
      </c>
      <c r="T756" t="s">
        <v>2685</v>
      </c>
      <c r="U756" s="213">
        <v>4.5049999999999999</v>
      </c>
      <c r="V756" t="s">
        <v>3466</v>
      </c>
      <c r="W756" t="s">
        <v>3975</v>
      </c>
      <c r="X756" t="s">
        <v>3250</v>
      </c>
      <c r="Y756" t="s">
        <v>2803</v>
      </c>
      <c r="Z756" t="s">
        <v>4117</v>
      </c>
      <c r="AA756" t="s">
        <v>3467</v>
      </c>
      <c r="AB756" s="210">
        <v>37043.875</v>
      </c>
      <c r="AC756" s="210">
        <v>37072.875</v>
      </c>
      <c r="AD756">
        <f>(AC756-AB756+1)*SUM(P756:Q756)</f>
        <v>225000</v>
      </c>
    </row>
    <row r="757" spans="1:30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25">
        <f t="shared" si="60"/>
        <v>5000</v>
      </c>
      <c r="G757" s="214">
        <v>1245245</v>
      </c>
      <c r="H757" s="210">
        <v>37026.320162037038</v>
      </c>
      <c r="I757" t="s">
        <v>3439</v>
      </c>
      <c r="M757" t="s">
        <v>3795</v>
      </c>
      <c r="N757" t="s">
        <v>3275</v>
      </c>
      <c r="O757" t="s">
        <v>3442</v>
      </c>
      <c r="P757" s="211">
        <v>5000</v>
      </c>
      <c r="S757" t="s">
        <v>3796</v>
      </c>
      <c r="T757" t="s">
        <v>2685</v>
      </c>
      <c r="U757" s="213">
        <v>4.5362</v>
      </c>
      <c r="V757" t="s">
        <v>3440</v>
      </c>
      <c r="W757" t="s">
        <v>3278</v>
      </c>
      <c r="X757" t="s">
        <v>3279</v>
      </c>
      <c r="Y757" t="s">
        <v>3280</v>
      </c>
      <c r="Z757" t="s">
        <v>4117</v>
      </c>
      <c r="AA757">
        <v>788709</v>
      </c>
      <c r="AB757" s="210">
        <v>37027.875</v>
      </c>
      <c r="AC757" s="210">
        <v>37027.875</v>
      </c>
    </row>
    <row r="758" spans="1:30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25">
        <f t="shared" si="60"/>
        <v>2500</v>
      </c>
      <c r="G758" s="214">
        <v>1245246</v>
      </c>
      <c r="H758" s="210">
        <v>37026.320185185185</v>
      </c>
      <c r="I758" t="s">
        <v>3468</v>
      </c>
      <c r="M758" t="s">
        <v>3795</v>
      </c>
      <c r="N758" t="s">
        <v>3275</v>
      </c>
      <c r="O758" t="s">
        <v>3438</v>
      </c>
      <c r="P758" s="211">
        <v>2500</v>
      </c>
      <c r="S758" t="s">
        <v>3796</v>
      </c>
      <c r="T758" t="s">
        <v>2685</v>
      </c>
      <c r="U758" s="213">
        <v>4.6500000000000004</v>
      </c>
      <c r="V758" t="s">
        <v>3469</v>
      </c>
      <c r="W758" t="s">
        <v>3408</v>
      </c>
      <c r="X758" t="s">
        <v>3409</v>
      </c>
      <c r="Y758" t="s">
        <v>3280</v>
      </c>
      <c r="Z758" t="s">
        <v>4117</v>
      </c>
      <c r="AA758">
        <v>788710</v>
      </c>
      <c r="AB758" s="210">
        <v>37027.875</v>
      </c>
      <c r="AC758" s="210">
        <v>37027.875</v>
      </c>
    </row>
    <row r="759" spans="1:30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25">
        <f t="shared" si="60"/>
        <v>5000</v>
      </c>
      <c r="G759" s="214">
        <v>1245247</v>
      </c>
      <c r="H759" s="210">
        <v>37026.320231481484</v>
      </c>
      <c r="I759" t="s">
        <v>3447</v>
      </c>
      <c r="M759" t="s">
        <v>3795</v>
      </c>
      <c r="N759" t="s">
        <v>3275</v>
      </c>
      <c r="O759" t="s">
        <v>3337</v>
      </c>
      <c r="P759" s="211">
        <v>5000</v>
      </c>
      <c r="S759" t="s">
        <v>3796</v>
      </c>
      <c r="T759" t="s">
        <v>2685</v>
      </c>
      <c r="U759" s="213">
        <v>4.335</v>
      </c>
      <c r="V759" t="s">
        <v>3448</v>
      </c>
      <c r="W759" t="s">
        <v>3328</v>
      </c>
      <c r="X759" t="s">
        <v>3329</v>
      </c>
      <c r="Y759" t="s">
        <v>3280</v>
      </c>
      <c r="Z759" t="s">
        <v>4117</v>
      </c>
      <c r="AA759">
        <v>788711</v>
      </c>
      <c r="AB759" s="210">
        <v>37027.875</v>
      </c>
      <c r="AC759" s="210">
        <v>37027.875</v>
      </c>
    </row>
    <row r="760" spans="1:30" x14ac:dyDescent="0.2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25">
        <f t="shared" si="60"/>
        <v>10000</v>
      </c>
      <c r="G760" s="214">
        <v>1245248</v>
      </c>
      <c r="H760" s="210">
        <v>37026.320243055554</v>
      </c>
      <c r="I760" t="s">
        <v>3822</v>
      </c>
      <c r="M760" t="s">
        <v>3795</v>
      </c>
      <c r="N760" t="s">
        <v>3275</v>
      </c>
      <c r="O760" t="s">
        <v>3470</v>
      </c>
      <c r="P760" s="211">
        <v>10000</v>
      </c>
      <c r="S760" t="s">
        <v>3796</v>
      </c>
      <c r="T760" t="s">
        <v>2685</v>
      </c>
      <c r="U760" s="213">
        <v>4.3899999999999997</v>
      </c>
      <c r="V760" t="s">
        <v>3410</v>
      </c>
      <c r="W760" t="s">
        <v>3471</v>
      </c>
      <c r="X760" t="s">
        <v>3472</v>
      </c>
      <c r="Y760" t="s">
        <v>3280</v>
      </c>
      <c r="Z760" t="s">
        <v>4117</v>
      </c>
      <c r="AA760">
        <v>788712</v>
      </c>
      <c r="AB760" s="210">
        <v>37027.875</v>
      </c>
      <c r="AC760" s="210">
        <v>37027.875</v>
      </c>
    </row>
    <row r="761" spans="1:30" x14ac:dyDescent="0.2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25">
        <f t="shared" si="60"/>
        <v>10000</v>
      </c>
      <c r="G761" s="214">
        <v>1245249</v>
      </c>
      <c r="H761" s="210">
        <v>37026.3202662037</v>
      </c>
      <c r="I761" t="s">
        <v>3473</v>
      </c>
      <c r="M761" t="s">
        <v>3795</v>
      </c>
      <c r="N761" t="s">
        <v>3275</v>
      </c>
      <c r="O761" t="s">
        <v>3373</v>
      </c>
      <c r="P761" s="211">
        <v>10000</v>
      </c>
      <c r="S761" t="s">
        <v>3796</v>
      </c>
      <c r="T761" t="s">
        <v>2685</v>
      </c>
      <c r="U761" s="213">
        <v>4.3650000000000002</v>
      </c>
      <c r="V761" t="s">
        <v>3474</v>
      </c>
      <c r="W761" t="s">
        <v>3363</v>
      </c>
      <c r="X761" t="s">
        <v>3364</v>
      </c>
      <c r="Y761" t="s">
        <v>3280</v>
      </c>
      <c r="Z761" t="s">
        <v>4117</v>
      </c>
      <c r="AA761">
        <v>788713</v>
      </c>
      <c r="AB761" s="210">
        <v>37027.875</v>
      </c>
      <c r="AC761" s="210">
        <v>37027.875</v>
      </c>
    </row>
    <row r="762" spans="1:30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25">
        <f t="shared" si="60"/>
        <v>2500</v>
      </c>
      <c r="G762" s="214">
        <v>1245250</v>
      </c>
      <c r="H762" s="210">
        <v>37026.320347222223</v>
      </c>
      <c r="I762" t="s">
        <v>3475</v>
      </c>
      <c r="M762" t="s">
        <v>3795</v>
      </c>
      <c r="N762" t="s">
        <v>3275</v>
      </c>
      <c r="O762" t="s">
        <v>3327</v>
      </c>
      <c r="P762" s="211">
        <v>2500</v>
      </c>
      <c r="S762" t="s">
        <v>3796</v>
      </c>
      <c r="T762" t="s">
        <v>2685</v>
      </c>
      <c r="U762" s="213">
        <v>4.32</v>
      </c>
      <c r="V762" t="s">
        <v>3476</v>
      </c>
      <c r="W762" t="s">
        <v>3328</v>
      </c>
      <c r="X762" t="s">
        <v>3329</v>
      </c>
      <c r="Y762" t="s">
        <v>3280</v>
      </c>
      <c r="Z762" t="s">
        <v>4117</v>
      </c>
      <c r="AA762">
        <v>788714</v>
      </c>
      <c r="AB762" s="210">
        <v>37027.875</v>
      </c>
      <c r="AC762" s="210">
        <v>37027.875</v>
      </c>
    </row>
    <row r="763" spans="1:30" x14ac:dyDescent="0.2">
      <c r="A763" s="44" t="str">
        <f t="shared" si="56"/>
        <v>US Natural Gas Financial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30</v>
      </c>
      <c r="F763" s="225">
        <f t="shared" si="60"/>
        <v>150000</v>
      </c>
      <c r="G763" s="214">
        <v>1245252</v>
      </c>
      <c r="H763" s="210">
        <v>37026.320405092592</v>
      </c>
      <c r="I763" t="s">
        <v>4237</v>
      </c>
      <c r="J763" t="s">
        <v>3477</v>
      </c>
      <c r="K763" t="s">
        <v>3207</v>
      </c>
      <c r="M763" t="s">
        <v>3795</v>
      </c>
      <c r="N763" t="s">
        <v>3247</v>
      </c>
      <c r="O763" t="s">
        <v>3248</v>
      </c>
      <c r="Q763" s="211">
        <v>5000</v>
      </c>
      <c r="S763" t="s">
        <v>3796</v>
      </c>
      <c r="T763" t="s">
        <v>2685</v>
      </c>
      <c r="U763" s="213">
        <v>4.51</v>
      </c>
      <c r="V763" t="s">
        <v>3416</v>
      </c>
      <c r="W763" t="s">
        <v>3975</v>
      </c>
      <c r="X763" t="s">
        <v>3250</v>
      </c>
      <c r="Y763" t="s">
        <v>2803</v>
      </c>
      <c r="Z763" t="s">
        <v>4117</v>
      </c>
      <c r="AA763" t="s">
        <v>3478</v>
      </c>
      <c r="AB763" s="210">
        <v>37043.875</v>
      </c>
      <c r="AC763" s="210">
        <v>37072.875</v>
      </c>
      <c r="AD763">
        <f>(AC763-AB763+1)*SUM(P763:Q763)</f>
        <v>150000</v>
      </c>
    </row>
    <row r="764" spans="1:30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25">
        <f t="shared" si="60"/>
        <v>3000</v>
      </c>
      <c r="G764" s="214">
        <v>1245253</v>
      </c>
      <c r="H764" s="210">
        <v>37026.320497685185</v>
      </c>
      <c r="I764" t="s">
        <v>2630</v>
      </c>
      <c r="M764" t="s">
        <v>3795</v>
      </c>
      <c r="N764" t="s">
        <v>3275</v>
      </c>
      <c r="O764" t="s">
        <v>3392</v>
      </c>
      <c r="P764" s="211">
        <v>3000</v>
      </c>
      <c r="S764" t="s">
        <v>3796</v>
      </c>
      <c r="T764" t="s">
        <v>2685</v>
      </c>
      <c r="U764" s="213">
        <v>4.3250000000000002</v>
      </c>
      <c r="V764" t="s">
        <v>3434</v>
      </c>
      <c r="W764" t="s">
        <v>3328</v>
      </c>
      <c r="X764" t="s">
        <v>3329</v>
      </c>
      <c r="Y764" t="s">
        <v>3280</v>
      </c>
      <c r="Z764" t="s">
        <v>4117</v>
      </c>
      <c r="AA764">
        <v>788715</v>
      </c>
      <c r="AB764" s="210">
        <v>37027.875</v>
      </c>
      <c r="AC764" s="210">
        <v>37027.875</v>
      </c>
    </row>
    <row r="765" spans="1:30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25">
        <f t="shared" si="60"/>
        <v>10000</v>
      </c>
      <c r="G765" s="214">
        <v>1245254</v>
      </c>
      <c r="H765" s="210">
        <v>37026.320601851854</v>
      </c>
      <c r="I765" t="s">
        <v>3479</v>
      </c>
      <c r="M765" t="s">
        <v>3795</v>
      </c>
      <c r="N765" t="s">
        <v>3275</v>
      </c>
      <c r="O765" t="s">
        <v>3276</v>
      </c>
      <c r="P765" s="211">
        <v>10000</v>
      </c>
      <c r="S765" t="s">
        <v>3796</v>
      </c>
      <c r="T765" t="s">
        <v>2685</v>
      </c>
      <c r="U765" s="213">
        <v>4.5312999999999999</v>
      </c>
      <c r="V765" t="s">
        <v>3480</v>
      </c>
      <c r="W765" t="s">
        <v>3278</v>
      </c>
      <c r="X765" t="s">
        <v>3279</v>
      </c>
      <c r="Y765" t="s">
        <v>3280</v>
      </c>
      <c r="Z765" t="s">
        <v>4117</v>
      </c>
      <c r="AA765">
        <v>788716</v>
      </c>
      <c r="AB765" s="210">
        <v>37027.875</v>
      </c>
      <c r="AC765" s="210">
        <v>37027.875</v>
      </c>
    </row>
    <row r="766" spans="1:30" x14ac:dyDescent="0.2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25">
        <f t="shared" si="60"/>
        <v>10000</v>
      </c>
      <c r="G766" s="214">
        <v>1245255</v>
      </c>
      <c r="H766" s="210">
        <v>37026.320648148147</v>
      </c>
      <c r="I766" t="s">
        <v>3439</v>
      </c>
      <c r="M766" t="s">
        <v>3795</v>
      </c>
      <c r="N766" t="s">
        <v>3275</v>
      </c>
      <c r="O766" t="s">
        <v>3276</v>
      </c>
      <c r="P766" s="211">
        <v>10000</v>
      </c>
      <c r="S766" t="s">
        <v>3796</v>
      </c>
      <c r="T766" t="s">
        <v>2685</v>
      </c>
      <c r="U766" s="213">
        <v>4.53</v>
      </c>
      <c r="V766" t="s">
        <v>3440</v>
      </c>
      <c r="W766" t="s">
        <v>3278</v>
      </c>
      <c r="X766" t="s">
        <v>3279</v>
      </c>
      <c r="Y766" t="s">
        <v>3280</v>
      </c>
      <c r="Z766" t="s">
        <v>4117</v>
      </c>
      <c r="AA766">
        <v>788717</v>
      </c>
      <c r="AB766" s="210">
        <v>37027.875</v>
      </c>
      <c r="AC766" s="210">
        <v>37027.875</v>
      </c>
    </row>
    <row r="767" spans="1:30" x14ac:dyDescent="0.2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25">
        <f t="shared" si="60"/>
        <v>10000</v>
      </c>
      <c r="G767" s="214">
        <v>1245256</v>
      </c>
      <c r="H767" s="210">
        <v>37026.320694444446</v>
      </c>
      <c r="I767" t="s">
        <v>3822</v>
      </c>
      <c r="M767" t="s">
        <v>3795</v>
      </c>
      <c r="N767" t="s">
        <v>3275</v>
      </c>
      <c r="O767" t="s">
        <v>3457</v>
      </c>
      <c r="Q767" s="211">
        <v>10000</v>
      </c>
      <c r="S767" t="s">
        <v>3796</v>
      </c>
      <c r="T767" t="s">
        <v>2685</v>
      </c>
      <c r="U767" s="213">
        <v>4.43</v>
      </c>
      <c r="V767" t="s">
        <v>3400</v>
      </c>
      <c r="W767" t="s">
        <v>3459</v>
      </c>
      <c r="X767" t="s">
        <v>3460</v>
      </c>
      <c r="Y767" t="s">
        <v>3280</v>
      </c>
      <c r="Z767" t="s">
        <v>4117</v>
      </c>
      <c r="AA767">
        <v>788718</v>
      </c>
      <c r="AB767" s="210">
        <v>37027.875</v>
      </c>
      <c r="AC767" s="210">
        <v>37027.875</v>
      </c>
    </row>
    <row r="768" spans="1:30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25">
        <f t="shared" si="60"/>
        <v>10000</v>
      </c>
      <c r="G768" s="214">
        <v>1245258</v>
      </c>
      <c r="H768" s="210">
        <v>37026.320833333331</v>
      </c>
      <c r="I768" t="s">
        <v>3822</v>
      </c>
      <c r="M768" t="s">
        <v>3795</v>
      </c>
      <c r="N768" t="s">
        <v>3275</v>
      </c>
      <c r="O768" t="s">
        <v>3470</v>
      </c>
      <c r="P768" s="211">
        <v>10000</v>
      </c>
      <c r="S768" t="s">
        <v>3796</v>
      </c>
      <c r="T768" t="s">
        <v>2685</v>
      </c>
      <c r="U768" s="213">
        <v>4.3849999999999998</v>
      </c>
      <c r="V768" t="s">
        <v>3410</v>
      </c>
      <c r="W768" t="s">
        <v>3471</v>
      </c>
      <c r="X768" t="s">
        <v>3472</v>
      </c>
      <c r="Y768" t="s">
        <v>3280</v>
      </c>
      <c r="Z768" t="s">
        <v>4117</v>
      </c>
      <c r="AA768">
        <v>788719</v>
      </c>
      <c r="AB768" s="210">
        <v>37027.875</v>
      </c>
      <c r="AC768" s="210">
        <v>37027.875</v>
      </c>
    </row>
    <row r="769" spans="1:30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30</v>
      </c>
      <c r="F769" s="225">
        <f t="shared" si="60"/>
        <v>1500</v>
      </c>
      <c r="G769" s="214">
        <v>1245260</v>
      </c>
      <c r="H769" s="210">
        <v>37026.320902777778</v>
      </c>
      <c r="I769" t="s">
        <v>3086</v>
      </c>
      <c r="M769" t="s">
        <v>3886</v>
      </c>
      <c r="N769" t="s">
        <v>3096</v>
      </c>
      <c r="O769" t="s">
        <v>3235</v>
      </c>
      <c r="Q769" s="211">
        <v>50</v>
      </c>
      <c r="S769" t="s">
        <v>3794</v>
      </c>
      <c r="T769" t="s">
        <v>2685</v>
      </c>
      <c r="U769" s="213">
        <v>66.349999999999994</v>
      </c>
      <c r="V769" t="s">
        <v>3481</v>
      </c>
      <c r="W769" t="s">
        <v>3108</v>
      </c>
      <c r="X769" t="s">
        <v>3109</v>
      </c>
      <c r="Y769" t="s">
        <v>3074</v>
      </c>
      <c r="Z769" t="s">
        <v>4112</v>
      </c>
      <c r="AA769">
        <v>610889.1</v>
      </c>
      <c r="AB769" s="210">
        <v>37043.71597222222</v>
      </c>
      <c r="AC769" s="210">
        <v>37072.71597222222</v>
      </c>
    </row>
    <row r="770" spans="1:30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25">
        <f t="shared" si="60"/>
        <v>10000</v>
      </c>
      <c r="G770" s="214">
        <v>1245261</v>
      </c>
      <c r="H770" s="210">
        <v>37026.320925925924</v>
      </c>
      <c r="I770" t="s">
        <v>3439</v>
      </c>
      <c r="M770" t="s">
        <v>3795</v>
      </c>
      <c r="N770" t="s">
        <v>3275</v>
      </c>
      <c r="O770" t="s">
        <v>3461</v>
      </c>
      <c r="P770" s="211">
        <v>10000</v>
      </c>
      <c r="S770" t="s">
        <v>3796</v>
      </c>
      <c r="T770" t="s">
        <v>2685</v>
      </c>
      <c r="U770" s="213">
        <v>4.4249999999999998</v>
      </c>
      <c r="V770" t="s">
        <v>3440</v>
      </c>
      <c r="W770" t="s">
        <v>3408</v>
      </c>
      <c r="X770" t="s">
        <v>3462</v>
      </c>
      <c r="Y770" t="s">
        <v>3280</v>
      </c>
      <c r="Z770" t="s">
        <v>4117</v>
      </c>
      <c r="AA770">
        <v>788720</v>
      </c>
      <c r="AB770" s="210">
        <v>37027.875</v>
      </c>
      <c r="AC770" s="210">
        <v>37027.875</v>
      </c>
    </row>
    <row r="771" spans="1:30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25">
        <f t="shared" si="60"/>
        <v>10000</v>
      </c>
      <c r="G771" s="214">
        <v>1245263</v>
      </c>
      <c r="H771" s="210">
        <v>37026.320972222224</v>
      </c>
      <c r="I771" t="s">
        <v>3281</v>
      </c>
      <c r="M771" t="s">
        <v>3795</v>
      </c>
      <c r="N771" t="s">
        <v>3275</v>
      </c>
      <c r="O771" t="s">
        <v>3276</v>
      </c>
      <c r="Q771" s="211">
        <v>10000</v>
      </c>
      <c r="S771" t="s">
        <v>3796</v>
      </c>
      <c r="T771" t="s">
        <v>2685</v>
      </c>
      <c r="U771" s="213">
        <v>4.5312999999999999</v>
      </c>
      <c r="V771" t="s">
        <v>3282</v>
      </c>
      <c r="W771" t="s">
        <v>3278</v>
      </c>
      <c r="X771" t="s">
        <v>3279</v>
      </c>
      <c r="Y771" t="s">
        <v>3280</v>
      </c>
      <c r="Z771" t="s">
        <v>4117</v>
      </c>
      <c r="AA771">
        <v>788721</v>
      </c>
      <c r="AB771" s="210">
        <v>37027.875</v>
      </c>
      <c r="AC771" s="210">
        <v>37027.875</v>
      </c>
    </row>
    <row r="772" spans="1:30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25">
        <f t="shared" si="60"/>
        <v>10000</v>
      </c>
      <c r="G772" s="214">
        <v>1245264</v>
      </c>
      <c r="H772" s="210">
        <v>37026.321076388886</v>
      </c>
      <c r="I772" t="s">
        <v>3822</v>
      </c>
      <c r="M772" t="s">
        <v>3795</v>
      </c>
      <c r="N772" t="s">
        <v>3275</v>
      </c>
      <c r="O772" t="s">
        <v>3470</v>
      </c>
      <c r="P772" s="211">
        <v>10000</v>
      </c>
      <c r="S772" t="s">
        <v>3796</v>
      </c>
      <c r="T772" t="s">
        <v>2685</v>
      </c>
      <c r="U772" s="213">
        <v>4.3899999999999997</v>
      </c>
      <c r="V772" t="s">
        <v>3410</v>
      </c>
      <c r="W772" t="s">
        <v>3471</v>
      </c>
      <c r="X772" t="s">
        <v>3472</v>
      </c>
      <c r="Y772" t="s">
        <v>3280</v>
      </c>
      <c r="Z772" t="s">
        <v>4117</v>
      </c>
      <c r="AA772">
        <v>788722</v>
      </c>
      <c r="AB772" s="210">
        <v>37027.875</v>
      </c>
      <c r="AC772" s="210">
        <v>37027.875</v>
      </c>
    </row>
    <row r="773" spans="1:30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25">
        <f t="shared" si="60"/>
        <v>300000</v>
      </c>
      <c r="G773" s="214">
        <v>1245265</v>
      </c>
      <c r="H773" s="210">
        <v>37026.321111111109</v>
      </c>
      <c r="I773" t="s">
        <v>3272</v>
      </c>
      <c r="M773" t="s">
        <v>3795</v>
      </c>
      <c r="N773" t="s">
        <v>3247</v>
      </c>
      <c r="O773" t="s">
        <v>3248</v>
      </c>
      <c r="Q773" s="211">
        <v>10000</v>
      </c>
      <c r="S773" t="s">
        <v>3796</v>
      </c>
      <c r="T773" t="s">
        <v>2685</v>
      </c>
      <c r="U773" s="213">
        <v>4.51</v>
      </c>
      <c r="V773" t="s">
        <v>3482</v>
      </c>
      <c r="W773" t="s">
        <v>3975</v>
      </c>
      <c r="X773" t="s">
        <v>3250</v>
      </c>
      <c r="Y773" t="s">
        <v>2803</v>
      </c>
      <c r="Z773" t="s">
        <v>4117</v>
      </c>
      <c r="AA773" t="s">
        <v>3483</v>
      </c>
      <c r="AB773" s="210">
        <v>37043.875</v>
      </c>
      <c r="AC773" s="210">
        <v>37072.875</v>
      </c>
      <c r="AD773">
        <f>(AC773-AB773+1)*SUM(P773:Q773)</f>
        <v>300000</v>
      </c>
    </row>
    <row r="774" spans="1:30" x14ac:dyDescent="0.2">
      <c r="A774" s="44" t="str">
        <f t="shared" si="56"/>
        <v>US Natural Gas Financial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30</v>
      </c>
      <c r="F774" s="225">
        <f t="shared" si="60"/>
        <v>225000</v>
      </c>
      <c r="G774" s="214">
        <v>1245267</v>
      </c>
      <c r="H774" s="210">
        <v>37026.321157407408</v>
      </c>
      <c r="I774" t="s">
        <v>3045</v>
      </c>
      <c r="M774" t="s">
        <v>3795</v>
      </c>
      <c r="N774" t="s">
        <v>3247</v>
      </c>
      <c r="O774" t="s">
        <v>3248</v>
      </c>
      <c r="P774" s="211">
        <v>7500</v>
      </c>
      <c r="S774" t="s">
        <v>3796</v>
      </c>
      <c r="T774" t="s">
        <v>2685</v>
      </c>
      <c r="U774" s="213">
        <v>4.5049999999999999</v>
      </c>
      <c r="V774" t="s">
        <v>3484</v>
      </c>
      <c r="W774" t="s">
        <v>3975</v>
      </c>
      <c r="X774" t="s">
        <v>3250</v>
      </c>
      <c r="Y774" t="s">
        <v>2803</v>
      </c>
      <c r="Z774" t="s">
        <v>4117</v>
      </c>
      <c r="AA774" t="s">
        <v>3485</v>
      </c>
      <c r="AB774" s="210">
        <v>37043.875</v>
      </c>
      <c r="AC774" s="210">
        <v>37072.875</v>
      </c>
      <c r="AD774">
        <f>(AC774-AB774+1)*SUM(P774:Q774)</f>
        <v>225000</v>
      </c>
    </row>
    <row r="775" spans="1:30" x14ac:dyDescent="0.2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25">
        <f t="shared" si="60"/>
        <v>10</v>
      </c>
      <c r="G775" s="214">
        <v>1245268</v>
      </c>
      <c r="H775" s="210">
        <v>37026.321597222224</v>
      </c>
      <c r="I775" t="s">
        <v>2876</v>
      </c>
      <c r="M775" t="s">
        <v>3801</v>
      </c>
      <c r="N775" t="s">
        <v>2782</v>
      </c>
      <c r="O775" t="s">
        <v>2783</v>
      </c>
      <c r="P775" s="211">
        <v>10</v>
      </c>
      <c r="S775" t="s">
        <v>2684</v>
      </c>
      <c r="T775" t="s">
        <v>2685</v>
      </c>
      <c r="U775" s="213">
        <v>1514</v>
      </c>
      <c r="V775" t="s">
        <v>2910</v>
      </c>
      <c r="W775" t="s">
        <v>2732</v>
      </c>
      <c r="X775" t="s">
        <v>2688</v>
      </c>
      <c r="Y775" t="s">
        <v>2689</v>
      </c>
      <c r="Z775" t="s">
        <v>2690</v>
      </c>
      <c r="AA775">
        <v>2129780</v>
      </c>
    </row>
    <row r="776" spans="1:30" x14ac:dyDescent="0.2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11</v>
      </c>
      <c r="F776" s="225">
        <f t="shared" si="60"/>
        <v>550</v>
      </c>
      <c r="G776" s="214">
        <v>1245269</v>
      </c>
      <c r="H776" s="210">
        <v>37026.321666666663</v>
      </c>
      <c r="I776" t="s">
        <v>3822</v>
      </c>
      <c r="M776" t="s">
        <v>3886</v>
      </c>
      <c r="N776" t="s">
        <v>3096</v>
      </c>
      <c r="O776" t="s">
        <v>3199</v>
      </c>
      <c r="P776" s="211">
        <v>50</v>
      </c>
      <c r="S776" t="s">
        <v>3794</v>
      </c>
      <c r="T776" t="s">
        <v>2685</v>
      </c>
      <c r="U776" s="213">
        <v>49.5</v>
      </c>
      <c r="V776" t="s">
        <v>3153</v>
      </c>
      <c r="W776" t="s">
        <v>3138</v>
      </c>
      <c r="X776" t="s">
        <v>3139</v>
      </c>
      <c r="Y776" t="s">
        <v>3074</v>
      </c>
      <c r="Z776" t="s">
        <v>4112</v>
      </c>
      <c r="AA776">
        <v>610891.1</v>
      </c>
      <c r="AB776" s="210">
        <v>37032.875</v>
      </c>
      <c r="AC776" s="210">
        <v>37042.875</v>
      </c>
    </row>
    <row r="777" spans="1:30" x14ac:dyDescent="0.2">
      <c r="A777" s="44" t="str">
        <f t="shared" si="56"/>
        <v>US Power Physical</v>
      </c>
      <c r="B777" s="44" t="str">
        <f t="shared" si="57"/>
        <v>US</v>
      </c>
      <c r="C777" s="44" t="str">
        <f t="shared" si="58"/>
        <v>Power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15</v>
      </c>
      <c r="F777" s="225">
        <f t="shared" si="60"/>
        <v>750</v>
      </c>
      <c r="G777" s="214">
        <v>1245270</v>
      </c>
      <c r="H777" s="210">
        <v>37026.321701388886</v>
      </c>
      <c r="I777" t="s">
        <v>3822</v>
      </c>
      <c r="M777" t="s">
        <v>3886</v>
      </c>
      <c r="N777" t="s">
        <v>3096</v>
      </c>
      <c r="O777" t="s">
        <v>3486</v>
      </c>
      <c r="P777" s="211">
        <v>50</v>
      </c>
      <c r="S777" t="s">
        <v>3794</v>
      </c>
      <c r="T777" t="s">
        <v>2685</v>
      </c>
      <c r="U777" s="213">
        <v>47.25</v>
      </c>
      <c r="V777" t="s">
        <v>3153</v>
      </c>
      <c r="W777" t="s">
        <v>3138</v>
      </c>
      <c r="X777" t="s">
        <v>3139</v>
      </c>
      <c r="Y777" t="s">
        <v>3074</v>
      </c>
      <c r="Z777" t="s">
        <v>4112</v>
      </c>
      <c r="AA777">
        <v>610892.1</v>
      </c>
      <c r="AB777" s="210">
        <v>37028.875</v>
      </c>
      <c r="AC777" s="210">
        <v>37042.875</v>
      </c>
    </row>
    <row r="778" spans="1:30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25">
        <f t="shared" si="60"/>
        <v>1500</v>
      </c>
      <c r="G778" s="214">
        <v>1245271</v>
      </c>
      <c r="H778" s="210">
        <v>37026.321747685186</v>
      </c>
      <c r="I778" t="s">
        <v>3212</v>
      </c>
      <c r="M778" t="s">
        <v>3886</v>
      </c>
      <c r="N778" t="s">
        <v>3096</v>
      </c>
      <c r="O778" t="s">
        <v>3146</v>
      </c>
      <c r="P778" s="211">
        <v>50</v>
      </c>
      <c r="S778" t="s">
        <v>3794</v>
      </c>
      <c r="T778" t="s">
        <v>2685</v>
      </c>
      <c r="U778" s="213">
        <v>66.25</v>
      </c>
      <c r="V778" t="s">
        <v>3214</v>
      </c>
      <c r="W778" t="s">
        <v>3113</v>
      </c>
      <c r="X778" t="s">
        <v>3148</v>
      </c>
      <c r="Y778" t="s">
        <v>3074</v>
      </c>
      <c r="Z778" t="s">
        <v>4112</v>
      </c>
      <c r="AA778">
        <v>610893.1</v>
      </c>
      <c r="AB778" s="210">
        <v>37043.71597222222</v>
      </c>
      <c r="AC778" s="210">
        <v>37072.71597222222</v>
      </c>
    </row>
    <row r="779" spans="1:30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25">
        <f t="shared" ref="F779:F842" si="65">E779*SUM(P779:Q779)</f>
        <v>5000</v>
      </c>
      <c r="G779" s="214">
        <v>1245272</v>
      </c>
      <c r="H779" s="210">
        <v>37026.321898148148</v>
      </c>
      <c r="I779" t="s">
        <v>3439</v>
      </c>
      <c r="M779" t="s">
        <v>3795</v>
      </c>
      <c r="N779" t="s">
        <v>3275</v>
      </c>
      <c r="O779" t="s">
        <v>3339</v>
      </c>
      <c r="P779" s="211">
        <v>5000</v>
      </c>
      <c r="S779" t="s">
        <v>3796</v>
      </c>
      <c r="T779" t="s">
        <v>2685</v>
      </c>
      <c r="U779" s="213">
        <v>4.3250000000000002</v>
      </c>
      <c r="V779" t="s">
        <v>3487</v>
      </c>
      <c r="W779" t="s">
        <v>3328</v>
      </c>
      <c r="X779" t="s">
        <v>3329</v>
      </c>
      <c r="Y779" t="s">
        <v>3280</v>
      </c>
      <c r="Z779" t="s">
        <v>4117</v>
      </c>
      <c r="AA779">
        <v>788723</v>
      </c>
      <c r="AB779" s="210">
        <v>37027.875</v>
      </c>
      <c r="AC779" s="210">
        <v>37027.875</v>
      </c>
    </row>
    <row r="780" spans="1:30" x14ac:dyDescent="0.2">
      <c r="A780" s="44" t="str">
        <f t="shared" si="61"/>
        <v xml:space="preserve"> Power Physical</v>
      </c>
      <c r="B780" s="44" t="str">
        <f t="shared" si="62"/>
        <v/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5</v>
      </c>
      <c r="F780" s="225">
        <f t="shared" si="65"/>
        <v>125</v>
      </c>
      <c r="G780" s="214">
        <v>1245273</v>
      </c>
      <c r="H780" s="210">
        <v>37026.321909722225</v>
      </c>
      <c r="I780" t="s">
        <v>2752</v>
      </c>
      <c r="M780" t="s">
        <v>3886</v>
      </c>
      <c r="N780" t="s">
        <v>2705</v>
      </c>
      <c r="O780" t="s">
        <v>2829</v>
      </c>
      <c r="Q780" s="211">
        <v>25</v>
      </c>
      <c r="S780" t="s">
        <v>3794</v>
      </c>
      <c r="T780" t="s">
        <v>2707</v>
      </c>
      <c r="U780" s="213">
        <v>26</v>
      </c>
      <c r="V780" t="s">
        <v>2753</v>
      </c>
      <c r="W780" t="s">
        <v>2709</v>
      </c>
      <c r="X780" t="s">
        <v>2710</v>
      </c>
      <c r="Y780" t="s">
        <v>2711</v>
      </c>
      <c r="Z780" t="s">
        <v>2712</v>
      </c>
      <c r="AA780">
        <v>102345.1</v>
      </c>
      <c r="AB780" s="210">
        <v>37032.875</v>
      </c>
      <c r="AC780" s="210">
        <v>37036.875</v>
      </c>
    </row>
    <row r="781" spans="1:30" x14ac:dyDescent="0.2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16</v>
      </c>
      <c r="F781" s="225">
        <f t="shared" si="65"/>
        <v>160000</v>
      </c>
      <c r="G781" s="214">
        <v>1245274</v>
      </c>
      <c r="H781" s="210">
        <v>37026.321932870371</v>
      </c>
      <c r="I781" t="s">
        <v>3488</v>
      </c>
      <c r="M781" t="s">
        <v>3795</v>
      </c>
      <c r="N781" t="s">
        <v>3275</v>
      </c>
      <c r="O781" t="s">
        <v>3489</v>
      </c>
      <c r="P781" s="211">
        <v>10000</v>
      </c>
      <c r="S781" t="s">
        <v>3796</v>
      </c>
      <c r="T781" t="s">
        <v>2685</v>
      </c>
      <c r="U781" s="213">
        <v>4.63</v>
      </c>
      <c r="V781" t="s">
        <v>3490</v>
      </c>
      <c r="W781" t="s">
        <v>3491</v>
      </c>
      <c r="X781" t="s">
        <v>3492</v>
      </c>
      <c r="Y781" t="s">
        <v>3280</v>
      </c>
      <c r="Z781" t="s">
        <v>4117</v>
      </c>
      <c r="AA781">
        <v>788724</v>
      </c>
      <c r="AB781" s="210">
        <v>37027.875</v>
      </c>
      <c r="AC781" s="210">
        <v>37042.875</v>
      </c>
    </row>
    <row r="782" spans="1:30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25">
        <f t="shared" si="65"/>
        <v>5000</v>
      </c>
      <c r="G782" s="214">
        <v>1245276</v>
      </c>
      <c r="H782" s="210">
        <v>37026.32199074074</v>
      </c>
      <c r="I782" t="s">
        <v>3157</v>
      </c>
      <c r="M782" t="s">
        <v>3795</v>
      </c>
      <c r="N782" t="s">
        <v>3275</v>
      </c>
      <c r="O782" t="s">
        <v>3337</v>
      </c>
      <c r="P782" s="211">
        <v>5000</v>
      </c>
      <c r="S782" t="s">
        <v>3796</v>
      </c>
      <c r="T782" t="s">
        <v>2685</v>
      </c>
      <c r="U782" s="213">
        <v>4.33</v>
      </c>
      <c r="V782" t="s">
        <v>3493</v>
      </c>
      <c r="W782" t="s">
        <v>3328</v>
      </c>
      <c r="X782" t="s">
        <v>3329</v>
      </c>
      <c r="Y782" t="s">
        <v>3280</v>
      </c>
      <c r="Z782" t="s">
        <v>4117</v>
      </c>
      <c r="AA782">
        <v>788725</v>
      </c>
      <c r="AB782" s="210">
        <v>37027.875</v>
      </c>
      <c r="AC782" s="210">
        <v>37027.875</v>
      </c>
    </row>
    <row r="783" spans="1:30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25">
        <f t="shared" si="65"/>
        <v>5000</v>
      </c>
      <c r="G783" s="214">
        <v>1245277</v>
      </c>
      <c r="H783" s="210">
        <v>37026.322013888886</v>
      </c>
      <c r="I783" t="s">
        <v>3324</v>
      </c>
      <c r="M783" t="s">
        <v>3795</v>
      </c>
      <c r="N783" t="s">
        <v>3275</v>
      </c>
      <c r="O783" t="s">
        <v>3407</v>
      </c>
      <c r="P783" s="211">
        <v>5000</v>
      </c>
      <c r="S783" t="s">
        <v>3796</v>
      </c>
      <c r="T783" t="s">
        <v>2685</v>
      </c>
      <c r="U783" s="213">
        <v>4.66</v>
      </c>
      <c r="V783" t="s">
        <v>3332</v>
      </c>
      <c r="W783" t="s">
        <v>3408</v>
      </c>
      <c r="X783" t="s">
        <v>3409</v>
      </c>
      <c r="Y783" t="s">
        <v>3280</v>
      </c>
      <c r="Z783" t="s">
        <v>4117</v>
      </c>
      <c r="AA783">
        <v>788726</v>
      </c>
      <c r="AB783" s="210">
        <v>37027.875</v>
      </c>
      <c r="AC783" s="210">
        <v>37027.875</v>
      </c>
    </row>
    <row r="784" spans="1:30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25">
        <f t="shared" si="65"/>
        <v>5000</v>
      </c>
      <c r="G784" s="214">
        <v>1245279</v>
      </c>
      <c r="H784" s="210">
        <v>37026.322118055556</v>
      </c>
      <c r="I784" t="s">
        <v>3234</v>
      </c>
      <c r="M784" t="s">
        <v>3795</v>
      </c>
      <c r="N784" t="s">
        <v>3275</v>
      </c>
      <c r="O784" t="s">
        <v>3340</v>
      </c>
      <c r="P784" s="211">
        <v>5000</v>
      </c>
      <c r="S784" t="s">
        <v>3796</v>
      </c>
      <c r="T784" t="s">
        <v>2685</v>
      </c>
      <c r="U784" s="213">
        <v>4.33</v>
      </c>
      <c r="V784" t="s">
        <v>3360</v>
      </c>
      <c r="W784" t="s">
        <v>3328</v>
      </c>
      <c r="X784" t="s">
        <v>3329</v>
      </c>
      <c r="Y784" t="s">
        <v>3280</v>
      </c>
      <c r="Z784" t="s">
        <v>4117</v>
      </c>
      <c r="AA784">
        <v>788727</v>
      </c>
      <c r="AB784" s="210">
        <v>37027.875</v>
      </c>
      <c r="AC784" s="210">
        <v>37027.875</v>
      </c>
    </row>
    <row r="785" spans="1:30" x14ac:dyDescent="0.2">
      <c r="A785" s="44" t="str">
        <f t="shared" si="61"/>
        <v>US Crude Financial</v>
      </c>
      <c r="B785" s="44" t="str">
        <f t="shared" si="62"/>
        <v>US</v>
      </c>
      <c r="C785" s="44" t="str">
        <f t="shared" si="63"/>
        <v>Crude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25">
        <f t="shared" si="65"/>
        <v>50000</v>
      </c>
      <c r="G785" s="214">
        <v>1245278</v>
      </c>
      <c r="H785" s="210">
        <v>37026.322118055556</v>
      </c>
      <c r="I785" t="s">
        <v>2623</v>
      </c>
      <c r="M785" t="s">
        <v>4216</v>
      </c>
      <c r="N785" t="s">
        <v>3046</v>
      </c>
      <c r="O785" t="s">
        <v>3494</v>
      </c>
      <c r="P785" s="211">
        <v>50000</v>
      </c>
      <c r="S785" t="s">
        <v>3802</v>
      </c>
      <c r="T785" t="s">
        <v>2685</v>
      </c>
      <c r="U785" s="213">
        <v>28.7</v>
      </c>
      <c r="V785" t="s">
        <v>3495</v>
      </c>
      <c r="W785" t="s">
        <v>3049</v>
      </c>
      <c r="X785" t="s">
        <v>3496</v>
      </c>
      <c r="Y785" t="s">
        <v>2803</v>
      </c>
      <c r="Z785" t="s">
        <v>4117</v>
      </c>
      <c r="AA785" t="s">
        <v>3497</v>
      </c>
      <c r="AB785" s="210">
        <v>37043</v>
      </c>
      <c r="AC785" s="210">
        <v>37072</v>
      </c>
    </row>
    <row r="786" spans="1:30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25">
        <f t="shared" si="65"/>
        <v>2500</v>
      </c>
      <c r="G786" s="214">
        <v>1245280</v>
      </c>
      <c r="H786" s="210">
        <v>37026.322164351855</v>
      </c>
      <c r="I786" t="s">
        <v>3396</v>
      </c>
      <c r="M786" t="s">
        <v>3795</v>
      </c>
      <c r="N786" t="s">
        <v>3275</v>
      </c>
      <c r="O786" t="s">
        <v>3438</v>
      </c>
      <c r="P786" s="211">
        <v>2500</v>
      </c>
      <c r="S786" t="s">
        <v>3796</v>
      </c>
      <c r="T786" t="s">
        <v>2685</v>
      </c>
      <c r="U786" s="213">
        <v>4.6500000000000004</v>
      </c>
      <c r="V786" t="s">
        <v>3443</v>
      </c>
      <c r="W786" t="s">
        <v>3408</v>
      </c>
      <c r="X786" t="s">
        <v>3409</v>
      </c>
      <c r="Y786" t="s">
        <v>3280</v>
      </c>
      <c r="Z786" t="s">
        <v>4117</v>
      </c>
      <c r="AA786">
        <v>788728</v>
      </c>
      <c r="AB786" s="210">
        <v>37027.875</v>
      </c>
      <c r="AC786" s="210">
        <v>37027.875</v>
      </c>
    </row>
    <row r="787" spans="1:30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25">
        <f t="shared" si="65"/>
        <v>5000</v>
      </c>
      <c r="G787" s="214">
        <v>1245281</v>
      </c>
      <c r="H787" s="210">
        <v>37026.322187500002</v>
      </c>
      <c r="I787" t="s">
        <v>3439</v>
      </c>
      <c r="M787" t="s">
        <v>3795</v>
      </c>
      <c r="N787" t="s">
        <v>3275</v>
      </c>
      <c r="O787" t="s">
        <v>3339</v>
      </c>
      <c r="P787" s="211">
        <v>5000</v>
      </c>
      <c r="S787" t="s">
        <v>3796</v>
      </c>
      <c r="T787" t="s">
        <v>2685</v>
      </c>
      <c r="U787" s="213">
        <v>4.3150000000000004</v>
      </c>
      <c r="V787" t="s">
        <v>3487</v>
      </c>
      <c r="W787" t="s">
        <v>3328</v>
      </c>
      <c r="X787" t="s">
        <v>3329</v>
      </c>
      <c r="Y787" t="s">
        <v>3280</v>
      </c>
      <c r="Z787" t="s">
        <v>4117</v>
      </c>
      <c r="AA787">
        <v>788729</v>
      </c>
      <c r="AB787" s="210">
        <v>37027.875</v>
      </c>
      <c r="AC787" s="210">
        <v>37027.875</v>
      </c>
    </row>
    <row r="788" spans="1:30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25">
        <f t="shared" si="65"/>
        <v>10000</v>
      </c>
      <c r="G788" s="214">
        <v>1245282</v>
      </c>
      <c r="H788" s="210">
        <v>37026.322199074071</v>
      </c>
      <c r="I788" t="s">
        <v>3324</v>
      </c>
      <c r="M788" t="s">
        <v>3795</v>
      </c>
      <c r="N788" t="s">
        <v>3275</v>
      </c>
      <c r="O788" t="s">
        <v>3373</v>
      </c>
      <c r="P788" s="211">
        <v>10000</v>
      </c>
      <c r="S788" t="s">
        <v>3796</v>
      </c>
      <c r="T788" t="s">
        <v>2685</v>
      </c>
      <c r="U788" s="213">
        <v>4.3550000000000004</v>
      </c>
      <c r="V788" t="s">
        <v>3498</v>
      </c>
      <c r="W788" t="s">
        <v>3363</v>
      </c>
      <c r="X788" t="s">
        <v>3364</v>
      </c>
      <c r="Y788" t="s">
        <v>3280</v>
      </c>
      <c r="Z788" t="s">
        <v>4117</v>
      </c>
      <c r="AA788">
        <v>788730</v>
      </c>
      <c r="AB788" s="210">
        <v>37027.875</v>
      </c>
      <c r="AC788" s="210">
        <v>37027.875</v>
      </c>
    </row>
    <row r="789" spans="1:30" x14ac:dyDescent="0.2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25">
        <f t="shared" si="65"/>
        <v>5000</v>
      </c>
      <c r="G789" s="214">
        <v>1245283</v>
      </c>
      <c r="H789" s="210">
        <v>37026.322233796294</v>
      </c>
      <c r="I789" t="s">
        <v>3468</v>
      </c>
      <c r="M789" t="s">
        <v>3795</v>
      </c>
      <c r="N789" t="s">
        <v>3275</v>
      </c>
      <c r="O789" t="s">
        <v>3407</v>
      </c>
      <c r="P789" s="211">
        <v>5000</v>
      </c>
      <c r="S789" t="s">
        <v>3796</v>
      </c>
      <c r="T789" t="s">
        <v>2685</v>
      </c>
      <c r="U789" s="213">
        <v>4.6550000000000002</v>
      </c>
      <c r="V789" t="s">
        <v>3469</v>
      </c>
      <c r="W789" t="s">
        <v>3408</v>
      </c>
      <c r="X789" t="s">
        <v>3409</v>
      </c>
      <c r="Y789" t="s">
        <v>3280</v>
      </c>
      <c r="Z789" t="s">
        <v>4117</v>
      </c>
      <c r="AA789">
        <v>788731</v>
      </c>
      <c r="AB789" s="210">
        <v>37027.875</v>
      </c>
      <c r="AC789" s="210">
        <v>37027.875</v>
      </c>
    </row>
    <row r="790" spans="1:30" x14ac:dyDescent="0.2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25">
        <f t="shared" si="65"/>
        <v>10000</v>
      </c>
      <c r="G790" s="214">
        <v>1245284</v>
      </c>
      <c r="H790" s="210">
        <v>37026.322268518517</v>
      </c>
      <c r="I790" t="s">
        <v>3439</v>
      </c>
      <c r="M790" t="s">
        <v>3795</v>
      </c>
      <c r="N790" t="s">
        <v>3275</v>
      </c>
      <c r="O790" t="s">
        <v>3276</v>
      </c>
      <c r="P790" s="211">
        <v>10000</v>
      </c>
      <c r="S790" t="s">
        <v>3796</v>
      </c>
      <c r="T790" t="s">
        <v>2685</v>
      </c>
      <c r="U790" s="213">
        <v>4.5274999999999999</v>
      </c>
      <c r="V790" t="s">
        <v>3440</v>
      </c>
      <c r="W790" t="s">
        <v>3278</v>
      </c>
      <c r="X790" t="s">
        <v>3279</v>
      </c>
      <c r="Y790" t="s">
        <v>3280</v>
      </c>
      <c r="Z790" t="s">
        <v>4117</v>
      </c>
      <c r="AA790">
        <v>788732</v>
      </c>
      <c r="AB790" s="210">
        <v>37027.875</v>
      </c>
      <c r="AC790" s="210">
        <v>37027.875</v>
      </c>
    </row>
    <row r="791" spans="1:30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25">
        <f t="shared" si="65"/>
        <v>5000</v>
      </c>
      <c r="G791" s="214">
        <v>1245285</v>
      </c>
      <c r="H791" s="210">
        <v>37026.32230324074</v>
      </c>
      <c r="I791" t="s">
        <v>3157</v>
      </c>
      <c r="M791" t="s">
        <v>3795</v>
      </c>
      <c r="N791" t="s">
        <v>3275</v>
      </c>
      <c r="O791" t="s">
        <v>3339</v>
      </c>
      <c r="P791" s="211">
        <v>5000</v>
      </c>
      <c r="S791" t="s">
        <v>3796</v>
      </c>
      <c r="T791" t="s">
        <v>2685</v>
      </c>
      <c r="U791" s="213">
        <v>4.3049999999999997</v>
      </c>
      <c r="V791" t="s">
        <v>3493</v>
      </c>
      <c r="W791" t="s">
        <v>3328</v>
      </c>
      <c r="X791" t="s">
        <v>3329</v>
      </c>
      <c r="Y791" t="s">
        <v>3280</v>
      </c>
      <c r="Z791" t="s">
        <v>4117</v>
      </c>
      <c r="AA791">
        <v>788733</v>
      </c>
      <c r="AB791" s="210">
        <v>37027.875</v>
      </c>
      <c r="AC791" s="210">
        <v>37027.875</v>
      </c>
    </row>
    <row r="792" spans="1:30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25">
        <f t="shared" si="65"/>
        <v>5000</v>
      </c>
      <c r="G792" s="214">
        <v>1245286</v>
      </c>
      <c r="H792" s="210">
        <v>37026.322430555556</v>
      </c>
      <c r="I792" t="s">
        <v>3336</v>
      </c>
      <c r="M792" t="s">
        <v>3795</v>
      </c>
      <c r="N792" t="s">
        <v>3275</v>
      </c>
      <c r="O792" t="s">
        <v>3339</v>
      </c>
      <c r="Q792" s="211">
        <v>5000</v>
      </c>
      <c r="S792" t="s">
        <v>3796</v>
      </c>
      <c r="T792" t="s">
        <v>2685</v>
      </c>
      <c r="U792" s="213">
        <v>4.3099999999999996</v>
      </c>
      <c r="V792" t="s">
        <v>3499</v>
      </c>
      <c r="W792" t="s">
        <v>3328</v>
      </c>
      <c r="X792" t="s">
        <v>3329</v>
      </c>
      <c r="Y792" t="s">
        <v>3280</v>
      </c>
      <c r="Z792" t="s">
        <v>4117</v>
      </c>
      <c r="AA792">
        <v>788734</v>
      </c>
      <c r="AB792" s="210">
        <v>37027.875</v>
      </c>
      <c r="AC792" s="210">
        <v>37027.875</v>
      </c>
    </row>
    <row r="793" spans="1:30" x14ac:dyDescent="0.2">
      <c r="A793" s="44" t="str">
        <f t="shared" si="61"/>
        <v>US Natural Gas Financial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30</v>
      </c>
      <c r="F793" s="225">
        <f t="shared" si="65"/>
        <v>300000</v>
      </c>
      <c r="G793" s="214">
        <v>1245287</v>
      </c>
      <c r="H793" s="210">
        <v>37026.322442129633</v>
      </c>
      <c r="I793" t="s">
        <v>3174</v>
      </c>
      <c r="M793" t="s">
        <v>3795</v>
      </c>
      <c r="N793" t="s">
        <v>3247</v>
      </c>
      <c r="O793" t="s">
        <v>3248</v>
      </c>
      <c r="Q793" s="211">
        <v>10000</v>
      </c>
      <c r="S793" t="s">
        <v>3796</v>
      </c>
      <c r="T793" t="s">
        <v>2685</v>
      </c>
      <c r="U793" s="213">
        <v>4.5049999999999999</v>
      </c>
      <c r="V793" t="s">
        <v>3500</v>
      </c>
      <c r="W793" t="s">
        <v>3975</v>
      </c>
      <c r="X793" t="s">
        <v>3250</v>
      </c>
      <c r="Y793" t="s">
        <v>2803</v>
      </c>
      <c r="Z793" t="s">
        <v>4117</v>
      </c>
      <c r="AA793" t="s">
        <v>3501</v>
      </c>
      <c r="AB793" s="210">
        <v>37043.875</v>
      </c>
      <c r="AC793" s="210">
        <v>37072.875</v>
      </c>
      <c r="AD793">
        <f>(AC793-AB793+1)*SUM(P793:Q793)</f>
        <v>300000</v>
      </c>
    </row>
    <row r="794" spans="1:30" x14ac:dyDescent="0.2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25">
        <f t="shared" si="65"/>
        <v>5000</v>
      </c>
      <c r="G794" s="214">
        <v>1245288</v>
      </c>
      <c r="H794" s="210">
        <v>37026.322453703702</v>
      </c>
      <c r="I794" t="s">
        <v>3268</v>
      </c>
      <c r="M794" t="s">
        <v>3795</v>
      </c>
      <c r="N794" t="s">
        <v>3275</v>
      </c>
      <c r="O794" t="s">
        <v>3327</v>
      </c>
      <c r="P794" s="211">
        <v>5000</v>
      </c>
      <c r="S794" t="s">
        <v>3796</v>
      </c>
      <c r="T794" t="s">
        <v>2685</v>
      </c>
      <c r="U794" s="213">
        <v>4.3150000000000004</v>
      </c>
      <c r="V794" t="s">
        <v>3502</v>
      </c>
      <c r="W794" t="s">
        <v>3328</v>
      </c>
      <c r="X794" t="s">
        <v>3329</v>
      </c>
      <c r="Y794" t="s">
        <v>3280</v>
      </c>
      <c r="Z794" t="s">
        <v>4117</v>
      </c>
      <c r="AA794">
        <v>788735</v>
      </c>
      <c r="AB794" s="210">
        <v>37027.875</v>
      </c>
      <c r="AC794" s="210">
        <v>37027.875</v>
      </c>
    </row>
    <row r="795" spans="1:30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25">
        <f t="shared" si="65"/>
        <v>10000</v>
      </c>
      <c r="G795" s="214">
        <v>1245289</v>
      </c>
      <c r="H795" s="210">
        <v>37026.322500000002</v>
      </c>
      <c r="I795" t="s">
        <v>3334</v>
      </c>
      <c r="M795" t="s">
        <v>3795</v>
      </c>
      <c r="N795" t="s">
        <v>3275</v>
      </c>
      <c r="O795" t="s">
        <v>3361</v>
      </c>
      <c r="P795" s="211">
        <v>10000</v>
      </c>
      <c r="S795" t="s">
        <v>3796</v>
      </c>
      <c r="T795" t="s">
        <v>2685</v>
      </c>
      <c r="U795" s="213">
        <v>4.3949999999999996</v>
      </c>
      <c r="V795" t="s">
        <v>3463</v>
      </c>
      <c r="W795" t="s">
        <v>3363</v>
      </c>
      <c r="X795" t="s">
        <v>3364</v>
      </c>
      <c r="Y795" t="s">
        <v>3280</v>
      </c>
      <c r="Z795" t="s">
        <v>4117</v>
      </c>
      <c r="AA795">
        <v>788736</v>
      </c>
      <c r="AB795" s="210">
        <v>37027.875</v>
      </c>
      <c r="AC795" s="210">
        <v>37027.875</v>
      </c>
    </row>
    <row r="796" spans="1:30" x14ac:dyDescent="0.2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25">
        <f t="shared" si="65"/>
        <v>10000</v>
      </c>
      <c r="G796" s="214">
        <v>1245290</v>
      </c>
      <c r="H796" s="210">
        <v>37026.322604166664</v>
      </c>
      <c r="I796" t="s">
        <v>2630</v>
      </c>
      <c r="M796" t="s">
        <v>3795</v>
      </c>
      <c r="N796" t="s">
        <v>3275</v>
      </c>
      <c r="O796" t="s">
        <v>3457</v>
      </c>
      <c r="Q796" s="211">
        <v>10000</v>
      </c>
      <c r="S796" t="s">
        <v>3796</v>
      </c>
      <c r="T796" t="s">
        <v>2685</v>
      </c>
      <c r="U796" s="213">
        <v>4.43</v>
      </c>
      <c r="V796" t="s">
        <v>3503</v>
      </c>
      <c r="W796" t="s">
        <v>3459</v>
      </c>
      <c r="X796" t="s">
        <v>3460</v>
      </c>
      <c r="Y796" t="s">
        <v>3280</v>
      </c>
      <c r="Z796" t="s">
        <v>4117</v>
      </c>
      <c r="AA796">
        <v>788738</v>
      </c>
      <c r="AB796" s="210">
        <v>37027.875</v>
      </c>
      <c r="AC796" s="210">
        <v>37027.875</v>
      </c>
    </row>
    <row r="797" spans="1:30" x14ac:dyDescent="0.2">
      <c r="A797" s="44" t="str">
        <f t="shared" si="61"/>
        <v xml:space="preserve"> Power Physical</v>
      </c>
      <c r="B797" s="44" t="str">
        <f t="shared" si="62"/>
        <v/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25">
        <f t="shared" si="65"/>
        <v>25</v>
      </c>
      <c r="G797" s="214">
        <v>1245292</v>
      </c>
      <c r="H797" s="210">
        <v>37026.322615740741</v>
      </c>
      <c r="I797" t="s">
        <v>2756</v>
      </c>
      <c r="M797" t="s">
        <v>3886</v>
      </c>
      <c r="N797" t="s">
        <v>2705</v>
      </c>
      <c r="O797" t="s">
        <v>3504</v>
      </c>
      <c r="Q797" s="211">
        <v>25</v>
      </c>
      <c r="S797" t="s">
        <v>3794</v>
      </c>
      <c r="T797" t="s">
        <v>2707</v>
      </c>
      <c r="U797" s="213">
        <v>24</v>
      </c>
      <c r="V797" t="s">
        <v>2757</v>
      </c>
      <c r="W797" t="s">
        <v>2709</v>
      </c>
      <c r="X797" t="s">
        <v>2710</v>
      </c>
      <c r="Y797" t="s">
        <v>2711</v>
      </c>
      <c r="Z797" t="s">
        <v>2712</v>
      </c>
      <c r="AA797">
        <v>102351.1</v>
      </c>
      <c r="AB797" s="210">
        <v>37028.875</v>
      </c>
      <c r="AC797" s="210">
        <v>37028.875</v>
      </c>
    </row>
    <row r="798" spans="1:30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25">
        <f t="shared" si="65"/>
        <v>10000</v>
      </c>
      <c r="G798" s="214">
        <v>1245291</v>
      </c>
      <c r="H798" s="210">
        <v>37026.322615740741</v>
      </c>
      <c r="I798" t="s">
        <v>3324</v>
      </c>
      <c r="M798" t="s">
        <v>3795</v>
      </c>
      <c r="N798" t="s">
        <v>3275</v>
      </c>
      <c r="O798" t="s">
        <v>3361</v>
      </c>
      <c r="P798" s="211">
        <v>10000</v>
      </c>
      <c r="S798" t="s">
        <v>3796</v>
      </c>
      <c r="T798" t="s">
        <v>2685</v>
      </c>
      <c r="U798" s="213">
        <v>4.3899999999999997</v>
      </c>
      <c r="V798" t="s">
        <v>3498</v>
      </c>
      <c r="W798" t="s">
        <v>3363</v>
      </c>
      <c r="X798" t="s">
        <v>3364</v>
      </c>
      <c r="Y798" t="s">
        <v>3280</v>
      </c>
      <c r="Z798" t="s">
        <v>4117</v>
      </c>
      <c r="AA798">
        <v>788737</v>
      </c>
      <c r="AB798" s="210">
        <v>37027.875</v>
      </c>
      <c r="AC798" s="210">
        <v>37027.875</v>
      </c>
    </row>
    <row r="799" spans="1:30" x14ac:dyDescent="0.2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30</v>
      </c>
      <c r="F799" s="225">
        <f t="shared" si="65"/>
        <v>1500</v>
      </c>
      <c r="G799" s="214">
        <v>1245293</v>
      </c>
      <c r="H799" s="210">
        <v>37026.322627314818</v>
      </c>
      <c r="I799" t="s">
        <v>3145</v>
      </c>
      <c r="M799" t="s">
        <v>3886</v>
      </c>
      <c r="N799" t="s">
        <v>3096</v>
      </c>
      <c r="O799" t="s">
        <v>3146</v>
      </c>
      <c r="P799" s="211">
        <v>50</v>
      </c>
      <c r="S799" t="s">
        <v>3794</v>
      </c>
      <c r="T799" t="s">
        <v>2685</v>
      </c>
      <c r="U799" s="213">
        <v>66.2</v>
      </c>
      <c r="V799" t="s">
        <v>3147</v>
      </c>
      <c r="W799" t="s">
        <v>3113</v>
      </c>
      <c r="X799" t="s">
        <v>3148</v>
      </c>
      <c r="Y799" t="s">
        <v>3074</v>
      </c>
      <c r="Z799" t="s">
        <v>4112</v>
      </c>
      <c r="AA799">
        <v>610896.1</v>
      </c>
      <c r="AB799" s="210">
        <v>37043.71597222222</v>
      </c>
      <c r="AC799" s="210">
        <v>37072.71597222222</v>
      </c>
    </row>
    <row r="800" spans="1:30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25">
        <f t="shared" si="65"/>
        <v>5000</v>
      </c>
      <c r="G800" s="214">
        <v>1245294</v>
      </c>
      <c r="H800" s="210">
        <v>37026.32267361111</v>
      </c>
      <c r="I800" t="s">
        <v>3281</v>
      </c>
      <c r="M800" t="s">
        <v>3795</v>
      </c>
      <c r="N800" t="s">
        <v>3275</v>
      </c>
      <c r="O800" t="s">
        <v>3340</v>
      </c>
      <c r="Q800" s="211">
        <v>5000</v>
      </c>
      <c r="S800" t="s">
        <v>3796</v>
      </c>
      <c r="T800" t="s">
        <v>2685</v>
      </c>
      <c r="U800" s="213">
        <v>4.32</v>
      </c>
      <c r="V800" t="s">
        <v>3282</v>
      </c>
      <c r="W800" t="s">
        <v>3328</v>
      </c>
      <c r="X800" t="s">
        <v>3329</v>
      </c>
      <c r="Y800" t="s">
        <v>3280</v>
      </c>
      <c r="Z800" t="s">
        <v>4117</v>
      </c>
      <c r="AA800">
        <v>788739</v>
      </c>
      <c r="AB800" s="210">
        <v>37027.875</v>
      </c>
      <c r="AC800" s="210">
        <v>37027.875</v>
      </c>
    </row>
    <row r="801" spans="1:30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25">
        <f t="shared" si="65"/>
        <v>5000</v>
      </c>
      <c r="G801" s="214">
        <v>1245295</v>
      </c>
      <c r="H801" s="210">
        <v>37026.32267361111</v>
      </c>
      <c r="I801" t="s">
        <v>3822</v>
      </c>
      <c r="M801" t="s">
        <v>3795</v>
      </c>
      <c r="N801" t="s">
        <v>3275</v>
      </c>
      <c r="O801" t="s">
        <v>3361</v>
      </c>
      <c r="Q801" s="211">
        <v>5000</v>
      </c>
      <c r="S801" t="s">
        <v>3796</v>
      </c>
      <c r="T801" t="s">
        <v>2685</v>
      </c>
      <c r="U801" s="213">
        <v>4.3949999999999996</v>
      </c>
      <c r="V801" t="s">
        <v>3400</v>
      </c>
      <c r="W801" t="s">
        <v>3363</v>
      </c>
      <c r="X801" t="s">
        <v>3364</v>
      </c>
      <c r="Y801" t="s">
        <v>3280</v>
      </c>
      <c r="Z801" t="s">
        <v>4117</v>
      </c>
      <c r="AA801">
        <v>788740</v>
      </c>
      <c r="AB801" s="210">
        <v>37027.875</v>
      </c>
      <c r="AC801" s="210">
        <v>37027.875</v>
      </c>
    </row>
    <row r="802" spans="1:30" x14ac:dyDescent="0.2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30</v>
      </c>
      <c r="F802" s="225">
        <f t="shared" si="65"/>
        <v>1500</v>
      </c>
      <c r="G802" s="214">
        <v>1245296</v>
      </c>
      <c r="H802" s="210">
        <v>37026.322754629633</v>
      </c>
      <c r="I802" t="s">
        <v>3505</v>
      </c>
      <c r="M802" t="s">
        <v>3886</v>
      </c>
      <c r="N802" t="s">
        <v>3096</v>
      </c>
      <c r="O802" t="s">
        <v>3506</v>
      </c>
      <c r="P802" s="211">
        <v>50</v>
      </c>
      <c r="S802" t="s">
        <v>3794</v>
      </c>
      <c r="T802" t="s">
        <v>2685</v>
      </c>
      <c r="U802" s="213">
        <v>74</v>
      </c>
      <c r="V802" t="s">
        <v>3507</v>
      </c>
      <c r="W802" t="s">
        <v>3190</v>
      </c>
      <c r="X802" t="s">
        <v>3244</v>
      </c>
      <c r="Y802" t="s">
        <v>3074</v>
      </c>
      <c r="Z802" t="s">
        <v>4112</v>
      </c>
      <c r="AA802">
        <v>610897.1</v>
      </c>
      <c r="AB802" s="210">
        <v>37043.594444444447</v>
      </c>
      <c r="AC802" s="210">
        <v>37072.594444444447</v>
      </c>
    </row>
    <row r="803" spans="1:30" x14ac:dyDescent="0.2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15</v>
      </c>
      <c r="F803" s="225">
        <f t="shared" si="65"/>
        <v>750</v>
      </c>
      <c r="G803" s="214">
        <v>1245298</v>
      </c>
      <c r="H803" s="210">
        <v>37026.322812500002</v>
      </c>
      <c r="I803" t="s">
        <v>2630</v>
      </c>
      <c r="M803" t="s">
        <v>3886</v>
      </c>
      <c r="N803" t="s">
        <v>3096</v>
      </c>
      <c r="O803" t="s">
        <v>3486</v>
      </c>
      <c r="P803" s="211">
        <v>50</v>
      </c>
      <c r="S803" t="s">
        <v>3794</v>
      </c>
      <c r="T803" t="s">
        <v>2685</v>
      </c>
      <c r="U803" s="213">
        <v>46.75</v>
      </c>
      <c r="V803" t="s">
        <v>3137</v>
      </c>
      <c r="W803" t="s">
        <v>3138</v>
      </c>
      <c r="X803" t="s">
        <v>3139</v>
      </c>
      <c r="Y803" t="s">
        <v>3074</v>
      </c>
      <c r="Z803" t="s">
        <v>4112</v>
      </c>
      <c r="AA803">
        <v>610898.1</v>
      </c>
      <c r="AB803" s="210">
        <v>37028.875</v>
      </c>
      <c r="AC803" s="210">
        <v>37042.875</v>
      </c>
    </row>
    <row r="804" spans="1:30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25">
        <f t="shared" si="65"/>
        <v>10000</v>
      </c>
      <c r="G804" s="214">
        <v>1245297</v>
      </c>
      <c r="H804" s="210">
        <v>37026.322812500002</v>
      </c>
      <c r="I804" t="s">
        <v>3324</v>
      </c>
      <c r="M804" t="s">
        <v>3795</v>
      </c>
      <c r="N804" t="s">
        <v>3275</v>
      </c>
      <c r="O804" t="s">
        <v>3361</v>
      </c>
      <c r="P804" s="211">
        <v>10000</v>
      </c>
      <c r="S804" t="s">
        <v>3796</v>
      </c>
      <c r="T804" t="s">
        <v>2685</v>
      </c>
      <c r="U804" s="213">
        <v>4.3849999999999998</v>
      </c>
      <c r="V804" t="s">
        <v>3498</v>
      </c>
      <c r="W804" t="s">
        <v>3363</v>
      </c>
      <c r="X804" t="s">
        <v>3364</v>
      </c>
      <c r="Y804" t="s">
        <v>3280</v>
      </c>
      <c r="Z804" t="s">
        <v>4117</v>
      </c>
      <c r="AA804">
        <v>788741</v>
      </c>
      <c r="AB804" s="210">
        <v>37027.875</v>
      </c>
      <c r="AC804" s="210">
        <v>37027.875</v>
      </c>
    </row>
    <row r="805" spans="1:30" x14ac:dyDescent="0.2">
      <c r="A805" s="44" t="str">
        <f t="shared" si="61"/>
        <v xml:space="preserve"> Power Physical</v>
      </c>
      <c r="B805" s="44" t="str">
        <f t="shared" si="62"/>
        <v/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92</v>
      </c>
      <c r="F805" s="225">
        <f t="shared" si="65"/>
        <v>2300</v>
      </c>
      <c r="G805" s="214">
        <v>1245299</v>
      </c>
      <c r="H805" s="210">
        <v>37026.322824074072</v>
      </c>
      <c r="I805" t="s">
        <v>2750</v>
      </c>
      <c r="M805" t="s">
        <v>3886</v>
      </c>
      <c r="N805" t="s">
        <v>2705</v>
      </c>
      <c r="O805" t="s">
        <v>2810</v>
      </c>
      <c r="P805" s="211">
        <v>25</v>
      </c>
      <c r="S805" t="s">
        <v>3794</v>
      </c>
      <c r="T805" t="s">
        <v>2707</v>
      </c>
      <c r="U805" s="213">
        <v>24.8</v>
      </c>
      <c r="V805" t="s">
        <v>3508</v>
      </c>
      <c r="W805" t="s">
        <v>2812</v>
      </c>
      <c r="X805" t="s">
        <v>2710</v>
      </c>
      <c r="Y805" t="s">
        <v>2711</v>
      </c>
      <c r="Z805" t="s">
        <v>2712</v>
      </c>
      <c r="AA805">
        <v>102352.1</v>
      </c>
      <c r="AB805" s="210">
        <v>37165</v>
      </c>
      <c r="AC805" s="210">
        <v>37256</v>
      </c>
    </row>
    <row r="806" spans="1:30" x14ac:dyDescent="0.2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2</v>
      </c>
      <c r="F806" s="225">
        <f t="shared" si="65"/>
        <v>100</v>
      </c>
      <c r="G806" s="214">
        <v>1245300</v>
      </c>
      <c r="H806" s="210">
        <v>37026.322881944441</v>
      </c>
      <c r="I806" t="s">
        <v>3151</v>
      </c>
      <c r="M806" t="s">
        <v>3886</v>
      </c>
      <c r="N806" t="s">
        <v>3096</v>
      </c>
      <c r="O806" t="s">
        <v>3509</v>
      </c>
      <c r="P806" s="211">
        <v>50</v>
      </c>
      <c r="S806" t="s">
        <v>3794</v>
      </c>
      <c r="T806" t="s">
        <v>2685</v>
      </c>
      <c r="U806" s="213">
        <v>42</v>
      </c>
      <c r="V806" t="s">
        <v>3464</v>
      </c>
      <c r="W806" t="s">
        <v>3108</v>
      </c>
      <c r="X806" t="s">
        <v>3109</v>
      </c>
      <c r="Y806" t="s">
        <v>3074</v>
      </c>
      <c r="Z806" t="s">
        <v>4112</v>
      </c>
      <c r="AA806">
        <v>610899.1</v>
      </c>
      <c r="AB806" s="210">
        <v>37028.875</v>
      </c>
      <c r="AC806" s="210">
        <v>37029.875</v>
      </c>
    </row>
    <row r="807" spans="1:30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25">
        <f t="shared" si="65"/>
        <v>5000</v>
      </c>
      <c r="G807" s="214">
        <v>1245302</v>
      </c>
      <c r="H807" s="210">
        <v>37026.322893518518</v>
      </c>
      <c r="I807" t="s">
        <v>3336</v>
      </c>
      <c r="M807" t="s">
        <v>3795</v>
      </c>
      <c r="N807" t="s">
        <v>3275</v>
      </c>
      <c r="O807" t="s">
        <v>3340</v>
      </c>
      <c r="Q807" s="211">
        <v>5000</v>
      </c>
      <c r="S807" t="s">
        <v>3796</v>
      </c>
      <c r="T807" t="s">
        <v>2685</v>
      </c>
      <c r="U807" s="213">
        <v>4.3250000000000002</v>
      </c>
      <c r="V807" t="s">
        <v>3338</v>
      </c>
      <c r="W807" t="s">
        <v>3328</v>
      </c>
      <c r="X807" t="s">
        <v>3329</v>
      </c>
      <c r="Y807" t="s">
        <v>3280</v>
      </c>
      <c r="Z807" t="s">
        <v>4117</v>
      </c>
      <c r="AA807">
        <v>788743</v>
      </c>
      <c r="AB807" s="210">
        <v>37027.875</v>
      </c>
      <c r="AC807" s="210">
        <v>37027.875</v>
      </c>
    </row>
    <row r="808" spans="1:30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25">
        <f t="shared" si="65"/>
        <v>5000</v>
      </c>
      <c r="G808" s="214">
        <v>1245301</v>
      </c>
      <c r="H808" s="210">
        <v>37026.322893518518</v>
      </c>
      <c r="I808" t="s">
        <v>3439</v>
      </c>
      <c r="M808" t="s">
        <v>3795</v>
      </c>
      <c r="N808" t="s">
        <v>3275</v>
      </c>
      <c r="O808" t="s">
        <v>3339</v>
      </c>
      <c r="P808" s="211">
        <v>5000</v>
      </c>
      <c r="S808" t="s">
        <v>3796</v>
      </c>
      <c r="T808" t="s">
        <v>2685</v>
      </c>
      <c r="U808" s="213">
        <v>4.3049999999999997</v>
      </c>
      <c r="V808" t="s">
        <v>3487</v>
      </c>
      <c r="W808" t="s">
        <v>3328</v>
      </c>
      <c r="X808" t="s">
        <v>3329</v>
      </c>
      <c r="Y808" t="s">
        <v>3280</v>
      </c>
      <c r="Z808" t="s">
        <v>4117</v>
      </c>
      <c r="AA808">
        <v>788742</v>
      </c>
      <c r="AB808" s="210">
        <v>37027.875</v>
      </c>
      <c r="AC808" s="210">
        <v>37027.875</v>
      </c>
    </row>
    <row r="809" spans="1:30" x14ac:dyDescent="0.2">
      <c r="A809" s="44" t="str">
        <f t="shared" si="61"/>
        <v>US Natural Gas Financial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Financial</v>
      </c>
      <c r="E809" s="44">
        <f>IF(VLOOKUP(S809,'DD-Lookup'!$J$6:$L$50,3,FALSE)="Monthly",(YEAR(AC809)-YEAR(AB809))*12+MONTH(AC809)-MONTH(AB809)+1,(AC809-AB809+1))</f>
        <v>30</v>
      </c>
      <c r="F809" s="225">
        <f t="shared" si="65"/>
        <v>300000</v>
      </c>
      <c r="G809" s="214">
        <v>1245304</v>
      </c>
      <c r="H809" s="210">
        <v>37026.322951388887</v>
      </c>
      <c r="I809" t="s">
        <v>3510</v>
      </c>
      <c r="M809" t="s">
        <v>3795</v>
      </c>
      <c r="N809" t="s">
        <v>3247</v>
      </c>
      <c r="O809" t="s">
        <v>3248</v>
      </c>
      <c r="P809" s="211">
        <v>10000</v>
      </c>
      <c r="S809" t="s">
        <v>3796</v>
      </c>
      <c r="T809" t="s">
        <v>2685</v>
      </c>
      <c r="U809" s="213">
        <v>4.4950000000000001</v>
      </c>
      <c r="V809" t="s">
        <v>3511</v>
      </c>
      <c r="W809" t="s">
        <v>3975</v>
      </c>
      <c r="X809" t="s">
        <v>3250</v>
      </c>
      <c r="Y809" t="s">
        <v>2803</v>
      </c>
      <c r="Z809" t="s">
        <v>4117</v>
      </c>
      <c r="AA809" t="s">
        <v>3512</v>
      </c>
      <c r="AB809" s="210">
        <v>37043.875</v>
      </c>
      <c r="AC809" s="210">
        <v>37072.875</v>
      </c>
      <c r="AD809">
        <f>(AC809-AB809+1)*SUM(P809:Q809)</f>
        <v>300000</v>
      </c>
    </row>
    <row r="810" spans="1:30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25">
        <f t="shared" si="65"/>
        <v>5000</v>
      </c>
      <c r="G810" s="214">
        <v>1245305</v>
      </c>
      <c r="H810" s="210">
        <v>37026.32304398148</v>
      </c>
      <c r="I810" t="s">
        <v>3439</v>
      </c>
      <c r="M810" t="s">
        <v>3795</v>
      </c>
      <c r="N810" t="s">
        <v>3275</v>
      </c>
      <c r="O810" t="s">
        <v>3407</v>
      </c>
      <c r="P810" s="211">
        <v>5000</v>
      </c>
      <c r="S810" t="s">
        <v>3796</v>
      </c>
      <c r="T810" t="s">
        <v>2685</v>
      </c>
      <c r="U810" s="213">
        <v>4.6500000000000004</v>
      </c>
      <c r="V810" t="s">
        <v>3513</v>
      </c>
      <c r="W810" t="s">
        <v>3408</v>
      </c>
      <c r="X810" t="s">
        <v>3409</v>
      </c>
      <c r="Y810" t="s">
        <v>3280</v>
      </c>
      <c r="Z810" t="s">
        <v>4117</v>
      </c>
      <c r="AA810">
        <v>788744</v>
      </c>
      <c r="AB810" s="210">
        <v>37027.875</v>
      </c>
      <c r="AC810" s="210">
        <v>37027.875</v>
      </c>
    </row>
    <row r="811" spans="1:30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30</v>
      </c>
      <c r="F811" s="225">
        <f t="shared" si="65"/>
        <v>150000</v>
      </c>
      <c r="G811" s="214">
        <v>1245306</v>
      </c>
      <c r="H811" s="210">
        <v>37026.323067129626</v>
      </c>
      <c r="I811" t="s">
        <v>3134</v>
      </c>
      <c r="M811" t="s">
        <v>3795</v>
      </c>
      <c r="N811" t="s">
        <v>3247</v>
      </c>
      <c r="O811" t="s">
        <v>3248</v>
      </c>
      <c r="P811" s="211">
        <v>5000</v>
      </c>
      <c r="S811" t="s">
        <v>3796</v>
      </c>
      <c r="T811" t="s">
        <v>2685</v>
      </c>
      <c r="U811" s="213">
        <v>4.4950000000000001</v>
      </c>
      <c r="V811" t="s">
        <v>3514</v>
      </c>
      <c r="W811" t="s">
        <v>3975</v>
      </c>
      <c r="X811" t="s">
        <v>3250</v>
      </c>
      <c r="Y811" t="s">
        <v>2803</v>
      </c>
      <c r="Z811" t="s">
        <v>4117</v>
      </c>
      <c r="AA811" t="s">
        <v>3515</v>
      </c>
      <c r="AB811" s="210">
        <v>37043.875</v>
      </c>
      <c r="AC811" s="210">
        <v>37072.875</v>
      </c>
      <c r="AD811">
        <f>(AC811-AB811+1)*SUM(P811:Q811)</f>
        <v>150000</v>
      </c>
    </row>
    <row r="812" spans="1:30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25">
        <f t="shared" si="65"/>
        <v>5000</v>
      </c>
      <c r="G812" s="214">
        <v>1245307</v>
      </c>
      <c r="H812" s="210">
        <v>37026.32309027778</v>
      </c>
      <c r="I812" t="s">
        <v>3822</v>
      </c>
      <c r="M812" t="s">
        <v>3795</v>
      </c>
      <c r="N812" t="s">
        <v>3275</v>
      </c>
      <c r="O812" t="s">
        <v>3516</v>
      </c>
      <c r="P812" s="211">
        <v>5000</v>
      </c>
      <c r="S812" t="s">
        <v>3796</v>
      </c>
      <c r="T812" t="s">
        <v>2685</v>
      </c>
      <c r="U812" s="213">
        <v>4.67</v>
      </c>
      <c r="V812" t="s">
        <v>3517</v>
      </c>
      <c r="W812" t="s">
        <v>3518</v>
      </c>
      <c r="X812" t="s">
        <v>3519</v>
      </c>
      <c r="Y812" t="s">
        <v>3280</v>
      </c>
      <c r="Z812" t="s">
        <v>4117</v>
      </c>
      <c r="AA812">
        <v>788745</v>
      </c>
      <c r="AB812" s="210">
        <v>37027.875</v>
      </c>
      <c r="AC812" s="210">
        <v>37027.875</v>
      </c>
    </row>
    <row r="813" spans="1:30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25">
        <f t="shared" si="65"/>
        <v>5000</v>
      </c>
      <c r="G813" s="214">
        <v>1245309</v>
      </c>
      <c r="H813" s="210">
        <v>37026.323125000003</v>
      </c>
      <c r="I813" t="s">
        <v>3822</v>
      </c>
      <c r="M813" t="s">
        <v>3795</v>
      </c>
      <c r="N813" t="s">
        <v>3275</v>
      </c>
      <c r="O813" t="s">
        <v>3516</v>
      </c>
      <c r="P813" s="211">
        <v>5000</v>
      </c>
      <c r="S813" t="s">
        <v>3796</v>
      </c>
      <c r="T813" t="s">
        <v>2685</v>
      </c>
      <c r="U813" s="213">
        <v>4.66</v>
      </c>
      <c r="V813" t="s">
        <v>3517</v>
      </c>
      <c r="W813" t="s">
        <v>3518</v>
      </c>
      <c r="X813" t="s">
        <v>3519</v>
      </c>
      <c r="Y813" t="s">
        <v>3280</v>
      </c>
      <c r="Z813" t="s">
        <v>4117</v>
      </c>
      <c r="AA813">
        <v>788746</v>
      </c>
      <c r="AB813" s="210">
        <v>37027.875</v>
      </c>
      <c r="AC813" s="210">
        <v>37027.875</v>
      </c>
    </row>
    <row r="814" spans="1:30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25">
        <f t="shared" si="65"/>
        <v>5000</v>
      </c>
      <c r="G814" s="214">
        <v>1245310</v>
      </c>
      <c r="H814" s="210">
        <v>37026.323182870372</v>
      </c>
      <c r="I814" t="s">
        <v>3822</v>
      </c>
      <c r="M814" t="s">
        <v>3795</v>
      </c>
      <c r="N814" t="s">
        <v>3275</v>
      </c>
      <c r="O814" t="s">
        <v>3516</v>
      </c>
      <c r="P814" s="211">
        <v>5000</v>
      </c>
      <c r="S814" t="s">
        <v>3796</v>
      </c>
      <c r="T814" t="s">
        <v>2685</v>
      </c>
      <c r="U814" s="213">
        <v>4.6500000000000004</v>
      </c>
      <c r="V814" t="s">
        <v>3517</v>
      </c>
      <c r="W814" t="s">
        <v>3518</v>
      </c>
      <c r="X814" t="s">
        <v>3519</v>
      </c>
      <c r="Y814" t="s">
        <v>3280</v>
      </c>
      <c r="Z814" t="s">
        <v>4117</v>
      </c>
      <c r="AA814">
        <v>788747</v>
      </c>
      <c r="AB814" s="210">
        <v>37027.875</v>
      </c>
      <c r="AC814" s="210">
        <v>37027.875</v>
      </c>
    </row>
    <row r="815" spans="1:30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25">
        <f t="shared" si="65"/>
        <v>10000</v>
      </c>
      <c r="G815" s="214">
        <v>1245311</v>
      </c>
      <c r="H815" s="210">
        <v>37026.323217592595</v>
      </c>
      <c r="I815" t="s">
        <v>3520</v>
      </c>
      <c r="M815" t="s">
        <v>3795</v>
      </c>
      <c r="N815" t="s">
        <v>3275</v>
      </c>
      <c r="O815" t="s">
        <v>3457</v>
      </c>
      <c r="P815" s="211">
        <v>10000</v>
      </c>
      <c r="S815" t="s">
        <v>3796</v>
      </c>
      <c r="T815" t="s">
        <v>2685</v>
      </c>
      <c r="U815" s="213">
        <v>4.43</v>
      </c>
      <c r="V815" t="s">
        <v>3521</v>
      </c>
      <c r="W815" t="s">
        <v>3459</v>
      </c>
      <c r="X815" t="s">
        <v>3460</v>
      </c>
      <c r="Y815" t="s">
        <v>3280</v>
      </c>
      <c r="Z815" t="s">
        <v>4117</v>
      </c>
      <c r="AA815">
        <v>788749</v>
      </c>
      <c r="AB815" s="210">
        <v>37027.875</v>
      </c>
      <c r="AC815" s="210">
        <v>37027.875</v>
      </c>
    </row>
    <row r="816" spans="1:30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25">
        <f t="shared" si="65"/>
        <v>5000</v>
      </c>
      <c r="G816" s="214">
        <v>1245312</v>
      </c>
      <c r="H816" s="210">
        <v>37026.323229166665</v>
      </c>
      <c r="I816" t="s">
        <v>3324</v>
      </c>
      <c r="M816" t="s">
        <v>3795</v>
      </c>
      <c r="N816" t="s">
        <v>3275</v>
      </c>
      <c r="O816" t="s">
        <v>3340</v>
      </c>
      <c r="P816" s="211">
        <v>5000</v>
      </c>
      <c r="S816" t="s">
        <v>3796</v>
      </c>
      <c r="T816" t="s">
        <v>2685</v>
      </c>
      <c r="U816" s="213">
        <v>4.32</v>
      </c>
      <c r="V816" t="s">
        <v>3394</v>
      </c>
      <c r="W816" t="s">
        <v>3328</v>
      </c>
      <c r="X816" t="s">
        <v>3329</v>
      </c>
      <c r="Y816" t="s">
        <v>3280</v>
      </c>
      <c r="Z816" t="s">
        <v>4117</v>
      </c>
      <c r="AA816">
        <v>788748</v>
      </c>
      <c r="AB816" s="210">
        <v>37027.875</v>
      </c>
      <c r="AC816" s="210">
        <v>37027.875</v>
      </c>
    </row>
    <row r="817" spans="1:30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25">
        <f t="shared" si="65"/>
        <v>10000</v>
      </c>
      <c r="G817" s="214">
        <v>1245313</v>
      </c>
      <c r="H817" s="210">
        <v>37026.323229166665</v>
      </c>
      <c r="I817" t="s">
        <v>3234</v>
      </c>
      <c r="M817" t="s">
        <v>3795</v>
      </c>
      <c r="N817" t="s">
        <v>3275</v>
      </c>
      <c r="O817" t="s">
        <v>3373</v>
      </c>
      <c r="Q817" s="211">
        <v>10000</v>
      </c>
      <c r="S817" t="s">
        <v>3796</v>
      </c>
      <c r="T817" t="s">
        <v>2685</v>
      </c>
      <c r="U817" s="213">
        <v>4.3550000000000004</v>
      </c>
      <c r="V817" t="s">
        <v>3360</v>
      </c>
      <c r="W817" t="s">
        <v>3363</v>
      </c>
      <c r="X817" t="s">
        <v>3364</v>
      </c>
      <c r="Y817" t="s">
        <v>3280</v>
      </c>
      <c r="Z817" t="s">
        <v>4117</v>
      </c>
      <c r="AA817">
        <v>788750</v>
      </c>
      <c r="AB817" s="210">
        <v>37027.875</v>
      </c>
      <c r="AC817" s="210">
        <v>37027.875</v>
      </c>
    </row>
    <row r="818" spans="1:30" x14ac:dyDescent="0.2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30</v>
      </c>
      <c r="F818" s="225">
        <f t="shared" si="65"/>
        <v>300000</v>
      </c>
      <c r="G818" s="214">
        <v>1245315</v>
      </c>
      <c r="H818" s="210">
        <v>37026.323252314818</v>
      </c>
      <c r="I818" t="s">
        <v>3246</v>
      </c>
      <c r="M818" t="s">
        <v>3795</v>
      </c>
      <c r="N818" t="s">
        <v>3247</v>
      </c>
      <c r="O818" t="s">
        <v>3248</v>
      </c>
      <c r="P818" s="211">
        <v>10000</v>
      </c>
      <c r="S818" t="s">
        <v>3796</v>
      </c>
      <c r="T818" t="s">
        <v>2685</v>
      </c>
      <c r="U818" s="213">
        <v>4.49</v>
      </c>
      <c r="V818" t="s">
        <v>3249</v>
      </c>
      <c r="W818" t="s">
        <v>3975</v>
      </c>
      <c r="X818" t="s">
        <v>3250</v>
      </c>
      <c r="Y818" t="s">
        <v>2803</v>
      </c>
      <c r="Z818" t="s">
        <v>4117</v>
      </c>
      <c r="AA818" t="s">
        <v>3522</v>
      </c>
      <c r="AB818" s="210">
        <v>37043.875</v>
      </c>
      <c r="AC818" s="210">
        <v>37072.875</v>
      </c>
      <c r="AD818">
        <f>(AC818-AB818+1)*SUM(P818:Q818)</f>
        <v>300000</v>
      </c>
    </row>
    <row r="819" spans="1:30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25">
        <f t="shared" si="65"/>
        <v>10000</v>
      </c>
      <c r="G819" s="214">
        <v>1245314</v>
      </c>
      <c r="H819" s="210">
        <v>37026.323252314818</v>
      </c>
      <c r="I819" t="s">
        <v>3157</v>
      </c>
      <c r="M819" t="s">
        <v>3795</v>
      </c>
      <c r="N819" t="s">
        <v>3275</v>
      </c>
      <c r="O819" t="s">
        <v>3276</v>
      </c>
      <c r="P819" s="211">
        <v>10000</v>
      </c>
      <c r="S819" t="s">
        <v>3796</v>
      </c>
      <c r="T819" t="s">
        <v>2685</v>
      </c>
      <c r="U819" s="213">
        <v>4.5286999999999997</v>
      </c>
      <c r="V819" t="s">
        <v>3344</v>
      </c>
      <c r="W819" t="s">
        <v>3278</v>
      </c>
      <c r="X819" t="s">
        <v>3279</v>
      </c>
      <c r="Y819" t="s">
        <v>3280</v>
      </c>
      <c r="Z819" t="s">
        <v>4117</v>
      </c>
      <c r="AA819">
        <v>788751</v>
      </c>
      <c r="AB819" s="210">
        <v>37027.875</v>
      </c>
      <c r="AC819" s="210">
        <v>37027.875</v>
      </c>
    </row>
    <row r="820" spans="1:30" x14ac:dyDescent="0.2">
      <c r="A820" s="44" t="str">
        <f t="shared" si="61"/>
        <v>US Natural Gas Financial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16</v>
      </c>
      <c r="F820" s="225">
        <f t="shared" si="65"/>
        <v>160000</v>
      </c>
      <c r="G820" s="214">
        <v>1245316</v>
      </c>
      <c r="H820" s="210">
        <v>37026.323287037034</v>
      </c>
      <c r="I820" t="s">
        <v>3822</v>
      </c>
      <c r="M820" t="s">
        <v>3795</v>
      </c>
      <c r="N820" t="s">
        <v>3247</v>
      </c>
      <c r="O820" t="s">
        <v>3422</v>
      </c>
      <c r="P820" s="211">
        <v>10000</v>
      </c>
      <c r="S820" t="s">
        <v>3796</v>
      </c>
      <c r="T820" t="s">
        <v>2685</v>
      </c>
      <c r="U820" s="213">
        <v>4.42</v>
      </c>
      <c r="V820" t="s">
        <v>3410</v>
      </c>
      <c r="W820" t="s">
        <v>3424</v>
      </c>
      <c r="X820" t="s">
        <v>3425</v>
      </c>
      <c r="Y820" t="s">
        <v>2803</v>
      </c>
      <c r="Z820" t="s">
        <v>4117</v>
      </c>
      <c r="AA820" t="s">
        <v>3523</v>
      </c>
      <c r="AB820" s="210">
        <v>37027.875</v>
      </c>
      <c r="AC820" s="210">
        <v>37042.875</v>
      </c>
      <c r="AD820">
        <f>(AC820-AB820+1)*SUM(P820:Q820)</f>
        <v>160000</v>
      </c>
    </row>
    <row r="821" spans="1:30" x14ac:dyDescent="0.2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25">
        <f t="shared" si="65"/>
        <v>10000</v>
      </c>
      <c r="G821" s="214">
        <v>1245317</v>
      </c>
      <c r="H821" s="210">
        <v>37026.323310185187</v>
      </c>
      <c r="I821" t="s">
        <v>3157</v>
      </c>
      <c r="M821" t="s">
        <v>3795</v>
      </c>
      <c r="N821" t="s">
        <v>3275</v>
      </c>
      <c r="O821" t="s">
        <v>3276</v>
      </c>
      <c r="P821" s="211">
        <v>10000</v>
      </c>
      <c r="S821" t="s">
        <v>3796</v>
      </c>
      <c r="T821" t="s">
        <v>2685</v>
      </c>
      <c r="U821" s="213">
        <v>4.5274999999999999</v>
      </c>
      <c r="V821" t="s">
        <v>3277</v>
      </c>
      <c r="W821" t="s">
        <v>3278</v>
      </c>
      <c r="X821" t="s">
        <v>3279</v>
      </c>
      <c r="Y821" t="s">
        <v>3280</v>
      </c>
      <c r="Z821" t="s">
        <v>4117</v>
      </c>
      <c r="AA821">
        <v>788752</v>
      </c>
      <c r="AB821" s="210">
        <v>37027.875</v>
      </c>
      <c r="AC821" s="210">
        <v>37027.875</v>
      </c>
    </row>
    <row r="822" spans="1:30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25">
        <f t="shared" si="65"/>
        <v>10000</v>
      </c>
      <c r="G822" s="214">
        <v>1245318</v>
      </c>
      <c r="H822" s="210">
        <v>37026.323368055557</v>
      </c>
      <c r="I822" t="s">
        <v>3234</v>
      </c>
      <c r="M822" t="s">
        <v>3795</v>
      </c>
      <c r="N822" t="s">
        <v>3275</v>
      </c>
      <c r="O822" t="s">
        <v>3276</v>
      </c>
      <c r="P822" s="211">
        <v>10000</v>
      </c>
      <c r="S822" t="s">
        <v>3796</v>
      </c>
      <c r="T822" t="s">
        <v>2685</v>
      </c>
      <c r="U822" s="213">
        <v>4.5263</v>
      </c>
      <c r="V822" t="s">
        <v>3343</v>
      </c>
      <c r="W822" t="s">
        <v>3278</v>
      </c>
      <c r="X822" t="s">
        <v>3279</v>
      </c>
      <c r="Y822" t="s">
        <v>3280</v>
      </c>
      <c r="Z822" t="s">
        <v>4117</v>
      </c>
      <c r="AA822">
        <v>788753</v>
      </c>
      <c r="AB822" s="210">
        <v>37027.875</v>
      </c>
      <c r="AC822" s="210">
        <v>37027.875</v>
      </c>
    </row>
    <row r="823" spans="1:30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25">
        <f t="shared" si="65"/>
        <v>10000</v>
      </c>
      <c r="G823" s="214">
        <v>1245319</v>
      </c>
      <c r="H823" s="210">
        <v>37026.323449074072</v>
      </c>
      <c r="I823" t="s">
        <v>3234</v>
      </c>
      <c r="M823" t="s">
        <v>3795</v>
      </c>
      <c r="N823" t="s">
        <v>3275</v>
      </c>
      <c r="O823" t="s">
        <v>3276</v>
      </c>
      <c r="P823" s="211">
        <v>10000</v>
      </c>
      <c r="S823" t="s">
        <v>3796</v>
      </c>
      <c r="T823" t="s">
        <v>2685</v>
      </c>
      <c r="U823" s="213">
        <v>4.5250000000000004</v>
      </c>
      <c r="V823" t="s">
        <v>3343</v>
      </c>
      <c r="W823" t="s">
        <v>3278</v>
      </c>
      <c r="X823" t="s">
        <v>3279</v>
      </c>
      <c r="Y823" t="s">
        <v>3280</v>
      </c>
      <c r="Z823" t="s">
        <v>4117</v>
      </c>
      <c r="AA823">
        <v>788754</v>
      </c>
      <c r="AB823" s="210">
        <v>37027.875</v>
      </c>
      <c r="AC823" s="210">
        <v>37027.875</v>
      </c>
    </row>
    <row r="824" spans="1:30" x14ac:dyDescent="0.2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30</v>
      </c>
      <c r="F824" s="225">
        <f t="shared" si="65"/>
        <v>150000</v>
      </c>
      <c r="G824" s="214">
        <v>1245320</v>
      </c>
      <c r="H824" s="210">
        <v>37026.323587962965</v>
      </c>
      <c r="I824" t="s">
        <v>3524</v>
      </c>
      <c r="M824" t="s">
        <v>3795</v>
      </c>
      <c r="N824" t="s">
        <v>3247</v>
      </c>
      <c r="O824" t="s">
        <v>3248</v>
      </c>
      <c r="P824" s="211">
        <v>5000</v>
      </c>
      <c r="S824" t="s">
        <v>3796</v>
      </c>
      <c r="T824" t="s">
        <v>2685</v>
      </c>
      <c r="U824" s="213">
        <v>4.49</v>
      </c>
      <c r="V824" t="s">
        <v>3525</v>
      </c>
      <c r="W824" t="s">
        <v>3975</v>
      </c>
      <c r="X824" t="s">
        <v>3250</v>
      </c>
      <c r="Y824" t="s">
        <v>2803</v>
      </c>
      <c r="Z824" t="s">
        <v>4117</v>
      </c>
      <c r="AA824" t="s">
        <v>3526</v>
      </c>
      <c r="AB824" s="210">
        <v>37043.875</v>
      </c>
      <c r="AC824" s="210">
        <v>37072.875</v>
      </c>
      <c r="AD824">
        <f>(AC824-AB824+1)*SUM(P824:Q824)</f>
        <v>150000</v>
      </c>
    </row>
    <row r="825" spans="1:30" x14ac:dyDescent="0.2">
      <c r="A825" s="44" t="str">
        <f t="shared" si="61"/>
        <v xml:space="preserve"> Power Physical</v>
      </c>
      <c r="B825" s="44" t="str">
        <f t="shared" si="62"/>
        <v/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25">
        <f t="shared" si="65"/>
        <v>25</v>
      </c>
      <c r="G825" s="214">
        <v>1245321</v>
      </c>
      <c r="H825" s="210">
        <v>37026.323634259257</v>
      </c>
      <c r="I825" t="s">
        <v>2921</v>
      </c>
      <c r="M825" t="s">
        <v>3886</v>
      </c>
      <c r="N825" t="s">
        <v>2705</v>
      </c>
      <c r="O825" t="s">
        <v>3527</v>
      </c>
      <c r="Q825" s="211">
        <v>25</v>
      </c>
      <c r="S825" t="s">
        <v>3794</v>
      </c>
      <c r="T825" t="s">
        <v>2707</v>
      </c>
      <c r="U825" s="213">
        <v>30</v>
      </c>
      <c r="V825" t="s">
        <v>3528</v>
      </c>
      <c r="W825" t="s">
        <v>2709</v>
      </c>
      <c r="X825" t="s">
        <v>2710</v>
      </c>
      <c r="Y825" t="s">
        <v>2711</v>
      </c>
      <c r="Z825" t="s">
        <v>2712</v>
      </c>
      <c r="AA825">
        <v>102354.1</v>
      </c>
      <c r="AB825" s="210">
        <v>37028.875</v>
      </c>
      <c r="AC825" s="210">
        <v>37028.875</v>
      </c>
    </row>
    <row r="826" spans="1:30" x14ac:dyDescent="0.2">
      <c r="A826" s="44" t="str">
        <f t="shared" si="61"/>
        <v xml:space="preserve"> Power Physical</v>
      </c>
      <c r="B826" s="44" t="str">
        <f t="shared" si="62"/>
        <v/>
      </c>
      <c r="C826" s="44" t="str">
        <f t="shared" si="63"/>
        <v>Power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2</v>
      </c>
      <c r="F826" s="225">
        <f t="shared" si="65"/>
        <v>20</v>
      </c>
      <c r="G826" s="214">
        <v>1245322</v>
      </c>
      <c r="H826" s="210">
        <v>37026.32372685185</v>
      </c>
      <c r="I826" t="s">
        <v>3529</v>
      </c>
      <c r="M826" t="s">
        <v>3886</v>
      </c>
      <c r="N826" t="s">
        <v>2705</v>
      </c>
      <c r="O826" t="s">
        <v>3103</v>
      </c>
      <c r="Q826" s="211">
        <v>10</v>
      </c>
      <c r="S826" t="s">
        <v>3794</v>
      </c>
      <c r="T826" t="s">
        <v>2707</v>
      </c>
      <c r="U826" s="213">
        <v>15.6</v>
      </c>
      <c r="V826" t="s">
        <v>3530</v>
      </c>
      <c r="W826" t="s">
        <v>2709</v>
      </c>
      <c r="X826" t="s">
        <v>2710</v>
      </c>
      <c r="Y826" t="s">
        <v>2711</v>
      </c>
      <c r="Z826" t="s">
        <v>2712</v>
      </c>
      <c r="AA826">
        <v>102355.1</v>
      </c>
      <c r="AB826" s="210">
        <v>37030.875</v>
      </c>
      <c r="AC826" s="210">
        <v>37031.875</v>
      </c>
    </row>
    <row r="827" spans="1:30" x14ac:dyDescent="0.2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16</v>
      </c>
      <c r="F827" s="225">
        <f t="shared" si="65"/>
        <v>160000</v>
      </c>
      <c r="G827" s="214">
        <v>1245323</v>
      </c>
      <c r="H827" s="210">
        <v>37026.323807870373</v>
      </c>
      <c r="I827" t="s">
        <v>3163</v>
      </c>
      <c r="M827" t="s">
        <v>3795</v>
      </c>
      <c r="N827" t="s">
        <v>3247</v>
      </c>
      <c r="O827" t="s">
        <v>3422</v>
      </c>
      <c r="P827" s="211">
        <v>10000</v>
      </c>
      <c r="S827" t="s">
        <v>3796</v>
      </c>
      <c r="T827" t="s">
        <v>2685</v>
      </c>
      <c r="U827" s="213">
        <v>4.415</v>
      </c>
      <c r="V827" t="s">
        <v>3531</v>
      </c>
      <c r="W827" t="s">
        <v>3424</v>
      </c>
      <c r="X827" t="s">
        <v>3425</v>
      </c>
      <c r="Y827" t="s">
        <v>2803</v>
      </c>
      <c r="Z827" t="s">
        <v>4117</v>
      </c>
      <c r="AA827" t="s">
        <v>3532</v>
      </c>
      <c r="AB827" s="210">
        <v>37027.875</v>
      </c>
      <c r="AC827" s="210">
        <v>37042.875</v>
      </c>
      <c r="AD827">
        <f>(AC827-AB827+1)*SUM(P827:Q827)</f>
        <v>160000</v>
      </c>
    </row>
    <row r="828" spans="1:30" x14ac:dyDescent="0.2">
      <c r="A828" s="44" t="str">
        <f t="shared" si="61"/>
        <v xml:space="preserve"> Power Physical</v>
      </c>
      <c r="B828" s="44" t="str">
        <f t="shared" si="62"/>
        <v/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5</v>
      </c>
      <c r="F828" s="225">
        <f t="shared" si="65"/>
        <v>125</v>
      </c>
      <c r="G828" s="214">
        <v>1245324</v>
      </c>
      <c r="H828" s="210">
        <v>37026.323865740742</v>
      </c>
      <c r="I828" t="s">
        <v>2752</v>
      </c>
      <c r="M828" t="s">
        <v>3886</v>
      </c>
      <c r="N828" t="s">
        <v>2705</v>
      </c>
      <c r="O828" t="s">
        <v>2829</v>
      </c>
      <c r="Q828" s="211">
        <v>25</v>
      </c>
      <c r="S828" t="s">
        <v>3794</v>
      </c>
      <c r="T828" t="s">
        <v>2707</v>
      </c>
      <c r="U828" s="213">
        <v>26.3</v>
      </c>
      <c r="V828" t="s">
        <v>2753</v>
      </c>
      <c r="W828" t="s">
        <v>2709</v>
      </c>
      <c r="X828" t="s">
        <v>2710</v>
      </c>
      <c r="Y828" t="s">
        <v>2711</v>
      </c>
      <c r="Z828" t="s">
        <v>2712</v>
      </c>
      <c r="AA828">
        <v>102356.1</v>
      </c>
      <c r="AB828" s="210">
        <v>37032.875</v>
      </c>
      <c r="AC828" s="210">
        <v>37036.875</v>
      </c>
    </row>
    <row r="829" spans="1:30" x14ac:dyDescent="0.2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151</v>
      </c>
      <c r="F829" s="225">
        <f t="shared" si="65"/>
        <v>755000</v>
      </c>
      <c r="G829" s="214">
        <v>1245325</v>
      </c>
      <c r="H829" s="210">
        <v>37026.323993055557</v>
      </c>
      <c r="I829" t="s">
        <v>3093</v>
      </c>
      <c r="M829" t="s">
        <v>3795</v>
      </c>
      <c r="N829" t="s">
        <v>3247</v>
      </c>
      <c r="O829" t="s">
        <v>3346</v>
      </c>
      <c r="P829" s="211">
        <v>5000</v>
      </c>
      <c r="S829" t="s">
        <v>3796</v>
      </c>
      <c r="T829" t="s">
        <v>2685</v>
      </c>
      <c r="U829" s="213">
        <v>4.8899999999999997</v>
      </c>
      <c r="V829" t="s">
        <v>3533</v>
      </c>
      <c r="W829" t="s">
        <v>3975</v>
      </c>
      <c r="X829" t="s">
        <v>3250</v>
      </c>
      <c r="Y829" t="s">
        <v>2803</v>
      </c>
      <c r="Z829" t="s">
        <v>4117</v>
      </c>
      <c r="AA829" t="s">
        <v>3534</v>
      </c>
      <c r="AB829" s="210">
        <v>37196</v>
      </c>
      <c r="AC829" s="210">
        <v>37346</v>
      </c>
      <c r="AD829">
        <f>(AC829-AB829+1)*SUM(P829:Q829)</f>
        <v>755000</v>
      </c>
    </row>
    <row r="830" spans="1:30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25">
        <f t="shared" si="65"/>
        <v>10000</v>
      </c>
      <c r="G830" s="214">
        <v>1245326</v>
      </c>
      <c r="H830" s="210">
        <v>37026.324016203704</v>
      </c>
      <c r="I830" t="s">
        <v>3822</v>
      </c>
      <c r="M830" t="s">
        <v>3795</v>
      </c>
      <c r="N830" t="s">
        <v>3275</v>
      </c>
      <c r="O830" t="s">
        <v>3535</v>
      </c>
      <c r="P830" s="211">
        <v>10000</v>
      </c>
      <c r="S830" t="s">
        <v>3796</v>
      </c>
      <c r="T830" t="s">
        <v>2685</v>
      </c>
      <c r="U830" s="213">
        <v>4.4000000000000004</v>
      </c>
      <c r="V830" t="s">
        <v>3410</v>
      </c>
      <c r="W830" t="s">
        <v>3471</v>
      </c>
      <c r="X830" t="s">
        <v>3472</v>
      </c>
      <c r="Y830" t="s">
        <v>3280</v>
      </c>
      <c r="Z830" t="s">
        <v>4117</v>
      </c>
      <c r="AA830">
        <v>788755</v>
      </c>
      <c r="AB830" s="210">
        <v>37027.875</v>
      </c>
      <c r="AC830" s="210">
        <v>37027.875</v>
      </c>
    </row>
    <row r="831" spans="1:30" x14ac:dyDescent="0.2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30</v>
      </c>
      <c r="F831" s="225">
        <f t="shared" si="65"/>
        <v>1500</v>
      </c>
      <c r="G831" s="214">
        <v>1245328</v>
      </c>
      <c r="H831" s="210">
        <v>37026.324143518519</v>
      </c>
      <c r="I831" t="s">
        <v>3160</v>
      </c>
      <c r="M831" t="s">
        <v>3886</v>
      </c>
      <c r="N831" t="s">
        <v>3096</v>
      </c>
      <c r="O831" t="s">
        <v>3161</v>
      </c>
      <c r="P831" s="211">
        <v>50</v>
      </c>
      <c r="S831" t="s">
        <v>3794</v>
      </c>
      <c r="T831" t="s">
        <v>2685</v>
      </c>
      <c r="U831" s="213">
        <v>39.75</v>
      </c>
      <c r="V831" t="s">
        <v>3162</v>
      </c>
      <c r="W831" t="s">
        <v>3143</v>
      </c>
      <c r="X831" t="s">
        <v>3109</v>
      </c>
      <c r="Y831" t="s">
        <v>3074</v>
      </c>
      <c r="Z831" t="s">
        <v>4112</v>
      </c>
      <c r="AA831">
        <v>610900.1</v>
      </c>
      <c r="AB831" s="210">
        <v>37135.71597222222</v>
      </c>
      <c r="AC831" s="210">
        <v>37164.71597222222</v>
      </c>
    </row>
    <row r="832" spans="1:30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25">
        <f t="shared" si="65"/>
        <v>10000</v>
      </c>
      <c r="G832" s="214">
        <v>1245330</v>
      </c>
      <c r="H832" s="210">
        <v>37026.324212962965</v>
      </c>
      <c r="I832" t="s">
        <v>3822</v>
      </c>
      <c r="M832" t="s">
        <v>3795</v>
      </c>
      <c r="N832" t="s">
        <v>3275</v>
      </c>
      <c r="O832" t="s">
        <v>3535</v>
      </c>
      <c r="P832" s="211">
        <v>10000</v>
      </c>
      <c r="S832" t="s">
        <v>3796</v>
      </c>
      <c r="T832" t="s">
        <v>2685</v>
      </c>
      <c r="U832" s="213">
        <v>4.3899999999999997</v>
      </c>
      <c r="V832" t="s">
        <v>3410</v>
      </c>
      <c r="W832" t="s">
        <v>3471</v>
      </c>
      <c r="X832" t="s">
        <v>3472</v>
      </c>
      <c r="Y832" t="s">
        <v>3280</v>
      </c>
      <c r="Z832" t="s">
        <v>4117</v>
      </c>
      <c r="AA832">
        <v>788756</v>
      </c>
      <c r="AB832" s="210">
        <v>37027.875</v>
      </c>
      <c r="AC832" s="210">
        <v>37027.875</v>
      </c>
    </row>
    <row r="833" spans="1:30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25">
        <f t="shared" si="65"/>
        <v>5000</v>
      </c>
      <c r="G833" s="214">
        <v>1245331</v>
      </c>
      <c r="H833" s="210">
        <v>37026.324224537035</v>
      </c>
      <c r="I833" t="s">
        <v>3134</v>
      </c>
      <c r="M833" t="s">
        <v>3795</v>
      </c>
      <c r="N833" t="s">
        <v>3275</v>
      </c>
      <c r="O833" t="s">
        <v>3516</v>
      </c>
      <c r="Q833" s="211">
        <v>5000</v>
      </c>
      <c r="S833" t="s">
        <v>3796</v>
      </c>
      <c r="T833" t="s">
        <v>2685</v>
      </c>
      <c r="U833" s="213">
        <v>4.66</v>
      </c>
      <c r="V833" t="s">
        <v>3536</v>
      </c>
      <c r="W833" t="s">
        <v>3518</v>
      </c>
      <c r="X833" t="s">
        <v>3519</v>
      </c>
      <c r="Y833" t="s">
        <v>3280</v>
      </c>
      <c r="Z833" t="s">
        <v>4117</v>
      </c>
      <c r="AA833">
        <v>788757</v>
      </c>
      <c r="AB833" s="210">
        <v>37027.875</v>
      </c>
      <c r="AC833" s="210">
        <v>37027.875</v>
      </c>
    </row>
    <row r="834" spans="1:30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25">
        <f t="shared" si="65"/>
        <v>5000</v>
      </c>
      <c r="G834" s="214">
        <v>1245332</v>
      </c>
      <c r="H834" s="210">
        <v>37026.324259259258</v>
      </c>
      <c r="I834" t="s">
        <v>3157</v>
      </c>
      <c r="M834" t="s">
        <v>3795</v>
      </c>
      <c r="N834" t="s">
        <v>3275</v>
      </c>
      <c r="O834" t="s">
        <v>3407</v>
      </c>
      <c r="Q834" s="211">
        <v>5000</v>
      </c>
      <c r="S834" t="s">
        <v>3796</v>
      </c>
      <c r="T834" t="s">
        <v>2685</v>
      </c>
      <c r="U834" s="213">
        <v>4.6550000000000002</v>
      </c>
      <c r="V834" t="s">
        <v>3344</v>
      </c>
      <c r="W834" t="s">
        <v>3408</v>
      </c>
      <c r="X834" t="s">
        <v>3409</v>
      </c>
      <c r="Y834" t="s">
        <v>3280</v>
      </c>
      <c r="Z834" t="s">
        <v>4117</v>
      </c>
      <c r="AA834">
        <v>788758</v>
      </c>
      <c r="AB834" s="210">
        <v>37027.875</v>
      </c>
      <c r="AC834" s="210">
        <v>37027.875</v>
      </c>
    </row>
    <row r="835" spans="1:30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25">
        <f t="shared" si="65"/>
        <v>5000</v>
      </c>
      <c r="G835" s="214">
        <v>1245333</v>
      </c>
      <c r="H835" s="210">
        <v>37026.324270833335</v>
      </c>
      <c r="I835" t="s">
        <v>4237</v>
      </c>
      <c r="M835" t="s">
        <v>3795</v>
      </c>
      <c r="N835" t="s">
        <v>3275</v>
      </c>
      <c r="O835" t="s">
        <v>3537</v>
      </c>
      <c r="P835" s="211">
        <v>5000</v>
      </c>
      <c r="S835" t="s">
        <v>3796</v>
      </c>
      <c r="T835" t="s">
        <v>2685</v>
      </c>
      <c r="U835" s="213">
        <v>4.76</v>
      </c>
      <c r="V835" t="s">
        <v>3538</v>
      </c>
      <c r="W835" t="s">
        <v>3539</v>
      </c>
      <c r="X835" t="s">
        <v>3540</v>
      </c>
      <c r="Y835" t="s">
        <v>3280</v>
      </c>
      <c r="Z835" t="s">
        <v>4117</v>
      </c>
      <c r="AA835">
        <v>788759</v>
      </c>
      <c r="AB835" s="210">
        <v>37027.875</v>
      </c>
      <c r="AC835" s="210">
        <v>37027.875</v>
      </c>
    </row>
    <row r="836" spans="1:30" x14ac:dyDescent="0.2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25">
        <f t="shared" si="65"/>
        <v>5000</v>
      </c>
      <c r="G836" s="214">
        <v>1245334</v>
      </c>
      <c r="H836" s="210">
        <v>37026.32439814815</v>
      </c>
      <c r="I836" t="s">
        <v>3439</v>
      </c>
      <c r="M836" t="s">
        <v>3795</v>
      </c>
      <c r="N836" t="s">
        <v>3275</v>
      </c>
      <c r="O836" t="s">
        <v>3339</v>
      </c>
      <c r="P836" s="211">
        <v>5000</v>
      </c>
      <c r="S836" t="s">
        <v>3796</v>
      </c>
      <c r="T836" t="s">
        <v>2685</v>
      </c>
      <c r="U836" s="213">
        <v>4.3</v>
      </c>
      <c r="V836" t="s">
        <v>3487</v>
      </c>
      <c r="W836" t="s">
        <v>3328</v>
      </c>
      <c r="X836" t="s">
        <v>3329</v>
      </c>
      <c r="Y836" t="s">
        <v>3280</v>
      </c>
      <c r="Z836" t="s">
        <v>4117</v>
      </c>
      <c r="AA836">
        <v>788760</v>
      </c>
      <c r="AB836" s="210">
        <v>37027.875</v>
      </c>
      <c r="AC836" s="210">
        <v>37027.875</v>
      </c>
    </row>
    <row r="837" spans="1:30" x14ac:dyDescent="0.2">
      <c r="A837" s="44" t="str">
        <f t="shared" si="61"/>
        <v xml:space="preserve"> Power Physical</v>
      </c>
      <c r="B837" s="44" t="str">
        <f t="shared" si="62"/>
        <v/>
      </c>
      <c r="C837" s="44" t="str">
        <f t="shared" si="63"/>
        <v>Power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365</v>
      </c>
      <c r="F837" s="225">
        <f t="shared" si="65"/>
        <v>9125</v>
      </c>
      <c r="G837" s="214">
        <v>1245335</v>
      </c>
      <c r="H837" s="210">
        <v>37026.324421296296</v>
      </c>
      <c r="I837" t="s">
        <v>2750</v>
      </c>
      <c r="M837" t="s">
        <v>3886</v>
      </c>
      <c r="N837" t="s">
        <v>2705</v>
      </c>
      <c r="O837" t="s">
        <v>2814</v>
      </c>
      <c r="P837" s="211">
        <v>25</v>
      </c>
      <c r="S837" t="s">
        <v>3794</v>
      </c>
      <c r="T837" t="s">
        <v>2707</v>
      </c>
      <c r="U837" s="213">
        <v>22.9</v>
      </c>
      <c r="V837" t="s">
        <v>3508</v>
      </c>
      <c r="W837" t="s">
        <v>2812</v>
      </c>
      <c r="X837" t="s">
        <v>2710</v>
      </c>
      <c r="Y837" t="s">
        <v>2711</v>
      </c>
      <c r="Z837" t="s">
        <v>2712</v>
      </c>
      <c r="AA837">
        <v>102358.1</v>
      </c>
      <c r="AB837" s="210">
        <v>37257</v>
      </c>
      <c r="AC837" s="210">
        <v>37621</v>
      </c>
    </row>
    <row r="838" spans="1:30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25">
        <f t="shared" si="65"/>
        <v>5000</v>
      </c>
      <c r="G838" s="214">
        <v>1245336</v>
      </c>
      <c r="H838" s="210">
        <v>37026.324513888889</v>
      </c>
      <c r="I838" t="s">
        <v>3281</v>
      </c>
      <c r="M838" t="s">
        <v>3795</v>
      </c>
      <c r="N838" t="s">
        <v>3275</v>
      </c>
      <c r="O838" t="s">
        <v>3327</v>
      </c>
      <c r="P838" s="211">
        <v>5000</v>
      </c>
      <c r="S838" t="s">
        <v>3796</v>
      </c>
      <c r="T838" t="s">
        <v>2685</v>
      </c>
      <c r="U838" s="213">
        <v>4.3099999999999996</v>
      </c>
      <c r="V838" t="s">
        <v>3362</v>
      </c>
      <c r="W838" t="s">
        <v>3328</v>
      </c>
      <c r="X838" t="s">
        <v>3329</v>
      </c>
      <c r="Y838" t="s">
        <v>3280</v>
      </c>
      <c r="Z838" t="s">
        <v>4117</v>
      </c>
      <c r="AA838">
        <v>788761</v>
      </c>
      <c r="AB838" s="210">
        <v>37027.875</v>
      </c>
      <c r="AC838" s="210">
        <v>37027.875</v>
      </c>
    </row>
    <row r="839" spans="1:30" x14ac:dyDescent="0.2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30</v>
      </c>
      <c r="F839" s="225">
        <f t="shared" si="65"/>
        <v>375000</v>
      </c>
      <c r="G839" s="214">
        <v>1245338</v>
      </c>
      <c r="H839" s="210">
        <v>37026.324525462966</v>
      </c>
      <c r="I839" t="s">
        <v>4237</v>
      </c>
      <c r="M839" t="s">
        <v>3795</v>
      </c>
      <c r="N839" t="s">
        <v>3247</v>
      </c>
      <c r="O839" t="s">
        <v>3248</v>
      </c>
      <c r="Q839" s="211">
        <v>12500</v>
      </c>
      <c r="S839" t="s">
        <v>3796</v>
      </c>
      <c r="T839" t="s">
        <v>2685</v>
      </c>
      <c r="U839" s="213">
        <v>4.4950000000000001</v>
      </c>
      <c r="V839" t="s">
        <v>3455</v>
      </c>
      <c r="W839" t="s">
        <v>3975</v>
      </c>
      <c r="X839" t="s">
        <v>3250</v>
      </c>
      <c r="Y839" t="s">
        <v>2803</v>
      </c>
      <c r="Z839" t="s">
        <v>4117</v>
      </c>
      <c r="AA839" t="s">
        <v>3541</v>
      </c>
      <c r="AB839" s="210">
        <v>37043.875</v>
      </c>
      <c r="AC839" s="210">
        <v>37072.875</v>
      </c>
      <c r="AD839">
        <f>(AC839-AB839+1)*SUM(P839:Q839)</f>
        <v>375000</v>
      </c>
    </row>
    <row r="840" spans="1:30" x14ac:dyDescent="0.2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30</v>
      </c>
      <c r="F840" s="225">
        <f t="shared" si="65"/>
        <v>1500</v>
      </c>
      <c r="G840" s="214">
        <v>1245337</v>
      </c>
      <c r="H840" s="210">
        <v>37026.324525462966</v>
      </c>
      <c r="I840" t="s">
        <v>3086</v>
      </c>
      <c r="M840" t="s">
        <v>3886</v>
      </c>
      <c r="N840" t="s">
        <v>3096</v>
      </c>
      <c r="O840" t="s">
        <v>3146</v>
      </c>
      <c r="P840" s="211">
        <v>50</v>
      </c>
      <c r="S840" t="s">
        <v>3794</v>
      </c>
      <c r="T840" t="s">
        <v>2685</v>
      </c>
      <c r="U840" s="213">
        <v>66.099999999999994</v>
      </c>
      <c r="V840" t="s">
        <v>3088</v>
      </c>
      <c r="W840" t="s">
        <v>3113</v>
      </c>
      <c r="X840" t="s">
        <v>3148</v>
      </c>
      <c r="Y840" t="s">
        <v>3074</v>
      </c>
      <c r="Z840" t="s">
        <v>4112</v>
      </c>
      <c r="AA840">
        <v>610902.1</v>
      </c>
      <c r="AB840" s="210">
        <v>37043.71597222222</v>
      </c>
      <c r="AC840" s="210">
        <v>37072.71597222222</v>
      </c>
    </row>
    <row r="841" spans="1:30" x14ac:dyDescent="0.2">
      <c r="A841" s="44" t="str">
        <f t="shared" si="61"/>
        <v xml:space="preserve"> Natural Gas Physical</v>
      </c>
      <c r="B841" s="44" t="str">
        <f t="shared" si="62"/>
        <v/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25">
        <f t="shared" si="65"/>
        <v>10000</v>
      </c>
      <c r="G841" s="214">
        <v>1245339</v>
      </c>
      <c r="H841" s="210">
        <v>37026.324537037035</v>
      </c>
      <c r="I841" t="s">
        <v>3427</v>
      </c>
      <c r="M841" t="s">
        <v>3795</v>
      </c>
      <c r="N841" t="s">
        <v>3352</v>
      </c>
      <c r="O841" t="s">
        <v>3353</v>
      </c>
      <c r="P841" s="211">
        <v>10000</v>
      </c>
      <c r="S841" t="s">
        <v>3796</v>
      </c>
      <c r="T841" t="s">
        <v>2685</v>
      </c>
      <c r="U841" s="213">
        <v>4.7</v>
      </c>
      <c r="V841" t="s">
        <v>3428</v>
      </c>
      <c r="W841" t="s">
        <v>3355</v>
      </c>
      <c r="X841" t="s">
        <v>3356</v>
      </c>
      <c r="Y841" t="s">
        <v>3280</v>
      </c>
      <c r="Z841" t="s">
        <v>4117</v>
      </c>
      <c r="AA841">
        <v>788762</v>
      </c>
      <c r="AB841" s="210">
        <v>37027.875</v>
      </c>
      <c r="AC841" s="210">
        <v>37027.875</v>
      </c>
    </row>
    <row r="842" spans="1:30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25">
        <f t="shared" si="65"/>
        <v>5000</v>
      </c>
      <c r="G842" s="214">
        <v>1245340</v>
      </c>
      <c r="H842" s="210">
        <v>37026.324548611112</v>
      </c>
      <c r="I842" t="s">
        <v>3268</v>
      </c>
      <c r="M842" t="s">
        <v>3795</v>
      </c>
      <c r="N842" t="s">
        <v>3275</v>
      </c>
      <c r="O842" t="s">
        <v>3327</v>
      </c>
      <c r="P842" s="211">
        <v>5000</v>
      </c>
      <c r="S842" t="s">
        <v>3796</v>
      </c>
      <c r="T842" t="s">
        <v>2685</v>
      </c>
      <c r="U842" s="213">
        <v>4.3049999999999997</v>
      </c>
      <c r="V842" t="s">
        <v>3502</v>
      </c>
      <c r="W842" t="s">
        <v>3328</v>
      </c>
      <c r="X842" t="s">
        <v>3329</v>
      </c>
      <c r="Y842" t="s">
        <v>3280</v>
      </c>
      <c r="Z842" t="s">
        <v>4117</v>
      </c>
      <c r="AA842">
        <v>788763</v>
      </c>
      <c r="AB842" s="210">
        <v>37027.875</v>
      </c>
      <c r="AC842" s="210">
        <v>37027.875</v>
      </c>
    </row>
    <row r="843" spans="1:30" x14ac:dyDescent="0.2">
      <c r="A843" s="44" t="str">
        <f t="shared" ref="A843:A906" si="66">B843&amp;" "&amp;C843&amp;" "&amp;D843</f>
        <v>US Power Physical</v>
      </c>
      <c r="B843" s="44" t="str">
        <f t="shared" ref="B843:B906" si="67">IF((LEFT(N843,2)="US"),"US","")</f>
        <v>US</v>
      </c>
      <c r="C843" s="44" t="str">
        <f t="shared" ref="C843:C906" si="68">M843</f>
        <v>Power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62</v>
      </c>
      <c r="F843" s="225">
        <f t="shared" ref="F843:F906" si="70">E843*SUM(P843:Q843)</f>
        <v>3100</v>
      </c>
      <c r="G843" s="214">
        <v>1245341</v>
      </c>
      <c r="H843" s="210">
        <v>37026.324583333335</v>
      </c>
      <c r="I843" t="s">
        <v>3145</v>
      </c>
      <c r="M843" t="s">
        <v>3886</v>
      </c>
      <c r="N843" t="s">
        <v>3096</v>
      </c>
      <c r="O843" t="s">
        <v>3542</v>
      </c>
      <c r="P843" s="211">
        <v>50</v>
      </c>
      <c r="S843" t="s">
        <v>3794</v>
      </c>
      <c r="T843" t="s">
        <v>2685</v>
      </c>
      <c r="U843" s="213">
        <v>86</v>
      </c>
      <c r="V843" t="s">
        <v>3147</v>
      </c>
      <c r="W843" t="s">
        <v>3194</v>
      </c>
      <c r="X843" t="s">
        <v>3148</v>
      </c>
      <c r="Y843" t="s">
        <v>3074</v>
      </c>
      <c r="Z843" t="s">
        <v>4112</v>
      </c>
      <c r="AA843">
        <v>610903.1</v>
      </c>
      <c r="AB843" s="210">
        <v>37073.71597222222</v>
      </c>
      <c r="AC843" s="210">
        <v>37134.71597222222</v>
      </c>
    </row>
    <row r="844" spans="1:30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25">
        <f t="shared" si="70"/>
        <v>5000</v>
      </c>
      <c r="G844" s="214">
        <v>1245342</v>
      </c>
      <c r="H844" s="210">
        <v>37026.324594907404</v>
      </c>
      <c r="I844" t="s">
        <v>3334</v>
      </c>
      <c r="M844" t="s">
        <v>3795</v>
      </c>
      <c r="N844" t="s">
        <v>3275</v>
      </c>
      <c r="O844" t="s">
        <v>3340</v>
      </c>
      <c r="P844" s="211">
        <v>5000</v>
      </c>
      <c r="S844" t="s">
        <v>3796</v>
      </c>
      <c r="T844" t="s">
        <v>2685</v>
      </c>
      <c r="U844" s="213">
        <v>4.3150000000000004</v>
      </c>
      <c r="V844" t="s">
        <v>3463</v>
      </c>
      <c r="W844" t="s">
        <v>3328</v>
      </c>
      <c r="X844" t="s">
        <v>3329</v>
      </c>
      <c r="Y844" t="s">
        <v>3280</v>
      </c>
      <c r="Z844" t="s">
        <v>4117</v>
      </c>
      <c r="AA844">
        <v>788764</v>
      </c>
      <c r="AB844" s="210">
        <v>37027.875</v>
      </c>
      <c r="AC844" s="210">
        <v>37027.875</v>
      </c>
    </row>
    <row r="845" spans="1:30" x14ac:dyDescent="0.2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16</v>
      </c>
      <c r="F845" s="225">
        <f t="shared" si="70"/>
        <v>160000</v>
      </c>
      <c r="G845" s="214">
        <v>1245344</v>
      </c>
      <c r="H845" s="210">
        <v>37026.324606481481</v>
      </c>
      <c r="I845" t="s">
        <v>4237</v>
      </c>
      <c r="M845" t="s">
        <v>3795</v>
      </c>
      <c r="N845" t="s">
        <v>3247</v>
      </c>
      <c r="O845" t="s">
        <v>3422</v>
      </c>
      <c r="Q845" s="211">
        <v>10000</v>
      </c>
      <c r="S845" t="s">
        <v>3796</v>
      </c>
      <c r="T845" t="s">
        <v>2685</v>
      </c>
      <c r="U845" s="213">
        <v>4.42</v>
      </c>
      <c r="V845" t="s">
        <v>3423</v>
      </c>
      <c r="W845" t="s">
        <v>3424</v>
      </c>
      <c r="X845" t="s">
        <v>3425</v>
      </c>
      <c r="Y845" t="s">
        <v>2803</v>
      </c>
      <c r="Z845" t="s">
        <v>4117</v>
      </c>
      <c r="AA845" t="s">
        <v>3543</v>
      </c>
      <c r="AB845" s="210">
        <v>37027.875</v>
      </c>
      <c r="AC845" s="210">
        <v>37042.875</v>
      </c>
      <c r="AD845">
        <f>(AC845-AB845+1)*SUM(P845:Q845)</f>
        <v>160000</v>
      </c>
    </row>
    <row r="846" spans="1:30" x14ac:dyDescent="0.2">
      <c r="A846" s="44" t="str">
        <f t="shared" si="66"/>
        <v xml:space="preserve"> Power Physical</v>
      </c>
      <c r="B846" s="44" t="str">
        <f t="shared" si="67"/>
        <v/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7</v>
      </c>
      <c r="F846" s="225">
        <f t="shared" si="70"/>
        <v>175</v>
      </c>
      <c r="G846" s="214">
        <v>1245343</v>
      </c>
      <c r="H846" s="210">
        <v>37026.324606481481</v>
      </c>
      <c r="I846" t="s">
        <v>3010</v>
      </c>
      <c r="M846" t="s">
        <v>3886</v>
      </c>
      <c r="N846" t="s">
        <v>2734</v>
      </c>
      <c r="O846" t="s">
        <v>3544</v>
      </c>
      <c r="Q846" s="211">
        <v>25</v>
      </c>
      <c r="S846" t="s">
        <v>3794</v>
      </c>
      <c r="T846" t="s">
        <v>2707</v>
      </c>
      <c r="U846" s="213">
        <v>19.649999999999999</v>
      </c>
      <c r="V846" t="s">
        <v>3545</v>
      </c>
      <c r="W846" t="s">
        <v>2737</v>
      </c>
      <c r="X846" t="s">
        <v>2710</v>
      </c>
      <c r="Y846" t="s">
        <v>2711</v>
      </c>
      <c r="Z846" t="s">
        <v>2712</v>
      </c>
      <c r="AA846">
        <v>102359.1</v>
      </c>
      <c r="AB846" s="210">
        <v>37032.875</v>
      </c>
      <c r="AC846" s="210">
        <v>37038.875</v>
      </c>
    </row>
    <row r="847" spans="1:30" x14ac:dyDescent="0.2">
      <c r="A847" s="44" t="str">
        <f t="shared" si="66"/>
        <v xml:space="preserve"> Metals Financial</v>
      </c>
      <c r="B847" s="44" t="str">
        <f t="shared" si="67"/>
        <v/>
      </c>
      <c r="C847" s="44" t="str">
        <f t="shared" si="68"/>
        <v>Metals</v>
      </c>
      <c r="D847" s="44" t="str">
        <f t="shared" si="69"/>
        <v>Financial</v>
      </c>
      <c r="E847" s="44">
        <f>IF(VLOOKUP(S847,'DD-Lookup'!$J$6:$L$50,3,FALSE)="Monthly",(YEAR(AC847)-YEAR(AB847))*12+MONTH(AC847)-MONTH(AB847)+1,(AC847-AB847+1))</f>
        <v>1</v>
      </c>
      <c r="F847" s="225">
        <f t="shared" si="70"/>
        <v>10</v>
      </c>
      <c r="G847" s="214">
        <v>1245346</v>
      </c>
      <c r="H847" s="210">
        <v>37026.324664351851</v>
      </c>
      <c r="I847" t="s">
        <v>2815</v>
      </c>
      <c r="M847" t="s">
        <v>3801</v>
      </c>
      <c r="N847" t="s">
        <v>2816</v>
      </c>
      <c r="O847" t="s">
        <v>2817</v>
      </c>
      <c r="P847" s="211">
        <v>10</v>
      </c>
      <c r="S847" t="s">
        <v>2818</v>
      </c>
      <c r="T847" t="s">
        <v>2685</v>
      </c>
      <c r="U847" s="213">
        <v>7255</v>
      </c>
      <c r="V847" t="s">
        <v>2819</v>
      </c>
      <c r="W847" t="s">
        <v>2820</v>
      </c>
      <c r="X847" t="s">
        <v>2688</v>
      </c>
      <c r="Y847" t="s">
        <v>2689</v>
      </c>
      <c r="Z847" t="s">
        <v>2690</v>
      </c>
      <c r="AA847">
        <v>2129789</v>
      </c>
    </row>
    <row r="848" spans="1:30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25">
        <f t="shared" si="70"/>
        <v>5000</v>
      </c>
      <c r="G848" s="214">
        <v>1245347</v>
      </c>
      <c r="H848" s="210">
        <v>37026.324664351851</v>
      </c>
      <c r="I848" t="s">
        <v>3336</v>
      </c>
      <c r="M848" t="s">
        <v>3795</v>
      </c>
      <c r="N848" t="s">
        <v>3275</v>
      </c>
      <c r="O848" t="s">
        <v>3339</v>
      </c>
      <c r="Q848" s="211">
        <v>5000</v>
      </c>
      <c r="S848" t="s">
        <v>3796</v>
      </c>
      <c r="T848" t="s">
        <v>2685</v>
      </c>
      <c r="U848" s="213">
        <v>4.3</v>
      </c>
      <c r="V848" t="s">
        <v>3499</v>
      </c>
      <c r="W848" t="s">
        <v>3328</v>
      </c>
      <c r="X848" t="s">
        <v>3329</v>
      </c>
      <c r="Y848" t="s">
        <v>3280</v>
      </c>
      <c r="Z848" t="s">
        <v>4117</v>
      </c>
      <c r="AA848">
        <v>788765</v>
      </c>
      <c r="AB848" s="210">
        <v>37027.875</v>
      </c>
      <c r="AC848" s="210">
        <v>37027.875</v>
      </c>
    </row>
    <row r="849" spans="1:30" x14ac:dyDescent="0.2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153</v>
      </c>
      <c r="F849" s="225">
        <f t="shared" si="70"/>
        <v>765000</v>
      </c>
      <c r="G849" s="214">
        <v>1245348</v>
      </c>
      <c r="H849" s="210">
        <v>37026.324675925927</v>
      </c>
      <c r="I849" t="s">
        <v>4237</v>
      </c>
      <c r="M849" t="s">
        <v>3795</v>
      </c>
      <c r="N849" t="s">
        <v>3247</v>
      </c>
      <c r="O849" t="s">
        <v>3430</v>
      </c>
      <c r="Q849" s="211">
        <v>5000</v>
      </c>
      <c r="S849" t="s">
        <v>3796</v>
      </c>
      <c r="T849" t="s">
        <v>2685</v>
      </c>
      <c r="U849" s="213">
        <v>4.5999999999999996</v>
      </c>
      <c r="V849" t="s">
        <v>3546</v>
      </c>
      <c r="W849" t="s">
        <v>3975</v>
      </c>
      <c r="X849" t="s">
        <v>3250</v>
      </c>
      <c r="Y849" t="s">
        <v>2803</v>
      </c>
      <c r="Z849" t="s">
        <v>4117</v>
      </c>
      <c r="AA849" t="s">
        <v>3547</v>
      </c>
      <c r="AB849" s="210">
        <v>37043</v>
      </c>
      <c r="AC849" s="210">
        <v>37195</v>
      </c>
      <c r="AD849">
        <f>(AC849-AB849+1)*SUM(P849:Q849)</f>
        <v>765000</v>
      </c>
    </row>
    <row r="850" spans="1:30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25">
        <f t="shared" si="70"/>
        <v>10000</v>
      </c>
      <c r="G850" s="214">
        <v>1245349</v>
      </c>
      <c r="H850" s="210">
        <v>37026.32471064815</v>
      </c>
      <c r="I850" t="s">
        <v>3268</v>
      </c>
      <c r="M850" t="s">
        <v>3795</v>
      </c>
      <c r="N850" t="s">
        <v>3275</v>
      </c>
      <c r="O850" t="s">
        <v>3457</v>
      </c>
      <c r="Q850" s="211">
        <v>10000</v>
      </c>
      <c r="S850" t="s">
        <v>3796</v>
      </c>
      <c r="T850" t="s">
        <v>2685</v>
      </c>
      <c r="U850" s="213">
        <v>4.43</v>
      </c>
      <c r="V850" t="s">
        <v>3502</v>
      </c>
      <c r="W850" t="s">
        <v>3459</v>
      </c>
      <c r="X850" t="s">
        <v>3460</v>
      </c>
      <c r="Y850" t="s">
        <v>3280</v>
      </c>
      <c r="Z850" t="s">
        <v>4117</v>
      </c>
      <c r="AA850">
        <v>788766</v>
      </c>
      <c r="AB850" s="210">
        <v>37027.875</v>
      </c>
      <c r="AC850" s="210">
        <v>37027.875</v>
      </c>
    </row>
    <row r="851" spans="1:30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25">
        <f t="shared" si="70"/>
        <v>5000</v>
      </c>
      <c r="G851" s="214">
        <v>1245350</v>
      </c>
      <c r="H851" s="210">
        <v>37026.324756944443</v>
      </c>
      <c r="I851" t="s">
        <v>3281</v>
      </c>
      <c r="M851" t="s">
        <v>3795</v>
      </c>
      <c r="N851" t="s">
        <v>3275</v>
      </c>
      <c r="O851" t="s">
        <v>3548</v>
      </c>
      <c r="Q851" s="211">
        <v>5000</v>
      </c>
      <c r="S851" t="s">
        <v>3796</v>
      </c>
      <c r="T851" t="s">
        <v>2685</v>
      </c>
      <c r="U851" s="213">
        <v>4.5213000000000001</v>
      </c>
      <c r="V851" t="s">
        <v>3377</v>
      </c>
      <c r="W851" t="s">
        <v>3278</v>
      </c>
      <c r="X851" t="s">
        <v>3279</v>
      </c>
      <c r="Y851" t="s">
        <v>3280</v>
      </c>
      <c r="Z851" t="s">
        <v>4117</v>
      </c>
      <c r="AA851">
        <v>788767</v>
      </c>
      <c r="AB851" s="210">
        <v>37027.875</v>
      </c>
      <c r="AC851" s="210">
        <v>37027.875</v>
      </c>
    </row>
    <row r="852" spans="1:30" x14ac:dyDescent="0.2">
      <c r="A852" s="44" t="str">
        <f t="shared" si="66"/>
        <v xml:space="preserve"> Power Physical</v>
      </c>
      <c r="B852" s="44" t="str">
        <f t="shared" si="67"/>
        <v/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7</v>
      </c>
      <c r="F852" s="225">
        <f t="shared" si="70"/>
        <v>175</v>
      </c>
      <c r="G852" s="214">
        <v>1245351</v>
      </c>
      <c r="H852" s="210">
        <v>37026.324780092589</v>
      </c>
      <c r="I852" t="s">
        <v>2752</v>
      </c>
      <c r="M852" t="s">
        <v>3886</v>
      </c>
      <c r="N852" t="s">
        <v>2705</v>
      </c>
      <c r="O852" t="s">
        <v>3200</v>
      </c>
      <c r="Q852" s="211">
        <v>25</v>
      </c>
      <c r="S852" t="s">
        <v>3794</v>
      </c>
      <c r="T852" t="s">
        <v>2707</v>
      </c>
      <c r="U852" s="213">
        <v>19.8</v>
      </c>
      <c r="V852" t="s">
        <v>2753</v>
      </c>
      <c r="W852" t="s">
        <v>2709</v>
      </c>
      <c r="X852" t="s">
        <v>2710</v>
      </c>
      <c r="Y852" t="s">
        <v>2711</v>
      </c>
      <c r="Z852" t="s">
        <v>2712</v>
      </c>
      <c r="AA852">
        <v>102360.1</v>
      </c>
      <c r="AB852" s="210">
        <v>37032.875</v>
      </c>
      <c r="AC852" s="210">
        <v>37038.875</v>
      </c>
    </row>
    <row r="853" spans="1:30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25">
        <f t="shared" si="70"/>
        <v>10000</v>
      </c>
      <c r="G853" s="214">
        <v>1245352</v>
      </c>
      <c r="H853" s="210">
        <v>37026.324826388889</v>
      </c>
      <c r="I853" t="s">
        <v>3234</v>
      </c>
      <c r="M853" t="s">
        <v>3795</v>
      </c>
      <c r="N853" t="s">
        <v>3275</v>
      </c>
      <c r="O853" t="s">
        <v>3276</v>
      </c>
      <c r="Q853" s="211">
        <v>10000</v>
      </c>
      <c r="S853" t="s">
        <v>3796</v>
      </c>
      <c r="T853" t="s">
        <v>2685</v>
      </c>
      <c r="U853" s="213">
        <v>4.5263</v>
      </c>
      <c r="V853" t="s">
        <v>3343</v>
      </c>
      <c r="W853" t="s">
        <v>3278</v>
      </c>
      <c r="X853" t="s">
        <v>3279</v>
      </c>
      <c r="Y853" t="s">
        <v>3280</v>
      </c>
      <c r="Z853" t="s">
        <v>4117</v>
      </c>
      <c r="AA853">
        <v>788768</v>
      </c>
      <c r="AB853" s="210">
        <v>37027.875</v>
      </c>
      <c r="AC853" s="210">
        <v>37027.875</v>
      </c>
    </row>
    <row r="854" spans="1:30" x14ac:dyDescent="0.2">
      <c r="A854" s="44" t="str">
        <f t="shared" si="66"/>
        <v>US Natural Gas Financial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16</v>
      </c>
      <c r="F854" s="225">
        <f t="shared" si="70"/>
        <v>160000</v>
      </c>
      <c r="G854" s="214">
        <v>1245353</v>
      </c>
      <c r="H854" s="210">
        <v>37026.324837962966</v>
      </c>
      <c r="I854" t="s">
        <v>4237</v>
      </c>
      <c r="M854" t="s">
        <v>3795</v>
      </c>
      <c r="N854" t="s">
        <v>3247</v>
      </c>
      <c r="O854" t="s">
        <v>3422</v>
      </c>
      <c r="Q854" s="211">
        <v>10000</v>
      </c>
      <c r="S854" t="s">
        <v>3796</v>
      </c>
      <c r="T854" t="s">
        <v>2685</v>
      </c>
      <c r="U854" s="213">
        <v>4.43</v>
      </c>
      <c r="V854" t="s">
        <v>3423</v>
      </c>
      <c r="W854" t="s">
        <v>3424</v>
      </c>
      <c r="X854" t="s">
        <v>3425</v>
      </c>
      <c r="Y854" t="s">
        <v>2803</v>
      </c>
      <c r="Z854" t="s">
        <v>4117</v>
      </c>
      <c r="AA854" t="s">
        <v>3549</v>
      </c>
      <c r="AB854" s="210">
        <v>37027.875</v>
      </c>
      <c r="AC854" s="210">
        <v>37042.875</v>
      </c>
      <c r="AD854">
        <f>(AC854-AB854+1)*SUM(P854:Q854)</f>
        <v>160000</v>
      </c>
    </row>
    <row r="855" spans="1:30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25">
        <f t="shared" si="70"/>
        <v>5000</v>
      </c>
      <c r="G855" s="214">
        <v>1245355</v>
      </c>
      <c r="H855" s="210">
        <v>37026.324930555558</v>
      </c>
      <c r="I855" t="s">
        <v>3822</v>
      </c>
      <c r="M855" t="s">
        <v>3795</v>
      </c>
      <c r="N855" t="s">
        <v>3275</v>
      </c>
      <c r="O855" t="s">
        <v>3361</v>
      </c>
      <c r="Q855" s="211">
        <v>5000</v>
      </c>
      <c r="S855" t="s">
        <v>3796</v>
      </c>
      <c r="T855" t="s">
        <v>2685</v>
      </c>
      <c r="U855" s="213">
        <v>4.38</v>
      </c>
      <c r="V855" t="s">
        <v>3400</v>
      </c>
      <c r="W855" t="s">
        <v>3363</v>
      </c>
      <c r="X855" t="s">
        <v>3364</v>
      </c>
      <c r="Y855" t="s">
        <v>3280</v>
      </c>
      <c r="Z855" t="s">
        <v>4117</v>
      </c>
      <c r="AA855">
        <v>788769</v>
      </c>
      <c r="AB855" s="210">
        <v>37027.875</v>
      </c>
      <c r="AC855" s="210">
        <v>37027.875</v>
      </c>
    </row>
    <row r="856" spans="1:30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25">
        <f t="shared" si="70"/>
        <v>5000</v>
      </c>
      <c r="G856" s="214">
        <v>1245356</v>
      </c>
      <c r="H856" s="210">
        <v>37026.325069444443</v>
      </c>
      <c r="I856" t="s">
        <v>3396</v>
      </c>
      <c r="M856" t="s">
        <v>3795</v>
      </c>
      <c r="N856" t="s">
        <v>3275</v>
      </c>
      <c r="O856" t="s">
        <v>3438</v>
      </c>
      <c r="P856" s="211">
        <v>5000</v>
      </c>
      <c r="S856" t="s">
        <v>3796</v>
      </c>
      <c r="T856" t="s">
        <v>2685</v>
      </c>
      <c r="U856" s="213">
        <v>4.6500000000000004</v>
      </c>
      <c r="V856" t="s">
        <v>3443</v>
      </c>
      <c r="W856" t="s">
        <v>3408</v>
      </c>
      <c r="X856" t="s">
        <v>3409</v>
      </c>
      <c r="Y856" t="s">
        <v>3280</v>
      </c>
      <c r="Z856" t="s">
        <v>4117</v>
      </c>
      <c r="AA856">
        <v>788770</v>
      </c>
      <c r="AB856" s="210">
        <v>37027.875</v>
      </c>
      <c r="AC856" s="210">
        <v>37027.875</v>
      </c>
    </row>
    <row r="857" spans="1:30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25">
        <f t="shared" si="70"/>
        <v>5000</v>
      </c>
      <c r="G857" s="214">
        <v>1245357</v>
      </c>
      <c r="H857" s="210">
        <v>37026.325231481482</v>
      </c>
      <c r="I857" t="s">
        <v>3157</v>
      </c>
      <c r="M857" t="s">
        <v>3795</v>
      </c>
      <c r="N857" t="s">
        <v>3275</v>
      </c>
      <c r="O857" t="s">
        <v>3550</v>
      </c>
      <c r="Q857" s="211">
        <v>5000</v>
      </c>
      <c r="S857" t="s">
        <v>3796</v>
      </c>
      <c r="T857" t="s">
        <v>2685</v>
      </c>
      <c r="U857" s="213">
        <v>4.3600000000000003</v>
      </c>
      <c r="V857" t="s">
        <v>3277</v>
      </c>
      <c r="W857" t="s">
        <v>3363</v>
      </c>
      <c r="X857" t="s">
        <v>3364</v>
      </c>
      <c r="Y857" t="s">
        <v>3280</v>
      </c>
      <c r="Z857" t="s">
        <v>4117</v>
      </c>
      <c r="AA857">
        <v>788771</v>
      </c>
      <c r="AB857" s="210">
        <v>37027.875</v>
      </c>
      <c r="AC857" s="210">
        <v>37027.875</v>
      </c>
    </row>
    <row r="858" spans="1:30" x14ac:dyDescent="0.2">
      <c r="A858" s="44" t="str">
        <f t="shared" si="66"/>
        <v>US Natural Gas Financial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153</v>
      </c>
      <c r="F858" s="225">
        <f t="shared" si="70"/>
        <v>765000</v>
      </c>
      <c r="G858" s="214">
        <v>1245358</v>
      </c>
      <c r="H858" s="210">
        <v>37026.325289351851</v>
      </c>
      <c r="I858" t="s">
        <v>3551</v>
      </c>
      <c r="M858" t="s">
        <v>3795</v>
      </c>
      <c r="N858" t="s">
        <v>3247</v>
      </c>
      <c r="O858" t="s">
        <v>3430</v>
      </c>
      <c r="P858" s="211">
        <v>5000</v>
      </c>
      <c r="S858" t="s">
        <v>3796</v>
      </c>
      <c r="T858" t="s">
        <v>2685</v>
      </c>
      <c r="U858" s="213">
        <v>4.5949999999999998</v>
      </c>
      <c r="V858" t="s">
        <v>3552</v>
      </c>
      <c r="W858" t="s">
        <v>3975</v>
      </c>
      <c r="X858" t="s">
        <v>3250</v>
      </c>
      <c r="Y858" t="s">
        <v>2803</v>
      </c>
      <c r="Z858" t="s">
        <v>4117</v>
      </c>
      <c r="AA858" t="s">
        <v>3553</v>
      </c>
      <c r="AB858" s="210">
        <v>37043</v>
      </c>
      <c r="AC858" s="210">
        <v>37195</v>
      </c>
      <c r="AD858">
        <f>(AC858-AB858+1)*SUM(P858:Q858)</f>
        <v>765000</v>
      </c>
    </row>
    <row r="859" spans="1:30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25">
        <f t="shared" si="70"/>
        <v>5000</v>
      </c>
      <c r="G859" s="214">
        <v>1245361</v>
      </c>
      <c r="H859" s="210">
        <v>37026.325775462959</v>
      </c>
      <c r="I859" t="s">
        <v>3281</v>
      </c>
      <c r="M859" t="s">
        <v>3795</v>
      </c>
      <c r="N859" t="s">
        <v>3275</v>
      </c>
      <c r="O859" t="s">
        <v>3276</v>
      </c>
      <c r="Q859" s="211">
        <v>5000</v>
      </c>
      <c r="S859" t="s">
        <v>3796</v>
      </c>
      <c r="T859" t="s">
        <v>2685</v>
      </c>
      <c r="U859" s="213">
        <v>4.5274999999999999</v>
      </c>
      <c r="V859" t="s">
        <v>3362</v>
      </c>
      <c r="W859" t="s">
        <v>3278</v>
      </c>
      <c r="X859" t="s">
        <v>3279</v>
      </c>
      <c r="Y859" t="s">
        <v>3280</v>
      </c>
      <c r="Z859" t="s">
        <v>4117</v>
      </c>
      <c r="AA859">
        <v>788772</v>
      </c>
      <c r="AB859" s="210">
        <v>37027.875</v>
      </c>
      <c r="AC859" s="210">
        <v>37027.875</v>
      </c>
    </row>
    <row r="860" spans="1:30" x14ac:dyDescent="0.2">
      <c r="A860" s="44" t="str">
        <f t="shared" si="66"/>
        <v>US Power Physical</v>
      </c>
      <c r="B860" s="44" t="str">
        <f t="shared" si="67"/>
        <v>US</v>
      </c>
      <c r="C860" s="44" t="str">
        <f t="shared" si="68"/>
        <v>Power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25">
        <f t="shared" si="70"/>
        <v>50</v>
      </c>
      <c r="G860" s="214">
        <v>1245362</v>
      </c>
      <c r="H860" s="210">
        <v>37026.325821759259</v>
      </c>
      <c r="I860" t="s">
        <v>3151</v>
      </c>
      <c r="M860" t="s">
        <v>3886</v>
      </c>
      <c r="N860" t="s">
        <v>3096</v>
      </c>
      <c r="O860" t="s">
        <v>3106</v>
      </c>
      <c r="Q860" s="211">
        <v>50</v>
      </c>
      <c r="S860" t="s">
        <v>3794</v>
      </c>
      <c r="T860" t="s">
        <v>2685</v>
      </c>
      <c r="U860" s="213">
        <v>39.5</v>
      </c>
      <c r="V860" t="s">
        <v>3464</v>
      </c>
      <c r="W860" t="s">
        <v>3108</v>
      </c>
      <c r="X860" t="s">
        <v>3109</v>
      </c>
      <c r="Y860" t="s">
        <v>3074</v>
      </c>
      <c r="Z860" t="s">
        <v>4112</v>
      </c>
      <c r="AA860">
        <v>610906.1</v>
      </c>
      <c r="AB860" s="210">
        <v>37027.875</v>
      </c>
      <c r="AC860" s="210">
        <v>37027.875</v>
      </c>
    </row>
    <row r="861" spans="1:30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25">
        <f t="shared" si="70"/>
        <v>10000</v>
      </c>
      <c r="G861" s="214">
        <v>1245363</v>
      </c>
      <c r="H861" s="210">
        <v>37026.325844907406</v>
      </c>
      <c r="I861" t="s">
        <v>3336</v>
      </c>
      <c r="M861" t="s">
        <v>3795</v>
      </c>
      <c r="N861" t="s">
        <v>3275</v>
      </c>
      <c r="O861" t="s">
        <v>3276</v>
      </c>
      <c r="P861" s="211">
        <v>10000</v>
      </c>
      <c r="S861" t="s">
        <v>3796</v>
      </c>
      <c r="T861" t="s">
        <v>2685</v>
      </c>
      <c r="U861" s="213">
        <v>4.5250000000000004</v>
      </c>
      <c r="V861" t="s">
        <v>3379</v>
      </c>
      <c r="W861" t="s">
        <v>3278</v>
      </c>
      <c r="X861" t="s">
        <v>3279</v>
      </c>
      <c r="Y861" t="s">
        <v>3280</v>
      </c>
      <c r="Z861" t="s">
        <v>4117</v>
      </c>
      <c r="AA861">
        <v>788773</v>
      </c>
      <c r="AB861" s="210">
        <v>37027.875</v>
      </c>
      <c r="AC861" s="210">
        <v>37027.875</v>
      </c>
    </row>
    <row r="862" spans="1:30" x14ac:dyDescent="0.2">
      <c r="A862" s="44" t="str">
        <f t="shared" si="66"/>
        <v>US Natural Gas Financial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Financial</v>
      </c>
      <c r="E862" s="44">
        <f>IF(VLOOKUP(S862,'DD-Lookup'!$J$6:$L$50,3,FALSE)="Monthly",(YEAR(AC862)-YEAR(AB862))*12+MONTH(AC862)-MONTH(AB862)+1,(AC862-AB862+1))</f>
        <v>16</v>
      </c>
      <c r="F862" s="225">
        <f t="shared" si="70"/>
        <v>160000</v>
      </c>
      <c r="G862" s="214">
        <v>1245364</v>
      </c>
      <c r="H862" s="210">
        <v>37026.325856481482</v>
      </c>
      <c r="I862" t="s">
        <v>4237</v>
      </c>
      <c r="M862" t="s">
        <v>3795</v>
      </c>
      <c r="N862" t="s">
        <v>3247</v>
      </c>
      <c r="O862" t="s">
        <v>3422</v>
      </c>
      <c r="Q862" s="211">
        <v>10000</v>
      </c>
      <c r="S862" t="s">
        <v>3796</v>
      </c>
      <c r="T862" t="s">
        <v>2685</v>
      </c>
      <c r="U862" s="213">
        <v>4.43</v>
      </c>
      <c r="V862" t="s">
        <v>3423</v>
      </c>
      <c r="W862" t="s">
        <v>3424</v>
      </c>
      <c r="X862" t="s">
        <v>3425</v>
      </c>
      <c r="Y862" t="s">
        <v>2803</v>
      </c>
      <c r="Z862" t="s">
        <v>4117</v>
      </c>
      <c r="AA862" t="s">
        <v>3554</v>
      </c>
      <c r="AB862" s="210">
        <v>37027.875</v>
      </c>
      <c r="AC862" s="210">
        <v>37042.875</v>
      </c>
      <c r="AD862">
        <f>(AC862-AB862+1)*SUM(P862:Q862)</f>
        <v>160000</v>
      </c>
    </row>
    <row r="863" spans="1:30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25">
        <f t="shared" si="70"/>
        <v>5000</v>
      </c>
      <c r="G863" s="214">
        <v>1245365</v>
      </c>
      <c r="H863" s="210">
        <v>37026.325891203705</v>
      </c>
      <c r="I863" t="s">
        <v>3822</v>
      </c>
      <c r="M863" t="s">
        <v>3795</v>
      </c>
      <c r="N863" t="s">
        <v>3275</v>
      </c>
      <c r="O863" t="s">
        <v>3555</v>
      </c>
      <c r="Q863" s="211">
        <v>5000</v>
      </c>
      <c r="S863" t="s">
        <v>3796</v>
      </c>
      <c r="T863" t="s">
        <v>2685</v>
      </c>
      <c r="U863" s="213">
        <v>4.78</v>
      </c>
      <c r="V863" t="s">
        <v>3458</v>
      </c>
      <c r="W863" t="s">
        <v>3539</v>
      </c>
      <c r="X863" t="s">
        <v>3540</v>
      </c>
      <c r="Y863" t="s">
        <v>3280</v>
      </c>
      <c r="Z863" t="s">
        <v>4117</v>
      </c>
      <c r="AA863">
        <v>788774</v>
      </c>
      <c r="AB863" s="210">
        <v>37027.875</v>
      </c>
      <c r="AC863" s="210">
        <v>37027.875</v>
      </c>
    </row>
    <row r="864" spans="1:30" x14ac:dyDescent="0.2">
      <c r="A864" s="44" t="str">
        <f t="shared" si="66"/>
        <v>US Natural Gas Financial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Financial</v>
      </c>
      <c r="E864" s="44">
        <f>IF(VLOOKUP(S864,'DD-Lookup'!$J$6:$L$50,3,FALSE)="Monthly",(YEAR(AC864)-YEAR(AB864))*12+MONTH(AC864)-MONTH(AB864)+1,(AC864-AB864+1))</f>
        <v>16</v>
      </c>
      <c r="F864" s="225">
        <f t="shared" si="70"/>
        <v>160000</v>
      </c>
      <c r="G864" s="214">
        <v>1245366</v>
      </c>
      <c r="H864" s="210">
        <v>37026.325902777775</v>
      </c>
      <c r="I864" t="s">
        <v>3324</v>
      </c>
      <c r="M864" t="s">
        <v>3795</v>
      </c>
      <c r="N864" t="s">
        <v>3247</v>
      </c>
      <c r="O864" t="s">
        <v>3422</v>
      </c>
      <c r="P864" s="211">
        <v>10000</v>
      </c>
      <c r="S864" t="s">
        <v>3796</v>
      </c>
      <c r="T864" t="s">
        <v>2685</v>
      </c>
      <c r="U864" s="213">
        <v>4.4249999999999998</v>
      </c>
      <c r="V864" t="s">
        <v>3556</v>
      </c>
      <c r="W864" t="s">
        <v>3424</v>
      </c>
      <c r="X864" t="s">
        <v>3425</v>
      </c>
      <c r="Y864" t="s">
        <v>2803</v>
      </c>
      <c r="Z864" t="s">
        <v>4117</v>
      </c>
      <c r="AA864" t="s">
        <v>3557</v>
      </c>
      <c r="AB864" s="210">
        <v>37027.875</v>
      </c>
      <c r="AC864" s="210">
        <v>37042.875</v>
      </c>
      <c r="AD864">
        <f>(AC864-AB864+1)*SUM(P864:Q864)</f>
        <v>160000</v>
      </c>
    </row>
    <row r="865" spans="1:30" x14ac:dyDescent="0.2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30</v>
      </c>
      <c r="F865" s="225">
        <f t="shared" si="70"/>
        <v>1500</v>
      </c>
      <c r="G865" s="214">
        <v>1245367</v>
      </c>
      <c r="H865" s="210">
        <v>37026.325983796298</v>
      </c>
      <c r="I865" t="s">
        <v>3068</v>
      </c>
      <c r="M865" t="s">
        <v>3886</v>
      </c>
      <c r="N865" t="s">
        <v>3096</v>
      </c>
      <c r="O865" t="s">
        <v>3146</v>
      </c>
      <c r="P865" s="211">
        <v>50</v>
      </c>
      <c r="S865" t="s">
        <v>3794</v>
      </c>
      <c r="T865" t="s">
        <v>2685</v>
      </c>
      <c r="U865" s="213">
        <v>66</v>
      </c>
      <c r="V865" t="s">
        <v>3558</v>
      </c>
      <c r="W865" t="s">
        <v>3113</v>
      </c>
      <c r="X865" t="s">
        <v>3148</v>
      </c>
      <c r="Y865" t="s">
        <v>3074</v>
      </c>
      <c r="Z865" t="s">
        <v>4112</v>
      </c>
      <c r="AA865">
        <v>610908.1</v>
      </c>
      <c r="AB865" s="210">
        <v>37043.71597222222</v>
      </c>
      <c r="AC865" s="210">
        <v>37072.71597222222</v>
      </c>
    </row>
    <row r="866" spans="1:30" x14ac:dyDescent="0.2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30</v>
      </c>
      <c r="F866" s="225">
        <f t="shared" si="70"/>
        <v>450000</v>
      </c>
      <c r="G866" s="214">
        <v>1245368</v>
      </c>
      <c r="H866" s="210">
        <v>37026.326018518521</v>
      </c>
      <c r="I866" t="s">
        <v>4237</v>
      </c>
      <c r="M866" t="s">
        <v>3795</v>
      </c>
      <c r="N866" t="s">
        <v>3247</v>
      </c>
      <c r="O866" t="s">
        <v>3559</v>
      </c>
      <c r="Q866" s="211">
        <v>15000</v>
      </c>
      <c r="S866" t="s">
        <v>3796</v>
      </c>
      <c r="T866" t="s">
        <v>2685</v>
      </c>
      <c r="U866" s="213">
        <v>4.4950000000000001</v>
      </c>
      <c r="V866" t="s">
        <v>3455</v>
      </c>
      <c r="W866" t="s">
        <v>3975</v>
      </c>
      <c r="X866" t="s">
        <v>3250</v>
      </c>
      <c r="Y866" t="s">
        <v>2803</v>
      </c>
      <c r="Z866" t="s">
        <v>4117</v>
      </c>
      <c r="AA866" t="s">
        <v>3560</v>
      </c>
      <c r="AB866" s="210">
        <v>37043.915972222225</v>
      </c>
      <c r="AC866" s="210">
        <v>37072.915972222225</v>
      </c>
      <c r="AD866">
        <f>(AC866-AB866+1)*SUM(P866:Q866)</f>
        <v>450000</v>
      </c>
    </row>
    <row r="867" spans="1:30" x14ac:dyDescent="0.2">
      <c r="A867" s="44" t="str">
        <f t="shared" si="66"/>
        <v xml:space="preserve"> Power Physical</v>
      </c>
      <c r="B867" s="44" t="str">
        <f t="shared" si="67"/>
        <v/>
      </c>
      <c r="C867" s="44" t="str">
        <f t="shared" si="68"/>
        <v>Power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2</v>
      </c>
      <c r="F867" s="225">
        <f t="shared" si="70"/>
        <v>50</v>
      </c>
      <c r="G867" s="214">
        <v>1245369</v>
      </c>
      <c r="H867" s="210">
        <v>37026.32607638889</v>
      </c>
      <c r="I867" t="s">
        <v>2988</v>
      </c>
      <c r="M867" t="s">
        <v>3886</v>
      </c>
      <c r="N867" t="s">
        <v>2705</v>
      </c>
      <c r="O867" t="s">
        <v>3103</v>
      </c>
      <c r="Q867" s="211">
        <v>25</v>
      </c>
      <c r="S867" t="s">
        <v>3794</v>
      </c>
      <c r="T867" t="s">
        <v>2707</v>
      </c>
      <c r="U867" s="213">
        <v>15.7</v>
      </c>
      <c r="V867" t="s">
        <v>3561</v>
      </c>
      <c r="W867" t="s">
        <v>2709</v>
      </c>
      <c r="X867" t="s">
        <v>2710</v>
      </c>
      <c r="Y867" t="s">
        <v>2711</v>
      </c>
      <c r="Z867" t="s">
        <v>2712</v>
      </c>
      <c r="AA867">
        <v>102362.1</v>
      </c>
      <c r="AB867" s="210">
        <v>37030.875</v>
      </c>
      <c r="AC867" s="210">
        <v>37031.875</v>
      </c>
    </row>
    <row r="868" spans="1:30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25">
        <f t="shared" si="70"/>
        <v>10000</v>
      </c>
      <c r="G868" s="214">
        <v>1245370</v>
      </c>
      <c r="H868" s="210">
        <v>37026.326099537036</v>
      </c>
      <c r="I868" t="s">
        <v>3439</v>
      </c>
      <c r="M868" t="s">
        <v>3795</v>
      </c>
      <c r="N868" t="s">
        <v>3275</v>
      </c>
      <c r="O868" t="s">
        <v>3461</v>
      </c>
      <c r="P868" s="211">
        <v>10000</v>
      </c>
      <c r="S868" t="s">
        <v>3796</v>
      </c>
      <c r="T868" t="s">
        <v>2685</v>
      </c>
      <c r="U868" s="213">
        <v>4.415</v>
      </c>
      <c r="V868" t="s">
        <v>3440</v>
      </c>
      <c r="W868" t="s">
        <v>3408</v>
      </c>
      <c r="X868" t="s">
        <v>3462</v>
      </c>
      <c r="Y868" t="s">
        <v>3280</v>
      </c>
      <c r="Z868" t="s">
        <v>4117</v>
      </c>
      <c r="AA868">
        <v>788775</v>
      </c>
      <c r="AB868" s="210">
        <v>37027.875</v>
      </c>
      <c r="AC868" s="210">
        <v>37027.875</v>
      </c>
    </row>
    <row r="869" spans="1:30" x14ac:dyDescent="0.2">
      <c r="A869" s="44" t="str">
        <f t="shared" si="66"/>
        <v xml:space="preserve"> Power Physical</v>
      </c>
      <c r="B869" s="44" t="str">
        <f t="shared" si="67"/>
        <v/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7</v>
      </c>
      <c r="F869" s="225">
        <f t="shared" si="70"/>
        <v>350</v>
      </c>
      <c r="G869" s="214">
        <v>1245371</v>
      </c>
      <c r="H869" s="210">
        <v>37026.326192129629</v>
      </c>
      <c r="I869" t="s">
        <v>3562</v>
      </c>
      <c r="M869" t="s">
        <v>3886</v>
      </c>
      <c r="N869" t="s">
        <v>2743</v>
      </c>
      <c r="O869" t="s">
        <v>3563</v>
      </c>
      <c r="P869" s="211">
        <v>50</v>
      </c>
      <c r="S869" t="s">
        <v>3794</v>
      </c>
      <c r="T869" t="s">
        <v>2707</v>
      </c>
      <c r="U869" s="213">
        <v>19.3</v>
      </c>
      <c r="V869" t="s">
        <v>3564</v>
      </c>
      <c r="W869" t="s">
        <v>2746</v>
      </c>
      <c r="X869" t="s">
        <v>2710</v>
      </c>
      <c r="Y869" t="s">
        <v>2711</v>
      </c>
      <c r="Z869" t="s">
        <v>2712</v>
      </c>
      <c r="AA869">
        <v>102363.1</v>
      </c>
      <c r="AB869" s="210">
        <v>37032.875</v>
      </c>
      <c r="AC869" s="210">
        <v>37038.875</v>
      </c>
    </row>
    <row r="870" spans="1:30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25">
        <f t="shared" si="70"/>
        <v>5000</v>
      </c>
      <c r="G870" s="214">
        <v>1245372</v>
      </c>
      <c r="H870" s="210">
        <v>37026.326238425929</v>
      </c>
      <c r="I870" t="s">
        <v>3157</v>
      </c>
      <c r="M870" t="s">
        <v>3795</v>
      </c>
      <c r="N870" t="s">
        <v>3275</v>
      </c>
      <c r="O870" t="s">
        <v>3327</v>
      </c>
      <c r="Q870" s="211">
        <v>5000</v>
      </c>
      <c r="S870" t="s">
        <v>3796</v>
      </c>
      <c r="T870" t="s">
        <v>2685</v>
      </c>
      <c r="U870" s="213">
        <v>4.3099999999999996</v>
      </c>
      <c r="V870" t="s">
        <v>3277</v>
      </c>
      <c r="W870" t="s">
        <v>3328</v>
      </c>
      <c r="X870" t="s">
        <v>3329</v>
      </c>
      <c r="Y870" t="s">
        <v>3280</v>
      </c>
      <c r="Z870" t="s">
        <v>4117</v>
      </c>
      <c r="AA870">
        <v>788776</v>
      </c>
      <c r="AB870" s="210">
        <v>37027.875</v>
      </c>
      <c r="AC870" s="210">
        <v>37027.875</v>
      </c>
    </row>
    <row r="871" spans="1:30" x14ac:dyDescent="0.2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16</v>
      </c>
      <c r="F871" s="225">
        <f t="shared" si="70"/>
        <v>160000</v>
      </c>
      <c r="G871" s="214">
        <v>1245373</v>
      </c>
      <c r="H871" s="210">
        <v>37026.326331018521</v>
      </c>
      <c r="I871" t="s">
        <v>3565</v>
      </c>
      <c r="M871" t="s">
        <v>3795</v>
      </c>
      <c r="N871" t="s">
        <v>3247</v>
      </c>
      <c r="O871" t="s">
        <v>3422</v>
      </c>
      <c r="P871" s="211">
        <v>10000</v>
      </c>
      <c r="S871" t="s">
        <v>3796</v>
      </c>
      <c r="T871" t="s">
        <v>2685</v>
      </c>
      <c r="U871" s="213">
        <v>4.4249999999999998</v>
      </c>
      <c r="V871" t="s">
        <v>3566</v>
      </c>
      <c r="W871" t="s">
        <v>3424</v>
      </c>
      <c r="X871" t="s">
        <v>3425</v>
      </c>
      <c r="Y871" t="s">
        <v>2803</v>
      </c>
      <c r="Z871" t="s">
        <v>4117</v>
      </c>
      <c r="AA871" t="s">
        <v>3567</v>
      </c>
      <c r="AB871" s="210">
        <v>37027.875</v>
      </c>
      <c r="AC871" s="210">
        <v>37042.875</v>
      </c>
      <c r="AD871">
        <f>(AC871-AB871+1)*SUM(P871:Q871)</f>
        <v>160000</v>
      </c>
    </row>
    <row r="872" spans="1:30" x14ac:dyDescent="0.2">
      <c r="A872" s="44" t="str">
        <f t="shared" si="66"/>
        <v>US Power Physical</v>
      </c>
      <c r="B872" s="44" t="str">
        <f t="shared" si="67"/>
        <v>US</v>
      </c>
      <c r="C872" s="44" t="str">
        <f t="shared" si="68"/>
        <v>Power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30</v>
      </c>
      <c r="F872" s="225">
        <f t="shared" si="70"/>
        <v>1500</v>
      </c>
      <c r="G872" s="214">
        <v>1245374</v>
      </c>
      <c r="H872" s="210">
        <v>37026.326527777775</v>
      </c>
      <c r="I872" t="s">
        <v>3145</v>
      </c>
      <c r="M872" t="s">
        <v>3886</v>
      </c>
      <c r="N872" t="s">
        <v>3096</v>
      </c>
      <c r="O872" t="s">
        <v>3146</v>
      </c>
      <c r="Q872" s="211">
        <v>50</v>
      </c>
      <c r="S872" t="s">
        <v>3794</v>
      </c>
      <c r="T872" t="s">
        <v>2685</v>
      </c>
      <c r="U872" s="213">
        <v>66.05</v>
      </c>
      <c r="V872" t="s">
        <v>3147</v>
      </c>
      <c r="W872" t="s">
        <v>3113</v>
      </c>
      <c r="X872" t="s">
        <v>3148</v>
      </c>
      <c r="Y872" t="s">
        <v>3074</v>
      </c>
      <c r="Z872" t="s">
        <v>4112</v>
      </c>
      <c r="AA872">
        <v>610912.1</v>
      </c>
      <c r="AB872" s="210">
        <v>37043.71597222222</v>
      </c>
      <c r="AC872" s="210">
        <v>37072.71597222222</v>
      </c>
    </row>
    <row r="873" spans="1:30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25">
        <f t="shared" si="70"/>
        <v>5000</v>
      </c>
      <c r="G873" s="214">
        <v>1245375</v>
      </c>
      <c r="H873" s="210">
        <v>37026.326562499999</v>
      </c>
      <c r="I873" t="s">
        <v>3157</v>
      </c>
      <c r="M873" t="s">
        <v>3795</v>
      </c>
      <c r="N873" t="s">
        <v>3275</v>
      </c>
      <c r="O873" t="s">
        <v>3339</v>
      </c>
      <c r="Q873" s="211">
        <v>5000</v>
      </c>
      <c r="S873" t="s">
        <v>3796</v>
      </c>
      <c r="T873" t="s">
        <v>2685</v>
      </c>
      <c r="U873" s="213">
        <v>4.3049999999999997</v>
      </c>
      <c r="V873" t="s">
        <v>3277</v>
      </c>
      <c r="W873" t="s">
        <v>3328</v>
      </c>
      <c r="X873" t="s">
        <v>3329</v>
      </c>
      <c r="Y873" t="s">
        <v>3280</v>
      </c>
      <c r="Z873" t="s">
        <v>4117</v>
      </c>
      <c r="AA873">
        <v>788777</v>
      </c>
      <c r="AB873" s="210">
        <v>37027.875</v>
      </c>
      <c r="AC873" s="210">
        <v>37027.875</v>
      </c>
    </row>
    <row r="874" spans="1:30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25">
        <f t="shared" si="70"/>
        <v>5000</v>
      </c>
      <c r="G874" s="214">
        <v>1245376</v>
      </c>
      <c r="H874" s="210">
        <v>37026.326597222222</v>
      </c>
      <c r="I874" t="s">
        <v>3157</v>
      </c>
      <c r="M874" t="s">
        <v>3795</v>
      </c>
      <c r="N874" t="s">
        <v>3275</v>
      </c>
      <c r="O874" t="s">
        <v>3339</v>
      </c>
      <c r="Q874" s="211">
        <v>5000</v>
      </c>
      <c r="S874" t="s">
        <v>3796</v>
      </c>
      <c r="T874" t="s">
        <v>2685</v>
      </c>
      <c r="U874" s="213">
        <v>4.3099999999999996</v>
      </c>
      <c r="V874" t="s">
        <v>3277</v>
      </c>
      <c r="W874" t="s">
        <v>3328</v>
      </c>
      <c r="X874" t="s">
        <v>3329</v>
      </c>
      <c r="Y874" t="s">
        <v>3280</v>
      </c>
      <c r="Z874" t="s">
        <v>4117</v>
      </c>
      <c r="AA874">
        <v>788778</v>
      </c>
      <c r="AB874" s="210">
        <v>37027.875</v>
      </c>
      <c r="AC874" s="210">
        <v>37027.875</v>
      </c>
    </row>
    <row r="875" spans="1:30" x14ac:dyDescent="0.2">
      <c r="A875" s="44" t="str">
        <f t="shared" si="66"/>
        <v>US Power Physical</v>
      </c>
      <c r="B875" s="44" t="str">
        <f t="shared" si="67"/>
        <v>US</v>
      </c>
      <c r="C875" s="44" t="str">
        <f t="shared" si="68"/>
        <v>Power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30</v>
      </c>
      <c r="F875" s="225">
        <f t="shared" si="70"/>
        <v>1500</v>
      </c>
      <c r="G875" s="214">
        <v>1245377</v>
      </c>
      <c r="H875" s="210">
        <v>37026.327060185184</v>
      </c>
      <c r="I875" t="s">
        <v>3105</v>
      </c>
      <c r="M875" t="s">
        <v>3886</v>
      </c>
      <c r="N875" t="s">
        <v>3096</v>
      </c>
      <c r="O875" t="s">
        <v>3298</v>
      </c>
      <c r="Q875" s="211">
        <v>50</v>
      </c>
      <c r="S875" t="s">
        <v>3794</v>
      </c>
      <c r="T875" t="s">
        <v>2685</v>
      </c>
      <c r="U875" s="213">
        <v>65.25</v>
      </c>
      <c r="V875" t="s">
        <v>3140</v>
      </c>
      <c r="W875" t="s">
        <v>3138</v>
      </c>
      <c r="X875" t="s">
        <v>3179</v>
      </c>
      <c r="Y875" t="s">
        <v>3074</v>
      </c>
      <c r="Z875" t="s">
        <v>4112</v>
      </c>
      <c r="AA875">
        <v>610913.1</v>
      </c>
      <c r="AB875" s="210">
        <v>37043.591666666667</v>
      </c>
      <c r="AC875" s="210">
        <v>37072.591666666667</v>
      </c>
    </row>
    <row r="876" spans="1:30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25">
        <f t="shared" si="70"/>
        <v>10000</v>
      </c>
      <c r="G876" s="214">
        <v>1245379</v>
      </c>
      <c r="H876" s="210">
        <v>37026.32707175926</v>
      </c>
      <c r="I876" t="s">
        <v>3473</v>
      </c>
      <c r="M876" t="s">
        <v>3795</v>
      </c>
      <c r="N876" t="s">
        <v>3275</v>
      </c>
      <c r="O876" t="s">
        <v>3373</v>
      </c>
      <c r="Q876" s="211">
        <v>10000</v>
      </c>
      <c r="S876" t="s">
        <v>3796</v>
      </c>
      <c r="T876" t="s">
        <v>2685</v>
      </c>
      <c r="U876" s="213">
        <v>4.3600000000000003</v>
      </c>
      <c r="V876" t="s">
        <v>3474</v>
      </c>
      <c r="W876" t="s">
        <v>3363</v>
      </c>
      <c r="X876" t="s">
        <v>3364</v>
      </c>
      <c r="Y876" t="s">
        <v>3280</v>
      </c>
      <c r="Z876" t="s">
        <v>4117</v>
      </c>
      <c r="AA876">
        <v>788780</v>
      </c>
      <c r="AB876" s="210">
        <v>37027.875</v>
      </c>
      <c r="AC876" s="210">
        <v>37027.875</v>
      </c>
    </row>
    <row r="877" spans="1:30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25">
        <f t="shared" si="70"/>
        <v>5000</v>
      </c>
      <c r="G877" s="214">
        <v>1245378</v>
      </c>
      <c r="H877" s="210">
        <v>37026.32707175926</v>
      </c>
      <c r="I877" t="s">
        <v>3134</v>
      </c>
      <c r="M877" t="s">
        <v>3795</v>
      </c>
      <c r="N877" t="s">
        <v>3275</v>
      </c>
      <c r="O877" t="s">
        <v>3516</v>
      </c>
      <c r="Q877" s="211">
        <v>5000</v>
      </c>
      <c r="S877" t="s">
        <v>3796</v>
      </c>
      <c r="T877" t="s">
        <v>2685</v>
      </c>
      <c r="U877" s="213">
        <v>4.67</v>
      </c>
      <c r="V877" t="s">
        <v>3536</v>
      </c>
      <c r="W877" t="s">
        <v>3518</v>
      </c>
      <c r="X877" t="s">
        <v>3519</v>
      </c>
      <c r="Y877" t="s">
        <v>3280</v>
      </c>
      <c r="Z877" t="s">
        <v>4117</v>
      </c>
      <c r="AA877">
        <v>788779</v>
      </c>
      <c r="AB877" s="210">
        <v>37027.875</v>
      </c>
      <c r="AC877" s="210">
        <v>37027.875</v>
      </c>
    </row>
    <row r="878" spans="1:30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25">
        <f t="shared" si="70"/>
        <v>5000</v>
      </c>
      <c r="G878" s="214">
        <v>1245380</v>
      </c>
      <c r="H878" s="210">
        <v>37026.327164351853</v>
      </c>
      <c r="I878" t="s">
        <v>3439</v>
      </c>
      <c r="M878" t="s">
        <v>3795</v>
      </c>
      <c r="N878" t="s">
        <v>3275</v>
      </c>
      <c r="O878" t="s">
        <v>3339</v>
      </c>
      <c r="P878" s="211">
        <v>5000</v>
      </c>
      <c r="S878" t="s">
        <v>3796</v>
      </c>
      <c r="T878" t="s">
        <v>2685</v>
      </c>
      <c r="U878" s="213">
        <v>4.3049999999999997</v>
      </c>
      <c r="V878" t="s">
        <v>3487</v>
      </c>
      <c r="W878" t="s">
        <v>3328</v>
      </c>
      <c r="X878" t="s">
        <v>3329</v>
      </c>
      <c r="Y878" t="s">
        <v>3280</v>
      </c>
      <c r="Z878" t="s">
        <v>4117</v>
      </c>
      <c r="AA878">
        <v>788781</v>
      </c>
      <c r="AB878" s="210">
        <v>37027.875</v>
      </c>
      <c r="AC878" s="210">
        <v>37027.875</v>
      </c>
    </row>
    <row r="879" spans="1:30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25">
        <f t="shared" si="70"/>
        <v>5000</v>
      </c>
      <c r="G879" s="214">
        <v>1245382</v>
      </c>
      <c r="H879" s="210">
        <v>37026.327268518522</v>
      </c>
      <c r="I879" t="s">
        <v>3157</v>
      </c>
      <c r="M879" t="s">
        <v>3795</v>
      </c>
      <c r="N879" t="s">
        <v>3275</v>
      </c>
      <c r="O879" t="s">
        <v>3339</v>
      </c>
      <c r="Q879" s="211">
        <v>5000</v>
      </c>
      <c r="S879" t="s">
        <v>3796</v>
      </c>
      <c r="T879" t="s">
        <v>2685</v>
      </c>
      <c r="U879" s="213">
        <v>4.3099999999999996</v>
      </c>
      <c r="V879" t="s">
        <v>3277</v>
      </c>
      <c r="W879" t="s">
        <v>3328</v>
      </c>
      <c r="X879" t="s">
        <v>3329</v>
      </c>
      <c r="Y879" t="s">
        <v>3280</v>
      </c>
      <c r="Z879" t="s">
        <v>4117</v>
      </c>
      <c r="AA879">
        <v>788783</v>
      </c>
      <c r="AB879" s="210">
        <v>37027.875</v>
      </c>
      <c r="AC879" s="210">
        <v>37027.875</v>
      </c>
    </row>
    <row r="880" spans="1:30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25">
        <f t="shared" si="70"/>
        <v>5000</v>
      </c>
      <c r="G880" s="214">
        <v>1245381</v>
      </c>
      <c r="H880" s="210">
        <v>37026.327268518522</v>
      </c>
      <c r="I880" t="s">
        <v>3822</v>
      </c>
      <c r="M880" t="s">
        <v>3795</v>
      </c>
      <c r="N880" t="s">
        <v>3275</v>
      </c>
      <c r="O880" t="s">
        <v>3516</v>
      </c>
      <c r="P880" s="211">
        <v>5000</v>
      </c>
      <c r="S880" t="s">
        <v>3796</v>
      </c>
      <c r="T880" t="s">
        <v>2685</v>
      </c>
      <c r="U880" s="213">
        <v>4.66</v>
      </c>
      <c r="V880" t="s">
        <v>3458</v>
      </c>
      <c r="W880" t="s">
        <v>3518</v>
      </c>
      <c r="X880" t="s">
        <v>3519</v>
      </c>
      <c r="Y880" t="s">
        <v>3280</v>
      </c>
      <c r="Z880" t="s">
        <v>4117</v>
      </c>
      <c r="AA880">
        <v>788782</v>
      </c>
      <c r="AB880" s="210">
        <v>37027.875</v>
      </c>
      <c r="AC880" s="210">
        <v>37027.875</v>
      </c>
    </row>
    <row r="881" spans="1:30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25">
        <f t="shared" si="70"/>
        <v>10000</v>
      </c>
      <c r="G881" s="214">
        <v>1245383</v>
      </c>
      <c r="H881" s="210">
        <v>37026.327384259261</v>
      </c>
      <c r="I881" t="s">
        <v>3334</v>
      </c>
      <c r="M881" t="s">
        <v>3795</v>
      </c>
      <c r="N881" t="s">
        <v>3275</v>
      </c>
      <c r="O881" t="s">
        <v>3361</v>
      </c>
      <c r="Q881" s="211">
        <v>10000</v>
      </c>
      <c r="S881" t="s">
        <v>3796</v>
      </c>
      <c r="T881" t="s">
        <v>2685</v>
      </c>
      <c r="U881" s="213">
        <v>4.3899999999999997</v>
      </c>
      <c r="V881" t="s">
        <v>3463</v>
      </c>
      <c r="W881" t="s">
        <v>3363</v>
      </c>
      <c r="X881" t="s">
        <v>3364</v>
      </c>
      <c r="Y881" t="s">
        <v>3280</v>
      </c>
      <c r="Z881" t="s">
        <v>4117</v>
      </c>
      <c r="AA881">
        <v>788784</v>
      </c>
      <c r="AB881" s="210">
        <v>37027.875</v>
      </c>
      <c r="AC881" s="210">
        <v>37027.875</v>
      </c>
    </row>
    <row r="882" spans="1:30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25">
        <f t="shared" si="70"/>
        <v>50</v>
      </c>
      <c r="G882" s="214">
        <v>1245384</v>
      </c>
      <c r="H882" s="210">
        <v>37026.327627314815</v>
      </c>
      <c r="I882" t="s">
        <v>3568</v>
      </c>
      <c r="M882" t="s">
        <v>3795</v>
      </c>
      <c r="N882" t="s">
        <v>3275</v>
      </c>
      <c r="O882" t="s">
        <v>3569</v>
      </c>
      <c r="Q882" s="211">
        <v>50</v>
      </c>
      <c r="S882" t="s">
        <v>3796</v>
      </c>
      <c r="T882" t="s">
        <v>2685</v>
      </c>
      <c r="U882" s="213">
        <v>4.8</v>
      </c>
      <c r="V882" t="s">
        <v>3570</v>
      </c>
      <c r="W882" t="s">
        <v>3539</v>
      </c>
      <c r="X882" t="s">
        <v>3540</v>
      </c>
      <c r="Y882" t="s">
        <v>3280</v>
      </c>
      <c r="Z882" t="s">
        <v>4117</v>
      </c>
      <c r="AA882">
        <v>788785</v>
      </c>
      <c r="AB882" s="210">
        <v>37027.875</v>
      </c>
      <c r="AC882" s="210">
        <v>37027.875</v>
      </c>
    </row>
    <row r="883" spans="1:30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25">
        <f t="shared" si="70"/>
        <v>5000</v>
      </c>
      <c r="G883" s="214">
        <v>1245386</v>
      </c>
      <c r="H883" s="210">
        <v>37026.3281712963</v>
      </c>
      <c r="I883" t="s">
        <v>3234</v>
      </c>
      <c r="M883" t="s">
        <v>3795</v>
      </c>
      <c r="N883" t="s">
        <v>3275</v>
      </c>
      <c r="O883" t="s">
        <v>3516</v>
      </c>
      <c r="Q883" s="211">
        <v>5000</v>
      </c>
      <c r="S883" t="s">
        <v>3796</v>
      </c>
      <c r="T883" t="s">
        <v>2685</v>
      </c>
      <c r="U883" s="213">
        <v>4.6749999999999998</v>
      </c>
      <c r="V883" t="s">
        <v>3571</v>
      </c>
      <c r="W883" t="s">
        <v>3518</v>
      </c>
      <c r="X883" t="s">
        <v>3519</v>
      </c>
      <c r="Y883" t="s">
        <v>3280</v>
      </c>
      <c r="Z883" t="s">
        <v>4117</v>
      </c>
      <c r="AA883">
        <v>788786</v>
      </c>
      <c r="AB883" s="210">
        <v>37027.875</v>
      </c>
      <c r="AC883" s="210">
        <v>37027.875</v>
      </c>
    </row>
    <row r="884" spans="1:30" x14ac:dyDescent="0.2">
      <c r="A884" s="44" t="str">
        <f t="shared" si="66"/>
        <v xml:space="preserve"> Metals Financial</v>
      </c>
      <c r="B884" s="44" t="str">
        <f t="shared" si="67"/>
        <v/>
      </c>
      <c r="C884" s="44" t="str">
        <f t="shared" si="68"/>
        <v>Metals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1</v>
      </c>
      <c r="F884" s="225">
        <f t="shared" si="70"/>
        <v>10</v>
      </c>
      <c r="G884" s="214">
        <v>1245387</v>
      </c>
      <c r="H884" s="210">
        <v>37026.328263888892</v>
      </c>
      <c r="I884" t="s">
        <v>2825</v>
      </c>
      <c r="M884" t="s">
        <v>3801</v>
      </c>
      <c r="N884" t="s">
        <v>2816</v>
      </c>
      <c r="O884" t="s">
        <v>2817</v>
      </c>
      <c r="Q884" s="211">
        <v>10</v>
      </c>
      <c r="S884" t="s">
        <v>2818</v>
      </c>
      <c r="T884" t="s">
        <v>2685</v>
      </c>
      <c r="U884" s="213">
        <v>7270</v>
      </c>
      <c r="V884" t="s">
        <v>2826</v>
      </c>
      <c r="W884" t="s">
        <v>2820</v>
      </c>
      <c r="X884" t="s">
        <v>2688</v>
      </c>
      <c r="Y884" t="s">
        <v>2689</v>
      </c>
      <c r="Z884" t="s">
        <v>2690</v>
      </c>
      <c r="AA884">
        <v>2129791</v>
      </c>
    </row>
    <row r="885" spans="1:30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25">
        <f t="shared" si="70"/>
        <v>5000</v>
      </c>
      <c r="G885" s="214">
        <v>1245388</v>
      </c>
      <c r="H885" s="210">
        <v>37026.328379629631</v>
      </c>
      <c r="I885" t="s">
        <v>3822</v>
      </c>
      <c r="M885" t="s">
        <v>3795</v>
      </c>
      <c r="N885" t="s">
        <v>3275</v>
      </c>
      <c r="O885" t="s">
        <v>3555</v>
      </c>
      <c r="Q885" s="211">
        <v>5000</v>
      </c>
      <c r="S885" t="s">
        <v>3796</v>
      </c>
      <c r="T885" t="s">
        <v>2685</v>
      </c>
      <c r="U885" s="213">
        <v>4.7949999999999999</v>
      </c>
      <c r="V885" t="s">
        <v>3458</v>
      </c>
      <c r="W885" t="s">
        <v>3539</v>
      </c>
      <c r="X885" t="s">
        <v>3540</v>
      </c>
      <c r="Y885" t="s">
        <v>3280</v>
      </c>
      <c r="Z885" t="s">
        <v>4117</v>
      </c>
      <c r="AA885">
        <v>788787</v>
      </c>
      <c r="AB885" s="210">
        <v>37027.875</v>
      </c>
      <c r="AC885" s="210">
        <v>37027.875</v>
      </c>
    </row>
    <row r="886" spans="1:30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25">
        <f t="shared" si="70"/>
        <v>5000</v>
      </c>
      <c r="G886" s="214">
        <v>1245389</v>
      </c>
      <c r="H886" s="210">
        <v>37026.328576388885</v>
      </c>
      <c r="I886" t="s">
        <v>3439</v>
      </c>
      <c r="M886" t="s">
        <v>3795</v>
      </c>
      <c r="N886" t="s">
        <v>3275</v>
      </c>
      <c r="O886" t="s">
        <v>3339</v>
      </c>
      <c r="P886" s="211">
        <v>5000</v>
      </c>
      <c r="S886" t="s">
        <v>3796</v>
      </c>
      <c r="T886" t="s">
        <v>2685</v>
      </c>
      <c r="U886" s="213">
        <v>4.3049999999999997</v>
      </c>
      <c r="V886" t="s">
        <v>3487</v>
      </c>
      <c r="W886" t="s">
        <v>3328</v>
      </c>
      <c r="X886" t="s">
        <v>3329</v>
      </c>
      <c r="Y886" t="s">
        <v>3280</v>
      </c>
      <c r="Z886" t="s">
        <v>4117</v>
      </c>
      <c r="AA886">
        <v>788788</v>
      </c>
      <c r="AB886" s="210">
        <v>37027.875</v>
      </c>
      <c r="AC886" s="210">
        <v>37027.875</v>
      </c>
    </row>
    <row r="887" spans="1:30" x14ac:dyDescent="0.2">
      <c r="A887" s="44" t="str">
        <f t="shared" si="66"/>
        <v xml:space="preserve"> Power Physical</v>
      </c>
      <c r="B887" s="44" t="str">
        <f t="shared" si="67"/>
        <v/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5</v>
      </c>
      <c r="F887" s="225">
        <f t="shared" si="70"/>
        <v>125</v>
      </c>
      <c r="G887" s="214">
        <v>1245390</v>
      </c>
      <c r="H887" s="210">
        <v>37026.328761574077</v>
      </c>
      <c r="I887" t="s">
        <v>2728</v>
      </c>
      <c r="M887" t="s">
        <v>3886</v>
      </c>
      <c r="N887" t="s">
        <v>2705</v>
      </c>
      <c r="O887" t="s">
        <v>2829</v>
      </c>
      <c r="P887" s="211">
        <v>25</v>
      </c>
      <c r="S887" t="s">
        <v>3794</v>
      </c>
      <c r="T887" t="s">
        <v>2707</v>
      </c>
      <c r="U887" s="213">
        <v>26.1</v>
      </c>
      <c r="V887" t="s">
        <v>2729</v>
      </c>
      <c r="W887" t="s">
        <v>2709</v>
      </c>
      <c r="X887" t="s">
        <v>2710</v>
      </c>
      <c r="Y887" t="s">
        <v>2711</v>
      </c>
      <c r="Z887" t="s">
        <v>2712</v>
      </c>
      <c r="AA887">
        <v>102368.1</v>
      </c>
      <c r="AB887" s="210">
        <v>37032.875</v>
      </c>
      <c r="AC887" s="210">
        <v>37036.875</v>
      </c>
    </row>
    <row r="888" spans="1:30" x14ac:dyDescent="0.2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153</v>
      </c>
      <c r="F888" s="225">
        <f t="shared" si="70"/>
        <v>765000</v>
      </c>
      <c r="G888" s="214">
        <v>1245391</v>
      </c>
      <c r="H888" s="210">
        <v>37026.328981481478</v>
      </c>
      <c r="I888" t="s">
        <v>4237</v>
      </c>
      <c r="M888" t="s">
        <v>3795</v>
      </c>
      <c r="N888" t="s">
        <v>3247</v>
      </c>
      <c r="O888" t="s">
        <v>3430</v>
      </c>
      <c r="Q888" s="211">
        <v>5000</v>
      </c>
      <c r="S888" t="s">
        <v>3796</v>
      </c>
      <c r="T888" t="s">
        <v>2685</v>
      </c>
      <c r="U888" s="213">
        <v>4.5999999999999996</v>
      </c>
      <c r="V888" t="s">
        <v>3546</v>
      </c>
      <c r="W888" t="s">
        <v>3975</v>
      </c>
      <c r="X888" t="s">
        <v>3250</v>
      </c>
      <c r="Y888" t="s">
        <v>2803</v>
      </c>
      <c r="Z888" t="s">
        <v>4117</v>
      </c>
      <c r="AA888" t="s">
        <v>3572</v>
      </c>
      <c r="AB888" s="210">
        <v>37043</v>
      </c>
      <c r="AC888" s="210">
        <v>37195</v>
      </c>
      <c r="AD888">
        <f>(AC888-AB888+1)*SUM(P888:Q888)</f>
        <v>765000</v>
      </c>
    </row>
    <row r="889" spans="1:30" x14ac:dyDescent="0.2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92</v>
      </c>
      <c r="F889" s="225">
        <f t="shared" si="70"/>
        <v>4600</v>
      </c>
      <c r="G889" s="214">
        <v>1245392</v>
      </c>
      <c r="H889" s="210">
        <v>37026.329004629632</v>
      </c>
      <c r="I889" t="s">
        <v>3234</v>
      </c>
      <c r="M889" t="s">
        <v>3886</v>
      </c>
      <c r="N889" t="s">
        <v>3096</v>
      </c>
      <c r="O889" t="s">
        <v>3573</v>
      </c>
      <c r="P889" s="211">
        <v>50</v>
      </c>
      <c r="S889" t="s">
        <v>3794</v>
      </c>
      <c r="T889" t="s">
        <v>2685</v>
      </c>
      <c r="U889" s="213">
        <v>40.75</v>
      </c>
      <c r="V889" t="s">
        <v>3574</v>
      </c>
      <c r="W889" t="s">
        <v>3243</v>
      </c>
      <c r="X889" t="s">
        <v>3244</v>
      </c>
      <c r="Y889" t="s">
        <v>3074</v>
      </c>
      <c r="Z889" t="s">
        <v>4112</v>
      </c>
      <c r="AA889">
        <v>610914.1</v>
      </c>
      <c r="AB889" s="210">
        <v>37165.594444444447</v>
      </c>
      <c r="AC889" s="210">
        <v>37256.594444444447</v>
      </c>
    </row>
    <row r="890" spans="1:30" x14ac:dyDescent="0.2">
      <c r="A890" s="44" t="str">
        <f t="shared" si="66"/>
        <v>US Crude Financial</v>
      </c>
      <c r="B890" s="44" t="str">
        <f t="shared" si="67"/>
        <v>US</v>
      </c>
      <c r="C890" s="44" t="str">
        <f t="shared" si="68"/>
        <v>Crude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1</v>
      </c>
      <c r="F890" s="225">
        <f t="shared" si="70"/>
        <v>50000</v>
      </c>
      <c r="G890" s="214">
        <v>1245393</v>
      </c>
      <c r="H890" s="210">
        <v>37026.329039351855</v>
      </c>
      <c r="I890" t="s">
        <v>3045</v>
      </c>
      <c r="M890" t="s">
        <v>4216</v>
      </c>
      <c r="N890" t="s">
        <v>3046</v>
      </c>
      <c r="O890" t="s">
        <v>3047</v>
      </c>
      <c r="Q890" s="211">
        <v>50000</v>
      </c>
      <c r="S890" t="s">
        <v>3802</v>
      </c>
      <c r="T890" t="s">
        <v>2685</v>
      </c>
      <c r="U890" s="213">
        <v>28.72</v>
      </c>
      <c r="V890" t="s">
        <v>3575</v>
      </c>
      <c r="W890" t="s">
        <v>3049</v>
      </c>
      <c r="X890" t="s">
        <v>3050</v>
      </c>
      <c r="Y890" t="s">
        <v>2803</v>
      </c>
      <c r="Z890" t="s">
        <v>4117</v>
      </c>
      <c r="AA890" t="s">
        <v>3576</v>
      </c>
      <c r="AB890" s="210">
        <v>37043</v>
      </c>
      <c r="AC890" s="210">
        <v>37072</v>
      </c>
    </row>
    <row r="891" spans="1:30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25">
        <f t="shared" si="70"/>
        <v>10000</v>
      </c>
      <c r="G891" s="214">
        <v>1245394</v>
      </c>
      <c r="H891" s="210">
        <v>37026.32912037037</v>
      </c>
      <c r="I891" t="s">
        <v>3475</v>
      </c>
      <c r="M891" t="s">
        <v>3795</v>
      </c>
      <c r="N891" t="s">
        <v>3275</v>
      </c>
      <c r="O891" t="s">
        <v>3577</v>
      </c>
      <c r="Q891" s="211">
        <v>10000</v>
      </c>
      <c r="S891" t="s">
        <v>3796</v>
      </c>
      <c r="T891" t="s">
        <v>2685</v>
      </c>
      <c r="U891" s="213">
        <v>4.55</v>
      </c>
      <c r="V891" t="s">
        <v>3578</v>
      </c>
      <c r="W891" t="s">
        <v>3579</v>
      </c>
      <c r="X891" t="s">
        <v>3580</v>
      </c>
      <c r="Y891" t="s">
        <v>3280</v>
      </c>
      <c r="Z891" t="s">
        <v>4117</v>
      </c>
      <c r="AA891">
        <v>788789</v>
      </c>
      <c r="AB891" s="210">
        <v>37027.875</v>
      </c>
      <c r="AC891" s="210">
        <v>37027.875</v>
      </c>
    </row>
    <row r="892" spans="1:30" x14ac:dyDescent="0.2">
      <c r="A892" s="44" t="str">
        <f t="shared" si="66"/>
        <v>US Natural Gas Financial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16</v>
      </c>
      <c r="F892" s="225">
        <f t="shared" si="70"/>
        <v>240000</v>
      </c>
      <c r="G892" s="214">
        <v>1245395</v>
      </c>
      <c r="H892" s="210">
        <v>37026.32916666667</v>
      </c>
      <c r="I892" t="s">
        <v>4237</v>
      </c>
      <c r="M892" t="s">
        <v>3795</v>
      </c>
      <c r="N892" t="s">
        <v>3247</v>
      </c>
      <c r="O892" t="s">
        <v>3422</v>
      </c>
      <c r="P892" s="211">
        <v>15000</v>
      </c>
      <c r="S892" t="s">
        <v>3796</v>
      </c>
      <c r="T892" t="s">
        <v>2685</v>
      </c>
      <c r="U892" s="213">
        <v>4.42</v>
      </c>
      <c r="V892" t="s">
        <v>3423</v>
      </c>
      <c r="W892" t="s">
        <v>3424</v>
      </c>
      <c r="X892" t="s">
        <v>3425</v>
      </c>
      <c r="Y892" t="s">
        <v>2803</v>
      </c>
      <c r="Z892" t="s">
        <v>4117</v>
      </c>
      <c r="AA892" t="s">
        <v>3581</v>
      </c>
      <c r="AB892" s="210">
        <v>37027.875</v>
      </c>
      <c r="AC892" s="210">
        <v>37042.875</v>
      </c>
      <c r="AD892">
        <f>(AC892-AB892+1)*SUM(P892:Q892)</f>
        <v>240000</v>
      </c>
    </row>
    <row r="893" spans="1:30" x14ac:dyDescent="0.2">
      <c r="A893" s="44" t="str">
        <f t="shared" si="66"/>
        <v xml:space="preserve"> Power Physical</v>
      </c>
      <c r="B893" s="44" t="str">
        <f t="shared" si="67"/>
        <v/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25">
        <f t="shared" si="70"/>
        <v>25</v>
      </c>
      <c r="G893" s="214">
        <v>1245396</v>
      </c>
      <c r="H893" s="210">
        <v>37026.329259259262</v>
      </c>
      <c r="I893" t="s">
        <v>2733</v>
      </c>
      <c r="M893" t="s">
        <v>3886</v>
      </c>
      <c r="N893" t="s">
        <v>2705</v>
      </c>
      <c r="O893" t="s">
        <v>3527</v>
      </c>
      <c r="P893" s="211">
        <v>25</v>
      </c>
      <c r="S893" t="s">
        <v>3794</v>
      </c>
      <c r="T893" t="s">
        <v>2707</v>
      </c>
      <c r="U893" s="213">
        <v>29.5</v>
      </c>
      <c r="V893" t="s">
        <v>2736</v>
      </c>
      <c r="W893" t="s">
        <v>2709</v>
      </c>
      <c r="X893" t="s">
        <v>2710</v>
      </c>
      <c r="Y893" t="s">
        <v>2711</v>
      </c>
      <c r="Z893" t="s">
        <v>2712</v>
      </c>
      <c r="AA893">
        <v>102369.1</v>
      </c>
      <c r="AB893" s="210">
        <v>37028.875</v>
      </c>
      <c r="AC893" s="210">
        <v>37028.875</v>
      </c>
    </row>
    <row r="894" spans="1:30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25">
        <f t="shared" si="70"/>
        <v>5000</v>
      </c>
      <c r="G894" s="214">
        <v>1245397</v>
      </c>
      <c r="H894" s="210">
        <v>37026.329270833332</v>
      </c>
      <c r="I894" t="s">
        <v>3582</v>
      </c>
      <c r="M894" t="s">
        <v>3795</v>
      </c>
      <c r="N894" t="s">
        <v>3275</v>
      </c>
      <c r="O894" t="s">
        <v>3555</v>
      </c>
      <c r="Q894" s="211">
        <v>5000</v>
      </c>
      <c r="S894" t="s">
        <v>3796</v>
      </c>
      <c r="T894" t="s">
        <v>2685</v>
      </c>
      <c r="U894" s="213">
        <v>4.8099999999999996</v>
      </c>
      <c r="V894" t="s">
        <v>3583</v>
      </c>
      <c r="W894" t="s">
        <v>3539</v>
      </c>
      <c r="X894" t="s">
        <v>3540</v>
      </c>
      <c r="Y894" t="s">
        <v>3280</v>
      </c>
      <c r="Z894" t="s">
        <v>4117</v>
      </c>
      <c r="AA894">
        <v>788790</v>
      </c>
      <c r="AB894" s="210">
        <v>37027.875</v>
      </c>
      <c r="AC894" s="210">
        <v>37027.875</v>
      </c>
    </row>
    <row r="895" spans="1:30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25">
        <f t="shared" si="70"/>
        <v>10000</v>
      </c>
      <c r="G895" s="214">
        <v>1245400</v>
      </c>
      <c r="H895" s="210">
        <v>37026.329317129632</v>
      </c>
      <c r="I895" t="s">
        <v>3565</v>
      </c>
      <c r="M895" t="s">
        <v>3795</v>
      </c>
      <c r="N895" t="s">
        <v>3275</v>
      </c>
      <c r="O895" t="s">
        <v>3457</v>
      </c>
      <c r="P895" s="211">
        <v>10000</v>
      </c>
      <c r="S895" t="s">
        <v>3796</v>
      </c>
      <c r="T895" t="s">
        <v>2685</v>
      </c>
      <c r="U895" s="213">
        <v>4.43</v>
      </c>
      <c r="V895" t="s">
        <v>3566</v>
      </c>
      <c r="W895" t="s">
        <v>3459</v>
      </c>
      <c r="X895" t="s">
        <v>3460</v>
      </c>
      <c r="Y895" t="s">
        <v>3280</v>
      </c>
      <c r="Z895" t="s">
        <v>4117</v>
      </c>
      <c r="AA895">
        <v>788792</v>
      </c>
      <c r="AB895" s="210">
        <v>37027.875</v>
      </c>
      <c r="AC895" s="210">
        <v>37027.875</v>
      </c>
    </row>
    <row r="896" spans="1:30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25">
        <f t="shared" si="70"/>
        <v>10000</v>
      </c>
      <c r="G896" s="214">
        <v>1245398</v>
      </c>
      <c r="H896" s="210">
        <v>37026.329317129632</v>
      </c>
      <c r="I896" t="s">
        <v>4237</v>
      </c>
      <c r="M896" t="s">
        <v>3795</v>
      </c>
      <c r="N896" t="s">
        <v>3275</v>
      </c>
      <c r="O896" t="s">
        <v>3584</v>
      </c>
      <c r="Q896" s="211">
        <v>10000</v>
      </c>
      <c r="S896" t="s">
        <v>3796</v>
      </c>
      <c r="T896" t="s">
        <v>2685</v>
      </c>
      <c r="U896" s="213">
        <v>4.3650000000000002</v>
      </c>
      <c r="V896" t="s">
        <v>3585</v>
      </c>
      <c r="W896" t="s">
        <v>3586</v>
      </c>
      <c r="X896" t="s">
        <v>3587</v>
      </c>
      <c r="Y896" t="s">
        <v>3280</v>
      </c>
      <c r="Z896" t="s">
        <v>4117</v>
      </c>
      <c r="AA896">
        <v>788791</v>
      </c>
      <c r="AB896" s="210">
        <v>37027.875</v>
      </c>
      <c r="AC896" s="210">
        <v>37027.875</v>
      </c>
    </row>
    <row r="897" spans="1:30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25">
        <f t="shared" si="70"/>
        <v>10000</v>
      </c>
      <c r="G897" s="214">
        <v>1245401</v>
      </c>
      <c r="H897" s="210">
        <v>37026.329351851855</v>
      </c>
      <c r="I897" t="s">
        <v>4237</v>
      </c>
      <c r="M897" t="s">
        <v>3795</v>
      </c>
      <c r="N897" t="s">
        <v>3275</v>
      </c>
      <c r="O897" t="s">
        <v>3588</v>
      </c>
      <c r="Q897" s="211">
        <v>10000</v>
      </c>
      <c r="S897" t="s">
        <v>3796</v>
      </c>
      <c r="T897" t="s">
        <v>2685</v>
      </c>
      <c r="U897" s="213">
        <v>4.3650000000000002</v>
      </c>
      <c r="V897" t="s">
        <v>3585</v>
      </c>
      <c r="W897" t="s">
        <v>3586</v>
      </c>
      <c r="X897" t="s">
        <v>3587</v>
      </c>
      <c r="Y897" t="s">
        <v>3280</v>
      </c>
      <c r="Z897" t="s">
        <v>4117</v>
      </c>
      <c r="AA897">
        <v>788793</v>
      </c>
      <c r="AB897" s="210">
        <v>37027.875</v>
      </c>
      <c r="AC897" s="210">
        <v>37027.875</v>
      </c>
    </row>
    <row r="898" spans="1:30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25">
        <f t="shared" si="70"/>
        <v>5000</v>
      </c>
      <c r="G898" s="214">
        <v>1245402</v>
      </c>
      <c r="H898" s="210">
        <v>37026.329479166663</v>
      </c>
      <c r="I898" t="s">
        <v>3582</v>
      </c>
      <c r="M898" t="s">
        <v>3795</v>
      </c>
      <c r="N898" t="s">
        <v>3275</v>
      </c>
      <c r="O898" t="s">
        <v>3537</v>
      </c>
      <c r="Q898" s="211">
        <v>5000</v>
      </c>
      <c r="S898" t="s">
        <v>3796</v>
      </c>
      <c r="T898" t="s">
        <v>2685</v>
      </c>
      <c r="U898" s="213">
        <v>4.7750000000000004</v>
      </c>
      <c r="V898" t="s">
        <v>3583</v>
      </c>
      <c r="W898" t="s">
        <v>3539</v>
      </c>
      <c r="X898" t="s">
        <v>3540</v>
      </c>
      <c r="Y898" t="s">
        <v>3280</v>
      </c>
      <c r="Z898" t="s">
        <v>4117</v>
      </c>
      <c r="AA898">
        <v>788794</v>
      </c>
      <c r="AB898" s="210">
        <v>37027.875</v>
      </c>
      <c r="AC898" s="210">
        <v>37027.875</v>
      </c>
    </row>
    <row r="899" spans="1:30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25">
        <f t="shared" si="70"/>
        <v>5000</v>
      </c>
      <c r="G899" s="214">
        <v>1245403</v>
      </c>
      <c r="H899" s="210">
        <v>37026.329502314817</v>
      </c>
      <c r="I899" t="s">
        <v>3822</v>
      </c>
      <c r="M899" t="s">
        <v>3795</v>
      </c>
      <c r="N899" t="s">
        <v>3275</v>
      </c>
      <c r="O899" t="s">
        <v>3569</v>
      </c>
      <c r="Q899" s="211">
        <v>5000</v>
      </c>
      <c r="S899" t="s">
        <v>3796</v>
      </c>
      <c r="T899" t="s">
        <v>2685</v>
      </c>
      <c r="U899" s="213">
        <v>4.8099999999999996</v>
      </c>
      <c r="V899" t="s">
        <v>3458</v>
      </c>
      <c r="W899" t="s">
        <v>3539</v>
      </c>
      <c r="X899" t="s">
        <v>3540</v>
      </c>
      <c r="Y899" t="s">
        <v>3280</v>
      </c>
      <c r="Z899" t="s">
        <v>4117</v>
      </c>
      <c r="AA899">
        <v>788795</v>
      </c>
      <c r="AB899" s="210">
        <v>37027.875</v>
      </c>
      <c r="AC899" s="210">
        <v>37027.875</v>
      </c>
    </row>
    <row r="900" spans="1:30" x14ac:dyDescent="0.2">
      <c r="A900" s="44" t="str">
        <f t="shared" si="66"/>
        <v xml:space="preserve"> Power Physical</v>
      </c>
      <c r="B900" s="44" t="str">
        <f t="shared" si="67"/>
        <v/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7</v>
      </c>
      <c r="F900" s="225">
        <f t="shared" si="70"/>
        <v>175</v>
      </c>
      <c r="G900" s="214">
        <v>1245404</v>
      </c>
      <c r="H900" s="210">
        <v>37026.329618055555</v>
      </c>
      <c r="I900" t="s">
        <v>3589</v>
      </c>
      <c r="M900" t="s">
        <v>3886</v>
      </c>
      <c r="N900" t="s">
        <v>2705</v>
      </c>
      <c r="O900" t="s">
        <v>3200</v>
      </c>
      <c r="P900" s="211">
        <v>25</v>
      </c>
      <c r="S900" t="s">
        <v>3794</v>
      </c>
      <c r="T900" t="s">
        <v>2707</v>
      </c>
      <c r="U900" s="213">
        <v>19.7</v>
      </c>
      <c r="V900" t="s">
        <v>3590</v>
      </c>
      <c r="W900" t="s">
        <v>2709</v>
      </c>
      <c r="X900" t="s">
        <v>2710</v>
      </c>
      <c r="Y900" t="s">
        <v>2711</v>
      </c>
      <c r="Z900" t="s">
        <v>2712</v>
      </c>
      <c r="AA900">
        <v>102370.1</v>
      </c>
      <c r="AB900" s="210">
        <v>37032.875</v>
      </c>
      <c r="AC900" s="210">
        <v>37038.875</v>
      </c>
    </row>
    <row r="901" spans="1:30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25">
        <f t="shared" si="70"/>
        <v>10000</v>
      </c>
      <c r="G901" s="214">
        <v>1245405</v>
      </c>
      <c r="H901" s="210">
        <v>37026.329837962963</v>
      </c>
      <c r="I901" t="s">
        <v>3591</v>
      </c>
      <c r="M901" t="s">
        <v>3795</v>
      </c>
      <c r="N901" t="s">
        <v>3275</v>
      </c>
      <c r="O901" t="s">
        <v>3516</v>
      </c>
      <c r="Q901" s="211">
        <v>10000</v>
      </c>
      <c r="S901" t="s">
        <v>3796</v>
      </c>
      <c r="T901" t="s">
        <v>2685</v>
      </c>
      <c r="U901" s="213">
        <v>4.6900000000000004</v>
      </c>
      <c r="V901" t="s">
        <v>3592</v>
      </c>
      <c r="W901" t="s">
        <v>3518</v>
      </c>
      <c r="X901" t="s">
        <v>3519</v>
      </c>
      <c r="Y901" t="s">
        <v>3280</v>
      </c>
      <c r="Z901" t="s">
        <v>4117</v>
      </c>
      <c r="AA901">
        <v>788796</v>
      </c>
      <c r="AB901" s="210">
        <v>37027.875</v>
      </c>
      <c r="AC901" s="210">
        <v>37027.875</v>
      </c>
    </row>
    <row r="902" spans="1:30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25">
        <f t="shared" si="70"/>
        <v>5000</v>
      </c>
      <c r="G902" s="214">
        <v>1245406</v>
      </c>
      <c r="H902" s="210">
        <v>37026.329965277779</v>
      </c>
      <c r="I902" t="s">
        <v>3324</v>
      </c>
      <c r="M902" t="s">
        <v>3795</v>
      </c>
      <c r="N902" t="s">
        <v>3275</v>
      </c>
      <c r="O902" t="s">
        <v>3593</v>
      </c>
      <c r="Q902" s="211">
        <v>5000</v>
      </c>
      <c r="S902" t="s">
        <v>3796</v>
      </c>
      <c r="T902" t="s">
        <v>2685</v>
      </c>
      <c r="U902" s="213">
        <v>5.9</v>
      </c>
      <c r="V902" t="s">
        <v>3594</v>
      </c>
      <c r="W902" t="s">
        <v>3579</v>
      </c>
      <c r="X902" t="s">
        <v>3580</v>
      </c>
      <c r="Y902" t="s">
        <v>3280</v>
      </c>
      <c r="Z902" t="s">
        <v>4117</v>
      </c>
      <c r="AA902">
        <v>788797</v>
      </c>
      <c r="AB902" s="210">
        <v>37027.875</v>
      </c>
      <c r="AC902" s="210">
        <v>37027.875</v>
      </c>
    </row>
    <row r="903" spans="1:30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25">
        <f t="shared" si="70"/>
        <v>5000</v>
      </c>
      <c r="G903" s="214">
        <v>1245407</v>
      </c>
      <c r="H903" s="210">
        <v>37026.330023148148</v>
      </c>
      <c r="I903" t="s">
        <v>3234</v>
      </c>
      <c r="M903" t="s">
        <v>3795</v>
      </c>
      <c r="N903" t="s">
        <v>3275</v>
      </c>
      <c r="O903" t="s">
        <v>3516</v>
      </c>
      <c r="P903" s="211">
        <v>5000</v>
      </c>
      <c r="S903" t="s">
        <v>3796</v>
      </c>
      <c r="T903" t="s">
        <v>2685</v>
      </c>
      <c r="U903" s="213">
        <v>4.6749999999999998</v>
      </c>
      <c r="V903" t="s">
        <v>3595</v>
      </c>
      <c r="W903" t="s">
        <v>3518</v>
      </c>
      <c r="X903" t="s">
        <v>3519</v>
      </c>
      <c r="Y903" t="s">
        <v>3280</v>
      </c>
      <c r="Z903" t="s">
        <v>4117</v>
      </c>
      <c r="AA903">
        <v>788798</v>
      </c>
      <c r="AB903" s="210">
        <v>37027.875</v>
      </c>
      <c r="AC903" s="210">
        <v>37027.875</v>
      </c>
    </row>
    <row r="904" spans="1:30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25">
        <f t="shared" si="70"/>
        <v>5000</v>
      </c>
      <c r="G904" s="214">
        <v>1245408</v>
      </c>
      <c r="H904" s="210">
        <v>37026.33021990741</v>
      </c>
      <c r="I904" t="s">
        <v>3596</v>
      </c>
      <c r="M904" t="s">
        <v>3795</v>
      </c>
      <c r="N904" t="s">
        <v>3275</v>
      </c>
      <c r="O904" t="s">
        <v>3577</v>
      </c>
      <c r="Q904" s="211">
        <v>5000</v>
      </c>
      <c r="S904" t="s">
        <v>3796</v>
      </c>
      <c r="T904" t="s">
        <v>2685</v>
      </c>
      <c r="U904" s="213">
        <v>4.6500000000000004</v>
      </c>
      <c r="V904" t="s">
        <v>3597</v>
      </c>
      <c r="W904" t="s">
        <v>3579</v>
      </c>
      <c r="X904" t="s">
        <v>3580</v>
      </c>
      <c r="Y904" t="s">
        <v>3280</v>
      </c>
      <c r="Z904" t="s">
        <v>4117</v>
      </c>
      <c r="AA904">
        <v>788799</v>
      </c>
      <c r="AB904" s="210">
        <v>37027.875</v>
      </c>
      <c r="AC904" s="210">
        <v>37027.875</v>
      </c>
    </row>
    <row r="905" spans="1:30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25">
        <f t="shared" si="70"/>
        <v>500</v>
      </c>
      <c r="G905" s="214">
        <v>1245409</v>
      </c>
      <c r="H905" s="210">
        <v>37026.330300925925</v>
      </c>
      <c r="I905" t="s">
        <v>3598</v>
      </c>
      <c r="M905" t="s">
        <v>3795</v>
      </c>
      <c r="N905" t="s">
        <v>3275</v>
      </c>
      <c r="O905" t="s">
        <v>3550</v>
      </c>
      <c r="P905" s="211">
        <v>500</v>
      </c>
      <c r="S905" t="s">
        <v>3796</v>
      </c>
      <c r="T905" t="s">
        <v>2685</v>
      </c>
      <c r="U905" s="213">
        <v>4.3650000000000002</v>
      </c>
      <c r="V905" t="s">
        <v>3599</v>
      </c>
      <c r="W905" t="s">
        <v>3363</v>
      </c>
      <c r="X905" t="s">
        <v>3364</v>
      </c>
      <c r="Y905" t="s">
        <v>3280</v>
      </c>
      <c r="Z905" t="s">
        <v>4117</v>
      </c>
      <c r="AA905">
        <v>788800</v>
      </c>
      <c r="AB905" s="210">
        <v>37027.875</v>
      </c>
      <c r="AC905" s="210">
        <v>37027.875</v>
      </c>
    </row>
    <row r="906" spans="1:30" x14ac:dyDescent="0.2">
      <c r="A906" s="44" t="str">
        <f t="shared" si="66"/>
        <v>US Power Physical</v>
      </c>
      <c r="B906" s="44" t="str">
        <f t="shared" si="67"/>
        <v>US</v>
      </c>
      <c r="C906" s="44" t="str">
        <f t="shared" si="68"/>
        <v>Power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30</v>
      </c>
      <c r="F906" s="225">
        <f t="shared" si="70"/>
        <v>1500</v>
      </c>
      <c r="G906" s="214">
        <v>1245410</v>
      </c>
      <c r="H906" s="210">
        <v>37026.330393518518</v>
      </c>
      <c r="I906" t="s">
        <v>3086</v>
      </c>
      <c r="M906" t="s">
        <v>3886</v>
      </c>
      <c r="N906" t="s">
        <v>3096</v>
      </c>
      <c r="O906" t="s">
        <v>3146</v>
      </c>
      <c r="P906" s="211">
        <v>50</v>
      </c>
      <c r="S906" t="s">
        <v>3794</v>
      </c>
      <c r="T906" t="s">
        <v>2685</v>
      </c>
      <c r="U906" s="213">
        <v>66.05</v>
      </c>
      <c r="V906" t="s">
        <v>3088</v>
      </c>
      <c r="W906" t="s">
        <v>3113</v>
      </c>
      <c r="X906" t="s">
        <v>3148</v>
      </c>
      <c r="Y906" t="s">
        <v>3074</v>
      </c>
      <c r="Z906" t="s">
        <v>4112</v>
      </c>
      <c r="AA906">
        <v>610916.1</v>
      </c>
      <c r="AB906" s="210">
        <v>37043.71597222222</v>
      </c>
      <c r="AC906" s="210">
        <v>37072.71597222222</v>
      </c>
    </row>
    <row r="907" spans="1:30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25">
        <f t="shared" ref="F907:F970" si="75">E907*SUM(P907:Q907)</f>
        <v>10000</v>
      </c>
      <c r="G907" s="214">
        <v>1245411</v>
      </c>
      <c r="H907" s="210">
        <v>37026.33079861111</v>
      </c>
      <c r="I907" t="s">
        <v>4237</v>
      </c>
      <c r="M907" t="s">
        <v>3795</v>
      </c>
      <c r="N907" t="s">
        <v>3275</v>
      </c>
      <c r="O907" t="s">
        <v>3600</v>
      </c>
      <c r="Q907" s="211">
        <v>10000</v>
      </c>
      <c r="S907" t="s">
        <v>3796</v>
      </c>
      <c r="T907" t="s">
        <v>2685</v>
      </c>
      <c r="U907" s="213">
        <v>4.38</v>
      </c>
      <c r="V907" t="s">
        <v>3585</v>
      </c>
      <c r="W907" t="s">
        <v>3471</v>
      </c>
      <c r="X907" t="s">
        <v>3587</v>
      </c>
      <c r="Y907" t="s">
        <v>3280</v>
      </c>
      <c r="Z907" t="s">
        <v>4117</v>
      </c>
      <c r="AA907">
        <v>788802</v>
      </c>
      <c r="AB907" s="210">
        <v>37027.875</v>
      </c>
      <c r="AC907" s="210">
        <v>37027.875</v>
      </c>
    </row>
    <row r="908" spans="1:30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25">
        <f t="shared" si="75"/>
        <v>5000</v>
      </c>
      <c r="G908" s="214">
        <v>1245412</v>
      </c>
      <c r="H908" s="210">
        <v>37026.330891203703</v>
      </c>
      <c r="I908" t="s">
        <v>4237</v>
      </c>
      <c r="M908" t="s">
        <v>3795</v>
      </c>
      <c r="N908" t="s">
        <v>3275</v>
      </c>
      <c r="O908" t="s">
        <v>3601</v>
      </c>
      <c r="Q908" s="211">
        <v>5000</v>
      </c>
      <c r="S908" t="s">
        <v>3796</v>
      </c>
      <c r="T908" t="s">
        <v>2685</v>
      </c>
      <c r="U908" s="213">
        <v>4.37</v>
      </c>
      <c r="V908" t="s">
        <v>3585</v>
      </c>
      <c r="W908" t="s">
        <v>3471</v>
      </c>
      <c r="X908" t="s">
        <v>3587</v>
      </c>
      <c r="Y908" t="s">
        <v>3280</v>
      </c>
      <c r="Z908" t="s">
        <v>4117</v>
      </c>
      <c r="AA908">
        <v>788803</v>
      </c>
      <c r="AB908" s="210">
        <v>37027.875</v>
      </c>
      <c r="AC908" s="210">
        <v>37027.875</v>
      </c>
    </row>
    <row r="909" spans="1:30" x14ac:dyDescent="0.2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16</v>
      </c>
      <c r="F909" s="225">
        <f t="shared" si="75"/>
        <v>40000</v>
      </c>
      <c r="G909" s="214">
        <v>1245413</v>
      </c>
      <c r="H909" s="210">
        <v>37026.33090277778</v>
      </c>
      <c r="I909" t="s">
        <v>3287</v>
      </c>
      <c r="M909" t="s">
        <v>3795</v>
      </c>
      <c r="N909" t="s">
        <v>3247</v>
      </c>
      <c r="O909" t="s">
        <v>3602</v>
      </c>
      <c r="Q909" s="211">
        <v>2500</v>
      </c>
      <c r="S909" t="s">
        <v>3796</v>
      </c>
      <c r="T909" t="s">
        <v>2685</v>
      </c>
      <c r="U909" s="213">
        <v>4.5199999999999996</v>
      </c>
      <c r="V909" t="s">
        <v>3603</v>
      </c>
      <c r="W909" t="s">
        <v>3604</v>
      </c>
      <c r="X909" t="s">
        <v>3605</v>
      </c>
      <c r="Y909" t="s">
        <v>2803</v>
      </c>
      <c r="Z909" t="s">
        <v>4117</v>
      </c>
      <c r="AA909" t="s">
        <v>3606</v>
      </c>
      <c r="AB909" s="210">
        <v>37027.875</v>
      </c>
      <c r="AC909" s="210">
        <v>37042.875</v>
      </c>
      <c r="AD909">
        <f>(AC909-AB909+1)*SUM(P909:Q909)</f>
        <v>40000</v>
      </c>
    </row>
    <row r="910" spans="1:30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25">
        <f t="shared" si="75"/>
        <v>5856</v>
      </c>
      <c r="G910" s="214">
        <v>1245416</v>
      </c>
      <c r="H910" s="210">
        <v>37026.330925925926</v>
      </c>
      <c r="I910" t="s">
        <v>3596</v>
      </c>
      <c r="M910" t="s">
        <v>3795</v>
      </c>
      <c r="N910" t="s">
        <v>3275</v>
      </c>
      <c r="O910" t="s">
        <v>3607</v>
      </c>
      <c r="P910" s="211">
        <v>5856</v>
      </c>
      <c r="S910" t="s">
        <v>3796</v>
      </c>
      <c r="T910" t="s">
        <v>2685</v>
      </c>
      <c r="U910" s="213">
        <v>4.3</v>
      </c>
      <c r="V910" t="s">
        <v>3608</v>
      </c>
      <c r="W910" t="s">
        <v>3609</v>
      </c>
      <c r="X910" t="s">
        <v>3580</v>
      </c>
      <c r="Y910" t="s">
        <v>3280</v>
      </c>
      <c r="Z910" t="s">
        <v>4117</v>
      </c>
      <c r="AA910">
        <v>788805</v>
      </c>
      <c r="AB910" s="210">
        <v>37027.875</v>
      </c>
      <c r="AC910" s="210">
        <v>37027.875</v>
      </c>
    </row>
    <row r="911" spans="1:30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25">
        <f t="shared" si="75"/>
        <v>5000</v>
      </c>
      <c r="G911" s="214">
        <v>1245415</v>
      </c>
      <c r="H911" s="210">
        <v>37026.330925925926</v>
      </c>
      <c r="I911" t="s">
        <v>4237</v>
      </c>
      <c r="M911" t="s">
        <v>3795</v>
      </c>
      <c r="N911" t="s">
        <v>3275</v>
      </c>
      <c r="O911" t="s">
        <v>3601</v>
      </c>
      <c r="Q911" s="211">
        <v>5000</v>
      </c>
      <c r="S911" t="s">
        <v>3796</v>
      </c>
      <c r="T911" t="s">
        <v>2685</v>
      </c>
      <c r="U911" s="213">
        <v>4.38</v>
      </c>
      <c r="V911" t="s">
        <v>3585</v>
      </c>
      <c r="W911" t="s">
        <v>3471</v>
      </c>
      <c r="X911" t="s">
        <v>3587</v>
      </c>
      <c r="Y911" t="s">
        <v>3280</v>
      </c>
      <c r="Z911" t="s">
        <v>4117</v>
      </c>
      <c r="AA911">
        <v>788804</v>
      </c>
      <c r="AB911" s="210">
        <v>37027.875</v>
      </c>
      <c r="AC911" s="210">
        <v>37027.875</v>
      </c>
    </row>
    <row r="912" spans="1:30" x14ac:dyDescent="0.2">
      <c r="A912" s="44" t="str">
        <f t="shared" si="71"/>
        <v>US Natural Gas Financial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30</v>
      </c>
      <c r="F912" s="225">
        <f t="shared" si="75"/>
        <v>450000</v>
      </c>
      <c r="G912" s="214">
        <v>1245417</v>
      </c>
      <c r="H912" s="210">
        <v>37026.330972222226</v>
      </c>
      <c r="I912" t="s">
        <v>3261</v>
      </c>
      <c r="M912" t="s">
        <v>3795</v>
      </c>
      <c r="N912" t="s">
        <v>3247</v>
      </c>
      <c r="O912" t="s">
        <v>3248</v>
      </c>
      <c r="P912" s="211">
        <v>15000</v>
      </c>
      <c r="S912" t="s">
        <v>3796</v>
      </c>
      <c r="T912" t="s">
        <v>2685</v>
      </c>
      <c r="U912" s="213">
        <v>4.49</v>
      </c>
      <c r="V912" t="s">
        <v>3262</v>
      </c>
      <c r="W912" t="s">
        <v>3975</v>
      </c>
      <c r="X912" t="s">
        <v>3250</v>
      </c>
      <c r="Y912" t="s">
        <v>2803</v>
      </c>
      <c r="Z912" t="s">
        <v>4117</v>
      </c>
      <c r="AA912" t="s">
        <v>3610</v>
      </c>
      <c r="AB912" s="210">
        <v>37043.875</v>
      </c>
      <c r="AC912" s="210">
        <v>37072.875</v>
      </c>
      <c r="AD912">
        <f>(AC912-AB912+1)*SUM(P912:Q912)</f>
        <v>450000</v>
      </c>
    </row>
    <row r="913" spans="1:29" x14ac:dyDescent="0.2">
      <c r="A913" s="44" t="str">
        <f t="shared" si="71"/>
        <v>US Power Physical</v>
      </c>
      <c r="B913" s="44" t="str">
        <f t="shared" si="72"/>
        <v>US</v>
      </c>
      <c r="C913" s="44" t="str">
        <f t="shared" si="73"/>
        <v>Power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30</v>
      </c>
      <c r="F913" s="225">
        <f t="shared" si="75"/>
        <v>1500</v>
      </c>
      <c r="G913" s="214">
        <v>1245418</v>
      </c>
      <c r="H913" s="210">
        <v>37026.331053240741</v>
      </c>
      <c r="I913" t="s">
        <v>3110</v>
      </c>
      <c r="M913" t="s">
        <v>3886</v>
      </c>
      <c r="N913" t="s">
        <v>3096</v>
      </c>
      <c r="O913" t="s">
        <v>3184</v>
      </c>
      <c r="P913" s="211">
        <v>50</v>
      </c>
      <c r="S913" t="s">
        <v>3794</v>
      </c>
      <c r="T913" t="s">
        <v>2685</v>
      </c>
      <c r="U913" s="213">
        <v>61.25</v>
      </c>
      <c r="V913" t="s">
        <v>3611</v>
      </c>
      <c r="W913" t="s">
        <v>3099</v>
      </c>
      <c r="X913" t="s">
        <v>3144</v>
      </c>
      <c r="Y913" t="s">
        <v>3074</v>
      </c>
      <c r="Z913" t="s">
        <v>4112</v>
      </c>
      <c r="AA913">
        <v>610917.1</v>
      </c>
      <c r="AB913" s="210">
        <v>37043.710416666669</v>
      </c>
      <c r="AC913" s="210">
        <v>37072.710416666669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25">
        <f t="shared" si="75"/>
        <v>10000</v>
      </c>
      <c r="G914" s="214">
        <v>1245419</v>
      </c>
      <c r="H914" s="210">
        <v>37026.331087962964</v>
      </c>
      <c r="I914" t="s">
        <v>3324</v>
      </c>
      <c r="M914" t="s">
        <v>3795</v>
      </c>
      <c r="N914" t="s">
        <v>3275</v>
      </c>
      <c r="O914" t="s">
        <v>3593</v>
      </c>
      <c r="Q914" s="211">
        <v>10000</v>
      </c>
      <c r="S914" t="s">
        <v>3796</v>
      </c>
      <c r="T914" t="s">
        <v>2685</v>
      </c>
      <c r="U914" s="213">
        <v>6</v>
      </c>
      <c r="V914" t="s">
        <v>3594</v>
      </c>
      <c r="W914" t="s">
        <v>3579</v>
      </c>
      <c r="X914" t="s">
        <v>3580</v>
      </c>
      <c r="Y914" t="s">
        <v>3280</v>
      </c>
      <c r="Z914" t="s">
        <v>4117</v>
      </c>
      <c r="AA914">
        <v>788806</v>
      </c>
      <c r="AB914" s="210">
        <v>37027.875</v>
      </c>
      <c r="AC914" s="210">
        <v>37027.875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25">
        <f t="shared" si="75"/>
        <v>10000</v>
      </c>
      <c r="G915" s="214">
        <v>1245420</v>
      </c>
      <c r="H915" s="210">
        <v>37026.331099537034</v>
      </c>
      <c r="I915" t="s">
        <v>2630</v>
      </c>
      <c r="M915" t="s">
        <v>3795</v>
      </c>
      <c r="N915" t="s">
        <v>3275</v>
      </c>
      <c r="O915" t="s">
        <v>3457</v>
      </c>
      <c r="P915" s="211">
        <v>10000</v>
      </c>
      <c r="S915" t="s">
        <v>3796</v>
      </c>
      <c r="T915" t="s">
        <v>2685</v>
      </c>
      <c r="U915" s="213">
        <v>4.42</v>
      </c>
      <c r="V915" t="s">
        <v>3503</v>
      </c>
      <c r="W915" t="s">
        <v>3459</v>
      </c>
      <c r="X915" t="s">
        <v>3460</v>
      </c>
      <c r="Y915" t="s">
        <v>3280</v>
      </c>
      <c r="Z915" t="s">
        <v>4117</v>
      </c>
      <c r="AA915">
        <v>788807</v>
      </c>
      <c r="AB915" s="210">
        <v>37027.875</v>
      </c>
      <c r="AC915" s="210">
        <v>37027.875</v>
      </c>
    </row>
    <row r="916" spans="1:29" x14ac:dyDescent="0.2">
      <c r="A916" s="44" t="str">
        <f t="shared" si="71"/>
        <v xml:space="preserve"> Natural Gas Physical</v>
      </c>
      <c r="B916" s="44" t="str">
        <f t="shared" si="72"/>
        <v/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25">
        <f t="shared" si="75"/>
        <v>10000</v>
      </c>
      <c r="G916" s="214">
        <v>1245421</v>
      </c>
      <c r="H916" s="210">
        <v>37026.331111111111</v>
      </c>
      <c r="I916" t="s">
        <v>3427</v>
      </c>
      <c r="M916" t="s">
        <v>3795</v>
      </c>
      <c r="N916" t="s">
        <v>3352</v>
      </c>
      <c r="O916" t="s">
        <v>3353</v>
      </c>
      <c r="P916" s="211">
        <v>10000</v>
      </c>
      <c r="S916" t="s">
        <v>3796</v>
      </c>
      <c r="T916" t="s">
        <v>2685</v>
      </c>
      <c r="U916" s="213">
        <v>4.6950000000000003</v>
      </c>
      <c r="V916" t="s">
        <v>3428</v>
      </c>
      <c r="W916" t="s">
        <v>3355</v>
      </c>
      <c r="X916" t="s">
        <v>3356</v>
      </c>
      <c r="Y916" t="s">
        <v>3280</v>
      </c>
      <c r="Z916" t="s">
        <v>4117</v>
      </c>
      <c r="AA916">
        <v>788808</v>
      </c>
      <c r="AB916" s="210">
        <v>37027.875</v>
      </c>
      <c r="AC916" s="210">
        <v>37027.875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25">
        <f t="shared" si="75"/>
        <v>5000</v>
      </c>
      <c r="G917" s="214">
        <v>1245422</v>
      </c>
      <c r="H917" s="210">
        <v>37026.331145833334</v>
      </c>
      <c r="I917" t="s">
        <v>3568</v>
      </c>
      <c r="M917" t="s">
        <v>3795</v>
      </c>
      <c r="N917" t="s">
        <v>3275</v>
      </c>
      <c r="O917" t="s">
        <v>3593</v>
      </c>
      <c r="Q917" s="211">
        <v>5000</v>
      </c>
      <c r="S917" t="s">
        <v>3796</v>
      </c>
      <c r="T917" t="s">
        <v>2685</v>
      </c>
      <c r="U917" s="213">
        <v>6.1</v>
      </c>
      <c r="V917" t="s">
        <v>3612</v>
      </c>
      <c r="W917" t="s">
        <v>3579</v>
      </c>
      <c r="X917" t="s">
        <v>3580</v>
      </c>
      <c r="Y917" t="s">
        <v>3280</v>
      </c>
      <c r="Z917" t="s">
        <v>4117</v>
      </c>
      <c r="AA917">
        <v>788809</v>
      </c>
      <c r="AB917" s="210">
        <v>37027.875</v>
      </c>
      <c r="AC917" s="210">
        <v>37027.875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25">
        <f t="shared" si="75"/>
        <v>10000</v>
      </c>
      <c r="G918" s="214">
        <v>1245424</v>
      </c>
      <c r="H918" s="210">
        <v>37026.331250000003</v>
      </c>
      <c r="I918" t="s">
        <v>3134</v>
      </c>
      <c r="M918" t="s">
        <v>3795</v>
      </c>
      <c r="N918" t="s">
        <v>3275</v>
      </c>
      <c r="O918" t="s">
        <v>3593</v>
      </c>
      <c r="P918" s="211">
        <v>10000</v>
      </c>
      <c r="S918" t="s">
        <v>3796</v>
      </c>
      <c r="T918" t="s">
        <v>2685</v>
      </c>
      <c r="U918" s="213">
        <v>6</v>
      </c>
      <c r="V918" t="s">
        <v>3613</v>
      </c>
      <c r="W918" t="s">
        <v>3579</v>
      </c>
      <c r="X918" t="s">
        <v>3580</v>
      </c>
      <c r="Y918" t="s">
        <v>3280</v>
      </c>
      <c r="Z918" t="s">
        <v>4117</v>
      </c>
      <c r="AA918">
        <v>788811</v>
      </c>
      <c r="AB918" s="210">
        <v>37027.875</v>
      </c>
      <c r="AC918" s="210">
        <v>37027.875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25">
        <f t="shared" si="75"/>
        <v>10000</v>
      </c>
      <c r="G919" s="214">
        <v>1245425</v>
      </c>
      <c r="H919" s="210">
        <v>37026.331307870372</v>
      </c>
      <c r="I919" t="s">
        <v>3614</v>
      </c>
      <c r="M919" t="s">
        <v>3795</v>
      </c>
      <c r="N919" t="s">
        <v>3275</v>
      </c>
      <c r="O919" t="s">
        <v>3593</v>
      </c>
      <c r="Q919" s="211">
        <v>10000</v>
      </c>
      <c r="S919" t="s">
        <v>3796</v>
      </c>
      <c r="T919" t="s">
        <v>2685</v>
      </c>
      <c r="U919" s="213">
        <v>6.1</v>
      </c>
      <c r="V919" t="s">
        <v>3615</v>
      </c>
      <c r="W919" t="s">
        <v>3579</v>
      </c>
      <c r="X919" t="s">
        <v>3580</v>
      </c>
      <c r="Y919" t="s">
        <v>3280</v>
      </c>
      <c r="Z919" t="s">
        <v>4117</v>
      </c>
      <c r="AA919">
        <v>788812</v>
      </c>
      <c r="AB919" s="210">
        <v>37027.875</v>
      </c>
      <c r="AC919" s="210">
        <v>37027.875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25">
        <f t="shared" si="75"/>
        <v>5000</v>
      </c>
      <c r="G920" s="214">
        <v>1245426</v>
      </c>
      <c r="H920" s="210">
        <v>37026.331307870372</v>
      </c>
      <c r="I920" t="s">
        <v>3195</v>
      </c>
      <c r="M920" t="s">
        <v>3795</v>
      </c>
      <c r="N920" t="s">
        <v>3275</v>
      </c>
      <c r="O920" t="s">
        <v>3438</v>
      </c>
      <c r="P920" s="211">
        <v>5000</v>
      </c>
      <c r="S920" t="s">
        <v>3796</v>
      </c>
      <c r="T920" t="s">
        <v>2685</v>
      </c>
      <c r="U920" s="213">
        <v>4.6449999999999996</v>
      </c>
      <c r="V920" t="s">
        <v>3616</v>
      </c>
      <c r="W920" t="s">
        <v>3408</v>
      </c>
      <c r="X920" t="s">
        <v>3409</v>
      </c>
      <c r="Y920" t="s">
        <v>3280</v>
      </c>
      <c r="Z920" t="s">
        <v>4117</v>
      </c>
      <c r="AA920">
        <v>788813</v>
      </c>
      <c r="AB920" s="210">
        <v>37027.875</v>
      </c>
      <c r="AC920" s="210">
        <v>37027.875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25">
        <f t="shared" si="75"/>
        <v>10000</v>
      </c>
      <c r="G921" s="214">
        <v>1245427</v>
      </c>
      <c r="H921" s="210">
        <v>37026.331423611111</v>
      </c>
      <c r="I921" t="s">
        <v>3568</v>
      </c>
      <c r="M921" t="s">
        <v>3795</v>
      </c>
      <c r="N921" t="s">
        <v>3275</v>
      </c>
      <c r="O921" t="s">
        <v>3593</v>
      </c>
      <c r="Q921" s="211">
        <v>10000</v>
      </c>
      <c r="S921" t="s">
        <v>3796</v>
      </c>
      <c r="T921" t="s">
        <v>2685</v>
      </c>
      <c r="U921" s="213">
        <v>6.25</v>
      </c>
      <c r="V921" t="s">
        <v>3612</v>
      </c>
      <c r="W921" t="s">
        <v>3579</v>
      </c>
      <c r="X921" t="s">
        <v>3580</v>
      </c>
      <c r="Y921" t="s">
        <v>3280</v>
      </c>
      <c r="Z921" t="s">
        <v>4117</v>
      </c>
      <c r="AA921">
        <v>788814</v>
      </c>
      <c r="AB921" s="210">
        <v>37027.875</v>
      </c>
      <c r="AC921" s="210">
        <v>37027.875</v>
      </c>
    </row>
    <row r="922" spans="1:29" x14ac:dyDescent="0.2">
      <c r="A922" s="44" t="str">
        <f t="shared" si="71"/>
        <v>US Power Financial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Financial</v>
      </c>
      <c r="E922" s="44">
        <f>IF(VLOOKUP(S922,'DD-Lookup'!$J$6:$L$50,3,FALSE)="Monthly",(YEAR(AC922)-YEAR(AB922))*12+MONTH(AC922)-MONTH(AB922)+1,(AC922-AB922+1))</f>
        <v>1</v>
      </c>
      <c r="F922" s="225">
        <f t="shared" si="75"/>
        <v>50</v>
      </c>
      <c r="G922" s="214">
        <v>1245428</v>
      </c>
      <c r="H922" s="210">
        <v>37026.33153935185</v>
      </c>
      <c r="I922" t="s">
        <v>3086</v>
      </c>
      <c r="M922" t="s">
        <v>3886</v>
      </c>
      <c r="N922" t="s">
        <v>3069</v>
      </c>
      <c r="O922" t="s">
        <v>3164</v>
      </c>
      <c r="Q922" s="211">
        <v>50</v>
      </c>
      <c r="S922" t="s">
        <v>3794</v>
      </c>
      <c r="T922" t="s">
        <v>2685</v>
      </c>
      <c r="U922" s="213">
        <v>40.049999999999997</v>
      </c>
      <c r="V922" t="s">
        <v>3617</v>
      </c>
      <c r="W922" t="s">
        <v>3166</v>
      </c>
      <c r="X922" t="s">
        <v>3114</v>
      </c>
      <c r="Y922" t="s">
        <v>3074</v>
      </c>
      <c r="Z922" t="s">
        <v>4117</v>
      </c>
      <c r="AA922">
        <v>610918.1</v>
      </c>
      <c r="AB922" s="210">
        <v>37027.875</v>
      </c>
      <c r="AC922" s="210">
        <v>37027.875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25">
        <f t="shared" si="75"/>
        <v>5000</v>
      </c>
      <c r="G923" s="214">
        <v>1245429</v>
      </c>
      <c r="H923" s="210">
        <v>37026.331562500003</v>
      </c>
      <c r="I923" t="s">
        <v>3234</v>
      </c>
      <c r="M923" t="s">
        <v>3795</v>
      </c>
      <c r="N923" t="s">
        <v>3275</v>
      </c>
      <c r="O923" t="s">
        <v>3618</v>
      </c>
      <c r="Q923" s="211">
        <v>5000</v>
      </c>
      <c r="S923" t="s">
        <v>3796</v>
      </c>
      <c r="T923" t="s">
        <v>2685</v>
      </c>
      <c r="U923" s="213">
        <v>5.8</v>
      </c>
      <c r="V923" t="s">
        <v>3619</v>
      </c>
      <c r="W923" t="s">
        <v>3579</v>
      </c>
      <c r="X923" t="s">
        <v>3580</v>
      </c>
      <c r="Y923" t="s">
        <v>3280</v>
      </c>
      <c r="Z923" t="s">
        <v>4117</v>
      </c>
      <c r="AA923">
        <v>788815</v>
      </c>
      <c r="AB923" s="210">
        <v>37027.875</v>
      </c>
      <c r="AC923" s="210">
        <v>37027.875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25">
        <f t="shared" si="75"/>
        <v>5000</v>
      </c>
      <c r="G924" s="214">
        <v>1245430</v>
      </c>
      <c r="H924" s="210">
        <v>37026.331574074073</v>
      </c>
      <c r="I924" t="s">
        <v>3334</v>
      </c>
      <c r="M924" t="s">
        <v>3795</v>
      </c>
      <c r="N924" t="s">
        <v>3275</v>
      </c>
      <c r="O924" t="s">
        <v>3577</v>
      </c>
      <c r="Q924" s="211">
        <v>5000</v>
      </c>
      <c r="S924" t="s">
        <v>3796</v>
      </c>
      <c r="T924" t="s">
        <v>2685</v>
      </c>
      <c r="U924" s="213">
        <v>4.9000000000000004</v>
      </c>
      <c r="V924" t="s">
        <v>3620</v>
      </c>
      <c r="W924" t="s">
        <v>3579</v>
      </c>
      <c r="X924" t="s">
        <v>3580</v>
      </c>
      <c r="Y924" t="s">
        <v>3280</v>
      </c>
      <c r="Z924" t="s">
        <v>4117</v>
      </c>
      <c r="AA924">
        <v>788816</v>
      </c>
      <c r="AB924" s="210">
        <v>37027.875</v>
      </c>
      <c r="AC924" s="210">
        <v>37027.875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25">
        <f t="shared" si="75"/>
        <v>10000</v>
      </c>
      <c r="G925" s="214">
        <v>1245431</v>
      </c>
      <c r="H925" s="210">
        <v>37026.331608796296</v>
      </c>
      <c r="I925" t="s">
        <v>3822</v>
      </c>
      <c r="M925" t="s">
        <v>3795</v>
      </c>
      <c r="N925" t="s">
        <v>3275</v>
      </c>
      <c r="O925" t="s">
        <v>3600</v>
      </c>
      <c r="Q925" s="211">
        <v>10000</v>
      </c>
      <c r="S925" t="s">
        <v>3796</v>
      </c>
      <c r="T925" t="s">
        <v>2685</v>
      </c>
      <c r="U925" s="213">
        <v>4.3899999999999997</v>
      </c>
      <c r="V925" t="s">
        <v>3458</v>
      </c>
      <c r="W925" t="s">
        <v>3471</v>
      </c>
      <c r="X925" t="s">
        <v>3587</v>
      </c>
      <c r="Y925" t="s">
        <v>3280</v>
      </c>
      <c r="Z925" t="s">
        <v>4117</v>
      </c>
      <c r="AA925">
        <v>788817</v>
      </c>
      <c r="AB925" s="210">
        <v>37027.875</v>
      </c>
      <c r="AC925" s="210">
        <v>37027.875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25">
        <f t="shared" si="75"/>
        <v>5000</v>
      </c>
      <c r="G926" s="214">
        <v>1245432</v>
      </c>
      <c r="H926" s="210">
        <v>37026.331689814811</v>
      </c>
      <c r="I926" t="s">
        <v>3621</v>
      </c>
      <c r="M926" t="s">
        <v>3795</v>
      </c>
      <c r="N926" t="s">
        <v>3275</v>
      </c>
      <c r="O926" t="s">
        <v>3577</v>
      </c>
      <c r="P926" s="211">
        <v>5000</v>
      </c>
      <c r="S926" t="s">
        <v>3796</v>
      </c>
      <c r="T926" t="s">
        <v>2685</v>
      </c>
      <c r="U926" s="213">
        <v>4.8</v>
      </c>
      <c r="V926" t="s">
        <v>3622</v>
      </c>
      <c r="W926" t="s">
        <v>3579</v>
      </c>
      <c r="X926" t="s">
        <v>3580</v>
      </c>
      <c r="Y926" t="s">
        <v>3280</v>
      </c>
      <c r="Z926" t="s">
        <v>4117</v>
      </c>
      <c r="AA926">
        <v>788818</v>
      </c>
      <c r="AB926" s="210">
        <v>37027.875</v>
      </c>
      <c r="AC926" s="210">
        <v>37027.875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25">
        <f t="shared" si="75"/>
        <v>10000</v>
      </c>
      <c r="G927" s="214">
        <v>1245433</v>
      </c>
      <c r="H927" s="210">
        <v>37026.331712962965</v>
      </c>
      <c r="I927" t="s">
        <v>3134</v>
      </c>
      <c r="M927" t="s">
        <v>3795</v>
      </c>
      <c r="N927" t="s">
        <v>3275</v>
      </c>
      <c r="O927" t="s">
        <v>3593</v>
      </c>
      <c r="P927" s="211">
        <v>10000</v>
      </c>
      <c r="S927" t="s">
        <v>3796</v>
      </c>
      <c r="T927" t="s">
        <v>2685</v>
      </c>
      <c r="U927" s="213">
        <v>6.2</v>
      </c>
      <c r="V927" t="s">
        <v>3613</v>
      </c>
      <c r="W927" t="s">
        <v>3579</v>
      </c>
      <c r="X927" t="s">
        <v>3580</v>
      </c>
      <c r="Y927" t="s">
        <v>3280</v>
      </c>
      <c r="Z927" t="s">
        <v>4117</v>
      </c>
      <c r="AA927">
        <v>788819</v>
      </c>
      <c r="AB927" s="210">
        <v>37027.875</v>
      </c>
      <c r="AC927" s="210">
        <v>37027.875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25">
        <f t="shared" si="75"/>
        <v>10000</v>
      </c>
      <c r="G928" s="214">
        <v>1245434</v>
      </c>
      <c r="H928" s="210">
        <v>37026.331736111111</v>
      </c>
      <c r="I928" t="s">
        <v>2630</v>
      </c>
      <c r="M928" t="s">
        <v>3795</v>
      </c>
      <c r="N928" t="s">
        <v>3275</v>
      </c>
      <c r="O928" t="s">
        <v>3457</v>
      </c>
      <c r="Q928" s="211">
        <v>10000</v>
      </c>
      <c r="S928" t="s">
        <v>3796</v>
      </c>
      <c r="T928" t="s">
        <v>2685</v>
      </c>
      <c r="U928" s="213">
        <v>4.42</v>
      </c>
      <c r="V928" t="s">
        <v>3503</v>
      </c>
      <c r="W928" t="s">
        <v>3459</v>
      </c>
      <c r="X928" t="s">
        <v>3460</v>
      </c>
      <c r="Y928" t="s">
        <v>3280</v>
      </c>
      <c r="Z928" t="s">
        <v>4117</v>
      </c>
      <c r="AA928">
        <v>788820</v>
      </c>
      <c r="AB928" s="210">
        <v>37027.875</v>
      </c>
      <c r="AC928" s="210">
        <v>37027.875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25">
        <f t="shared" si="75"/>
        <v>5000</v>
      </c>
      <c r="G929" s="214">
        <v>1245435</v>
      </c>
      <c r="H929" s="210">
        <v>37026.331782407404</v>
      </c>
      <c r="I929" t="s">
        <v>3134</v>
      </c>
      <c r="M929" t="s">
        <v>3795</v>
      </c>
      <c r="N929" t="s">
        <v>3275</v>
      </c>
      <c r="O929" t="s">
        <v>3593</v>
      </c>
      <c r="P929" s="211">
        <v>5000</v>
      </c>
      <c r="S929" t="s">
        <v>3796</v>
      </c>
      <c r="T929" t="s">
        <v>2685</v>
      </c>
      <c r="U929" s="213">
        <v>6.1</v>
      </c>
      <c r="V929" t="s">
        <v>3613</v>
      </c>
      <c r="W929" t="s">
        <v>3579</v>
      </c>
      <c r="X929" t="s">
        <v>3580</v>
      </c>
      <c r="Y929" t="s">
        <v>3280</v>
      </c>
      <c r="Z929" t="s">
        <v>4117</v>
      </c>
      <c r="AA929">
        <v>788821</v>
      </c>
      <c r="AB929" s="210">
        <v>37027.875</v>
      </c>
      <c r="AC929" s="210">
        <v>37027.875</v>
      </c>
    </row>
    <row r="930" spans="1:29" x14ac:dyDescent="0.2">
      <c r="A930" s="44" t="str">
        <f t="shared" si="71"/>
        <v xml:space="preserve"> Natural Gas Physical</v>
      </c>
      <c r="B930" s="44" t="str">
        <f t="shared" si="72"/>
        <v/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25">
        <f t="shared" si="75"/>
        <v>5000</v>
      </c>
      <c r="G930" s="214">
        <v>1245436</v>
      </c>
      <c r="H930" s="210">
        <v>37026.331805555557</v>
      </c>
      <c r="I930" t="s">
        <v>3389</v>
      </c>
      <c r="M930" t="s">
        <v>3795</v>
      </c>
      <c r="N930" t="s">
        <v>3623</v>
      </c>
      <c r="O930" t="s">
        <v>3624</v>
      </c>
      <c r="P930" s="211">
        <v>5000</v>
      </c>
      <c r="S930" t="s">
        <v>4320</v>
      </c>
      <c r="T930" t="s">
        <v>3625</v>
      </c>
      <c r="U930" s="213">
        <v>6.01</v>
      </c>
      <c r="V930" t="s">
        <v>3626</v>
      </c>
      <c r="W930" t="s">
        <v>3627</v>
      </c>
      <c r="X930" t="s">
        <v>3628</v>
      </c>
      <c r="Y930" t="s">
        <v>3280</v>
      </c>
      <c r="Z930" t="s">
        <v>4118</v>
      </c>
      <c r="AA930">
        <v>788822</v>
      </c>
      <c r="AB930" s="210">
        <v>37026.875</v>
      </c>
      <c r="AC930" s="210">
        <v>37026.875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25">
        <f t="shared" si="75"/>
        <v>10000</v>
      </c>
      <c r="G931" s="214">
        <v>1245437</v>
      </c>
      <c r="H931" s="210">
        <v>37026.331817129627</v>
      </c>
      <c r="I931" t="s">
        <v>3568</v>
      </c>
      <c r="M931" t="s">
        <v>3795</v>
      </c>
      <c r="N931" t="s">
        <v>3275</v>
      </c>
      <c r="O931" t="s">
        <v>3577</v>
      </c>
      <c r="P931" s="211">
        <v>10000</v>
      </c>
      <c r="S931" t="s">
        <v>3796</v>
      </c>
      <c r="T931" t="s">
        <v>2685</v>
      </c>
      <c r="U931" s="213">
        <v>4.75</v>
      </c>
      <c r="V931" t="s">
        <v>3612</v>
      </c>
      <c r="W931" t="s">
        <v>3579</v>
      </c>
      <c r="X931" t="s">
        <v>3580</v>
      </c>
      <c r="Y931" t="s">
        <v>3280</v>
      </c>
      <c r="Z931" t="s">
        <v>4117</v>
      </c>
      <c r="AA931">
        <v>788823</v>
      </c>
      <c r="AB931" s="210">
        <v>37027.875</v>
      </c>
      <c r="AC931" s="210">
        <v>37027.875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25">
        <f t="shared" si="75"/>
        <v>5000</v>
      </c>
      <c r="G932" s="214">
        <v>1245438</v>
      </c>
      <c r="H932" s="210">
        <v>37026.331863425927</v>
      </c>
      <c r="I932" t="s">
        <v>3134</v>
      </c>
      <c r="M932" t="s">
        <v>3795</v>
      </c>
      <c r="N932" t="s">
        <v>3275</v>
      </c>
      <c r="O932" t="s">
        <v>3593</v>
      </c>
      <c r="P932" s="211">
        <v>5000</v>
      </c>
      <c r="S932" t="s">
        <v>3796</v>
      </c>
      <c r="T932" t="s">
        <v>2685</v>
      </c>
      <c r="U932" s="213">
        <v>6</v>
      </c>
      <c r="V932" t="s">
        <v>3613</v>
      </c>
      <c r="W932" t="s">
        <v>3579</v>
      </c>
      <c r="X932" t="s">
        <v>3580</v>
      </c>
      <c r="Y932" t="s">
        <v>3280</v>
      </c>
      <c r="Z932" t="s">
        <v>4117</v>
      </c>
      <c r="AA932">
        <v>788824</v>
      </c>
      <c r="AB932" s="210">
        <v>37027.875</v>
      </c>
      <c r="AC932" s="210">
        <v>37027.875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25">
        <f t="shared" si="75"/>
        <v>5000</v>
      </c>
      <c r="G933" s="214">
        <v>1245439</v>
      </c>
      <c r="H933" s="210">
        <v>37026.331932870373</v>
      </c>
      <c r="I933" t="s">
        <v>3212</v>
      </c>
      <c r="M933" t="s">
        <v>3795</v>
      </c>
      <c r="N933" t="s">
        <v>3275</v>
      </c>
      <c r="O933" t="s">
        <v>3593</v>
      </c>
      <c r="P933" s="211">
        <v>5000</v>
      </c>
      <c r="S933" t="s">
        <v>3796</v>
      </c>
      <c r="T933" t="s">
        <v>2685</v>
      </c>
      <c r="U933" s="213">
        <v>5.9</v>
      </c>
      <c r="V933" t="s">
        <v>3629</v>
      </c>
      <c r="W933" t="s">
        <v>3579</v>
      </c>
      <c r="X933" t="s">
        <v>3580</v>
      </c>
      <c r="Y933" t="s">
        <v>3280</v>
      </c>
      <c r="Z933" t="s">
        <v>4117</v>
      </c>
      <c r="AA933">
        <v>788825</v>
      </c>
      <c r="AB933" s="210">
        <v>37027.875</v>
      </c>
      <c r="AC933" s="210">
        <v>37027.875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25">
        <f t="shared" si="75"/>
        <v>5000</v>
      </c>
      <c r="G934" s="214">
        <v>1245440</v>
      </c>
      <c r="H934" s="210">
        <v>37026.332060185188</v>
      </c>
      <c r="I934" t="s">
        <v>3157</v>
      </c>
      <c r="M934" t="s">
        <v>3795</v>
      </c>
      <c r="N934" t="s">
        <v>3275</v>
      </c>
      <c r="O934" t="s">
        <v>3618</v>
      </c>
      <c r="P934" s="211">
        <v>5000</v>
      </c>
      <c r="S934" t="s">
        <v>3796</v>
      </c>
      <c r="T934" t="s">
        <v>2685</v>
      </c>
      <c r="U934" s="213">
        <v>5.95</v>
      </c>
      <c r="V934" t="s">
        <v>3630</v>
      </c>
      <c r="W934" t="s">
        <v>3579</v>
      </c>
      <c r="X934" t="s">
        <v>3580</v>
      </c>
      <c r="Y934" t="s">
        <v>3280</v>
      </c>
      <c r="Z934" t="s">
        <v>4117</v>
      </c>
      <c r="AA934">
        <v>788826</v>
      </c>
      <c r="AB934" s="210">
        <v>37027.875</v>
      </c>
      <c r="AC934" s="210">
        <v>37027.875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25">
        <f t="shared" si="75"/>
        <v>10000</v>
      </c>
      <c r="G935" s="214">
        <v>1245441</v>
      </c>
      <c r="H935" s="210">
        <v>37026.332071759258</v>
      </c>
      <c r="I935" t="s">
        <v>3822</v>
      </c>
      <c r="M935" t="s">
        <v>3795</v>
      </c>
      <c r="N935" t="s">
        <v>3275</v>
      </c>
      <c r="O935" t="s">
        <v>3361</v>
      </c>
      <c r="P935" s="211">
        <v>10000</v>
      </c>
      <c r="S935" t="s">
        <v>3796</v>
      </c>
      <c r="T935" t="s">
        <v>2685</v>
      </c>
      <c r="U935" s="213">
        <v>4.38</v>
      </c>
      <c r="V935" t="s">
        <v>3400</v>
      </c>
      <c r="W935" t="s">
        <v>3363</v>
      </c>
      <c r="X935" t="s">
        <v>3364</v>
      </c>
      <c r="Y935" t="s">
        <v>3280</v>
      </c>
      <c r="Z935" t="s">
        <v>4117</v>
      </c>
      <c r="AA935">
        <v>788827</v>
      </c>
      <c r="AB935" s="210">
        <v>37027.875</v>
      </c>
      <c r="AC935" s="210">
        <v>37027.875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25">
        <f t="shared" si="75"/>
        <v>4293</v>
      </c>
      <c r="G936" s="214">
        <v>1245442</v>
      </c>
      <c r="H936" s="210">
        <v>37026.332152777781</v>
      </c>
      <c r="I936" t="s">
        <v>3568</v>
      </c>
      <c r="M936" t="s">
        <v>3795</v>
      </c>
      <c r="N936" t="s">
        <v>3275</v>
      </c>
      <c r="O936" t="s">
        <v>3577</v>
      </c>
      <c r="P936" s="211">
        <v>4293</v>
      </c>
      <c r="S936" t="s">
        <v>3796</v>
      </c>
      <c r="T936" t="s">
        <v>2685</v>
      </c>
      <c r="U936" s="213">
        <v>4.6500000000000004</v>
      </c>
      <c r="V936" t="s">
        <v>3612</v>
      </c>
      <c r="W936" t="s">
        <v>3579</v>
      </c>
      <c r="X936" t="s">
        <v>3580</v>
      </c>
      <c r="Y936" t="s">
        <v>3280</v>
      </c>
      <c r="Z936" t="s">
        <v>4117</v>
      </c>
      <c r="AA936">
        <v>788828</v>
      </c>
      <c r="AB936" s="210">
        <v>37027.875</v>
      </c>
      <c r="AC936" s="210">
        <v>37027.875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25">
        <f t="shared" si="75"/>
        <v>5000</v>
      </c>
      <c r="G937" s="214">
        <v>1245443</v>
      </c>
      <c r="H937" s="210">
        <v>37026.332175925927</v>
      </c>
      <c r="I937" t="s">
        <v>3631</v>
      </c>
      <c r="M937" t="s">
        <v>3795</v>
      </c>
      <c r="N937" t="s">
        <v>3275</v>
      </c>
      <c r="O937" t="s">
        <v>3327</v>
      </c>
      <c r="P937" s="211">
        <v>5000</v>
      </c>
      <c r="S937" t="s">
        <v>3796</v>
      </c>
      <c r="T937" t="s">
        <v>2685</v>
      </c>
      <c r="U937" s="213">
        <v>4.3049999999999997</v>
      </c>
      <c r="V937" t="s">
        <v>3632</v>
      </c>
      <c r="W937" t="s">
        <v>3328</v>
      </c>
      <c r="X937" t="s">
        <v>3329</v>
      </c>
      <c r="Y937" t="s">
        <v>3280</v>
      </c>
      <c r="Z937" t="s">
        <v>4117</v>
      </c>
      <c r="AA937">
        <v>788829</v>
      </c>
      <c r="AB937" s="210">
        <v>37027.875</v>
      </c>
      <c r="AC937" s="210">
        <v>37027.875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25">
        <f t="shared" si="75"/>
        <v>5000</v>
      </c>
      <c r="G938" s="214">
        <v>1245444</v>
      </c>
      <c r="H938" s="210">
        <v>37026.332187499997</v>
      </c>
      <c r="I938" t="s">
        <v>3157</v>
      </c>
      <c r="M938" t="s">
        <v>3795</v>
      </c>
      <c r="N938" t="s">
        <v>3275</v>
      </c>
      <c r="O938" t="s">
        <v>3593</v>
      </c>
      <c r="Q938" s="211">
        <v>5000</v>
      </c>
      <c r="S938" t="s">
        <v>3796</v>
      </c>
      <c r="T938" t="s">
        <v>2685</v>
      </c>
      <c r="U938" s="213">
        <v>6</v>
      </c>
      <c r="V938" t="s">
        <v>3630</v>
      </c>
      <c r="W938" t="s">
        <v>3579</v>
      </c>
      <c r="X938" t="s">
        <v>3580</v>
      </c>
      <c r="Y938" t="s">
        <v>3280</v>
      </c>
      <c r="Z938" t="s">
        <v>4117</v>
      </c>
      <c r="AA938">
        <v>788830</v>
      </c>
      <c r="AB938" s="210">
        <v>37027.875</v>
      </c>
      <c r="AC938" s="210">
        <v>37027.875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25">
        <f t="shared" si="75"/>
        <v>5000</v>
      </c>
      <c r="G939" s="214">
        <v>1245445</v>
      </c>
      <c r="H939" s="210">
        <v>37026.332303240742</v>
      </c>
      <c r="I939" t="s">
        <v>3281</v>
      </c>
      <c r="M939" t="s">
        <v>3795</v>
      </c>
      <c r="N939" t="s">
        <v>3275</v>
      </c>
      <c r="O939" t="s">
        <v>3327</v>
      </c>
      <c r="P939" s="211">
        <v>5000</v>
      </c>
      <c r="S939" t="s">
        <v>3796</v>
      </c>
      <c r="T939" t="s">
        <v>2685</v>
      </c>
      <c r="U939" s="213">
        <v>4.3</v>
      </c>
      <c r="V939" t="s">
        <v>3377</v>
      </c>
      <c r="W939" t="s">
        <v>3328</v>
      </c>
      <c r="X939" t="s">
        <v>3329</v>
      </c>
      <c r="Y939" t="s">
        <v>3280</v>
      </c>
      <c r="Z939" t="s">
        <v>4117</v>
      </c>
      <c r="AA939">
        <v>788831</v>
      </c>
      <c r="AB939" s="210">
        <v>37027.875</v>
      </c>
      <c r="AC939" s="210">
        <v>37027.875</v>
      </c>
    </row>
    <row r="940" spans="1:29" x14ac:dyDescent="0.2">
      <c r="A940" s="44" t="str">
        <f t="shared" si="71"/>
        <v xml:space="preserve"> Natural Gas Physical</v>
      </c>
      <c r="B940" s="44" t="str">
        <f t="shared" si="72"/>
        <v/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25">
        <f t="shared" si="75"/>
        <v>50000</v>
      </c>
      <c r="G940" s="214">
        <v>1245446</v>
      </c>
      <c r="H940" s="210">
        <v>37026.332314814812</v>
      </c>
      <c r="I940" t="s">
        <v>3633</v>
      </c>
      <c r="M940" t="s">
        <v>3795</v>
      </c>
      <c r="N940" t="s">
        <v>2837</v>
      </c>
      <c r="O940" t="s">
        <v>2861</v>
      </c>
      <c r="P940" s="211">
        <v>50000</v>
      </c>
      <c r="S940" t="s">
        <v>2839</v>
      </c>
      <c r="T940" t="s">
        <v>2840</v>
      </c>
      <c r="U940" s="213">
        <v>22</v>
      </c>
      <c r="V940" t="s">
        <v>3634</v>
      </c>
      <c r="W940" t="s">
        <v>2863</v>
      </c>
      <c r="X940" t="s">
        <v>2843</v>
      </c>
      <c r="Y940" t="s">
        <v>2844</v>
      </c>
      <c r="Z940" t="s">
        <v>2712</v>
      </c>
      <c r="AA940">
        <v>102895</v>
      </c>
      <c r="AB940" s="210">
        <v>37026.875</v>
      </c>
      <c r="AC940" s="210">
        <v>37026.875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25">
        <f t="shared" si="75"/>
        <v>5000</v>
      </c>
      <c r="G941" s="214">
        <v>1245447</v>
      </c>
      <c r="H941" s="210">
        <v>37026.332662037035</v>
      </c>
      <c r="I941" t="s">
        <v>3134</v>
      </c>
      <c r="M941" t="s">
        <v>3795</v>
      </c>
      <c r="N941" t="s">
        <v>3275</v>
      </c>
      <c r="O941" t="s">
        <v>3635</v>
      </c>
      <c r="P941" s="211">
        <v>5000</v>
      </c>
      <c r="S941" t="s">
        <v>3796</v>
      </c>
      <c r="T941" t="s">
        <v>2685</v>
      </c>
      <c r="U941" s="213">
        <v>3.21</v>
      </c>
      <c r="V941" t="s">
        <v>3636</v>
      </c>
      <c r="W941" t="s">
        <v>3637</v>
      </c>
      <c r="X941" t="s">
        <v>3580</v>
      </c>
      <c r="Y941" t="s">
        <v>3280</v>
      </c>
      <c r="Z941" t="s">
        <v>4117</v>
      </c>
      <c r="AA941">
        <v>788832</v>
      </c>
      <c r="AB941" s="210">
        <v>37027.875</v>
      </c>
      <c r="AC941" s="210">
        <v>37027.875</v>
      </c>
    </row>
    <row r="942" spans="1:29" x14ac:dyDescent="0.2">
      <c r="A942" s="44" t="str">
        <f t="shared" si="71"/>
        <v xml:space="preserve"> Metals Financial</v>
      </c>
      <c r="B942" s="44" t="str">
        <f t="shared" si="72"/>
        <v/>
      </c>
      <c r="C942" s="44" t="str">
        <f t="shared" si="73"/>
        <v>Metals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1</v>
      </c>
      <c r="F942" s="225">
        <f t="shared" si="75"/>
        <v>6</v>
      </c>
      <c r="G942" s="214">
        <v>1245450</v>
      </c>
      <c r="H942" s="210">
        <v>37026.332800925928</v>
      </c>
      <c r="I942" t="s">
        <v>2623</v>
      </c>
      <c r="M942" t="s">
        <v>3801</v>
      </c>
      <c r="N942" t="s">
        <v>2782</v>
      </c>
      <c r="O942" t="s">
        <v>2783</v>
      </c>
      <c r="P942" s="211">
        <v>6</v>
      </c>
      <c r="S942" t="s">
        <v>2684</v>
      </c>
      <c r="T942" t="s">
        <v>2685</v>
      </c>
      <c r="U942" s="213">
        <v>1514</v>
      </c>
      <c r="V942" t="s">
        <v>2790</v>
      </c>
      <c r="W942" t="s">
        <v>2732</v>
      </c>
      <c r="X942" t="s">
        <v>2688</v>
      </c>
      <c r="Y942" t="s">
        <v>2689</v>
      </c>
      <c r="Z942" t="s">
        <v>2690</v>
      </c>
      <c r="AA942">
        <v>2129795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25">
        <f t="shared" si="75"/>
        <v>5000</v>
      </c>
      <c r="G943" s="214">
        <v>1245449</v>
      </c>
      <c r="H943" s="210">
        <v>37026.332800925928</v>
      </c>
      <c r="I943" t="s">
        <v>4237</v>
      </c>
      <c r="M943" t="s">
        <v>3795</v>
      </c>
      <c r="N943" t="s">
        <v>3275</v>
      </c>
      <c r="O943" t="s">
        <v>3555</v>
      </c>
      <c r="P943" s="211">
        <v>5000</v>
      </c>
      <c r="S943" t="s">
        <v>3796</v>
      </c>
      <c r="T943" t="s">
        <v>2685</v>
      </c>
      <c r="U943" s="213">
        <v>4.7949999999999999</v>
      </c>
      <c r="V943" t="s">
        <v>3538</v>
      </c>
      <c r="W943" t="s">
        <v>3539</v>
      </c>
      <c r="X943" t="s">
        <v>3540</v>
      </c>
      <c r="Y943" t="s">
        <v>3280</v>
      </c>
      <c r="Z943" t="s">
        <v>4117</v>
      </c>
      <c r="AA943">
        <v>788833</v>
      </c>
      <c r="AB943" s="210">
        <v>37027.875</v>
      </c>
      <c r="AC943" s="210">
        <v>37027.875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25">
        <f t="shared" si="75"/>
        <v>4800</v>
      </c>
      <c r="G944" s="214">
        <v>1245451</v>
      </c>
      <c r="H944" s="210">
        <v>37026.332962962966</v>
      </c>
      <c r="I944" t="s">
        <v>3638</v>
      </c>
      <c r="M944" t="s">
        <v>3795</v>
      </c>
      <c r="N944" t="s">
        <v>3275</v>
      </c>
      <c r="O944" t="s">
        <v>3600</v>
      </c>
      <c r="P944" s="211">
        <v>4800</v>
      </c>
      <c r="S944" t="s">
        <v>3796</v>
      </c>
      <c r="T944" t="s">
        <v>2685</v>
      </c>
      <c r="U944" s="213">
        <v>4.3899999999999997</v>
      </c>
      <c r="V944" t="s">
        <v>3639</v>
      </c>
      <c r="W944" t="s">
        <v>3471</v>
      </c>
      <c r="X944" t="s">
        <v>3587</v>
      </c>
      <c r="Y944" t="s">
        <v>3280</v>
      </c>
      <c r="Z944" t="s">
        <v>4117</v>
      </c>
      <c r="AA944">
        <v>788834</v>
      </c>
      <c r="AB944" s="210">
        <v>37027.875</v>
      </c>
      <c r="AC944" s="210">
        <v>37027.875</v>
      </c>
    </row>
    <row r="945" spans="1:30" x14ac:dyDescent="0.2">
      <c r="A945" s="44" t="str">
        <f t="shared" si="71"/>
        <v>US Natural Gas Financial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Financial</v>
      </c>
      <c r="E945" s="44">
        <f>IF(VLOOKUP(S945,'DD-Lookup'!$J$6:$L$50,3,FALSE)="Monthly",(YEAR(AC945)-YEAR(AB945))*12+MONTH(AC945)-MONTH(AB945)+1,(AC945-AB945+1))</f>
        <v>30</v>
      </c>
      <c r="F945" s="225">
        <f t="shared" si="75"/>
        <v>150000</v>
      </c>
      <c r="G945" s="214">
        <v>1245452</v>
      </c>
      <c r="H945" s="210">
        <v>37026.332986111112</v>
      </c>
      <c r="I945" t="s">
        <v>3287</v>
      </c>
      <c r="M945" t="s">
        <v>3795</v>
      </c>
      <c r="N945" t="s">
        <v>3303</v>
      </c>
      <c r="O945" t="s">
        <v>3640</v>
      </c>
      <c r="P945" s="211">
        <v>5000</v>
      </c>
      <c r="S945" t="s">
        <v>3796</v>
      </c>
      <c r="T945" t="s">
        <v>2685</v>
      </c>
      <c r="U945" s="213">
        <v>-1.085</v>
      </c>
      <c r="V945" t="s">
        <v>3603</v>
      </c>
      <c r="W945" t="s">
        <v>3641</v>
      </c>
      <c r="X945" t="s">
        <v>3642</v>
      </c>
      <c r="Y945" t="s">
        <v>2803</v>
      </c>
      <c r="Z945" t="s">
        <v>4117</v>
      </c>
      <c r="AA945" t="s">
        <v>3643</v>
      </c>
      <c r="AB945" s="210">
        <v>37043.875</v>
      </c>
      <c r="AC945" s="210">
        <v>37072.875</v>
      </c>
      <c r="AD945">
        <f>(AC945-AB945+1)*SUM(P945:Q945)</f>
        <v>150000</v>
      </c>
    </row>
    <row r="946" spans="1:30" x14ac:dyDescent="0.2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25">
        <f t="shared" si="75"/>
        <v>50</v>
      </c>
      <c r="G946" s="214">
        <v>1245453</v>
      </c>
      <c r="H946" s="210">
        <v>37026.333136574074</v>
      </c>
      <c r="I946" t="s">
        <v>3174</v>
      </c>
      <c r="M946" t="s">
        <v>3886</v>
      </c>
      <c r="N946" t="s">
        <v>3096</v>
      </c>
      <c r="O946" t="s">
        <v>3136</v>
      </c>
      <c r="P946" s="211">
        <v>50</v>
      </c>
      <c r="S946" t="s">
        <v>3794</v>
      </c>
      <c r="T946" t="s">
        <v>2685</v>
      </c>
      <c r="U946" s="213">
        <v>37.75</v>
      </c>
      <c r="V946" t="s">
        <v>3175</v>
      </c>
      <c r="W946" t="s">
        <v>3138</v>
      </c>
      <c r="X946" t="s">
        <v>3139</v>
      </c>
      <c r="Y946" t="s">
        <v>3074</v>
      </c>
      <c r="Z946" t="s">
        <v>4112</v>
      </c>
      <c r="AA946">
        <v>610922.1</v>
      </c>
      <c r="AB946" s="210">
        <v>37027.875</v>
      </c>
      <c r="AC946" s="210">
        <v>37027.875</v>
      </c>
    </row>
    <row r="947" spans="1:30" x14ac:dyDescent="0.2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25">
        <f t="shared" si="75"/>
        <v>25</v>
      </c>
      <c r="G947" s="214">
        <v>1245454</v>
      </c>
      <c r="H947" s="210">
        <v>37026.333472222221</v>
      </c>
      <c r="I947" t="s">
        <v>3644</v>
      </c>
      <c r="M947" t="s">
        <v>3886</v>
      </c>
      <c r="N947" t="s">
        <v>3645</v>
      </c>
      <c r="O947" t="s">
        <v>3646</v>
      </c>
      <c r="P947" s="211">
        <v>25</v>
      </c>
      <c r="S947" t="s">
        <v>3794</v>
      </c>
      <c r="T947" t="s">
        <v>2685</v>
      </c>
      <c r="U947" s="213">
        <v>60</v>
      </c>
      <c r="V947" t="s">
        <v>3647</v>
      </c>
      <c r="W947" t="s">
        <v>3648</v>
      </c>
      <c r="X947" t="s">
        <v>3649</v>
      </c>
      <c r="Y947" t="s">
        <v>3074</v>
      </c>
      <c r="Z947" t="s">
        <v>4112</v>
      </c>
      <c r="AA947">
        <v>610923.1</v>
      </c>
      <c r="AB947" s="210">
        <v>37027.875</v>
      </c>
      <c r="AC947" s="210">
        <v>37027.875</v>
      </c>
    </row>
    <row r="948" spans="1:30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25">
        <f t="shared" si="75"/>
        <v>25</v>
      </c>
      <c r="G948" s="214">
        <v>1245455</v>
      </c>
      <c r="H948" s="210">
        <v>37026.333495370367</v>
      </c>
      <c r="I948" t="s">
        <v>3157</v>
      </c>
      <c r="M948" t="s">
        <v>3886</v>
      </c>
      <c r="N948" t="s">
        <v>3650</v>
      </c>
      <c r="O948" t="s">
        <v>3651</v>
      </c>
      <c r="Q948" s="211">
        <v>25</v>
      </c>
      <c r="S948" t="s">
        <v>3794</v>
      </c>
      <c r="T948" t="s">
        <v>2685</v>
      </c>
      <c r="U948" s="213">
        <v>110</v>
      </c>
      <c r="V948" t="s">
        <v>3652</v>
      </c>
      <c r="W948" t="s">
        <v>3653</v>
      </c>
      <c r="X948" t="s">
        <v>3654</v>
      </c>
      <c r="Y948" t="s">
        <v>3074</v>
      </c>
      <c r="Z948" t="s">
        <v>4112</v>
      </c>
      <c r="AA948">
        <v>610924.1</v>
      </c>
      <c r="AB948" s="210">
        <v>37027.875</v>
      </c>
      <c r="AC948" s="210">
        <v>37027.875</v>
      </c>
    </row>
    <row r="949" spans="1:30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25">
        <f t="shared" si="75"/>
        <v>3500</v>
      </c>
      <c r="G949" s="214">
        <v>1245456</v>
      </c>
      <c r="H949" s="210">
        <v>37026.333506944444</v>
      </c>
      <c r="I949" t="s">
        <v>3596</v>
      </c>
      <c r="M949" t="s">
        <v>3795</v>
      </c>
      <c r="N949" t="s">
        <v>3275</v>
      </c>
      <c r="O949" t="s">
        <v>3655</v>
      </c>
      <c r="P949" s="211">
        <v>3500</v>
      </c>
      <c r="S949" t="s">
        <v>3796</v>
      </c>
      <c r="T949" t="s">
        <v>2685</v>
      </c>
      <c r="U949" s="213">
        <v>3.35</v>
      </c>
      <c r="V949" t="s">
        <v>3608</v>
      </c>
      <c r="W949" t="s">
        <v>3656</v>
      </c>
      <c r="X949" t="s">
        <v>3580</v>
      </c>
      <c r="Y949" t="s">
        <v>3280</v>
      </c>
      <c r="Z949" t="s">
        <v>4117</v>
      </c>
      <c r="AA949">
        <v>788835</v>
      </c>
      <c r="AB949" s="210">
        <v>37027.875</v>
      </c>
      <c r="AC949" s="210">
        <v>37027.875</v>
      </c>
    </row>
    <row r="950" spans="1:30" x14ac:dyDescent="0.2">
      <c r="A950" s="44" t="str">
        <f t="shared" si="71"/>
        <v>US Power Physical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25">
        <f t="shared" si="75"/>
        <v>25</v>
      </c>
      <c r="G950" s="214">
        <v>1245457</v>
      </c>
      <c r="H950" s="210">
        <v>37026.333564814813</v>
      </c>
      <c r="I950" t="s">
        <v>2630</v>
      </c>
      <c r="M950" t="s">
        <v>3886</v>
      </c>
      <c r="N950" t="s">
        <v>3645</v>
      </c>
      <c r="O950" t="s">
        <v>3657</v>
      </c>
      <c r="P950" s="211">
        <v>25</v>
      </c>
      <c r="S950" t="s">
        <v>3794</v>
      </c>
      <c r="T950" t="s">
        <v>2685</v>
      </c>
      <c r="U950" s="213">
        <v>220</v>
      </c>
      <c r="V950" t="s">
        <v>3658</v>
      </c>
      <c r="W950" t="s">
        <v>3659</v>
      </c>
      <c r="X950" t="s">
        <v>3649</v>
      </c>
      <c r="Y950" t="s">
        <v>3074</v>
      </c>
      <c r="Z950" t="s">
        <v>4112</v>
      </c>
      <c r="AA950">
        <v>610925.1</v>
      </c>
      <c r="AB950" s="210">
        <v>37027.875</v>
      </c>
      <c r="AC950" s="210">
        <v>37027.875</v>
      </c>
    </row>
    <row r="951" spans="1:30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25">
        <f t="shared" si="75"/>
        <v>25</v>
      </c>
      <c r="G951" s="214">
        <v>1245458</v>
      </c>
      <c r="H951" s="210">
        <v>37026.333599537036</v>
      </c>
      <c r="I951" t="s">
        <v>3785</v>
      </c>
      <c r="M951" t="s">
        <v>3886</v>
      </c>
      <c r="N951" t="s">
        <v>3650</v>
      </c>
      <c r="O951" t="s">
        <v>3651</v>
      </c>
      <c r="P951" s="211">
        <v>25</v>
      </c>
      <c r="S951" t="s">
        <v>3794</v>
      </c>
      <c r="T951" t="s">
        <v>2685</v>
      </c>
      <c r="U951" s="213">
        <v>100</v>
      </c>
      <c r="V951" t="s">
        <v>3660</v>
      </c>
      <c r="W951" t="s">
        <v>3653</v>
      </c>
      <c r="X951" t="s">
        <v>3654</v>
      </c>
      <c r="Y951" t="s">
        <v>3074</v>
      </c>
      <c r="Z951" t="s">
        <v>4112</v>
      </c>
      <c r="AA951">
        <v>610926.1</v>
      </c>
      <c r="AB951" s="210">
        <v>37027.875</v>
      </c>
      <c r="AC951" s="210">
        <v>37027.875</v>
      </c>
    </row>
    <row r="952" spans="1:30" x14ac:dyDescent="0.2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25">
        <f t="shared" si="75"/>
        <v>25</v>
      </c>
      <c r="G952" s="214">
        <v>1245459</v>
      </c>
      <c r="H952" s="210">
        <v>37026.333622685182</v>
      </c>
      <c r="I952" t="s">
        <v>3145</v>
      </c>
      <c r="M952" t="s">
        <v>3886</v>
      </c>
      <c r="N952" t="s">
        <v>3645</v>
      </c>
      <c r="O952" t="s">
        <v>3657</v>
      </c>
      <c r="P952" s="211">
        <v>25</v>
      </c>
      <c r="S952" t="s">
        <v>3794</v>
      </c>
      <c r="T952" t="s">
        <v>2685</v>
      </c>
      <c r="U952" s="213">
        <v>217.5</v>
      </c>
      <c r="V952" t="s">
        <v>3661</v>
      </c>
      <c r="W952" t="s">
        <v>3659</v>
      </c>
      <c r="X952" t="s">
        <v>3649</v>
      </c>
      <c r="Y952" t="s">
        <v>3074</v>
      </c>
      <c r="Z952" t="s">
        <v>4112</v>
      </c>
      <c r="AA952">
        <v>610927.1</v>
      </c>
      <c r="AB952" s="210">
        <v>37027.875</v>
      </c>
      <c r="AC952" s="210">
        <v>37027.875</v>
      </c>
    </row>
    <row r="953" spans="1:30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25">
        <f t="shared" si="75"/>
        <v>5000</v>
      </c>
      <c r="G953" s="214">
        <v>1245460</v>
      </c>
      <c r="H953" s="210">
        <v>37026.333634259259</v>
      </c>
      <c r="I953" t="s">
        <v>3396</v>
      </c>
      <c r="M953" t="s">
        <v>3795</v>
      </c>
      <c r="N953" t="s">
        <v>3275</v>
      </c>
      <c r="O953" t="s">
        <v>3438</v>
      </c>
      <c r="P953" s="211">
        <v>5000</v>
      </c>
      <c r="S953" t="s">
        <v>3796</v>
      </c>
      <c r="T953" t="s">
        <v>2685</v>
      </c>
      <c r="U953" s="213">
        <v>4.6399999999999997</v>
      </c>
      <c r="V953" t="s">
        <v>3443</v>
      </c>
      <c r="W953" t="s">
        <v>3408</v>
      </c>
      <c r="X953" t="s">
        <v>3409</v>
      </c>
      <c r="Y953" t="s">
        <v>3280</v>
      </c>
      <c r="Z953" t="s">
        <v>4117</v>
      </c>
      <c r="AA953">
        <v>788836</v>
      </c>
      <c r="AB953" s="210">
        <v>37027.875</v>
      </c>
      <c r="AC953" s="210">
        <v>37027.875</v>
      </c>
    </row>
    <row r="954" spans="1:30" x14ac:dyDescent="0.2">
      <c r="A954" s="44" t="str">
        <f t="shared" si="71"/>
        <v>US Power Physical</v>
      </c>
      <c r="B954" s="44" t="str">
        <f t="shared" si="72"/>
        <v>US</v>
      </c>
      <c r="C954" s="44" t="str">
        <f t="shared" si="73"/>
        <v>Power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25">
        <f t="shared" si="75"/>
        <v>25</v>
      </c>
      <c r="G954" s="214">
        <v>1245461</v>
      </c>
      <c r="H954" s="210">
        <v>37026.333680555559</v>
      </c>
      <c r="I954" t="s">
        <v>3086</v>
      </c>
      <c r="M954" t="s">
        <v>3886</v>
      </c>
      <c r="N954" t="s">
        <v>3645</v>
      </c>
      <c r="O954" t="s">
        <v>3657</v>
      </c>
      <c r="P954" s="211">
        <v>25</v>
      </c>
      <c r="S954" t="s">
        <v>3794</v>
      </c>
      <c r="T954" t="s">
        <v>2685</v>
      </c>
      <c r="U954" s="213">
        <v>215</v>
      </c>
      <c r="V954" t="s">
        <v>3662</v>
      </c>
      <c r="W954" t="s">
        <v>3659</v>
      </c>
      <c r="X954" t="s">
        <v>3649</v>
      </c>
      <c r="Y954" t="s">
        <v>3074</v>
      </c>
      <c r="Z954" t="s">
        <v>4112</v>
      </c>
      <c r="AA954">
        <v>610928.1</v>
      </c>
      <c r="AB954" s="210">
        <v>37027.875</v>
      </c>
      <c r="AC954" s="210">
        <v>37027.875</v>
      </c>
    </row>
    <row r="955" spans="1:30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25">
        <f t="shared" si="75"/>
        <v>25</v>
      </c>
      <c r="G955" s="214">
        <v>1245462</v>
      </c>
      <c r="H955" s="210">
        <v>37026.333726851852</v>
      </c>
      <c r="I955" t="s">
        <v>3663</v>
      </c>
      <c r="M955" t="s">
        <v>3886</v>
      </c>
      <c r="N955" t="s">
        <v>3645</v>
      </c>
      <c r="O955" t="s">
        <v>3664</v>
      </c>
      <c r="P955" s="211">
        <v>25</v>
      </c>
      <c r="S955" t="s">
        <v>3794</v>
      </c>
      <c r="T955" t="s">
        <v>2685</v>
      </c>
      <c r="U955" s="213">
        <v>85</v>
      </c>
      <c r="V955" t="s">
        <v>3665</v>
      </c>
      <c r="W955" t="s">
        <v>3666</v>
      </c>
      <c r="X955" t="s">
        <v>3649</v>
      </c>
      <c r="Y955" t="s">
        <v>3074</v>
      </c>
      <c r="Z955" t="s">
        <v>4112</v>
      </c>
      <c r="AA955">
        <v>610929.1</v>
      </c>
      <c r="AB955" s="210">
        <v>37027.875</v>
      </c>
      <c r="AC955" s="210">
        <v>37027.875</v>
      </c>
    </row>
    <row r="956" spans="1:30" x14ac:dyDescent="0.2">
      <c r="A956" s="44" t="str">
        <f t="shared" si="71"/>
        <v>US Power Physical</v>
      </c>
      <c r="B956" s="44" t="str">
        <f t="shared" si="72"/>
        <v>US</v>
      </c>
      <c r="C956" s="44" t="str">
        <f t="shared" si="73"/>
        <v>Power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25">
        <f t="shared" si="75"/>
        <v>25</v>
      </c>
      <c r="G956" s="214">
        <v>1245463</v>
      </c>
      <c r="H956" s="210">
        <v>37026.333761574075</v>
      </c>
      <c r="I956" t="s">
        <v>3667</v>
      </c>
      <c r="M956" t="s">
        <v>3886</v>
      </c>
      <c r="N956" t="s">
        <v>3645</v>
      </c>
      <c r="O956" t="s">
        <v>3657</v>
      </c>
      <c r="P956" s="211">
        <v>25</v>
      </c>
      <c r="S956" t="s">
        <v>3794</v>
      </c>
      <c r="T956" t="s">
        <v>2685</v>
      </c>
      <c r="U956" s="213">
        <v>212.5</v>
      </c>
      <c r="V956" t="s">
        <v>3668</v>
      </c>
      <c r="W956" t="s">
        <v>3659</v>
      </c>
      <c r="X956" t="s">
        <v>3649</v>
      </c>
      <c r="Y956" t="s">
        <v>3074</v>
      </c>
      <c r="Z956" t="s">
        <v>4112</v>
      </c>
      <c r="AA956">
        <v>610930.1</v>
      </c>
      <c r="AB956" s="210">
        <v>37027.875</v>
      </c>
      <c r="AC956" s="210">
        <v>37027.875</v>
      </c>
    </row>
    <row r="957" spans="1:30" x14ac:dyDescent="0.2">
      <c r="A957" s="44" t="str">
        <f t="shared" si="71"/>
        <v>US Power Physical</v>
      </c>
      <c r="B957" s="44" t="str">
        <f t="shared" si="72"/>
        <v>US</v>
      </c>
      <c r="C957" s="44" t="str">
        <f t="shared" si="73"/>
        <v>Power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25">
        <f t="shared" si="75"/>
        <v>25</v>
      </c>
      <c r="G957" s="214">
        <v>1245464</v>
      </c>
      <c r="H957" s="210">
        <v>37026.333796296298</v>
      </c>
      <c r="I957" t="s">
        <v>3669</v>
      </c>
      <c r="M957" t="s">
        <v>3886</v>
      </c>
      <c r="N957" t="s">
        <v>3650</v>
      </c>
      <c r="O957" t="s">
        <v>3670</v>
      </c>
      <c r="P957" s="211">
        <v>25</v>
      </c>
      <c r="S957" t="s">
        <v>3794</v>
      </c>
      <c r="T957" t="s">
        <v>2685</v>
      </c>
      <c r="U957" s="213">
        <v>215</v>
      </c>
      <c r="V957" t="s">
        <v>3671</v>
      </c>
      <c r="W957" t="s">
        <v>3672</v>
      </c>
      <c r="X957" t="s">
        <v>3654</v>
      </c>
      <c r="Y957" t="s">
        <v>3074</v>
      </c>
      <c r="Z957" t="s">
        <v>4112</v>
      </c>
      <c r="AA957">
        <v>610931.1</v>
      </c>
      <c r="AB957" s="210">
        <v>37027.875</v>
      </c>
      <c r="AC957" s="210">
        <v>37027.875</v>
      </c>
    </row>
    <row r="958" spans="1:30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25">
        <f t="shared" si="75"/>
        <v>10000</v>
      </c>
      <c r="G958" s="214">
        <v>1245465</v>
      </c>
      <c r="H958" s="210">
        <v>37026.333807870367</v>
      </c>
      <c r="I958" t="s">
        <v>4237</v>
      </c>
      <c r="M958" t="s">
        <v>3795</v>
      </c>
      <c r="N958" t="s">
        <v>3275</v>
      </c>
      <c r="O958" t="s">
        <v>3584</v>
      </c>
      <c r="Q958" s="211">
        <v>10000</v>
      </c>
      <c r="S958" t="s">
        <v>3796</v>
      </c>
      <c r="T958" t="s">
        <v>2685</v>
      </c>
      <c r="U958" s="213">
        <v>4.3600000000000003</v>
      </c>
      <c r="V958" t="s">
        <v>3585</v>
      </c>
      <c r="W958" t="s">
        <v>3586</v>
      </c>
      <c r="X958" t="s">
        <v>3587</v>
      </c>
      <c r="Y958" t="s">
        <v>3280</v>
      </c>
      <c r="Z958" t="s">
        <v>4117</v>
      </c>
      <c r="AA958">
        <v>788837</v>
      </c>
      <c r="AB958" s="210">
        <v>37027.875</v>
      </c>
      <c r="AC958" s="210">
        <v>37027.875</v>
      </c>
    </row>
    <row r="959" spans="1:30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25">
        <f t="shared" si="75"/>
        <v>25</v>
      </c>
      <c r="G959" s="214">
        <v>1245468</v>
      </c>
      <c r="H959" s="210">
        <v>37026.333831018521</v>
      </c>
      <c r="I959" t="s">
        <v>3157</v>
      </c>
      <c r="M959" t="s">
        <v>3886</v>
      </c>
      <c r="N959" t="s">
        <v>3650</v>
      </c>
      <c r="O959" t="s">
        <v>3673</v>
      </c>
      <c r="P959" s="211">
        <v>25</v>
      </c>
      <c r="S959" t="s">
        <v>3794</v>
      </c>
      <c r="T959" t="s">
        <v>2685</v>
      </c>
      <c r="U959" s="213">
        <v>225</v>
      </c>
      <c r="V959" t="s">
        <v>3652</v>
      </c>
      <c r="W959" t="s">
        <v>3672</v>
      </c>
      <c r="X959" t="s">
        <v>3654</v>
      </c>
      <c r="Y959" t="s">
        <v>3074</v>
      </c>
      <c r="Z959" t="s">
        <v>4112</v>
      </c>
      <c r="AA959">
        <v>610932.1</v>
      </c>
      <c r="AB959" s="210">
        <v>37027.875</v>
      </c>
      <c r="AC959" s="210">
        <v>37027.875</v>
      </c>
    </row>
    <row r="960" spans="1:30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25">
        <f t="shared" si="75"/>
        <v>10000</v>
      </c>
      <c r="G960" s="214">
        <v>1245469</v>
      </c>
      <c r="H960" s="210">
        <v>37026.33384259259</v>
      </c>
      <c r="I960" t="s">
        <v>4237</v>
      </c>
      <c r="M960" t="s">
        <v>3795</v>
      </c>
      <c r="N960" t="s">
        <v>3275</v>
      </c>
      <c r="O960" t="s">
        <v>3588</v>
      </c>
      <c r="Q960" s="211">
        <v>10000</v>
      </c>
      <c r="S960" t="s">
        <v>3796</v>
      </c>
      <c r="T960" t="s">
        <v>2685</v>
      </c>
      <c r="U960" s="213">
        <v>4.3600000000000003</v>
      </c>
      <c r="V960" t="s">
        <v>3585</v>
      </c>
      <c r="W960" t="s">
        <v>3586</v>
      </c>
      <c r="X960" t="s">
        <v>3587</v>
      </c>
      <c r="Y960" t="s">
        <v>3280</v>
      </c>
      <c r="Z960" t="s">
        <v>4117</v>
      </c>
      <c r="AA960">
        <v>788839</v>
      </c>
      <c r="AB960" s="210">
        <v>37027.875</v>
      </c>
      <c r="AC960" s="210">
        <v>37027.875</v>
      </c>
    </row>
    <row r="961" spans="1:30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25">
        <f t="shared" si="75"/>
        <v>10000</v>
      </c>
      <c r="G961" s="214">
        <v>1245470</v>
      </c>
      <c r="H961" s="210">
        <v>37026.333865740744</v>
      </c>
      <c r="I961" t="s">
        <v>3674</v>
      </c>
      <c r="M961" t="s">
        <v>3795</v>
      </c>
      <c r="N961" t="s">
        <v>3275</v>
      </c>
      <c r="O961" t="s">
        <v>3600</v>
      </c>
      <c r="P961" s="211">
        <v>10000</v>
      </c>
      <c r="S961" t="s">
        <v>3796</v>
      </c>
      <c r="T961" t="s">
        <v>2685</v>
      </c>
      <c r="U961" s="213">
        <v>4.3849999999999998</v>
      </c>
      <c r="V961" t="s">
        <v>3675</v>
      </c>
      <c r="W961" t="s">
        <v>3471</v>
      </c>
      <c r="X961" t="s">
        <v>3587</v>
      </c>
      <c r="Y961" t="s">
        <v>3280</v>
      </c>
      <c r="Z961" t="s">
        <v>4117</v>
      </c>
      <c r="AA961">
        <v>788840</v>
      </c>
      <c r="AB961" s="210">
        <v>37027.875</v>
      </c>
      <c r="AC961" s="210">
        <v>37027.875</v>
      </c>
    </row>
    <row r="962" spans="1:30" x14ac:dyDescent="0.2">
      <c r="A962" s="44" t="str">
        <f t="shared" si="71"/>
        <v>US Natural Gas Financial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Financial</v>
      </c>
      <c r="E962" s="44">
        <f>IF(VLOOKUP(S962,'DD-Lookup'!$J$6:$L$50,3,FALSE)="Monthly",(YEAR(AC962)-YEAR(AB962))*12+MONTH(AC962)-MONTH(AB962)+1,(AC962-AB962+1))</f>
        <v>31</v>
      </c>
      <c r="F962" s="225">
        <f t="shared" si="75"/>
        <v>155000</v>
      </c>
      <c r="G962" s="214">
        <v>1245472</v>
      </c>
      <c r="H962" s="210">
        <v>37026.333935185183</v>
      </c>
      <c r="I962" t="s">
        <v>3524</v>
      </c>
      <c r="M962" t="s">
        <v>3795</v>
      </c>
      <c r="N962" t="s">
        <v>3303</v>
      </c>
      <c r="O962" t="s">
        <v>3676</v>
      </c>
      <c r="P962" s="211">
        <v>5000</v>
      </c>
      <c r="S962" t="s">
        <v>3796</v>
      </c>
      <c r="T962" t="s">
        <v>2685</v>
      </c>
      <c r="U962" s="213">
        <v>-1.29</v>
      </c>
      <c r="V962" t="s">
        <v>3677</v>
      </c>
      <c r="W962" t="s">
        <v>3641</v>
      </c>
      <c r="X962" t="s">
        <v>3642</v>
      </c>
      <c r="Y962" t="s">
        <v>2803</v>
      </c>
      <c r="Z962" t="s">
        <v>4117</v>
      </c>
      <c r="AA962" t="s">
        <v>3678</v>
      </c>
      <c r="AB962" s="210">
        <v>37073.875</v>
      </c>
      <c r="AC962" s="210">
        <v>37103.875</v>
      </c>
      <c r="AD962">
        <f>(AC962-AB962+1)*SUM(P962:Q962)</f>
        <v>155000</v>
      </c>
    </row>
    <row r="963" spans="1:30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25">
        <f t="shared" si="75"/>
        <v>5000</v>
      </c>
      <c r="G963" s="214">
        <v>1245474</v>
      </c>
      <c r="H963" s="210">
        <v>37026.334016203706</v>
      </c>
      <c r="I963" t="s">
        <v>3157</v>
      </c>
      <c r="M963" t="s">
        <v>3795</v>
      </c>
      <c r="N963" t="s">
        <v>3275</v>
      </c>
      <c r="O963" t="s">
        <v>3635</v>
      </c>
      <c r="P963" s="211">
        <v>5000</v>
      </c>
      <c r="S963" t="s">
        <v>3796</v>
      </c>
      <c r="T963" t="s">
        <v>2685</v>
      </c>
      <c r="U963" s="213">
        <v>3.21</v>
      </c>
      <c r="V963" t="s">
        <v>3679</v>
      </c>
      <c r="W963" t="s">
        <v>3637</v>
      </c>
      <c r="X963" t="s">
        <v>3580</v>
      </c>
      <c r="Y963" t="s">
        <v>3280</v>
      </c>
      <c r="Z963" t="s">
        <v>4117</v>
      </c>
      <c r="AA963">
        <v>788841</v>
      </c>
      <c r="AB963" s="210">
        <v>37027.875</v>
      </c>
      <c r="AC963" s="210">
        <v>37027.875</v>
      </c>
    </row>
    <row r="964" spans="1:30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25">
        <f t="shared" si="75"/>
        <v>50</v>
      </c>
      <c r="G964" s="214">
        <v>1245475</v>
      </c>
      <c r="H964" s="210">
        <v>37026.334039351852</v>
      </c>
      <c r="I964" t="s">
        <v>3168</v>
      </c>
      <c r="M964" t="s">
        <v>3886</v>
      </c>
      <c r="N964" t="s">
        <v>3096</v>
      </c>
      <c r="O964" t="s">
        <v>3136</v>
      </c>
      <c r="P964" s="211">
        <v>50</v>
      </c>
      <c r="S964" t="s">
        <v>3794</v>
      </c>
      <c r="T964" t="s">
        <v>2685</v>
      </c>
      <c r="U964" s="213">
        <v>37.5</v>
      </c>
      <c r="V964" t="s">
        <v>3203</v>
      </c>
      <c r="W964" t="s">
        <v>3138</v>
      </c>
      <c r="X964" t="s">
        <v>3139</v>
      </c>
      <c r="Y964" t="s">
        <v>3074</v>
      </c>
      <c r="Z964" t="s">
        <v>4112</v>
      </c>
      <c r="AA964">
        <v>610933.1</v>
      </c>
      <c r="AB964" s="210">
        <v>37027.875</v>
      </c>
      <c r="AC964" s="210">
        <v>37027.875</v>
      </c>
    </row>
    <row r="965" spans="1:30" x14ac:dyDescent="0.2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25">
        <f t="shared" si="75"/>
        <v>50</v>
      </c>
      <c r="G965" s="214">
        <v>1245476</v>
      </c>
      <c r="H965" s="210">
        <v>37026.334108796298</v>
      </c>
      <c r="I965" t="s">
        <v>3680</v>
      </c>
      <c r="M965" t="s">
        <v>3886</v>
      </c>
      <c r="N965" t="s">
        <v>3096</v>
      </c>
      <c r="O965" t="s">
        <v>3097</v>
      </c>
      <c r="P965" s="211">
        <v>50</v>
      </c>
      <c r="S965" t="s">
        <v>3794</v>
      </c>
      <c r="T965" t="s">
        <v>2685</v>
      </c>
      <c r="U965" s="213">
        <v>39.75</v>
      </c>
      <c r="V965" t="s">
        <v>3681</v>
      </c>
      <c r="W965" t="s">
        <v>3099</v>
      </c>
      <c r="X965" t="s">
        <v>3100</v>
      </c>
      <c r="Y965" t="s">
        <v>3074</v>
      </c>
      <c r="Z965" t="s">
        <v>4112</v>
      </c>
      <c r="AA965">
        <v>610934.1</v>
      </c>
      <c r="AB965" s="210">
        <v>37027.875</v>
      </c>
      <c r="AC965" s="210">
        <v>37027.875</v>
      </c>
    </row>
    <row r="966" spans="1:30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25">
        <f t="shared" si="75"/>
        <v>5000</v>
      </c>
      <c r="G966" s="214">
        <v>1245477</v>
      </c>
      <c r="H966" s="210">
        <v>37026.334108796298</v>
      </c>
      <c r="I966" t="s">
        <v>3334</v>
      </c>
      <c r="M966" t="s">
        <v>3795</v>
      </c>
      <c r="N966" t="s">
        <v>3275</v>
      </c>
      <c r="O966" t="s">
        <v>3635</v>
      </c>
      <c r="Q966" s="211">
        <v>5000</v>
      </c>
      <c r="S966" t="s">
        <v>3796</v>
      </c>
      <c r="T966" t="s">
        <v>2685</v>
      </c>
      <c r="U966" s="213">
        <v>3.2349999999999999</v>
      </c>
      <c r="V966" t="s">
        <v>3682</v>
      </c>
      <c r="W966" t="s">
        <v>3637</v>
      </c>
      <c r="X966" t="s">
        <v>3580</v>
      </c>
      <c r="Y966" t="s">
        <v>3280</v>
      </c>
      <c r="Z966" t="s">
        <v>4117</v>
      </c>
      <c r="AA966">
        <v>788842</v>
      </c>
      <c r="AB966" s="210">
        <v>37027.875</v>
      </c>
      <c r="AC966" s="210">
        <v>37027.875</v>
      </c>
    </row>
    <row r="967" spans="1:30" x14ac:dyDescent="0.2">
      <c r="A967" s="44" t="str">
        <f t="shared" si="71"/>
        <v>US Natural Gas Financial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Financial</v>
      </c>
      <c r="E967" s="44">
        <f>IF(VLOOKUP(S967,'DD-Lookup'!$J$6:$L$50,3,FALSE)="Monthly",(YEAR(AC967)-YEAR(AB967))*12+MONTH(AC967)-MONTH(AB967)+1,(AC967-AB967+1))</f>
        <v>30</v>
      </c>
      <c r="F967" s="225">
        <f t="shared" si="75"/>
        <v>750000</v>
      </c>
      <c r="G967" s="214">
        <v>1245478</v>
      </c>
      <c r="H967" s="210">
        <v>37026.334131944444</v>
      </c>
      <c r="I967" t="s">
        <v>3287</v>
      </c>
      <c r="M967" t="s">
        <v>3795</v>
      </c>
      <c r="N967" t="s">
        <v>3303</v>
      </c>
      <c r="O967" t="s">
        <v>3683</v>
      </c>
      <c r="Q967" s="211">
        <v>25000</v>
      </c>
      <c r="S967" t="s">
        <v>3796</v>
      </c>
      <c r="T967" t="s">
        <v>2685</v>
      </c>
      <c r="U967" s="213">
        <v>-6.5000000000000002E-2</v>
      </c>
      <c r="V967" t="s">
        <v>3684</v>
      </c>
      <c r="W967" t="s">
        <v>3685</v>
      </c>
      <c r="X967" t="s">
        <v>3686</v>
      </c>
      <c r="Y967" t="s">
        <v>2803</v>
      </c>
      <c r="Z967" t="s">
        <v>4117</v>
      </c>
      <c r="AA967" t="s">
        <v>3687</v>
      </c>
      <c r="AB967" s="210">
        <v>37043.875</v>
      </c>
      <c r="AC967" s="210">
        <v>37072.875</v>
      </c>
      <c r="AD967">
        <f>(AC967-AB967+1)*SUM(P967:Q967)</f>
        <v>750000</v>
      </c>
    </row>
    <row r="968" spans="1:30" x14ac:dyDescent="0.2">
      <c r="A968" s="44" t="str">
        <f t="shared" si="71"/>
        <v>US Natural Gas Financial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Financial</v>
      </c>
      <c r="E968" s="44">
        <f>IF(VLOOKUP(S968,'DD-Lookup'!$J$6:$L$50,3,FALSE)="Monthly",(YEAR(AC968)-YEAR(AB968))*12+MONTH(AC968)-MONTH(AB968)+1,(AC968-AB968+1))</f>
        <v>153</v>
      </c>
      <c r="F968" s="225">
        <f t="shared" si="75"/>
        <v>1530000</v>
      </c>
      <c r="G968" s="214">
        <v>1245480</v>
      </c>
      <c r="H968" s="210">
        <v>37026.334166666667</v>
      </c>
      <c r="I968" t="s">
        <v>3287</v>
      </c>
      <c r="M968" t="s">
        <v>3795</v>
      </c>
      <c r="N968" t="s">
        <v>3303</v>
      </c>
      <c r="O968" t="s">
        <v>3688</v>
      </c>
      <c r="Q968" s="211">
        <v>10000</v>
      </c>
      <c r="S968" t="s">
        <v>3796</v>
      </c>
      <c r="T968" t="s">
        <v>2685</v>
      </c>
      <c r="U968" s="213">
        <v>-6.5000000000000002E-2</v>
      </c>
      <c r="V968" t="s">
        <v>3684</v>
      </c>
      <c r="W968" t="s">
        <v>3685</v>
      </c>
      <c r="X968" t="s">
        <v>3686</v>
      </c>
      <c r="Y968" t="s">
        <v>2803</v>
      </c>
      <c r="Z968" t="s">
        <v>4117</v>
      </c>
      <c r="AA968" t="s">
        <v>3689</v>
      </c>
      <c r="AB968" s="210">
        <v>37043</v>
      </c>
      <c r="AC968" s="210">
        <v>37195</v>
      </c>
      <c r="AD968">
        <f>(AC968-AB968+1)*SUM(P968:Q968)</f>
        <v>1530000</v>
      </c>
    </row>
    <row r="969" spans="1:30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25">
        <f t="shared" si="75"/>
        <v>5000</v>
      </c>
      <c r="G969" s="214">
        <v>1245481</v>
      </c>
      <c r="H969" s="210">
        <v>37026.334178240744</v>
      </c>
      <c r="I969" t="s">
        <v>3134</v>
      </c>
      <c r="M969" t="s">
        <v>3795</v>
      </c>
      <c r="N969" t="s">
        <v>3275</v>
      </c>
      <c r="O969" t="s">
        <v>3635</v>
      </c>
      <c r="P969" s="211">
        <v>5000</v>
      </c>
      <c r="S969" t="s">
        <v>3796</v>
      </c>
      <c r="T969" t="s">
        <v>2685</v>
      </c>
      <c r="U969" s="213">
        <v>3.21</v>
      </c>
      <c r="V969" t="s">
        <v>3636</v>
      </c>
      <c r="W969" t="s">
        <v>3637</v>
      </c>
      <c r="X969" t="s">
        <v>3580</v>
      </c>
      <c r="Y969" t="s">
        <v>3280</v>
      </c>
      <c r="Z969" t="s">
        <v>4117</v>
      </c>
      <c r="AA969">
        <v>788843</v>
      </c>
      <c r="AB969" s="210">
        <v>37027.875</v>
      </c>
      <c r="AC969" s="210">
        <v>37027.875</v>
      </c>
    </row>
    <row r="970" spans="1:30" x14ac:dyDescent="0.2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30</v>
      </c>
      <c r="F970" s="225">
        <f t="shared" si="75"/>
        <v>1500</v>
      </c>
      <c r="G970" s="214">
        <v>1245482</v>
      </c>
      <c r="H970" s="210">
        <v>37026.334236111114</v>
      </c>
      <c r="I970" t="s">
        <v>3234</v>
      </c>
      <c r="M970" t="s">
        <v>3886</v>
      </c>
      <c r="N970" t="s">
        <v>3096</v>
      </c>
      <c r="O970" t="s">
        <v>3241</v>
      </c>
      <c r="P970" s="211">
        <v>50</v>
      </c>
      <c r="S970" t="s">
        <v>3794</v>
      </c>
      <c r="T970" t="s">
        <v>2685</v>
      </c>
      <c r="U970" s="213">
        <v>46.2</v>
      </c>
      <c r="V970" t="s">
        <v>3690</v>
      </c>
      <c r="W970" t="s">
        <v>3243</v>
      </c>
      <c r="X970" t="s">
        <v>3244</v>
      </c>
      <c r="Y970" t="s">
        <v>3074</v>
      </c>
      <c r="Z970" t="s">
        <v>4112</v>
      </c>
      <c r="AA970">
        <v>610935.1</v>
      </c>
      <c r="AB970" s="210">
        <v>37135.594444444447</v>
      </c>
      <c r="AC970" s="210">
        <v>37164.594444444447</v>
      </c>
    </row>
    <row r="971" spans="1:30" x14ac:dyDescent="0.2">
      <c r="A971" s="44" t="str">
        <f t="shared" ref="A971:A1034" si="76">B971&amp;" "&amp;C971&amp;" "&amp;D971</f>
        <v xml:space="preserve"> Natural Gas Physical</v>
      </c>
      <c r="B971" s="44" t="str">
        <f t="shared" ref="B971:B1034" si="77">IF((LEFT(N971,2)="US"),"US","")</f>
        <v/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25">
        <f t="shared" ref="F971:F1034" si="80">E971*SUM(P971:Q971)</f>
        <v>10000</v>
      </c>
      <c r="G971" s="214">
        <v>1245484</v>
      </c>
      <c r="H971" s="210">
        <v>37026.334270833337</v>
      </c>
      <c r="I971" t="s">
        <v>3551</v>
      </c>
      <c r="M971" t="s">
        <v>3795</v>
      </c>
      <c r="N971" t="s">
        <v>3352</v>
      </c>
      <c r="O971" t="s">
        <v>3353</v>
      </c>
      <c r="Q971" s="211">
        <v>10000</v>
      </c>
      <c r="S971" t="s">
        <v>3796</v>
      </c>
      <c r="T971" t="s">
        <v>2685</v>
      </c>
      <c r="U971" s="213">
        <v>4.6950000000000003</v>
      </c>
      <c r="V971" t="s">
        <v>3691</v>
      </c>
      <c r="W971" t="s">
        <v>3355</v>
      </c>
      <c r="X971" t="s">
        <v>3356</v>
      </c>
      <c r="Y971" t="s">
        <v>3280</v>
      </c>
      <c r="Z971" t="s">
        <v>4117</v>
      </c>
      <c r="AA971">
        <v>788845</v>
      </c>
      <c r="AB971" s="210">
        <v>37027.875</v>
      </c>
      <c r="AC971" s="210">
        <v>37027.875</v>
      </c>
    </row>
    <row r="972" spans="1:30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25">
        <f t="shared" si="80"/>
        <v>10000</v>
      </c>
      <c r="G972" s="214">
        <v>1245483</v>
      </c>
      <c r="H972" s="210">
        <v>37026.334270833337</v>
      </c>
      <c r="I972" t="s">
        <v>3692</v>
      </c>
      <c r="M972" t="s">
        <v>3795</v>
      </c>
      <c r="N972" t="s">
        <v>3275</v>
      </c>
      <c r="O972" t="s">
        <v>3693</v>
      </c>
      <c r="Q972" s="211">
        <v>10000</v>
      </c>
      <c r="S972" t="s">
        <v>3796</v>
      </c>
      <c r="T972" t="s">
        <v>2685</v>
      </c>
      <c r="U972" s="213">
        <v>10.824999999999999</v>
      </c>
      <c r="V972" t="s">
        <v>3694</v>
      </c>
      <c r="W972" t="s">
        <v>3695</v>
      </c>
      <c r="X972" t="s">
        <v>3580</v>
      </c>
      <c r="Y972" t="s">
        <v>3280</v>
      </c>
      <c r="Z972" t="s">
        <v>4117</v>
      </c>
      <c r="AA972">
        <v>788844</v>
      </c>
      <c r="AB972" s="210">
        <v>37027.875</v>
      </c>
      <c r="AC972" s="210">
        <v>37027.875</v>
      </c>
    </row>
    <row r="973" spans="1:30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25">
        <f t="shared" si="80"/>
        <v>10000</v>
      </c>
      <c r="G973" s="214">
        <v>1245485</v>
      </c>
      <c r="H973" s="210">
        <v>37026.334293981483</v>
      </c>
      <c r="I973" t="s">
        <v>3692</v>
      </c>
      <c r="M973" t="s">
        <v>3795</v>
      </c>
      <c r="N973" t="s">
        <v>3275</v>
      </c>
      <c r="O973" t="s">
        <v>3696</v>
      </c>
      <c r="Q973" s="211">
        <v>10000</v>
      </c>
      <c r="S973" t="s">
        <v>3796</v>
      </c>
      <c r="T973" t="s">
        <v>2685</v>
      </c>
      <c r="U973" s="213">
        <v>10.824999999999999</v>
      </c>
      <c r="V973" t="s">
        <v>3694</v>
      </c>
      <c r="W973" t="s">
        <v>3695</v>
      </c>
      <c r="X973" t="s">
        <v>3580</v>
      </c>
      <c r="Y973" t="s">
        <v>3280</v>
      </c>
      <c r="Z973" t="s">
        <v>4117</v>
      </c>
      <c r="AA973">
        <v>788846</v>
      </c>
      <c r="AB973" s="210">
        <v>37027.875</v>
      </c>
      <c r="AC973" s="210">
        <v>37027.875</v>
      </c>
    </row>
    <row r="974" spans="1:30" x14ac:dyDescent="0.2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25">
        <f t="shared" si="80"/>
        <v>25</v>
      </c>
      <c r="G974" s="214">
        <v>1245487</v>
      </c>
      <c r="H974" s="210">
        <v>37026.334317129629</v>
      </c>
      <c r="I974" t="s">
        <v>3697</v>
      </c>
      <c r="M974" t="s">
        <v>3886</v>
      </c>
      <c r="N974" t="s">
        <v>3645</v>
      </c>
      <c r="O974" t="s">
        <v>3664</v>
      </c>
      <c r="P974" s="211">
        <v>25</v>
      </c>
      <c r="S974" t="s">
        <v>3794</v>
      </c>
      <c r="T974" t="s">
        <v>2685</v>
      </c>
      <c r="U974" s="213">
        <v>80</v>
      </c>
      <c r="V974" t="s">
        <v>3698</v>
      </c>
      <c r="W974" t="s">
        <v>3666</v>
      </c>
      <c r="X974" t="s">
        <v>3649</v>
      </c>
      <c r="Y974" t="s">
        <v>3074</v>
      </c>
      <c r="Z974" t="s">
        <v>4112</v>
      </c>
      <c r="AA974">
        <v>610937.1</v>
      </c>
      <c r="AB974" s="210">
        <v>37027.875</v>
      </c>
      <c r="AC974" s="210">
        <v>37027.875</v>
      </c>
    </row>
    <row r="975" spans="1:30" x14ac:dyDescent="0.2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25">
        <f t="shared" si="80"/>
        <v>50</v>
      </c>
      <c r="G975" s="214">
        <v>1245486</v>
      </c>
      <c r="H975" s="210">
        <v>37026.334317129629</v>
      </c>
      <c r="I975" t="s">
        <v>3680</v>
      </c>
      <c r="M975" t="s">
        <v>3886</v>
      </c>
      <c r="N975" t="s">
        <v>3096</v>
      </c>
      <c r="O975" t="s">
        <v>3097</v>
      </c>
      <c r="P975" s="211">
        <v>50</v>
      </c>
      <c r="S975" t="s">
        <v>3794</v>
      </c>
      <c r="T975" t="s">
        <v>2685</v>
      </c>
      <c r="U975" s="213">
        <v>39.5</v>
      </c>
      <c r="V975" t="s">
        <v>3681</v>
      </c>
      <c r="W975" t="s">
        <v>3099</v>
      </c>
      <c r="X975" t="s">
        <v>3100</v>
      </c>
      <c r="Y975" t="s">
        <v>3074</v>
      </c>
      <c r="Z975" t="s">
        <v>4112</v>
      </c>
      <c r="AA975">
        <v>610936.1</v>
      </c>
      <c r="AB975" s="210">
        <v>37027.875</v>
      </c>
      <c r="AC975" s="210">
        <v>37027.875</v>
      </c>
    </row>
    <row r="976" spans="1:30" x14ac:dyDescent="0.2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25">
        <f t="shared" si="80"/>
        <v>25</v>
      </c>
      <c r="G976" s="214">
        <v>1245488</v>
      </c>
      <c r="H976" s="210">
        <v>37026.334340277775</v>
      </c>
      <c r="I976" t="s">
        <v>3086</v>
      </c>
      <c r="M976" t="s">
        <v>3886</v>
      </c>
      <c r="N976" t="s">
        <v>3645</v>
      </c>
      <c r="O976" t="s">
        <v>3646</v>
      </c>
      <c r="Q976" s="211">
        <v>25</v>
      </c>
      <c r="S976" t="s">
        <v>3794</v>
      </c>
      <c r="T976" t="s">
        <v>2685</v>
      </c>
      <c r="U976" s="213">
        <v>57.5</v>
      </c>
      <c r="V976" t="s">
        <v>3699</v>
      </c>
      <c r="W976" t="s">
        <v>3648</v>
      </c>
      <c r="X976" t="s">
        <v>3649</v>
      </c>
      <c r="Y976" t="s">
        <v>3074</v>
      </c>
      <c r="Z976" t="s">
        <v>4112</v>
      </c>
      <c r="AA976">
        <v>610938.1</v>
      </c>
      <c r="AB976" s="210">
        <v>37027.875</v>
      </c>
      <c r="AC976" s="210">
        <v>37027.875</v>
      </c>
    </row>
    <row r="977" spans="1:29" x14ac:dyDescent="0.2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25">
        <f t="shared" si="80"/>
        <v>25</v>
      </c>
      <c r="G977" s="214">
        <v>1245490</v>
      </c>
      <c r="H977" s="210">
        <v>37026.334398148145</v>
      </c>
      <c r="I977" t="s">
        <v>3667</v>
      </c>
      <c r="M977" t="s">
        <v>3886</v>
      </c>
      <c r="N977" t="s">
        <v>3650</v>
      </c>
      <c r="O977" t="s">
        <v>3673</v>
      </c>
      <c r="Q977" s="211">
        <v>25</v>
      </c>
      <c r="S977" t="s">
        <v>3794</v>
      </c>
      <c r="T977" t="s">
        <v>2685</v>
      </c>
      <c r="U977" s="213">
        <v>227</v>
      </c>
      <c r="V977" t="s">
        <v>3700</v>
      </c>
      <c r="W977" t="s">
        <v>3672</v>
      </c>
      <c r="X977" t="s">
        <v>3654</v>
      </c>
      <c r="Y977" t="s">
        <v>3074</v>
      </c>
      <c r="Z977" t="s">
        <v>4112</v>
      </c>
      <c r="AA977">
        <v>610939.1</v>
      </c>
      <c r="AB977" s="210">
        <v>37027.875</v>
      </c>
      <c r="AC977" s="210">
        <v>37027.875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25">
        <f t="shared" si="80"/>
        <v>10000</v>
      </c>
      <c r="G978" s="214">
        <v>1245491</v>
      </c>
      <c r="H978" s="210">
        <v>37026.334398148145</v>
      </c>
      <c r="I978" t="s">
        <v>3386</v>
      </c>
      <c r="M978" t="s">
        <v>3795</v>
      </c>
      <c r="N978" t="s">
        <v>3275</v>
      </c>
      <c r="O978" t="s">
        <v>3548</v>
      </c>
      <c r="Q978" s="211">
        <v>10000</v>
      </c>
      <c r="S978" t="s">
        <v>3796</v>
      </c>
      <c r="T978" t="s">
        <v>2685</v>
      </c>
      <c r="U978" s="213">
        <v>4.5213000000000001</v>
      </c>
      <c r="V978" t="s">
        <v>3701</v>
      </c>
      <c r="W978" t="s">
        <v>3278</v>
      </c>
      <c r="X978" t="s">
        <v>3279</v>
      </c>
      <c r="Y978" t="s">
        <v>3280</v>
      </c>
      <c r="Z978" t="s">
        <v>4117</v>
      </c>
      <c r="AA978">
        <v>788847</v>
      </c>
      <c r="AB978" s="210">
        <v>37027.875</v>
      </c>
      <c r="AC978" s="210">
        <v>37027.875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25">
        <f t="shared" si="80"/>
        <v>5000</v>
      </c>
      <c r="G979" s="214">
        <v>1245492</v>
      </c>
      <c r="H979" s="210">
        <v>37026.334444444445</v>
      </c>
      <c r="I979" t="s">
        <v>3134</v>
      </c>
      <c r="M979" t="s">
        <v>3795</v>
      </c>
      <c r="N979" t="s">
        <v>3275</v>
      </c>
      <c r="O979" t="s">
        <v>3702</v>
      </c>
      <c r="P979" s="211">
        <v>5000</v>
      </c>
      <c r="S979" t="s">
        <v>3796</v>
      </c>
      <c r="T979" t="s">
        <v>2685</v>
      </c>
      <c r="U979" s="213">
        <v>3.14</v>
      </c>
      <c r="V979" t="s">
        <v>3703</v>
      </c>
      <c r="W979" t="s">
        <v>3704</v>
      </c>
      <c r="X979" t="s">
        <v>3705</v>
      </c>
      <c r="Y979" t="s">
        <v>3280</v>
      </c>
      <c r="Z979" t="s">
        <v>4117</v>
      </c>
      <c r="AA979">
        <v>788848</v>
      </c>
      <c r="AB979" s="210">
        <v>37027.875</v>
      </c>
      <c r="AC979" s="210">
        <v>37027.875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25">
        <f t="shared" si="80"/>
        <v>10000</v>
      </c>
      <c r="G980" s="214">
        <v>1245493</v>
      </c>
      <c r="H980" s="210">
        <v>37026.334467592591</v>
      </c>
      <c r="I980" t="s">
        <v>3246</v>
      </c>
      <c r="M980" t="s">
        <v>3795</v>
      </c>
      <c r="N980" t="s">
        <v>3275</v>
      </c>
      <c r="O980" t="s">
        <v>3696</v>
      </c>
      <c r="Q980" s="211">
        <v>10000</v>
      </c>
      <c r="S980" t="s">
        <v>3796</v>
      </c>
      <c r="T980" t="s">
        <v>2685</v>
      </c>
      <c r="U980" s="213">
        <v>10.95</v>
      </c>
      <c r="V980" t="s">
        <v>3706</v>
      </c>
      <c r="W980" t="s">
        <v>3695</v>
      </c>
      <c r="X980" t="s">
        <v>3580</v>
      </c>
      <c r="Y980" t="s">
        <v>3280</v>
      </c>
      <c r="Z980" t="s">
        <v>4117</v>
      </c>
      <c r="AA980">
        <v>788849</v>
      </c>
      <c r="AB980" s="210">
        <v>37027.875</v>
      </c>
      <c r="AC980" s="210">
        <v>37027.875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25">
        <f t="shared" si="80"/>
        <v>2500</v>
      </c>
      <c r="G981" s="214">
        <v>1245495</v>
      </c>
      <c r="H981" s="210">
        <v>37026.334490740737</v>
      </c>
      <c r="I981" t="s">
        <v>3134</v>
      </c>
      <c r="M981" t="s">
        <v>3795</v>
      </c>
      <c r="N981" t="s">
        <v>3275</v>
      </c>
      <c r="O981" t="s">
        <v>3702</v>
      </c>
      <c r="P981" s="211">
        <v>2500</v>
      </c>
      <c r="S981" t="s">
        <v>3796</v>
      </c>
      <c r="T981" t="s">
        <v>2685</v>
      </c>
      <c r="U981" s="213">
        <v>3.1150000000000002</v>
      </c>
      <c r="V981" t="s">
        <v>3703</v>
      </c>
      <c r="W981" t="s">
        <v>3704</v>
      </c>
      <c r="X981" t="s">
        <v>3705</v>
      </c>
      <c r="Y981" t="s">
        <v>3280</v>
      </c>
      <c r="Z981" t="s">
        <v>4117</v>
      </c>
      <c r="AA981">
        <v>788850</v>
      </c>
      <c r="AB981" s="210">
        <v>37027.875</v>
      </c>
      <c r="AC981" s="210">
        <v>37027.875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25">
        <f t="shared" si="80"/>
        <v>2500</v>
      </c>
      <c r="G982" s="214">
        <v>1245496</v>
      </c>
      <c r="H982" s="210">
        <v>37026.33452546296</v>
      </c>
      <c r="I982" t="s">
        <v>3246</v>
      </c>
      <c r="M982" t="s">
        <v>3795</v>
      </c>
      <c r="N982" t="s">
        <v>3275</v>
      </c>
      <c r="O982" t="s">
        <v>3707</v>
      </c>
      <c r="P982" s="211">
        <v>2500</v>
      </c>
      <c r="S982" t="s">
        <v>3796</v>
      </c>
      <c r="T982" t="s">
        <v>2685</v>
      </c>
      <c r="U982" s="213">
        <v>3.16</v>
      </c>
      <c r="V982" t="s">
        <v>3708</v>
      </c>
      <c r="W982" t="s">
        <v>3704</v>
      </c>
      <c r="X982" t="s">
        <v>3705</v>
      </c>
      <c r="Y982" t="s">
        <v>3280</v>
      </c>
      <c r="Z982" t="s">
        <v>4117</v>
      </c>
      <c r="AA982">
        <v>788851</v>
      </c>
      <c r="AB982" s="210">
        <v>37027.875</v>
      </c>
      <c r="AC982" s="210">
        <v>37027.875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25">
        <f t="shared" si="80"/>
        <v>2500</v>
      </c>
      <c r="G983" s="214">
        <v>1245497</v>
      </c>
      <c r="H983" s="210">
        <v>37026.334537037037</v>
      </c>
      <c r="I983" t="s">
        <v>3324</v>
      </c>
      <c r="M983" t="s">
        <v>3795</v>
      </c>
      <c r="N983" t="s">
        <v>3275</v>
      </c>
      <c r="O983" t="s">
        <v>3276</v>
      </c>
      <c r="P983" s="211">
        <v>2500</v>
      </c>
      <c r="S983" t="s">
        <v>3796</v>
      </c>
      <c r="T983" t="s">
        <v>2685</v>
      </c>
      <c r="U983" s="213">
        <v>4.5237999999999996</v>
      </c>
      <c r="V983" t="s">
        <v>3332</v>
      </c>
      <c r="W983" t="s">
        <v>3278</v>
      </c>
      <c r="X983" t="s">
        <v>3279</v>
      </c>
      <c r="Y983" t="s">
        <v>3280</v>
      </c>
      <c r="Z983" t="s">
        <v>4117</v>
      </c>
      <c r="AA983">
        <v>788852</v>
      </c>
      <c r="AB983" s="210">
        <v>37027.875</v>
      </c>
      <c r="AC983" s="210">
        <v>37027.875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25">
        <f t="shared" si="80"/>
        <v>5000</v>
      </c>
      <c r="G984" s="214">
        <v>1245499</v>
      </c>
      <c r="H984" s="210">
        <v>37026.334560185183</v>
      </c>
      <c r="I984" t="s">
        <v>3134</v>
      </c>
      <c r="M984" t="s">
        <v>3795</v>
      </c>
      <c r="N984" t="s">
        <v>3275</v>
      </c>
      <c r="O984" t="s">
        <v>3709</v>
      </c>
      <c r="P984" s="211">
        <v>5000</v>
      </c>
      <c r="S984" t="s">
        <v>3796</v>
      </c>
      <c r="T984" t="s">
        <v>2685</v>
      </c>
      <c r="U984" s="213">
        <v>3.24</v>
      </c>
      <c r="V984" t="s">
        <v>3703</v>
      </c>
      <c r="W984" t="s">
        <v>3704</v>
      </c>
      <c r="X984" t="s">
        <v>3705</v>
      </c>
      <c r="Y984" t="s">
        <v>3280</v>
      </c>
      <c r="Z984" t="s">
        <v>4117</v>
      </c>
      <c r="AA984">
        <v>788853</v>
      </c>
      <c r="AB984" s="210">
        <v>37027.875</v>
      </c>
      <c r="AC984" s="210">
        <v>37027.875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25">
        <f t="shared" si="80"/>
        <v>10000</v>
      </c>
      <c r="G985" s="214">
        <v>1245500</v>
      </c>
      <c r="H985" s="210">
        <v>37026.334583333337</v>
      </c>
      <c r="I985" t="s">
        <v>3692</v>
      </c>
      <c r="M985" t="s">
        <v>3795</v>
      </c>
      <c r="N985" t="s">
        <v>3275</v>
      </c>
      <c r="O985" t="s">
        <v>3693</v>
      </c>
      <c r="Q985" s="211">
        <v>10000</v>
      </c>
      <c r="S985" t="s">
        <v>3796</v>
      </c>
      <c r="T985" t="s">
        <v>2685</v>
      </c>
      <c r="U985" s="213">
        <v>10.95</v>
      </c>
      <c r="V985" t="s">
        <v>3694</v>
      </c>
      <c r="W985" t="s">
        <v>3695</v>
      </c>
      <c r="X985" t="s">
        <v>3580</v>
      </c>
      <c r="Y985" t="s">
        <v>3280</v>
      </c>
      <c r="Z985" t="s">
        <v>4117</v>
      </c>
      <c r="AA985">
        <v>788854</v>
      </c>
      <c r="AB985" s="210">
        <v>37027.875</v>
      </c>
      <c r="AC985" s="210">
        <v>37027.875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25">
        <f t="shared" si="80"/>
        <v>5000</v>
      </c>
      <c r="G986" s="214">
        <v>1245501</v>
      </c>
      <c r="H986" s="210">
        <v>37026.334606481483</v>
      </c>
      <c r="I986" t="s">
        <v>3134</v>
      </c>
      <c r="M986" t="s">
        <v>3795</v>
      </c>
      <c r="N986" t="s">
        <v>3275</v>
      </c>
      <c r="O986" t="s">
        <v>3635</v>
      </c>
      <c r="P986" s="211">
        <v>5000</v>
      </c>
      <c r="S986" t="s">
        <v>3796</v>
      </c>
      <c r="T986" t="s">
        <v>2685</v>
      </c>
      <c r="U986" s="213">
        <v>3.1850000000000001</v>
      </c>
      <c r="V986" t="s">
        <v>3636</v>
      </c>
      <c r="W986" t="s">
        <v>3637</v>
      </c>
      <c r="X986" t="s">
        <v>3580</v>
      </c>
      <c r="Y986" t="s">
        <v>3280</v>
      </c>
      <c r="Z986" t="s">
        <v>4117</v>
      </c>
      <c r="AA986">
        <v>788855</v>
      </c>
      <c r="AB986" s="210">
        <v>37027.875</v>
      </c>
      <c r="AC986" s="210">
        <v>37027.875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25">
        <f t="shared" si="80"/>
        <v>2500</v>
      </c>
      <c r="G987" s="214">
        <v>1245502</v>
      </c>
      <c r="H987" s="210">
        <v>37026.334629629629</v>
      </c>
      <c r="I987" t="s">
        <v>3324</v>
      </c>
      <c r="M987" t="s">
        <v>3795</v>
      </c>
      <c r="N987" t="s">
        <v>3275</v>
      </c>
      <c r="O987" t="s">
        <v>3702</v>
      </c>
      <c r="P987" s="211">
        <v>2500</v>
      </c>
      <c r="S987" t="s">
        <v>3796</v>
      </c>
      <c r="T987" t="s">
        <v>2685</v>
      </c>
      <c r="U987" s="213">
        <v>3.05</v>
      </c>
      <c r="V987" t="s">
        <v>3710</v>
      </c>
      <c r="W987" t="s">
        <v>3704</v>
      </c>
      <c r="X987" t="s">
        <v>3705</v>
      </c>
      <c r="Y987" t="s">
        <v>3280</v>
      </c>
      <c r="Z987" t="s">
        <v>4117</v>
      </c>
      <c r="AA987">
        <v>788856</v>
      </c>
      <c r="AB987" s="210">
        <v>37027.875</v>
      </c>
      <c r="AC987" s="210">
        <v>37027.875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25">
        <f t="shared" si="80"/>
        <v>10000</v>
      </c>
      <c r="G988" s="214">
        <v>1245503</v>
      </c>
      <c r="H988" s="210">
        <v>37026.334641203706</v>
      </c>
      <c r="I988" t="s">
        <v>3324</v>
      </c>
      <c r="M988" t="s">
        <v>3795</v>
      </c>
      <c r="N988" t="s">
        <v>3275</v>
      </c>
      <c r="O988" t="s">
        <v>3276</v>
      </c>
      <c r="P988" s="211">
        <v>10000</v>
      </c>
      <c r="S988" t="s">
        <v>3796</v>
      </c>
      <c r="T988" t="s">
        <v>2685</v>
      </c>
      <c r="U988" s="213">
        <v>4.5225</v>
      </c>
      <c r="V988" t="s">
        <v>3332</v>
      </c>
      <c r="W988" t="s">
        <v>3278</v>
      </c>
      <c r="X988" t="s">
        <v>3279</v>
      </c>
      <c r="Y988" t="s">
        <v>3280</v>
      </c>
      <c r="Z988" t="s">
        <v>4117</v>
      </c>
      <c r="AA988">
        <v>788857</v>
      </c>
      <c r="AB988" s="210">
        <v>37027.875</v>
      </c>
      <c r="AC988" s="210">
        <v>37027.875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25">
        <f t="shared" si="80"/>
        <v>2500</v>
      </c>
      <c r="G989" s="214">
        <v>1245505</v>
      </c>
      <c r="H989" s="210">
        <v>37026.334699074076</v>
      </c>
      <c r="I989" t="s">
        <v>3324</v>
      </c>
      <c r="M989" t="s">
        <v>3795</v>
      </c>
      <c r="N989" t="s">
        <v>3275</v>
      </c>
      <c r="O989" t="s">
        <v>3702</v>
      </c>
      <c r="P989" s="211">
        <v>2500</v>
      </c>
      <c r="S989" t="s">
        <v>3796</v>
      </c>
      <c r="T989" t="s">
        <v>2685</v>
      </c>
      <c r="U989" s="213">
        <v>3.0249999999999999</v>
      </c>
      <c r="V989" t="s">
        <v>3710</v>
      </c>
      <c r="W989" t="s">
        <v>3704</v>
      </c>
      <c r="X989" t="s">
        <v>3705</v>
      </c>
      <c r="Y989" t="s">
        <v>3280</v>
      </c>
      <c r="Z989" t="s">
        <v>4117</v>
      </c>
      <c r="AA989">
        <v>788858</v>
      </c>
      <c r="AB989" s="210">
        <v>37027.875</v>
      </c>
      <c r="AC989" s="210">
        <v>37027.875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25">
        <f t="shared" si="80"/>
        <v>10000</v>
      </c>
      <c r="G990" s="214">
        <v>1245504</v>
      </c>
      <c r="H990" s="210">
        <v>37026.334699074076</v>
      </c>
      <c r="I990" t="s">
        <v>3334</v>
      </c>
      <c r="M990" t="s">
        <v>3795</v>
      </c>
      <c r="N990" t="s">
        <v>3275</v>
      </c>
      <c r="O990" t="s">
        <v>3276</v>
      </c>
      <c r="P990" s="211">
        <v>10000</v>
      </c>
      <c r="S990" t="s">
        <v>3796</v>
      </c>
      <c r="T990" t="s">
        <v>2685</v>
      </c>
      <c r="U990" s="213">
        <v>4.5213000000000001</v>
      </c>
      <c r="V990" t="s">
        <v>3463</v>
      </c>
      <c r="W990" t="s">
        <v>3278</v>
      </c>
      <c r="X990" t="s">
        <v>3279</v>
      </c>
      <c r="Y990" t="s">
        <v>3280</v>
      </c>
      <c r="Z990" t="s">
        <v>4117</v>
      </c>
      <c r="AA990">
        <v>788859</v>
      </c>
      <c r="AB990" s="210">
        <v>37027.875</v>
      </c>
      <c r="AC990" s="210">
        <v>37027.875</v>
      </c>
    </row>
    <row r="991" spans="1:29" x14ac:dyDescent="0.2">
      <c r="A991" s="44" t="str">
        <f t="shared" si="76"/>
        <v xml:space="preserve"> Metals Financial</v>
      </c>
      <c r="B991" s="44" t="str">
        <f t="shared" si="77"/>
        <v/>
      </c>
      <c r="C991" s="44" t="str">
        <f t="shared" si="78"/>
        <v>Metals</v>
      </c>
      <c r="D991" s="44" t="str">
        <f t="shared" si="79"/>
        <v>Financial</v>
      </c>
      <c r="E991" s="44">
        <f>IF(VLOOKUP(S991,'DD-Lookup'!$J$6:$L$50,3,FALSE)="Monthly",(YEAR(AC991)-YEAR(AB991))*12+MONTH(AC991)-MONTH(AB991)+1,(AC991-AB991+1))</f>
        <v>1</v>
      </c>
      <c r="F991" s="225">
        <f t="shared" si="80"/>
        <v>20</v>
      </c>
      <c r="G991" s="214">
        <v>1245506</v>
      </c>
      <c r="H991" s="210">
        <v>37026.334745370368</v>
      </c>
      <c r="I991" t="s">
        <v>2623</v>
      </c>
      <c r="M991" t="s">
        <v>3801</v>
      </c>
      <c r="N991" t="s">
        <v>2682</v>
      </c>
      <c r="O991" t="s">
        <v>2683</v>
      </c>
      <c r="Q991" s="211">
        <v>20</v>
      </c>
      <c r="S991" t="s">
        <v>2684</v>
      </c>
      <c r="T991" t="s">
        <v>2685</v>
      </c>
      <c r="U991" s="213">
        <v>1674</v>
      </c>
      <c r="V991" t="s">
        <v>2789</v>
      </c>
      <c r="W991" t="s">
        <v>2732</v>
      </c>
      <c r="X991" t="s">
        <v>2688</v>
      </c>
      <c r="Y991" t="s">
        <v>2689</v>
      </c>
      <c r="Z991" t="s">
        <v>2690</v>
      </c>
      <c r="AA991">
        <v>2129811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25">
        <f t="shared" si="80"/>
        <v>5000</v>
      </c>
      <c r="G992" s="214">
        <v>1245510</v>
      </c>
      <c r="H992" s="210">
        <v>37026.334803240738</v>
      </c>
      <c r="I992" t="s">
        <v>4237</v>
      </c>
      <c r="M992" t="s">
        <v>3795</v>
      </c>
      <c r="N992" t="s">
        <v>3275</v>
      </c>
      <c r="O992" t="s">
        <v>3635</v>
      </c>
      <c r="P992" s="211">
        <v>5000</v>
      </c>
      <c r="S992" t="s">
        <v>3796</v>
      </c>
      <c r="T992" t="s">
        <v>2685</v>
      </c>
      <c r="U992" s="213">
        <v>3.16</v>
      </c>
      <c r="V992" t="s">
        <v>3711</v>
      </c>
      <c r="W992" t="s">
        <v>3637</v>
      </c>
      <c r="X992" t="s">
        <v>3580</v>
      </c>
      <c r="Y992" t="s">
        <v>3280</v>
      </c>
      <c r="Z992" t="s">
        <v>4117</v>
      </c>
      <c r="AA992">
        <v>788861</v>
      </c>
      <c r="AB992" s="210">
        <v>37027.875</v>
      </c>
      <c r="AC992" s="210">
        <v>37027.875</v>
      </c>
    </row>
    <row r="993" spans="1:29" x14ac:dyDescent="0.2">
      <c r="A993" s="44" t="str">
        <f t="shared" si="76"/>
        <v>US Power Physical</v>
      </c>
      <c r="B993" s="44" t="str">
        <f t="shared" si="77"/>
        <v>US</v>
      </c>
      <c r="C993" s="44" t="str">
        <f t="shared" si="78"/>
        <v>Power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25">
        <f t="shared" si="80"/>
        <v>25</v>
      </c>
      <c r="G993" s="214">
        <v>1245511</v>
      </c>
      <c r="H993" s="210">
        <v>37026.334837962961</v>
      </c>
      <c r="I993" t="s">
        <v>3086</v>
      </c>
      <c r="M993" t="s">
        <v>3886</v>
      </c>
      <c r="N993" t="s">
        <v>3645</v>
      </c>
      <c r="O993" t="s">
        <v>3646</v>
      </c>
      <c r="Q993" s="211">
        <v>25</v>
      </c>
      <c r="S993" t="s">
        <v>3794</v>
      </c>
      <c r="T993" t="s">
        <v>2685</v>
      </c>
      <c r="U993" s="213">
        <v>58</v>
      </c>
      <c r="V993" t="s">
        <v>3699</v>
      </c>
      <c r="W993" t="s">
        <v>3648</v>
      </c>
      <c r="X993" t="s">
        <v>3649</v>
      </c>
      <c r="Y993" t="s">
        <v>3074</v>
      </c>
      <c r="Z993" t="s">
        <v>4112</v>
      </c>
      <c r="AA993">
        <v>610940.1</v>
      </c>
      <c r="AB993" s="210">
        <v>37027.875</v>
      </c>
      <c r="AC993" s="210">
        <v>37027.875</v>
      </c>
    </row>
    <row r="994" spans="1:29" x14ac:dyDescent="0.2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25">
        <f t="shared" si="80"/>
        <v>25</v>
      </c>
      <c r="G994" s="214">
        <v>1245512</v>
      </c>
      <c r="H994" s="210">
        <v>37026.334837962961</v>
      </c>
      <c r="I994" t="s">
        <v>3272</v>
      </c>
      <c r="M994" t="s">
        <v>3886</v>
      </c>
      <c r="N994" t="s">
        <v>3645</v>
      </c>
      <c r="O994" t="s">
        <v>3657</v>
      </c>
      <c r="Q994" s="211">
        <v>25</v>
      </c>
      <c r="S994" t="s">
        <v>3794</v>
      </c>
      <c r="T994" t="s">
        <v>2685</v>
      </c>
      <c r="U994" s="213">
        <v>230</v>
      </c>
      <c r="V994" t="s">
        <v>3712</v>
      </c>
      <c r="W994" t="s">
        <v>3659</v>
      </c>
      <c r="X994" t="s">
        <v>3649</v>
      </c>
      <c r="Y994" t="s">
        <v>3074</v>
      </c>
      <c r="Z994" t="s">
        <v>4112</v>
      </c>
      <c r="AA994">
        <v>610941.1</v>
      </c>
      <c r="AB994" s="210">
        <v>37027.875</v>
      </c>
      <c r="AC994" s="210">
        <v>37027.875</v>
      </c>
    </row>
    <row r="995" spans="1:29" x14ac:dyDescent="0.2">
      <c r="A995" s="44" t="str">
        <f t="shared" si="76"/>
        <v>US Power Physical</v>
      </c>
      <c r="B995" s="44" t="str">
        <f t="shared" si="77"/>
        <v>US</v>
      </c>
      <c r="C995" s="44" t="str">
        <f t="shared" si="78"/>
        <v>Power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25">
        <f t="shared" si="80"/>
        <v>25</v>
      </c>
      <c r="G995" s="214">
        <v>1245514</v>
      </c>
      <c r="H995" s="210">
        <v>37026.334965277776</v>
      </c>
      <c r="I995" t="s">
        <v>3713</v>
      </c>
      <c r="M995" t="s">
        <v>3886</v>
      </c>
      <c r="N995" t="s">
        <v>3645</v>
      </c>
      <c r="O995" t="s">
        <v>3646</v>
      </c>
      <c r="Q995" s="211">
        <v>25</v>
      </c>
      <c r="S995" t="s">
        <v>3794</v>
      </c>
      <c r="T995" t="s">
        <v>2685</v>
      </c>
      <c r="U995" s="213">
        <v>60</v>
      </c>
      <c r="V995" t="s">
        <v>3714</v>
      </c>
      <c r="W995" t="s">
        <v>3648</v>
      </c>
      <c r="X995" t="s">
        <v>3649</v>
      </c>
      <c r="Y995" t="s">
        <v>3074</v>
      </c>
      <c r="Z995" t="s">
        <v>4112</v>
      </c>
      <c r="AA995">
        <v>610942.1</v>
      </c>
      <c r="AB995" s="210">
        <v>37027.875</v>
      </c>
      <c r="AC995" s="210">
        <v>37027.875</v>
      </c>
    </row>
    <row r="996" spans="1:29" x14ac:dyDescent="0.2">
      <c r="A996" s="44" t="str">
        <f t="shared" si="76"/>
        <v>US Power Physical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25">
        <f t="shared" si="80"/>
        <v>25</v>
      </c>
      <c r="G996" s="214">
        <v>1245515</v>
      </c>
      <c r="H996" s="210">
        <v>37026.335011574076</v>
      </c>
      <c r="I996" t="s">
        <v>3715</v>
      </c>
      <c r="M996" t="s">
        <v>3886</v>
      </c>
      <c r="N996" t="s">
        <v>3645</v>
      </c>
      <c r="O996" t="s">
        <v>3664</v>
      </c>
      <c r="Q996" s="211">
        <v>25</v>
      </c>
      <c r="S996" t="s">
        <v>3794</v>
      </c>
      <c r="T996" t="s">
        <v>2685</v>
      </c>
      <c r="U996" s="213">
        <v>85</v>
      </c>
      <c r="V996" t="s">
        <v>3716</v>
      </c>
      <c r="W996" t="s">
        <v>3666</v>
      </c>
      <c r="X996" t="s">
        <v>3649</v>
      </c>
      <c r="Y996" t="s">
        <v>3074</v>
      </c>
      <c r="Z996" t="s">
        <v>4112</v>
      </c>
      <c r="AA996">
        <v>610943.1</v>
      </c>
      <c r="AB996" s="210">
        <v>37027.875</v>
      </c>
      <c r="AC996" s="210">
        <v>37027.875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25">
        <f t="shared" si="80"/>
        <v>10000</v>
      </c>
      <c r="G997" s="214">
        <v>1245516</v>
      </c>
      <c r="H997" s="210">
        <v>37026.335023148145</v>
      </c>
      <c r="I997" t="s">
        <v>3822</v>
      </c>
      <c r="M997" t="s">
        <v>3795</v>
      </c>
      <c r="N997" t="s">
        <v>3275</v>
      </c>
      <c r="O997" t="s">
        <v>3361</v>
      </c>
      <c r="P997" s="211">
        <v>10000</v>
      </c>
      <c r="S997" t="s">
        <v>3796</v>
      </c>
      <c r="T997" t="s">
        <v>2685</v>
      </c>
      <c r="U997" s="213">
        <v>4.375</v>
      </c>
      <c r="V997" t="s">
        <v>3400</v>
      </c>
      <c r="W997" t="s">
        <v>3363</v>
      </c>
      <c r="X997" t="s">
        <v>3364</v>
      </c>
      <c r="Y997" t="s">
        <v>3280</v>
      </c>
      <c r="Z997" t="s">
        <v>4117</v>
      </c>
      <c r="AA997">
        <v>788863</v>
      </c>
      <c r="AB997" s="210">
        <v>37027.875</v>
      </c>
      <c r="AC997" s="210">
        <v>37027.875</v>
      </c>
    </row>
    <row r="998" spans="1:29" x14ac:dyDescent="0.2">
      <c r="A998" s="44" t="str">
        <f t="shared" si="76"/>
        <v>US Power Physical</v>
      </c>
      <c r="B998" s="44" t="str">
        <f t="shared" si="77"/>
        <v>US</v>
      </c>
      <c r="C998" s="44" t="str">
        <f t="shared" si="78"/>
        <v>Power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25">
        <f t="shared" si="80"/>
        <v>25</v>
      </c>
      <c r="G998" s="214">
        <v>1245517</v>
      </c>
      <c r="H998" s="210">
        <v>37026.335081018522</v>
      </c>
      <c r="I998" t="s">
        <v>3157</v>
      </c>
      <c r="M998" t="s">
        <v>3886</v>
      </c>
      <c r="N998" t="s">
        <v>3650</v>
      </c>
      <c r="O998" t="s">
        <v>3673</v>
      </c>
      <c r="Q998" s="211">
        <v>25</v>
      </c>
      <c r="S998" t="s">
        <v>3794</v>
      </c>
      <c r="T998" t="s">
        <v>2685</v>
      </c>
      <c r="U998" s="213">
        <v>230</v>
      </c>
      <c r="V998" t="s">
        <v>3652</v>
      </c>
      <c r="W998" t="s">
        <v>3672</v>
      </c>
      <c r="X998" t="s">
        <v>3654</v>
      </c>
      <c r="Y998" t="s">
        <v>3074</v>
      </c>
      <c r="Z998" t="s">
        <v>4112</v>
      </c>
      <c r="AA998">
        <v>610944.1</v>
      </c>
      <c r="AB998" s="210">
        <v>37027.875</v>
      </c>
      <c r="AC998" s="210">
        <v>37027.875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25">
        <f t="shared" si="80"/>
        <v>5000</v>
      </c>
      <c r="G999" s="214">
        <v>1245518</v>
      </c>
      <c r="H999" s="210">
        <v>37026.335104166668</v>
      </c>
      <c r="I999" t="s">
        <v>3093</v>
      </c>
      <c r="M999" t="s">
        <v>3795</v>
      </c>
      <c r="N999" t="s">
        <v>3275</v>
      </c>
      <c r="O999" t="s">
        <v>3555</v>
      </c>
      <c r="Q999" s="211">
        <v>5000</v>
      </c>
      <c r="S999" t="s">
        <v>3796</v>
      </c>
      <c r="T999" t="s">
        <v>2685</v>
      </c>
      <c r="U999" s="213">
        <v>4.8099999999999996</v>
      </c>
      <c r="V999" t="s">
        <v>3717</v>
      </c>
      <c r="W999" t="s">
        <v>3539</v>
      </c>
      <c r="X999" t="s">
        <v>3540</v>
      </c>
      <c r="Y999" t="s">
        <v>3280</v>
      </c>
      <c r="Z999" t="s">
        <v>4117</v>
      </c>
      <c r="AA999">
        <v>788864</v>
      </c>
      <c r="AB999" s="210">
        <v>37027.875</v>
      </c>
      <c r="AC999" s="210">
        <v>37027.875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25">
        <f t="shared" si="80"/>
        <v>10000</v>
      </c>
      <c r="G1000" s="214">
        <v>1245519</v>
      </c>
      <c r="H1000" s="210">
        <v>37026.335185185184</v>
      </c>
      <c r="I1000" t="s">
        <v>3157</v>
      </c>
      <c r="M1000" t="s">
        <v>3795</v>
      </c>
      <c r="N1000" t="s">
        <v>3718</v>
      </c>
      <c r="O1000" t="s">
        <v>3719</v>
      </c>
      <c r="Q1000" s="211">
        <v>10000</v>
      </c>
      <c r="S1000" t="s">
        <v>3796</v>
      </c>
      <c r="T1000" t="s">
        <v>2685</v>
      </c>
      <c r="U1000" s="213">
        <v>4.38</v>
      </c>
      <c r="V1000" t="s">
        <v>3720</v>
      </c>
      <c r="W1000" t="s">
        <v>3721</v>
      </c>
      <c r="X1000" t="s">
        <v>3722</v>
      </c>
      <c r="Y1000" t="s">
        <v>3280</v>
      </c>
      <c r="Z1000" t="s">
        <v>3723</v>
      </c>
      <c r="AA1000">
        <v>788865</v>
      </c>
      <c r="AB1000" s="210">
        <v>37027.875</v>
      </c>
      <c r="AC1000" s="210">
        <v>37027.875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25">
        <f t="shared" si="80"/>
        <v>25</v>
      </c>
      <c r="G1001" s="214">
        <v>1245520</v>
      </c>
      <c r="H1001" s="210">
        <v>37026.335196759261</v>
      </c>
      <c r="I1001" t="s">
        <v>3272</v>
      </c>
      <c r="M1001" t="s">
        <v>3886</v>
      </c>
      <c r="N1001" t="s">
        <v>3650</v>
      </c>
      <c r="O1001" t="s">
        <v>3673</v>
      </c>
      <c r="Q1001" s="211">
        <v>25</v>
      </c>
      <c r="S1001" t="s">
        <v>3794</v>
      </c>
      <c r="T1001" t="s">
        <v>2685</v>
      </c>
      <c r="U1001" s="213">
        <v>235</v>
      </c>
      <c r="V1001" t="s">
        <v>3712</v>
      </c>
      <c r="W1001" t="s">
        <v>3672</v>
      </c>
      <c r="X1001" t="s">
        <v>3654</v>
      </c>
      <c r="Y1001" t="s">
        <v>3074</v>
      </c>
      <c r="Z1001" t="s">
        <v>4112</v>
      </c>
      <c r="AA1001">
        <v>610945.1</v>
      </c>
      <c r="AB1001" s="210">
        <v>37027.875</v>
      </c>
      <c r="AC1001" s="210">
        <v>37027.875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11</v>
      </c>
      <c r="F1002" s="225">
        <f t="shared" si="80"/>
        <v>550</v>
      </c>
      <c r="G1002" s="214">
        <v>1245521</v>
      </c>
      <c r="H1002" s="210">
        <v>37026.335219907407</v>
      </c>
      <c r="I1002" t="s">
        <v>3086</v>
      </c>
      <c r="M1002" t="s">
        <v>3886</v>
      </c>
      <c r="N1002" t="s">
        <v>3096</v>
      </c>
      <c r="O1002" t="s">
        <v>3199</v>
      </c>
      <c r="P1002" s="211">
        <v>50</v>
      </c>
      <c r="S1002" t="s">
        <v>3794</v>
      </c>
      <c r="T1002" t="s">
        <v>2685</v>
      </c>
      <c r="U1002" s="213">
        <v>48.75</v>
      </c>
      <c r="V1002" t="s">
        <v>3171</v>
      </c>
      <c r="W1002" t="s">
        <v>3138</v>
      </c>
      <c r="X1002" t="s">
        <v>3139</v>
      </c>
      <c r="Y1002" t="s">
        <v>3074</v>
      </c>
      <c r="Z1002" t="s">
        <v>4112</v>
      </c>
      <c r="AA1002">
        <v>610946.1</v>
      </c>
      <c r="AB1002" s="210">
        <v>37032.875</v>
      </c>
      <c r="AC1002" s="210">
        <v>37042.875</v>
      </c>
    </row>
    <row r="1003" spans="1:29" x14ac:dyDescent="0.2">
      <c r="A1003" s="44" t="str">
        <f t="shared" si="76"/>
        <v>US Power Physical</v>
      </c>
      <c r="B1003" s="44" t="str">
        <f t="shared" si="77"/>
        <v>US</v>
      </c>
      <c r="C1003" s="44" t="str">
        <f t="shared" si="78"/>
        <v>Power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25">
        <f t="shared" si="80"/>
        <v>25</v>
      </c>
      <c r="G1003" s="214">
        <v>1245522</v>
      </c>
      <c r="H1003" s="210">
        <v>37026.335231481484</v>
      </c>
      <c r="I1003" t="s">
        <v>3697</v>
      </c>
      <c r="M1003" t="s">
        <v>3886</v>
      </c>
      <c r="N1003" t="s">
        <v>3645</v>
      </c>
      <c r="O1003" t="s">
        <v>3664</v>
      </c>
      <c r="P1003" s="211">
        <v>25</v>
      </c>
      <c r="S1003" t="s">
        <v>3794</v>
      </c>
      <c r="T1003" t="s">
        <v>2685</v>
      </c>
      <c r="U1003" s="213">
        <v>80</v>
      </c>
      <c r="V1003" t="s">
        <v>3724</v>
      </c>
      <c r="W1003" t="s">
        <v>3666</v>
      </c>
      <c r="X1003" t="s">
        <v>3649</v>
      </c>
      <c r="Y1003" t="s">
        <v>3074</v>
      </c>
      <c r="Z1003" t="s">
        <v>4112</v>
      </c>
      <c r="AA1003">
        <v>610947.1</v>
      </c>
      <c r="AB1003" s="210">
        <v>37027.875</v>
      </c>
      <c r="AC1003" s="210">
        <v>37027.875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25">
        <f t="shared" si="80"/>
        <v>10000</v>
      </c>
      <c r="G1004" s="214">
        <v>1245525</v>
      </c>
      <c r="H1004" s="210">
        <v>37026.335289351853</v>
      </c>
      <c r="I1004" t="s">
        <v>4237</v>
      </c>
      <c r="M1004" t="s">
        <v>3795</v>
      </c>
      <c r="N1004" t="s">
        <v>3275</v>
      </c>
      <c r="O1004" t="s">
        <v>3607</v>
      </c>
      <c r="P1004" s="211">
        <v>10000</v>
      </c>
      <c r="S1004" t="s">
        <v>3796</v>
      </c>
      <c r="T1004" t="s">
        <v>2685</v>
      </c>
      <c r="U1004" s="213">
        <v>4.3</v>
      </c>
      <c r="V1004" t="s">
        <v>3725</v>
      </c>
      <c r="W1004" t="s">
        <v>3609</v>
      </c>
      <c r="X1004" t="s">
        <v>3580</v>
      </c>
      <c r="Y1004" t="s">
        <v>3280</v>
      </c>
      <c r="Z1004" t="s">
        <v>4117</v>
      </c>
      <c r="AA1004">
        <v>788866</v>
      </c>
      <c r="AB1004" s="210">
        <v>37027.875</v>
      </c>
      <c r="AC1004" s="210">
        <v>37027.875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25">
        <f t="shared" si="80"/>
        <v>25</v>
      </c>
      <c r="G1005" s="214">
        <v>1245526</v>
      </c>
      <c r="H1005" s="210">
        <v>37026.335312499999</v>
      </c>
      <c r="I1005" t="s">
        <v>3168</v>
      </c>
      <c r="M1005" t="s">
        <v>3886</v>
      </c>
      <c r="N1005" t="s">
        <v>3645</v>
      </c>
      <c r="O1005" t="s">
        <v>3657</v>
      </c>
      <c r="Q1005" s="211">
        <v>25</v>
      </c>
      <c r="S1005" t="s">
        <v>3794</v>
      </c>
      <c r="T1005" t="s">
        <v>2685</v>
      </c>
      <c r="U1005" s="213">
        <v>235</v>
      </c>
      <c r="V1005" t="s">
        <v>3726</v>
      </c>
      <c r="W1005" t="s">
        <v>3659</v>
      </c>
      <c r="X1005" t="s">
        <v>3649</v>
      </c>
      <c r="Y1005" t="s">
        <v>3074</v>
      </c>
      <c r="Z1005" t="s">
        <v>4112</v>
      </c>
      <c r="AA1005">
        <v>610948.1</v>
      </c>
      <c r="AB1005" s="210">
        <v>37027.875</v>
      </c>
      <c r="AC1005" s="210">
        <v>37027.875</v>
      </c>
    </row>
    <row r="1006" spans="1:29" x14ac:dyDescent="0.2">
      <c r="A1006" s="44" t="str">
        <f t="shared" si="76"/>
        <v>US Power Physical</v>
      </c>
      <c r="B1006" s="44" t="str">
        <f t="shared" si="77"/>
        <v>US</v>
      </c>
      <c r="C1006" s="44" t="str">
        <f t="shared" si="78"/>
        <v>Power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25">
        <f t="shared" si="80"/>
        <v>25</v>
      </c>
      <c r="G1006" s="214">
        <v>1245527</v>
      </c>
      <c r="H1006" s="210">
        <v>37026.335324074076</v>
      </c>
      <c r="I1006" t="s">
        <v>3093</v>
      </c>
      <c r="M1006" t="s">
        <v>3886</v>
      </c>
      <c r="N1006" t="s">
        <v>3645</v>
      </c>
      <c r="O1006" t="s">
        <v>3727</v>
      </c>
      <c r="Q1006" s="211">
        <v>25</v>
      </c>
      <c r="S1006" t="s">
        <v>3794</v>
      </c>
      <c r="T1006" t="s">
        <v>2685</v>
      </c>
      <c r="U1006" s="213">
        <v>250</v>
      </c>
      <c r="V1006" t="s">
        <v>3728</v>
      </c>
      <c r="W1006" t="s">
        <v>3729</v>
      </c>
      <c r="X1006" t="s">
        <v>3730</v>
      </c>
      <c r="Y1006" t="s">
        <v>3074</v>
      </c>
      <c r="Z1006" t="s">
        <v>4112</v>
      </c>
      <c r="AA1006">
        <v>610949.1</v>
      </c>
      <c r="AB1006" s="210">
        <v>37027.875</v>
      </c>
      <c r="AC1006" s="210">
        <v>37027.875</v>
      </c>
    </row>
    <row r="1007" spans="1:29" x14ac:dyDescent="0.2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25">
        <f t="shared" si="80"/>
        <v>10000</v>
      </c>
      <c r="G1007" s="214">
        <v>1245532</v>
      </c>
      <c r="H1007" s="210">
        <v>37026.335439814815</v>
      </c>
      <c r="I1007" t="s">
        <v>3475</v>
      </c>
      <c r="M1007" t="s">
        <v>3795</v>
      </c>
      <c r="N1007" t="s">
        <v>3275</v>
      </c>
      <c r="O1007" t="s">
        <v>3696</v>
      </c>
      <c r="P1007" s="211">
        <v>10000</v>
      </c>
      <c r="S1007" t="s">
        <v>3796</v>
      </c>
      <c r="T1007" t="s">
        <v>2685</v>
      </c>
      <c r="U1007" s="213">
        <v>10.824999999999999</v>
      </c>
      <c r="V1007" t="s">
        <v>3578</v>
      </c>
      <c r="W1007" t="s">
        <v>3695</v>
      </c>
      <c r="X1007" t="s">
        <v>3580</v>
      </c>
      <c r="Y1007" t="s">
        <v>3280</v>
      </c>
      <c r="Z1007" t="s">
        <v>4117</v>
      </c>
      <c r="AA1007">
        <v>788868</v>
      </c>
      <c r="AB1007" s="210">
        <v>37027.875</v>
      </c>
      <c r="AC1007" s="210">
        <v>37027.875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25">
        <f t="shared" si="80"/>
        <v>5000</v>
      </c>
      <c r="G1008" s="214">
        <v>1245530</v>
      </c>
      <c r="H1008" s="210">
        <v>37026.335439814815</v>
      </c>
      <c r="I1008" t="s">
        <v>3157</v>
      </c>
      <c r="M1008" t="s">
        <v>3795</v>
      </c>
      <c r="N1008" t="s">
        <v>3275</v>
      </c>
      <c r="O1008" t="s">
        <v>3407</v>
      </c>
      <c r="P1008" s="211">
        <v>5000</v>
      </c>
      <c r="S1008" t="s">
        <v>3796</v>
      </c>
      <c r="T1008" t="s">
        <v>2685</v>
      </c>
      <c r="U1008" s="213">
        <v>4.6550000000000002</v>
      </c>
      <c r="V1008" t="s">
        <v>3344</v>
      </c>
      <c r="W1008" t="s">
        <v>3408</v>
      </c>
      <c r="X1008" t="s">
        <v>3409</v>
      </c>
      <c r="Y1008" t="s">
        <v>3280</v>
      </c>
      <c r="Z1008" t="s">
        <v>4117</v>
      </c>
      <c r="AA1008">
        <v>788867</v>
      </c>
      <c r="AB1008" s="210">
        <v>37027.875</v>
      </c>
      <c r="AC1008" s="210">
        <v>37027.875</v>
      </c>
    </row>
    <row r="1009" spans="1:30" x14ac:dyDescent="0.2">
      <c r="A1009" s="44" t="str">
        <f t="shared" si="76"/>
        <v>US Natural Gas Financial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Financial</v>
      </c>
      <c r="E1009" s="44">
        <f>IF(VLOOKUP(S1009,'DD-Lookup'!$J$6:$L$50,3,FALSE)="Monthly",(YEAR(AC1009)-YEAR(AB1009))*12+MONTH(AC1009)-MONTH(AB1009)+1,(AC1009-AB1009+1))</f>
        <v>365</v>
      </c>
      <c r="F1009" s="225">
        <f t="shared" si="80"/>
        <v>1825000</v>
      </c>
      <c r="G1009" s="214">
        <v>1245533</v>
      </c>
      <c r="H1009" s="210">
        <v>37026.335462962961</v>
      </c>
      <c r="I1009" t="s">
        <v>3272</v>
      </c>
      <c r="M1009" t="s">
        <v>3795</v>
      </c>
      <c r="N1009" t="s">
        <v>3247</v>
      </c>
      <c r="O1009" t="s">
        <v>3418</v>
      </c>
      <c r="Q1009" s="211">
        <v>5000</v>
      </c>
      <c r="S1009" t="s">
        <v>3796</v>
      </c>
      <c r="T1009" t="s">
        <v>2685</v>
      </c>
      <c r="U1009" s="213">
        <v>4.5250000000000004</v>
      </c>
      <c r="V1009" t="s">
        <v>3482</v>
      </c>
      <c r="W1009" t="s">
        <v>3975</v>
      </c>
      <c r="X1009" t="s">
        <v>3250</v>
      </c>
      <c r="Y1009" t="s">
        <v>2803</v>
      </c>
      <c r="Z1009" t="s">
        <v>4117</v>
      </c>
      <c r="AA1009" t="s">
        <v>3731</v>
      </c>
      <c r="AB1009" s="210">
        <v>37257.875</v>
      </c>
      <c r="AC1009" s="210">
        <v>37621.875</v>
      </c>
      <c r="AD1009">
        <f>(AC1009-AB1009+1)*SUM(P1009:Q1009)</f>
        <v>1825000</v>
      </c>
    </row>
    <row r="1010" spans="1:30" x14ac:dyDescent="0.2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25">
        <f t="shared" si="80"/>
        <v>25</v>
      </c>
      <c r="G1010" s="214">
        <v>1245534</v>
      </c>
      <c r="H1010" s="210">
        <v>37026.335474537038</v>
      </c>
      <c r="I1010" t="s">
        <v>3086</v>
      </c>
      <c r="M1010" t="s">
        <v>3886</v>
      </c>
      <c r="N1010" t="s">
        <v>3645</v>
      </c>
      <c r="O1010" t="s">
        <v>3657</v>
      </c>
      <c r="P1010" s="211">
        <v>25</v>
      </c>
      <c r="S1010" t="s">
        <v>3794</v>
      </c>
      <c r="T1010" t="s">
        <v>2685</v>
      </c>
      <c r="U1010" s="213">
        <v>232.5</v>
      </c>
      <c r="V1010" t="s">
        <v>3662</v>
      </c>
      <c r="W1010" t="s">
        <v>3659</v>
      </c>
      <c r="X1010" t="s">
        <v>3649</v>
      </c>
      <c r="Y1010" t="s">
        <v>3074</v>
      </c>
      <c r="Z1010" t="s">
        <v>4112</v>
      </c>
      <c r="AA1010">
        <v>610951.1</v>
      </c>
      <c r="AB1010" s="210">
        <v>37027.875</v>
      </c>
      <c r="AC1010" s="210">
        <v>37027.875</v>
      </c>
    </row>
    <row r="1011" spans="1:30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25">
        <f t="shared" si="80"/>
        <v>10000</v>
      </c>
      <c r="G1011" s="214">
        <v>1245535</v>
      </c>
      <c r="H1011" s="210">
        <v>37026.335474537038</v>
      </c>
      <c r="I1011" t="s">
        <v>3475</v>
      </c>
      <c r="M1011" t="s">
        <v>3795</v>
      </c>
      <c r="N1011" t="s">
        <v>3275</v>
      </c>
      <c r="O1011" t="s">
        <v>3693</v>
      </c>
      <c r="P1011" s="211">
        <v>10000</v>
      </c>
      <c r="S1011" t="s">
        <v>3796</v>
      </c>
      <c r="T1011" t="s">
        <v>2685</v>
      </c>
      <c r="U1011" s="213">
        <v>10.824999999999999</v>
      </c>
      <c r="V1011" t="s">
        <v>3578</v>
      </c>
      <c r="W1011" t="s">
        <v>3695</v>
      </c>
      <c r="X1011" t="s">
        <v>3580</v>
      </c>
      <c r="Y1011" t="s">
        <v>3280</v>
      </c>
      <c r="Z1011" t="s">
        <v>4117</v>
      </c>
      <c r="AA1011">
        <v>788869</v>
      </c>
      <c r="AB1011" s="210">
        <v>37027.875</v>
      </c>
      <c r="AC1011" s="210">
        <v>37027.875</v>
      </c>
    </row>
    <row r="1012" spans="1:30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25">
        <f t="shared" si="80"/>
        <v>10000</v>
      </c>
      <c r="G1012" s="214">
        <v>1245536</v>
      </c>
      <c r="H1012" s="210">
        <v>37026.335486111115</v>
      </c>
      <c r="I1012" t="s">
        <v>2630</v>
      </c>
      <c r="M1012" t="s">
        <v>3795</v>
      </c>
      <c r="N1012" t="s">
        <v>3275</v>
      </c>
      <c r="O1012" t="s">
        <v>3457</v>
      </c>
      <c r="Q1012" s="211">
        <v>10000</v>
      </c>
      <c r="S1012" t="s">
        <v>3796</v>
      </c>
      <c r="T1012" t="s">
        <v>2685</v>
      </c>
      <c r="U1012" s="213">
        <v>4.43</v>
      </c>
      <c r="V1012" t="s">
        <v>3503</v>
      </c>
      <c r="W1012" t="s">
        <v>3459</v>
      </c>
      <c r="X1012" t="s">
        <v>3460</v>
      </c>
      <c r="Y1012" t="s">
        <v>3280</v>
      </c>
      <c r="Z1012" t="s">
        <v>4117</v>
      </c>
      <c r="AA1012">
        <v>788870</v>
      </c>
      <c r="AB1012" s="210">
        <v>37027.875</v>
      </c>
      <c r="AC1012" s="210">
        <v>37027.875</v>
      </c>
    </row>
    <row r="1013" spans="1:30" x14ac:dyDescent="0.2">
      <c r="A1013" s="44" t="str">
        <f t="shared" si="76"/>
        <v>US Natural Gas Financial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30</v>
      </c>
      <c r="F1013" s="225">
        <f t="shared" si="80"/>
        <v>150000</v>
      </c>
      <c r="G1013" s="214">
        <v>1245538</v>
      </c>
      <c r="H1013" s="210">
        <v>37026.335520833331</v>
      </c>
      <c r="I1013" t="s">
        <v>3212</v>
      </c>
      <c r="M1013" t="s">
        <v>3795</v>
      </c>
      <c r="N1013" t="s">
        <v>3247</v>
      </c>
      <c r="O1013" t="s">
        <v>3732</v>
      </c>
      <c r="Q1013" s="211">
        <v>5000</v>
      </c>
      <c r="S1013" t="s">
        <v>3796</v>
      </c>
      <c r="T1013" t="s">
        <v>2685</v>
      </c>
      <c r="U1013" s="213">
        <v>4.9249999999999998</v>
      </c>
      <c r="V1013" t="s">
        <v>3629</v>
      </c>
      <c r="W1013" t="s">
        <v>3539</v>
      </c>
      <c r="X1013" t="s">
        <v>3733</v>
      </c>
      <c r="Y1013" t="s">
        <v>2803</v>
      </c>
      <c r="Z1013" t="s">
        <v>4117</v>
      </c>
      <c r="AA1013" t="s">
        <v>3734</v>
      </c>
      <c r="AB1013" s="210">
        <v>37043.875</v>
      </c>
      <c r="AC1013" s="210">
        <v>37072.875</v>
      </c>
      <c r="AD1013">
        <f>(AC1013-AB1013+1)*SUM(P1013:Q1013)</f>
        <v>150000</v>
      </c>
    </row>
    <row r="1014" spans="1:30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25">
        <f t="shared" si="80"/>
        <v>10000</v>
      </c>
      <c r="G1014" s="214">
        <v>1245537</v>
      </c>
      <c r="H1014" s="210">
        <v>37026.335520833331</v>
      </c>
      <c r="I1014" t="s">
        <v>3822</v>
      </c>
      <c r="M1014" t="s">
        <v>3795</v>
      </c>
      <c r="N1014" t="s">
        <v>3275</v>
      </c>
      <c r="O1014" t="s">
        <v>3457</v>
      </c>
      <c r="P1014" s="211">
        <v>10000</v>
      </c>
      <c r="S1014" t="s">
        <v>3796</v>
      </c>
      <c r="T1014" t="s">
        <v>2685</v>
      </c>
      <c r="U1014" s="213">
        <v>4.42</v>
      </c>
      <c r="V1014" t="s">
        <v>3458</v>
      </c>
      <c r="W1014" t="s">
        <v>3459</v>
      </c>
      <c r="X1014" t="s">
        <v>3460</v>
      </c>
      <c r="Y1014" t="s">
        <v>3280</v>
      </c>
      <c r="Z1014" t="s">
        <v>4117</v>
      </c>
      <c r="AA1014">
        <v>788871</v>
      </c>
      <c r="AB1014" s="210">
        <v>37027.875</v>
      </c>
      <c r="AC1014" s="210">
        <v>37027.875</v>
      </c>
    </row>
    <row r="1015" spans="1:30" x14ac:dyDescent="0.2">
      <c r="A1015" s="44" t="str">
        <f t="shared" si="76"/>
        <v>US Power Physical</v>
      </c>
      <c r="B1015" s="44" t="str">
        <f t="shared" si="77"/>
        <v>US</v>
      </c>
      <c r="C1015" s="44" t="str">
        <f t="shared" si="78"/>
        <v>Power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25">
        <f t="shared" si="80"/>
        <v>50</v>
      </c>
      <c r="G1015" s="214">
        <v>1245539</v>
      </c>
      <c r="H1015" s="210">
        <v>37026.335520833331</v>
      </c>
      <c r="I1015" t="s">
        <v>3261</v>
      </c>
      <c r="M1015" t="s">
        <v>3886</v>
      </c>
      <c r="N1015" t="s">
        <v>3096</v>
      </c>
      <c r="O1015" t="s">
        <v>3136</v>
      </c>
      <c r="P1015" s="211">
        <v>50</v>
      </c>
      <c r="S1015" t="s">
        <v>3794</v>
      </c>
      <c r="T1015" t="s">
        <v>2685</v>
      </c>
      <c r="U1015" s="213">
        <v>37.25</v>
      </c>
      <c r="V1015" t="s">
        <v>3735</v>
      </c>
      <c r="W1015" t="s">
        <v>3138</v>
      </c>
      <c r="X1015" t="s">
        <v>3139</v>
      </c>
      <c r="Y1015" t="s">
        <v>3074</v>
      </c>
      <c r="Z1015" t="s">
        <v>4112</v>
      </c>
      <c r="AA1015">
        <v>610952.1</v>
      </c>
      <c r="AB1015" s="210">
        <v>37027.875</v>
      </c>
      <c r="AC1015" s="210">
        <v>37027.875</v>
      </c>
    </row>
    <row r="1016" spans="1:30" x14ac:dyDescent="0.2">
      <c r="A1016" s="44" t="str">
        <f t="shared" si="76"/>
        <v>US Power Physical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25">
        <f t="shared" si="80"/>
        <v>25</v>
      </c>
      <c r="G1016" s="214">
        <v>1245541</v>
      </c>
      <c r="H1016" s="210">
        <v>37026.335532407407</v>
      </c>
      <c r="I1016" t="s">
        <v>3272</v>
      </c>
      <c r="M1016" t="s">
        <v>3886</v>
      </c>
      <c r="N1016" t="s">
        <v>3645</v>
      </c>
      <c r="O1016" t="s">
        <v>3657</v>
      </c>
      <c r="Q1016" s="211">
        <v>25</v>
      </c>
      <c r="S1016" t="s">
        <v>3794</v>
      </c>
      <c r="T1016" t="s">
        <v>2685</v>
      </c>
      <c r="U1016" s="213">
        <v>237.5</v>
      </c>
      <c r="V1016" t="s">
        <v>3712</v>
      </c>
      <c r="W1016" t="s">
        <v>3659</v>
      </c>
      <c r="X1016" t="s">
        <v>3649</v>
      </c>
      <c r="Y1016" t="s">
        <v>3074</v>
      </c>
      <c r="Z1016" t="s">
        <v>4112</v>
      </c>
      <c r="AA1016">
        <v>610953.1</v>
      </c>
      <c r="AB1016" s="210">
        <v>37027.875</v>
      </c>
      <c r="AC1016" s="210">
        <v>37027.875</v>
      </c>
    </row>
    <row r="1017" spans="1:30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25">
        <f t="shared" si="80"/>
        <v>10000</v>
      </c>
      <c r="G1017" s="214">
        <v>1245542</v>
      </c>
      <c r="H1017" s="210">
        <v>37026.335532407407</v>
      </c>
      <c r="I1017" t="s">
        <v>4237</v>
      </c>
      <c r="M1017" t="s">
        <v>3795</v>
      </c>
      <c r="N1017" t="s">
        <v>3275</v>
      </c>
      <c r="O1017" t="s">
        <v>3373</v>
      </c>
      <c r="Q1017" s="211">
        <v>10000</v>
      </c>
      <c r="S1017" t="s">
        <v>3796</v>
      </c>
      <c r="T1017" t="s">
        <v>2685</v>
      </c>
      <c r="U1017" s="213">
        <v>4.3499999999999996</v>
      </c>
      <c r="V1017" t="s">
        <v>3736</v>
      </c>
      <c r="W1017" t="s">
        <v>3363</v>
      </c>
      <c r="X1017" t="s">
        <v>3364</v>
      </c>
      <c r="Y1017" t="s">
        <v>3280</v>
      </c>
      <c r="Z1017" t="s">
        <v>4117</v>
      </c>
      <c r="AA1017">
        <v>788872</v>
      </c>
      <c r="AB1017" s="210">
        <v>37027.875</v>
      </c>
      <c r="AC1017" s="210">
        <v>37027.875</v>
      </c>
    </row>
    <row r="1018" spans="1:30" x14ac:dyDescent="0.2">
      <c r="A1018" s="44" t="str">
        <f t="shared" si="76"/>
        <v>US Natural Gas Financial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Financial</v>
      </c>
      <c r="E1018" s="44">
        <f>IF(VLOOKUP(S1018,'DD-Lookup'!$J$6:$L$50,3,FALSE)="Monthly",(YEAR(AC1018)-YEAR(AB1018))*12+MONTH(AC1018)-MONTH(AB1018)+1,(AC1018-AB1018+1))</f>
        <v>30</v>
      </c>
      <c r="F1018" s="225">
        <f t="shared" si="80"/>
        <v>150000</v>
      </c>
      <c r="G1018" s="214">
        <v>1245543</v>
      </c>
      <c r="H1018" s="210">
        <v>37026.335625</v>
      </c>
      <c r="I1018" t="s">
        <v>3212</v>
      </c>
      <c r="M1018" t="s">
        <v>3795</v>
      </c>
      <c r="N1018" t="s">
        <v>3247</v>
      </c>
      <c r="O1018" t="s">
        <v>3732</v>
      </c>
      <c r="Q1018" s="211">
        <v>5000</v>
      </c>
      <c r="S1018" t="s">
        <v>3796</v>
      </c>
      <c r="T1018" t="s">
        <v>2685</v>
      </c>
      <c r="U1018" s="213">
        <v>4.93</v>
      </c>
      <c r="V1018" t="s">
        <v>3629</v>
      </c>
      <c r="W1018" t="s">
        <v>3539</v>
      </c>
      <c r="X1018" t="s">
        <v>3733</v>
      </c>
      <c r="Y1018" t="s">
        <v>2803</v>
      </c>
      <c r="Z1018" t="s">
        <v>4117</v>
      </c>
      <c r="AA1018" t="s">
        <v>3737</v>
      </c>
      <c r="AB1018" s="210">
        <v>37043.875</v>
      </c>
      <c r="AC1018" s="210">
        <v>37072.875</v>
      </c>
      <c r="AD1018">
        <f>(AC1018-AB1018+1)*SUM(P1018:Q1018)</f>
        <v>150000</v>
      </c>
    </row>
    <row r="1019" spans="1:30" x14ac:dyDescent="0.2">
      <c r="A1019" s="44" t="str">
        <f t="shared" si="76"/>
        <v>US Power Physical</v>
      </c>
      <c r="B1019" s="44" t="str">
        <f t="shared" si="77"/>
        <v>US</v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25">
        <f t="shared" si="80"/>
        <v>25</v>
      </c>
      <c r="G1019" s="214">
        <v>1245545</v>
      </c>
      <c r="H1019" s="210">
        <v>37026.335625</v>
      </c>
      <c r="I1019" t="s">
        <v>3667</v>
      </c>
      <c r="M1019" t="s">
        <v>3886</v>
      </c>
      <c r="N1019" t="s">
        <v>3645</v>
      </c>
      <c r="O1019" t="s">
        <v>3646</v>
      </c>
      <c r="P1019" s="211">
        <v>25</v>
      </c>
      <c r="S1019" t="s">
        <v>3794</v>
      </c>
      <c r="T1019" t="s">
        <v>2685</v>
      </c>
      <c r="U1019" s="213">
        <v>58.5</v>
      </c>
      <c r="V1019" t="s">
        <v>3668</v>
      </c>
      <c r="W1019" t="s">
        <v>3648</v>
      </c>
      <c r="X1019" t="s">
        <v>3649</v>
      </c>
      <c r="Y1019" t="s">
        <v>3074</v>
      </c>
      <c r="Z1019" t="s">
        <v>4112</v>
      </c>
      <c r="AA1019">
        <v>610955.1</v>
      </c>
      <c r="AB1019" s="210">
        <v>37027.875</v>
      </c>
      <c r="AC1019" s="210">
        <v>37027.875</v>
      </c>
    </row>
    <row r="1020" spans="1:30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25">
        <f t="shared" si="80"/>
        <v>25</v>
      </c>
      <c r="G1020" s="214">
        <v>1245546</v>
      </c>
      <c r="H1020" s="210">
        <v>37026.335682870369</v>
      </c>
      <c r="I1020" t="s">
        <v>3663</v>
      </c>
      <c r="M1020" t="s">
        <v>3886</v>
      </c>
      <c r="N1020" t="s">
        <v>3645</v>
      </c>
      <c r="O1020" t="s">
        <v>3664</v>
      </c>
      <c r="P1020" s="211">
        <v>25</v>
      </c>
      <c r="S1020" t="s">
        <v>3794</v>
      </c>
      <c r="T1020" t="s">
        <v>2685</v>
      </c>
      <c r="U1020" s="213">
        <v>80</v>
      </c>
      <c r="V1020" t="s">
        <v>3665</v>
      </c>
      <c r="W1020" t="s">
        <v>3666</v>
      </c>
      <c r="X1020" t="s">
        <v>3649</v>
      </c>
      <c r="Y1020" t="s">
        <v>3074</v>
      </c>
      <c r="Z1020" t="s">
        <v>4112</v>
      </c>
      <c r="AA1020">
        <v>610956.1</v>
      </c>
      <c r="AB1020" s="210">
        <v>37027.875</v>
      </c>
      <c r="AC1020" s="210">
        <v>37027.875</v>
      </c>
    </row>
    <row r="1021" spans="1:30" x14ac:dyDescent="0.2">
      <c r="A1021" s="44" t="str">
        <f t="shared" si="76"/>
        <v>US Natural Gas Financial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Financial</v>
      </c>
      <c r="E1021" s="44">
        <f>IF(VLOOKUP(S1021,'DD-Lookup'!$J$6:$L$50,3,FALSE)="Monthly",(YEAR(AC1021)-YEAR(AB1021))*12+MONTH(AC1021)-MONTH(AB1021)+1,(AC1021-AB1021+1))</f>
        <v>30</v>
      </c>
      <c r="F1021" s="225">
        <f t="shared" si="80"/>
        <v>150000</v>
      </c>
      <c r="G1021" s="214">
        <v>1245547</v>
      </c>
      <c r="H1021" s="210">
        <v>37026.335717592592</v>
      </c>
      <c r="I1021" t="s">
        <v>3212</v>
      </c>
      <c r="M1021" t="s">
        <v>3795</v>
      </c>
      <c r="N1021" t="s">
        <v>3247</v>
      </c>
      <c r="O1021" t="s">
        <v>3732</v>
      </c>
      <c r="Q1021" s="211">
        <v>5000</v>
      </c>
      <c r="S1021" t="s">
        <v>3796</v>
      </c>
      <c r="T1021" t="s">
        <v>2685</v>
      </c>
      <c r="U1021" s="213">
        <v>4.9349999999999996</v>
      </c>
      <c r="V1021" t="s">
        <v>3629</v>
      </c>
      <c r="W1021" t="s">
        <v>3539</v>
      </c>
      <c r="X1021" t="s">
        <v>3733</v>
      </c>
      <c r="Y1021" t="s">
        <v>2803</v>
      </c>
      <c r="Z1021" t="s">
        <v>4117</v>
      </c>
      <c r="AA1021" t="s">
        <v>3738</v>
      </c>
      <c r="AB1021" s="210">
        <v>37043.875</v>
      </c>
      <c r="AC1021" s="210">
        <v>37072.875</v>
      </c>
      <c r="AD1021">
        <f>(AC1021-AB1021+1)*SUM(P1021:Q1021)</f>
        <v>150000</v>
      </c>
    </row>
    <row r="1022" spans="1:30" x14ac:dyDescent="0.2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25">
        <f t="shared" si="80"/>
        <v>25</v>
      </c>
      <c r="G1022" s="214">
        <v>1245548</v>
      </c>
      <c r="H1022" s="210">
        <v>37026.335717592592</v>
      </c>
      <c r="I1022" t="s">
        <v>3715</v>
      </c>
      <c r="M1022" t="s">
        <v>3886</v>
      </c>
      <c r="N1022" t="s">
        <v>3645</v>
      </c>
      <c r="O1022" t="s">
        <v>3664</v>
      </c>
      <c r="Q1022" s="211">
        <v>25</v>
      </c>
      <c r="S1022" t="s">
        <v>3794</v>
      </c>
      <c r="T1022" t="s">
        <v>2685</v>
      </c>
      <c r="U1022" s="213">
        <v>85</v>
      </c>
      <c r="V1022" t="s">
        <v>3716</v>
      </c>
      <c r="W1022" t="s">
        <v>3666</v>
      </c>
      <c r="X1022" t="s">
        <v>3649</v>
      </c>
      <c r="Y1022" t="s">
        <v>3074</v>
      </c>
      <c r="Z1022" t="s">
        <v>4112</v>
      </c>
      <c r="AA1022">
        <v>610957.1</v>
      </c>
      <c r="AB1022" s="210">
        <v>37027.875</v>
      </c>
      <c r="AC1022" s="210">
        <v>37027.875</v>
      </c>
    </row>
    <row r="1023" spans="1:30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25">
        <f t="shared" si="80"/>
        <v>25</v>
      </c>
      <c r="G1023" s="214">
        <v>1245550</v>
      </c>
      <c r="H1023" s="210">
        <v>37026.335740740738</v>
      </c>
      <c r="I1023" t="s">
        <v>3739</v>
      </c>
      <c r="M1023" t="s">
        <v>3886</v>
      </c>
      <c r="N1023" t="s">
        <v>3645</v>
      </c>
      <c r="O1023" t="s">
        <v>3657</v>
      </c>
      <c r="Q1023" s="211">
        <v>25</v>
      </c>
      <c r="S1023" t="s">
        <v>3794</v>
      </c>
      <c r="T1023" t="s">
        <v>2685</v>
      </c>
      <c r="U1023" s="213">
        <v>237.5</v>
      </c>
      <c r="V1023" t="s">
        <v>3740</v>
      </c>
      <c r="W1023" t="s">
        <v>3659</v>
      </c>
      <c r="X1023" t="s">
        <v>3649</v>
      </c>
      <c r="Y1023" t="s">
        <v>3074</v>
      </c>
      <c r="Z1023" t="s">
        <v>4112</v>
      </c>
      <c r="AA1023">
        <v>610958.1</v>
      </c>
      <c r="AB1023" s="210">
        <v>37027.875</v>
      </c>
      <c r="AC1023" s="210">
        <v>37027.875</v>
      </c>
    </row>
    <row r="1024" spans="1:30" x14ac:dyDescent="0.2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25">
        <f t="shared" si="80"/>
        <v>25</v>
      </c>
      <c r="G1024" s="214">
        <v>1245552</v>
      </c>
      <c r="H1024" s="210">
        <v>37026.335856481484</v>
      </c>
      <c r="I1024" t="s">
        <v>3713</v>
      </c>
      <c r="M1024" t="s">
        <v>3886</v>
      </c>
      <c r="N1024" t="s">
        <v>3650</v>
      </c>
      <c r="O1024" t="s">
        <v>3651</v>
      </c>
      <c r="P1024" s="211">
        <v>25</v>
      </c>
      <c r="S1024" t="s">
        <v>3794</v>
      </c>
      <c r="T1024" t="s">
        <v>2685</v>
      </c>
      <c r="U1024" s="213">
        <v>99</v>
      </c>
      <c r="V1024" t="s">
        <v>3741</v>
      </c>
      <c r="W1024" t="s">
        <v>3653</v>
      </c>
      <c r="X1024" t="s">
        <v>3654</v>
      </c>
      <c r="Y1024" t="s">
        <v>3074</v>
      </c>
      <c r="Z1024" t="s">
        <v>4112</v>
      </c>
      <c r="AA1024">
        <v>610959.1</v>
      </c>
      <c r="AB1024" s="210">
        <v>37027.875</v>
      </c>
      <c r="AC1024" s="210">
        <v>37027.875</v>
      </c>
    </row>
    <row r="1025" spans="1:30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25">
        <f t="shared" si="80"/>
        <v>650</v>
      </c>
      <c r="G1025" s="214">
        <v>1245553</v>
      </c>
      <c r="H1025" s="210">
        <v>37026.335879629631</v>
      </c>
      <c r="I1025" t="s">
        <v>3134</v>
      </c>
      <c r="M1025" t="s">
        <v>3795</v>
      </c>
      <c r="N1025" t="s">
        <v>3275</v>
      </c>
      <c r="O1025" t="s">
        <v>3635</v>
      </c>
      <c r="Q1025" s="211">
        <v>650</v>
      </c>
      <c r="S1025" t="s">
        <v>3796</v>
      </c>
      <c r="T1025" t="s">
        <v>2685</v>
      </c>
      <c r="U1025" s="213">
        <v>3.1850000000000001</v>
      </c>
      <c r="V1025" t="s">
        <v>3636</v>
      </c>
      <c r="W1025" t="s">
        <v>3637</v>
      </c>
      <c r="X1025" t="s">
        <v>3580</v>
      </c>
      <c r="Y1025" t="s">
        <v>3280</v>
      </c>
      <c r="Z1025" t="s">
        <v>4117</v>
      </c>
      <c r="AA1025">
        <v>788873</v>
      </c>
      <c r="AB1025" s="210">
        <v>37027.875</v>
      </c>
      <c r="AC1025" s="210">
        <v>37027.875</v>
      </c>
    </row>
    <row r="1026" spans="1:30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25">
        <f t="shared" si="80"/>
        <v>25</v>
      </c>
      <c r="G1026" s="214">
        <v>1245555</v>
      </c>
      <c r="H1026" s="210">
        <v>37026.335902777777</v>
      </c>
      <c r="I1026" t="s">
        <v>3086</v>
      </c>
      <c r="M1026" t="s">
        <v>3886</v>
      </c>
      <c r="N1026" t="s">
        <v>3645</v>
      </c>
      <c r="O1026" t="s">
        <v>3646</v>
      </c>
      <c r="Q1026" s="211">
        <v>25</v>
      </c>
      <c r="S1026" t="s">
        <v>3794</v>
      </c>
      <c r="T1026" t="s">
        <v>2685</v>
      </c>
      <c r="U1026" s="213">
        <v>58.5</v>
      </c>
      <c r="V1026" t="s">
        <v>3699</v>
      </c>
      <c r="W1026" t="s">
        <v>3648</v>
      </c>
      <c r="X1026" t="s">
        <v>3649</v>
      </c>
      <c r="Y1026" t="s">
        <v>3074</v>
      </c>
      <c r="Z1026" t="s">
        <v>4112</v>
      </c>
      <c r="AA1026">
        <v>610960.1</v>
      </c>
      <c r="AB1026" s="210">
        <v>37027.875</v>
      </c>
      <c r="AC1026" s="210">
        <v>37027.875</v>
      </c>
    </row>
    <row r="1027" spans="1:30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25">
        <f t="shared" si="80"/>
        <v>10000</v>
      </c>
      <c r="G1027" s="214">
        <v>1245556</v>
      </c>
      <c r="H1027" s="210">
        <v>37026.335972222223</v>
      </c>
      <c r="I1027" t="s">
        <v>3334</v>
      </c>
      <c r="M1027" t="s">
        <v>3795</v>
      </c>
      <c r="N1027" t="s">
        <v>3275</v>
      </c>
      <c r="O1027" t="s">
        <v>3361</v>
      </c>
      <c r="Q1027" s="211">
        <v>10000</v>
      </c>
      <c r="S1027" t="s">
        <v>3796</v>
      </c>
      <c r="T1027" t="s">
        <v>2685</v>
      </c>
      <c r="U1027" s="213">
        <v>4.38</v>
      </c>
      <c r="V1027" t="s">
        <v>3463</v>
      </c>
      <c r="W1027" t="s">
        <v>3363</v>
      </c>
      <c r="X1027" t="s">
        <v>3364</v>
      </c>
      <c r="Y1027" t="s">
        <v>3280</v>
      </c>
      <c r="Z1027" t="s">
        <v>4117</v>
      </c>
      <c r="AA1027">
        <v>788874</v>
      </c>
      <c r="AB1027" s="210">
        <v>37027.875</v>
      </c>
      <c r="AC1027" s="210">
        <v>37027.875</v>
      </c>
    </row>
    <row r="1028" spans="1:30" x14ac:dyDescent="0.2">
      <c r="A1028" s="44" t="str">
        <f t="shared" si="76"/>
        <v>US Power Physical</v>
      </c>
      <c r="B1028" s="44" t="str">
        <f t="shared" si="77"/>
        <v>US</v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25">
        <f t="shared" si="80"/>
        <v>25</v>
      </c>
      <c r="G1028" s="214">
        <v>1245558</v>
      </c>
      <c r="H1028" s="210">
        <v>37026.336041666669</v>
      </c>
      <c r="I1028" t="s">
        <v>3086</v>
      </c>
      <c r="M1028" t="s">
        <v>3886</v>
      </c>
      <c r="N1028" t="s">
        <v>3645</v>
      </c>
      <c r="O1028" t="s">
        <v>3657</v>
      </c>
      <c r="P1028" s="211">
        <v>25</v>
      </c>
      <c r="S1028" t="s">
        <v>3794</v>
      </c>
      <c r="T1028" t="s">
        <v>2685</v>
      </c>
      <c r="U1028" s="213">
        <v>235</v>
      </c>
      <c r="V1028" t="s">
        <v>3662</v>
      </c>
      <c r="W1028" t="s">
        <v>3659</v>
      </c>
      <c r="X1028" t="s">
        <v>3649</v>
      </c>
      <c r="Y1028" t="s">
        <v>3074</v>
      </c>
      <c r="Z1028" t="s">
        <v>4112</v>
      </c>
      <c r="AA1028">
        <v>610962.1</v>
      </c>
      <c r="AB1028" s="210">
        <v>37027.875</v>
      </c>
      <c r="AC1028" s="210">
        <v>37027.875</v>
      </c>
    </row>
    <row r="1029" spans="1:30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25">
        <f t="shared" si="80"/>
        <v>10000</v>
      </c>
      <c r="G1029" s="214">
        <v>1245559</v>
      </c>
      <c r="H1029" s="210">
        <v>37026.336064814815</v>
      </c>
      <c r="I1029" t="s">
        <v>3334</v>
      </c>
      <c r="M1029" t="s">
        <v>3795</v>
      </c>
      <c r="N1029" t="s">
        <v>3275</v>
      </c>
      <c r="O1029" t="s">
        <v>3373</v>
      </c>
      <c r="Q1029" s="211">
        <v>10000</v>
      </c>
      <c r="S1029" t="s">
        <v>3796</v>
      </c>
      <c r="T1029" t="s">
        <v>2685</v>
      </c>
      <c r="U1029" s="213">
        <v>4.3550000000000004</v>
      </c>
      <c r="V1029" t="s">
        <v>3463</v>
      </c>
      <c r="W1029" t="s">
        <v>3363</v>
      </c>
      <c r="X1029" t="s">
        <v>3364</v>
      </c>
      <c r="Y1029" t="s">
        <v>3280</v>
      </c>
      <c r="Z1029" t="s">
        <v>4117</v>
      </c>
      <c r="AA1029">
        <v>788876</v>
      </c>
      <c r="AB1029" s="210">
        <v>37027.875</v>
      </c>
      <c r="AC1029" s="210">
        <v>37027.875</v>
      </c>
    </row>
    <row r="1030" spans="1:30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25">
        <f t="shared" si="80"/>
        <v>5000</v>
      </c>
      <c r="G1030" s="214">
        <v>1245561</v>
      </c>
      <c r="H1030" s="210">
        <v>37026.336111111108</v>
      </c>
      <c r="I1030" t="s">
        <v>3396</v>
      </c>
      <c r="M1030" t="s">
        <v>3795</v>
      </c>
      <c r="N1030" t="s">
        <v>3275</v>
      </c>
      <c r="O1030" t="s">
        <v>3438</v>
      </c>
      <c r="P1030" s="211">
        <v>5000</v>
      </c>
      <c r="S1030" t="s">
        <v>3796</v>
      </c>
      <c r="T1030" t="s">
        <v>2685</v>
      </c>
      <c r="U1030" s="213">
        <v>4.6349999999999998</v>
      </c>
      <c r="V1030" t="s">
        <v>3443</v>
      </c>
      <c r="W1030" t="s">
        <v>3408</v>
      </c>
      <c r="X1030" t="s">
        <v>3409</v>
      </c>
      <c r="Y1030" t="s">
        <v>3280</v>
      </c>
      <c r="Z1030" t="s">
        <v>4117</v>
      </c>
      <c r="AA1030">
        <v>788878</v>
      </c>
      <c r="AB1030" s="210">
        <v>37027.875</v>
      </c>
      <c r="AC1030" s="210">
        <v>37027.875</v>
      </c>
    </row>
    <row r="1031" spans="1:30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25">
        <f t="shared" si="80"/>
        <v>25</v>
      </c>
      <c r="G1031" s="214">
        <v>1245562</v>
      </c>
      <c r="H1031" s="210">
        <v>37026.336168981485</v>
      </c>
      <c r="I1031" t="s">
        <v>3644</v>
      </c>
      <c r="M1031" t="s">
        <v>3886</v>
      </c>
      <c r="N1031" t="s">
        <v>3645</v>
      </c>
      <c r="O1031" t="s">
        <v>3646</v>
      </c>
      <c r="P1031" s="211">
        <v>25</v>
      </c>
      <c r="S1031" t="s">
        <v>3794</v>
      </c>
      <c r="T1031" t="s">
        <v>2685</v>
      </c>
      <c r="U1031" s="213">
        <v>57.5</v>
      </c>
      <c r="V1031" t="s">
        <v>3742</v>
      </c>
      <c r="W1031" t="s">
        <v>3648</v>
      </c>
      <c r="X1031" t="s">
        <v>3649</v>
      </c>
      <c r="Y1031" t="s">
        <v>3074</v>
      </c>
      <c r="Z1031" t="s">
        <v>4112</v>
      </c>
      <c r="AA1031">
        <v>610963.1</v>
      </c>
      <c r="AB1031" s="210">
        <v>37027.875</v>
      </c>
      <c r="AC1031" s="210">
        <v>37027.875</v>
      </c>
    </row>
    <row r="1032" spans="1:30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25">
        <f t="shared" si="80"/>
        <v>5000</v>
      </c>
      <c r="G1032" s="214">
        <v>1245565</v>
      </c>
      <c r="H1032" s="210">
        <v>37026.336261574077</v>
      </c>
      <c r="I1032" t="s">
        <v>3334</v>
      </c>
      <c r="M1032" t="s">
        <v>3795</v>
      </c>
      <c r="N1032" t="s">
        <v>3275</v>
      </c>
      <c r="O1032" t="s">
        <v>3327</v>
      </c>
      <c r="Q1032" s="211">
        <v>5000</v>
      </c>
      <c r="S1032" t="s">
        <v>3796</v>
      </c>
      <c r="T1032" t="s">
        <v>2685</v>
      </c>
      <c r="U1032" s="213">
        <v>4.3049999999999997</v>
      </c>
      <c r="V1032" t="s">
        <v>3335</v>
      </c>
      <c r="W1032" t="s">
        <v>3328</v>
      </c>
      <c r="X1032" t="s">
        <v>3329</v>
      </c>
      <c r="Y1032" t="s">
        <v>3280</v>
      </c>
      <c r="Z1032" t="s">
        <v>4117</v>
      </c>
      <c r="AA1032">
        <v>788879</v>
      </c>
      <c r="AB1032" s="210">
        <v>37027.875</v>
      </c>
      <c r="AC1032" s="210">
        <v>37027.875</v>
      </c>
    </row>
    <row r="1033" spans="1:30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25">
        <f t="shared" si="80"/>
        <v>15000</v>
      </c>
      <c r="G1033" s="214">
        <v>1245566</v>
      </c>
      <c r="H1033" s="210">
        <v>37026.336273148147</v>
      </c>
      <c r="I1033" t="s">
        <v>3324</v>
      </c>
      <c r="M1033" t="s">
        <v>3795</v>
      </c>
      <c r="N1033" t="s">
        <v>3275</v>
      </c>
      <c r="O1033" t="s">
        <v>3548</v>
      </c>
      <c r="Q1033" s="211">
        <v>15000</v>
      </c>
      <c r="S1033" t="s">
        <v>3796</v>
      </c>
      <c r="T1033" t="s">
        <v>2685</v>
      </c>
      <c r="U1033" s="213">
        <v>4.5187999999999997</v>
      </c>
      <c r="V1033" t="s">
        <v>3332</v>
      </c>
      <c r="W1033" t="s">
        <v>3278</v>
      </c>
      <c r="X1033" t="s">
        <v>3279</v>
      </c>
      <c r="Y1033" t="s">
        <v>3280</v>
      </c>
      <c r="Z1033" t="s">
        <v>4117</v>
      </c>
      <c r="AA1033">
        <v>788880</v>
      </c>
      <c r="AB1033" s="210">
        <v>37027.875</v>
      </c>
      <c r="AC1033" s="210">
        <v>37027.875</v>
      </c>
    </row>
    <row r="1034" spans="1:30" x14ac:dyDescent="0.2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25">
        <f t="shared" si="80"/>
        <v>25</v>
      </c>
      <c r="G1034" s="214">
        <v>1245567</v>
      </c>
      <c r="H1034" s="210">
        <v>37026.336284722223</v>
      </c>
      <c r="I1034" t="s">
        <v>3713</v>
      </c>
      <c r="M1034" t="s">
        <v>3886</v>
      </c>
      <c r="N1034" t="s">
        <v>3650</v>
      </c>
      <c r="O1034" t="s">
        <v>3651</v>
      </c>
      <c r="P1034" s="211">
        <v>25</v>
      </c>
      <c r="S1034" t="s">
        <v>3794</v>
      </c>
      <c r="T1034" t="s">
        <v>2685</v>
      </c>
      <c r="U1034" s="213">
        <v>98</v>
      </c>
      <c r="V1034" t="s">
        <v>3741</v>
      </c>
      <c r="W1034" t="s">
        <v>3653</v>
      </c>
      <c r="X1034" t="s">
        <v>3654</v>
      </c>
      <c r="Y1034" t="s">
        <v>3074</v>
      </c>
      <c r="Z1034" t="s">
        <v>4112</v>
      </c>
      <c r="AA1034">
        <v>610965.1</v>
      </c>
      <c r="AB1034" s="210">
        <v>37027.875</v>
      </c>
      <c r="AC1034" s="210">
        <v>37027.875</v>
      </c>
    </row>
    <row r="1035" spans="1:30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25">
        <f t="shared" ref="F1035:F1098" si="85">E1035*SUM(P1035:Q1035)</f>
        <v>5000</v>
      </c>
      <c r="G1035" s="214">
        <v>1245568</v>
      </c>
      <c r="H1035" s="210">
        <v>37026.336331018516</v>
      </c>
      <c r="I1035" t="s">
        <v>3157</v>
      </c>
      <c r="M1035" t="s">
        <v>3795</v>
      </c>
      <c r="N1035" t="s">
        <v>3275</v>
      </c>
      <c r="O1035" t="s">
        <v>3327</v>
      </c>
      <c r="Q1035" s="211">
        <v>5000</v>
      </c>
      <c r="S1035" t="s">
        <v>3796</v>
      </c>
      <c r="T1035" t="s">
        <v>2685</v>
      </c>
      <c r="U1035" s="213">
        <v>4.3099999999999996</v>
      </c>
      <c r="V1035" t="s">
        <v>3493</v>
      </c>
      <c r="W1035" t="s">
        <v>3328</v>
      </c>
      <c r="X1035" t="s">
        <v>3329</v>
      </c>
      <c r="Y1035" t="s">
        <v>3280</v>
      </c>
      <c r="Z1035" t="s">
        <v>4117</v>
      </c>
      <c r="AA1035">
        <v>788881</v>
      </c>
      <c r="AB1035" s="210">
        <v>37027.875</v>
      </c>
      <c r="AC1035" s="210">
        <v>37027.875</v>
      </c>
    </row>
    <row r="1036" spans="1:30" x14ac:dyDescent="0.2">
      <c r="A1036" s="44" t="str">
        <f t="shared" si="81"/>
        <v>US Natural Gas Financial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30</v>
      </c>
      <c r="F1036" s="225">
        <f t="shared" si="85"/>
        <v>150000</v>
      </c>
      <c r="G1036" s="214">
        <v>1245569</v>
      </c>
      <c r="H1036" s="210">
        <v>37026.336354166669</v>
      </c>
      <c r="I1036" t="s">
        <v>3524</v>
      </c>
      <c r="M1036" t="s">
        <v>3795</v>
      </c>
      <c r="N1036" t="s">
        <v>3303</v>
      </c>
      <c r="O1036" t="s">
        <v>3743</v>
      </c>
      <c r="P1036" s="211">
        <v>5000</v>
      </c>
      <c r="S1036" t="s">
        <v>3796</v>
      </c>
      <c r="T1036" t="s">
        <v>2685</v>
      </c>
      <c r="U1036" s="213">
        <v>-1.33</v>
      </c>
      <c r="V1036" t="s">
        <v>3677</v>
      </c>
      <c r="W1036" t="s">
        <v>3641</v>
      </c>
      <c r="X1036" t="s">
        <v>3642</v>
      </c>
      <c r="Y1036" t="s">
        <v>2803</v>
      </c>
      <c r="Z1036" t="s">
        <v>4117</v>
      </c>
      <c r="AA1036" t="s">
        <v>3744</v>
      </c>
      <c r="AB1036" s="210">
        <v>37135.875</v>
      </c>
      <c r="AC1036" s="210">
        <v>37164.875</v>
      </c>
      <c r="AD1036">
        <f>(AC1036-AB1036+1)*SUM(P1036:Q1036)</f>
        <v>150000</v>
      </c>
    </row>
    <row r="1037" spans="1:30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25">
        <f t="shared" si="85"/>
        <v>5000</v>
      </c>
      <c r="G1037" s="214">
        <v>1245570</v>
      </c>
      <c r="H1037" s="210">
        <v>37026.336365740739</v>
      </c>
      <c r="I1037" t="s">
        <v>3157</v>
      </c>
      <c r="M1037" t="s">
        <v>3795</v>
      </c>
      <c r="N1037" t="s">
        <v>3275</v>
      </c>
      <c r="O1037" t="s">
        <v>3340</v>
      </c>
      <c r="Q1037" s="211">
        <v>5000</v>
      </c>
      <c r="S1037" t="s">
        <v>3796</v>
      </c>
      <c r="T1037" t="s">
        <v>2685</v>
      </c>
      <c r="U1037" s="213">
        <v>4.32</v>
      </c>
      <c r="V1037" t="s">
        <v>3493</v>
      </c>
      <c r="W1037" t="s">
        <v>3328</v>
      </c>
      <c r="X1037" t="s">
        <v>3329</v>
      </c>
      <c r="Y1037" t="s">
        <v>3280</v>
      </c>
      <c r="Z1037" t="s">
        <v>4117</v>
      </c>
      <c r="AA1037">
        <v>788883</v>
      </c>
      <c r="AB1037" s="210">
        <v>37027.875</v>
      </c>
      <c r="AC1037" s="210">
        <v>37027.875</v>
      </c>
    </row>
    <row r="1038" spans="1:30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25">
        <f t="shared" si="85"/>
        <v>5000</v>
      </c>
      <c r="G1038" s="214">
        <v>1245571</v>
      </c>
      <c r="H1038" s="210">
        <v>37026.336377314816</v>
      </c>
      <c r="I1038" t="s">
        <v>3334</v>
      </c>
      <c r="M1038" t="s">
        <v>3795</v>
      </c>
      <c r="N1038" t="s">
        <v>3275</v>
      </c>
      <c r="O1038" t="s">
        <v>3339</v>
      </c>
      <c r="Q1038" s="211">
        <v>5000</v>
      </c>
      <c r="S1038" t="s">
        <v>3796</v>
      </c>
      <c r="T1038" t="s">
        <v>2685</v>
      </c>
      <c r="U1038" s="213">
        <v>4.3099999999999996</v>
      </c>
      <c r="V1038" t="s">
        <v>3335</v>
      </c>
      <c r="W1038" t="s">
        <v>3328</v>
      </c>
      <c r="X1038" t="s">
        <v>3329</v>
      </c>
      <c r="Y1038" t="s">
        <v>3280</v>
      </c>
      <c r="Z1038" t="s">
        <v>4117</v>
      </c>
      <c r="AA1038">
        <v>788882</v>
      </c>
      <c r="AB1038" s="210">
        <v>37027.875</v>
      </c>
      <c r="AC1038" s="210">
        <v>37027.875</v>
      </c>
    </row>
    <row r="1039" spans="1:30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25">
        <f t="shared" si="85"/>
        <v>5000</v>
      </c>
      <c r="G1039" s="214">
        <v>1245572</v>
      </c>
      <c r="H1039" s="210">
        <v>37026.336469907408</v>
      </c>
      <c r="I1039" t="s">
        <v>3334</v>
      </c>
      <c r="M1039" t="s">
        <v>3795</v>
      </c>
      <c r="N1039" t="s">
        <v>3275</v>
      </c>
      <c r="O1039" t="s">
        <v>3339</v>
      </c>
      <c r="Q1039" s="211">
        <v>5000</v>
      </c>
      <c r="S1039" t="s">
        <v>3796</v>
      </c>
      <c r="T1039" t="s">
        <v>2685</v>
      </c>
      <c r="U1039" s="213">
        <v>4.3150000000000004</v>
      </c>
      <c r="V1039" t="s">
        <v>3335</v>
      </c>
      <c r="W1039" t="s">
        <v>3328</v>
      </c>
      <c r="X1039" t="s">
        <v>3329</v>
      </c>
      <c r="Y1039" t="s">
        <v>3280</v>
      </c>
      <c r="Z1039" t="s">
        <v>4117</v>
      </c>
      <c r="AA1039">
        <v>788884</v>
      </c>
      <c r="AB1039" s="210">
        <v>37027.875</v>
      </c>
      <c r="AC1039" s="210">
        <v>37027.875</v>
      </c>
    </row>
    <row r="1040" spans="1:30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25">
        <f t="shared" si="85"/>
        <v>25</v>
      </c>
      <c r="G1040" s="214">
        <v>1245573</v>
      </c>
      <c r="H1040" s="210">
        <v>37026.336493055554</v>
      </c>
      <c r="I1040" t="s">
        <v>3086</v>
      </c>
      <c r="M1040" t="s">
        <v>3886</v>
      </c>
      <c r="N1040" t="s">
        <v>3645</v>
      </c>
      <c r="O1040" t="s">
        <v>3646</v>
      </c>
      <c r="Q1040" s="211">
        <v>25</v>
      </c>
      <c r="S1040" t="s">
        <v>3794</v>
      </c>
      <c r="T1040" t="s">
        <v>2685</v>
      </c>
      <c r="U1040" s="213">
        <v>58</v>
      </c>
      <c r="V1040" t="s">
        <v>3699</v>
      </c>
      <c r="W1040" t="s">
        <v>3648</v>
      </c>
      <c r="X1040" t="s">
        <v>3649</v>
      </c>
      <c r="Y1040" t="s">
        <v>3074</v>
      </c>
      <c r="Z1040" t="s">
        <v>4112</v>
      </c>
      <c r="AA1040">
        <v>610966.1</v>
      </c>
      <c r="AB1040" s="210">
        <v>37027.875</v>
      </c>
      <c r="AC1040" s="210">
        <v>37027.875</v>
      </c>
    </row>
    <row r="1041" spans="1:30" x14ac:dyDescent="0.2">
      <c r="A1041" s="44" t="str">
        <f t="shared" si="81"/>
        <v>US Natural Gas Financial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Financial</v>
      </c>
      <c r="E1041" s="44">
        <f>IF(VLOOKUP(S1041,'DD-Lookup'!$J$6:$L$50,3,FALSE)="Monthly",(YEAR(AC1041)-YEAR(AB1041))*12+MONTH(AC1041)-MONTH(AB1041)+1,(AC1041-AB1041+1))</f>
        <v>30</v>
      </c>
      <c r="F1041" s="225">
        <f t="shared" si="85"/>
        <v>450000</v>
      </c>
      <c r="G1041" s="214">
        <v>1245575</v>
      </c>
      <c r="H1041" s="210">
        <v>37026.336504629631</v>
      </c>
      <c r="I1041" t="s">
        <v>3261</v>
      </c>
      <c r="M1041" t="s">
        <v>3795</v>
      </c>
      <c r="N1041" t="s">
        <v>3247</v>
      </c>
      <c r="O1041" t="s">
        <v>3248</v>
      </c>
      <c r="P1041" s="211">
        <v>15000</v>
      </c>
      <c r="S1041" t="s">
        <v>3796</v>
      </c>
      <c r="T1041" t="s">
        <v>2685</v>
      </c>
      <c r="U1041" s="213">
        <v>4.4950000000000001</v>
      </c>
      <c r="V1041" t="s">
        <v>3262</v>
      </c>
      <c r="W1041" t="s">
        <v>3975</v>
      </c>
      <c r="X1041" t="s">
        <v>3250</v>
      </c>
      <c r="Y1041" t="s">
        <v>2803</v>
      </c>
      <c r="Z1041" t="s">
        <v>4117</v>
      </c>
      <c r="AA1041" t="s">
        <v>3745</v>
      </c>
      <c r="AB1041" s="210">
        <v>37043.875</v>
      </c>
      <c r="AC1041" s="210">
        <v>37072.875</v>
      </c>
      <c r="AD1041">
        <f>(AC1041-AB1041+1)*SUM(P1041:Q1041)</f>
        <v>450000</v>
      </c>
    </row>
    <row r="1042" spans="1:30" x14ac:dyDescent="0.2">
      <c r="A1042" s="44" t="str">
        <f t="shared" si="81"/>
        <v>US Natural Gas Physical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</v>
      </c>
      <c r="F1042" s="225">
        <f t="shared" si="85"/>
        <v>5000</v>
      </c>
      <c r="G1042" s="214">
        <v>1245576</v>
      </c>
      <c r="H1042" s="210">
        <v>37026.336678240739</v>
      </c>
      <c r="I1042" t="s">
        <v>3334</v>
      </c>
      <c r="M1042" t="s">
        <v>3795</v>
      </c>
      <c r="N1042" t="s">
        <v>3275</v>
      </c>
      <c r="O1042" t="s">
        <v>3635</v>
      </c>
      <c r="P1042" s="211">
        <v>5000</v>
      </c>
      <c r="S1042" t="s">
        <v>3796</v>
      </c>
      <c r="T1042" t="s">
        <v>2685</v>
      </c>
      <c r="U1042" s="213">
        <v>3.17</v>
      </c>
      <c r="V1042" t="s">
        <v>3682</v>
      </c>
      <c r="W1042" t="s">
        <v>3637</v>
      </c>
      <c r="X1042" t="s">
        <v>3580</v>
      </c>
      <c r="Y1042" t="s">
        <v>3280</v>
      </c>
      <c r="Z1042" t="s">
        <v>4117</v>
      </c>
      <c r="AA1042">
        <v>788885</v>
      </c>
      <c r="AB1042" s="210">
        <v>37027.875</v>
      </c>
      <c r="AC1042" s="210">
        <v>37027.875</v>
      </c>
    </row>
    <row r="1043" spans="1:30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25">
        <f t="shared" si="85"/>
        <v>10000</v>
      </c>
      <c r="G1043" s="214">
        <v>1245577</v>
      </c>
      <c r="H1043" s="210">
        <v>37026.336678240739</v>
      </c>
      <c r="I1043" t="s">
        <v>3281</v>
      </c>
      <c r="M1043" t="s">
        <v>3795</v>
      </c>
      <c r="N1043" t="s">
        <v>3275</v>
      </c>
      <c r="O1043" t="s">
        <v>3276</v>
      </c>
      <c r="Q1043" s="211">
        <v>10000</v>
      </c>
      <c r="S1043" t="s">
        <v>3796</v>
      </c>
      <c r="T1043" t="s">
        <v>2685</v>
      </c>
      <c r="U1043" s="213">
        <v>4.5213000000000001</v>
      </c>
      <c r="V1043" t="s">
        <v>3377</v>
      </c>
      <c r="W1043" t="s">
        <v>3278</v>
      </c>
      <c r="X1043" t="s">
        <v>3279</v>
      </c>
      <c r="Y1043" t="s">
        <v>3280</v>
      </c>
      <c r="Z1043" t="s">
        <v>4117</v>
      </c>
      <c r="AA1043">
        <v>788886</v>
      </c>
      <c r="AB1043" s="210">
        <v>37027.875</v>
      </c>
      <c r="AC1043" s="210">
        <v>37027.875</v>
      </c>
    </row>
    <row r="1044" spans="1:30" x14ac:dyDescent="0.2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25">
        <f t="shared" si="85"/>
        <v>25</v>
      </c>
      <c r="G1044" s="214">
        <v>1245578</v>
      </c>
      <c r="H1044" s="210">
        <v>37026.336689814816</v>
      </c>
      <c r="I1044" t="s">
        <v>3212</v>
      </c>
      <c r="M1044" t="s">
        <v>3886</v>
      </c>
      <c r="N1044" t="s">
        <v>3645</v>
      </c>
      <c r="O1044" t="s">
        <v>3646</v>
      </c>
      <c r="Q1044" s="211">
        <v>25</v>
      </c>
      <c r="S1044" t="s">
        <v>3794</v>
      </c>
      <c r="T1044" t="s">
        <v>2685</v>
      </c>
      <c r="U1044" s="213">
        <v>58</v>
      </c>
      <c r="V1044" t="s">
        <v>3746</v>
      </c>
      <c r="W1044" t="s">
        <v>3648</v>
      </c>
      <c r="X1044" t="s">
        <v>3649</v>
      </c>
      <c r="Y1044" t="s">
        <v>3074</v>
      </c>
      <c r="Z1044" t="s">
        <v>4112</v>
      </c>
      <c r="AA1044">
        <v>610967.1</v>
      </c>
      <c r="AB1044" s="210">
        <v>37027.875</v>
      </c>
      <c r="AC1044" s="210">
        <v>37027.875</v>
      </c>
    </row>
    <row r="1045" spans="1:30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25">
        <f t="shared" si="85"/>
        <v>2500</v>
      </c>
      <c r="G1045" s="214">
        <v>1245579</v>
      </c>
      <c r="H1045" s="210">
        <v>37026.336689814816</v>
      </c>
      <c r="I1045" t="s">
        <v>3246</v>
      </c>
      <c r="M1045" t="s">
        <v>3795</v>
      </c>
      <c r="N1045" t="s">
        <v>3275</v>
      </c>
      <c r="O1045" t="s">
        <v>3707</v>
      </c>
      <c r="P1045" s="211">
        <v>2500</v>
      </c>
      <c r="S1045" t="s">
        <v>3796</v>
      </c>
      <c r="T1045" t="s">
        <v>2685</v>
      </c>
      <c r="U1045" s="213">
        <v>3.06</v>
      </c>
      <c r="V1045" t="s">
        <v>3708</v>
      </c>
      <c r="W1045" t="s">
        <v>3704</v>
      </c>
      <c r="X1045" t="s">
        <v>3705</v>
      </c>
      <c r="Y1045" t="s">
        <v>3280</v>
      </c>
      <c r="Z1045" t="s">
        <v>4117</v>
      </c>
      <c r="AA1045">
        <v>788887</v>
      </c>
      <c r="AB1045" s="210">
        <v>37027.875</v>
      </c>
      <c r="AC1045" s="210">
        <v>37027.875</v>
      </c>
    </row>
    <row r="1046" spans="1:30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25">
        <f t="shared" si="85"/>
        <v>5000</v>
      </c>
      <c r="G1046" s="214">
        <v>1245581</v>
      </c>
      <c r="H1046" s="210">
        <v>37026.336701388886</v>
      </c>
      <c r="I1046" t="s">
        <v>3134</v>
      </c>
      <c r="M1046" t="s">
        <v>3795</v>
      </c>
      <c r="N1046" t="s">
        <v>3275</v>
      </c>
      <c r="O1046" t="s">
        <v>3709</v>
      </c>
      <c r="P1046" s="211">
        <v>5000</v>
      </c>
      <c r="S1046" t="s">
        <v>3796</v>
      </c>
      <c r="T1046" t="s">
        <v>2685</v>
      </c>
      <c r="U1046" s="213">
        <v>3.15</v>
      </c>
      <c r="V1046" t="s">
        <v>3703</v>
      </c>
      <c r="W1046" t="s">
        <v>3704</v>
      </c>
      <c r="X1046" t="s">
        <v>3705</v>
      </c>
      <c r="Y1046" t="s">
        <v>3280</v>
      </c>
      <c r="Z1046" t="s">
        <v>4117</v>
      </c>
      <c r="AA1046">
        <v>788888</v>
      </c>
      <c r="AB1046" s="210">
        <v>37027.875</v>
      </c>
      <c r="AC1046" s="210">
        <v>37027.875</v>
      </c>
    </row>
    <row r="1047" spans="1:30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25">
        <f t="shared" si="85"/>
        <v>5000</v>
      </c>
      <c r="G1047" s="214">
        <v>1245582</v>
      </c>
      <c r="H1047" s="210">
        <v>37026.336724537039</v>
      </c>
      <c r="I1047" t="s">
        <v>3324</v>
      </c>
      <c r="M1047" t="s">
        <v>3795</v>
      </c>
      <c r="N1047" t="s">
        <v>3275</v>
      </c>
      <c r="O1047" t="s">
        <v>3339</v>
      </c>
      <c r="Q1047" s="211">
        <v>5000</v>
      </c>
      <c r="S1047" t="s">
        <v>3796</v>
      </c>
      <c r="T1047" t="s">
        <v>2685</v>
      </c>
      <c r="U1047" s="213">
        <v>4.32</v>
      </c>
      <c r="V1047" t="s">
        <v>3394</v>
      </c>
      <c r="W1047" t="s">
        <v>3328</v>
      </c>
      <c r="X1047" t="s">
        <v>3329</v>
      </c>
      <c r="Y1047" t="s">
        <v>3280</v>
      </c>
      <c r="Z1047" t="s">
        <v>4117</v>
      </c>
      <c r="AA1047">
        <v>788889</v>
      </c>
      <c r="AB1047" s="210">
        <v>37027.875</v>
      </c>
      <c r="AC1047" s="210">
        <v>37027.875</v>
      </c>
    </row>
    <row r="1048" spans="1:30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25">
        <f t="shared" si="85"/>
        <v>5000</v>
      </c>
      <c r="G1048" s="214">
        <v>1245583</v>
      </c>
      <c r="H1048" s="210">
        <v>37026.336759259262</v>
      </c>
      <c r="I1048" t="s">
        <v>3336</v>
      </c>
      <c r="M1048" t="s">
        <v>3795</v>
      </c>
      <c r="N1048" t="s">
        <v>3275</v>
      </c>
      <c r="O1048" t="s">
        <v>3337</v>
      </c>
      <c r="Q1048" s="211">
        <v>5000</v>
      </c>
      <c r="S1048" t="s">
        <v>3796</v>
      </c>
      <c r="T1048" t="s">
        <v>2685</v>
      </c>
      <c r="U1048" s="213">
        <v>4.32</v>
      </c>
      <c r="V1048" t="s">
        <v>3338</v>
      </c>
      <c r="W1048" t="s">
        <v>3328</v>
      </c>
      <c r="X1048" t="s">
        <v>3329</v>
      </c>
      <c r="Y1048" t="s">
        <v>3280</v>
      </c>
      <c r="Z1048" t="s">
        <v>4117</v>
      </c>
      <c r="AA1048">
        <v>788890</v>
      </c>
      <c r="AB1048" s="210">
        <v>37027.875</v>
      </c>
      <c r="AC1048" s="210">
        <v>37027.875</v>
      </c>
    </row>
    <row r="1049" spans="1:30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25">
        <f t="shared" si="85"/>
        <v>10000</v>
      </c>
      <c r="G1049" s="214">
        <v>1245585</v>
      </c>
      <c r="H1049" s="210">
        <v>37026.336909722224</v>
      </c>
      <c r="I1049" t="s">
        <v>3674</v>
      </c>
      <c r="M1049" t="s">
        <v>3795</v>
      </c>
      <c r="N1049" t="s">
        <v>3275</v>
      </c>
      <c r="O1049" t="s">
        <v>3588</v>
      </c>
      <c r="P1049" s="211">
        <v>10000</v>
      </c>
      <c r="S1049" t="s">
        <v>3796</v>
      </c>
      <c r="T1049" t="s">
        <v>2685</v>
      </c>
      <c r="U1049" s="213">
        <v>4.33</v>
      </c>
      <c r="V1049" t="s">
        <v>3747</v>
      </c>
      <c r="W1049" t="s">
        <v>3586</v>
      </c>
      <c r="X1049" t="s">
        <v>3587</v>
      </c>
      <c r="Y1049" t="s">
        <v>3280</v>
      </c>
      <c r="Z1049" t="s">
        <v>4117</v>
      </c>
      <c r="AA1049">
        <v>788891</v>
      </c>
      <c r="AB1049" s="210">
        <v>37027.875</v>
      </c>
      <c r="AC1049" s="210">
        <v>37027.875</v>
      </c>
    </row>
    <row r="1050" spans="1:30" x14ac:dyDescent="0.2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25">
        <f t="shared" si="85"/>
        <v>25</v>
      </c>
      <c r="G1050" s="214">
        <v>1245586</v>
      </c>
      <c r="H1050" s="210">
        <v>37026.336921296293</v>
      </c>
      <c r="I1050" t="s">
        <v>3644</v>
      </c>
      <c r="M1050" t="s">
        <v>3886</v>
      </c>
      <c r="N1050" t="s">
        <v>3645</v>
      </c>
      <c r="O1050" t="s">
        <v>3646</v>
      </c>
      <c r="P1050" s="211">
        <v>25</v>
      </c>
      <c r="S1050" t="s">
        <v>3794</v>
      </c>
      <c r="T1050" t="s">
        <v>2685</v>
      </c>
      <c r="U1050" s="213">
        <v>58</v>
      </c>
      <c r="V1050" t="s">
        <v>3742</v>
      </c>
      <c r="W1050" t="s">
        <v>3648</v>
      </c>
      <c r="X1050" t="s">
        <v>3649</v>
      </c>
      <c r="Y1050" t="s">
        <v>3074</v>
      </c>
      <c r="Z1050" t="s">
        <v>4112</v>
      </c>
      <c r="AA1050">
        <v>610969.1</v>
      </c>
      <c r="AB1050" s="210">
        <v>37027.875</v>
      </c>
      <c r="AC1050" s="210">
        <v>37027.875</v>
      </c>
    </row>
    <row r="1051" spans="1:30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25">
        <f t="shared" si="85"/>
        <v>5000</v>
      </c>
      <c r="G1051" s="214">
        <v>1245587</v>
      </c>
      <c r="H1051" s="210">
        <v>37026.337002314816</v>
      </c>
      <c r="I1051" t="s">
        <v>3281</v>
      </c>
      <c r="M1051" t="s">
        <v>3795</v>
      </c>
      <c r="N1051" t="s">
        <v>3275</v>
      </c>
      <c r="O1051" t="s">
        <v>3373</v>
      </c>
      <c r="P1051" s="211">
        <v>5000</v>
      </c>
      <c r="S1051" t="s">
        <v>3796</v>
      </c>
      <c r="T1051" t="s">
        <v>2685</v>
      </c>
      <c r="U1051" s="213">
        <v>4.3550000000000004</v>
      </c>
      <c r="V1051" t="s">
        <v>3282</v>
      </c>
      <c r="W1051" t="s">
        <v>3363</v>
      </c>
      <c r="X1051" t="s">
        <v>3364</v>
      </c>
      <c r="Y1051" t="s">
        <v>3280</v>
      </c>
      <c r="Z1051" t="s">
        <v>4117</v>
      </c>
      <c r="AA1051">
        <v>788892</v>
      </c>
      <c r="AB1051" s="210">
        <v>37027.875</v>
      </c>
      <c r="AC1051" s="210">
        <v>37027.875</v>
      </c>
    </row>
    <row r="1052" spans="1:30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25">
        <f t="shared" si="85"/>
        <v>25</v>
      </c>
      <c r="G1052" s="214">
        <v>1245588</v>
      </c>
      <c r="H1052" s="210">
        <v>37026.337025462963</v>
      </c>
      <c r="I1052" t="s">
        <v>3713</v>
      </c>
      <c r="M1052" t="s">
        <v>3886</v>
      </c>
      <c r="N1052" t="s">
        <v>3650</v>
      </c>
      <c r="O1052" t="s">
        <v>3651</v>
      </c>
      <c r="P1052" s="211">
        <v>25</v>
      </c>
      <c r="S1052" t="s">
        <v>3794</v>
      </c>
      <c r="T1052" t="s">
        <v>2685</v>
      </c>
      <c r="U1052" s="213">
        <v>97</v>
      </c>
      <c r="V1052" t="s">
        <v>3741</v>
      </c>
      <c r="W1052" t="s">
        <v>3653</v>
      </c>
      <c r="X1052" t="s">
        <v>3654</v>
      </c>
      <c r="Y1052" t="s">
        <v>3074</v>
      </c>
      <c r="Z1052" t="s">
        <v>4112</v>
      </c>
      <c r="AA1052">
        <v>610970.1</v>
      </c>
      <c r="AB1052" s="210">
        <v>37027.875</v>
      </c>
      <c r="AC1052" s="210">
        <v>37027.875</v>
      </c>
    </row>
    <row r="1053" spans="1:30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25">
        <f t="shared" si="85"/>
        <v>25</v>
      </c>
      <c r="G1053" s="214">
        <v>1245589</v>
      </c>
      <c r="H1053" s="210">
        <v>37026.337048611109</v>
      </c>
      <c r="I1053" t="s">
        <v>3086</v>
      </c>
      <c r="M1053" t="s">
        <v>3886</v>
      </c>
      <c r="N1053" t="s">
        <v>3645</v>
      </c>
      <c r="O1053" t="s">
        <v>3646</v>
      </c>
      <c r="Q1053" s="211">
        <v>25</v>
      </c>
      <c r="S1053" t="s">
        <v>3794</v>
      </c>
      <c r="T1053" t="s">
        <v>2685</v>
      </c>
      <c r="U1053" s="213">
        <v>58.5</v>
      </c>
      <c r="V1053" t="s">
        <v>3699</v>
      </c>
      <c r="W1053" t="s">
        <v>3648</v>
      </c>
      <c r="X1053" t="s">
        <v>3649</v>
      </c>
      <c r="Y1053" t="s">
        <v>3074</v>
      </c>
      <c r="Z1053" t="s">
        <v>4112</v>
      </c>
      <c r="AA1053">
        <v>610971.1</v>
      </c>
      <c r="AB1053" s="210">
        <v>37027.875</v>
      </c>
      <c r="AC1053" s="210">
        <v>37027.875</v>
      </c>
    </row>
    <row r="1054" spans="1:30" x14ac:dyDescent="0.2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30</v>
      </c>
      <c r="F1054" s="225">
        <f t="shared" si="85"/>
        <v>300000</v>
      </c>
      <c r="G1054" s="214">
        <v>1245590</v>
      </c>
      <c r="H1054" s="210">
        <v>37026.337071759262</v>
      </c>
      <c r="I1054" t="s">
        <v>3268</v>
      </c>
      <c r="M1054" t="s">
        <v>3795</v>
      </c>
      <c r="N1054" t="s">
        <v>3303</v>
      </c>
      <c r="O1054" t="s">
        <v>3748</v>
      </c>
      <c r="P1054" s="211">
        <v>10000</v>
      </c>
      <c r="S1054" t="s">
        <v>3796</v>
      </c>
      <c r="T1054" t="s">
        <v>2685</v>
      </c>
      <c r="U1054" s="213">
        <v>-8.5000000000000006E-2</v>
      </c>
      <c r="V1054" t="s">
        <v>3749</v>
      </c>
      <c r="W1054" t="s">
        <v>3750</v>
      </c>
      <c r="X1054" t="s">
        <v>3751</v>
      </c>
      <c r="Y1054" t="s">
        <v>2803</v>
      </c>
      <c r="Z1054" t="s">
        <v>4117</v>
      </c>
      <c r="AA1054" t="s">
        <v>3752</v>
      </c>
      <c r="AB1054" s="210">
        <v>37043.875</v>
      </c>
      <c r="AC1054" s="210">
        <v>37072.875</v>
      </c>
      <c r="AD1054">
        <f>(AC1054-AB1054+1)*SUM(P1054:Q1054)</f>
        <v>300000</v>
      </c>
    </row>
    <row r="1055" spans="1:30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25">
        <f t="shared" si="85"/>
        <v>10000</v>
      </c>
      <c r="G1055" s="214">
        <v>1245591</v>
      </c>
      <c r="H1055" s="210">
        <v>37026.337129629632</v>
      </c>
      <c r="I1055" t="s">
        <v>3093</v>
      </c>
      <c r="M1055" t="s">
        <v>3795</v>
      </c>
      <c r="N1055" t="s">
        <v>3275</v>
      </c>
      <c r="O1055" t="s">
        <v>3600</v>
      </c>
      <c r="Q1055" s="211">
        <v>10000</v>
      </c>
      <c r="S1055" t="s">
        <v>3796</v>
      </c>
      <c r="T1055" t="s">
        <v>2685</v>
      </c>
      <c r="U1055" s="213">
        <v>4.41</v>
      </c>
      <c r="V1055" t="s">
        <v>3753</v>
      </c>
      <c r="W1055" t="s">
        <v>3471</v>
      </c>
      <c r="X1055" t="s">
        <v>3587</v>
      </c>
      <c r="Y1055" t="s">
        <v>3280</v>
      </c>
      <c r="Z1055" t="s">
        <v>4117</v>
      </c>
      <c r="AA1055">
        <v>788893</v>
      </c>
      <c r="AB1055" s="210">
        <v>37027.875</v>
      </c>
      <c r="AC1055" s="210">
        <v>37027.875</v>
      </c>
    </row>
    <row r="1056" spans="1:30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25">
        <f t="shared" si="85"/>
        <v>2500</v>
      </c>
      <c r="G1056" s="214">
        <v>1245592</v>
      </c>
      <c r="H1056" s="210">
        <v>37026.337152777778</v>
      </c>
      <c r="I1056" t="s">
        <v>3439</v>
      </c>
      <c r="M1056" t="s">
        <v>3795</v>
      </c>
      <c r="N1056" t="s">
        <v>3275</v>
      </c>
      <c r="O1056" t="s">
        <v>3709</v>
      </c>
      <c r="Q1056" s="211">
        <v>2500</v>
      </c>
      <c r="S1056" t="s">
        <v>3796</v>
      </c>
      <c r="T1056" t="s">
        <v>2685</v>
      </c>
      <c r="U1056" s="213">
        <v>3.15</v>
      </c>
      <c r="V1056" t="s">
        <v>3754</v>
      </c>
      <c r="W1056" t="s">
        <v>3704</v>
      </c>
      <c r="X1056" t="s">
        <v>3705</v>
      </c>
      <c r="Y1056" t="s">
        <v>3280</v>
      </c>
      <c r="Z1056" t="s">
        <v>4117</v>
      </c>
      <c r="AA1056">
        <v>788894</v>
      </c>
      <c r="AB1056" s="210">
        <v>37027.875</v>
      </c>
      <c r="AC1056" s="210">
        <v>37027.875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25">
        <f t="shared" si="85"/>
        <v>25</v>
      </c>
      <c r="G1057" s="214">
        <v>1245594</v>
      </c>
      <c r="H1057" s="210">
        <v>37026.337164351855</v>
      </c>
      <c r="I1057" t="s">
        <v>3755</v>
      </c>
      <c r="M1057" t="s">
        <v>3886</v>
      </c>
      <c r="N1057" t="s">
        <v>3645</v>
      </c>
      <c r="O1057" t="s">
        <v>3727</v>
      </c>
      <c r="Q1057" s="211">
        <v>25</v>
      </c>
      <c r="S1057" t="s">
        <v>3794</v>
      </c>
      <c r="T1057" t="s">
        <v>2685</v>
      </c>
      <c r="U1057" s="213">
        <v>255</v>
      </c>
      <c r="V1057" t="s">
        <v>3756</v>
      </c>
      <c r="W1057" t="s">
        <v>3729</v>
      </c>
      <c r="X1057" t="s">
        <v>3730</v>
      </c>
      <c r="Y1057" t="s">
        <v>3074</v>
      </c>
      <c r="Z1057" t="s">
        <v>4112</v>
      </c>
      <c r="AA1057">
        <v>610972.1</v>
      </c>
      <c r="AB1057" s="210">
        <v>37027.875</v>
      </c>
      <c r="AC1057" s="210">
        <v>37027.875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25">
        <f t="shared" si="85"/>
        <v>10000</v>
      </c>
      <c r="G1058" s="214">
        <v>1245593</v>
      </c>
      <c r="H1058" s="210">
        <v>37026.337164351855</v>
      </c>
      <c r="I1058" t="s">
        <v>3674</v>
      </c>
      <c r="M1058" t="s">
        <v>3795</v>
      </c>
      <c r="N1058" t="s">
        <v>3275</v>
      </c>
      <c r="O1058" t="s">
        <v>3584</v>
      </c>
      <c r="P1058" s="211">
        <v>10000</v>
      </c>
      <c r="S1058" t="s">
        <v>3796</v>
      </c>
      <c r="T1058" t="s">
        <v>2685</v>
      </c>
      <c r="U1058" s="213">
        <v>4.33</v>
      </c>
      <c r="V1058" t="s">
        <v>3747</v>
      </c>
      <c r="W1058" t="s">
        <v>3586</v>
      </c>
      <c r="X1058" t="s">
        <v>3587</v>
      </c>
      <c r="Y1058" t="s">
        <v>3280</v>
      </c>
      <c r="Z1058" t="s">
        <v>4117</v>
      </c>
      <c r="AA1058">
        <v>788895</v>
      </c>
      <c r="AB1058" s="210">
        <v>37027.875</v>
      </c>
      <c r="AC1058" s="210">
        <v>37027.875</v>
      </c>
    </row>
    <row r="1059" spans="1:29" x14ac:dyDescent="0.2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25">
        <f t="shared" si="85"/>
        <v>2500</v>
      </c>
      <c r="G1059" s="214">
        <v>1245595</v>
      </c>
      <c r="H1059" s="210">
        <v>37026.337222222224</v>
      </c>
      <c r="I1059" t="s">
        <v>3134</v>
      </c>
      <c r="M1059" t="s">
        <v>3795</v>
      </c>
      <c r="N1059" t="s">
        <v>3275</v>
      </c>
      <c r="O1059" t="s">
        <v>3702</v>
      </c>
      <c r="P1059" s="211">
        <v>2500</v>
      </c>
      <c r="S1059" t="s">
        <v>3796</v>
      </c>
      <c r="T1059" t="s">
        <v>2685</v>
      </c>
      <c r="U1059" s="213">
        <v>3</v>
      </c>
      <c r="V1059" t="s">
        <v>3703</v>
      </c>
      <c r="W1059" t="s">
        <v>3704</v>
      </c>
      <c r="X1059" t="s">
        <v>3705</v>
      </c>
      <c r="Y1059" t="s">
        <v>3280</v>
      </c>
      <c r="Z1059" t="s">
        <v>4117</v>
      </c>
      <c r="AA1059">
        <v>788896</v>
      </c>
      <c r="AB1059" s="210">
        <v>37027.875</v>
      </c>
      <c r="AC1059" s="210">
        <v>37027.875</v>
      </c>
    </row>
    <row r="1060" spans="1:29" x14ac:dyDescent="0.2">
      <c r="A1060" s="44" t="str">
        <f t="shared" si="81"/>
        <v>US Power Physical</v>
      </c>
      <c r="B1060" s="44" t="str">
        <f t="shared" si="82"/>
        <v>US</v>
      </c>
      <c r="C1060" s="44" t="str">
        <f t="shared" si="83"/>
        <v>Power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25">
        <f t="shared" si="85"/>
        <v>25</v>
      </c>
      <c r="G1060" s="214">
        <v>1245596</v>
      </c>
      <c r="H1060" s="210">
        <v>37026.337256944447</v>
      </c>
      <c r="I1060" t="s">
        <v>3086</v>
      </c>
      <c r="M1060" t="s">
        <v>3886</v>
      </c>
      <c r="N1060" t="s">
        <v>3650</v>
      </c>
      <c r="O1060" t="s">
        <v>3670</v>
      </c>
      <c r="Q1060" s="211">
        <v>25</v>
      </c>
      <c r="S1060" t="s">
        <v>3794</v>
      </c>
      <c r="T1060" t="s">
        <v>2685</v>
      </c>
      <c r="U1060" s="213">
        <v>217</v>
      </c>
      <c r="V1060" t="s">
        <v>3662</v>
      </c>
      <c r="W1060" t="s">
        <v>3672</v>
      </c>
      <c r="X1060" t="s">
        <v>3654</v>
      </c>
      <c r="Y1060" t="s">
        <v>3074</v>
      </c>
      <c r="Z1060" t="s">
        <v>4112</v>
      </c>
      <c r="AA1060">
        <v>610973.1</v>
      </c>
      <c r="AB1060" s="210">
        <v>37027.875</v>
      </c>
      <c r="AC1060" s="210">
        <v>37027.875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25">
        <f t="shared" si="85"/>
        <v>5000</v>
      </c>
      <c r="G1061" s="214">
        <v>1245597</v>
      </c>
      <c r="H1061" s="210">
        <v>37026.337256944447</v>
      </c>
      <c r="I1061" t="s">
        <v>3582</v>
      </c>
      <c r="M1061" t="s">
        <v>3795</v>
      </c>
      <c r="N1061" t="s">
        <v>3275</v>
      </c>
      <c r="O1061" t="s">
        <v>3537</v>
      </c>
      <c r="Q1061" s="211">
        <v>5000</v>
      </c>
      <c r="S1061" t="s">
        <v>3796</v>
      </c>
      <c r="T1061" t="s">
        <v>2685</v>
      </c>
      <c r="U1061" s="213">
        <v>4.79</v>
      </c>
      <c r="V1061" t="s">
        <v>3583</v>
      </c>
      <c r="W1061" t="s">
        <v>3539</v>
      </c>
      <c r="X1061" t="s">
        <v>3540</v>
      </c>
      <c r="Y1061" t="s">
        <v>3280</v>
      </c>
      <c r="Z1061" t="s">
        <v>4117</v>
      </c>
      <c r="AA1061">
        <v>788897</v>
      </c>
      <c r="AB1061" s="210">
        <v>37027.875</v>
      </c>
      <c r="AC1061" s="210">
        <v>37027.875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25">
        <f t="shared" si="85"/>
        <v>5000</v>
      </c>
      <c r="G1062" s="214">
        <v>1245598</v>
      </c>
      <c r="H1062" s="210">
        <v>37026.33734953704</v>
      </c>
      <c r="I1062" t="s">
        <v>3582</v>
      </c>
      <c r="M1062" t="s">
        <v>3795</v>
      </c>
      <c r="N1062" t="s">
        <v>3275</v>
      </c>
      <c r="O1062" t="s">
        <v>3555</v>
      </c>
      <c r="Q1062" s="211">
        <v>5000</v>
      </c>
      <c r="S1062" t="s">
        <v>3796</v>
      </c>
      <c r="T1062" t="s">
        <v>2685</v>
      </c>
      <c r="U1062" s="213">
        <v>4.8250000000000002</v>
      </c>
      <c r="V1062" t="s">
        <v>3583</v>
      </c>
      <c r="W1062" t="s">
        <v>3539</v>
      </c>
      <c r="X1062" t="s">
        <v>3540</v>
      </c>
      <c r="Y1062" t="s">
        <v>3280</v>
      </c>
      <c r="Z1062" t="s">
        <v>4117</v>
      </c>
      <c r="AA1062">
        <v>788898</v>
      </c>
      <c r="AB1062" s="210">
        <v>37027.875</v>
      </c>
      <c r="AC1062" s="210">
        <v>37027.875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25">
        <f t="shared" si="85"/>
        <v>2500</v>
      </c>
      <c r="G1063" s="214">
        <v>1245599</v>
      </c>
      <c r="H1063" s="210">
        <v>37026.337372685186</v>
      </c>
      <c r="I1063" t="s">
        <v>3246</v>
      </c>
      <c r="M1063" t="s">
        <v>3795</v>
      </c>
      <c r="N1063" t="s">
        <v>3275</v>
      </c>
      <c r="O1063" t="s">
        <v>3707</v>
      </c>
      <c r="P1063" s="211">
        <v>2500</v>
      </c>
      <c r="S1063" t="s">
        <v>3796</v>
      </c>
      <c r="T1063" t="s">
        <v>2685</v>
      </c>
      <c r="U1063" s="213">
        <v>3.06</v>
      </c>
      <c r="V1063" t="s">
        <v>3708</v>
      </c>
      <c r="W1063" t="s">
        <v>3704</v>
      </c>
      <c r="X1063" t="s">
        <v>3705</v>
      </c>
      <c r="Y1063" t="s">
        <v>3280</v>
      </c>
      <c r="Z1063" t="s">
        <v>4117</v>
      </c>
      <c r="AA1063">
        <v>788899</v>
      </c>
      <c r="AB1063" s="210">
        <v>37027.875</v>
      </c>
      <c r="AC1063" s="210">
        <v>37027.875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25">
        <f t="shared" si="85"/>
        <v>5000</v>
      </c>
      <c r="G1064" s="214">
        <v>1245600</v>
      </c>
      <c r="H1064" s="210">
        <v>37026.337418981479</v>
      </c>
      <c r="I1064" t="s">
        <v>3134</v>
      </c>
      <c r="M1064" t="s">
        <v>3795</v>
      </c>
      <c r="N1064" t="s">
        <v>3275</v>
      </c>
      <c r="O1064" t="s">
        <v>3635</v>
      </c>
      <c r="P1064" s="211">
        <v>5000</v>
      </c>
      <c r="S1064" t="s">
        <v>3796</v>
      </c>
      <c r="T1064" t="s">
        <v>2685</v>
      </c>
      <c r="U1064" s="213">
        <v>3.1549999999999998</v>
      </c>
      <c r="V1064" t="s">
        <v>3636</v>
      </c>
      <c r="W1064" t="s">
        <v>3637</v>
      </c>
      <c r="X1064" t="s">
        <v>3580</v>
      </c>
      <c r="Y1064" t="s">
        <v>3280</v>
      </c>
      <c r="Z1064" t="s">
        <v>4117</v>
      </c>
      <c r="AA1064">
        <v>788900</v>
      </c>
      <c r="AB1064" s="210">
        <v>37027.875</v>
      </c>
      <c r="AC1064" s="210">
        <v>37027.875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25">
        <f t="shared" si="85"/>
        <v>25</v>
      </c>
      <c r="G1065" s="214">
        <v>1245601</v>
      </c>
      <c r="H1065" s="210">
        <v>37026.337465277778</v>
      </c>
      <c r="I1065" t="s">
        <v>3131</v>
      </c>
      <c r="M1065" t="s">
        <v>3886</v>
      </c>
      <c r="N1065" t="s">
        <v>3645</v>
      </c>
      <c r="O1065" t="s">
        <v>3657</v>
      </c>
      <c r="P1065" s="211">
        <v>25</v>
      </c>
      <c r="S1065" t="s">
        <v>3794</v>
      </c>
      <c r="T1065" t="s">
        <v>2685</v>
      </c>
      <c r="U1065" s="213">
        <v>232.5</v>
      </c>
      <c r="V1065" t="s">
        <v>3757</v>
      </c>
      <c r="W1065" t="s">
        <v>3659</v>
      </c>
      <c r="X1065" t="s">
        <v>3649</v>
      </c>
      <c r="Y1065" t="s">
        <v>3074</v>
      </c>
      <c r="Z1065" t="s">
        <v>4112</v>
      </c>
      <c r="AA1065">
        <v>610974.1</v>
      </c>
      <c r="AB1065" s="210">
        <v>37027.875</v>
      </c>
      <c r="AC1065" s="210">
        <v>37027.875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25">
        <f t="shared" si="85"/>
        <v>5000</v>
      </c>
      <c r="G1066" s="214">
        <v>1245602</v>
      </c>
      <c r="H1066" s="210">
        <v>37026.337500000001</v>
      </c>
      <c r="I1066" t="s">
        <v>3638</v>
      </c>
      <c r="M1066" t="s">
        <v>3795</v>
      </c>
      <c r="N1066" t="s">
        <v>3275</v>
      </c>
      <c r="O1066" t="s">
        <v>3569</v>
      </c>
      <c r="Q1066" s="211">
        <v>5000</v>
      </c>
      <c r="S1066" t="s">
        <v>3796</v>
      </c>
      <c r="T1066" t="s">
        <v>2685</v>
      </c>
      <c r="U1066" s="213">
        <v>4.8250000000000002</v>
      </c>
      <c r="V1066" t="s">
        <v>3639</v>
      </c>
      <c r="W1066" t="s">
        <v>3539</v>
      </c>
      <c r="X1066" t="s">
        <v>3540</v>
      </c>
      <c r="Y1066" t="s">
        <v>3280</v>
      </c>
      <c r="Z1066" t="s">
        <v>4117</v>
      </c>
      <c r="AA1066">
        <v>788901</v>
      </c>
      <c r="AB1066" s="210">
        <v>37027.875</v>
      </c>
      <c r="AC1066" s="210">
        <v>37027.875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25">
        <f t="shared" si="85"/>
        <v>25</v>
      </c>
      <c r="G1067" s="214">
        <v>1245603</v>
      </c>
      <c r="H1067" s="210">
        <v>37026.337534722225</v>
      </c>
      <c r="I1067" t="s">
        <v>3739</v>
      </c>
      <c r="M1067" t="s">
        <v>3886</v>
      </c>
      <c r="N1067" t="s">
        <v>3645</v>
      </c>
      <c r="O1067" t="s">
        <v>3657</v>
      </c>
      <c r="P1067" s="211">
        <v>25</v>
      </c>
      <c r="S1067" t="s">
        <v>3794</v>
      </c>
      <c r="T1067" t="s">
        <v>2685</v>
      </c>
      <c r="U1067" s="213">
        <v>230</v>
      </c>
      <c r="V1067" t="s">
        <v>3740</v>
      </c>
      <c r="W1067" t="s">
        <v>3659</v>
      </c>
      <c r="X1067" t="s">
        <v>3649</v>
      </c>
      <c r="Y1067" t="s">
        <v>3074</v>
      </c>
      <c r="Z1067" t="s">
        <v>4112</v>
      </c>
      <c r="AA1067">
        <v>610975.1</v>
      </c>
      <c r="AB1067" s="210">
        <v>37027.875</v>
      </c>
      <c r="AC1067" s="210">
        <v>37027.875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25">
        <f t="shared" si="85"/>
        <v>5000</v>
      </c>
      <c r="G1068" s="214">
        <v>1245604</v>
      </c>
      <c r="H1068" s="210">
        <v>37026.337569444448</v>
      </c>
      <c r="I1068" t="s">
        <v>3334</v>
      </c>
      <c r="M1068" t="s">
        <v>3795</v>
      </c>
      <c r="N1068" t="s">
        <v>3275</v>
      </c>
      <c r="O1068" t="s">
        <v>3635</v>
      </c>
      <c r="P1068" s="211">
        <v>5000</v>
      </c>
      <c r="S1068" t="s">
        <v>3796</v>
      </c>
      <c r="T1068" t="s">
        <v>2685</v>
      </c>
      <c r="U1068" s="213">
        <v>3.13</v>
      </c>
      <c r="V1068" t="s">
        <v>3682</v>
      </c>
      <c r="W1068" t="s">
        <v>3637</v>
      </c>
      <c r="X1068" t="s">
        <v>3580</v>
      </c>
      <c r="Y1068" t="s">
        <v>3280</v>
      </c>
      <c r="Z1068" t="s">
        <v>4117</v>
      </c>
      <c r="AA1068">
        <v>788902</v>
      </c>
      <c r="AB1068" s="210">
        <v>37027.875</v>
      </c>
      <c r="AC1068" s="210">
        <v>37027.875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25">
        <f t="shared" si="85"/>
        <v>10000</v>
      </c>
      <c r="G1069" s="214">
        <v>1245608</v>
      </c>
      <c r="H1069" s="210">
        <v>37026.337650462963</v>
      </c>
      <c r="I1069" t="s">
        <v>3758</v>
      </c>
      <c r="M1069" t="s">
        <v>3795</v>
      </c>
      <c r="N1069" t="s">
        <v>3275</v>
      </c>
      <c r="O1069" t="s">
        <v>3457</v>
      </c>
      <c r="Q1069" s="211">
        <v>10000</v>
      </c>
      <c r="S1069" t="s">
        <v>3796</v>
      </c>
      <c r="T1069" t="s">
        <v>2685</v>
      </c>
      <c r="U1069" s="213">
        <v>4.43</v>
      </c>
      <c r="V1069" t="s">
        <v>3759</v>
      </c>
      <c r="W1069" t="s">
        <v>3459</v>
      </c>
      <c r="X1069" t="s">
        <v>3460</v>
      </c>
      <c r="Y1069" t="s">
        <v>3280</v>
      </c>
      <c r="Z1069" t="s">
        <v>4117</v>
      </c>
      <c r="AA1069">
        <v>788903</v>
      </c>
      <c r="AB1069" s="210">
        <v>37027.875</v>
      </c>
      <c r="AC1069" s="210">
        <v>37027.875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25">
        <f t="shared" si="85"/>
        <v>5000</v>
      </c>
      <c r="G1070" s="214">
        <v>1245610</v>
      </c>
      <c r="H1070" s="210">
        <v>37026.337673611109</v>
      </c>
      <c r="I1070" t="s">
        <v>3475</v>
      </c>
      <c r="M1070" t="s">
        <v>3795</v>
      </c>
      <c r="N1070" t="s">
        <v>3275</v>
      </c>
      <c r="O1070" t="s">
        <v>3635</v>
      </c>
      <c r="P1070" s="211">
        <v>5000</v>
      </c>
      <c r="S1070" t="s">
        <v>3796</v>
      </c>
      <c r="T1070" t="s">
        <v>2685</v>
      </c>
      <c r="U1070" s="213">
        <v>3.105</v>
      </c>
      <c r="V1070" t="s">
        <v>3476</v>
      </c>
      <c r="W1070" t="s">
        <v>3637</v>
      </c>
      <c r="X1070" t="s">
        <v>3580</v>
      </c>
      <c r="Y1070" t="s">
        <v>3280</v>
      </c>
      <c r="Z1070" t="s">
        <v>4117</v>
      </c>
      <c r="AA1070">
        <v>788905</v>
      </c>
      <c r="AB1070" s="210">
        <v>37027.875</v>
      </c>
      <c r="AC1070" s="210">
        <v>37027.875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25">
        <f t="shared" si="85"/>
        <v>4037</v>
      </c>
      <c r="G1071" s="214">
        <v>1245609</v>
      </c>
      <c r="H1071" s="210">
        <v>37026.337673611109</v>
      </c>
      <c r="I1071" t="s">
        <v>3473</v>
      </c>
      <c r="M1071" t="s">
        <v>3795</v>
      </c>
      <c r="N1071" t="s">
        <v>3275</v>
      </c>
      <c r="O1071" t="s">
        <v>3537</v>
      </c>
      <c r="P1071" s="211">
        <v>4037</v>
      </c>
      <c r="S1071" t="s">
        <v>3796</v>
      </c>
      <c r="T1071" t="s">
        <v>2685</v>
      </c>
      <c r="U1071" s="213">
        <v>4.7750000000000004</v>
      </c>
      <c r="V1071" t="s">
        <v>3760</v>
      </c>
      <c r="W1071" t="s">
        <v>3539</v>
      </c>
      <c r="X1071" t="s">
        <v>3540</v>
      </c>
      <c r="Y1071" t="s">
        <v>3280</v>
      </c>
      <c r="Z1071" t="s">
        <v>4117</v>
      </c>
      <c r="AA1071">
        <v>788904</v>
      </c>
      <c r="AB1071" s="210">
        <v>37027.875</v>
      </c>
      <c r="AC1071" s="210">
        <v>37027.875</v>
      </c>
    </row>
    <row r="1072" spans="1:29" x14ac:dyDescent="0.2">
      <c r="A1072" s="44" t="str">
        <f t="shared" si="81"/>
        <v>US Power Financial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Financial</v>
      </c>
      <c r="E1072" s="44">
        <f>IF(VLOOKUP(S1072,'DD-Lookup'!$J$6:$L$50,3,FALSE)="Monthly",(YEAR(AC1072)-YEAR(AB1072))*12+MONTH(AC1072)-MONTH(AB1072)+1,(AC1072-AB1072+1))</f>
        <v>1</v>
      </c>
      <c r="F1072" s="225">
        <f t="shared" si="85"/>
        <v>50</v>
      </c>
      <c r="G1072" s="214">
        <v>1245611</v>
      </c>
      <c r="H1072" s="210">
        <v>37026.337766203702</v>
      </c>
      <c r="I1072" t="s">
        <v>3086</v>
      </c>
      <c r="M1072" t="s">
        <v>3886</v>
      </c>
      <c r="N1072" t="s">
        <v>3069</v>
      </c>
      <c r="O1072" t="s">
        <v>3230</v>
      </c>
      <c r="P1072" s="211">
        <v>50</v>
      </c>
      <c r="S1072" t="s">
        <v>3794</v>
      </c>
      <c r="T1072" t="s">
        <v>2685</v>
      </c>
      <c r="U1072" s="213">
        <v>51.6</v>
      </c>
      <c r="V1072" t="s">
        <v>3617</v>
      </c>
      <c r="W1072" t="s">
        <v>3166</v>
      </c>
      <c r="X1072" t="s">
        <v>3114</v>
      </c>
      <c r="Y1072" t="s">
        <v>3074</v>
      </c>
      <c r="Z1072" t="s">
        <v>4117</v>
      </c>
      <c r="AA1072">
        <v>610978.1</v>
      </c>
      <c r="AB1072" s="210">
        <v>37027.875</v>
      </c>
      <c r="AC1072" s="210">
        <v>37027.875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25">
        <f t="shared" si="85"/>
        <v>25</v>
      </c>
      <c r="G1073" s="214">
        <v>1245612</v>
      </c>
      <c r="H1073" s="210">
        <v>37026.337777777779</v>
      </c>
      <c r="I1073" t="s">
        <v>3086</v>
      </c>
      <c r="M1073" t="s">
        <v>3886</v>
      </c>
      <c r="N1073" t="s">
        <v>3645</v>
      </c>
      <c r="O1073" t="s">
        <v>3646</v>
      </c>
      <c r="Q1073" s="211">
        <v>25</v>
      </c>
      <c r="S1073" t="s">
        <v>3794</v>
      </c>
      <c r="T1073" t="s">
        <v>2685</v>
      </c>
      <c r="U1073" s="213">
        <v>59.5</v>
      </c>
      <c r="V1073" t="s">
        <v>3699</v>
      </c>
      <c r="W1073" t="s">
        <v>3648</v>
      </c>
      <c r="X1073" t="s">
        <v>3649</v>
      </c>
      <c r="Y1073" t="s">
        <v>3074</v>
      </c>
      <c r="Z1073" t="s">
        <v>4112</v>
      </c>
      <c r="AA1073">
        <v>610979.1</v>
      </c>
      <c r="AB1073" s="210">
        <v>37027.875</v>
      </c>
      <c r="AC1073" s="210">
        <v>37027.875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25">
        <f t="shared" si="85"/>
        <v>25</v>
      </c>
      <c r="G1074" s="214">
        <v>1245613</v>
      </c>
      <c r="H1074" s="210">
        <v>37026.337870370371</v>
      </c>
      <c r="I1074" t="s">
        <v>3739</v>
      </c>
      <c r="M1074" t="s">
        <v>3886</v>
      </c>
      <c r="N1074" t="s">
        <v>3645</v>
      </c>
      <c r="O1074" t="s">
        <v>3664</v>
      </c>
      <c r="P1074" s="211">
        <v>25</v>
      </c>
      <c r="S1074" t="s">
        <v>3794</v>
      </c>
      <c r="T1074" t="s">
        <v>2685</v>
      </c>
      <c r="U1074" s="213">
        <v>85</v>
      </c>
      <c r="V1074" t="s">
        <v>3761</v>
      </c>
      <c r="W1074" t="s">
        <v>3666</v>
      </c>
      <c r="X1074" t="s">
        <v>3649</v>
      </c>
      <c r="Y1074" t="s">
        <v>3074</v>
      </c>
      <c r="Z1074" t="s">
        <v>4112</v>
      </c>
      <c r="AA1074">
        <v>610980.1</v>
      </c>
      <c r="AB1074" s="210">
        <v>37027.875</v>
      </c>
      <c r="AC1074" s="210">
        <v>37027.875</v>
      </c>
    </row>
    <row r="1075" spans="1:29" x14ac:dyDescent="0.2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25">
        <f t="shared" si="85"/>
        <v>25</v>
      </c>
      <c r="G1075" s="214">
        <v>1245614</v>
      </c>
      <c r="H1075" s="210">
        <v>37026.337881944448</v>
      </c>
      <c r="I1075" t="s">
        <v>3160</v>
      </c>
      <c r="M1075" t="s">
        <v>3886</v>
      </c>
      <c r="N1075" t="s">
        <v>3650</v>
      </c>
      <c r="O1075" t="s">
        <v>3673</v>
      </c>
      <c r="P1075" s="211">
        <v>25</v>
      </c>
      <c r="S1075" t="s">
        <v>3794</v>
      </c>
      <c r="T1075" t="s">
        <v>2685</v>
      </c>
      <c r="U1075" s="213">
        <v>240</v>
      </c>
      <c r="V1075" t="s">
        <v>3762</v>
      </c>
      <c r="W1075" t="s">
        <v>3672</v>
      </c>
      <c r="X1075" t="s">
        <v>3654</v>
      </c>
      <c r="Y1075" t="s">
        <v>3074</v>
      </c>
      <c r="Z1075" t="s">
        <v>4112</v>
      </c>
      <c r="AA1075">
        <v>610981.1</v>
      </c>
      <c r="AB1075" s="210">
        <v>37027.875</v>
      </c>
      <c r="AC1075" s="210">
        <v>37027.875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25">
        <f t="shared" si="85"/>
        <v>10000</v>
      </c>
      <c r="G1076" s="214">
        <v>1245615</v>
      </c>
      <c r="H1076" s="210">
        <v>37026.33792824074</v>
      </c>
      <c r="I1076" t="s">
        <v>4237</v>
      </c>
      <c r="M1076" t="s">
        <v>3795</v>
      </c>
      <c r="N1076" t="s">
        <v>3275</v>
      </c>
      <c r="O1076" t="s">
        <v>3361</v>
      </c>
      <c r="Q1076" s="211">
        <v>10000</v>
      </c>
      <c r="S1076" t="s">
        <v>3796</v>
      </c>
      <c r="T1076" t="s">
        <v>2685</v>
      </c>
      <c r="U1076" s="213">
        <v>4.3849999999999998</v>
      </c>
      <c r="V1076" t="s">
        <v>3736</v>
      </c>
      <c r="W1076" t="s">
        <v>3363</v>
      </c>
      <c r="X1076" t="s">
        <v>3364</v>
      </c>
      <c r="Y1076" t="s">
        <v>3280</v>
      </c>
      <c r="Z1076" t="s">
        <v>4117</v>
      </c>
      <c r="AA1076">
        <v>788906</v>
      </c>
      <c r="AB1076" s="210">
        <v>37027.875</v>
      </c>
      <c r="AC1076" s="210">
        <v>37027.875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25">
        <f t="shared" si="85"/>
        <v>10000</v>
      </c>
      <c r="G1077" s="214">
        <v>1245617</v>
      </c>
      <c r="H1077" s="210">
        <v>37026.338043981479</v>
      </c>
      <c r="I1077" t="s">
        <v>3261</v>
      </c>
      <c r="M1077" t="s">
        <v>3795</v>
      </c>
      <c r="N1077" t="s">
        <v>3275</v>
      </c>
      <c r="O1077" t="s">
        <v>3457</v>
      </c>
      <c r="P1077" s="211">
        <v>10000</v>
      </c>
      <c r="S1077" t="s">
        <v>3796</v>
      </c>
      <c r="T1077" t="s">
        <v>2685</v>
      </c>
      <c r="U1077" s="213">
        <v>4.43</v>
      </c>
      <c r="V1077" t="s">
        <v>3763</v>
      </c>
      <c r="W1077" t="s">
        <v>3459</v>
      </c>
      <c r="X1077" t="s">
        <v>3460</v>
      </c>
      <c r="Y1077" t="s">
        <v>3280</v>
      </c>
      <c r="Z1077" t="s">
        <v>4117</v>
      </c>
      <c r="AA1077">
        <v>788907</v>
      </c>
      <c r="AB1077" s="210">
        <v>37027.875</v>
      </c>
      <c r="AC1077" s="210">
        <v>37027.875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25">
        <f t="shared" si="85"/>
        <v>25</v>
      </c>
      <c r="G1078" s="214">
        <v>1245618</v>
      </c>
      <c r="H1078" s="210">
        <v>37026.338090277779</v>
      </c>
      <c r="I1078" t="s">
        <v>3621</v>
      </c>
      <c r="M1078" t="s">
        <v>3886</v>
      </c>
      <c r="N1078" t="s">
        <v>3645</v>
      </c>
      <c r="O1078" t="s">
        <v>3727</v>
      </c>
      <c r="P1078" s="211">
        <v>25</v>
      </c>
      <c r="S1078" t="s">
        <v>3794</v>
      </c>
      <c r="T1078" t="s">
        <v>2685</v>
      </c>
      <c r="U1078" s="213">
        <v>255</v>
      </c>
      <c r="V1078" t="s">
        <v>3764</v>
      </c>
      <c r="W1078" t="s">
        <v>3729</v>
      </c>
      <c r="X1078" t="s">
        <v>3730</v>
      </c>
      <c r="Y1078" t="s">
        <v>3074</v>
      </c>
      <c r="Z1078" t="s">
        <v>4112</v>
      </c>
      <c r="AA1078">
        <v>610982.1</v>
      </c>
      <c r="AB1078" s="210">
        <v>37027.875</v>
      </c>
      <c r="AC1078" s="210">
        <v>37027.875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25">
        <f t="shared" si="85"/>
        <v>5000</v>
      </c>
      <c r="G1079" s="214">
        <v>1245619</v>
      </c>
      <c r="H1079" s="210">
        <v>37026.338125000002</v>
      </c>
      <c r="I1079" t="s">
        <v>3134</v>
      </c>
      <c r="M1079" t="s">
        <v>3795</v>
      </c>
      <c r="N1079" t="s">
        <v>3275</v>
      </c>
      <c r="O1079" t="s">
        <v>3635</v>
      </c>
      <c r="P1079" s="211">
        <v>5000</v>
      </c>
      <c r="S1079" t="s">
        <v>3796</v>
      </c>
      <c r="T1079" t="s">
        <v>2685</v>
      </c>
      <c r="U1079" s="213">
        <v>3.08</v>
      </c>
      <c r="V1079" t="s">
        <v>3636</v>
      </c>
      <c r="W1079" t="s">
        <v>3637</v>
      </c>
      <c r="X1079" t="s">
        <v>3580</v>
      </c>
      <c r="Y1079" t="s">
        <v>3280</v>
      </c>
      <c r="Z1079" t="s">
        <v>4117</v>
      </c>
      <c r="AA1079">
        <v>788908</v>
      </c>
      <c r="AB1079" s="210">
        <v>37027.875</v>
      </c>
      <c r="AC1079" s="210">
        <v>37027.875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25">
        <f t="shared" si="85"/>
        <v>10000</v>
      </c>
      <c r="G1080" s="214">
        <v>1245620</v>
      </c>
      <c r="H1080" s="210">
        <v>37026.338136574072</v>
      </c>
      <c r="I1080" t="s">
        <v>3134</v>
      </c>
      <c r="M1080" t="s">
        <v>3795</v>
      </c>
      <c r="N1080" t="s">
        <v>3275</v>
      </c>
      <c r="O1080" t="s">
        <v>3607</v>
      </c>
      <c r="Q1080" s="211">
        <v>10000</v>
      </c>
      <c r="S1080" t="s">
        <v>3796</v>
      </c>
      <c r="T1080" t="s">
        <v>2685</v>
      </c>
      <c r="U1080" s="213">
        <v>4.3250000000000002</v>
      </c>
      <c r="V1080" t="s">
        <v>3613</v>
      </c>
      <c r="W1080" t="s">
        <v>3609</v>
      </c>
      <c r="X1080" t="s">
        <v>3580</v>
      </c>
      <c r="Y1080" t="s">
        <v>3280</v>
      </c>
      <c r="Z1080" t="s">
        <v>4117</v>
      </c>
      <c r="AA1080">
        <v>788909</v>
      </c>
      <c r="AB1080" s="210">
        <v>37027.875</v>
      </c>
      <c r="AC1080" s="210">
        <v>37027.875</v>
      </c>
    </row>
    <row r="1081" spans="1:29" x14ac:dyDescent="0.2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25">
        <f t="shared" si="85"/>
        <v>25</v>
      </c>
      <c r="G1081" s="214">
        <v>1245621</v>
      </c>
      <c r="H1081" s="210">
        <v>37026.338159722225</v>
      </c>
      <c r="I1081" t="s">
        <v>3713</v>
      </c>
      <c r="M1081" t="s">
        <v>3886</v>
      </c>
      <c r="N1081" t="s">
        <v>3650</v>
      </c>
      <c r="O1081" t="s">
        <v>3651</v>
      </c>
      <c r="P1081" s="211">
        <v>25</v>
      </c>
      <c r="S1081" t="s">
        <v>3794</v>
      </c>
      <c r="T1081" t="s">
        <v>2685</v>
      </c>
      <c r="U1081" s="213">
        <v>94</v>
      </c>
      <c r="V1081" t="s">
        <v>3741</v>
      </c>
      <c r="W1081" t="s">
        <v>3653</v>
      </c>
      <c r="X1081" t="s">
        <v>3654</v>
      </c>
      <c r="Y1081" t="s">
        <v>3074</v>
      </c>
      <c r="Z1081" t="s">
        <v>4112</v>
      </c>
      <c r="AA1081">
        <v>610983.1</v>
      </c>
      <c r="AB1081" s="210">
        <v>37027.875</v>
      </c>
      <c r="AC1081" s="210">
        <v>37027.875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25">
        <f t="shared" si="85"/>
        <v>10000</v>
      </c>
      <c r="G1082" s="214">
        <v>1245622</v>
      </c>
      <c r="H1082" s="210">
        <v>37026.338206018518</v>
      </c>
      <c r="I1082" t="s">
        <v>4237</v>
      </c>
      <c r="M1082" t="s">
        <v>3795</v>
      </c>
      <c r="N1082" t="s">
        <v>3275</v>
      </c>
      <c r="O1082" t="s">
        <v>3457</v>
      </c>
      <c r="Q1082" s="211">
        <v>10000</v>
      </c>
      <c r="S1082" t="s">
        <v>3796</v>
      </c>
      <c r="T1082" t="s">
        <v>2685</v>
      </c>
      <c r="U1082" s="213">
        <v>4.43</v>
      </c>
      <c r="V1082" t="s">
        <v>3765</v>
      </c>
      <c r="W1082" t="s">
        <v>3459</v>
      </c>
      <c r="X1082" t="s">
        <v>3460</v>
      </c>
      <c r="Y1082" t="s">
        <v>3280</v>
      </c>
      <c r="Z1082" t="s">
        <v>4117</v>
      </c>
      <c r="AA1082">
        <v>788910</v>
      </c>
      <c r="AB1082" s="210">
        <v>37027.875</v>
      </c>
      <c r="AC1082" s="210">
        <v>37027.875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25">
        <f t="shared" si="85"/>
        <v>25</v>
      </c>
      <c r="G1083" s="214">
        <v>1245623</v>
      </c>
      <c r="H1083" s="210">
        <v>37026.338229166664</v>
      </c>
      <c r="I1083" t="s">
        <v>3766</v>
      </c>
      <c r="M1083" t="s">
        <v>3886</v>
      </c>
      <c r="N1083" t="s">
        <v>3645</v>
      </c>
      <c r="O1083" t="s">
        <v>1018</v>
      </c>
      <c r="P1083" s="211">
        <v>25</v>
      </c>
      <c r="S1083" t="s">
        <v>3794</v>
      </c>
      <c r="T1083" t="s">
        <v>2685</v>
      </c>
      <c r="U1083" s="213">
        <v>255</v>
      </c>
      <c r="V1083" t="s">
        <v>1019</v>
      </c>
      <c r="W1083" t="s">
        <v>3666</v>
      </c>
      <c r="X1083" t="s">
        <v>3730</v>
      </c>
      <c r="Y1083" t="s">
        <v>3074</v>
      </c>
      <c r="Z1083" t="s">
        <v>4112</v>
      </c>
      <c r="AA1083">
        <v>610984.1</v>
      </c>
      <c r="AB1083" s="210">
        <v>37027.875</v>
      </c>
      <c r="AC1083" s="210">
        <v>37027.875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25">
        <f t="shared" si="85"/>
        <v>5000</v>
      </c>
      <c r="G1084" s="214">
        <v>1245624</v>
      </c>
      <c r="H1084" s="210">
        <v>37026.338263888887</v>
      </c>
      <c r="I1084" t="s">
        <v>3093</v>
      </c>
      <c r="M1084" t="s">
        <v>3795</v>
      </c>
      <c r="N1084" t="s">
        <v>3275</v>
      </c>
      <c r="O1084" t="s">
        <v>3555</v>
      </c>
      <c r="Q1084" s="211">
        <v>5000</v>
      </c>
      <c r="S1084" t="s">
        <v>3796</v>
      </c>
      <c r="T1084" t="s">
        <v>2685</v>
      </c>
      <c r="U1084" s="213">
        <v>4.84</v>
      </c>
      <c r="V1084" t="s">
        <v>3717</v>
      </c>
      <c r="W1084" t="s">
        <v>3539</v>
      </c>
      <c r="X1084" t="s">
        <v>3540</v>
      </c>
      <c r="Y1084" t="s">
        <v>3280</v>
      </c>
      <c r="Z1084" t="s">
        <v>4117</v>
      </c>
      <c r="AA1084">
        <v>788911</v>
      </c>
      <c r="AB1084" s="210">
        <v>37027.875</v>
      </c>
      <c r="AC1084" s="210">
        <v>37027.875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92</v>
      </c>
      <c r="F1085" s="225">
        <f t="shared" si="85"/>
        <v>4600</v>
      </c>
      <c r="G1085" s="214">
        <v>1245625</v>
      </c>
      <c r="H1085" s="210">
        <v>37026.338287037041</v>
      </c>
      <c r="I1085" t="s">
        <v>3234</v>
      </c>
      <c r="M1085" t="s">
        <v>3886</v>
      </c>
      <c r="N1085" t="s">
        <v>3096</v>
      </c>
      <c r="O1085" t="s">
        <v>1020</v>
      </c>
      <c r="P1085" s="211">
        <v>50</v>
      </c>
      <c r="S1085" t="s">
        <v>3794</v>
      </c>
      <c r="T1085" t="s">
        <v>2685</v>
      </c>
      <c r="U1085" s="213">
        <v>39.15</v>
      </c>
      <c r="V1085" t="s">
        <v>3574</v>
      </c>
      <c r="W1085" t="s">
        <v>3178</v>
      </c>
      <c r="X1085" t="s">
        <v>3179</v>
      </c>
      <c r="Y1085" t="s">
        <v>3074</v>
      </c>
      <c r="Z1085" t="s">
        <v>4112</v>
      </c>
      <c r="AA1085">
        <v>610985.1</v>
      </c>
      <c r="AB1085" s="210">
        <v>37165.591666666667</v>
      </c>
      <c r="AC1085" s="210">
        <v>37256.591666666667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25">
        <f t="shared" si="85"/>
        <v>2500</v>
      </c>
      <c r="G1086" s="214">
        <v>1245626</v>
      </c>
      <c r="H1086" s="210">
        <v>37026.33829861111</v>
      </c>
      <c r="I1086" t="s">
        <v>3439</v>
      </c>
      <c r="M1086" t="s">
        <v>3795</v>
      </c>
      <c r="N1086" t="s">
        <v>3275</v>
      </c>
      <c r="O1086" t="s">
        <v>3709</v>
      </c>
      <c r="Q1086" s="211">
        <v>2500</v>
      </c>
      <c r="S1086" t="s">
        <v>3796</v>
      </c>
      <c r="T1086" t="s">
        <v>2685</v>
      </c>
      <c r="U1086" s="213">
        <v>3.15</v>
      </c>
      <c r="V1086" t="s">
        <v>3754</v>
      </c>
      <c r="W1086" t="s">
        <v>3704</v>
      </c>
      <c r="X1086" t="s">
        <v>3705</v>
      </c>
      <c r="Y1086" t="s">
        <v>3280</v>
      </c>
      <c r="Z1086" t="s">
        <v>4117</v>
      </c>
      <c r="AA1086">
        <v>788912</v>
      </c>
      <c r="AB1086" s="210">
        <v>37027.875</v>
      </c>
      <c r="AC1086" s="210">
        <v>37027.875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25">
        <f t="shared" si="85"/>
        <v>5000</v>
      </c>
      <c r="G1087" s="214">
        <v>1245627</v>
      </c>
      <c r="H1087" s="210">
        <v>37026.338356481479</v>
      </c>
      <c r="I1087" t="s">
        <v>3134</v>
      </c>
      <c r="M1087" t="s">
        <v>3795</v>
      </c>
      <c r="N1087" t="s">
        <v>3275</v>
      </c>
      <c r="O1087" t="s">
        <v>3569</v>
      </c>
      <c r="Q1087" s="211">
        <v>5000</v>
      </c>
      <c r="S1087" t="s">
        <v>3796</v>
      </c>
      <c r="T1087" t="s">
        <v>2685</v>
      </c>
      <c r="U1087" s="213">
        <v>4.84</v>
      </c>
      <c r="V1087" t="s">
        <v>3536</v>
      </c>
      <c r="W1087" t="s">
        <v>3539</v>
      </c>
      <c r="X1087" t="s">
        <v>3540</v>
      </c>
      <c r="Y1087" t="s">
        <v>3280</v>
      </c>
      <c r="Z1087" t="s">
        <v>4117</v>
      </c>
      <c r="AA1087">
        <v>788913</v>
      </c>
      <c r="AB1087" s="210">
        <v>37027.875</v>
      </c>
      <c r="AC1087" s="210">
        <v>37027.875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25">
        <f t="shared" si="85"/>
        <v>10000</v>
      </c>
      <c r="G1088" s="214">
        <v>1245629</v>
      </c>
      <c r="H1088" s="210">
        <v>37026.338449074072</v>
      </c>
      <c r="I1088" t="s">
        <v>3334</v>
      </c>
      <c r="M1088" t="s">
        <v>3795</v>
      </c>
      <c r="N1088" t="s">
        <v>3275</v>
      </c>
      <c r="O1088" t="s">
        <v>3373</v>
      </c>
      <c r="Q1088" s="211">
        <v>10000</v>
      </c>
      <c r="S1088" t="s">
        <v>3796</v>
      </c>
      <c r="T1088" t="s">
        <v>2685</v>
      </c>
      <c r="U1088" s="213">
        <v>4.3550000000000004</v>
      </c>
      <c r="V1088" t="s">
        <v>3463</v>
      </c>
      <c r="W1088" t="s">
        <v>3363</v>
      </c>
      <c r="X1088" t="s">
        <v>3364</v>
      </c>
      <c r="Y1088" t="s">
        <v>3280</v>
      </c>
      <c r="Z1088" t="s">
        <v>4117</v>
      </c>
      <c r="AA1088">
        <v>788914</v>
      </c>
      <c r="AB1088" s="210">
        <v>37027.875</v>
      </c>
      <c r="AC1088" s="210">
        <v>37027.875</v>
      </c>
    </row>
    <row r="1089" spans="1:30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25">
        <f t="shared" si="85"/>
        <v>25</v>
      </c>
      <c r="G1089" s="214">
        <v>1245630</v>
      </c>
      <c r="H1089" s="210">
        <v>37026.338483796295</v>
      </c>
      <c r="I1089" t="s">
        <v>3739</v>
      </c>
      <c r="M1089" t="s">
        <v>3886</v>
      </c>
      <c r="N1089" t="s">
        <v>3645</v>
      </c>
      <c r="O1089" t="s">
        <v>1018</v>
      </c>
      <c r="P1089" s="211">
        <v>25</v>
      </c>
      <c r="S1089" t="s">
        <v>3794</v>
      </c>
      <c r="T1089" t="s">
        <v>2685</v>
      </c>
      <c r="U1089" s="213">
        <v>250</v>
      </c>
      <c r="V1089" t="s">
        <v>3761</v>
      </c>
      <c r="W1089" t="s">
        <v>3666</v>
      </c>
      <c r="X1089" t="s">
        <v>3730</v>
      </c>
      <c r="Y1089" t="s">
        <v>3074</v>
      </c>
      <c r="Z1089" t="s">
        <v>4112</v>
      </c>
      <c r="AA1089">
        <v>610986.1</v>
      </c>
      <c r="AB1089" s="210">
        <v>37027.875</v>
      </c>
      <c r="AC1089" s="210">
        <v>37027.875</v>
      </c>
    </row>
    <row r="1090" spans="1:30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91</v>
      </c>
      <c r="F1090" s="225">
        <f t="shared" si="85"/>
        <v>2275</v>
      </c>
      <c r="G1090" s="214">
        <v>1245632</v>
      </c>
      <c r="H1090" s="210">
        <v>37026.338530092595</v>
      </c>
      <c r="I1090" t="s">
        <v>3086</v>
      </c>
      <c r="M1090" t="s">
        <v>3886</v>
      </c>
      <c r="N1090" t="s">
        <v>3650</v>
      </c>
      <c r="O1090" t="s">
        <v>1021</v>
      </c>
      <c r="P1090" s="211">
        <v>25</v>
      </c>
      <c r="S1090" t="s">
        <v>3794</v>
      </c>
      <c r="T1090" t="s">
        <v>2685</v>
      </c>
      <c r="U1090" s="213">
        <v>86</v>
      </c>
      <c r="V1090" t="s">
        <v>1022</v>
      </c>
      <c r="W1090" t="s">
        <v>1023</v>
      </c>
      <c r="X1090" t="s">
        <v>1024</v>
      </c>
      <c r="Y1090" t="s">
        <v>3074</v>
      </c>
      <c r="Z1090" t="s">
        <v>4112</v>
      </c>
      <c r="AA1090">
        <v>610987.1</v>
      </c>
      <c r="AB1090" s="210">
        <v>37347</v>
      </c>
      <c r="AC1090" s="210">
        <v>37437</v>
      </c>
    </row>
    <row r="1091" spans="1:30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25">
        <f t="shared" si="85"/>
        <v>25</v>
      </c>
      <c r="G1091" s="214">
        <v>1245634</v>
      </c>
      <c r="H1091" s="210">
        <v>37026.338576388887</v>
      </c>
      <c r="I1091" t="s">
        <v>3755</v>
      </c>
      <c r="M1091" t="s">
        <v>3886</v>
      </c>
      <c r="N1091" t="s">
        <v>3645</v>
      </c>
      <c r="O1091" t="s">
        <v>1018</v>
      </c>
      <c r="Q1091" s="211">
        <v>25</v>
      </c>
      <c r="S1091" t="s">
        <v>3794</v>
      </c>
      <c r="T1091" t="s">
        <v>2685</v>
      </c>
      <c r="U1091" s="213">
        <v>255</v>
      </c>
      <c r="V1091" t="s">
        <v>3756</v>
      </c>
      <c r="W1091" t="s">
        <v>3666</v>
      </c>
      <c r="X1091" t="s">
        <v>3730</v>
      </c>
      <c r="Y1091" t="s">
        <v>3074</v>
      </c>
      <c r="Z1091" t="s">
        <v>4112</v>
      </c>
      <c r="AA1091">
        <v>610988.1</v>
      </c>
      <c r="AB1091" s="210">
        <v>37027.875</v>
      </c>
      <c r="AC1091" s="210">
        <v>37027.875</v>
      </c>
    </row>
    <row r="1092" spans="1:30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25">
        <f t="shared" si="85"/>
        <v>2500</v>
      </c>
      <c r="G1092" s="214">
        <v>1245633</v>
      </c>
      <c r="H1092" s="210">
        <v>37026.338576388887</v>
      </c>
      <c r="I1092" t="s">
        <v>3475</v>
      </c>
      <c r="M1092" t="s">
        <v>3795</v>
      </c>
      <c r="N1092" t="s">
        <v>3275</v>
      </c>
      <c r="O1092" t="s">
        <v>3709</v>
      </c>
      <c r="P1092" s="211">
        <v>2500</v>
      </c>
      <c r="S1092" t="s">
        <v>3796</v>
      </c>
      <c r="T1092" t="s">
        <v>2685</v>
      </c>
      <c r="U1092" s="213">
        <v>3.12</v>
      </c>
      <c r="V1092" t="s">
        <v>3476</v>
      </c>
      <c r="W1092" t="s">
        <v>3704</v>
      </c>
      <c r="X1092" t="s">
        <v>3705</v>
      </c>
      <c r="Y1092" t="s">
        <v>3280</v>
      </c>
      <c r="Z1092" t="s">
        <v>4117</v>
      </c>
      <c r="AA1092">
        <v>788915</v>
      </c>
      <c r="AB1092" s="210">
        <v>37027.875</v>
      </c>
      <c r="AC1092" s="210">
        <v>37027.875</v>
      </c>
    </row>
    <row r="1093" spans="1:30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25">
        <f t="shared" si="85"/>
        <v>25</v>
      </c>
      <c r="G1093" s="214">
        <v>1245635</v>
      </c>
      <c r="H1093" s="210">
        <v>37026.33866898148</v>
      </c>
      <c r="I1093" t="s">
        <v>3272</v>
      </c>
      <c r="M1093" t="s">
        <v>3886</v>
      </c>
      <c r="N1093" t="s">
        <v>3645</v>
      </c>
      <c r="O1093" t="s">
        <v>3657</v>
      </c>
      <c r="P1093" s="211">
        <v>25</v>
      </c>
      <c r="S1093" t="s">
        <v>3794</v>
      </c>
      <c r="T1093" t="s">
        <v>2685</v>
      </c>
      <c r="U1093" s="213">
        <v>225</v>
      </c>
      <c r="V1093" t="s">
        <v>3712</v>
      </c>
      <c r="W1093" t="s">
        <v>3659</v>
      </c>
      <c r="X1093" t="s">
        <v>3649</v>
      </c>
      <c r="Y1093" t="s">
        <v>3074</v>
      </c>
      <c r="Z1093" t="s">
        <v>4112</v>
      </c>
      <c r="AA1093">
        <v>610989.1</v>
      </c>
      <c r="AB1093" s="210">
        <v>37027.875</v>
      </c>
      <c r="AC1093" s="210">
        <v>37027.875</v>
      </c>
    </row>
    <row r="1094" spans="1:30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25">
        <f t="shared" si="85"/>
        <v>5000</v>
      </c>
      <c r="G1094" s="214">
        <v>1245636</v>
      </c>
      <c r="H1094" s="210">
        <v>37026.338680555556</v>
      </c>
      <c r="I1094" t="s">
        <v>3134</v>
      </c>
      <c r="M1094" t="s">
        <v>3795</v>
      </c>
      <c r="N1094" t="s">
        <v>3275</v>
      </c>
      <c r="O1094" t="s">
        <v>3635</v>
      </c>
      <c r="Q1094" s="211">
        <v>5000</v>
      </c>
      <c r="S1094" t="s">
        <v>3796</v>
      </c>
      <c r="T1094" t="s">
        <v>2685</v>
      </c>
      <c r="U1094" s="213">
        <v>3.105</v>
      </c>
      <c r="V1094" t="s">
        <v>3636</v>
      </c>
      <c r="W1094" t="s">
        <v>3637</v>
      </c>
      <c r="X1094" t="s">
        <v>3580</v>
      </c>
      <c r="Y1094" t="s">
        <v>3280</v>
      </c>
      <c r="Z1094" t="s">
        <v>4117</v>
      </c>
      <c r="AA1094">
        <v>788916</v>
      </c>
      <c r="AB1094" s="210">
        <v>37027.875</v>
      </c>
      <c r="AC1094" s="210">
        <v>37027.875</v>
      </c>
    </row>
    <row r="1095" spans="1:30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25">
        <f t="shared" si="85"/>
        <v>25</v>
      </c>
      <c r="G1095" s="214">
        <v>1245637</v>
      </c>
      <c r="H1095" s="210">
        <v>37026.338703703703</v>
      </c>
      <c r="I1095" t="s">
        <v>1025</v>
      </c>
      <c r="M1095" t="s">
        <v>3886</v>
      </c>
      <c r="N1095" t="s">
        <v>3650</v>
      </c>
      <c r="O1095" t="s">
        <v>3673</v>
      </c>
      <c r="P1095" s="211">
        <v>25</v>
      </c>
      <c r="S1095" t="s">
        <v>3794</v>
      </c>
      <c r="T1095" t="s">
        <v>2685</v>
      </c>
      <c r="U1095" s="213">
        <v>230</v>
      </c>
      <c r="V1095" t="s">
        <v>1026</v>
      </c>
      <c r="W1095" t="s">
        <v>3672</v>
      </c>
      <c r="X1095" t="s">
        <v>3654</v>
      </c>
      <c r="Y1095" t="s">
        <v>3074</v>
      </c>
      <c r="Z1095" t="s">
        <v>4112</v>
      </c>
      <c r="AA1095">
        <v>610990.1</v>
      </c>
      <c r="AB1095" s="210">
        <v>37027.875</v>
      </c>
      <c r="AC1095" s="210">
        <v>37027.875</v>
      </c>
    </row>
    <row r="1096" spans="1:30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25">
        <f t="shared" si="85"/>
        <v>10000</v>
      </c>
      <c r="G1096" s="214">
        <v>1245639</v>
      </c>
      <c r="H1096" s="210">
        <v>37026.338750000003</v>
      </c>
      <c r="I1096" t="s">
        <v>4237</v>
      </c>
      <c r="M1096" t="s">
        <v>3795</v>
      </c>
      <c r="N1096" t="s">
        <v>3275</v>
      </c>
      <c r="O1096" t="s">
        <v>3373</v>
      </c>
      <c r="Q1096" s="211">
        <v>10000</v>
      </c>
      <c r="S1096" t="s">
        <v>3796</v>
      </c>
      <c r="T1096" t="s">
        <v>2685</v>
      </c>
      <c r="U1096" s="213">
        <v>4.3600000000000003</v>
      </c>
      <c r="V1096" t="s">
        <v>3736</v>
      </c>
      <c r="W1096" t="s">
        <v>3363</v>
      </c>
      <c r="X1096" t="s">
        <v>3364</v>
      </c>
      <c r="Y1096" t="s">
        <v>3280</v>
      </c>
      <c r="Z1096" t="s">
        <v>4117</v>
      </c>
      <c r="AA1096">
        <v>788917</v>
      </c>
      <c r="AB1096" s="210">
        <v>37027.875</v>
      </c>
      <c r="AC1096" s="210">
        <v>37027.875</v>
      </c>
    </row>
    <row r="1097" spans="1:30" x14ac:dyDescent="0.2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25">
        <f t="shared" si="85"/>
        <v>25</v>
      </c>
      <c r="G1097" s="214">
        <v>1245640</v>
      </c>
      <c r="H1097" s="210">
        <v>37026.338761574072</v>
      </c>
      <c r="I1097" t="s">
        <v>1027</v>
      </c>
      <c r="M1097" t="s">
        <v>3886</v>
      </c>
      <c r="N1097" t="s">
        <v>3645</v>
      </c>
      <c r="O1097" t="s">
        <v>3646</v>
      </c>
      <c r="P1097" s="211">
        <v>25</v>
      </c>
      <c r="S1097" t="s">
        <v>3794</v>
      </c>
      <c r="T1097" t="s">
        <v>2685</v>
      </c>
      <c r="U1097" s="213">
        <v>59</v>
      </c>
      <c r="V1097" t="s">
        <v>1028</v>
      </c>
      <c r="W1097" t="s">
        <v>3648</v>
      </c>
      <c r="X1097" t="s">
        <v>3649</v>
      </c>
      <c r="Y1097" t="s">
        <v>3074</v>
      </c>
      <c r="Z1097" t="s">
        <v>4112</v>
      </c>
      <c r="AA1097">
        <v>610991.1</v>
      </c>
      <c r="AB1097" s="210">
        <v>37027.875</v>
      </c>
      <c r="AC1097" s="210">
        <v>37027.875</v>
      </c>
    </row>
    <row r="1098" spans="1:30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25">
        <f t="shared" si="85"/>
        <v>10000</v>
      </c>
      <c r="G1098" s="214">
        <v>1245642</v>
      </c>
      <c r="H1098" s="210">
        <v>37026.338842592595</v>
      </c>
      <c r="I1098" t="s">
        <v>3822</v>
      </c>
      <c r="M1098" t="s">
        <v>3795</v>
      </c>
      <c r="N1098" t="s">
        <v>3275</v>
      </c>
      <c r="O1098" t="s">
        <v>3361</v>
      </c>
      <c r="P1098" s="211">
        <v>10000</v>
      </c>
      <c r="S1098" t="s">
        <v>3796</v>
      </c>
      <c r="T1098" t="s">
        <v>2685</v>
      </c>
      <c r="U1098" s="213">
        <v>4.3849999999999998</v>
      </c>
      <c r="V1098" t="s">
        <v>3400</v>
      </c>
      <c r="W1098" t="s">
        <v>3363</v>
      </c>
      <c r="X1098" t="s">
        <v>3364</v>
      </c>
      <c r="Y1098" t="s">
        <v>3280</v>
      </c>
      <c r="Z1098" t="s">
        <v>4117</v>
      </c>
      <c r="AA1098">
        <v>788918</v>
      </c>
      <c r="AB1098" s="210">
        <v>37027.875</v>
      </c>
      <c r="AC1098" s="210">
        <v>37027.875</v>
      </c>
    </row>
    <row r="1099" spans="1:30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25">
        <f t="shared" ref="F1099:F1162" si="90">E1099*SUM(P1099:Q1099)</f>
        <v>25</v>
      </c>
      <c r="G1099" s="214">
        <v>1245644</v>
      </c>
      <c r="H1099" s="210">
        <v>37026.338912037034</v>
      </c>
      <c r="I1099" t="s">
        <v>3739</v>
      </c>
      <c r="M1099" t="s">
        <v>3886</v>
      </c>
      <c r="N1099" t="s">
        <v>3645</v>
      </c>
      <c r="O1099" t="s">
        <v>1018</v>
      </c>
      <c r="P1099" s="211">
        <v>25</v>
      </c>
      <c r="S1099" t="s">
        <v>3794</v>
      </c>
      <c r="T1099" t="s">
        <v>2685</v>
      </c>
      <c r="U1099" s="213">
        <v>250</v>
      </c>
      <c r="V1099" t="s">
        <v>3761</v>
      </c>
      <c r="W1099" t="s">
        <v>3666</v>
      </c>
      <c r="X1099" t="s">
        <v>3730</v>
      </c>
      <c r="Y1099" t="s">
        <v>3074</v>
      </c>
      <c r="Z1099" t="s">
        <v>4112</v>
      </c>
      <c r="AA1099">
        <v>610992.1</v>
      </c>
      <c r="AB1099" s="210">
        <v>37027.875</v>
      </c>
      <c r="AC1099" s="210">
        <v>37027.875</v>
      </c>
    </row>
    <row r="1100" spans="1:30" x14ac:dyDescent="0.2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25">
        <f t="shared" si="90"/>
        <v>155000</v>
      </c>
      <c r="G1100" s="214">
        <v>1245645</v>
      </c>
      <c r="H1100" s="210">
        <v>37026.339004629626</v>
      </c>
      <c r="I1100" t="s">
        <v>3386</v>
      </c>
      <c r="M1100" t="s">
        <v>3795</v>
      </c>
      <c r="N1100" t="s">
        <v>3303</v>
      </c>
      <c r="O1100" t="s">
        <v>3676</v>
      </c>
      <c r="Q1100" s="211">
        <v>5000</v>
      </c>
      <c r="S1100" t="s">
        <v>3796</v>
      </c>
      <c r="T1100" t="s">
        <v>2685</v>
      </c>
      <c r="U1100" s="213">
        <v>-1.325</v>
      </c>
      <c r="V1100" t="s">
        <v>1029</v>
      </c>
      <c r="W1100" t="s">
        <v>3641</v>
      </c>
      <c r="X1100" t="s">
        <v>3642</v>
      </c>
      <c r="Y1100" t="s">
        <v>2803</v>
      </c>
      <c r="Z1100" t="s">
        <v>4117</v>
      </c>
      <c r="AA1100" t="s">
        <v>1030</v>
      </c>
      <c r="AB1100" s="210">
        <v>37073.875</v>
      </c>
      <c r="AC1100" s="210">
        <v>37103.875</v>
      </c>
      <c r="AD1100">
        <f>(AC1100-AB1100+1)*SUM(P1100:Q1100)</f>
        <v>155000</v>
      </c>
    </row>
    <row r="1101" spans="1:30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25">
        <f t="shared" si="90"/>
        <v>25</v>
      </c>
      <c r="G1101" s="214">
        <v>1245646</v>
      </c>
      <c r="H1101" s="210">
        <v>37026.339039351849</v>
      </c>
      <c r="I1101" t="s">
        <v>3086</v>
      </c>
      <c r="M1101" t="s">
        <v>3886</v>
      </c>
      <c r="N1101" t="s">
        <v>3645</v>
      </c>
      <c r="O1101" t="s">
        <v>3657</v>
      </c>
      <c r="P1101" s="211">
        <v>25</v>
      </c>
      <c r="S1101" t="s">
        <v>3794</v>
      </c>
      <c r="T1101" t="s">
        <v>2685</v>
      </c>
      <c r="U1101" s="213">
        <v>222.5</v>
      </c>
      <c r="V1101" t="s">
        <v>3662</v>
      </c>
      <c r="W1101" t="s">
        <v>3659</v>
      </c>
      <c r="X1101" t="s">
        <v>3649</v>
      </c>
      <c r="Y1101" t="s">
        <v>3074</v>
      </c>
      <c r="Z1101" t="s">
        <v>4112</v>
      </c>
      <c r="AA1101">
        <v>610993.1</v>
      </c>
      <c r="AB1101" s="210">
        <v>37027.875</v>
      </c>
      <c r="AC1101" s="210">
        <v>37027.875</v>
      </c>
    </row>
    <row r="1102" spans="1:30" x14ac:dyDescent="0.2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25">
        <f t="shared" si="90"/>
        <v>25</v>
      </c>
      <c r="G1102" s="214">
        <v>1245647</v>
      </c>
      <c r="H1102" s="210">
        <v>37026.339097222219</v>
      </c>
      <c r="I1102" t="s">
        <v>3755</v>
      </c>
      <c r="M1102" t="s">
        <v>3886</v>
      </c>
      <c r="N1102" t="s">
        <v>3645</v>
      </c>
      <c r="O1102" t="s">
        <v>1018</v>
      </c>
      <c r="Q1102" s="211">
        <v>25</v>
      </c>
      <c r="S1102" t="s">
        <v>3794</v>
      </c>
      <c r="T1102" t="s">
        <v>2685</v>
      </c>
      <c r="U1102" s="213">
        <v>255</v>
      </c>
      <c r="V1102" t="s">
        <v>3756</v>
      </c>
      <c r="W1102" t="s">
        <v>3666</v>
      </c>
      <c r="X1102" t="s">
        <v>3730</v>
      </c>
      <c r="Y1102" t="s">
        <v>3074</v>
      </c>
      <c r="Z1102" t="s">
        <v>4112</v>
      </c>
      <c r="AA1102">
        <v>610994.1</v>
      </c>
      <c r="AB1102" s="210">
        <v>37027.875</v>
      </c>
      <c r="AC1102" s="210">
        <v>37027.875</v>
      </c>
    </row>
    <row r="1103" spans="1:30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25">
        <f t="shared" si="90"/>
        <v>25</v>
      </c>
      <c r="G1103" s="214">
        <v>1245648</v>
      </c>
      <c r="H1103" s="210">
        <v>37026.339108796295</v>
      </c>
      <c r="I1103" t="s">
        <v>3667</v>
      </c>
      <c r="M1103" t="s">
        <v>3886</v>
      </c>
      <c r="N1103" t="s">
        <v>3645</v>
      </c>
      <c r="O1103" t="s">
        <v>3727</v>
      </c>
      <c r="P1103" s="211">
        <v>25</v>
      </c>
      <c r="S1103" t="s">
        <v>3794</v>
      </c>
      <c r="T1103" t="s">
        <v>2685</v>
      </c>
      <c r="U1103" s="213">
        <v>250</v>
      </c>
      <c r="V1103" t="s">
        <v>3668</v>
      </c>
      <c r="W1103" t="s">
        <v>3729</v>
      </c>
      <c r="X1103" t="s">
        <v>3730</v>
      </c>
      <c r="Y1103" t="s">
        <v>3074</v>
      </c>
      <c r="Z1103" t="s">
        <v>4112</v>
      </c>
      <c r="AA1103">
        <v>610995.1</v>
      </c>
      <c r="AB1103" s="210">
        <v>37027.875</v>
      </c>
      <c r="AC1103" s="210">
        <v>37027.875</v>
      </c>
    </row>
    <row r="1104" spans="1:30" x14ac:dyDescent="0.2">
      <c r="A1104" s="44" t="str">
        <f t="shared" si="86"/>
        <v>US Power Financial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Financial</v>
      </c>
      <c r="E1104" s="44">
        <f>IF(VLOOKUP(S1104,'DD-Lookup'!$J$6:$L$50,3,FALSE)="Monthly",(YEAR(AC1104)-YEAR(AB1104))*12+MONTH(AC1104)-MONTH(AB1104)+1,(AC1104-AB1104+1))</f>
        <v>1</v>
      </c>
      <c r="F1104" s="225">
        <f t="shared" si="90"/>
        <v>50</v>
      </c>
      <c r="G1104" s="214">
        <v>1245649</v>
      </c>
      <c r="H1104" s="210">
        <v>37026.339143518519</v>
      </c>
      <c r="I1104" t="s">
        <v>3163</v>
      </c>
      <c r="M1104" t="s">
        <v>3886</v>
      </c>
      <c r="N1104" t="s">
        <v>3069</v>
      </c>
      <c r="O1104" t="s">
        <v>3164</v>
      </c>
      <c r="P1104" s="211">
        <v>50</v>
      </c>
      <c r="S1104" t="s">
        <v>3794</v>
      </c>
      <c r="T1104" t="s">
        <v>2685</v>
      </c>
      <c r="U1104" s="213">
        <v>39.799999999999997</v>
      </c>
      <c r="V1104" t="s">
        <v>3165</v>
      </c>
      <c r="W1104" t="s">
        <v>3166</v>
      </c>
      <c r="X1104" t="s">
        <v>3114</v>
      </c>
      <c r="Y1104" t="s">
        <v>3074</v>
      </c>
      <c r="Z1104" t="s">
        <v>4117</v>
      </c>
      <c r="AA1104">
        <v>610996.1</v>
      </c>
      <c r="AB1104" s="210">
        <v>37027.875</v>
      </c>
      <c r="AC1104" s="210">
        <v>37027.875</v>
      </c>
    </row>
    <row r="1105" spans="1:30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25">
        <f t="shared" si="90"/>
        <v>25</v>
      </c>
      <c r="G1105" s="214">
        <v>1245650</v>
      </c>
      <c r="H1105" s="210">
        <v>37026.339178240742</v>
      </c>
      <c r="I1105" t="s">
        <v>3739</v>
      </c>
      <c r="M1105" t="s">
        <v>3886</v>
      </c>
      <c r="N1105" t="s">
        <v>3645</v>
      </c>
      <c r="O1105" t="s">
        <v>3664</v>
      </c>
      <c r="P1105" s="211">
        <v>25</v>
      </c>
      <c r="S1105" t="s">
        <v>3794</v>
      </c>
      <c r="T1105" t="s">
        <v>2685</v>
      </c>
      <c r="U1105" s="213">
        <v>80</v>
      </c>
      <c r="V1105" t="s">
        <v>3761</v>
      </c>
      <c r="W1105" t="s">
        <v>3666</v>
      </c>
      <c r="X1105" t="s">
        <v>3649</v>
      </c>
      <c r="Y1105" t="s">
        <v>3074</v>
      </c>
      <c r="Z1105" t="s">
        <v>4112</v>
      </c>
      <c r="AA1105">
        <v>610997.1</v>
      </c>
      <c r="AB1105" s="210">
        <v>37027.875</v>
      </c>
      <c r="AC1105" s="210">
        <v>37027.875</v>
      </c>
    </row>
    <row r="1106" spans="1:30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25">
        <f t="shared" si="90"/>
        <v>25</v>
      </c>
      <c r="G1106" s="214">
        <v>1245653</v>
      </c>
      <c r="H1106" s="210">
        <v>37026.339317129627</v>
      </c>
      <c r="I1106" t="s">
        <v>3755</v>
      </c>
      <c r="M1106" t="s">
        <v>3886</v>
      </c>
      <c r="N1106" t="s">
        <v>3645</v>
      </c>
      <c r="O1106" t="s">
        <v>3727</v>
      </c>
      <c r="Q1106" s="211">
        <v>25</v>
      </c>
      <c r="S1106" t="s">
        <v>3794</v>
      </c>
      <c r="T1106" t="s">
        <v>2685</v>
      </c>
      <c r="U1106" s="213">
        <v>260</v>
      </c>
      <c r="V1106" t="s">
        <v>3756</v>
      </c>
      <c r="W1106" t="s">
        <v>3729</v>
      </c>
      <c r="X1106" t="s">
        <v>3730</v>
      </c>
      <c r="Y1106" t="s">
        <v>3074</v>
      </c>
      <c r="Z1106" t="s">
        <v>4112</v>
      </c>
      <c r="AA1106">
        <v>610998.1</v>
      </c>
      <c r="AB1106" s="210">
        <v>37027.875</v>
      </c>
      <c r="AC1106" s="210">
        <v>37027.875</v>
      </c>
    </row>
    <row r="1107" spans="1:30" x14ac:dyDescent="0.2">
      <c r="A1107" s="44" t="str">
        <f t="shared" si="86"/>
        <v>US Power Physical</v>
      </c>
      <c r="B1107" s="44" t="str">
        <f t="shared" si="87"/>
        <v>US</v>
      </c>
      <c r="C1107" s="44" t="str">
        <f t="shared" si="88"/>
        <v>Power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25">
        <f t="shared" si="90"/>
        <v>25</v>
      </c>
      <c r="G1107" s="214">
        <v>1245654</v>
      </c>
      <c r="H1107" s="210">
        <v>37026.33935185185</v>
      </c>
      <c r="I1107" t="s">
        <v>1031</v>
      </c>
      <c r="M1107" t="s">
        <v>3886</v>
      </c>
      <c r="N1107" t="s">
        <v>3650</v>
      </c>
      <c r="O1107" t="s">
        <v>1032</v>
      </c>
      <c r="Q1107" s="211">
        <v>25</v>
      </c>
      <c r="S1107" t="s">
        <v>3794</v>
      </c>
      <c r="T1107" t="s">
        <v>2685</v>
      </c>
      <c r="U1107" s="213">
        <v>78</v>
      </c>
      <c r="V1107" t="s">
        <v>1033</v>
      </c>
      <c r="W1107" t="s">
        <v>3653</v>
      </c>
      <c r="X1107" t="s">
        <v>3654</v>
      </c>
      <c r="Y1107" t="s">
        <v>3074</v>
      </c>
      <c r="Z1107" t="s">
        <v>4112</v>
      </c>
      <c r="AA1107">
        <v>610999.1</v>
      </c>
      <c r="AB1107" s="210">
        <v>37027.875</v>
      </c>
      <c r="AC1107" s="210">
        <v>37027.875</v>
      </c>
    </row>
    <row r="1108" spans="1:30" x14ac:dyDescent="0.2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25">
        <f t="shared" si="90"/>
        <v>5000</v>
      </c>
      <c r="G1108" s="214">
        <v>1245655</v>
      </c>
      <c r="H1108" s="210">
        <v>37026.339409722219</v>
      </c>
      <c r="I1108" t="s">
        <v>1034</v>
      </c>
      <c r="M1108" t="s">
        <v>3795</v>
      </c>
      <c r="N1108" t="s">
        <v>3275</v>
      </c>
      <c r="O1108" t="s">
        <v>3337</v>
      </c>
      <c r="Q1108" s="211">
        <v>5000</v>
      </c>
      <c r="S1108" t="s">
        <v>3796</v>
      </c>
      <c r="T1108" t="s">
        <v>2685</v>
      </c>
      <c r="U1108" s="213">
        <v>4.3250000000000002</v>
      </c>
      <c r="V1108" t="s">
        <v>1035</v>
      </c>
      <c r="W1108" t="s">
        <v>3328</v>
      </c>
      <c r="X1108" t="s">
        <v>3329</v>
      </c>
      <c r="Y1108" t="s">
        <v>3280</v>
      </c>
      <c r="Z1108" t="s">
        <v>4117</v>
      </c>
      <c r="AA1108">
        <v>788921</v>
      </c>
      <c r="AB1108" s="210">
        <v>37027.875</v>
      </c>
      <c r="AC1108" s="210">
        <v>37027.875</v>
      </c>
    </row>
    <row r="1109" spans="1:30" x14ac:dyDescent="0.2">
      <c r="A1109" s="44" t="str">
        <f t="shared" si="86"/>
        <v>US Power Physical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25">
        <f t="shared" si="90"/>
        <v>25</v>
      </c>
      <c r="G1109" s="214">
        <v>1245656</v>
      </c>
      <c r="H1109" s="210">
        <v>37026.339444444442</v>
      </c>
      <c r="I1109" t="s">
        <v>3822</v>
      </c>
      <c r="M1109" t="s">
        <v>3886</v>
      </c>
      <c r="N1109" t="s">
        <v>3645</v>
      </c>
      <c r="O1109" t="s">
        <v>3657</v>
      </c>
      <c r="P1109" s="211">
        <v>25</v>
      </c>
      <c r="S1109" t="s">
        <v>3794</v>
      </c>
      <c r="T1109" t="s">
        <v>2685</v>
      </c>
      <c r="U1109" s="213">
        <v>220</v>
      </c>
      <c r="V1109" t="s">
        <v>1036</v>
      </c>
      <c r="W1109" t="s">
        <v>3659</v>
      </c>
      <c r="X1109" t="s">
        <v>3649</v>
      </c>
      <c r="Y1109" t="s">
        <v>3074</v>
      </c>
      <c r="Z1109" t="s">
        <v>4112</v>
      </c>
      <c r="AA1109">
        <v>611000.1</v>
      </c>
      <c r="AB1109" s="210">
        <v>37027.875</v>
      </c>
      <c r="AC1109" s="210">
        <v>37027.875</v>
      </c>
    </row>
    <row r="1110" spans="1:30" x14ac:dyDescent="0.2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25">
        <f t="shared" si="90"/>
        <v>25</v>
      </c>
      <c r="G1110" s="214">
        <v>1245657</v>
      </c>
      <c r="H1110" s="210">
        <v>37026.339444444442</v>
      </c>
      <c r="I1110" t="s">
        <v>3644</v>
      </c>
      <c r="M1110" t="s">
        <v>3886</v>
      </c>
      <c r="N1110" t="s">
        <v>3645</v>
      </c>
      <c r="O1110" t="s">
        <v>3646</v>
      </c>
      <c r="P1110" s="211">
        <v>25</v>
      </c>
      <c r="S1110" t="s">
        <v>3794</v>
      </c>
      <c r="T1110" t="s">
        <v>2685</v>
      </c>
      <c r="U1110" s="213">
        <v>57</v>
      </c>
      <c r="V1110" t="s">
        <v>3647</v>
      </c>
      <c r="W1110" t="s">
        <v>3648</v>
      </c>
      <c r="X1110" t="s">
        <v>3649</v>
      </c>
      <c r="Y1110" t="s">
        <v>3074</v>
      </c>
      <c r="Z1110" t="s">
        <v>4112</v>
      </c>
      <c r="AA1110">
        <v>611001.1</v>
      </c>
      <c r="AB1110" s="210">
        <v>37027.875</v>
      </c>
      <c r="AC1110" s="210">
        <v>37027.875</v>
      </c>
    </row>
    <row r="1111" spans="1:30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25">
        <f t="shared" si="90"/>
        <v>5000</v>
      </c>
      <c r="G1111" s="214">
        <v>1245658</v>
      </c>
      <c r="H1111" s="210">
        <v>37026.339467592596</v>
      </c>
      <c r="I1111" t="s">
        <v>3157</v>
      </c>
      <c r="M1111" t="s">
        <v>3795</v>
      </c>
      <c r="N1111" t="s">
        <v>3275</v>
      </c>
      <c r="O1111" t="s">
        <v>3635</v>
      </c>
      <c r="P1111" s="211">
        <v>5000</v>
      </c>
      <c r="S1111" t="s">
        <v>3796</v>
      </c>
      <c r="T1111" t="s">
        <v>2685</v>
      </c>
      <c r="U1111" s="213">
        <v>3.12</v>
      </c>
      <c r="V1111" t="s">
        <v>3679</v>
      </c>
      <c r="W1111" t="s">
        <v>3637</v>
      </c>
      <c r="X1111" t="s">
        <v>3580</v>
      </c>
      <c r="Y1111" t="s">
        <v>3280</v>
      </c>
      <c r="Z1111" t="s">
        <v>4117</v>
      </c>
      <c r="AA1111">
        <v>788922</v>
      </c>
      <c r="AB1111" s="210">
        <v>37027.875</v>
      </c>
      <c r="AC1111" s="210">
        <v>37027.875</v>
      </c>
    </row>
    <row r="1112" spans="1:30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25">
        <f t="shared" si="90"/>
        <v>5000</v>
      </c>
      <c r="G1112" s="214">
        <v>1245660</v>
      </c>
      <c r="H1112" s="210">
        <v>37026.339490740742</v>
      </c>
      <c r="I1112" t="s">
        <v>3334</v>
      </c>
      <c r="M1112" t="s">
        <v>3795</v>
      </c>
      <c r="N1112" t="s">
        <v>3275</v>
      </c>
      <c r="O1112" t="s">
        <v>3635</v>
      </c>
      <c r="P1112" s="211">
        <v>5000</v>
      </c>
      <c r="S1112" t="s">
        <v>3796</v>
      </c>
      <c r="T1112" t="s">
        <v>2685</v>
      </c>
      <c r="U1112" s="213">
        <v>3.12</v>
      </c>
      <c r="V1112" t="s">
        <v>3682</v>
      </c>
      <c r="W1112" t="s">
        <v>3637</v>
      </c>
      <c r="X1112" t="s">
        <v>3580</v>
      </c>
      <c r="Y1112" t="s">
        <v>3280</v>
      </c>
      <c r="Z1112" t="s">
        <v>4117</v>
      </c>
      <c r="AA1112">
        <v>788924</v>
      </c>
      <c r="AB1112" s="210">
        <v>37027.875</v>
      </c>
      <c r="AC1112" s="210">
        <v>37027.875</v>
      </c>
    </row>
    <row r="1113" spans="1:30" x14ac:dyDescent="0.2">
      <c r="A1113" s="44" t="str">
        <f t="shared" si="86"/>
        <v>US Natural Gas Financial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Financial</v>
      </c>
      <c r="E1113" s="44">
        <f>IF(VLOOKUP(S1113,'DD-Lookup'!$J$6:$L$50,3,FALSE)="Monthly",(YEAR(AC1113)-YEAR(AB1113))*12+MONTH(AC1113)-MONTH(AB1113)+1,(AC1113-AB1113+1))</f>
        <v>16</v>
      </c>
      <c r="F1113" s="225">
        <f t="shared" si="90"/>
        <v>240000</v>
      </c>
      <c r="G1113" s="214">
        <v>1245661</v>
      </c>
      <c r="H1113" s="210">
        <v>37026.339525462965</v>
      </c>
      <c r="I1113" t="s">
        <v>3287</v>
      </c>
      <c r="M1113" t="s">
        <v>3795</v>
      </c>
      <c r="N1113" t="s">
        <v>3247</v>
      </c>
      <c r="O1113" t="s">
        <v>3422</v>
      </c>
      <c r="P1113" s="211">
        <v>15000</v>
      </c>
      <c r="S1113" t="s">
        <v>3796</v>
      </c>
      <c r="T1113" t="s">
        <v>2685</v>
      </c>
      <c r="U1113" s="213">
        <v>4.4249999999999998</v>
      </c>
      <c r="V1113" t="s">
        <v>1037</v>
      </c>
      <c r="W1113" t="s">
        <v>3424</v>
      </c>
      <c r="X1113" t="s">
        <v>3425</v>
      </c>
      <c r="Y1113" t="s">
        <v>2803</v>
      </c>
      <c r="Z1113" t="s">
        <v>4117</v>
      </c>
      <c r="AA1113" t="s">
        <v>1038</v>
      </c>
      <c r="AB1113" s="210">
        <v>37027.875</v>
      </c>
      <c r="AC1113" s="210">
        <v>37042.875</v>
      </c>
      <c r="AD1113">
        <f>(AC1113-AB1113+1)*SUM(P1113:Q1113)</f>
        <v>240000</v>
      </c>
    </row>
    <row r="1114" spans="1:30" x14ac:dyDescent="0.2">
      <c r="A1114" s="44" t="str">
        <f t="shared" si="86"/>
        <v>US Natural Gas Physical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25">
        <f t="shared" si="90"/>
        <v>10000</v>
      </c>
      <c r="G1114" s="214">
        <v>1245662</v>
      </c>
      <c r="H1114" s="210">
        <v>37026.339548611111</v>
      </c>
      <c r="I1114" t="s">
        <v>4237</v>
      </c>
      <c r="M1114" t="s">
        <v>3795</v>
      </c>
      <c r="N1114" t="s">
        <v>3275</v>
      </c>
      <c r="O1114" t="s">
        <v>3276</v>
      </c>
      <c r="Q1114" s="211">
        <v>10000</v>
      </c>
      <c r="S1114" t="s">
        <v>3796</v>
      </c>
      <c r="T1114" t="s">
        <v>2685</v>
      </c>
      <c r="U1114" s="213">
        <v>4.5225</v>
      </c>
      <c r="V1114" t="s">
        <v>3357</v>
      </c>
      <c r="W1114" t="s">
        <v>3278</v>
      </c>
      <c r="X1114" t="s">
        <v>3279</v>
      </c>
      <c r="Y1114" t="s">
        <v>3280</v>
      </c>
      <c r="Z1114" t="s">
        <v>4117</v>
      </c>
      <c r="AA1114">
        <v>788925</v>
      </c>
      <c r="AB1114" s="210">
        <v>37027.875</v>
      </c>
      <c r="AC1114" s="210">
        <v>37027.875</v>
      </c>
    </row>
    <row r="1115" spans="1:30" x14ac:dyDescent="0.2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25">
        <f t="shared" si="90"/>
        <v>5000</v>
      </c>
      <c r="G1115" s="214">
        <v>1245663</v>
      </c>
      <c r="H1115" s="210">
        <v>37026.339594907404</v>
      </c>
      <c r="I1115" t="s">
        <v>3234</v>
      </c>
      <c r="M1115" t="s">
        <v>3795</v>
      </c>
      <c r="N1115" t="s">
        <v>3275</v>
      </c>
      <c r="O1115" t="s">
        <v>3655</v>
      </c>
      <c r="Q1115" s="211">
        <v>5000</v>
      </c>
      <c r="S1115" t="s">
        <v>3796</v>
      </c>
      <c r="T1115" t="s">
        <v>2685</v>
      </c>
      <c r="U1115" s="213">
        <v>3.3</v>
      </c>
      <c r="V1115" t="s">
        <v>3619</v>
      </c>
      <c r="W1115" t="s">
        <v>3656</v>
      </c>
      <c r="X1115" t="s">
        <v>3580</v>
      </c>
      <c r="Y1115" t="s">
        <v>3280</v>
      </c>
      <c r="Z1115" t="s">
        <v>4117</v>
      </c>
      <c r="AA1115">
        <v>788926</v>
      </c>
      <c r="AB1115" s="210">
        <v>37027.875</v>
      </c>
      <c r="AC1115" s="210">
        <v>37027.875</v>
      </c>
    </row>
    <row r="1116" spans="1:30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25">
        <f t="shared" si="90"/>
        <v>25</v>
      </c>
      <c r="G1116" s="214">
        <v>1245664</v>
      </c>
      <c r="H1116" s="210">
        <v>37026.339699074073</v>
      </c>
      <c r="I1116" t="s">
        <v>3713</v>
      </c>
      <c r="M1116" t="s">
        <v>3886</v>
      </c>
      <c r="N1116" t="s">
        <v>3650</v>
      </c>
      <c r="O1116" t="s">
        <v>1032</v>
      </c>
      <c r="P1116" s="211">
        <v>25</v>
      </c>
      <c r="S1116" t="s">
        <v>3794</v>
      </c>
      <c r="T1116" t="s">
        <v>2685</v>
      </c>
      <c r="U1116" s="213">
        <v>74</v>
      </c>
      <c r="V1116" t="s">
        <v>3714</v>
      </c>
      <c r="W1116" t="s">
        <v>3653</v>
      </c>
      <c r="X1116" t="s">
        <v>3654</v>
      </c>
      <c r="Y1116" t="s">
        <v>3074</v>
      </c>
      <c r="Z1116" t="s">
        <v>4112</v>
      </c>
      <c r="AA1116">
        <v>611002.1</v>
      </c>
      <c r="AB1116" s="210">
        <v>37027.875</v>
      </c>
      <c r="AC1116" s="210">
        <v>37027.875</v>
      </c>
    </row>
    <row r="1117" spans="1:30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25">
        <f t="shared" si="90"/>
        <v>25</v>
      </c>
      <c r="G1117" s="214">
        <v>1245665</v>
      </c>
      <c r="H1117" s="210">
        <v>37026.33971064815</v>
      </c>
      <c r="I1117" t="s">
        <v>3739</v>
      </c>
      <c r="M1117" t="s">
        <v>3886</v>
      </c>
      <c r="N1117" t="s">
        <v>3645</v>
      </c>
      <c r="O1117" t="s">
        <v>3664</v>
      </c>
      <c r="P1117" s="211">
        <v>25</v>
      </c>
      <c r="S1117" t="s">
        <v>3794</v>
      </c>
      <c r="T1117" t="s">
        <v>2685</v>
      </c>
      <c r="U1117" s="213">
        <v>80</v>
      </c>
      <c r="V1117" t="s">
        <v>3761</v>
      </c>
      <c r="W1117" t="s">
        <v>3666</v>
      </c>
      <c r="X1117" t="s">
        <v>3649</v>
      </c>
      <c r="Y1117" t="s">
        <v>3074</v>
      </c>
      <c r="Z1117" t="s">
        <v>4112</v>
      </c>
      <c r="AA1117">
        <v>611003.1</v>
      </c>
      <c r="AB1117" s="210">
        <v>37027.875</v>
      </c>
      <c r="AC1117" s="210">
        <v>37027.875</v>
      </c>
    </row>
    <row r="1118" spans="1:30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16</v>
      </c>
      <c r="F1118" s="225">
        <f t="shared" si="90"/>
        <v>17600</v>
      </c>
      <c r="G1118" s="214">
        <v>1245666</v>
      </c>
      <c r="H1118" s="210">
        <v>37026.339722222219</v>
      </c>
      <c r="I1118" t="s">
        <v>3234</v>
      </c>
      <c r="M1118" t="s">
        <v>3795</v>
      </c>
      <c r="N1118" t="s">
        <v>3275</v>
      </c>
      <c r="O1118" t="s">
        <v>1039</v>
      </c>
      <c r="P1118" s="211">
        <v>1100</v>
      </c>
      <c r="S1118" t="s">
        <v>3796</v>
      </c>
      <c r="T1118" t="s">
        <v>2685</v>
      </c>
      <c r="U1118" s="213">
        <v>4.67</v>
      </c>
      <c r="V1118" t="s">
        <v>1040</v>
      </c>
      <c r="W1118" t="s">
        <v>3518</v>
      </c>
      <c r="X1118" t="s">
        <v>3519</v>
      </c>
      <c r="Y1118" t="s">
        <v>3280</v>
      </c>
      <c r="Z1118" t="s">
        <v>4117</v>
      </c>
      <c r="AA1118">
        <v>788928</v>
      </c>
      <c r="AB1118" s="210">
        <v>37027.875</v>
      </c>
      <c r="AC1118" s="210">
        <v>37042.875</v>
      </c>
    </row>
    <row r="1119" spans="1:30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25">
        <f t="shared" si="90"/>
        <v>25</v>
      </c>
      <c r="G1119" s="214">
        <v>1245668</v>
      </c>
      <c r="H1119" s="210">
        <v>37026.339733796296</v>
      </c>
      <c r="I1119" t="s">
        <v>3131</v>
      </c>
      <c r="M1119" t="s">
        <v>3886</v>
      </c>
      <c r="N1119" t="s">
        <v>3650</v>
      </c>
      <c r="O1119" t="s">
        <v>3670</v>
      </c>
      <c r="P1119" s="211">
        <v>25</v>
      </c>
      <c r="S1119" t="s">
        <v>3794</v>
      </c>
      <c r="T1119" t="s">
        <v>2685</v>
      </c>
      <c r="U1119" s="213">
        <v>213</v>
      </c>
      <c r="V1119" t="s">
        <v>3757</v>
      </c>
      <c r="W1119" t="s">
        <v>3672</v>
      </c>
      <c r="X1119" t="s">
        <v>3654</v>
      </c>
      <c r="Y1119" t="s">
        <v>3074</v>
      </c>
      <c r="Z1119" t="s">
        <v>4112</v>
      </c>
      <c r="AA1119">
        <v>611004.1</v>
      </c>
      <c r="AB1119" s="210">
        <v>37027.875</v>
      </c>
      <c r="AC1119" s="210">
        <v>37027.875</v>
      </c>
    </row>
    <row r="1120" spans="1:30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25">
        <f t="shared" si="90"/>
        <v>2500</v>
      </c>
      <c r="G1120" s="214">
        <v>1245669</v>
      </c>
      <c r="H1120" s="210">
        <v>37026.339733796296</v>
      </c>
      <c r="I1120" t="s">
        <v>3475</v>
      </c>
      <c r="M1120" t="s">
        <v>3795</v>
      </c>
      <c r="N1120" t="s">
        <v>3275</v>
      </c>
      <c r="O1120" t="s">
        <v>3709</v>
      </c>
      <c r="P1120" s="211">
        <v>2500</v>
      </c>
      <c r="S1120" t="s">
        <v>3796</v>
      </c>
      <c r="T1120" t="s">
        <v>2685</v>
      </c>
      <c r="U1120" s="213">
        <v>3.1</v>
      </c>
      <c r="V1120" t="s">
        <v>3476</v>
      </c>
      <c r="W1120" t="s">
        <v>3704</v>
      </c>
      <c r="X1120" t="s">
        <v>3705</v>
      </c>
      <c r="Y1120" t="s">
        <v>3280</v>
      </c>
      <c r="Z1120" t="s">
        <v>4117</v>
      </c>
      <c r="AA1120">
        <v>788927</v>
      </c>
      <c r="AB1120" s="210">
        <v>37027.875</v>
      </c>
      <c r="AC1120" s="210">
        <v>37027.875</v>
      </c>
    </row>
    <row r="1121" spans="1:30" x14ac:dyDescent="0.2">
      <c r="A1121" s="44" t="str">
        <f t="shared" si="86"/>
        <v>US Natural Gas Financial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30</v>
      </c>
      <c r="F1121" s="225">
        <f t="shared" si="90"/>
        <v>450000</v>
      </c>
      <c r="G1121" s="214">
        <v>1245673</v>
      </c>
      <c r="H1121" s="210">
        <v>37026.339826388888</v>
      </c>
      <c r="I1121" t="s">
        <v>3324</v>
      </c>
      <c r="M1121" t="s">
        <v>3795</v>
      </c>
      <c r="N1121" t="s">
        <v>3247</v>
      </c>
      <c r="O1121" t="s">
        <v>3248</v>
      </c>
      <c r="P1121" s="211">
        <v>15000</v>
      </c>
      <c r="S1121" t="s">
        <v>3796</v>
      </c>
      <c r="T1121" t="s">
        <v>2685</v>
      </c>
      <c r="U1121" s="213">
        <v>4.49</v>
      </c>
      <c r="V1121" t="s">
        <v>3325</v>
      </c>
      <c r="W1121" t="s">
        <v>3975</v>
      </c>
      <c r="X1121" t="s">
        <v>3250</v>
      </c>
      <c r="Y1121" t="s">
        <v>2803</v>
      </c>
      <c r="Z1121" t="s">
        <v>4117</v>
      </c>
      <c r="AA1121" t="s">
        <v>1041</v>
      </c>
      <c r="AB1121" s="210">
        <v>37043.875</v>
      </c>
      <c r="AC1121" s="210">
        <v>37072.875</v>
      </c>
      <c r="AD1121">
        <f>(AC1121-AB1121+1)*SUM(P1121:Q1121)</f>
        <v>450000</v>
      </c>
    </row>
    <row r="1122" spans="1:30" x14ac:dyDescent="0.2">
      <c r="A1122" s="44" t="str">
        <f t="shared" si="86"/>
        <v>US Natural Gas Financial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Financial</v>
      </c>
      <c r="E1122" s="44">
        <f>IF(VLOOKUP(S1122,'DD-Lookup'!$J$6:$L$50,3,FALSE)="Monthly",(YEAR(AC1122)-YEAR(AB1122))*12+MONTH(AC1122)-MONTH(AB1122)+1,(AC1122-AB1122+1))</f>
        <v>16</v>
      </c>
      <c r="F1122" s="225">
        <f t="shared" si="90"/>
        <v>222400</v>
      </c>
      <c r="G1122" s="214">
        <v>1245674</v>
      </c>
      <c r="H1122" s="210">
        <v>37026.339872685188</v>
      </c>
      <c r="I1122" t="s">
        <v>3287</v>
      </c>
      <c r="M1122" t="s">
        <v>3795</v>
      </c>
      <c r="N1122" t="s">
        <v>3247</v>
      </c>
      <c r="O1122" t="s">
        <v>3422</v>
      </c>
      <c r="P1122" s="211">
        <v>13900</v>
      </c>
      <c r="S1122" t="s">
        <v>3796</v>
      </c>
      <c r="T1122" t="s">
        <v>2685</v>
      </c>
      <c r="U1122" s="213">
        <v>4.42</v>
      </c>
      <c r="V1122" t="s">
        <v>1037</v>
      </c>
      <c r="W1122" t="s">
        <v>3424</v>
      </c>
      <c r="X1122" t="s">
        <v>3425</v>
      </c>
      <c r="Y1122" t="s">
        <v>2803</v>
      </c>
      <c r="Z1122" t="s">
        <v>4117</v>
      </c>
      <c r="AA1122" t="s">
        <v>1042</v>
      </c>
      <c r="AB1122" s="210">
        <v>37027.875</v>
      </c>
      <c r="AC1122" s="210">
        <v>37042.875</v>
      </c>
      <c r="AD1122">
        <f>(AC1122-AB1122+1)*SUM(P1122:Q1122)</f>
        <v>222400</v>
      </c>
    </row>
    <row r="1123" spans="1:30" x14ac:dyDescent="0.2">
      <c r="A1123" s="44" t="str">
        <f t="shared" si="86"/>
        <v xml:space="preserve"> Natural Gas Physical</v>
      </c>
      <c r="B1123" s="44" t="str">
        <f t="shared" si="87"/>
        <v/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25">
        <f t="shared" si="90"/>
        <v>50000</v>
      </c>
      <c r="G1123" s="214">
        <v>1245675</v>
      </c>
      <c r="H1123" s="210">
        <v>37026.339930555558</v>
      </c>
      <c r="I1123" t="s">
        <v>3633</v>
      </c>
      <c r="M1123" t="s">
        <v>3795</v>
      </c>
      <c r="N1123" t="s">
        <v>2837</v>
      </c>
      <c r="O1123" t="s">
        <v>2861</v>
      </c>
      <c r="P1123" s="211">
        <v>50000</v>
      </c>
      <c r="S1123" t="s">
        <v>2839</v>
      </c>
      <c r="T1123" t="s">
        <v>2840</v>
      </c>
      <c r="U1123" s="213">
        <v>21.9</v>
      </c>
      <c r="V1123" t="s">
        <v>3634</v>
      </c>
      <c r="W1123" t="s">
        <v>2863</v>
      </c>
      <c r="X1123" t="s">
        <v>2843</v>
      </c>
      <c r="Y1123" t="s">
        <v>2844</v>
      </c>
      <c r="Z1123" t="s">
        <v>2712</v>
      </c>
      <c r="AA1123">
        <v>102903</v>
      </c>
      <c r="AB1123" s="210">
        <v>37026.875</v>
      </c>
      <c r="AC1123" s="210">
        <v>37026.875</v>
      </c>
    </row>
    <row r="1124" spans="1:30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25">
        <f t="shared" si="90"/>
        <v>5000</v>
      </c>
      <c r="G1124" s="214">
        <v>1245676</v>
      </c>
      <c r="H1124" s="210">
        <v>37026.339965277781</v>
      </c>
      <c r="I1124" t="s">
        <v>3134</v>
      </c>
      <c r="M1124" t="s">
        <v>3795</v>
      </c>
      <c r="N1124" t="s">
        <v>3275</v>
      </c>
      <c r="O1124" t="s">
        <v>3635</v>
      </c>
      <c r="P1124" s="211">
        <v>5000</v>
      </c>
      <c r="S1124" t="s">
        <v>3796</v>
      </c>
      <c r="T1124" t="s">
        <v>2685</v>
      </c>
      <c r="U1124" s="213">
        <v>3.0950000000000002</v>
      </c>
      <c r="V1124" t="s">
        <v>3636</v>
      </c>
      <c r="W1124" t="s">
        <v>3637</v>
      </c>
      <c r="X1124" t="s">
        <v>3580</v>
      </c>
      <c r="Y1124" t="s">
        <v>3280</v>
      </c>
      <c r="Z1124" t="s">
        <v>4117</v>
      </c>
      <c r="AA1124">
        <v>788929</v>
      </c>
      <c r="AB1124" s="210">
        <v>37027.875</v>
      </c>
      <c r="AC1124" s="210">
        <v>37027.875</v>
      </c>
    </row>
    <row r="1125" spans="1:30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25">
        <f t="shared" si="90"/>
        <v>25</v>
      </c>
      <c r="G1125" s="214">
        <v>1245677</v>
      </c>
      <c r="H1125" s="210">
        <v>37026.340011574073</v>
      </c>
      <c r="I1125" t="s">
        <v>3739</v>
      </c>
      <c r="M1125" t="s">
        <v>3886</v>
      </c>
      <c r="N1125" t="s">
        <v>3645</v>
      </c>
      <c r="O1125" t="s">
        <v>3646</v>
      </c>
      <c r="P1125" s="211">
        <v>25</v>
      </c>
      <c r="S1125" t="s">
        <v>3794</v>
      </c>
      <c r="T1125" t="s">
        <v>2685</v>
      </c>
      <c r="U1125" s="213">
        <v>56</v>
      </c>
      <c r="V1125" t="s">
        <v>3761</v>
      </c>
      <c r="W1125" t="s">
        <v>3648</v>
      </c>
      <c r="X1125" t="s">
        <v>3649</v>
      </c>
      <c r="Y1125" t="s">
        <v>3074</v>
      </c>
      <c r="Z1125" t="s">
        <v>4112</v>
      </c>
      <c r="AA1125">
        <v>611005.1</v>
      </c>
      <c r="AB1125" s="210">
        <v>37027.875</v>
      </c>
      <c r="AC1125" s="210">
        <v>37027.875</v>
      </c>
    </row>
    <row r="1126" spans="1:30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16</v>
      </c>
      <c r="F1126" s="225">
        <f t="shared" si="90"/>
        <v>17600</v>
      </c>
      <c r="G1126" s="214">
        <v>1245678</v>
      </c>
      <c r="H1126" s="210">
        <v>37026.340011574073</v>
      </c>
      <c r="I1126" t="s">
        <v>3234</v>
      </c>
      <c r="M1126" t="s">
        <v>3795</v>
      </c>
      <c r="N1126" t="s">
        <v>3275</v>
      </c>
      <c r="O1126" t="s">
        <v>3489</v>
      </c>
      <c r="Q1126" s="211">
        <v>1100</v>
      </c>
      <c r="S1126" t="s">
        <v>3796</v>
      </c>
      <c r="T1126" t="s">
        <v>2685</v>
      </c>
      <c r="U1126" s="213">
        <v>4.6349999999999998</v>
      </c>
      <c r="V1126" t="s">
        <v>1040</v>
      </c>
      <c r="W1126" t="s">
        <v>3491</v>
      </c>
      <c r="X1126" t="s">
        <v>3492</v>
      </c>
      <c r="Y1126" t="s">
        <v>3280</v>
      </c>
      <c r="Z1126" t="s">
        <v>4117</v>
      </c>
      <c r="AA1126">
        <v>788931</v>
      </c>
      <c r="AB1126" s="210">
        <v>37027.875</v>
      </c>
      <c r="AC1126" s="210">
        <v>37042.875</v>
      </c>
    </row>
    <row r="1127" spans="1:30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25">
        <f t="shared" si="90"/>
        <v>5000</v>
      </c>
      <c r="G1127" s="214">
        <v>1245680</v>
      </c>
      <c r="H1127" s="210">
        <v>37026.34003472222</v>
      </c>
      <c r="I1127" t="s">
        <v>3692</v>
      </c>
      <c r="M1127" t="s">
        <v>3795</v>
      </c>
      <c r="N1127" t="s">
        <v>3275</v>
      </c>
      <c r="O1127" t="s">
        <v>3635</v>
      </c>
      <c r="P1127" s="211">
        <v>5000</v>
      </c>
      <c r="S1127" t="s">
        <v>3796</v>
      </c>
      <c r="T1127" t="s">
        <v>2685</v>
      </c>
      <c r="U1127" s="213">
        <v>3.07</v>
      </c>
      <c r="V1127" t="s">
        <v>1043</v>
      </c>
      <c r="W1127" t="s">
        <v>3637</v>
      </c>
      <c r="X1127" t="s">
        <v>3580</v>
      </c>
      <c r="Y1127" t="s">
        <v>3280</v>
      </c>
      <c r="Z1127" t="s">
        <v>4117</v>
      </c>
      <c r="AA1127">
        <v>788930</v>
      </c>
      <c r="AB1127" s="210">
        <v>37027.875</v>
      </c>
      <c r="AC1127" s="210">
        <v>37027.875</v>
      </c>
    </row>
    <row r="1128" spans="1:30" x14ac:dyDescent="0.2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25">
        <f t="shared" si="90"/>
        <v>25</v>
      </c>
      <c r="G1128" s="214">
        <v>1245681</v>
      </c>
      <c r="H1128" s="210">
        <v>37026.340046296296</v>
      </c>
      <c r="I1128" t="s">
        <v>1044</v>
      </c>
      <c r="M1128" t="s">
        <v>3886</v>
      </c>
      <c r="N1128" t="s">
        <v>3645</v>
      </c>
      <c r="O1128" t="s">
        <v>1018</v>
      </c>
      <c r="P1128" s="211">
        <v>25</v>
      </c>
      <c r="S1128" t="s">
        <v>3794</v>
      </c>
      <c r="T1128" t="s">
        <v>2685</v>
      </c>
      <c r="U1128" s="213">
        <v>250</v>
      </c>
      <c r="V1128" t="s">
        <v>1045</v>
      </c>
      <c r="W1128" t="s">
        <v>3666</v>
      </c>
      <c r="X1128" t="s">
        <v>3730</v>
      </c>
      <c r="Y1128" t="s">
        <v>3074</v>
      </c>
      <c r="Z1128" t="s">
        <v>4112</v>
      </c>
      <c r="AA1128">
        <v>611006.1</v>
      </c>
      <c r="AB1128" s="210">
        <v>37027.875</v>
      </c>
      <c r="AC1128" s="210">
        <v>37027.875</v>
      </c>
    </row>
    <row r="1129" spans="1:30" x14ac:dyDescent="0.2">
      <c r="A1129" s="44" t="str">
        <f t="shared" si="86"/>
        <v>US Natural Gas Financial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30</v>
      </c>
      <c r="F1129" s="225">
        <f t="shared" si="90"/>
        <v>150000</v>
      </c>
      <c r="G1129" s="214">
        <v>1245682</v>
      </c>
      <c r="H1129" s="210">
        <v>37026.340092592596</v>
      </c>
      <c r="I1129" t="s">
        <v>3287</v>
      </c>
      <c r="M1129" t="s">
        <v>3795</v>
      </c>
      <c r="N1129" t="s">
        <v>3247</v>
      </c>
      <c r="O1129" t="s">
        <v>3248</v>
      </c>
      <c r="P1129" s="211">
        <v>5000</v>
      </c>
      <c r="S1129" t="s">
        <v>3796</v>
      </c>
      <c r="T1129" t="s">
        <v>2685</v>
      </c>
      <c r="U1129" s="213">
        <v>4.49</v>
      </c>
      <c r="V1129" t="s">
        <v>3370</v>
      </c>
      <c r="W1129" t="s">
        <v>3975</v>
      </c>
      <c r="X1129" t="s">
        <v>3250</v>
      </c>
      <c r="Y1129" t="s">
        <v>2803</v>
      </c>
      <c r="Z1129" t="s">
        <v>4117</v>
      </c>
      <c r="AA1129" t="s">
        <v>1046</v>
      </c>
      <c r="AB1129" s="210">
        <v>37043.875</v>
      </c>
      <c r="AC1129" s="210">
        <v>37072.875</v>
      </c>
      <c r="AD1129">
        <f>(AC1129-AB1129+1)*SUM(P1129:Q1129)</f>
        <v>150000</v>
      </c>
    </row>
    <row r="1130" spans="1:30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25">
        <f t="shared" si="90"/>
        <v>25</v>
      </c>
      <c r="G1130" s="214">
        <v>1245683</v>
      </c>
      <c r="H1130" s="210">
        <v>37026.340127314812</v>
      </c>
      <c r="I1130" t="s">
        <v>3715</v>
      </c>
      <c r="M1130" t="s">
        <v>3886</v>
      </c>
      <c r="N1130" t="s">
        <v>3645</v>
      </c>
      <c r="O1130" t="s">
        <v>3664</v>
      </c>
      <c r="Q1130" s="211">
        <v>25</v>
      </c>
      <c r="S1130" t="s">
        <v>3794</v>
      </c>
      <c r="T1130" t="s">
        <v>2685</v>
      </c>
      <c r="U1130" s="213">
        <v>85</v>
      </c>
      <c r="V1130" t="s">
        <v>3716</v>
      </c>
      <c r="W1130" t="s">
        <v>3666</v>
      </c>
      <c r="X1130" t="s">
        <v>3649</v>
      </c>
      <c r="Y1130" t="s">
        <v>3074</v>
      </c>
      <c r="Z1130" t="s">
        <v>4112</v>
      </c>
      <c r="AA1130">
        <v>611007.1</v>
      </c>
      <c r="AB1130" s="210">
        <v>37027.875</v>
      </c>
      <c r="AC1130" s="210">
        <v>37027.875</v>
      </c>
    </row>
    <row r="1131" spans="1:30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25">
        <f t="shared" si="90"/>
        <v>5000</v>
      </c>
      <c r="G1131" s="214">
        <v>1245684</v>
      </c>
      <c r="H1131" s="210">
        <v>37026.340127314812</v>
      </c>
      <c r="I1131" t="s">
        <v>3692</v>
      </c>
      <c r="M1131" t="s">
        <v>3795</v>
      </c>
      <c r="N1131" t="s">
        <v>3275</v>
      </c>
      <c r="O1131" t="s">
        <v>3635</v>
      </c>
      <c r="P1131" s="211">
        <v>5000</v>
      </c>
      <c r="S1131" t="s">
        <v>3796</v>
      </c>
      <c r="T1131" t="s">
        <v>2685</v>
      </c>
      <c r="U1131" s="213">
        <v>3.0449999999999999</v>
      </c>
      <c r="V1131" t="s">
        <v>1043</v>
      </c>
      <c r="W1131" t="s">
        <v>3637</v>
      </c>
      <c r="X1131" t="s">
        <v>3580</v>
      </c>
      <c r="Y1131" t="s">
        <v>3280</v>
      </c>
      <c r="Z1131" t="s">
        <v>4117</v>
      </c>
      <c r="AA1131">
        <v>788932</v>
      </c>
      <c r="AB1131" s="210">
        <v>37027.875</v>
      </c>
      <c r="AC1131" s="210">
        <v>37027.875</v>
      </c>
    </row>
    <row r="1132" spans="1:30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16</v>
      </c>
      <c r="F1132" s="225">
        <f t="shared" si="90"/>
        <v>160000</v>
      </c>
      <c r="G1132" s="214">
        <v>1245685</v>
      </c>
      <c r="H1132" s="210">
        <v>37026.340173611112</v>
      </c>
      <c r="I1132" t="s">
        <v>1047</v>
      </c>
      <c r="M1132" t="s">
        <v>3795</v>
      </c>
      <c r="N1132" t="s">
        <v>3303</v>
      </c>
      <c r="O1132" t="s">
        <v>1048</v>
      </c>
      <c r="Q1132" s="211">
        <v>10000</v>
      </c>
      <c r="S1132" t="s">
        <v>3796</v>
      </c>
      <c r="T1132" t="s">
        <v>2685</v>
      </c>
      <c r="U1132" s="213">
        <v>0.39</v>
      </c>
      <c r="V1132" t="s">
        <v>1049</v>
      </c>
      <c r="W1132" t="s">
        <v>3539</v>
      </c>
      <c r="X1132" t="s">
        <v>3733</v>
      </c>
      <c r="Y1132" t="s">
        <v>2803</v>
      </c>
      <c r="Z1132" t="s">
        <v>4117</v>
      </c>
      <c r="AA1132" t="s">
        <v>1050</v>
      </c>
      <c r="AB1132" s="210">
        <v>37027.875</v>
      </c>
      <c r="AC1132" s="210">
        <v>37042.875</v>
      </c>
      <c r="AD1132">
        <f>(AC1132-AB1132+1)*SUM(P1132:Q1132)</f>
        <v>160000</v>
      </c>
    </row>
    <row r="1133" spans="1:30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25">
        <f t="shared" si="90"/>
        <v>2500</v>
      </c>
      <c r="G1133" s="214">
        <v>1245686</v>
      </c>
      <c r="H1133" s="210">
        <v>37026.340173611112</v>
      </c>
      <c r="I1133" t="s">
        <v>3475</v>
      </c>
      <c r="M1133" t="s">
        <v>3795</v>
      </c>
      <c r="N1133" t="s">
        <v>3275</v>
      </c>
      <c r="O1133" t="s">
        <v>3709</v>
      </c>
      <c r="P1133" s="211">
        <v>2500</v>
      </c>
      <c r="S1133" t="s">
        <v>3796</v>
      </c>
      <c r="T1133" t="s">
        <v>2685</v>
      </c>
      <c r="U1133" s="213">
        <v>3.08</v>
      </c>
      <c r="V1133" t="s">
        <v>3476</v>
      </c>
      <c r="W1133" t="s">
        <v>3704</v>
      </c>
      <c r="X1133" t="s">
        <v>3705</v>
      </c>
      <c r="Y1133" t="s">
        <v>3280</v>
      </c>
      <c r="Z1133" t="s">
        <v>4117</v>
      </c>
      <c r="AA1133">
        <v>788933</v>
      </c>
      <c r="AB1133" s="210">
        <v>37027.875</v>
      </c>
      <c r="AC1133" s="210">
        <v>37027.875</v>
      </c>
    </row>
    <row r="1134" spans="1:30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25">
        <f t="shared" si="90"/>
        <v>25</v>
      </c>
      <c r="G1134" s="214">
        <v>1245687</v>
      </c>
      <c r="H1134" s="210">
        <v>37026.340185185189</v>
      </c>
      <c r="I1134" t="s">
        <v>3093</v>
      </c>
      <c r="M1134" t="s">
        <v>3886</v>
      </c>
      <c r="N1134" t="s">
        <v>3645</v>
      </c>
      <c r="O1134" t="s">
        <v>3727</v>
      </c>
      <c r="P1134" s="211">
        <v>25</v>
      </c>
      <c r="S1134" t="s">
        <v>3794</v>
      </c>
      <c r="T1134" t="s">
        <v>2685</v>
      </c>
      <c r="U1134" s="213">
        <v>250</v>
      </c>
      <c r="V1134" t="s">
        <v>3728</v>
      </c>
      <c r="W1134" t="s">
        <v>3729</v>
      </c>
      <c r="X1134" t="s">
        <v>3730</v>
      </c>
      <c r="Y1134" t="s">
        <v>3074</v>
      </c>
      <c r="Z1134" t="s">
        <v>4112</v>
      </c>
      <c r="AA1134">
        <v>611008.1</v>
      </c>
      <c r="AB1134" s="210">
        <v>37027.875</v>
      </c>
      <c r="AC1134" s="210">
        <v>37027.875</v>
      </c>
    </row>
    <row r="1135" spans="1:30" x14ac:dyDescent="0.2">
      <c r="A1135" s="44" t="str">
        <f t="shared" si="86"/>
        <v>US Natural Gas Financial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Financial</v>
      </c>
      <c r="E1135" s="44">
        <f>IF(VLOOKUP(S1135,'DD-Lookup'!$J$6:$L$50,3,FALSE)="Monthly",(YEAR(AC1135)-YEAR(AB1135))*12+MONTH(AC1135)-MONTH(AB1135)+1,(AC1135-AB1135+1))</f>
        <v>365</v>
      </c>
      <c r="F1135" s="225">
        <f t="shared" si="90"/>
        <v>1825000</v>
      </c>
      <c r="G1135" s="214">
        <v>1245689</v>
      </c>
      <c r="H1135" s="210">
        <v>37026.340243055558</v>
      </c>
      <c r="I1135" t="s">
        <v>3287</v>
      </c>
      <c r="M1135" t="s">
        <v>3795</v>
      </c>
      <c r="N1135" t="s">
        <v>3247</v>
      </c>
      <c r="O1135" t="s">
        <v>3418</v>
      </c>
      <c r="P1135" s="211">
        <v>5000</v>
      </c>
      <c r="S1135" t="s">
        <v>3796</v>
      </c>
      <c r="T1135" t="s">
        <v>2685</v>
      </c>
      <c r="U1135" s="213">
        <v>4.5149999999999997</v>
      </c>
      <c r="V1135" t="s">
        <v>3288</v>
      </c>
      <c r="W1135" t="s">
        <v>3975</v>
      </c>
      <c r="X1135" t="s">
        <v>3250</v>
      </c>
      <c r="Y1135" t="s">
        <v>2803</v>
      </c>
      <c r="Z1135" t="s">
        <v>4117</v>
      </c>
      <c r="AA1135" t="s">
        <v>1051</v>
      </c>
      <c r="AB1135" s="210">
        <v>37257.875</v>
      </c>
      <c r="AC1135" s="210">
        <v>37621.875</v>
      </c>
      <c r="AD1135">
        <f>(AC1135-AB1135+1)*SUM(P1135:Q1135)</f>
        <v>1825000</v>
      </c>
    </row>
    <row r="1136" spans="1:30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25">
        <f t="shared" si="90"/>
        <v>25</v>
      </c>
      <c r="G1136" s="214">
        <v>1245690</v>
      </c>
      <c r="H1136" s="210">
        <v>37026.340254629627</v>
      </c>
      <c r="I1136" t="s">
        <v>3663</v>
      </c>
      <c r="M1136" t="s">
        <v>3886</v>
      </c>
      <c r="N1136" t="s">
        <v>3645</v>
      </c>
      <c r="O1136" t="s">
        <v>1018</v>
      </c>
      <c r="P1136" s="211">
        <v>25</v>
      </c>
      <c r="S1136" t="s">
        <v>3794</v>
      </c>
      <c r="T1136" t="s">
        <v>2685</v>
      </c>
      <c r="U1136" s="213">
        <v>250</v>
      </c>
      <c r="V1136" t="s">
        <v>3665</v>
      </c>
      <c r="W1136" t="s">
        <v>3666</v>
      </c>
      <c r="X1136" t="s">
        <v>3730</v>
      </c>
      <c r="Y1136" t="s">
        <v>3074</v>
      </c>
      <c r="Z1136" t="s">
        <v>4112</v>
      </c>
      <c r="AA1136">
        <v>611009.1</v>
      </c>
      <c r="AB1136" s="210">
        <v>37027.875</v>
      </c>
      <c r="AC1136" s="210">
        <v>37027.875</v>
      </c>
    </row>
    <row r="1137" spans="1:30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25">
        <f t="shared" si="90"/>
        <v>25</v>
      </c>
      <c r="G1137" s="214">
        <v>1245691</v>
      </c>
      <c r="H1137" s="210">
        <v>37026.340324074074</v>
      </c>
      <c r="I1137" t="s">
        <v>3086</v>
      </c>
      <c r="M1137" t="s">
        <v>3886</v>
      </c>
      <c r="N1137" t="s">
        <v>3645</v>
      </c>
      <c r="O1137" t="s">
        <v>3657</v>
      </c>
      <c r="P1137" s="211">
        <v>25</v>
      </c>
      <c r="S1137" t="s">
        <v>3794</v>
      </c>
      <c r="T1137" t="s">
        <v>2685</v>
      </c>
      <c r="U1137" s="213">
        <v>220</v>
      </c>
      <c r="V1137" t="s">
        <v>3662</v>
      </c>
      <c r="W1137" t="s">
        <v>3659</v>
      </c>
      <c r="X1137" t="s">
        <v>3649</v>
      </c>
      <c r="Y1137" t="s">
        <v>3074</v>
      </c>
      <c r="Z1137" t="s">
        <v>4112</v>
      </c>
      <c r="AA1137">
        <v>611010.1</v>
      </c>
      <c r="AB1137" s="210">
        <v>37027.875</v>
      </c>
      <c r="AC1137" s="210">
        <v>37027.875</v>
      </c>
    </row>
    <row r="1138" spans="1:30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25">
        <f t="shared" si="90"/>
        <v>25</v>
      </c>
      <c r="G1138" s="214">
        <v>1245692</v>
      </c>
      <c r="H1138" s="210">
        <v>37026.340439814812</v>
      </c>
      <c r="I1138" t="s">
        <v>3739</v>
      </c>
      <c r="M1138" t="s">
        <v>3886</v>
      </c>
      <c r="N1138" t="s">
        <v>3645</v>
      </c>
      <c r="O1138" t="s">
        <v>3646</v>
      </c>
      <c r="P1138" s="211">
        <v>25</v>
      </c>
      <c r="S1138" t="s">
        <v>3794</v>
      </c>
      <c r="T1138" t="s">
        <v>2685</v>
      </c>
      <c r="U1138" s="213">
        <v>55</v>
      </c>
      <c r="V1138" t="s">
        <v>3761</v>
      </c>
      <c r="W1138" t="s">
        <v>3648</v>
      </c>
      <c r="X1138" t="s">
        <v>3649</v>
      </c>
      <c r="Y1138" t="s">
        <v>3074</v>
      </c>
      <c r="Z1138" t="s">
        <v>4112</v>
      </c>
      <c r="AA1138">
        <v>611011.1</v>
      </c>
      <c r="AB1138" s="210">
        <v>37027.875</v>
      </c>
      <c r="AC1138" s="210">
        <v>37027.875</v>
      </c>
    </row>
    <row r="1139" spans="1:30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25">
        <f t="shared" si="90"/>
        <v>2500</v>
      </c>
      <c r="G1139" s="214">
        <v>1245693</v>
      </c>
      <c r="H1139" s="210">
        <v>37026.340439814812</v>
      </c>
      <c r="I1139" t="s">
        <v>3246</v>
      </c>
      <c r="M1139" t="s">
        <v>3795</v>
      </c>
      <c r="N1139" t="s">
        <v>3275</v>
      </c>
      <c r="O1139" t="s">
        <v>3707</v>
      </c>
      <c r="P1139" s="211">
        <v>2500</v>
      </c>
      <c r="S1139" t="s">
        <v>3796</v>
      </c>
      <c r="T1139" t="s">
        <v>2685</v>
      </c>
      <c r="U1139" s="213">
        <v>3.01</v>
      </c>
      <c r="V1139" t="s">
        <v>3708</v>
      </c>
      <c r="W1139" t="s">
        <v>3704</v>
      </c>
      <c r="X1139" t="s">
        <v>3705</v>
      </c>
      <c r="Y1139" t="s">
        <v>3280</v>
      </c>
      <c r="Z1139" t="s">
        <v>4117</v>
      </c>
      <c r="AA1139">
        <v>788935</v>
      </c>
      <c r="AB1139" s="210">
        <v>37027.875</v>
      </c>
      <c r="AC1139" s="210">
        <v>37027.875</v>
      </c>
    </row>
    <row r="1140" spans="1:30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25">
        <f t="shared" si="90"/>
        <v>25</v>
      </c>
      <c r="G1140" s="214">
        <v>1245694</v>
      </c>
      <c r="H1140" s="210">
        <v>37026.340497685182</v>
      </c>
      <c r="I1140" t="s">
        <v>3157</v>
      </c>
      <c r="M1140" t="s">
        <v>3886</v>
      </c>
      <c r="N1140" t="s">
        <v>3650</v>
      </c>
      <c r="O1140" t="s">
        <v>1032</v>
      </c>
      <c r="P1140" s="211">
        <v>25</v>
      </c>
      <c r="S1140" t="s">
        <v>3794</v>
      </c>
      <c r="T1140" t="s">
        <v>2685</v>
      </c>
      <c r="U1140" s="213">
        <v>71</v>
      </c>
      <c r="V1140" t="s">
        <v>3652</v>
      </c>
      <c r="W1140" t="s">
        <v>3653</v>
      </c>
      <c r="X1140" t="s">
        <v>3654</v>
      </c>
      <c r="Y1140" t="s">
        <v>3074</v>
      </c>
      <c r="Z1140" t="s">
        <v>4112</v>
      </c>
      <c r="AA1140">
        <v>611012.1</v>
      </c>
      <c r="AB1140" s="210">
        <v>37027.875</v>
      </c>
      <c r="AC1140" s="210">
        <v>37027.875</v>
      </c>
    </row>
    <row r="1141" spans="1:30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25">
        <f t="shared" si="90"/>
        <v>5000</v>
      </c>
      <c r="G1141" s="214">
        <v>1245695</v>
      </c>
      <c r="H1141" s="210">
        <v>37026.340509259258</v>
      </c>
      <c r="I1141" t="s">
        <v>3475</v>
      </c>
      <c r="M1141" t="s">
        <v>3795</v>
      </c>
      <c r="N1141" t="s">
        <v>3275</v>
      </c>
      <c r="O1141" t="s">
        <v>3635</v>
      </c>
      <c r="P1141" s="211">
        <v>5000</v>
      </c>
      <c r="S1141" t="s">
        <v>3796</v>
      </c>
      <c r="T1141" t="s">
        <v>2685</v>
      </c>
      <c r="U1141" s="213">
        <v>3.02</v>
      </c>
      <c r="V1141" t="s">
        <v>3476</v>
      </c>
      <c r="W1141" t="s">
        <v>3637</v>
      </c>
      <c r="X1141" t="s">
        <v>3580</v>
      </c>
      <c r="Y1141" t="s">
        <v>3280</v>
      </c>
      <c r="Z1141" t="s">
        <v>4117</v>
      </c>
      <c r="AA1141">
        <v>788934</v>
      </c>
      <c r="AB1141" s="210">
        <v>37027.875</v>
      </c>
      <c r="AC1141" s="210">
        <v>37027.875</v>
      </c>
    </row>
    <row r="1142" spans="1:30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25">
        <f t="shared" si="90"/>
        <v>10000</v>
      </c>
      <c r="G1142" s="214">
        <v>1245696</v>
      </c>
      <c r="H1142" s="210">
        <v>37026.340567129628</v>
      </c>
      <c r="I1142" t="s">
        <v>3473</v>
      </c>
      <c r="M1142" t="s">
        <v>3795</v>
      </c>
      <c r="N1142" t="s">
        <v>3275</v>
      </c>
      <c r="O1142" t="s">
        <v>3392</v>
      </c>
      <c r="Q1142" s="211">
        <v>10000</v>
      </c>
      <c r="S1142" t="s">
        <v>3796</v>
      </c>
      <c r="T1142" t="s">
        <v>2685</v>
      </c>
      <c r="U1142" s="213">
        <v>4.3099999999999996</v>
      </c>
      <c r="V1142" t="s">
        <v>1052</v>
      </c>
      <c r="W1142" t="s">
        <v>3328</v>
      </c>
      <c r="X1142" t="s">
        <v>3329</v>
      </c>
      <c r="Y1142" t="s">
        <v>3280</v>
      </c>
      <c r="Z1142" t="s">
        <v>4117</v>
      </c>
      <c r="AA1142">
        <v>788936</v>
      </c>
      <c r="AB1142" s="210">
        <v>37027.875</v>
      </c>
      <c r="AC1142" s="210">
        <v>37027.875</v>
      </c>
    </row>
    <row r="1143" spans="1:30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25">
        <f t="shared" si="90"/>
        <v>25</v>
      </c>
      <c r="G1143" s="214">
        <v>1245697</v>
      </c>
      <c r="H1143" s="210">
        <v>37026.340613425928</v>
      </c>
      <c r="I1143" t="s">
        <v>1053</v>
      </c>
      <c r="M1143" t="s">
        <v>3886</v>
      </c>
      <c r="N1143" t="s">
        <v>3645</v>
      </c>
      <c r="O1143" t="s">
        <v>3657</v>
      </c>
      <c r="P1143" s="211">
        <v>25</v>
      </c>
      <c r="S1143" t="s">
        <v>3794</v>
      </c>
      <c r="T1143" t="s">
        <v>2685</v>
      </c>
      <c r="U1143" s="213">
        <v>220</v>
      </c>
      <c r="V1143" t="s">
        <v>1054</v>
      </c>
      <c r="W1143" t="s">
        <v>3659</v>
      </c>
      <c r="X1143" t="s">
        <v>3649</v>
      </c>
      <c r="Y1143" t="s">
        <v>3074</v>
      </c>
      <c r="Z1143" t="s">
        <v>4112</v>
      </c>
      <c r="AA1143">
        <v>611013.1</v>
      </c>
      <c r="AB1143" s="210">
        <v>37027.875</v>
      </c>
      <c r="AC1143" s="210">
        <v>37027.875</v>
      </c>
    </row>
    <row r="1144" spans="1:30" x14ac:dyDescent="0.2">
      <c r="A1144" s="44" t="str">
        <f t="shared" si="86"/>
        <v>US Natural Gas Financial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Financial</v>
      </c>
      <c r="E1144" s="44">
        <f>IF(VLOOKUP(S1144,'DD-Lookup'!$J$6:$L$50,3,FALSE)="Monthly",(YEAR(AC1144)-YEAR(AB1144))*12+MONTH(AC1144)-MONTH(AB1144)+1,(AC1144-AB1144+1))</f>
        <v>30</v>
      </c>
      <c r="F1144" s="225">
        <f t="shared" si="90"/>
        <v>150000</v>
      </c>
      <c r="G1144" s="214">
        <v>1245698</v>
      </c>
      <c r="H1144" s="210">
        <v>37026.340636574074</v>
      </c>
      <c r="I1144" t="s">
        <v>3524</v>
      </c>
      <c r="M1144" t="s">
        <v>3795</v>
      </c>
      <c r="N1144" t="s">
        <v>3303</v>
      </c>
      <c r="O1144" t="s">
        <v>3640</v>
      </c>
      <c r="P1144" s="211">
        <v>5000</v>
      </c>
      <c r="S1144" t="s">
        <v>3796</v>
      </c>
      <c r="T1144" t="s">
        <v>2685</v>
      </c>
      <c r="U1144" s="213">
        <v>-1.115</v>
      </c>
      <c r="V1144" t="s">
        <v>3677</v>
      </c>
      <c r="W1144" t="s">
        <v>3641</v>
      </c>
      <c r="X1144" t="s">
        <v>3642</v>
      </c>
      <c r="Y1144" t="s">
        <v>2803</v>
      </c>
      <c r="Z1144" t="s">
        <v>4117</v>
      </c>
      <c r="AA1144" t="s">
        <v>1055</v>
      </c>
      <c r="AB1144" s="210">
        <v>37043.875</v>
      </c>
      <c r="AC1144" s="210">
        <v>37072.875</v>
      </c>
      <c r="AD1144">
        <f>(AC1144-AB1144+1)*SUM(P1144:Q1144)</f>
        <v>150000</v>
      </c>
    </row>
    <row r="1145" spans="1:30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25">
        <f t="shared" si="90"/>
        <v>9000</v>
      </c>
      <c r="G1145" s="214">
        <v>1245699</v>
      </c>
      <c r="H1145" s="210">
        <v>37026.340648148151</v>
      </c>
      <c r="I1145" t="s">
        <v>1056</v>
      </c>
      <c r="M1145" t="s">
        <v>3795</v>
      </c>
      <c r="N1145" t="s">
        <v>3275</v>
      </c>
      <c r="O1145" t="s">
        <v>1057</v>
      </c>
      <c r="P1145" s="211">
        <v>9000</v>
      </c>
      <c r="S1145" t="s">
        <v>3796</v>
      </c>
      <c r="T1145" t="s">
        <v>2685</v>
      </c>
      <c r="U1145" s="213">
        <v>4.3</v>
      </c>
      <c r="V1145" t="s">
        <v>1058</v>
      </c>
      <c r="W1145" t="s">
        <v>3586</v>
      </c>
      <c r="X1145" t="s">
        <v>3587</v>
      </c>
      <c r="Y1145" t="s">
        <v>3280</v>
      </c>
      <c r="Z1145" t="s">
        <v>4117</v>
      </c>
      <c r="AA1145">
        <v>788937</v>
      </c>
      <c r="AB1145" s="210">
        <v>37027.875</v>
      </c>
      <c r="AC1145" s="210">
        <v>37027.875</v>
      </c>
    </row>
    <row r="1146" spans="1:30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25">
        <f t="shared" si="90"/>
        <v>10000</v>
      </c>
      <c r="G1146" s="214">
        <v>1245700</v>
      </c>
      <c r="H1146" s="210">
        <v>37026.340740740743</v>
      </c>
      <c r="I1146" t="s">
        <v>3822</v>
      </c>
      <c r="M1146" t="s">
        <v>3795</v>
      </c>
      <c r="N1146" t="s">
        <v>3275</v>
      </c>
      <c r="O1146" t="s">
        <v>3361</v>
      </c>
      <c r="Q1146" s="211">
        <v>10000</v>
      </c>
      <c r="S1146" t="s">
        <v>3796</v>
      </c>
      <c r="T1146" t="s">
        <v>2685</v>
      </c>
      <c r="U1146" s="213">
        <v>4.3899999999999997</v>
      </c>
      <c r="V1146" t="s">
        <v>3400</v>
      </c>
      <c r="W1146" t="s">
        <v>3363</v>
      </c>
      <c r="X1146" t="s">
        <v>3364</v>
      </c>
      <c r="Y1146" t="s">
        <v>3280</v>
      </c>
      <c r="Z1146" t="s">
        <v>4117</v>
      </c>
      <c r="AA1146">
        <v>788939</v>
      </c>
      <c r="AB1146" s="210">
        <v>37027.875</v>
      </c>
      <c r="AC1146" s="210">
        <v>37027.875</v>
      </c>
    </row>
    <row r="1147" spans="1:30" x14ac:dyDescent="0.2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25">
        <f t="shared" si="90"/>
        <v>25</v>
      </c>
      <c r="G1147" s="214">
        <v>1245701</v>
      </c>
      <c r="H1147" s="210">
        <v>37026.340763888889</v>
      </c>
      <c r="I1147" t="s">
        <v>1059</v>
      </c>
      <c r="M1147" t="s">
        <v>3886</v>
      </c>
      <c r="N1147" t="s">
        <v>3650</v>
      </c>
      <c r="O1147" t="s">
        <v>3651</v>
      </c>
      <c r="P1147" s="211">
        <v>25</v>
      </c>
      <c r="S1147" t="s">
        <v>3794</v>
      </c>
      <c r="T1147" t="s">
        <v>2685</v>
      </c>
      <c r="U1147" s="213">
        <v>91</v>
      </c>
      <c r="V1147" t="s">
        <v>1060</v>
      </c>
      <c r="W1147" t="s">
        <v>3653</v>
      </c>
      <c r="X1147" t="s">
        <v>3654</v>
      </c>
      <c r="Y1147" t="s">
        <v>3074</v>
      </c>
      <c r="Z1147" t="s">
        <v>4112</v>
      </c>
      <c r="AA1147">
        <v>611014.1</v>
      </c>
      <c r="AB1147" s="210">
        <v>37027.875</v>
      </c>
      <c r="AC1147" s="210">
        <v>37027.875</v>
      </c>
    </row>
    <row r="1148" spans="1:30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25">
        <f t="shared" si="90"/>
        <v>5000</v>
      </c>
      <c r="G1148" s="214">
        <v>1245702</v>
      </c>
      <c r="H1148" s="210">
        <v>37026.340798611112</v>
      </c>
      <c r="I1148" t="s">
        <v>3324</v>
      </c>
      <c r="M1148" t="s">
        <v>3795</v>
      </c>
      <c r="N1148" t="s">
        <v>3275</v>
      </c>
      <c r="O1148" t="s">
        <v>3555</v>
      </c>
      <c r="P1148" s="211">
        <v>5000</v>
      </c>
      <c r="S1148" t="s">
        <v>3796</v>
      </c>
      <c r="T1148" t="s">
        <v>2685</v>
      </c>
      <c r="U1148" s="213">
        <v>4.8250000000000002</v>
      </c>
      <c r="V1148" t="s">
        <v>1061</v>
      </c>
      <c r="W1148" t="s">
        <v>3539</v>
      </c>
      <c r="X1148" t="s">
        <v>3540</v>
      </c>
      <c r="Y1148" t="s">
        <v>3280</v>
      </c>
      <c r="Z1148" t="s">
        <v>4117</v>
      </c>
      <c r="AA1148">
        <v>788938</v>
      </c>
      <c r="AB1148" s="210">
        <v>37027.875</v>
      </c>
      <c r="AC1148" s="210">
        <v>37027.875</v>
      </c>
    </row>
    <row r="1149" spans="1:30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25">
        <f t="shared" si="90"/>
        <v>5000</v>
      </c>
      <c r="G1149" s="214">
        <v>1245704</v>
      </c>
      <c r="H1149" s="210">
        <v>37026.340960648151</v>
      </c>
      <c r="I1149" t="s">
        <v>4237</v>
      </c>
      <c r="M1149" t="s">
        <v>3795</v>
      </c>
      <c r="N1149" t="s">
        <v>3718</v>
      </c>
      <c r="O1149" t="s">
        <v>1062</v>
      </c>
      <c r="P1149" s="211">
        <v>5000</v>
      </c>
      <c r="S1149" t="s">
        <v>3796</v>
      </c>
      <c r="T1149" t="s">
        <v>2685</v>
      </c>
      <c r="U1149" s="213">
        <v>4.4400000000000004</v>
      </c>
      <c r="V1149" t="s">
        <v>1063</v>
      </c>
      <c r="W1149" t="s">
        <v>1064</v>
      </c>
      <c r="X1149" t="s">
        <v>3722</v>
      </c>
      <c r="Y1149" t="s">
        <v>3280</v>
      </c>
      <c r="Z1149" t="s">
        <v>3723</v>
      </c>
      <c r="AA1149">
        <v>788941</v>
      </c>
      <c r="AB1149" s="210">
        <v>37027.875</v>
      </c>
      <c r="AC1149" s="210">
        <v>37027.875</v>
      </c>
    </row>
    <row r="1150" spans="1:30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25">
        <f t="shared" si="90"/>
        <v>5000</v>
      </c>
      <c r="G1150" s="214">
        <v>1245705</v>
      </c>
      <c r="H1150" s="210">
        <v>37026.34101851852</v>
      </c>
      <c r="I1150" t="s">
        <v>3266</v>
      </c>
      <c r="M1150" t="s">
        <v>3795</v>
      </c>
      <c r="N1150" t="s">
        <v>3275</v>
      </c>
      <c r="O1150" t="s">
        <v>3635</v>
      </c>
      <c r="P1150" s="211">
        <v>5000</v>
      </c>
      <c r="S1150" t="s">
        <v>3796</v>
      </c>
      <c r="T1150" t="s">
        <v>2685</v>
      </c>
      <c r="U1150" s="213">
        <v>3.02</v>
      </c>
      <c r="V1150" t="s">
        <v>1065</v>
      </c>
      <c r="W1150" t="s">
        <v>3637</v>
      </c>
      <c r="X1150" t="s">
        <v>3580</v>
      </c>
      <c r="Y1150" t="s">
        <v>3280</v>
      </c>
      <c r="Z1150" t="s">
        <v>4117</v>
      </c>
      <c r="AA1150">
        <v>788942</v>
      </c>
      <c r="AB1150" s="210">
        <v>37027.875</v>
      </c>
      <c r="AC1150" s="210">
        <v>37027.875</v>
      </c>
    </row>
    <row r="1151" spans="1:30" x14ac:dyDescent="0.2">
      <c r="A1151" s="44" t="str">
        <f t="shared" si="86"/>
        <v>US Natural Gas Financial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Financial</v>
      </c>
      <c r="E1151" s="44">
        <f>IF(VLOOKUP(S1151,'DD-Lookup'!$J$6:$L$50,3,FALSE)="Monthly",(YEAR(AC1151)-YEAR(AB1151))*12+MONTH(AC1151)-MONTH(AB1151)+1,(AC1151-AB1151+1))</f>
        <v>153</v>
      </c>
      <c r="F1151" s="225">
        <f t="shared" si="90"/>
        <v>382500</v>
      </c>
      <c r="G1151" s="214">
        <v>1245706</v>
      </c>
      <c r="H1151" s="210">
        <v>37026.34103009259</v>
      </c>
      <c r="I1151" t="s">
        <v>3093</v>
      </c>
      <c r="M1151" t="s">
        <v>3795</v>
      </c>
      <c r="N1151" t="s">
        <v>3247</v>
      </c>
      <c r="O1151" t="s">
        <v>3430</v>
      </c>
      <c r="P1151" s="211">
        <v>2500</v>
      </c>
      <c r="S1151" t="s">
        <v>3796</v>
      </c>
      <c r="T1151" t="s">
        <v>2685</v>
      </c>
      <c r="U1151" s="213">
        <v>4.59</v>
      </c>
      <c r="V1151" t="s">
        <v>1066</v>
      </c>
      <c r="W1151" t="s">
        <v>3975</v>
      </c>
      <c r="X1151" t="s">
        <v>3250</v>
      </c>
      <c r="Y1151" t="s">
        <v>2803</v>
      </c>
      <c r="Z1151" t="s">
        <v>4117</v>
      </c>
      <c r="AA1151" t="s">
        <v>1067</v>
      </c>
      <c r="AB1151" s="210">
        <v>37043</v>
      </c>
      <c r="AC1151" s="210">
        <v>37195</v>
      </c>
      <c r="AD1151">
        <f>(AC1151-AB1151+1)*SUM(P1151:Q1151)</f>
        <v>382500</v>
      </c>
    </row>
    <row r="1152" spans="1:30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25">
        <f t="shared" si="90"/>
        <v>5000</v>
      </c>
      <c r="G1152" s="214">
        <v>1245707</v>
      </c>
      <c r="H1152" s="210">
        <v>37026.34103009259</v>
      </c>
      <c r="I1152" t="s">
        <v>3336</v>
      </c>
      <c r="M1152" t="s">
        <v>3795</v>
      </c>
      <c r="N1152" t="s">
        <v>3275</v>
      </c>
      <c r="O1152" t="s">
        <v>3339</v>
      </c>
      <c r="P1152" s="211">
        <v>5000</v>
      </c>
      <c r="S1152" t="s">
        <v>3796</v>
      </c>
      <c r="T1152" t="s">
        <v>2685</v>
      </c>
      <c r="U1152" s="213">
        <v>4.3150000000000004</v>
      </c>
      <c r="V1152" t="s">
        <v>3499</v>
      </c>
      <c r="W1152" t="s">
        <v>3328</v>
      </c>
      <c r="X1152" t="s">
        <v>3329</v>
      </c>
      <c r="Y1152" t="s">
        <v>3280</v>
      </c>
      <c r="Z1152" t="s">
        <v>4117</v>
      </c>
      <c r="AA1152">
        <v>788943</v>
      </c>
      <c r="AB1152" s="210">
        <v>37027.875</v>
      </c>
      <c r="AC1152" s="210">
        <v>37027.875</v>
      </c>
    </row>
    <row r="1153" spans="1:30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25">
        <f t="shared" si="90"/>
        <v>25000</v>
      </c>
      <c r="G1153" s="214">
        <v>1245708</v>
      </c>
      <c r="H1153" s="210">
        <v>37026.341111111113</v>
      </c>
      <c r="I1153" t="s">
        <v>3758</v>
      </c>
      <c r="M1153" t="s">
        <v>3795</v>
      </c>
      <c r="N1153" t="s">
        <v>3275</v>
      </c>
      <c r="O1153" t="s">
        <v>3457</v>
      </c>
      <c r="Q1153" s="211">
        <v>25000</v>
      </c>
      <c r="S1153" t="s">
        <v>3796</v>
      </c>
      <c r="T1153" t="s">
        <v>2685</v>
      </c>
      <c r="U1153" s="213">
        <v>4.4400000000000004</v>
      </c>
      <c r="V1153" t="s">
        <v>3759</v>
      </c>
      <c r="W1153" t="s">
        <v>3459</v>
      </c>
      <c r="X1153" t="s">
        <v>3460</v>
      </c>
      <c r="Y1153" t="s">
        <v>3280</v>
      </c>
      <c r="Z1153" t="s">
        <v>4117</v>
      </c>
      <c r="AA1153">
        <v>788944</v>
      </c>
      <c r="AB1153" s="210">
        <v>37027.875</v>
      </c>
      <c r="AC1153" s="210">
        <v>37027.875</v>
      </c>
    </row>
    <row r="1154" spans="1:30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25">
        <f t="shared" si="90"/>
        <v>25</v>
      </c>
      <c r="G1154" s="214">
        <v>1245709</v>
      </c>
      <c r="H1154" s="210">
        <v>37026.341261574074</v>
      </c>
      <c r="I1154" t="s">
        <v>3272</v>
      </c>
      <c r="M1154" t="s">
        <v>3886</v>
      </c>
      <c r="N1154" t="s">
        <v>3650</v>
      </c>
      <c r="O1154" t="s">
        <v>3673</v>
      </c>
      <c r="Q1154" s="211">
        <v>25</v>
      </c>
      <c r="S1154" t="s">
        <v>3794</v>
      </c>
      <c r="T1154" t="s">
        <v>2685</v>
      </c>
      <c r="U1154" s="213">
        <v>237</v>
      </c>
      <c r="V1154" t="s">
        <v>3712</v>
      </c>
      <c r="W1154" t="s">
        <v>3672</v>
      </c>
      <c r="X1154" t="s">
        <v>3654</v>
      </c>
      <c r="Y1154" t="s">
        <v>3074</v>
      </c>
      <c r="Z1154" t="s">
        <v>4112</v>
      </c>
      <c r="AA1154">
        <v>611015.1</v>
      </c>
      <c r="AB1154" s="210">
        <v>37027.875</v>
      </c>
      <c r="AC1154" s="210">
        <v>37027.875</v>
      </c>
    </row>
    <row r="1155" spans="1:30" x14ac:dyDescent="0.2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25">
        <f t="shared" si="90"/>
        <v>10000</v>
      </c>
      <c r="G1155" s="214">
        <v>1245710</v>
      </c>
      <c r="H1155" s="210">
        <v>37026.341261574074</v>
      </c>
      <c r="I1155" t="s">
        <v>4237</v>
      </c>
      <c r="M1155" t="s">
        <v>3795</v>
      </c>
      <c r="N1155" t="s">
        <v>3275</v>
      </c>
      <c r="O1155" t="s">
        <v>3607</v>
      </c>
      <c r="P1155" s="211">
        <v>10000</v>
      </c>
      <c r="S1155" t="s">
        <v>3796</v>
      </c>
      <c r="T1155" t="s">
        <v>2685</v>
      </c>
      <c r="U1155" s="213">
        <v>4.3250000000000002</v>
      </c>
      <c r="V1155" t="s">
        <v>3725</v>
      </c>
      <c r="W1155" t="s">
        <v>3609</v>
      </c>
      <c r="X1155" t="s">
        <v>3580</v>
      </c>
      <c r="Y1155" t="s">
        <v>3280</v>
      </c>
      <c r="Z1155" t="s">
        <v>4117</v>
      </c>
      <c r="AA1155">
        <v>788945</v>
      </c>
      <c r="AB1155" s="210">
        <v>37027.875</v>
      </c>
      <c r="AC1155" s="210">
        <v>37027.875</v>
      </c>
    </row>
    <row r="1156" spans="1:30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25">
        <f t="shared" si="90"/>
        <v>5000</v>
      </c>
      <c r="G1156" s="214">
        <v>1245711</v>
      </c>
      <c r="H1156" s="210">
        <v>37026.341296296298</v>
      </c>
      <c r="I1156" t="s">
        <v>1056</v>
      </c>
      <c r="M1156" t="s">
        <v>3795</v>
      </c>
      <c r="N1156" t="s">
        <v>3275</v>
      </c>
      <c r="O1156" t="s">
        <v>3655</v>
      </c>
      <c r="P1156" s="211">
        <v>5000</v>
      </c>
      <c r="S1156" t="s">
        <v>3796</v>
      </c>
      <c r="T1156" t="s">
        <v>2685</v>
      </c>
      <c r="U1156" s="213">
        <v>3.2749999999999999</v>
      </c>
      <c r="V1156" t="s">
        <v>1058</v>
      </c>
      <c r="W1156" t="s">
        <v>3656</v>
      </c>
      <c r="X1156" t="s">
        <v>3580</v>
      </c>
      <c r="Y1156" t="s">
        <v>3280</v>
      </c>
      <c r="Z1156" t="s">
        <v>4117</v>
      </c>
      <c r="AA1156">
        <v>788946</v>
      </c>
      <c r="AB1156" s="210">
        <v>37027.875</v>
      </c>
      <c r="AC1156" s="210">
        <v>37027.875</v>
      </c>
    </row>
    <row r="1157" spans="1:30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25">
        <f t="shared" si="90"/>
        <v>10000</v>
      </c>
      <c r="G1157" s="214">
        <v>1245712</v>
      </c>
      <c r="H1157" s="210">
        <v>37026.341377314813</v>
      </c>
      <c r="I1157" t="s">
        <v>3334</v>
      </c>
      <c r="M1157" t="s">
        <v>3795</v>
      </c>
      <c r="N1157" t="s">
        <v>3275</v>
      </c>
      <c r="O1157" t="s">
        <v>3373</v>
      </c>
      <c r="Q1157" s="211">
        <v>10000</v>
      </c>
      <c r="S1157" t="s">
        <v>3796</v>
      </c>
      <c r="T1157" t="s">
        <v>2685</v>
      </c>
      <c r="U1157" s="213">
        <v>4.375</v>
      </c>
      <c r="V1157" t="s">
        <v>3463</v>
      </c>
      <c r="W1157" t="s">
        <v>3363</v>
      </c>
      <c r="X1157" t="s">
        <v>3364</v>
      </c>
      <c r="Y1157" t="s">
        <v>3280</v>
      </c>
      <c r="Z1157" t="s">
        <v>4117</v>
      </c>
      <c r="AA1157">
        <v>788948</v>
      </c>
      <c r="AB1157" s="210">
        <v>37027.875</v>
      </c>
      <c r="AC1157" s="210">
        <v>37027.875</v>
      </c>
    </row>
    <row r="1158" spans="1:30" x14ac:dyDescent="0.2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30</v>
      </c>
      <c r="F1158" s="225">
        <f t="shared" si="90"/>
        <v>300000</v>
      </c>
      <c r="G1158" s="214">
        <v>1245713</v>
      </c>
      <c r="H1158" s="210">
        <v>37026.341516203705</v>
      </c>
      <c r="I1158" t="s">
        <v>3234</v>
      </c>
      <c r="M1158" t="s">
        <v>3795</v>
      </c>
      <c r="N1158" t="s">
        <v>3303</v>
      </c>
      <c r="O1158" t="s">
        <v>1068</v>
      </c>
      <c r="P1158" s="211">
        <v>10000</v>
      </c>
      <c r="S1158" t="s">
        <v>3796</v>
      </c>
      <c r="T1158" t="s">
        <v>2685</v>
      </c>
      <c r="U1158" s="213">
        <v>-0.06</v>
      </c>
      <c r="V1158" t="s">
        <v>1069</v>
      </c>
      <c r="W1158" t="s">
        <v>1070</v>
      </c>
      <c r="X1158" t="s">
        <v>1071</v>
      </c>
      <c r="Y1158" t="s">
        <v>2803</v>
      </c>
      <c r="Z1158" t="s">
        <v>4117</v>
      </c>
      <c r="AA1158" t="s">
        <v>1072</v>
      </c>
      <c r="AB1158" s="210">
        <v>37043.875</v>
      </c>
      <c r="AC1158" s="210">
        <v>37072.875</v>
      </c>
      <c r="AD1158">
        <f>(AC1158-AB1158+1)*SUM(P1158:Q1158)</f>
        <v>300000</v>
      </c>
    </row>
    <row r="1159" spans="1:30" x14ac:dyDescent="0.2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25">
        <f t="shared" si="90"/>
        <v>50</v>
      </c>
      <c r="G1159" s="214">
        <v>1245714</v>
      </c>
      <c r="H1159" s="210">
        <v>37026.341539351852</v>
      </c>
      <c r="I1159" t="s">
        <v>3182</v>
      </c>
      <c r="M1159" t="s">
        <v>3886</v>
      </c>
      <c r="N1159" t="s">
        <v>3096</v>
      </c>
      <c r="O1159" t="s">
        <v>3136</v>
      </c>
      <c r="Q1159" s="211">
        <v>50</v>
      </c>
      <c r="S1159" t="s">
        <v>3794</v>
      </c>
      <c r="T1159" t="s">
        <v>2685</v>
      </c>
      <c r="U1159" s="213">
        <v>37.25</v>
      </c>
      <c r="V1159" t="s">
        <v>3183</v>
      </c>
      <c r="W1159" t="s">
        <v>3138</v>
      </c>
      <c r="X1159" t="s">
        <v>3139</v>
      </c>
      <c r="Y1159" t="s">
        <v>3074</v>
      </c>
      <c r="Z1159" t="s">
        <v>4112</v>
      </c>
      <c r="AA1159">
        <v>611016.1</v>
      </c>
      <c r="AB1159" s="210">
        <v>37027.875</v>
      </c>
      <c r="AC1159" s="210">
        <v>37027.875</v>
      </c>
    </row>
    <row r="1160" spans="1:30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25">
        <f t="shared" si="90"/>
        <v>10000</v>
      </c>
      <c r="G1160" s="214">
        <v>1245715</v>
      </c>
      <c r="H1160" s="210">
        <v>37026.341597222221</v>
      </c>
      <c r="I1160" t="s">
        <v>3822</v>
      </c>
      <c r="M1160" t="s">
        <v>3795</v>
      </c>
      <c r="N1160" t="s">
        <v>3275</v>
      </c>
      <c r="O1160" t="s">
        <v>3361</v>
      </c>
      <c r="P1160" s="211">
        <v>10000</v>
      </c>
      <c r="S1160" t="s">
        <v>3796</v>
      </c>
      <c r="T1160" t="s">
        <v>2685</v>
      </c>
      <c r="U1160" s="213">
        <v>4.4000000000000004</v>
      </c>
      <c r="V1160" t="s">
        <v>3400</v>
      </c>
      <c r="W1160" t="s">
        <v>3363</v>
      </c>
      <c r="X1160" t="s">
        <v>3364</v>
      </c>
      <c r="Y1160" t="s">
        <v>3280</v>
      </c>
      <c r="Z1160" t="s">
        <v>4117</v>
      </c>
      <c r="AA1160">
        <v>788949</v>
      </c>
      <c r="AB1160" s="210">
        <v>37027.875</v>
      </c>
      <c r="AC1160" s="210">
        <v>37027.875</v>
      </c>
    </row>
    <row r="1161" spans="1:30" x14ac:dyDescent="0.2">
      <c r="A1161" s="44" t="str">
        <f t="shared" si="86"/>
        <v xml:space="preserve"> Natural Gas Physical</v>
      </c>
      <c r="B1161" s="44" t="str">
        <f t="shared" si="87"/>
        <v/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25">
        <f t="shared" si="90"/>
        <v>50000</v>
      </c>
      <c r="G1161" s="214">
        <v>1245717</v>
      </c>
      <c r="H1161" s="210">
        <v>37026.341678240744</v>
      </c>
      <c r="I1161" t="s">
        <v>3633</v>
      </c>
      <c r="M1161" t="s">
        <v>3795</v>
      </c>
      <c r="N1161" t="s">
        <v>2837</v>
      </c>
      <c r="O1161" t="s">
        <v>2861</v>
      </c>
      <c r="P1161" s="211">
        <v>50000</v>
      </c>
      <c r="S1161" t="s">
        <v>2839</v>
      </c>
      <c r="T1161" t="s">
        <v>2840</v>
      </c>
      <c r="U1161" s="213">
        <v>21.8</v>
      </c>
      <c r="V1161" t="s">
        <v>3634</v>
      </c>
      <c r="W1161" t="s">
        <v>2863</v>
      </c>
      <c r="X1161" t="s">
        <v>2843</v>
      </c>
      <c r="Y1161" t="s">
        <v>2844</v>
      </c>
      <c r="Z1161" t="s">
        <v>2712</v>
      </c>
      <c r="AA1161">
        <v>102906</v>
      </c>
      <c r="AB1161" s="210">
        <v>37026.875</v>
      </c>
      <c r="AC1161" s="210">
        <v>37026.875</v>
      </c>
    </row>
    <row r="1162" spans="1:30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25">
        <f t="shared" si="90"/>
        <v>10000</v>
      </c>
      <c r="G1162" s="214">
        <v>1245718</v>
      </c>
      <c r="H1162" s="210">
        <v>37026.341689814813</v>
      </c>
      <c r="I1162" t="s">
        <v>3439</v>
      </c>
      <c r="M1162" t="s">
        <v>3795</v>
      </c>
      <c r="N1162" t="s">
        <v>3275</v>
      </c>
      <c r="O1162" t="s">
        <v>3535</v>
      </c>
      <c r="P1162" s="211">
        <v>10000</v>
      </c>
      <c r="S1162" t="s">
        <v>3796</v>
      </c>
      <c r="T1162" t="s">
        <v>2685</v>
      </c>
      <c r="U1162" s="213">
        <v>4.3949999999999996</v>
      </c>
      <c r="V1162" t="s">
        <v>1073</v>
      </c>
      <c r="W1162" t="s">
        <v>3471</v>
      </c>
      <c r="X1162" t="s">
        <v>3472</v>
      </c>
      <c r="Y1162" t="s">
        <v>3280</v>
      </c>
      <c r="Z1162" t="s">
        <v>4117</v>
      </c>
      <c r="AA1162">
        <v>788950</v>
      </c>
      <c r="AB1162" s="210">
        <v>37027.875</v>
      </c>
      <c r="AC1162" s="210">
        <v>37027.875</v>
      </c>
    </row>
    <row r="1163" spans="1:30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25">
        <f t="shared" ref="F1163:F1226" si="95">E1163*SUM(P1163:Q1163)</f>
        <v>2500</v>
      </c>
      <c r="G1163" s="214">
        <v>1245720</v>
      </c>
      <c r="H1163" s="210">
        <v>37026.341805555552</v>
      </c>
      <c r="I1163" t="s">
        <v>3439</v>
      </c>
      <c r="M1163" t="s">
        <v>3795</v>
      </c>
      <c r="N1163" t="s">
        <v>3275</v>
      </c>
      <c r="O1163" t="s">
        <v>3535</v>
      </c>
      <c r="P1163" s="211">
        <v>2500</v>
      </c>
      <c r="S1163" t="s">
        <v>3796</v>
      </c>
      <c r="T1163" t="s">
        <v>2685</v>
      </c>
      <c r="U1163" s="213">
        <v>4.3899999999999997</v>
      </c>
      <c r="V1163" t="s">
        <v>1073</v>
      </c>
      <c r="W1163" t="s">
        <v>3471</v>
      </c>
      <c r="X1163" t="s">
        <v>3472</v>
      </c>
      <c r="Y1163" t="s">
        <v>3280</v>
      </c>
      <c r="Z1163" t="s">
        <v>4117</v>
      </c>
      <c r="AA1163">
        <v>788951</v>
      </c>
      <c r="AB1163" s="210">
        <v>37027.875</v>
      </c>
      <c r="AC1163" s="210">
        <v>37027.875</v>
      </c>
    </row>
    <row r="1164" spans="1:30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25">
        <f t="shared" si="95"/>
        <v>10000</v>
      </c>
      <c r="G1164" s="214">
        <v>1245722</v>
      </c>
      <c r="H1164" s="210">
        <v>37026.341944444444</v>
      </c>
      <c r="I1164" t="s">
        <v>1074</v>
      </c>
      <c r="M1164" t="s">
        <v>3795</v>
      </c>
      <c r="N1164" t="s">
        <v>3275</v>
      </c>
      <c r="O1164" t="s">
        <v>3618</v>
      </c>
      <c r="P1164" s="211">
        <v>10000</v>
      </c>
      <c r="S1164" t="s">
        <v>3796</v>
      </c>
      <c r="T1164" t="s">
        <v>2685</v>
      </c>
      <c r="U1164" s="213">
        <v>5.75</v>
      </c>
      <c r="V1164" t="s">
        <v>1075</v>
      </c>
      <c r="W1164" t="s">
        <v>3579</v>
      </c>
      <c r="X1164" t="s">
        <v>3580</v>
      </c>
      <c r="Y1164" t="s">
        <v>3280</v>
      </c>
      <c r="Z1164" t="s">
        <v>4117</v>
      </c>
      <c r="AA1164">
        <v>788952</v>
      </c>
      <c r="AB1164" s="210">
        <v>37027.875</v>
      </c>
      <c r="AC1164" s="210">
        <v>37027.875</v>
      </c>
    </row>
    <row r="1165" spans="1:30" x14ac:dyDescent="0.2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214</v>
      </c>
      <c r="F1165" s="225">
        <f t="shared" si="95"/>
        <v>2140000</v>
      </c>
      <c r="G1165" s="214">
        <v>1245723</v>
      </c>
      <c r="H1165" s="210">
        <v>37026.341956018521</v>
      </c>
      <c r="I1165" t="s">
        <v>3345</v>
      </c>
      <c r="M1165" t="s">
        <v>3795</v>
      </c>
      <c r="N1165" t="s">
        <v>3303</v>
      </c>
      <c r="O1165" t="s">
        <v>1076</v>
      </c>
      <c r="P1165" s="211">
        <v>10000</v>
      </c>
      <c r="S1165" t="s">
        <v>3796</v>
      </c>
      <c r="T1165" t="s">
        <v>2685</v>
      </c>
      <c r="U1165" s="213">
        <v>-1.2500000000000001E-2</v>
      </c>
      <c r="V1165" t="s">
        <v>1077</v>
      </c>
      <c r="W1165" t="s">
        <v>1070</v>
      </c>
      <c r="X1165" t="s">
        <v>1071</v>
      </c>
      <c r="Y1165" t="s">
        <v>2803</v>
      </c>
      <c r="Z1165" t="s">
        <v>4117</v>
      </c>
      <c r="AA1165" t="s">
        <v>1078</v>
      </c>
      <c r="AB1165" s="210">
        <v>37347.875</v>
      </c>
      <c r="AC1165" s="210">
        <v>37560.875</v>
      </c>
      <c r="AD1165">
        <f>(AC1165-AB1165+1)*SUM(P1165:Q1165)</f>
        <v>2140000</v>
      </c>
    </row>
    <row r="1166" spans="1:30" x14ac:dyDescent="0.2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25">
        <f t="shared" si="95"/>
        <v>25</v>
      </c>
      <c r="G1166" s="214">
        <v>1245724</v>
      </c>
      <c r="H1166" s="210">
        <v>37026.34202546296</v>
      </c>
      <c r="I1166" t="s">
        <v>3739</v>
      </c>
      <c r="M1166" t="s">
        <v>3886</v>
      </c>
      <c r="N1166" t="s">
        <v>3645</v>
      </c>
      <c r="O1166" t="s">
        <v>3646</v>
      </c>
      <c r="P1166" s="211">
        <v>25</v>
      </c>
      <c r="S1166" t="s">
        <v>3794</v>
      </c>
      <c r="T1166" t="s">
        <v>2685</v>
      </c>
      <c r="U1166" s="213">
        <v>55</v>
      </c>
      <c r="V1166" t="s">
        <v>3761</v>
      </c>
      <c r="W1166" t="s">
        <v>3648</v>
      </c>
      <c r="X1166" t="s">
        <v>3649</v>
      </c>
      <c r="Y1166" t="s">
        <v>3074</v>
      </c>
      <c r="Z1166" t="s">
        <v>4112</v>
      </c>
      <c r="AA1166">
        <v>611018.1</v>
      </c>
      <c r="AB1166" s="210">
        <v>37027.875</v>
      </c>
      <c r="AC1166" s="210">
        <v>37027.875</v>
      </c>
    </row>
    <row r="1167" spans="1:30" x14ac:dyDescent="0.2">
      <c r="A1167" s="44" t="str">
        <f t="shared" si="91"/>
        <v>US Natural Gas Financial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30</v>
      </c>
      <c r="F1167" s="225">
        <f t="shared" si="95"/>
        <v>300000</v>
      </c>
      <c r="G1167" s="214">
        <v>1245726</v>
      </c>
      <c r="H1167" s="210">
        <v>37026.342083333337</v>
      </c>
      <c r="I1167" t="s">
        <v>3212</v>
      </c>
      <c r="M1167" t="s">
        <v>3795</v>
      </c>
      <c r="N1167" t="s">
        <v>3247</v>
      </c>
      <c r="O1167" t="s">
        <v>3248</v>
      </c>
      <c r="Q1167" s="211">
        <v>10000</v>
      </c>
      <c r="S1167" t="s">
        <v>3796</v>
      </c>
      <c r="T1167" t="s">
        <v>2685</v>
      </c>
      <c r="U1167" s="213">
        <v>4.4950000000000001</v>
      </c>
      <c r="V1167" t="s">
        <v>1079</v>
      </c>
      <c r="W1167" t="s">
        <v>3975</v>
      </c>
      <c r="X1167" t="s">
        <v>3250</v>
      </c>
      <c r="Y1167" t="s">
        <v>2803</v>
      </c>
      <c r="Z1167" t="s">
        <v>4117</v>
      </c>
      <c r="AA1167" t="s">
        <v>1080</v>
      </c>
      <c r="AB1167" s="210">
        <v>37043.875</v>
      </c>
      <c r="AC1167" s="210">
        <v>37072.875</v>
      </c>
      <c r="AD1167">
        <f>(AC1167-AB1167+1)*SUM(P1167:Q1167)</f>
        <v>300000</v>
      </c>
    </row>
    <row r="1168" spans="1:30" x14ac:dyDescent="0.2">
      <c r="A1168" s="44" t="str">
        <f t="shared" si="91"/>
        <v>US Power Financial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1</v>
      </c>
      <c r="F1168" s="225">
        <f t="shared" si="95"/>
        <v>50</v>
      </c>
      <c r="G1168" s="214">
        <v>1245725</v>
      </c>
      <c r="H1168" s="210">
        <v>37026.342083333337</v>
      </c>
      <c r="I1168" t="s">
        <v>3412</v>
      </c>
      <c r="M1168" t="s">
        <v>3886</v>
      </c>
      <c r="N1168" t="s">
        <v>3069</v>
      </c>
      <c r="O1168" t="s">
        <v>3230</v>
      </c>
      <c r="Q1168" s="211">
        <v>50</v>
      </c>
      <c r="S1168" t="s">
        <v>3794</v>
      </c>
      <c r="T1168" t="s">
        <v>2685</v>
      </c>
      <c r="U1168" s="213">
        <v>51.5</v>
      </c>
      <c r="V1168" t="s">
        <v>1081</v>
      </c>
      <c r="W1168" t="s">
        <v>3166</v>
      </c>
      <c r="X1168" t="s">
        <v>3114</v>
      </c>
      <c r="Y1168" t="s">
        <v>3074</v>
      </c>
      <c r="Z1168" t="s">
        <v>4117</v>
      </c>
      <c r="AA1168">
        <v>611019.1</v>
      </c>
      <c r="AB1168" s="210">
        <v>37027.875</v>
      </c>
      <c r="AC1168" s="210">
        <v>37027.875</v>
      </c>
    </row>
    <row r="1169" spans="1:30" x14ac:dyDescent="0.2">
      <c r="A1169" s="44" t="str">
        <f t="shared" si="91"/>
        <v xml:space="preserve"> Natural Gas Physical</v>
      </c>
      <c r="B1169" s="44" t="str">
        <f t="shared" si="92"/>
        <v/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25">
        <f t="shared" si="95"/>
        <v>10000</v>
      </c>
      <c r="G1169" s="214">
        <v>1245727</v>
      </c>
      <c r="H1169" s="210">
        <v>37026.342094907406</v>
      </c>
      <c r="I1169" t="s">
        <v>1082</v>
      </c>
      <c r="M1169" t="s">
        <v>3795</v>
      </c>
      <c r="N1169" t="s">
        <v>3352</v>
      </c>
      <c r="O1169" t="s">
        <v>3353</v>
      </c>
      <c r="Q1169" s="211">
        <v>10000</v>
      </c>
      <c r="S1169" t="s">
        <v>3796</v>
      </c>
      <c r="T1169" t="s">
        <v>2685</v>
      </c>
      <c r="U1169" s="213">
        <v>4.7</v>
      </c>
      <c r="V1169" t="s">
        <v>1083</v>
      </c>
      <c r="W1169" t="s">
        <v>3355</v>
      </c>
      <c r="X1169" t="s">
        <v>3356</v>
      </c>
      <c r="Y1169" t="s">
        <v>3280</v>
      </c>
      <c r="Z1169" t="s">
        <v>4117</v>
      </c>
      <c r="AA1169">
        <v>788953</v>
      </c>
      <c r="AB1169" s="210">
        <v>37027.875</v>
      </c>
      <c r="AC1169" s="210">
        <v>37027.875</v>
      </c>
    </row>
    <row r="1170" spans="1:30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25">
        <f t="shared" si="95"/>
        <v>10000</v>
      </c>
      <c r="G1170" s="214">
        <v>1245728</v>
      </c>
      <c r="H1170" s="210">
        <v>37026.342106481483</v>
      </c>
      <c r="I1170" t="s">
        <v>3134</v>
      </c>
      <c r="M1170" t="s">
        <v>3795</v>
      </c>
      <c r="N1170" t="s">
        <v>3275</v>
      </c>
      <c r="O1170" t="s">
        <v>3593</v>
      </c>
      <c r="P1170" s="211">
        <v>10000</v>
      </c>
      <c r="S1170" t="s">
        <v>3796</v>
      </c>
      <c r="T1170" t="s">
        <v>2685</v>
      </c>
      <c r="U1170" s="213">
        <v>5.85</v>
      </c>
      <c r="V1170" t="s">
        <v>3613</v>
      </c>
      <c r="W1170" t="s">
        <v>3579</v>
      </c>
      <c r="X1170" t="s">
        <v>3580</v>
      </c>
      <c r="Y1170" t="s">
        <v>3280</v>
      </c>
      <c r="Z1170" t="s">
        <v>4117</v>
      </c>
      <c r="AA1170">
        <v>788955</v>
      </c>
      <c r="AB1170" s="210">
        <v>37027.875</v>
      </c>
      <c r="AC1170" s="210">
        <v>37027.875</v>
      </c>
    </row>
    <row r="1171" spans="1:30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25">
        <f t="shared" si="95"/>
        <v>5000</v>
      </c>
      <c r="G1171" s="214">
        <v>1245729</v>
      </c>
      <c r="H1171" s="210">
        <v>37026.342118055552</v>
      </c>
      <c r="I1171" t="s">
        <v>1084</v>
      </c>
      <c r="M1171" t="s">
        <v>3795</v>
      </c>
      <c r="N1171" t="s">
        <v>3275</v>
      </c>
      <c r="O1171" t="s">
        <v>3407</v>
      </c>
      <c r="P1171" s="211">
        <v>5000</v>
      </c>
      <c r="S1171" t="s">
        <v>3796</v>
      </c>
      <c r="T1171" t="s">
        <v>2685</v>
      </c>
      <c r="U1171" s="213">
        <v>4.6500000000000004</v>
      </c>
      <c r="V1171" t="s">
        <v>1085</v>
      </c>
      <c r="W1171" t="s">
        <v>3408</v>
      </c>
      <c r="X1171" t="s">
        <v>3409</v>
      </c>
      <c r="Y1171" t="s">
        <v>3280</v>
      </c>
      <c r="Z1171" t="s">
        <v>4117</v>
      </c>
      <c r="AA1171">
        <v>788954</v>
      </c>
      <c r="AB1171" s="210">
        <v>37027.875</v>
      </c>
      <c r="AC1171" s="210">
        <v>37027.875</v>
      </c>
    </row>
    <row r="1172" spans="1:30" x14ac:dyDescent="0.2">
      <c r="A1172" s="44" t="str">
        <f t="shared" si="91"/>
        <v>US Natural Gas Financial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30</v>
      </c>
      <c r="F1172" s="225">
        <f t="shared" si="95"/>
        <v>300000</v>
      </c>
      <c r="G1172" s="214">
        <v>1245730</v>
      </c>
      <c r="H1172" s="210">
        <v>37026.342164351852</v>
      </c>
      <c r="I1172" t="s">
        <v>3212</v>
      </c>
      <c r="M1172" t="s">
        <v>3795</v>
      </c>
      <c r="N1172" t="s">
        <v>3247</v>
      </c>
      <c r="O1172" t="s">
        <v>3248</v>
      </c>
      <c r="Q1172" s="211">
        <v>10000</v>
      </c>
      <c r="S1172" t="s">
        <v>3796</v>
      </c>
      <c r="T1172" t="s">
        <v>2685</v>
      </c>
      <c r="U1172" s="213">
        <v>4.4950000000000001</v>
      </c>
      <c r="V1172" t="s">
        <v>3629</v>
      </c>
      <c r="W1172" t="s">
        <v>3975</v>
      </c>
      <c r="X1172" t="s">
        <v>3250</v>
      </c>
      <c r="Y1172" t="s">
        <v>2803</v>
      </c>
      <c r="Z1172" t="s">
        <v>4117</v>
      </c>
      <c r="AA1172" t="s">
        <v>1086</v>
      </c>
      <c r="AB1172" s="210">
        <v>37043.875</v>
      </c>
      <c r="AC1172" s="210">
        <v>37072.875</v>
      </c>
      <c r="AD1172">
        <f>(AC1172-AB1172+1)*SUM(P1172:Q1172)</f>
        <v>300000</v>
      </c>
    </row>
    <row r="1173" spans="1:30" x14ac:dyDescent="0.2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25">
        <f t="shared" si="95"/>
        <v>25</v>
      </c>
      <c r="G1173" s="214">
        <v>1245731</v>
      </c>
      <c r="H1173" s="210">
        <v>37026.342164351852</v>
      </c>
      <c r="I1173" t="s">
        <v>3086</v>
      </c>
      <c r="M1173" t="s">
        <v>3886</v>
      </c>
      <c r="N1173" t="s">
        <v>3645</v>
      </c>
      <c r="O1173" t="s">
        <v>3657</v>
      </c>
      <c r="Q1173" s="211">
        <v>25</v>
      </c>
      <c r="S1173" t="s">
        <v>3794</v>
      </c>
      <c r="T1173" t="s">
        <v>2685</v>
      </c>
      <c r="U1173" s="213">
        <v>220</v>
      </c>
      <c r="V1173" t="s">
        <v>3662</v>
      </c>
      <c r="W1173" t="s">
        <v>3659</v>
      </c>
      <c r="X1173" t="s">
        <v>3649</v>
      </c>
      <c r="Y1173" t="s">
        <v>3074</v>
      </c>
      <c r="Z1173" t="s">
        <v>4112</v>
      </c>
      <c r="AA1173">
        <v>611020.1</v>
      </c>
      <c r="AB1173" s="210">
        <v>37027.875</v>
      </c>
      <c r="AC1173" s="210">
        <v>37027.875</v>
      </c>
    </row>
    <row r="1174" spans="1:30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25">
        <f t="shared" si="95"/>
        <v>10000</v>
      </c>
      <c r="G1174" s="214">
        <v>1245732</v>
      </c>
      <c r="H1174" s="210">
        <v>37026.342175925929</v>
      </c>
      <c r="I1174" t="s">
        <v>3268</v>
      </c>
      <c r="M1174" t="s">
        <v>3795</v>
      </c>
      <c r="N1174" t="s">
        <v>3275</v>
      </c>
      <c r="O1174" t="s">
        <v>3457</v>
      </c>
      <c r="P1174" s="211">
        <v>10000</v>
      </c>
      <c r="S1174" t="s">
        <v>3796</v>
      </c>
      <c r="T1174" t="s">
        <v>2685</v>
      </c>
      <c r="U1174" s="213">
        <v>4.4400000000000004</v>
      </c>
      <c r="V1174" t="s">
        <v>1087</v>
      </c>
      <c r="W1174" t="s">
        <v>3459</v>
      </c>
      <c r="X1174" t="s">
        <v>3460</v>
      </c>
      <c r="Y1174" t="s">
        <v>3280</v>
      </c>
      <c r="Z1174" t="s">
        <v>4117</v>
      </c>
      <c r="AA1174">
        <v>788956</v>
      </c>
      <c r="AB1174" s="210">
        <v>37027.875</v>
      </c>
      <c r="AC1174" s="210">
        <v>37027.875</v>
      </c>
    </row>
    <row r="1175" spans="1:30" x14ac:dyDescent="0.2">
      <c r="A1175" s="44" t="str">
        <f t="shared" si="91"/>
        <v xml:space="preserve"> Natural Gas Physical</v>
      </c>
      <c r="B1175" s="44" t="str">
        <f t="shared" si="92"/>
        <v/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25">
        <f t="shared" si="95"/>
        <v>10000</v>
      </c>
      <c r="G1175" s="214">
        <v>1245733</v>
      </c>
      <c r="H1175" s="210">
        <v>37026.342222222222</v>
      </c>
      <c r="I1175" t="s">
        <v>3427</v>
      </c>
      <c r="M1175" t="s">
        <v>3795</v>
      </c>
      <c r="N1175" t="s">
        <v>3352</v>
      </c>
      <c r="O1175" t="s">
        <v>3353</v>
      </c>
      <c r="P1175" s="211">
        <v>10000</v>
      </c>
      <c r="S1175" t="s">
        <v>3796</v>
      </c>
      <c r="T1175" t="s">
        <v>2685</v>
      </c>
      <c r="U1175" s="213">
        <v>4.6950000000000003</v>
      </c>
      <c r="V1175" t="s">
        <v>3428</v>
      </c>
      <c r="W1175" t="s">
        <v>3355</v>
      </c>
      <c r="X1175" t="s">
        <v>3356</v>
      </c>
      <c r="Y1175" t="s">
        <v>3280</v>
      </c>
      <c r="Z1175" t="s">
        <v>4117</v>
      </c>
      <c r="AA1175">
        <v>788957</v>
      </c>
      <c r="AB1175" s="210">
        <v>37027.875</v>
      </c>
      <c r="AC1175" s="210">
        <v>37027.875</v>
      </c>
    </row>
    <row r="1176" spans="1:30" x14ac:dyDescent="0.2">
      <c r="A1176" s="44" t="str">
        <f t="shared" si="91"/>
        <v>US Power Physical</v>
      </c>
      <c r="B1176" s="44" t="str">
        <f t="shared" si="92"/>
        <v>US</v>
      </c>
      <c r="C1176" s="44" t="str">
        <f t="shared" si="93"/>
        <v>Power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25">
        <f t="shared" si="95"/>
        <v>25</v>
      </c>
      <c r="G1176" s="214">
        <v>1245735</v>
      </c>
      <c r="H1176" s="210">
        <v>37026.342314814814</v>
      </c>
      <c r="I1176" t="s">
        <v>3272</v>
      </c>
      <c r="M1176" t="s">
        <v>3886</v>
      </c>
      <c r="N1176" t="s">
        <v>3645</v>
      </c>
      <c r="O1176" t="s">
        <v>3657</v>
      </c>
      <c r="Q1176" s="211">
        <v>25</v>
      </c>
      <c r="S1176" t="s">
        <v>3794</v>
      </c>
      <c r="T1176" t="s">
        <v>2685</v>
      </c>
      <c r="U1176" s="213">
        <v>222.5</v>
      </c>
      <c r="V1176" t="s">
        <v>3712</v>
      </c>
      <c r="W1176" t="s">
        <v>3659</v>
      </c>
      <c r="X1176" t="s">
        <v>3649</v>
      </c>
      <c r="Y1176" t="s">
        <v>3074</v>
      </c>
      <c r="Z1176" t="s">
        <v>4112</v>
      </c>
      <c r="AA1176">
        <v>611022.1</v>
      </c>
      <c r="AB1176" s="210">
        <v>37027.875</v>
      </c>
      <c r="AC1176" s="210">
        <v>37027.875</v>
      </c>
    </row>
    <row r="1177" spans="1:30" x14ac:dyDescent="0.2">
      <c r="A1177" s="44" t="str">
        <f t="shared" si="91"/>
        <v>US Natural Gas Financial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16</v>
      </c>
      <c r="F1177" s="225">
        <f t="shared" si="95"/>
        <v>160000</v>
      </c>
      <c r="G1177" s="214">
        <v>1245736</v>
      </c>
      <c r="H1177" s="210">
        <v>37026.34233796296</v>
      </c>
      <c r="I1177" t="s">
        <v>3268</v>
      </c>
      <c r="M1177" t="s">
        <v>3795</v>
      </c>
      <c r="N1177" t="s">
        <v>3303</v>
      </c>
      <c r="O1177" t="s">
        <v>1088</v>
      </c>
      <c r="P1177" s="211">
        <v>10000</v>
      </c>
      <c r="S1177" t="s">
        <v>3796</v>
      </c>
      <c r="T1177" t="s">
        <v>2685</v>
      </c>
      <c r="U1177" s="213">
        <v>-0.115</v>
      </c>
      <c r="V1177" t="s">
        <v>3749</v>
      </c>
      <c r="W1177" t="s">
        <v>3750</v>
      </c>
      <c r="X1177" t="s">
        <v>3751</v>
      </c>
      <c r="Y1177" t="s">
        <v>2803</v>
      </c>
      <c r="Z1177" t="s">
        <v>4117</v>
      </c>
      <c r="AA1177" t="s">
        <v>1089</v>
      </c>
      <c r="AB1177" s="210">
        <v>37027.875</v>
      </c>
      <c r="AC1177" s="210">
        <v>37042.875</v>
      </c>
      <c r="AD1177">
        <f>(AC1177-AB1177+1)*SUM(P1177:Q1177)</f>
        <v>160000</v>
      </c>
    </row>
    <row r="1178" spans="1:30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25">
        <f t="shared" si="95"/>
        <v>1000</v>
      </c>
      <c r="G1178" s="214">
        <v>1245737</v>
      </c>
      <c r="H1178" s="210">
        <v>37026.342418981483</v>
      </c>
      <c r="I1178" t="s">
        <v>1034</v>
      </c>
      <c r="M1178" t="s">
        <v>3795</v>
      </c>
      <c r="N1178" t="s">
        <v>3275</v>
      </c>
      <c r="O1178" t="s">
        <v>1090</v>
      </c>
      <c r="Q1178" s="211">
        <v>1000</v>
      </c>
      <c r="S1178" t="s">
        <v>3796</v>
      </c>
      <c r="T1178" t="s">
        <v>2685</v>
      </c>
      <c r="U1178" s="213">
        <v>4.335</v>
      </c>
      <c r="V1178" t="s">
        <v>1091</v>
      </c>
      <c r="W1178" t="s">
        <v>3328</v>
      </c>
      <c r="X1178" t="s">
        <v>3329</v>
      </c>
      <c r="Y1178" t="s">
        <v>3280</v>
      </c>
      <c r="Z1178" t="s">
        <v>4117</v>
      </c>
      <c r="AA1178">
        <v>788984</v>
      </c>
      <c r="AB1178" s="210">
        <v>37027.875</v>
      </c>
      <c r="AC1178" s="210">
        <v>37027.875</v>
      </c>
    </row>
    <row r="1179" spans="1:30" x14ac:dyDescent="0.2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25">
        <f t="shared" si="95"/>
        <v>10000</v>
      </c>
      <c r="G1179" s="214">
        <v>1245738</v>
      </c>
      <c r="H1179" s="210">
        <v>37026.342465277776</v>
      </c>
      <c r="I1179" t="s">
        <v>3822</v>
      </c>
      <c r="M1179" t="s">
        <v>3795</v>
      </c>
      <c r="N1179" t="s">
        <v>3275</v>
      </c>
      <c r="O1179" t="s">
        <v>3470</v>
      </c>
      <c r="P1179" s="211">
        <v>10000</v>
      </c>
      <c r="S1179" t="s">
        <v>3796</v>
      </c>
      <c r="T1179" t="s">
        <v>2685</v>
      </c>
      <c r="U1179" s="213">
        <v>4.4050000000000002</v>
      </c>
      <c r="V1179" t="s">
        <v>3410</v>
      </c>
      <c r="W1179" t="s">
        <v>3471</v>
      </c>
      <c r="X1179" t="s">
        <v>3472</v>
      </c>
      <c r="Y1179" t="s">
        <v>3280</v>
      </c>
      <c r="Z1179" t="s">
        <v>4117</v>
      </c>
      <c r="AA1179">
        <v>788985</v>
      </c>
      <c r="AB1179" s="210">
        <v>37027.875</v>
      </c>
      <c r="AC1179" s="210">
        <v>37027.875</v>
      </c>
    </row>
    <row r="1180" spans="1:30" x14ac:dyDescent="0.2">
      <c r="A1180" s="44" t="str">
        <f t="shared" si="91"/>
        <v xml:space="preserve"> Power Physical</v>
      </c>
      <c r="B1180" s="44" t="str">
        <f t="shared" si="92"/>
        <v/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7</v>
      </c>
      <c r="F1180" s="225">
        <f t="shared" si="95"/>
        <v>175</v>
      </c>
      <c r="G1180" s="214">
        <v>1245739</v>
      </c>
      <c r="H1180" s="210">
        <v>37026.342534722222</v>
      </c>
      <c r="I1180" t="s">
        <v>3589</v>
      </c>
      <c r="M1180" t="s">
        <v>3886</v>
      </c>
      <c r="N1180" t="s">
        <v>2705</v>
      </c>
      <c r="O1180" t="s">
        <v>3200</v>
      </c>
      <c r="P1180" s="211">
        <v>25</v>
      </c>
      <c r="S1180" t="s">
        <v>3794</v>
      </c>
      <c r="T1180" t="s">
        <v>2707</v>
      </c>
      <c r="U1180" s="213">
        <v>19.600000000000001</v>
      </c>
      <c r="V1180" t="s">
        <v>3590</v>
      </c>
      <c r="W1180" t="s">
        <v>2709</v>
      </c>
      <c r="X1180" t="s">
        <v>2710</v>
      </c>
      <c r="Y1180" t="s">
        <v>2711</v>
      </c>
      <c r="Z1180" t="s">
        <v>2712</v>
      </c>
      <c r="AA1180">
        <v>102386.1</v>
      </c>
      <c r="AB1180" s="210">
        <v>37032.875</v>
      </c>
      <c r="AC1180" s="210">
        <v>37038.875</v>
      </c>
    </row>
    <row r="1181" spans="1:30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25">
        <f t="shared" si="95"/>
        <v>25</v>
      </c>
      <c r="G1181" s="214">
        <v>1245740</v>
      </c>
      <c r="H1181" s="210">
        <v>37026.342546296299</v>
      </c>
      <c r="I1181" t="s">
        <v>3086</v>
      </c>
      <c r="M1181" t="s">
        <v>3886</v>
      </c>
      <c r="N1181" t="s">
        <v>3650</v>
      </c>
      <c r="O1181" t="s">
        <v>1032</v>
      </c>
      <c r="P1181" s="211">
        <v>25</v>
      </c>
      <c r="S1181" t="s">
        <v>3794</v>
      </c>
      <c r="T1181" t="s">
        <v>2685</v>
      </c>
      <c r="U1181" s="213">
        <v>68</v>
      </c>
      <c r="V1181" t="s">
        <v>3699</v>
      </c>
      <c r="W1181" t="s">
        <v>3653</v>
      </c>
      <c r="X1181" t="s">
        <v>3654</v>
      </c>
      <c r="Y1181" t="s">
        <v>3074</v>
      </c>
      <c r="Z1181" t="s">
        <v>4112</v>
      </c>
      <c r="AA1181">
        <v>611023.1</v>
      </c>
      <c r="AB1181" s="210">
        <v>37027.875</v>
      </c>
      <c r="AC1181" s="210">
        <v>37027.875</v>
      </c>
    </row>
    <row r="1182" spans="1:30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25">
        <f t="shared" si="95"/>
        <v>25</v>
      </c>
      <c r="G1182" s="214">
        <v>1245741</v>
      </c>
      <c r="H1182" s="210">
        <v>37026.342604166668</v>
      </c>
      <c r="I1182" t="s">
        <v>3755</v>
      </c>
      <c r="M1182" t="s">
        <v>3886</v>
      </c>
      <c r="N1182" t="s">
        <v>3645</v>
      </c>
      <c r="O1182" t="s">
        <v>3727</v>
      </c>
      <c r="Q1182" s="211">
        <v>25</v>
      </c>
      <c r="S1182" t="s">
        <v>3794</v>
      </c>
      <c r="T1182" t="s">
        <v>2685</v>
      </c>
      <c r="U1182" s="213">
        <v>255</v>
      </c>
      <c r="V1182" t="s">
        <v>3756</v>
      </c>
      <c r="W1182" t="s">
        <v>3729</v>
      </c>
      <c r="X1182" t="s">
        <v>3730</v>
      </c>
      <c r="Y1182" t="s">
        <v>3074</v>
      </c>
      <c r="Z1182" t="s">
        <v>4112</v>
      </c>
      <c r="AA1182">
        <v>611024.1</v>
      </c>
      <c r="AB1182" s="210">
        <v>37027.875</v>
      </c>
      <c r="AC1182" s="210">
        <v>37027.875</v>
      </c>
    </row>
    <row r="1183" spans="1:30" x14ac:dyDescent="0.2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25">
        <f t="shared" si="95"/>
        <v>10000</v>
      </c>
      <c r="G1183" s="214">
        <v>1245742</v>
      </c>
      <c r="H1183" s="210">
        <v>37026.34270833333</v>
      </c>
      <c r="I1183" t="s">
        <v>3157</v>
      </c>
      <c r="M1183" t="s">
        <v>3795</v>
      </c>
      <c r="N1183" t="s">
        <v>3275</v>
      </c>
      <c r="O1183" t="s">
        <v>3516</v>
      </c>
      <c r="Q1183" s="211">
        <v>10000</v>
      </c>
      <c r="S1183" t="s">
        <v>3796</v>
      </c>
      <c r="T1183" t="s">
        <v>2685</v>
      </c>
      <c r="U1183" s="213">
        <v>4.6849999999999996</v>
      </c>
      <c r="V1183" t="s">
        <v>1092</v>
      </c>
      <c r="W1183" t="s">
        <v>3518</v>
      </c>
      <c r="X1183" t="s">
        <v>3519</v>
      </c>
      <c r="Y1183" t="s">
        <v>3280</v>
      </c>
      <c r="Z1183" t="s">
        <v>4117</v>
      </c>
      <c r="AA1183">
        <v>788987</v>
      </c>
      <c r="AB1183" s="210">
        <v>37027.875</v>
      </c>
      <c r="AC1183" s="210">
        <v>37027.875</v>
      </c>
    </row>
    <row r="1184" spans="1:30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25">
        <f t="shared" si="95"/>
        <v>25</v>
      </c>
      <c r="G1184" s="214">
        <v>1245743</v>
      </c>
      <c r="H1184" s="210">
        <v>37026.34275462963</v>
      </c>
      <c r="I1184" t="s">
        <v>3086</v>
      </c>
      <c r="M1184" t="s">
        <v>3886</v>
      </c>
      <c r="N1184" t="s">
        <v>3645</v>
      </c>
      <c r="O1184" t="s">
        <v>3657</v>
      </c>
      <c r="Q1184" s="211">
        <v>25</v>
      </c>
      <c r="S1184" t="s">
        <v>3794</v>
      </c>
      <c r="T1184" t="s">
        <v>2685</v>
      </c>
      <c r="U1184" s="213">
        <v>225</v>
      </c>
      <c r="V1184" t="s">
        <v>3662</v>
      </c>
      <c r="W1184" t="s">
        <v>3659</v>
      </c>
      <c r="X1184" t="s">
        <v>3649</v>
      </c>
      <c r="Y1184" t="s">
        <v>3074</v>
      </c>
      <c r="Z1184" t="s">
        <v>4112</v>
      </c>
      <c r="AA1184">
        <v>611025.1</v>
      </c>
      <c r="AB1184" s="210">
        <v>37027.875</v>
      </c>
      <c r="AC1184" s="210">
        <v>37027.875</v>
      </c>
    </row>
    <row r="1185" spans="1:30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25">
        <f t="shared" si="95"/>
        <v>10000</v>
      </c>
      <c r="G1185" s="214">
        <v>1245744</v>
      </c>
      <c r="H1185" s="210">
        <v>37026.342766203707</v>
      </c>
      <c r="I1185" t="s">
        <v>3093</v>
      </c>
      <c r="M1185" t="s">
        <v>3795</v>
      </c>
      <c r="N1185" t="s">
        <v>3275</v>
      </c>
      <c r="O1185" t="s">
        <v>3535</v>
      </c>
      <c r="Q1185" s="211">
        <v>10000</v>
      </c>
      <c r="S1185" t="s">
        <v>3796</v>
      </c>
      <c r="T1185" t="s">
        <v>2685</v>
      </c>
      <c r="U1185" s="213">
        <v>4.4050000000000002</v>
      </c>
      <c r="V1185" t="s">
        <v>1093</v>
      </c>
      <c r="W1185" t="s">
        <v>3471</v>
      </c>
      <c r="X1185" t="s">
        <v>3472</v>
      </c>
      <c r="Y1185" t="s">
        <v>3280</v>
      </c>
      <c r="Z1185" t="s">
        <v>4117</v>
      </c>
      <c r="AA1185">
        <v>788988</v>
      </c>
      <c r="AB1185" s="210">
        <v>37027.875</v>
      </c>
      <c r="AC1185" s="210">
        <v>37027.875</v>
      </c>
    </row>
    <row r="1186" spans="1:30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25">
        <f t="shared" si="95"/>
        <v>25</v>
      </c>
      <c r="G1186" s="214">
        <v>1245745</v>
      </c>
      <c r="H1186" s="210">
        <v>37026.342789351853</v>
      </c>
      <c r="I1186" t="s">
        <v>3755</v>
      </c>
      <c r="M1186" t="s">
        <v>3886</v>
      </c>
      <c r="N1186" t="s">
        <v>3645</v>
      </c>
      <c r="O1186" t="s">
        <v>1018</v>
      </c>
      <c r="Q1186" s="211">
        <v>25</v>
      </c>
      <c r="S1186" t="s">
        <v>3794</v>
      </c>
      <c r="T1186" t="s">
        <v>2685</v>
      </c>
      <c r="U1186" s="213">
        <v>255</v>
      </c>
      <c r="V1186" t="s">
        <v>3756</v>
      </c>
      <c r="W1186" t="s">
        <v>3666</v>
      </c>
      <c r="X1186" t="s">
        <v>3730</v>
      </c>
      <c r="Y1186" t="s">
        <v>3074</v>
      </c>
      <c r="Z1186" t="s">
        <v>4112</v>
      </c>
      <c r="AA1186">
        <v>611026.1</v>
      </c>
      <c r="AB1186" s="210">
        <v>37027.875</v>
      </c>
      <c r="AC1186" s="210">
        <v>37027.875</v>
      </c>
    </row>
    <row r="1187" spans="1:30" x14ac:dyDescent="0.2">
      <c r="A1187" s="44" t="str">
        <f t="shared" si="91"/>
        <v>US Natural Gas Financial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Financial</v>
      </c>
      <c r="E1187" s="44">
        <f>IF(VLOOKUP(S1187,'DD-Lookup'!$J$6:$L$50,3,FALSE)="Monthly",(YEAR(AC1187)-YEAR(AB1187))*12+MONTH(AC1187)-MONTH(AB1187)+1,(AC1187-AB1187+1))</f>
        <v>30</v>
      </c>
      <c r="F1187" s="225">
        <f t="shared" si="95"/>
        <v>450000</v>
      </c>
      <c r="G1187" s="214">
        <v>1245746</v>
      </c>
      <c r="H1187" s="210">
        <v>37026.342800925922</v>
      </c>
      <c r="I1187" t="s">
        <v>3086</v>
      </c>
      <c r="M1187" t="s">
        <v>3795</v>
      </c>
      <c r="N1187" t="s">
        <v>3247</v>
      </c>
      <c r="O1187" t="s">
        <v>3248</v>
      </c>
      <c r="P1187" s="211">
        <v>15000</v>
      </c>
      <c r="S1187" t="s">
        <v>3796</v>
      </c>
      <c r="T1187" t="s">
        <v>2685</v>
      </c>
      <c r="U1187" s="213">
        <v>4.49</v>
      </c>
      <c r="V1187" t="s">
        <v>1094</v>
      </c>
      <c r="W1187" t="s">
        <v>3975</v>
      </c>
      <c r="X1187" t="s">
        <v>3250</v>
      </c>
      <c r="Y1187" t="s">
        <v>2803</v>
      </c>
      <c r="Z1187" t="s">
        <v>4117</v>
      </c>
      <c r="AA1187" t="s">
        <v>1095</v>
      </c>
      <c r="AB1187" s="210">
        <v>37043.875</v>
      </c>
      <c r="AC1187" s="210">
        <v>37072.875</v>
      </c>
      <c r="AD1187">
        <f>(AC1187-AB1187+1)*SUM(P1187:Q1187)</f>
        <v>450000</v>
      </c>
    </row>
    <row r="1188" spans="1:30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25">
        <f t="shared" si="95"/>
        <v>2500</v>
      </c>
      <c r="G1188" s="214">
        <v>1245747</v>
      </c>
      <c r="H1188" s="210">
        <v>37026.342881944445</v>
      </c>
      <c r="I1188" t="s">
        <v>3475</v>
      </c>
      <c r="M1188" t="s">
        <v>3795</v>
      </c>
      <c r="N1188" t="s">
        <v>3275</v>
      </c>
      <c r="O1188" t="s">
        <v>3709</v>
      </c>
      <c r="P1188" s="211">
        <v>2500</v>
      </c>
      <c r="S1188" t="s">
        <v>3796</v>
      </c>
      <c r="T1188" t="s">
        <v>2685</v>
      </c>
      <c r="U1188" s="213">
        <v>3.03</v>
      </c>
      <c r="V1188" t="s">
        <v>3476</v>
      </c>
      <c r="W1188" t="s">
        <v>3704</v>
      </c>
      <c r="X1188" t="s">
        <v>3705</v>
      </c>
      <c r="Y1188" t="s">
        <v>3280</v>
      </c>
      <c r="Z1188" t="s">
        <v>4117</v>
      </c>
      <c r="AA1188">
        <v>788989</v>
      </c>
      <c r="AB1188" s="210">
        <v>37027.875</v>
      </c>
      <c r="AC1188" s="210">
        <v>37027.875</v>
      </c>
    </row>
    <row r="1189" spans="1:30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25">
        <f t="shared" si="95"/>
        <v>10000</v>
      </c>
      <c r="G1189" s="214">
        <v>1245748</v>
      </c>
      <c r="H1189" s="210">
        <v>37026.342881944445</v>
      </c>
      <c r="I1189" t="s">
        <v>3822</v>
      </c>
      <c r="M1189" t="s">
        <v>3795</v>
      </c>
      <c r="N1189" t="s">
        <v>3275</v>
      </c>
      <c r="O1189" t="s">
        <v>3361</v>
      </c>
      <c r="P1189" s="211">
        <v>10000</v>
      </c>
      <c r="S1189" t="s">
        <v>3796</v>
      </c>
      <c r="T1189" t="s">
        <v>2685</v>
      </c>
      <c r="U1189" s="213">
        <v>4.4000000000000004</v>
      </c>
      <c r="V1189" t="s">
        <v>3400</v>
      </c>
      <c r="W1189" t="s">
        <v>3363</v>
      </c>
      <c r="X1189" t="s">
        <v>3364</v>
      </c>
      <c r="Y1189" t="s">
        <v>3280</v>
      </c>
      <c r="Z1189" t="s">
        <v>4117</v>
      </c>
      <c r="AA1189">
        <v>788990</v>
      </c>
      <c r="AB1189" s="210">
        <v>37027.875</v>
      </c>
      <c r="AC1189" s="210">
        <v>37027.875</v>
      </c>
    </row>
    <row r="1190" spans="1:30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25">
        <f t="shared" si="95"/>
        <v>2500</v>
      </c>
      <c r="G1190" s="214">
        <v>1245750</v>
      </c>
      <c r="H1190" s="210">
        <v>37026.342893518522</v>
      </c>
      <c r="I1190" t="s">
        <v>3093</v>
      </c>
      <c r="M1190" t="s">
        <v>3795</v>
      </c>
      <c r="N1190" t="s">
        <v>3275</v>
      </c>
      <c r="O1190" t="s">
        <v>3709</v>
      </c>
      <c r="Q1190" s="211">
        <v>2500</v>
      </c>
      <c r="S1190" t="s">
        <v>3796</v>
      </c>
      <c r="T1190" t="s">
        <v>2685</v>
      </c>
      <c r="U1190" s="213">
        <v>3.08</v>
      </c>
      <c r="V1190" t="s">
        <v>1096</v>
      </c>
      <c r="W1190" t="s">
        <v>3704</v>
      </c>
      <c r="X1190" t="s">
        <v>3705</v>
      </c>
      <c r="Y1190" t="s">
        <v>3280</v>
      </c>
      <c r="Z1190" t="s">
        <v>4117</v>
      </c>
      <c r="AA1190">
        <v>788992</v>
      </c>
      <c r="AB1190" s="210">
        <v>37027.875</v>
      </c>
      <c r="AC1190" s="210">
        <v>37027.875</v>
      </c>
    </row>
    <row r="1191" spans="1:30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25">
        <f t="shared" si="95"/>
        <v>5000</v>
      </c>
      <c r="G1191" s="214">
        <v>1245749</v>
      </c>
      <c r="H1191" s="210">
        <v>37026.342893518522</v>
      </c>
      <c r="I1191" t="s">
        <v>3234</v>
      </c>
      <c r="M1191" t="s">
        <v>3795</v>
      </c>
      <c r="N1191" t="s">
        <v>3275</v>
      </c>
      <c r="O1191" t="s">
        <v>3339</v>
      </c>
      <c r="Q1191" s="211">
        <v>5000</v>
      </c>
      <c r="S1191" t="s">
        <v>3796</v>
      </c>
      <c r="T1191" t="s">
        <v>2685</v>
      </c>
      <c r="U1191" s="213">
        <v>4.32</v>
      </c>
      <c r="V1191" t="s">
        <v>3446</v>
      </c>
      <c r="W1191" t="s">
        <v>3328</v>
      </c>
      <c r="X1191" t="s">
        <v>3329</v>
      </c>
      <c r="Y1191" t="s">
        <v>3280</v>
      </c>
      <c r="Z1191" t="s">
        <v>4117</v>
      </c>
      <c r="AA1191">
        <v>788991</v>
      </c>
      <c r="AB1191" s="210">
        <v>37027.875</v>
      </c>
      <c r="AC1191" s="210">
        <v>37027.875</v>
      </c>
    </row>
    <row r="1192" spans="1:30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25">
        <f t="shared" si="95"/>
        <v>5000</v>
      </c>
      <c r="G1192" s="214">
        <v>1245751</v>
      </c>
      <c r="H1192" s="210">
        <v>37026.342916666668</v>
      </c>
      <c r="I1192" t="s">
        <v>3281</v>
      </c>
      <c r="M1192" t="s">
        <v>3795</v>
      </c>
      <c r="N1192" t="s">
        <v>3275</v>
      </c>
      <c r="O1192" t="s">
        <v>3276</v>
      </c>
      <c r="P1192" s="211">
        <v>5000</v>
      </c>
      <c r="S1192" t="s">
        <v>3796</v>
      </c>
      <c r="T1192" t="s">
        <v>2685</v>
      </c>
      <c r="U1192" s="213">
        <v>4.5286999999999997</v>
      </c>
      <c r="V1192" t="s">
        <v>3377</v>
      </c>
      <c r="W1192" t="s">
        <v>3278</v>
      </c>
      <c r="X1192" t="s">
        <v>3279</v>
      </c>
      <c r="Y1192" t="s">
        <v>3280</v>
      </c>
      <c r="Z1192" t="s">
        <v>4117</v>
      </c>
      <c r="AA1192">
        <v>788993</v>
      </c>
      <c r="AB1192" s="210">
        <v>37027.875</v>
      </c>
      <c r="AC1192" s="210">
        <v>37027.875</v>
      </c>
    </row>
    <row r="1193" spans="1:30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25">
        <f t="shared" si="95"/>
        <v>25</v>
      </c>
      <c r="G1193" s="214">
        <v>1245753</v>
      </c>
      <c r="H1193" s="210">
        <v>37026.342939814815</v>
      </c>
      <c r="I1193" t="s">
        <v>1044</v>
      </c>
      <c r="M1193" t="s">
        <v>3886</v>
      </c>
      <c r="N1193" t="s">
        <v>3645</v>
      </c>
      <c r="O1193" t="s">
        <v>1018</v>
      </c>
      <c r="P1193" s="211">
        <v>25</v>
      </c>
      <c r="S1193" t="s">
        <v>3794</v>
      </c>
      <c r="T1193" t="s">
        <v>2685</v>
      </c>
      <c r="U1193" s="213">
        <v>250</v>
      </c>
      <c r="V1193" t="s">
        <v>1045</v>
      </c>
      <c r="W1193" t="s">
        <v>3666</v>
      </c>
      <c r="X1193" t="s">
        <v>3730</v>
      </c>
      <c r="Y1193" t="s">
        <v>3074</v>
      </c>
      <c r="Z1193" t="s">
        <v>4112</v>
      </c>
      <c r="AA1193">
        <v>611027.1</v>
      </c>
      <c r="AB1193" s="210">
        <v>37027.875</v>
      </c>
      <c r="AC1193" s="210">
        <v>37027.875</v>
      </c>
    </row>
    <row r="1194" spans="1:30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25">
        <f t="shared" si="95"/>
        <v>5000</v>
      </c>
      <c r="G1194" s="214">
        <v>1245752</v>
      </c>
      <c r="H1194" s="210">
        <v>37026.342939814815</v>
      </c>
      <c r="I1194" t="s">
        <v>3234</v>
      </c>
      <c r="M1194" t="s">
        <v>3795</v>
      </c>
      <c r="N1194" t="s">
        <v>3275</v>
      </c>
      <c r="O1194" t="s">
        <v>3339</v>
      </c>
      <c r="Q1194" s="211">
        <v>5000</v>
      </c>
      <c r="S1194" t="s">
        <v>3796</v>
      </c>
      <c r="T1194" t="s">
        <v>2685</v>
      </c>
      <c r="U1194" s="213">
        <v>4.3250000000000002</v>
      </c>
      <c r="V1194" t="s">
        <v>3446</v>
      </c>
      <c r="W1194" t="s">
        <v>3328</v>
      </c>
      <c r="X1194" t="s">
        <v>3329</v>
      </c>
      <c r="Y1194" t="s">
        <v>3280</v>
      </c>
      <c r="Z1194" t="s">
        <v>4117</v>
      </c>
      <c r="AA1194">
        <v>788994</v>
      </c>
      <c r="AB1194" s="210">
        <v>37027.875</v>
      </c>
      <c r="AC1194" s="210">
        <v>37027.875</v>
      </c>
    </row>
    <row r="1195" spans="1:30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25">
        <f t="shared" si="95"/>
        <v>5000</v>
      </c>
      <c r="G1195" s="214">
        <v>1245754</v>
      </c>
      <c r="H1195" s="210">
        <v>37026.342951388891</v>
      </c>
      <c r="I1195" t="s">
        <v>3479</v>
      </c>
      <c r="M1195" t="s">
        <v>3795</v>
      </c>
      <c r="N1195" t="s">
        <v>3275</v>
      </c>
      <c r="O1195" t="s">
        <v>3327</v>
      </c>
      <c r="Q1195" s="211">
        <v>5000</v>
      </c>
      <c r="S1195" t="s">
        <v>3796</v>
      </c>
      <c r="T1195" t="s">
        <v>2685</v>
      </c>
      <c r="U1195" s="213">
        <v>4.3099999999999996</v>
      </c>
      <c r="V1195" t="s">
        <v>3480</v>
      </c>
      <c r="W1195" t="s">
        <v>3328</v>
      </c>
      <c r="X1195" t="s">
        <v>3329</v>
      </c>
      <c r="Y1195" t="s">
        <v>3280</v>
      </c>
      <c r="Z1195" t="s">
        <v>4117</v>
      </c>
      <c r="AA1195">
        <v>788995</v>
      </c>
      <c r="AB1195" s="210">
        <v>37027.875</v>
      </c>
      <c r="AC1195" s="210">
        <v>37027.875</v>
      </c>
    </row>
    <row r="1196" spans="1:30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25">
        <f t="shared" si="95"/>
        <v>5000</v>
      </c>
      <c r="G1196" s="214">
        <v>1245755</v>
      </c>
      <c r="H1196" s="210">
        <v>37026.342997685184</v>
      </c>
      <c r="I1196" t="s">
        <v>3336</v>
      </c>
      <c r="M1196" t="s">
        <v>3795</v>
      </c>
      <c r="N1196" t="s">
        <v>3275</v>
      </c>
      <c r="O1196" t="s">
        <v>3340</v>
      </c>
      <c r="Q1196" s="211">
        <v>5000</v>
      </c>
      <c r="S1196" t="s">
        <v>3796</v>
      </c>
      <c r="T1196" t="s">
        <v>2685</v>
      </c>
      <c r="U1196" s="213">
        <v>4.3250000000000002</v>
      </c>
      <c r="V1196" t="s">
        <v>3338</v>
      </c>
      <c r="W1196" t="s">
        <v>3328</v>
      </c>
      <c r="X1196" t="s">
        <v>3329</v>
      </c>
      <c r="Y1196" t="s">
        <v>3280</v>
      </c>
      <c r="Z1196" t="s">
        <v>4117</v>
      </c>
      <c r="AA1196">
        <v>788996</v>
      </c>
      <c r="AB1196" s="210">
        <v>37027.875</v>
      </c>
      <c r="AC1196" s="210">
        <v>37027.875</v>
      </c>
    </row>
    <row r="1197" spans="1:30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25">
        <f t="shared" si="95"/>
        <v>25</v>
      </c>
      <c r="G1197" s="214">
        <v>1245756</v>
      </c>
      <c r="H1197" s="210">
        <v>37026.343009259261</v>
      </c>
      <c r="I1197" t="s">
        <v>3739</v>
      </c>
      <c r="M1197" t="s">
        <v>3886</v>
      </c>
      <c r="N1197" t="s">
        <v>3645</v>
      </c>
      <c r="O1197" t="s">
        <v>3646</v>
      </c>
      <c r="P1197" s="211">
        <v>25</v>
      </c>
      <c r="S1197" t="s">
        <v>3794</v>
      </c>
      <c r="T1197" t="s">
        <v>2685</v>
      </c>
      <c r="U1197" s="213">
        <v>50</v>
      </c>
      <c r="V1197" t="s">
        <v>3761</v>
      </c>
      <c r="W1197" t="s">
        <v>3648</v>
      </c>
      <c r="X1197" t="s">
        <v>3649</v>
      </c>
      <c r="Y1197" t="s">
        <v>3074</v>
      </c>
      <c r="Z1197" t="s">
        <v>4112</v>
      </c>
      <c r="AA1197">
        <v>611028.1</v>
      </c>
      <c r="AB1197" s="210">
        <v>37027.875</v>
      </c>
      <c r="AC1197" s="210">
        <v>37027.875</v>
      </c>
    </row>
    <row r="1198" spans="1:30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25">
        <f t="shared" si="95"/>
        <v>25</v>
      </c>
      <c r="G1198" s="214">
        <v>1245757</v>
      </c>
      <c r="H1198" s="210">
        <v>37026.343090277776</v>
      </c>
      <c r="I1198" t="s">
        <v>1044</v>
      </c>
      <c r="M1198" t="s">
        <v>3886</v>
      </c>
      <c r="N1198" t="s">
        <v>3645</v>
      </c>
      <c r="O1198" t="s">
        <v>3657</v>
      </c>
      <c r="Q1198" s="211">
        <v>25</v>
      </c>
      <c r="S1198" t="s">
        <v>3794</v>
      </c>
      <c r="T1198" t="s">
        <v>2685</v>
      </c>
      <c r="U1198" s="213">
        <v>227.5</v>
      </c>
      <c r="V1198" t="s">
        <v>1045</v>
      </c>
      <c r="W1198" t="s">
        <v>3659</v>
      </c>
      <c r="X1198" t="s">
        <v>3649</v>
      </c>
      <c r="Y1198" t="s">
        <v>3074</v>
      </c>
      <c r="Z1198" t="s">
        <v>4112</v>
      </c>
      <c r="AA1198">
        <v>611029.1</v>
      </c>
      <c r="AB1198" s="210">
        <v>37027.875</v>
      </c>
      <c r="AC1198" s="210">
        <v>37027.875</v>
      </c>
    </row>
    <row r="1199" spans="1:30" x14ac:dyDescent="0.2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25">
        <f t="shared" si="95"/>
        <v>9</v>
      </c>
      <c r="G1199" s="214">
        <v>1245758</v>
      </c>
      <c r="H1199" s="210">
        <v>37026.343124999999</v>
      </c>
      <c r="I1199" t="s">
        <v>1097</v>
      </c>
      <c r="M1199" t="s">
        <v>3886</v>
      </c>
      <c r="N1199" t="s">
        <v>3650</v>
      </c>
      <c r="O1199" t="s">
        <v>1098</v>
      </c>
      <c r="Q1199" s="211">
        <v>9</v>
      </c>
      <c r="S1199" t="s">
        <v>3794</v>
      </c>
      <c r="T1199" t="s">
        <v>2685</v>
      </c>
      <c r="U1199" s="213">
        <v>211</v>
      </c>
      <c r="V1199" t="s">
        <v>1099</v>
      </c>
      <c r="W1199" t="s">
        <v>1100</v>
      </c>
      <c r="X1199" t="s">
        <v>3654</v>
      </c>
      <c r="Y1199" t="s">
        <v>3074</v>
      </c>
      <c r="Z1199" t="s">
        <v>4112</v>
      </c>
      <c r="AA1199">
        <v>611030.1</v>
      </c>
      <c r="AB1199" s="210">
        <v>37027.875</v>
      </c>
      <c r="AC1199" s="210">
        <v>37027.875</v>
      </c>
    </row>
    <row r="1200" spans="1:30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25">
        <f t="shared" si="95"/>
        <v>5000</v>
      </c>
      <c r="G1200" s="214">
        <v>1245759</v>
      </c>
      <c r="H1200" s="210">
        <v>37026.343182870369</v>
      </c>
      <c r="I1200" t="s">
        <v>3281</v>
      </c>
      <c r="M1200" t="s">
        <v>3795</v>
      </c>
      <c r="N1200" t="s">
        <v>3275</v>
      </c>
      <c r="O1200" t="s">
        <v>3276</v>
      </c>
      <c r="P1200" s="211">
        <v>5000</v>
      </c>
      <c r="S1200" t="s">
        <v>3796</v>
      </c>
      <c r="T1200" t="s">
        <v>2685</v>
      </c>
      <c r="U1200" s="213">
        <v>4.5286999999999997</v>
      </c>
      <c r="V1200" t="s">
        <v>3282</v>
      </c>
      <c r="W1200" t="s">
        <v>3278</v>
      </c>
      <c r="X1200" t="s">
        <v>3279</v>
      </c>
      <c r="Y1200" t="s">
        <v>3280</v>
      </c>
      <c r="Z1200" t="s">
        <v>4117</v>
      </c>
      <c r="AA1200">
        <v>788997</v>
      </c>
      <c r="AB1200" s="210">
        <v>37027.875</v>
      </c>
      <c r="AC1200" s="210">
        <v>37027.875</v>
      </c>
    </row>
    <row r="1201" spans="1:30" x14ac:dyDescent="0.2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25">
        <f t="shared" si="95"/>
        <v>25</v>
      </c>
      <c r="G1201" s="214">
        <v>1245760</v>
      </c>
      <c r="H1201" s="210">
        <v>37026.343240740738</v>
      </c>
      <c r="I1201" t="s">
        <v>3272</v>
      </c>
      <c r="M1201" t="s">
        <v>3886</v>
      </c>
      <c r="N1201" t="s">
        <v>3650</v>
      </c>
      <c r="O1201" t="s">
        <v>3670</v>
      </c>
      <c r="Q1201" s="211">
        <v>25</v>
      </c>
      <c r="S1201" t="s">
        <v>3794</v>
      </c>
      <c r="T1201" t="s">
        <v>2685</v>
      </c>
      <c r="U1201" s="213">
        <v>210</v>
      </c>
      <c r="V1201" t="s">
        <v>3712</v>
      </c>
      <c r="W1201" t="s">
        <v>3672</v>
      </c>
      <c r="X1201" t="s">
        <v>3654</v>
      </c>
      <c r="Y1201" t="s">
        <v>3074</v>
      </c>
      <c r="Z1201" t="s">
        <v>4112</v>
      </c>
      <c r="AA1201">
        <v>611031.1</v>
      </c>
      <c r="AB1201" s="210">
        <v>37027.875</v>
      </c>
      <c r="AC1201" s="210">
        <v>37027.875</v>
      </c>
    </row>
    <row r="1202" spans="1:30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25">
        <f t="shared" si="95"/>
        <v>5000</v>
      </c>
      <c r="G1202" s="214">
        <v>1245761</v>
      </c>
      <c r="H1202" s="210">
        <v>37026.343275462961</v>
      </c>
      <c r="I1202" t="s">
        <v>3638</v>
      </c>
      <c r="M1202" t="s">
        <v>3795</v>
      </c>
      <c r="N1202" t="s">
        <v>3275</v>
      </c>
      <c r="O1202" t="s">
        <v>3601</v>
      </c>
      <c r="P1202" s="211">
        <v>5000</v>
      </c>
      <c r="S1202" t="s">
        <v>3796</v>
      </c>
      <c r="T1202" t="s">
        <v>2685</v>
      </c>
      <c r="U1202" s="213">
        <v>4.41</v>
      </c>
      <c r="V1202" t="s">
        <v>3639</v>
      </c>
      <c r="W1202" t="s">
        <v>3471</v>
      </c>
      <c r="X1202" t="s">
        <v>3587</v>
      </c>
      <c r="Y1202" t="s">
        <v>3280</v>
      </c>
      <c r="Z1202" t="s">
        <v>4117</v>
      </c>
      <c r="AA1202">
        <v>788998</v>
      </c>
      <c r="AB1202" s="210">
        <v>37027.875</v>
      </c>
      <c r="AC1202" s="210">
        <v>37027.875</v>
      </c>
    </row>
    <row r="1203" spans="1:30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25">
        <f t="shared" si="95"/>
        <v>5000</v>
      </c>
      <c r="G1203" s="214">
        <v>1245762</v>
      </c>
      <c r="H1203" s="210">
        <v>37026.343321759261</v>
      </c>
      <c r="I1203" t="s">
        <v>3336</v>
      </c>
      <c r="M1203" t="s">
        <v>3795</v>
      </c>
      <c r="N1203" t="s">
        <v>3275</v>
      </c>
      <c r="O1203" t="s">
        <v>3339</v>
      </c>
      <c r="P1203" s="211">
        <v>5000</v>
      </c>
      <c r="S1203" t="s">
        <v>3796</v>
      </c>
      <c r="T1203" t="s">
        <v>2685</v>
      </c>
      <c r="U1203" s="213">
        <v>4.32</v>
      </c>
      <c r="V1203" t="s">
        <v>3499</v>
      </c>
      <c r="W1203" t="s">
        <v>3328</v>
      </c>
      <c r="X1203" t="s">
        <v>3329</v>
      </c>
      <c r="Y1203" t="s">
        <v>3280</v>
      </c>
      <c r="Z1203" t="s">
        <v>4117</v>
      </c>
      <c r="AA1203">
        <v>788999</v>
      </c>
      <c r="AB1203" s="210">
        <v>37027.875</v>
      </c>
      <c r="AC1203" s="210">
        <v>37027.875</v>
      </c>
    </row>
    <row r="1204" spans="1:30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25">
        <f t="shared" si="95"/>
        <v>25</v>
      </c>
      <c r="G1204" s="214">
        <v>1245763</v>
      </c>
      <c r="H1204" s="210">
        <v>37026.343368055554</v>
      </c>
      <c r="I1204" t="s">
        <v>3145</v>
      </c>
      <c r="M1204" t="s">
        <v>3886</v>
      </c>
      <c r="N1204" t="s">
        <v>3645</v>
      </c>
      <c r="O1204" t="s">
        <v>1018</v>
      </c>
      <c r="Q1204" s="211">
        <v>25</v>
      </c>
      <c r="S1204" t="s">
        <v>3794</v>
      </c>
      <c r="T1204" t="s">
        <v>2685</v>
      </c>
      <c r="U1204" s="213">
        <v>255</v>
      </c>
      <c r="V1204" t="s">
        <v>1101</v>
      </c>
      <c r="W1204" t="s">
        <v>3666</v>
      </c>
      <c r="X1204" t="s">
        <v>3730</v>
      </c>
      <c r="Y1204" t="s">
        <v>3074</v>
      </c>
      <c r="Z1204" t="s">
        <v>4112</v>
      </c>
      <c r="AA1204">
        <v>611032.1</v>
      </c>
      <c r="AB1204" s="210">
        <v>37027.875</v>
      </c>
      <c r="AC1204" s="210">
        <v>37027.875</v>
      </c>
    </row>
    <row r="1205" spans="1:30" x14ac:dyDescent="0.2">
      <c r="A1205" s="44" t="str">
        <f t="shared" si="91"/>
        <v>US Natural Gas Financial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Financial</v>
      </c>
      <c r="E1205" s="44">
        <f>IF(VLOOKUP(S1205,'DD-Lookup'!$J$6:$L$50,3,FALSE)="Monthly",(YEAR(AC1205)-YEAR(AB1205))*12+MONTH(AC1205)-MONTH(AB1205)+1,(AC1205-AB1205+1))</f>
        <v>365</v>
      </c>
      <c r="F1205" s="225">
        <f t="shared" si="95"/>
        <v>1825000</v>
      </c>
      <c r="G1205" s="214">
        <v>1245764</v>
      </c>
      <c r="H1205" s="210">
        <v>37026.34337962963</v>
      </c>
      <c r="I1205" t="s">
        <v>3268</v>
      </c>
      <c r="M1205" t="s">
        <v>3795</v>
      </c>
      <c r="N1205" t="s">
        <v>3247</v>
      </c>
      <c r="O1205" t="s">
        <v>3418</v>
      </c>
      <c r="Q1205" s="211">
        <v>5000</v>
      </c>
      <c r="S1205" t="s">
        <v>3796</v>
      </c>
      <c r="T1205" t="s">
        <v>2685</v>
      </c>
      <c r="U1205" s="213">
        <v>4.5250000000000004</v>
      </c>
      <c r="V1205" t="s">
        <v>1102</v>
      </c>
      <c r="W1205" t="s">
        <v>3975</v>
      </c>
      <c r="X1205" t="s">
        <v>3250</v>
      </c>
      <c r="Y1205" t="s">
        <v>2803</v>
      </c>
      <c r="Z1205" t="s">
        <v>4117</v>
      </c>
      <c r="AA1205" t="s">
        <v>1103</v>
      </c>
      <c r="AB1205" s="210">
        <v>37257.875</v>
      </c>
      <c r="AC1205" s="210">
        <v>37621.875</v>
      </c>
      <c r="AD1205">
        <f>(AC1205-AB1205+1)*SUM(P1205:Q1205)</f>
        <v>1825000</v>
      </c>
    </row>
    <row r="1206" spans="1:30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25">
        <f t="shared" si="95"/>
        <v>5000</v>
      </c>
      <c r="G1206" s="214">
        <v>1245766</v>
      </c>
      <c r="H1206" s="210">
        <v>37026.343425925923</v>
      </c>
      <c r="I1206" t="s">
        <v>3281</v>
      </c>
      <c r="M1206" t="s">
        <v>3795</v>
      </c>
      <c r="N1206" t="s">
        <v>3275</v>
      </c>
      <c r="O1206" t="s">
        <v>3327</v>
      </c>
      <c r="P1206" s="211">
        <v>5000</v>
      </c>
      <c r="S1206" t="s">
        <v>3796</v>
      </c>
      <c r="T1206" t="s">
        <v>2685</v>
      </c>
      <c r="U1206" s="213">
        <v>4.3049999999999997</v>
      </c>
      <c r="V1206" t="s">
        <v>3377</v>
      </c>
      <c r="W1206" t="s">
        <v>3328</v>
      </c>
      <c r="X1206" t="s">
        <v>3329</v>
      </c>
      <c r="Y1206" t="s">
        <v>3280</v>
      </c>
      <c r="Z1206" t="s">
        <v>4117</v>
      </c>
      <c r="AA1206">
        <v>789000</v>
      </c>
      <c r="AB1206" s="210">
        <v>37027.875</v>
      </c>
      <c r="AC1206" s="210">
        <v>37027.875</v>
      </c>
    </row>
    <row r="1207" spans="1:30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25">
        <f t="shared" si="95"/>
        <v>25</v>
      </c>
      <c r="G1207" s="214">
        <v>1245767</v>
      </c>
      <c r="H1207" s="210">
        <v>37026.343518518515</v>
      </c>
      <c r="I1207" t="s">
        <v>3086</v>
      </c>
      <c r="M1207" t="s">
        <v>3886</v>
      </c>
      <c r="N1207" t="s">
        <v>3650</v>
      </c>
      <c r="O1207" t="s">
        <v>3670</v>
      </c>
      <c r="Q1207" s="211">
        <v>25</v>
      </c>
      <c r="S1207" t="s">
        <v>3794</v>
      </c>
      <c r="T1207" t="s">
        <v>2685</v>
      </c>
      <c r="U1207" s="213">
        <v>212</v>
      </c>
      <c r="V1207" t="s">
        <v>3662</v>
      </c>
      <c r="W1207" t="s">
        <v>3672</v>
      </c>
      <c r="X1207" t="s">
        <v>3654</v>
      </c>
      <c r="Y1207" t="s">
        <v>3074</v>
      </c>
      <c r="Z1207" t="s">
        <v>4112</v>
      </c>
      <c r="AA1207">
        <v>611033.1</v>
      </c>
      <c r="AB1207" s="210">
        <v>37027.875</v>
      </c>
      <c r="AC1207" s="210">
        <v>37027.875</v>
      </c>
    </row>
    <row r="1208" spans="1:30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25">
        <f t="shared" si="95"/>
        <v>5000</v>
      </c>
      <c r="G1208" s="214">
        <v>1245769</v>
      </c>
      <c r="H1208" s="210">
        <v>37026.343564814815</v>
      </c>
      <c r="I1208" t="s">
        <v>3234</v>
      </c>
      <c r="M1208" t="s">
        <v>3795</v>
      </c>
      <c r="N1208" t="s">
        <v>3275</v>
      </c>
      <c r="O1208" t="s">
        <v>3327</v>
      </c>
      <c r="Q1208" s="211">
        <v>5000</v>
      </c>
      <c r="S1208" t="s">
        <v>3796</v>
      </c>
      <c r="T1208" t="s">
        <v>2685</v>
      </c>
      <c r="U1208" s="213">
        <v>4.3099999999999996</v>
      </c>
      <c r="V1208" t="s">
        <v>3360</v>
      </c>
      <c r="W1208" t="s">
        <v>3328</v>
      </c>
      <c r="X1208" t="s">
        <v>3329</v>
      </c>
      <c r="Y1208" t="s">
        <v>3280</v>
      </c>
      <c r="Z1208" t="s">
        <v>4117</v>
      </c>
      <c r="AA1208">
        <v>789001</v>
      </c>
      <c r="AB1208" s="210">
        <v>37027.875</v>
      </c>
      <c r="AC1208" s="210">
        <v>37027.875</v>
      </c>
    </row>
    <row r="1209" spans="1:30" x14ac:dyDescent="0.2">
      <c r="A1209" s="44" t="str">
        <f t="shared" si="91"/>
        <v>US Natural Gas Financial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30</v>
      </c>
      <c r="F1209" s="225">
        <f t="shared" si="95"/>
        <v>900000</v>
      </c>
      <c r="G1209" s="214">
        <v>1245770</v>
      </c>
      <c r="H1209" s="210">
        <v>37026.343622685185</v>
      </c>
      <c r="I1209" t="s">
        <v>3093</v>
      </c>
      <c r="M1209" t="s">
        <v>3795</v>
      </c>
      <c r="N1209" t="s">
        <v>3303</v>
      </c>
      <c r="O1209" t="s">
        <v>1104</v>
      </c>
      <c r="Q1209" s="211">
        <v>30000</v>
      </c>
      <c r="S1209" t="s">
        <v>3796</v>
      </c>
      <c r="T1209" t="s">
        <v>2685</v>
      </c>
      <c r="U1209" s="213">
        <v>0.3775</v>
      </c>
      <c r="V1209" t="s">
        <v>1066</v>
      </c>
      <c r="W1209" t="s">
        <v>3306</v>
      </c>
      <c r="X1209" t="s">
        <v>3307</v>
      </c>
      <c r="Y1209" t="s">
        <v>2803</v>
      </c>
      <c r="Z1209" t="s">
        <v>4117</v>
      </c>
      <c r="AA1209" t="s">
        <v>1105</v>
      </c>
      <c r="AB1209" s="210">
        <v>37043.875</v>
      </c>
      <c r="AC1209" s="210">
        <v>37072.875</v>
      </c>
      <c r="AD1209">
        <f>(AC1209-AB1209+1)*SUM(P1209:Q1209)</f>
        <v>900000</v>
      </c>
    </row>
    <row r="1210" spans="1:30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25">
        <f t="shared" si="95"/>
        <v>10000</v>
      </c>
      <c r="G1210" s="214">
        <v>1245771</v>
      </c>
      <c r="H1210" s="210">
        <v>37026.3437037037</v>
      </c>
      <c r="I1210" t="s">
        <v>3822</v>
      </c>
      <c r="M1210" t="s">
        <v>3795</v>
      </c>
      <c r="N1210" t="s">
        <v>3275</v>
      </c>
      <c r="O1210" t="s">
        <v>3276</v>
      </c>
      <c r="P1210" s="211">
        <v>10000</v>
      </c>
      <c r="S1210" t="s">
        <v>3796</v>
      </c>
      <c r="T1210" t="s">
        <v>2685</v>
      </c>
      <c r="U1210" s="213">
        <v>4.53</v>
      </c>
      <c r="V1210" t="s">
        <v>3400</v>
      </c>
      <c r="W1210" t="s">
        <v>3278</v>
      </c>
      <c r="X1210" t="s">
        <v>3279</v>
      </c>
      <c r="Y1210" t="s">
        <v>3280</v>
      </c>
      <c r="Z1210" t="s">
        <v>4117</v>
      </c>
      <c r="AA1210">
        <v>789002</v>
      </c>
      <c r="AB1210" s="210">
        <v>37027.875</v>
      </c>
      <c r="AC1210" s="210">
        <v>37027.875</v>
      </c>
    </row>
    <row r="1211" spans="1:30" x14ac:dyDescent="0.2">
      <c r="A1211" s="44" t="str">
        <f t="shared" si="91"/>
        <v xml:space="preserve"> Metals Financial</v>
      </c>
      <c r="B1211" s="44" t="str">
        <f t="shared" si="92"/>
        <v/>
      </c>
      <c r="C1211" s="44" t="str">
        <f t="shared" si="93"/>
        <v>Metals</v>
      </c>
      <c r="D1211" s="44" t="str">
        <f t="shared" si="94"/>
        <v>Financial</v>
      </c>
      <c r="E1211" s="44">
        <f>IF(VLOOKUP(S1211,'DD-Lookup'!$J$6:$L$50,3,FALSE)="Monthly",(YEAR(AC1211)-YEAR(AB1211))*12+MONTH(AC1211)-MONTH(AB1211)+1,(AC1211-AB1211+1))</f>
        <v>1</v>
      </c>
      <c r="F1211" s="225">
        <f t="shared" si="95"/>
        <v>1</v>
      </c>
      <c r="G1211" s="214">
        <v>1245772</v>
      </c>
      <c r="H1211" s="210">
        <v>37026.343726851854</v>
      </c>
      <c r="I1211" t="s">
        <v>1106</v>
      </c>
      <c r="M1211" t="s">
        <v>3801</v>
      </c>
      <c r="N1211" t="s">
        <v>2782</v>
      </c>
      <c r="O1211" t="s">
        <v>2996</v>
      </c>
      <c r="P1211" s="211">
        <v>1</v>
      </c>
      <c r="S1211" t="s">
        <v>2684</v>
      </c>
      <c r="T1211" t="s">
        <v>2685</v>
      </c>
      <c r="U1211" s="213">
        <v>1509</v>
      </c>
      <c r="V1211" t="s">
        <v>1107</v>
      </c>
      <c r="W1211" t="s">
        <v>2732</v>
      </c>
      <c r="X1211" t="s">
        <v>2688</v>
      </c>
      <c r="Y1211" t="s">
        <v>2689</v>
      </c>
      <c r="Z1211" t="s">
        <v>2690</v>
      </c>
      <c r="AA1211">
        <v>2129830</v>
      </c>
      <c r="AB1211" s="210">
        <v>37090</v>
      </c>
      <c r="AC1211" s="210">
        <v>37090</v>
      </c>
    </row>
    <row r="1212" spans="1:30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25">
        <f t="shared" si="95"/>
        <v>10000</v>
      </c>
      <c r="G1212" s="214">
        <v>1245774</v>
      </c>
      <c r="H1212" s="210">
        <v>37026.343819444446</v>
      </c>
      <c r="I1212" t="s">
        <v>3692</v>
      </c>
      <c r="M1212" t="s">
        <v>3795</v>
      </c>
      <c r="N1212" t="s">
        <v>3275</v>
      </c>
      <c r="O1212" t="s">
        <v>3577</v>
      </c>
      <c r="P1212" s="211">
        <v>10000</v>
      </c>
      <c r="S1212" t="s">
        <v>3796</v>
      </c>
      <c r="T1212" t="s">
        <v>2685</v>
      </c>
      <c r="U1212" s="213">
        <v>4.5999999999999996</v>
      </c>
      <c r="V1212" t="s">
        <v>1043</v>
      </c>
      <c r="W1212" t="s">
        <v>3579</v>
      </c>
      <c r="X1212" t="s">
        <v>3580</v>
      </c>
      <c r="Y1212" t="s">
        <v>3280</v>
      </c>
      <c r="Z1212" t="s">
        <v>4117</v>
      </c>
      <c r="AA1212">
        <v>789004</v>
      </c>
      <c r="AB1212" s="210">
        <v>37027.875</v>
      </c>
      <c r="AC1212" s="210">
        <v>37027.875</v>
      </c>
    </row>
    <row r="1213" spans="1:30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25">
        <f t="shared" si="95"/>
        <v>5000</v>
      </c>
      <c r="G1213" s="214">
        <v>1245773</v>
      </c>
      <c r="H1213" s="210">
        <v>37026.343819444446</v>
      </c>
      <c r="I1213" t="s">
        <v>3157</v>
      </c>
      <c r="M1213" t="s">
        <v>3795</v>
      </c>
      <c r="N1213" t="s">
        <v>3275</v>
      </c>
      <c r="O1213" t="s">
        <v>3327</v>
      </c>
      <c r="Q1213" s="211">
        <v>5000</v>
      </c>
      <c r="S1213" t="s">
        <v>3796</v>
      </c>
      <c r="T1213" t="s">
        <v>2685</v>
      </c>
      <c r="U1213" s="213">
        <v>4.3150000000000004</v>
      </c>
      <c r="V1213" t="s">
        <v>3493</v>
      </c>
      <c r="W1213" t="s">
        <v>3328</v>
      </c>
      <c r="X1213" t="s">
        <v>3329</v>
      </c>
      <c r="Y1213" t="s">
        <v>3280</v>
      </c>
      <c r="Z1213" t="s">
        <v>4117</v>
      </c>
      <c r="AA1213">
        <v>789003</v>
      </c>
      <c r="AB1213" s="210">
        <v>37027.875</v>
      </c>
      <c r="AC1213" s="210">
        <v>37027.875</v>
      </c>
    </row>
    <row r="1214" spans="1:30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25">
        <f t="shared" si="95"/>
        <v>10000</v>
      </c>
      <c r="G1214" s="214">
        <v>1245775</v>
      </c>
      <c r="H1214" s="210">
        <v>37026.343842592592</v>
      </c>
      <c r="I1214" t="s">
        <v>4237</v>
      </c>
      <c r="M1214" t="s">
        <v>3795</v>
      </c>
      <c r="N1214" t="s">
        <v>3275</v>
      </c>
      <c r="O1214" t="s">
        <v>3361</v>
      </c>
      <c r="Q1214" s="211">
        <v>10000</v>
      </c>
      <c r="S1214" t="s">
        <v>3796</v>
      </c>
      <c r="T1214" t="s">
        <v>2685</v>
      </c>
      <c r="U1214" s="213">
        <v>4.4000000000000004</v>
      </c>
      <c r="V1214" t="s">
        <v>3736</v>
      </c>
      <c r="W1214" t="s">
        <v>3363</v>
      </c>
      <c r="X1214" t="s">
        <v>3364</v>
      </c>
      <c r="Y1214" t="s">
        <v>3280</v>
      </c>
      <c r="Z1214" t="s">
        <v>4117</v>
      </c>
      <c r="AA1214">
        <v>789005</v>
      </c>
      <c r="AB1214" s="210">
        <v>37027.875</v>
      </c>
      <c r="AC1214" s="210">
        <v>37027.875</v>
      </c>
    </row>
    <row r="1215" spans="1:30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25">
        <f t="shared" si="95"/>
        <v>5000</v>
      </c>
      <c r="G1215" s="214">
        <v>1245776</v>
      </c>
      <c r="H1215" s="210">
        <v>37026.343865740739</v>
      </c>
      <c r="I1215" t="s">
        <v>3157</v>
      </c>
      <c r="M1215" t="s">
        <v>3795</v>
      </c>
      <c r="N1215" t="s">
        <v>3275</v>
      </c>
      <c r="O1215" t="s">
        <v>3407</v>
      </c>
      <c r="Q1215" s="211">
        <v>5000</v>
      </c>
      <c r="S1215" t="s">
        <v>3796</v>
      </c>
      <c r="T1215" t="s">
        <v>2685</v>
      </c>
      <c r="U1215" s="213">
        <v>4.6550000000000002</v>
      </c>
      <c r="V1215" t="s">
        <v>3344</v>
      </c>
      <c r="W1215" t="s">
        <v>3408</v>
      </c>
      <c r="X1215" t="s">
        <v>3409</v>
      </c>
      <c r="Y1215" t="s">
        <v>3280</v>
      </c>
      <c r="Z1215" t="s">
        <v>4117</v>
      </c>
      <c r="AA1215">
        <v>789006</v>
      </c>
      <c r="AB1215" s="210">
        <v>37027.875</v>
      </c>
      <c r="AC1215" s="210">
        <v>37027.875</v>
      </c>
    </row>
    <row r="1216" spans="1:30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25">
        <f t="shared" si="95"/>
        <v>10000</v>
      </c>
      <c r="G1216" s="214">
        <v>1245778</v>
      </c>
      <c r="H1216" s="210">
        <v>37026.343877314815</v>
      </c>
      <c r="I1216" t="s">
        <v>4237</v>
      </c>
      <c r="M1216" t="s">
        <v>3795</v>
      </c>
      <c r="N1216" t="s">
        <v>3275</v>
      </c>
      <c r="O1216" t="s">
        <v>3696</v>
      </c>
      <c r="P1216" s="211">
        <v>10000</v>
      </c>
      <c r="S1216" t="s">
        <v>3796</v>
      </c>
      <c r="T1216" t="s">
        <v>2685</v>
      </c>
      <c r="U1216" s="213">
        <v>10.7</v>
      </c>
      <c r="V1216" t="s">
        <v>1108</v>
      </c>
      <c r="W1216" t="s">
        <v>3695</v>
      </c>
      <c r="X1216" t="s">
        <v>3580</v>
      </c>
      <c r="Y1216" t="s">
        <v>3280</v>
      </c>
      <c r="Z1216" t="s">
        <v>4117</v>
      </c>
      <c r="AA1216">
        <v>789008</v>
      </c>
      <c r="AB1216" s="210">
        <v>37027.875</v>
      </c>
      <c r="AC1216" s="210">
        <v>37027.875</v>
      </c>
    </row>
    <row r="1217" spans="1:30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25">
        <f t="shared" si="95"/>
        <v>5000</v>
      </c>
      <c r="G1217" s="214">
        <v>1245777</v>
      </c>
      <c r="H1217" s="210">
        <v>37026.343877314815</v>
      </c>
      <c r="I1217" t="s">
        <v>3692</v>
      </c>
      <c r="M1217" t="s">
        <v>3795</v>
      </c>
      <c r="N1217" t="s">
        <v>3275</v>
      </c>
      <c r="O1217" t="s">
        <v>3577</v>
      </c>
      <c r="P1217" s="211">
        <v>5000</v>
      </c>
      <c r="S1217" t="s">
        <v>3796</v>
      </c>
      <c r="T1217" t="s">
        <v>2685</v>
      </c>
      <c r="U1217" s="213">
        <v>4.5</v>
      </c>
      <c r="V1217" t="s">
        <v>1043</v>
      </c>
      <c r="W1217" t="s">
        <v>3579</v>
      </c>
      <c r="X1217" t="s">
        <v>3580</v>
      </c>
      <c r="Y1217" t="s">
        <v>3280</v>
      </c>
      <c r="Z1217" t="s">
        <v>4117</v>
      </c>
      <c r="AA1217">
        <v>789007</v>
      </c>
      <c r="AB1217" s="210">
        <v>37027.875</v>
      </c>
      <c r="AC1217" s="210">
        <v>37027.875</v>
      </c>
    </row>
    <row r="1218" spans="1:30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25">
        <f t="shared" si="95"/>
        <v>10000</v>
      </c>
      <c r="G1218" s="214">
        <v>1245779</v>
      </c>
      <c r="H1218" s="210">
        <v>37026.343923611108</v>
      </c>
      <c r="I1218" t="s">
        <v>3475</v>
      </c>
      <c r="M1218" t="s">
        <v>3795</v>
      </c>
      <c r="N1218" t="s">
        <v>3275</v>
      </c>
      <c r="O1218" t="s">
        <v>3693</v>
      </c>
      <c r="P1218" s="211">
        <v>10000</v>
      </c>
      <c r="S1218" t="s">
        <v>3796</v>
      </c>
      <c r="T1218" t="s">
        <v>2685</v>
      </c>
      <c r="U1218" s="213">
        <v>10.7</v>
      </c>
      <c r="V1218" t="s">
        <v>3578</v>
      </c>
      <c r="W1218" t="s">
        <v>3695</v>
      </c>
      <c r="X1218" t="s">
        <v>3580</v>
      </c>
      <c r="Y1218" t="s">
        <v>3280</v>
      </c>
      <c r="Z1218" t="s">
        <v>4117</v>
      </c>
      <c r="AA1218">
        <v>789009</v>
      </c>
      <c r="AB1218" s="210">
        <v>37027.875</v>
      </c>
      <c r="AC1218" s="210">
        <v>37027.875</v>
      </c>
    </row>
    <row r="1219" spans="1:30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25">
        <f t="shared" si="95"/>
        <v>25</v>
      </c>
      <c r="G1219" s="214">
        <v>1245780</v>
      </c>
      <c r="H1219" s="210">
        <v>37026.343969907408</v>
      </c>
      <c r="I1219" t="s">
        <v>3272</v>
      </c>
      <c r="M1219" t="s">
        <v>3886</v>
      </c>
      <c r="N1219" t="s">
        <v>3650</v>
      </c>
      <c r="O1219" t="s">
        <v>3673</v>
      </c>
      <c r="Q1219" s="211">
        <v>25</v>
      </c>
      <c r="S1219" t="s">
        <v>3794</v>
      </c>
      <c r="T1219" t="s">
        <v>2685</v>
      </c>
      <c r="U1219" s="213">
        <v>240</v>
      </c>
      <c r="V1219" t="s">
        <v>3712</v>
      </c>
      <c r="W1219" t="s">
        <v>3672</v>
      </c>
      <c r="X1219" t="s">
        <v>3654</v>
      </c>
      <c r="Y1219" t="s">
        <v>3074</v>
      </c>
      <c r="Z1219" t="s">
        <v>4112</v>
      </c>
      <c r="AA1219">
        <v>611034.1</v>
      </c>
      <c r="AB1219" s="210">
        <v>37027.875</v>
      </c>
      <c r="AC1219" s="210">
        <v>37027.875</v>
      </c>
    </row>
    <row r="1220" spans="1:30" x14ac:dyDescent="0.2">
      <c r="A1220" s="44" t="str">
        <f t="shared" si="91"/>
        <v>US Natural Gas Financial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31</v>
      </c>
      <c r="F1220" s="225">
        <f t="shared" si="95"/>
        <v>155000</v>
      </c>
      <c r="G1220" s="214">
        <v>1245781</v>
      </c>
      <c r="H1220" s="210">
        <v>37026.343969907408</v>
      </c>
      <c r="I1220" t="s">
        <v>2630</v>
      </c>
      <c r="M1220" t="s">
        <v>3795</v>
      </c>
      <c r="N1220" t="s">
        <v>3303</v>
      </c>
      <c r="O1220" t="s">
        <v>1109</v>
      </c>
      <c r="Q1220" s="211">
        <v>5000</v>
      </c>
      <c r="S1220" t="s">
        <v>3796</v>
      </c>
      <c r="T1220" t="s">
        <v>2685</v>
      </c>
      <c r="U1220" s="213">
        <v>5.45</v>
      </c>
      <c r="V1220" t="s">
        <v>1110</v>
      </c>
      <c r="W1220" t="s">
        <v>1111</v>
      </c>
      <c r="X1220" t="s">
        <v>1112</v>
      </c>
      <c r="Y1220" t="s">
        <v>2803</v>
      </c>
      <c r="Z1220" t="s">
        <v>4117</v>
      </c>
      <c r="AA1220" t="s">
        <v>1113</v>
      </c>
      <c r="AB1220" s="210">
        <v>37073.875</v>
      </c>
      <c r="AC1220" s="210">
        <v>37103.875</v>
      </c>
      <c r="AD1220">
        <f>(AC1220-AB1220+1)*SUM(P1220:Q1220)</f>
        <v>155000</v>
      </c>
    </row>
    <row r="1221" spans="1:30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25">
        <f t="shared" si="95"/>
        <v>10000</v>
      </c>
      <c r="G1221" s="214">
        <v>1245782</v>
      </c>
      <c r="H1221" s="210">
        <v>37026.343981481485</v>
      </c>
      <c r="I1221" t="s">
        <v>2630</v>
      </c>
      <c r="M1221" t="s">
        <v>3795</v>
      </c>
      <c r="N1221" t="s">
        <v>3275</v>
      </c>
      <c r="O1221" t="s">
        <v>3276</v>
      </c>
      <c r="P1221" s="211">
        <v>10000</v>
      </c>
      <c r="S1221" t="s">
        <v>3796</v>
      </c>
      <c r="T1221" t="s">
        <v>2685</v>
      </c>
      <c r="U1221" s="213">
        <v>4.5286999999999997</v>
      </c>
      <c r="V1221" t="s">
        <v>1114</v>
      </c>
      <c r="W1221" t="s">
        <v>3278</v>
      </c>
      <c r="X1221" t="s">
        <v>3279</v>
      </c>
      <c r="Y1221" t="s">
        <v>3280</v>
      </c>
      <c r="Z1221" t="s">
        <v>4117</v>
      </c>
      <c r="AA1221">
        <v>789010</v>
      </c>
      <c r="AB1221" s="210">
        <v>37027.875</v>
      </c>
      <c r="AC1221" s="210">
        <v>37027.875</v>
      </c>
    </row>
    <row r="1222" spans="1:30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25">
        <f t="shared" si="95"/>
        <v>5000</v>
      </c>
      <c r="G1222" s="214">
        <v>1245783</v>
      </c>
      <c r="H1222" s="210">
        <v>37026.343993055554</v>
      </c>
      <c r="I1222" t="s">
        <v>3157</v>
      </c>
      <c r="M1222" t="s">
        <v>3795</v>
      </c>
      <c r="N1222" t="s">
        <v>3275</v>
      </c>
      <c r="O1222" t="s">
        <v>3327</v>
      </c>
      <c r="Q1222" s="211">
        <v>5000</v>
      </c>
      <c r="S1222" t="s">
        <v>3796</v>
      </c>
      <c r="T1222" t="s">
        <v>2685</v>
      </c>
      <c r="U1222" s="213">
        <v>4.3250000000000002</v>
      </c>
      <c r="V1222" t="s">
        <v>3493</v>
      </c>
      <c r="W1222" t="s">
        <v>3328</v>
      </c>
      <c r="X1222" t="s">
        <v>3329</v>
      </c>
      <c r="Y1222" t="s">
        <v>3280</v>
      </c>
      <c r="Z1222" t="s">
        <v>4117</v>
      </c>
      <c r="AA1222">
        <v>789012</v>
      </c>
      <c r="AB1222" s="210">
        <v>37027.875</v>
      </c>
      <c r="AC1222" s="210">
        <v>37027.875</v>
      </c>
    </row>
    <row r="1223" spans="1:30" x14ac:dyDescent="0.2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31</v>
      </c>
      <c r="F1223" s="225">
        <f t="shared" si="95"/>
        <v>155000</v>
      </c>
      <c r="G1223" s="214">
        <v>1245784</v>
      </c>
      <c r="H1223" s="210">
        <v>37026.344027777777</v>
      </c>
      <c r="I1223" t="s">
        <v>3272</v>
      </c>
      <c r="M1223" t="s">
        <v>3795</v>
      </c>
      <c r="N1223" t="s">
        <v>3303</v>
      </c>
      <c r="O1223" t="s">
        <v>1115</v>
      </c>
      <c r="Q1223" s="211">
        <v>5000</v>
      </c>
      <c r="S1223" t="s">
        <v>3796</v>
      </c>
      <c r="T1223" t="s">
        <v>2685</v>
      </c>
      <c r="U1223" s="213">
        <v>5.3</v>
      </c>
      <c r="V1223" t="s">
        <v>1116</v>
      </c>
      <c r="W1223" t="s">
        <v>1111</v>
      </c>
      <c r="X1223" t="s">
        <v>1112</v>
      </c>
      <c r="Y1223" t="s">
        <v>2803</v>
      </c>
      <c r="Z1223" t="s">
        <v>4117</v>
      </c>
      <c r="AA1223" t="s">
        <v>1117</v>
      </c>
      <c r="AB1223" s="210">
        <v>37104.875</v>
      </c>
      <c r="AC1223" s="210">
        <v>37134.875</v>
      </c>
      <c r="AD1223">
        <f>(AC1223-AB1223+1)*SUM(P1223:Q1223)</f>
        <v>155000</v>
      </c>
    </row>
    <row r="1224" spans="1:30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25">
        <f t="shared" si="95"/>
        <v>5000</v>
      </c>
      <c r="G1224" s="214">
        <v>1245785</v>
      </c>
      <c r="H1224" s="210">
        <v>37026.344039351854</v>
      </c>
      <c r="I1224" t="s">
        <v>3334</v>
      </c>
      <c r="M1224" t="s">
        <v>3795</v>
      </c>
      <c r="N1224" t="s">
        <v>3275</v>
      </c>
      <c r="O1224" t="s">
        <v>3340</v>
      </c>
      <c r="Q1224" s="211">
        <v>5000</v>
      </c>
      <c r="S1224" t="s">
        <v>3796</v>
      </c>
      <c r="T1224" t="s">
        <v>2685</v>
      </c>
      <c r="U1224" s="213">
        <v>4.33</v>
      </c>
      <c r="V1224" t="s">
        <v>3463</v>
      </c>
      <c r="W1224" t="s">
        <v>3328</v>
      </c>
      <c r="X1224" t="s">
        <v>3329</v>
      </c>
      <c r="Y1224" t="s">
        <v>3280</v>
      </c>
      <c r="Z1224" t="s">
        <v>4117</v>
      </c>
      <c r="AA1224">
        <v>789013</v>
      </c>
      <c r="AB1224" s="210">
        <v>37027.875</v>
      </c>
      <c r="AC1224" s="210">
        <v>37027.875</v>
      </c>
    </row>
    <row r="1225" spans="1:30" x14ac:dyDescent="0.2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5</v>
      </c>
      <c r="F1225" s="225">
        <f t="shared" si="95"/>
        <v>250</v>
      </c>
      <c r="G1225" s="214">
        <v>1245786</v>
      </c>
      <c r="H1225" s="210">
        <v>37026.3440625</v>
      </c>
      <c r="I1225" t="s">
        <v>3182</v>
      </c>
      <c r="M1225" t="s">
        <v>3886</v>
      </c>
      <c r="N1225" t="s">
        <v>3096</v>
      </c>
      <c r="O1225" t="s">
        <v>1118</v>
      </c>
      <c r="Q1225" s="211">
        <v>50</v>
      </c>
      <c r="S1225" t="s">
        <v>3794</v>
      </c>
      <c r="T1225" t="s">
        <v>2685</v>
      </c>
      <c r="U1225" s="213">
        <v>48.25</v>
      </c>
      <c r="V1225" t="s">
        <v>3183</v>
      </c>
      <c r="W1225" t="s">
        <v>3138</v>
      </c>
      <c r="X1225" t="s">
        <v>3139</v>
      </c>
      <c r="Y1225" t="s">
        <v>3074</v>
      </c>
      <c r="Z1225" t="s">
        <v>4112</v>
      </c>
      <c r="AA1225">
        <v>611035.1</v>
      </c>
      <c r="AB1225" s="210">
        <v>37032.875</v>
      </c>
      <c r="AC1225" s="210">
        <v>37036.875</v>
      </c>
    </row>
    <row r="1226" spans="1:30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25">
        <f t="shared" si="95"/>
        <v>5000</v>
      </c>
      <c r="G1226" s="214">
        <v>1245787</v>
      </c>
      <c r="H1226" s="210">
        <v>37026.344108796293</v>
      </c>
      <c r="I1226" t="s">
        <v>3268</v>
      </c>
      <c r="M1226" t="s">
        <v>3795</v>
      </c>
      <c r="N1226" t="s">
        <v>3275</v>
      </c>
      <c r="O1226" t="s">
        <v>3327</v>
      </c>
      <c r="P1226" s="211">
        <v>5000</v>
      </c>
      <c r="S1226" t="s">
        <v>3796</v>
      </c>
      <c r="T1226" t="s">
        <v>2685</v>
      </c>
      <c r="U1226" s="213">
        <v>4.3250000000000002</v>
      </c>
      <c r="V1226" t="s">
        <v>3502</v>
      </c>
      <c r="W1226" t="s">
        <v>3328</v>
      </c>
      <c r="X1226" t="s">
        <v>3329</v>
      </c>
      <c r="Y1226" t="s">
        <v>3280</v>
      </c>
      <c r="Z1226" t="s">
        <v>4117</v>
      </c>
      <c r="AA1226">
        <v>789014</v>
      </c>
      <c r="AB1226" s="210">
        <v>37027.875</v>
      </c>
      <c r="AC1226" s="210">
        <v>37027.875</v>
      </c>
    </row>
    <row r="1227" spans="1:30" x14ac:dyDescent="0.2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25">
        <f t="shared" ref="F1227:F1290" si="100">E1227*SUM(P1227:Q1227)</f>
        <v>150000</v>
      </c>
      <c r="G1227" s="214">
        <v>1245788</v>
      </c>
      <c r="H1227" s="210">
        <v>37026.34412037037</v>
      </c>
      <c r="I1227" t="s">
        <v>3386</v>
      </c>
      <c r="M1227" t="s">
        <v>3795</v>
      </c>
      <c r="N1227" t="s">
        <v>3303</v>
      </c>
      <c r="O1227" t="s">
        <v>1119</v>
      </c>
      <c r="Q1227" s="211">
        <v>5000</v>
      </c>
      <c r="S1227" t="s">
        <v>3796</v>
      </c>
      <c r="T1227" t="s">
        <v>2685</v>
      </c>
      <c r="U1227" s="213">
        <v>4.45</v>
      </c>
      <c r="V1227" t="s">
        <v>1120</v>
      </c>
      <c r="W1227" t="s">
        <v>1111</v>
      </c>
      <c r="X1227" t="s">
        <v>1112</v>
      </c>
      <c r="Y1227" t="s">
        <v>2803</v>
      </c>
      <c r="Z1227" t="s">
        <v>4117</v>
      </c>
      <c r="AA1227" t="s">
        <v>1121</v>
      </c>
      <c r="AB1227" s="210">
        <v>37135.875</v>
      </c>
      <c r="AC1227" s="210">
        <v>37164.875</v>
      </c>
      <c r="AD1227">
        <f>(AC1227-AB1227+1)*SUM(P1227:Q1227)</f>
        <v>150000</v>
      </c>
    </row>
    <row r="1228" spans="1:30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25">
        <f t="shared" si="100"/>
        <v>4450</v>
      </c>
      <c r="G1228" s="214">
        <v>1245789</v>
      </c>
      <c r="H1228" s="210">
        <v>37026.344155092593</v>
      </c>
      <c r="I1228" t="s">
        <v>3157</v>
      </c>
      <c r="M1228" t="s">
        <v>3795</v>
      </c>
      <c r="N1228" t="s">
        <v>3275</v>
      </c>
      <c r="O1228" t="s">
        <v>1122</v>
      </c>
      <c r="Q1228" s="211">
        <v>4450</v>
      </c>
      <c r="S1228" t="s">
        <v>3796</v>
      </c>
      <c r="T1228" t="s">
        <v>2685</v>
      </c>
      <c r="U1228" s="213">
        <v>4.2699999999999996</v>
      </c>
      <c r="V1228" t="s">
        <v>1123</v>
      </c>
      <c r="W1228" t="s">
        <v>3363</v>
      </c>
      <c r="X1228" t="s">
        <v>3364</v>
      </c>
      <c r="Y1228" t="s">
        <v>3280</v>
      </c>
      <c r="Z1228" t="s">
        <v>4117</v>
      </c>
      <c r="AA1228">
        <v>789015</v>
      </c>
      <c r="AB1228" s="210">
        <v>37027.875</v>
      </c>
      <c r="AC1228" s="210">
        <v>37027.875</v>
      </c>
    </row>
    <row r="1229" spans="1:30" x14ac:dyDescent="0.2">
      <c r="A1229" s="44" t="str">
        <f t="shared" si="96"/>
        <v>US Natural Gas Financial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Financial</v>
      </c>
      <c r="E1229" s="44">
        <f>IF(VLOOKUP(S1229,'DD-Lookup'!$J$6:$L$50,3,FALSE)="Monthly",(YEAR(AC1229)-YEAR(AB1229))*12+MONTH(AC1229)-MONTH(AB1229)+1,(AC1229-AB1229+1))</f>
        <v>31</v>
      </c>
      <c r="F1229" s="225">
        <f t="shared" si="100"/>
        <v>155000</v>
      </c>
      <c r="G1229" s="214">
        <v>1245790</v>
      </c>
      <c r="H1229" s="210">
        <v>37026.344212962962</v>
      </c>
      <c r="I1229" t="s">
        <v>3524</v>
      </c>
      <c r="M1229" t="s">
        <v>3795</v>
      </c>
      <c r="N1229" t="s">
        <v>3303</v>
      </c>
      <c r="O1229" t="s">
        <v>1109</v>
      </c>
      <c r="Q1229" s="211">
        <v>5000</v>
      </c>
      <c r="S1229" t="s">
        <v>3796</v>
      </c>
      <c r="T1229" t="s">
        <v>2685</v>
      </c>
      <c r="U1229" s="213">
        <v>5.6</v>
      </c>
      <c r="V1229" t="s">
        <v>3677</v>
      </c>
      <c r="W1229" t="s">
        <v>1111</v>
      </c>
      <c r="X1229" t="s">
        <v>1112</v>
      </c>
      <c r="Y1229" t="s">
        <v>2803</v>
      </c>
      <c r="Z1229" t="s">
        <v>4117</v>
      </c>
      <c r="AA1229" t="s">
        <v>1124</v>
      </c>
      <c r="AB1229" s="210">
        <v>37073.875</v>
      </c>
      <c r="AC1229" s="210">
        <v>37103.875</v>
      </c>
      <c r="AD1229">
        <f>(AC1229-AB1229+1)*SUM(P1229:Q1229)</f>
        <v>155000</v>
      </c>
    </row>
    <row r="1230" spans="1:30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25">
        <f t="shared" si="100"/>
        <v>10000</v>
      </c>
      <c r="G1230" s="214">
        <v>1245791</v>
      </c>
      <c r="H1230" s="210">
        <v>37026.344282407408</v>
      </c>
      <c r="I1230" t="s">
        <v>3822</v>
      </c>
      <c r="M1230" t="s">
        <v>3795</v>
      </c>
      <c r="N1230" t="s">
        <v>3275</v>
      </c>
      <c r="O1230" t="s">
        <v>3276</v>
      </c>
      <c r="Q1230" s="211">
        <v>10000</v>
      </c>
      <c r="S1230" t="s">
        <v>3796</v>
      </c>
      <c r="T1230" t="s">
        <v>2685</v>
      </c>
      <c r="U1230" s="213">
        <v>4.5324999999999998</v>
      </c>
      <c r="V1230" t="s">
        <v>3400</v>
      </c>
      <c r="W1230" t="s">
        <v>3278</v>
      </c>
      <c r="X1230" t="s">
        <v>3279</v>
      </c>
      <c r="Y1230" t="s">
        <v>3280</v>
      </c>
      <c r="Z1230" t="s">
        <v>4117</v>
      </c>
      <c r="AA1230">
        <v>789016</v>
      </c>
      <c r="AB1230" s="210">
        <v>37027.875</v>
      </c>
      <c r="AC1230" s="210">
        <v>37027.875</v>
      </c>
    </row>
    <row r="1231" spans="1:30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30</v>
      </c>
      <c r="F1231" s="225">
        <f t="shared" si="100"/>
        <v>75000</v>
      </c>
      <c r="G1231" s="214">
        <v>1245792</v>
      </c>
      <c r="H1231" s="210">
        <v>37026.344305555554</v>
      </c>
      <c r="I1231" t="s">
        <v>3283</v>
      </c>
      <c r="M1231" t="s">
        <v>3795</v>
      </c>
      <c r="N1231" t="s">
        <v>3247</v>
      </c>
      <c r="O1231" t="s">
        <v>3248</v>
      </c>
      <c r="Q1231" s="211">
        <v>2500</v>
      </c>
      <c r="S1231" t="s">
        <v>3796</v>
      </c>
      <c r="T1231" t="s">
        <v>2685</v>
      </c>
      <c r="U1231" s="213">
        <v>4.4950000000000001</v>
      </c>
      <c r="V1231" t="s">
        <v>3466</v>
      </c>
      <c r="W1231" t="s">
        <v>3975</v>
      </c>
      <c r="X1231" t="s">
        <v>3250</v>
      </c>
      <c r="Y1231" t="s">
        <v>2803</v>
      </c>
      <c r="Z1231" t="s">
        <v>4117</v>
      </c>
      <c r="AA1231" t="s">
        <v>1125</v>
      </c>
      <c r="AB1231" s="210">
        <v>37043.875</v>
      </c>
      <c r="AC1231" s="210">
        <v>37072.875</v>
      </c>
      <c r="AD1231">
        <f>(AC1231-AB1231+1)*SUM(P1231:Q1231)</f>
        <v>75000</v>
      </c>
    </row>
    <row r="1232" spans="1:30" x14ac:dyDescent="0.2">
      <c r="A1232" s="44" t="str">
        <f t="shared" si="96"/>
        <v>US Natural Gas Financial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151</v>
      </c>
      <c r="F1232" s="225">
        <f t="shared" si="100"/>
        <v>755000</v>
      </c>
      <c r="G1232" s="214">
        <v>1245793</v>
      </c>
      <c r="H1232" s="210">
        <v>37026.344340277778</v>
      </c>
      <c r="I1232" t="s">
        <v>3093</v>
      </c>
      <c r="M1232" t="s">
        <v>3795</v>
      </c>
      <c r="N1232" t="s">
        <v>3247</v>
      </c>
      <c r="O1232" t="s">
        <v>3346</v>
      </c>
      <c r="Q1232" s="211">
        <v>5000</v>
      </c>
      <c r="S1232" t="s">
        <v>3796</v>
      </c>
      <c r="T1232" t="s">
        <v>2685</v>
      </c>
      <c r="U1232" s="213">
        <v>4.8949999999999996</v>
      </c>
      <c r="V1232" t="s">
        <v>1126</v>
      </c>
      <c r="W1232" t="s">
        <v>3975</v>
      </c>
      <c r="X1232" t="s">
        <v>3250</v>
      </c>
      <c r="Y1232" t="s">
        <v>2803</v>
      </c>
      <c r="Z1232" t="s">
        <v>4117</v>
      </c>
      <c r="AA1232" t="s">
        <v>1127</v>
      </c>
      <c r="AB1232" s="210">
        <v>37196</v>
      </c>
      <c r="AC1232" s="210">
        <v>37346</v>
      </c>
      <c r="AD1232">
        <f>(AC1232-AB1232+1)*SUM(P1232:Q1232)</f>
        <v>755000</v>
      </c>
    </row>
    <row r="1233" spans="1:30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25">
        <f t="shared" si="100"/>
        <v>10000</v>
      </c>
      <c r="G1233" s="214">
        <v>1245795</v>
      </c>
      <c r="H1233" s="210">
        <v>37026.344363425924</v>
      </c>
      <c r="I1233" t="s">
        <v>3758</v>
      </c>
      <c r="M1233" t="s">
        <v>3795</v>
      </c>
      <c r="N1233" t="s">
        <v>3275</v>
      </c>
      <c r="O1233" t="s">
        <v>3470</v>
      </c>
      <c r="Q1233" s="211">
        <v>10000</v>
      </c>
      <c r="S1233" t="s">
        <v>3796</v>
      </c>
      <c r="T1233" t="s">
        <v>2685</v>
      </c>
      <c r="U1233" s="213">
        <v>4.415</v>
      </c>
      <c r="V1233" t="s">
        <v>3759</v>
      </c>
      <c r="W1233" t="s">
        <v>3471</v>
      </c>
      <c r="X1233" t="s">
        <v>3472</v>
      </c>
      <c r="Y1233" t="s">
        <v>3280</v>
      </c>
      <c r="Z1233" t="s">
        <v>4117</v>
      </c>
      <c r="AA1233">
        <v>789017</v>
      </c>
      <c r="AB1233" s="210">
        <v>37027.875</v>
      </c>
      <c r="AC1233" s="210">
        <v>37027.875</v>
      </c>
    </row>
    <row r="1234" spans="1:30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16</v>
      </c>
      <c r="F1234" s="225">
        <f t="shared" si="100"/>
        <v>11664</v>
      </c>
      <c r="G1234" s="214">
        <v>1245796</v>
      </c>
      <c r="H1234" s="210">
        <v>37026.344375000001</v>
      </c>
      <c r="I1234" t="s">
        <v>3596</v>
      </c>
      <c r="M1234" t="s">
        <v>3795</v>
      </c>
      <c r="N1234" t="s">
        <v>3275</v>
      </c>
      <c r="O1234" t="s">
        <v>1128</v>
      </c>
      <c r="Q1234" s="211">
        <v>729</v>
      </c>
      <c r="S1234" t="s">
        <v>3796</v>
      </c>
      <c r="T1234" t="s">
        <v>2685</v>
      </c>
      <c r="U1234" s="213">
        <v>4.34</v>
      </c>
      <c r="V1234" t="s">
        <v>3608</v>
      </c>
      <c r="W1234" t="s">
        <v>3328</v>
      </c>
      <c r="X1234" t="s">
        <v>3329</v>
      </c>
      <c r="Y1234" t="s">
        <v>3280</v>
      </c>
      <c r="Z1234" t="s">
        <v>4117</v>
      </c>
      <c r="AA1234">
        <v>789018</v>
      </c>
      <c r="AB1234" s="210">
        <v>37027.875</v>
      </c>
      <c r="AC1234" s="210">
        <v>37042.875</v>
      </c>
    </row>
    <row r="1235" spans="1:30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25">
        <f t="shared" si="100"/>
        <v>10000</v>
      </c>
      <c r="G1235" s="214">
        <v>1245797</v>
      </c>
      <c r="H1235" s="210">
        <v>37026.34443287037</v>
      </c>
      <c r="I1235" t="s">
        <v>3758</v>
      </c>
      <c r="M1235" t="s">
        <v>3795</v>
      </c>
      <c r="N1235" t="s">
        <v>3275</v>
      </c>
      <c r="O1235" t="s">
        <v>3470</v>
      </c>
      <c r="Q1235" s="211">
        <v>10000</v>
      </c>
      <c r="S1235" t="s">
        <v>3796</v>
      </c>
      <c r="T1235" t="s">
        <v>2685</v>
      </c>
      <c r="U1235" s="213">
        <v>4.415</v>
      </c>
      <c r="V1235" t="s">
        <v>3759</v>
      </c>
      <c r="W1235" t="s">
        <v>3471</v>
      </c>
      <c r="X1235" t="s">
        <v>3472</v>
      </c>
      <c r="Y1235" t="s">
        <v>3280</v>
      </c>
      <c r="Z1235" t="s">
        <v>4117</v>
      </c>
      <c r="AA1235">
        <v>789019</v>
      </c>
      <c r="AB1235" s="210">
        <v>37027.875</v>
      </c>
      <c r="AC1235" s="210">
        <v>37027.875</v>
      </c>
    </row>
    <row r="1236" spans="1:30" x14ac:dyDescent="0.2">
      <c r="A1236" s="44" t="str">
        <f t="shared" si="96"/>
        <v>US Natural Gas Financial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Financial</v>
      </c>
      <c r="E1236" s="44">
        <f>IF(VLOOKUP(S1236,'DD-Lookup'!$J$6:$L$50,3,FALSE)="Monthly",(YEAR(AC1236)-YEAR(AB1236))*12+MONTH(AC1236)-MONTH(AB1236)+1,(AC1236-AB1236+1))</f>
        <v>31</v>
      </c>
      <c r="F1236" s="225">
        <f t="shared" si="100"/>
        <v>155000</v>
      </c>
      <c r="G1236" s="214">
        <v>1245798</v>
      </c>
      <c r="H1236" s="210">
        <v>37026.344444444447</v>
      </c>
      <c r="I1236" t="s">
        <v>3134</v>
      </c>
      <c r="M1236" t="s">
        <v>3795</v>
      </c>
      <c r="N1236" t="s">
        <v>3303</v>
      </c>
      <c r="O1236" t="s">
        <v>1109</v>
      </c>
      <c r="Q1236" s="211">
        <v>5000</v>
      </c>
      <c r="S1236" t="s">
        <v>3796</v>
      </c>
      <c r="T1236" t="s">
        <v>2685</v>
      </c>
      <c r="U1236" s="213">
        <v>5.75</v>
      </c>
      <c r="V1236" t="s">
        <v>1129</v>
      </c>
      <c r="W1236" t="s">
        <v>1111</v>
      </c>
      <c r="X1236" t="s">
        <v>1112</v>
      </c>
      <c r="Y1236" t="s">
        <v>2803</v>
      </c>
      <c r="Z1236" t="s">
        <v>4117</v>
      </c>
      <c r="AA1236" t="s">
        <v>1130</v>
      </c>
      <c r="AB1236" s="210">
        <v>37073.875</v>
      </c>
      <c r="AC1236" s="210">
        <v>37103.875</v>
      </c>
      <c r="AD1236">
        <f>(AC1236-AB1236+1)*SUM(P1236:Q1236)</f>
        <v>155000</v>
      </c>
    </row>
    <row r="1237" spans="1:30" x14ac:dyDescent="0.2">
      <c r="A1237" s="44" t="str">
        <f t="shared" si="96"/>
        <v>US Power Physical</v>
      </c>
      <c r="B1237" s="44" t="str">
        <f t="shared" si="97"/>
        <v>US</v>
      </c>
      <c r="C1237" s="44" t="str">
        <f t="shared" si="98"/>
        <v>Power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25">
        <f t="shared" si="100"/>
        <v>25</v>
      </c>
      <c r="G1237" s="214">
        <v>1245799</v>
      </c>
      <c r="H1237" s="210">
        <v>37026.344467592593</v>
      </c>
      <c r="I1237" t="s">
        <v>3145</v>
      </c>
      <c r="M1237" t="s">
        <v>3886</v>
      </c>
      <c r="N1237" t="s">
        <v>3645</v>
      </c>
      <c r="O1237" t="s">
        <v>3657</v>
      </c>
      <c r="P1237" s="211">
        <v>25</v>
      </c>
      <c r="S1237" t="s">
        <v>3794</v>
      </c>
      <c r="T1237" t="s">
        <v>2685</v>
      </c>
      <c r="U1237" s="213">
        <v>225</v>
      </c>
      <c r="V1237" t="s">
        <v>3661</v>
      </c>
      <c r="W1237" t="s">
        <v>3659</v>
      </c>
      <c r="X1237" t="s">
        <v>3649</v>
      </c>
      <c r="Y1237" t="s">
        <v>3074</v>
      </c>
      <c r="Z1237" t="s">
        <v>4112</v>
      </c>
      <c r="AA1237">
        <v>611037.1</v>
      </c>
      <c r="AB1237" s="210">
        <v>37027.875</v>
      </c>
      <c r="AC1237" s="210">
        <v>37027.875</v>
      </c>
    </row>
    <row r="1238" spans="1:30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25">
        <f t="shared" si="100"/>
        <v>10000</v>
      </c>
      <c r="G1238" s="214">
        <v>1245800</v>
      </c>
      <c r="H1238" s="210">
        <v>37026.344467592593</v>
      </c>
      <c r="I1238" t="s">
        <v>1131</v>
      </c>
      <c r="M1238" t="s">
        <v>3795</v>
      </c>
      <c r="N1238" t="s">
        <v>3275</v>
      </c>
      <c r="O1238" t="s">
        <v>3457</v>
      </c>
      <c r="P1238" s="211">
        <v>10000</v>
      </c>
      <c r="S1238" t="s">
        <v>3796</v>
      </c>
      <c r="T1238" t="s">
        <v>2685</v>
      </c>
      <c r="U1238" s="213">
        <v>4.4400000000000004</v>
      </c>
      <c r="V1238" t="s">
        <v>1132</v>
      </c>
      <c r="W1238" t="s">
        <v>3459</v>
      </c>
      <c r="X1238" t="s">
        <v>3460</v>
      </c>
      <c r="Y1238" t="s">
        <v>3280</v>
      </c>
      <c r="Z1238" t="s">
        <v>4117</v>
      </c>
      <c r="AA1238">
        <v>789020</v>
      </c>
      <c r="AB1238" s="210">
        <v>37027.875</v>
      </c>
      <c r="AC1238" s="210">
        <v>37027.875</v>
      </c>
    </row>
    <row r="1239" spans="1:30" x14ac:dyDescent="0.2">
      <c r="A1239" s="44" t="str">
        <f t="shared" si="96"/>
        <v>US Natural Gas Financial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Financial</v>
      </c>
      <c r="E1239" s="44">
        <f>IF(VLOOKUP(S1239,'DD-Lookup'!$J$6:$L$50,3,FALSE)="Monthly",(YEAR(AC1239)-YEAR(AB1239))*12+MONTH(AC1239)-MONTH(AB1239)+1,(AC1239-AB1239+1))</f>
        <v>31</v>
      </c>
      <c r="F1239" s="225">
        <f t="shared" si="100"/>
        <v>155000</v>
      </c>
      <c r="G1239" s="214">
        <v>1245801</v>
      </c>
      <c r="H1239" s="210">
        <v>37026.344490740739</v>
      </c>
      <c r="I1239" t="s">
        <v>3134</v>
      </c>
      <c r="M1239" t="s">
        <v>3795</v>
      </c>
      <c r="N1239" t="s">
        <v>3303</v>
      </c>
      <c r="O1239" t="s">
        <v>1115</v>
      </c>
      <c r="Q1239" s="211">
        <v>5000</v>
      </c>
      <c r="S1239" t="s">
        <v>3796</v>
      </c>
      <c r="T1239" t="s">
        <v>2685</v>
      </c>
      <c r="U1239" s="213">
        <v>5.45</v>
      </c>
      <c r="V1239" t="s">
        <v>1129</v>
      </c>
      <c r="W1239" t="s">
        <v>1111</v>
      </c>
      <c r="X1239" t="s">
        <v>1112</v>
      </c>
      <c r="Y1239" t="s">
        <v>2803</v>
      </c>
      <c r="Z1239" t="s">
        <v>4117</v>
      </c>
      <c r="AA1239" t="s">
        <v>1133</v>
      </c>
      <c r="AB1239" s="210">
        <v>37104.875</v>
      </c>
      <c r="AC1239" s="210">
        <v>37134.875</v>
      </c>
      <c r="AD1239">
        <f>(AC1239-AB1239+1)*SUM(P1239:Q1239)</f>
        <v>155000</v>
      </c>
    </row>
    <row r="1240" spans="1:30" x14ac:dyDescent="0.2">
      <c r="A1240" s="44" t="str">
        <f t="shared" si="96"/>
        <v>US Power Financial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Financial</v>
      </c>
      <c r="E1240" s="44">
        <f>IF(VLOOKUP(S1240,'DD-Lookup'!$J$6:$L$50,3,FALSE)="Monthly",(YEAR(AC1240)-YEAR(AB1240))*12+MONTH(AC1240)-MONTH(AB1240)+1,(AC1240-AB1240+1))</f>
        <v>1</v>
      </c>
      <c r="F1240" s="225">
        <f t="shared" si="100"/>
        <v>50</v>
      </c>
      <c r="G1240" s="214">
        <v>1245802</v>
      </c>
      <c r="H1240" s="210">
        <v>37026.344560185185</v>
      </c>
      <c r="I1240" t="s">
        <v>3412</v>
      </c>
      <c r="M1240" t="s">
        <v>3886</v>
      </c>
      <c r="N1240" t="s">
        <v>3069</v>
      </c>
      <c r="O1240" t="s">
        <v>1134</v>
      </c>
      <c r="Q1240" s="211">
        <v>50</v>
      </c>
      <c r="S1240" t="s">
        <v>3794</v>
      </c>
      <c r="T1240" t="s">
        <v>2685</v>
      </c>
      <c r="U1240" s="213">
        <v>37</v>
      </c>
      <c r="V1240" t="s">
        <v>3414</v>
      </c>
      <c r="W1240" t="s">
        <v>3072</v>
      </c>
      <c r="X1240" t="s">
        <v>3073</v>
      </c>
      <c r="Y1240" t="s">
        <v>3074</v>
      </c>
      <c r="Z1240" t="s">
        <v>4117</v>
      </c>
      <c r="AA1240">
        <v>611038.1</v>
      </c>
      <c r="AB1240" s="210">
        <v>37026.875</v>
      </c>
      <c r="AC1240" s="210">
        <v>37026.875</v>
      </c>
    </row>
    <row r="1241" spans="1:30" x14ac:dyDescent="0.2">
      <c r="A1241" s="44" t="str">
        <f t="shared" si="96"/>
        <v>US Power Physical</v>
      </c>
      <c r="B1241" s="44" t="str">
        <f t="shared" si="97"/>
        <v>US</v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25">
        <f t="shared" si="100"/>
        <v>25</v>
      </c>
      <c r="G1241" s="214">
        <v>1245803</v>
      </c>
      <c r="H1241" s="210">
        <v>37026.344571759262</v>
      </c>
      <c r="I1241" t="s">
        <v>3168</v>
      </c>
      <c r="M1241" t="s">
        <v>3886</v>
      </c>
      <c r="N1241" t="s">
        <v>3645</v>
      </c>
      <c r="O1241" t="s">
        <v>3657</v>
      </c>
      <c r="P1241" s="211">
        <v>25</v>
      </c>
      <c r="S1241" t="s">
        <v>3794</v>
      </c>
      <c r="T1241" t="s">
        <v>2685</v>
      </c>
      <c r="U1241" s="213">
        <v>222.5</v>
      </c>
      <c r="V1241" t="s">
        <v>3726</v>
      </c>
      <c r="W1241" t="s">
        <v>3659</v>
      </c>
      <c r="X1241" t="s">
        <v>3649</v>
      </c>
      <c r="Y1241" t="s">
        <v>3074</v>
      </c>
      <c r="Z1241" t="s">
        <v>4112</v>
      </c>
      <c r="AA1241">
        <v>611039.1</v>
      </c>
      <c r="AB1241" s="210">
        <v>37027.875</v>
      </c>
      <c r="AC1241" s="210">
        <v>37027.875</v>
      </c>
    </row>
    <row r="1242" spans="1:30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25">
        <f t="shared" si="100"/>
        <v>10000</v>
      </c>
      <c r="G1242" s="214">
        <v>1245804</v>
      </c>
      <c r="H1242" s="210">
        <v>37026.344618055555</v>
      </c>
      <c r="I1242" t="s">
        <v>3758</v>
      </c>
      <c r="M1242" t="s">
        <v>3795</v>
      </c>
      <c r="N1242" t="s">
        <v>3275</v>
      </c>
      <c r="O1242" t="s">
        <v>3470</v>
      </c>
      <c r="Q1242" s="211">
        <v>10000</v>
      </c>
      <c r="S1242" t="s">
        <v>3796</v>
      </c>
      <c r="T1242" t="s">
        <v>2685</v>
      </c>
      <c r="U1242" s="213">
        <v>4.4249999999999998</v>
      </c>
      <c r="V1242" t="s">
        <v>3759</v>
      </c>
      <c r="W1242" t="s">
        <v>3471</v>
      </c>
      <c r="X1242" t="s">
        <v>3472</v>
      </c>
      <c r="Y1242" t="s">
        <v>3280</v>
      </c>
      <c r="Z1242" t="s">
        <v>4117</v>
      </c>
      <c r="AA1242">
        <v>789021</v>
      </c>
      <c r="AB1242" s="210">
        <v>37027.875</v>
      </c>
      <c r="AC1242" s="210">
        <v>37027.875</v>
      </c>
    </row>
    <row r="1243" spans="1:30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25">
        <f t="shared" si="100"/>
        <v>25</v>
      </c>
      <c r="G1243" s="214">
        <v>1245805</v>
      </c>
      <c r="H1243" s="210">
        <v>37026.344629629632</v>
      </c>
      <c r="I1243" t="s">
        <v>3667</v>
      </c>
      <c r="M1243" t="s">
        <v>3886</v>
      </c>
      <c r="N1243" t="s">
        <v>3650</v>
      </c>
      <c r="O1243" t="s">
        <v>3651</v>
      </c>
      <c r="P1243" s="211">
        <v>25</v>
      </c>
      <c r="S1243" t="s">
        <v>3794</v>
      </c>
      <c r="T1243" t="s">
        <v>2685</v>
      </c>
      <c r="U1243" s="213">
        <v>90</v>
      </c>
      <c r="V1243" t="s">
        <v>3700</v>
      </c>
      <c r="W1243" t="s">
        <v>3653</v>
      </c>
      <c r="X1243" t="s">
        <v>3654</v>
      </c>
      <c r="Y1243" t="s">
        <v>3074</v>
      </c>
      <c r="Z1243" t="s">
        <v>4112</v>
      </c>
      <c r="AA1243">
        <v>611040.1</v>
      </c>
      <c r="AB1243" s="210">
        <v>37027.875</v>
      </c>
      <c r="AC1243" s="210">
        <v>37027.875</v>
      </c>
    </row>
    <row r="1244" spans="1:30" x14ac:dyDescent="0.2">
      <c r="A1244" s="44" t="str">
        <f t="shared" si="96"/>
        <v>US Natural Gas Financial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Financial</v>
      </c>
      <c r="E1244" s="44">
        <f>IF(VLOOKUP(S1244,'DD-Lookup'!$J$6:$L$50,3,FALSE)="Monthly",(YEAR(AC1244)-YEAR(AB1244))*12+MONTH(AC1244)-MONTH(AB1244)+1,(AC1244-AB1244+1))</f>
        <v>31</v>
      </c>
      <c r="F1244" s="225">
        <f t="shared" si="100"/>
        <v>155000</v>
      </c>
      <c r="G1244" s="214">
        <v>1245806</v>
      </c>
      <c r="H1244" s="210">
        <v>37026.344629629632</v>
      </c>
      <c r="I1244" t="s">
        <v>3524</v>
      </c>
      <c r="M1244" t="s">
        <v>3795</v>
      </c>
      <c r="N1244" t="s">
        <v>3303</v>
      </c>
      <c r="O1244" t="s">
        <v>1135</v>
      </c>
      <c r="Q1244" s="211">
        <v>5000</v>
      </c>
      <c r="S1244" t="s">
        <v>3796</v>
      </c>
      <c r="T1244" t="s">
        <v>2685</v>
      </c>
      <c r="U1244" s="213">
        <v>3.9</v>
      </c>
      <c r="V1244" t="s">
        <v>3677</v>
      </c>
      <c r="W1244" t="s">
        <v>1111</v>
      </c>
      <c r="X1244" t="s">
        <v>1112</v>
      </c>
      <c r="Y1244" t="s">
        <v>2803</v>
      </c>
      <c r="Z1244" t="s">
        <v>4117</v>
      </c>
      <c r="AA1244" t="s">
        <v>1136</v>
      </c>
      <c r="AB1244" s="210">
        <v>37165</v>
      </c>
      <c r="AC1244" s="210">
        <v>37195</v>
      </c>
      <c r="AD1244">
        <f>(AC1244-AB1244+1)*SUM(P1244:Q1244)</f>
        <v>155000</v>
      </c>
    </row>
    <row r="1245" spans="1:30" x14ac:dyDescent="0.2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25">
        <f t="shared" si="100"/>
        <v>50</v>
      </c>
      <c r="G1245" s="214">
        <v>1245807</v>
      </c>
      <c r="H1245" s="210">
        <v>37026.344641203701</v>
      </c>
      <c r="I1245" t="s">
        <v>3174</v>
      </c>
      <c r="M1245" t="s">
        <v>3886</v>
      </c>
      <c r="N1245" t="s">
        <v>3096</v>
      </c>
      <c r="O1245" t="s">
        <v>3136</v>
      </c>
      <c r="Q1245" s="211">
        <v>50</v>
      </c>
      <c r="S1245" t="s">
        <v>3794</v>
      </c>
      <c r="T1245" t="s">
        <v>2685</v>
      </c>
      <c r="U1245" s="213">
        <v>37.5</v>
      </c>
      <c r="V1245" t="s">
        <v>3175</v>
      </c>
      <c r="W1245" t="s">
        <v>3138</v>
      </c>
      <c r="X1245" t="s">
        <v>3139</v>
      </c>
      <c r="Y1245" t="s">
        <v>3074</v>
      </c>
      <c r="Z1245" t="s">
        <v>4112</v>
      </c>
      <c r="AA1245">
        <v>611041.1</v>
      </c>
      <c r="AB1245" s="210">
        <v>37027.875</v>
      </c>
      <c r="AC1245" s="210">
        <v>37027.875</v>
      </c>
    </row>
    <row r="1246" spans="1:30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25">
        <f t="shared" si="100"/>
        <v>2870</v>
      </c>
      <c r="G1246" s="214">
        <v>1245808</v>
      </c>
      <c r="H1246" s="210">
        <v>37026.344687500001</v>
      </c>
      <c r="I1246" t="s">
        <v>1034</v>
      </c>
      <c r="M1246" t="s">
        <v>3795</v>
      </c>
      <c r="N1246" t="s">
        <v>3275</v>
      </c>
      <c r="O1246" t="s">
        <v>3276</v>
      </c>
      <c r="Q1246" s="211">
        <v>2870</v>
      </c>
      <c r="S1246" t="s">
        <v>3796</v>
      </c>
      <c r="T1246" t="s">
        <v>2685</v>
      </c>
      <c r="U1246" s="213">
        <v>4.5336999999999996</v>
      </c>
      <c r="V1246" t="s">
        <v>1035</v>
      </c>
      <c r="W1246" t="s">
        <v>3278</v>
      </c>
      <c r="X1246" t="s">
        <v>3279</v>
      </c>
      <c r="Y1246" t="s">
        <v>3280</v>
      </c>
      <c r="Z1246" t="s">
        <v>4117</v>
      </c>
      <c r="AA1246">
        <v>789022</v>
      </c>
      <c r="AB1246" s="210">
        <v>37027.875</v>
      </c>
      <c r="AC1246" s="210">
        <v>37027.875</v>
      </c>
    </row>
    <row r="1247" spans="1:30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25">
        <f t="shared" si="100"/>
        <v>10000</v>
      </c>
      <c r="G1247" s="214">
        <v>1245809</v>
      </c>
      <c r="H1247" s="210">
        <v>37026.344710648147</v>
      </c>
      <c r="I1247" t="s">
        <v>3758</v>
      </c>
      <c r="M1247" t="s">
        <v>3795</v>
      </c>
      <c r="N1247" t="s">
        <v>3275</v>
      </c>
      <c r="O1247" t="s">
        <v>3470</v>
      </c>
      <c r="Q1247" s="211">
        <v>10000</v>
      </c>
      <c r="S1247" t="s">
        <v>3796</v>
      </c>
      <c r="T1247" t="s">
        <v>2685</v>
      </c>
      <c r="U1247" s="213">
        <v>4.4349999999999996</v>
      </c>
      <c r="V1247" t="s">
        <v>3759</v>
      </c>
      <c r="W1247" t="s">
        <v>3471</v>
      </c>
      <c r="X1247" t="s">
        <v>3472</v>
      </c>
      <c r="Y1247" t="s">
        <v>3280</v>
      </c>
      <c r="Z1247" t="s">
        <v>4117</v>
      </c>
      <c r="AA1247">
        <v>789023</v>
      </c>
      <c r="AB1247" s="210">
        <v>37027.875</v>
      </c>
      <c r="AC1247" s="210">
        <v>37027.875</v>
      </c>
    </row>
    <row r="1248" spans="1:30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25">
        <f t="shared" si="100"/>
        <v>5000</v>
      </c>
      <c r="G1248" s="214">
        <v>1245810</v>
      </c>
      <c r="H1248" s="210">
        <v>37026.344733796293</v>
      </c>
      <c r="I1248" t="s">
        <v>3336</v>
      </c>
      <c r="M1248" t="s">
        <v>3795</v>
      </c>
      <c r="N1248" t="s">
        <v>3275</v>
      </c>
      <c r="O1248" t="s">
        <v>3327</v>
      </c>
      <c r="P1248" s="211">
        <v>5000</v>
      </c>
      <c r="S1248" t="s">
        <v>3796</v>
      </c>
      <c r="T1248" t="s">
        <v>2685</v>
      </c>
      <c r="U1248" s="213">
        <v>4.32</v>
      </c>
      <c r="V1248" t="s">
        <v>3338</v>
      </c>
      <c r="W1248" t="s">
        <v>3328</v>
      </c>
      <c r="X1248" t="s">
        <v>3329</v>
      </c>
      <c r="Y1248" t="s">
        <v>3280</v>
      </c>
      <c r="Z1248" t="s">
        <v>4117</v>
      </c>
      <c r="AA1248">
        <v>789024</v>
      </c>
      <c r="AB1248" s="210">
        <v>37027.875</v>
      </c>
      <c r="AC1248" s="210">
        <v>37027.875</v>
      </c>
    </row>
    <row r="1249" spans="1:30" x14ac:dyDescent="0.2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25">
        <f t="shared" si="100"/>
        <v>25</v>
      </c>
      <c r="G1249" s="214">
        <v>1245811</v>
      </c>
      <c r="H1249" s="210">
        <v>37026.34474537037</v>
      </c>
      <c r="I1249" t="s">
        <v>1137</v>
      </c>
      <c r="M1249" t="s">
        <v>3886</v>
      </c>
      <c r="N1249" t="s">
        <v>3650</v>
      </c>
      <c r="O1249" t="s">
        <v>3670</v>
      </c>
      <c r="Q1249" s="211">
        <v>25</v>
      </c>
      <c r="S1249" t="s">
        <v>3794</v>
      </c>
      <c r="T1249" t="s">
        <v>2685</v>
      </c>
      <c r="U1249" s="213">
        <v>213</v>
      </c>
      <c r="V1249" t="s">
        <v>1138</v>
      </c>
      <c r="W1249" t="s">
        <v>3672</v>
      </c>
      <c r="X1249" t="s">
        <v>3654</v>
      </c>
      <c r="Y1249" t="s">
        <v>3074</v>
      </c>
      <c r="Z1249" t="s">
        <v>4112</v>
      </c>
      <c r="AA1249">
        <v>611042.1</v>
      </c>
      <c r="AB1249" s="210">
        <v>37027.875</v>
      </c>
      <c r="AC1249" s="210">
        <v>37027.875</v>
      </c>
    </row>
    <row r="1250" spans="1:30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25">
        <f t="shared" si="100"/>
        <v>10000</v>
      </c>
      <c r="G1250" s="214">
        <v>1245812</v>
      </c>
      <c r="H1250" s="210">
        <v>37026.34480324074</v>
      </c>
      <c r="I1250" t="s">
        <v>3345</v>
      </c>
      <c r="M1250" t="s">
        <v>3795</v>
      </c>
      <c r="N1250" t="s">
        <v>3275</v>
      </c>
      <c r="O1250" t="s">
        <v>3548</v>
      </c>
      <c r="Q1250" s="211">
        <v>10000</v>
      </c>
      <c r="S1250" t="s">
        <v>3796</v>
      </c>
      <c r="T1250" t="s">
        <v>2685</v>
      </c>
      <c r="U1250" s="213">
        <v>4.5236999999999998</v>
      </c>
      <c r="V1250" t="s">
        <v>1139</v>
      </c>
      <c r="W1250" t="s">
        <v>3278</v>
      </c>
      <c r="X1250" t="s">
        <v>3279</v>
      </c>
      <c r="Y1250" t="s">
        <v>3280</v>
      </c>
      <c r="Z1250" t="s">
        <v>4117</v>
      </c>
      <c r="AA1250">
        <v>789025</v>
      </c>
      <c r="AB1250" s="210">
        <v>37027.875</v>
      </c>
      <c r="AC1250" s="210">
        <v>37027.875</v>
      </c>
    </row>
    <row r="1251" spans="1:30" x14ac:dyDescent="0.2">
      <c r="A1251" s="44" t="str">
        <f t="shared" si="96"/>
        <v>US Power Physical</v>
      </c>
      <c r="B1251" s="44" t="str">
        <f t="shared" si="97"/>
        <v>US</v>
      </c>
      <c r="C1251" s="44" t="str">
        <f t="shared" si="98"/>
        <v>Power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25">
        <f t="shared" si="100"/>
        <v>50</v>
      </c>
      <c r="G1251" s="214">
        <v>1245813</v>
      </c>
      <c r="H1251" s="210">
        <v>37026.344814814816</v>
      </c>
      <c r="I1251" t="s">
        <v>3110</v>
      </c>
      <c r="M1251" t="s">
        <v>3886</v>
      </c>
      <c r="N1251" t="s">
        <v>3096</v>
      </c>
      <c r="O1251" t="s">
        <v>3136</v>
      </c>
      <c r="Q1251" s="211">
        <v>50</v>
      </c>
      <c r="S1251" t="s">
        <v>3794</v>
      </c>
      <c r="T1251" t="s">
        <v>2685</v>
      </c>
      <c r="U1251" s="213">
        <v>37.75</v>
      </c>
      <c r="V1251" t="s">
        <v>3238</v>
      </c>
      <c r="W1251" t="s">
        <v>3138</v>
      </c>
      <c r="X1251" t="s">
        <v>3139</v>
      </c>
      <c r="Y1251" t="s">
        <v>3074</v>
      </c>
      <c r="Z1251" t="s">
        <v>4112</v>
      </c>
      <c r="AA1251">
        <v>611043.1</v>
      </c>
      <c r="AB1251" s="210">
        <v>37027.875</v>
      </c>
      <c r="AC1251" s="210">
        <v>37027.875</v>
      </c>
    </row>
    <row r="1252" spans="1:30" x14ac:dyDescent="0.2">
      <c r="A1252" s="44" t="str">
        <f t="shared" si="96"/>
        <v>US Natural Gas Financial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Financial</v>
      </c>
      <c r="E1252" s="44">
        <f>IF(VLOOKUP(S1252,'DD-Lookup'!$J$6:$L$50,3,FALSE)="Monthly",(YEAR(AC1252)-YEAR(AB1252))*12+MONTH(AC1252)-MONTH(AB1252)+1,(AC1252-AB1252+1))</f>
        <v>30</v>
      </c>
      <c r="F1252" s="225">
        <f t="shared" si="100"/>
        <v>150000</v>
      </c>
      <c r="G1252" s="214">
        <v>1245814</v>
      </c>
      <c r="H1252" s="210">
        <v>37026.345081018517</v>
      </c>
      <c r="I1252" t="s">
        <v>1140</v>
      </c>
      <c r="M1252" t="s">
        <v>3795</v>
      </c>
      <c r="N1252" t="s">
        <v>3247</v>
      </c>
      <c r="O1252" t="s">
        <v>3732</v>
      </c>
      <c r="P1252" s="211">
        <v>5000</v>
      </c>
      <c r="S1252" t="s">
        <v>3796</v>
      </c>
      <c r="T1252" t="s">
        <v>2685</v>
      </c>
      <c r="U1252" s="213">
        <v>4.915</v>
      </c>
      <c r="V1252" t="s">
        <v>1141</v>
      </c>
      <c r="W1252" t="s">
        <v>3539</v>
      </c>
      <c r="X1252" t="s">
        <v>3733</v>
      </c>
      <c r="Y1252" t="s">
        <v>2803</v>
      </c>
      <c r="Z1252" t="s">
        <v>4117</v>
      </c>
      <c r="AA1252" t="s">
        <v>1142</v>
      </c>
      <c r="AB1252" s="210">
        <v>37043.875</v>
      </c>
      <c r="AC1252" s="210">
        <v>37072.875</v>
      </c>
      <c r="AD1252">
        <f>(AC1252-AB1252+1)*SUM(P1252:Q1252)</f>
        <v>150000</v>
      </c>
    </row>
    <row r="1253" spans="1:30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25">
        <f t="shared" si="100"/>
        <v>25</v>
      </c>
      <c r="G1253" s="214">
        <v>1245816</v>
      </c>
      <c r="H1253" s="210">
        <v>37026.345092592594</v>
      </c>
      <c r="I1253" t="s">
        <v>3272</v>
      </c>
      <c r="M1253" t="s">
        <v>3886</v>
      </c>
      <c r="N1253" t="s">
        <v>3650</v>
      </c>
      <c r="O1253" t="s">
        <v>3670</v>
      </c>
      <c r="P1253" s="211">
        <v>25</v>
      </c>
      <c r="S1253" t="s">
        <v>3794</v>
      </c>
      <c r="T1253" t="s">
        <v>2685</v>
      </c>
      <c r="U1253" s="213">
        <v>211</v>
      </c>
      <c r="V1253" t="s">
        <v>3712</v>
      </c>
      <c r="W1253" t="s">
        <v>3672</v>
      </c>
      <c r="X1253" t="s">
        <v>3654</v>
      </c>
      <c r="Y1253" t="s">
        <v>3074</v>
      </c>
      <c r="Z1253" t="s">
        <v>4112</v>
      </c>
      <c r="AA1253">
        <v>611044.1</v>
      </c>
      <c r="AB1253" s="210">
        <v>37027.875</v>
      </c>
      <c r="AC1253" s="210">
        <v>37027.875</v>
      </c>
    </row>
    <row r="1254" spans="1:30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25">
        <f t="shared" si="100"/>
        <v>25</v>
      </c>
      <c r="G1254" s="214">
        <v>1245817</v>
      </c>
      <c r="H1254" s="210">
        <v>37026.345127314817</v>
      </c>
      <c r="I1254" t="s">
        <v>3086</v>
      </c>
      <c r="M1254" t="s">
        <v>3886</v>
      </c>
      <c r="N1254" t="s">
        <v>3645</v>
      </c>
      <c r="O1254" t="s">
        <v>3657</v>
      </c>
      <c r="P1254" s="211">
        <v>25</v>
      </c>
      <c r="S1254" t="s">
        <v>3794</v>
      </c>
      <c r="T1254" t="s">
        <v>2685</v>
      </c>
      <c r="U1254" s="213">
        <v>222</v>
      </c>
      <c r="V1254" t="s">
        <v>3662</v>
      </c>
      <c r="W1254" t="s">
        <v>3659</v>
      </c>
      <c r="X1254" t="s">
        <v>3649</v>
      </c>
      <c r="Y1254" t="s">
        <v>3074</v>
      </c>
      <c r="Z1254" t="s">
        <v>4112</v>
      </c>
      <c r="AA1254">
        <v>611045.1</v>
      </c>
      <c r="AB1254" s="210">
        <v>37027.875</v>
      </c>
      <c r="AC1254" s="210">
        <v>37027.875</v>
      </c>
    </row>
    <row r="1255" spans="1:30" x14ac:dyDescent="0.2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30</v>
      </c>
      <c r="F1255" s="225">
        <f t="shared" si="100"/>
        <v>150000</v>
      </c>
      <c r="G1255" s="214">
        <v>1245818</v>
      </c>
      <c r="H1255" s="210">
        <v>37026.345196759263</v>
      </c>
      <c r="I1255" t="s">
        <v>2623</v>
      </c>
      <c r="M1255" t="s">
        <v>3795</v>
      </c>
      <c r="N1255" t="s">
        <v>3303</v>
      </c>
      <c r="O1255" t="s">
        <v>3743</v>
      </c>
      <c r="P1255" s="211">
        <v>5000</v>
      </c>
      <c r="S1255" t="s">
        <v>3796</v>
      </c>
      <c r="T1255" t="s">
        <v>2685</v>
      </c>
      <c r="U1255" s="213">
        <v>-1.33</v>
      </c>
      <c r="V1255" t="s">
        <v>1143</v>
      </c>
      <c r="W1255" t="s">
        <v>3641</v>
      </c>
      <c r="X1255" t="s">
        <v>3642</v>
      </c>
      <c r="Y1255" t="s">
        <v>2803</v>
      </c>
      <c r="Z1255" t="s">
        <v>4117</v>
      </c>
      <c r="AA1255" t="s">
        <v>1144</v>
      </c>
      <c r="AB1255" s="210">
        <v>37135.875</v>
      </c>
      <c r="AC1255" s="210">
        <v>37164.875</v>
      </c>
      <c r="AD1255">
        <f>(AC1255-AB1255+1)*SUM(P1255:Q1255)</f>
        <v>150000</v>
      </c>
    </row>
    <row r="1256" spans="1:30" x14ac:dyDescent="0.2">
      <c r="A1256" s="44" t="str">
        <f t="shared" si="96"/>
        <v>US Natural Gas Physical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25">
        <f t="shared" si="100"/>
        <v>5000</v>
      </c>
      <c r="G1256" s="214">
        <v>1245819</v>
      </c>
      <c r="H1256" s="210">
        <v>37026.345231481479</v>
      </c>
      <c r="I1256" t="s">
        <v>4237</v>
      </c>
      <c r="M1256" t="s">
        <v>3795</v>
      </c>
      <c r="N1256" t="s">
        <v>3275</v>
      </c>
      <c r="O1256" t="s">
        <v>3457</v>
      </c>
      <c r="P1256" s="211">
        <v>5000</v>
      </c>
      <c r="S1256" t="s">
        <v>3796</v>
      </c>
      <c r="T1256" t="s">
        <v>2685</v>
      </c>
      <c r="U1256" s="213">
        <v>4.4400000000000004</v>
      </c>
      <c r="V1256" t="s">
        <v>3765</v>
      </c>
      <c r="W1256" t="s">
        <v>3459</v>
      </c>
      <c r="X1256" t="s">
        <v>3460</v>
      </c>
      <c r="Y1256" t="s">
        <v>3280</v>
      </c>
      <c r="Z1256" t="s">
        <v>4117</v>
      </c>
      <c r="AA1256">
        <v>789026</v>
      </c>
      <c r="AB1256" s="210">
        <v>37027.875</v>
      </c>
      <c r="AC1256" s="210">
        <v>37027.875</v>
      </c>
    </row>
    <row r="1257" spans="1:30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25">
        <f t="shared" si="100"/>
        <v>10000</v>
      </c>
      <c r="G1257" s="214">
        <v>1245820</v>
      </c>
      <c r="H1257" s="210">
        <v>37026.345335648148</v>
      </c>
      <c r="I1257" t="s">
        <v>2630</v>
      </c>
      <c r="M1257" t="s">
        <v>3795</v>
      </c>
      <c r="N1257" t="s">
        <v>3275</v>
      </c>
      <c r="O1257" t="s">
        <v>3276</v>
      </c>
      <c r="P1257" s="211">
        <v>10000</v>
      </c>
      <c r="S1257" t="s">
        <v>3796</v>
      </c>
      <c r="T1257" t="s">
        <v>2685</v>
      </c>
      <c r="U1257" s="213">
        <v>4.5336999999999996</v>
      </c>
      <c r="V1257" t="s">
        <v>1114</v>
      </c>
      <c r="W1257" t="s">
        <v>3278</v>
      </c>
      <c r="X1257" t="s">
        <v>3279</v>
      </c>
      <c r="Y1257" t="s">
        <v>3280</v>
      </c>
      <c r="Z1257" t="s">
        <v>4117</v>
      </c>
      <c r="AA1257">
        <v>789027</v>
      </c>
      <c r="AB1257" s="210">
        <v>37027.875</v>
      </c>
      <c r="AC1257" s="210">
        <v>37027.875</v>
      </c>
    </row>
    <row r="1258" spans="1:30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25">
        <f t="shared" si="100"/>
        <v>5000</v>
      </c>
      <c r="G1258" s="214">
        <v>1245821</v>
      </c>
      <c r="H1258" s="210">
        <v>37026.345381944448</v>
      </c>
      <c r="I1258" t="s">
        <v>4237</v>
      </c>
      <c r="M1258" t="s">
        <v>3795</v>
      </c>
      <c r="N1258" t="s">
        <v>3275</v>
      </c>
      <c r="O1258" t="s">
        <v>3438</v>
      </c>
      <c r="Q1258" s="211">
        <v>5000</v>
      </c>
      <c r="S1258" t="s">
        <v>3796</v>
      </c>
      <c r="T1258" t="s">
        <v>2685</v>
      </c>
      <c r="U1258" s="213">
        <v>4.6449999999999996</v>
      </c>
      <c r="V1258" t="s">
        <v>3357</v>
      </c>
      <c r="W1258" t="s">
        <v>3408</v>
      </c>
      <c r="X1258" t="s">
        <v>3409</v>
      </c>
      <c r="Y1258" t="s">
        <v>3280</v>
      </c>
      <c r="Z1258" t="s">
        <v>4117</v>
      </c>
      <c r="AA1258">
        <v>789028</v>
      </c>
      <c r="AB1258" s="210">
        <v>37027.875</v>
      </c>
      <c r="AC1258" s="210">
        <v>37027.875</v>
      </c>
    </row>
    <row r="1259" spans="1:30" x14ac:dyDescent="0.2">
      <c r="A1259" s="44" t="str">
        <f t="shared" si="96"/>
        <v>US Natural Gas Financial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Financial</v>
      </c>
      <c r="E1259" s="44">
        <f>IF(VLOOKUP(S1259,'DD-Lookup'!$J$6:$L$50,3,FALSE)="Monthly",(YEAR(AC1259)-YEAR(AB1259))*12+MONTH(AC1259)-MONTH(AB1259)+1,(AC1259-AB1259+1))</f>
        <v>30</v>
      </c>
      <c r="F1259" s="225">
        <f t="shared" si="100"/>
        <v>150000</v>
      </c>
      <c r="G1259" s="214">
        <v>1245822</v>
      </c>
      <c r="H1259" s="210">
        <v>37026.345393518517</v>
      </c>
      <c r="I1259" t="s">
        <v>3287</v>
      </c>
      <c r="M1259" t="s">
        <v>3795</v>
      </c>
      <c r="N1259" t="s">
        <v>3303</v>
      </c>
      <c r="O1259" t="s">
        <v>1145</v>
      </c>
      <c r="Q1259" s="211">
        <v>5000</v>
      </c>
      <c r="S1259" t="s">
        <v>3796</v>
      </c>
      <c r="T1259" t="s">
        <v>2685</v>
      </c>
      <c r="U1259" s="213">
        <v>6</v>
      </c>
      <c r="V1259" t="s">
        <v>1146</v>
      </c>
      <c r="W1259" t="s">
        <v>1111</v>
      </c>
      <c r="X1259" t="s">
        <v>1112</v>
      </c>
      <c r="Y1259" t="s">
        <v>2803</v>
      </c>
      <c r="Z1259" t="s">
        <v>4117</v>
      </c>
      <c r="AA1259" t="s">
        <v>1147</v>
      </c>
      <c r="AB1259" s="210">
        <v>37043.875</v>
      </c>
      <c r="AC1259" s="210">
        <v>37072.875</v>
      </c>
      <c r="AD1259">
        <f>(AC1259-AB1259+1)*SUM(P1259:Q1259)</f>
        <v>150000</v>
      </c>
    </row>
    <row r="1260" spans="1:30" x14ac:dyDescent="0.2">
      <c r="A1260" s="44" t="str">
        <f t="shared" si="96"/>
        <v>US Natural Gas Financial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Financial</v>
      </c>
      <c r="E1260" s="44">
        <f>IF(VLOOKUP(S1260,'DD-Lookup'!$J$6:$L$50,3,FALSE)="Monthly",(YEAR(AC1260)-YEAR(AB1260))*12+MONTH(AC1260)-MONTH(AB1260)+1,(AC1260-AB1260+1))</f>
        <v>16</v>
      </c>
      <c r="F1260" s="225">
        <f t="shared" si="100"/>
        <v>80000</v>
      </c>
      <c r="G1260" s="214">
        <v>1245824</v>
      </c>
      <c r="H1260" s="210">
        <v>37026.345405092594</v>
      </c>
      <c r="I1260" t="s">
        <v>1140</v>
      </c>
      <c r="M1260" t="s">
        <v>3795</v>
      </c>
      <c r="N1260" t="s">
        <v>3247</v>
      </c>
      <c r="O1260" t="s">
        <v>1148</v>
      </c>
      <c r="P1260" s="211">
        <v>5000</v>
      </c>
      <c r="S1260" t="s">
        <v>3796</v>
      </c>
      <c r="T1260" t="s">
        <v>2685</v>
      </c>
      <c r="U1260" s="213">
        <v>4.8</v>
      </c>
      <c r="V1260" t="s">
        <v>1141</v>
      </c>
      <c r="W1260" t="s">
        <v>3539</v>
      </c>
      <c r="X1260" t="s">
        <v>3733</v>
      </c>
      <c r="Y1260" t="s">
        <v>2803</v>
      </c>
      <c r="Z1260" t="s">
        <v>4117</v>
      </c>
      <c r="AA1260" t="s">
        <v>1149</v>
      </c>
      <c r="AB1260" s="210">
        <v>37027.875</v>
      </c>
      <c r="AC1260" s="210">
        <v>37042.875</v>
      </c>
      <c r="AD1260">
        <f>(AC1260-AB1260+1)*SUM(P1260:Q1260)</f>
        <v>80000</v>
      </c>
    </row>
    <row r="1261" spans="1:30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25">
        <f t="shared" si="100"/>
        <v>25</v>
      </c>
      <c r="G1261" s="214">
        <v>1245823</v>
      </c>
      <c r="H1261" s="210">
        <v>37026.345405092594</v>
      </c>
      <c r="I1261" t="s">
        <v>3739</v>
      </c>
      <c r="M1261" t="s">
        <v>3886</v>
      </c>
      <c r="N1261" t="s">
        <v>3645</v>
      </c>
      <c r="O1261" t="s">
        <v>3664</v>
      </c>
      <c r="P1261" s="211">
        <v>25</v>
      </c>
      <c r="S1261" t="s">
        <v>3794</v>
      </c>
      <c r="T1261" t="s">
        <v>2685</v>
      </c>
      <c r="U1261" s="213">
        <v>75</v>
      </c>
      <c r="V1261" t="s">
        <v>3761</v>
      </c>
      <c r="W1261" t="s">
        <v>3666</v>
      </c>
      <c r="X1261" t="s">
        <v>3649</v>
      </c>
      <c r="Y1261" t="s">
        <v>3074</v>
      </c>
      <c r="Z1261" t="s">
        <v>4112</v>
      </c>
      <c r="AA1261">
        <v>611046.1</v>
      </c>
      <c r="AB1261" s="210">
        <v>37027.875</v>
      </c>
      <c r="AC1261" s="210">
        <v>37027.875</v>
      </c>
    </row>
    <row r="1262" spans="1:30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25">
        <f t="shared" si="100"/>
        <v>5000</v>
      </c>
      <c r="G1262" s="214">
        <v>1245826</v>
      </c>
      <c r="H1262" s="210">
        <v>37026.34542824074</v>
      </c>
      <c r="I1262" t="s">
        <v>4237</v>
      </c>
      <c r="M1262" t="s">
        <v>3795</v>
      </c>
      <c r="N1262" t="s">
        <v>3275</v>
      </c>
      <c r="O1262" t="s">
        <v>3438</v>
      </c>
      <c r="Q1262" s="211">
        <v>5000</v>
      </c>
      <c r="S1262" t="s">
        <v>3796</v>
      </c>
      <c r="T1262" t="s">
        <v>2685</v>
      </c>
      <c r="U1262" s="213">
        <v>4.6500000000000004</v>
      </c>
      <c r="V1262" t="s">
        <v>3357</v>
      </c>
      <c r="W1262" t="s">
        <v>3408</v>
      </c>
      <c r="X1262" t="s">
        <v>3409</v>
      </c>
      <c r="Y1262" t="s">
        <v>3280</v>
      </c>
      <c r="Z1262" t="s">
        <v>4117</v>
      </c>
      <c r="AA1262">
        <v>789029</v>
      </c>
      <c r="AB1262" s="210">
        <v>37027.875</v>
      </c>
      <c r="AC1262" s="210">
        <v>37027.875</v>
      </c>
    </row>
    <row r="1263" spans="1:30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25">
        <f t="shared" si="100"/>
        <v>5000</v>
      </c>
      <c r="G1263" s="214">
        <v>1245827</v>
      </c>
      <c r="H1263" s="210">
        <v>37026.345439814817</v>
      </c>
      <c r="I1263" t="s">
        <v>3281</v>
      </c>
      <c r="M1263" t="s">
        <v>3795</v>
      </c>
      <c r="N1263" t="s">
        <v>3275</v>
      </c>
      <c r="O1263" t="s">
        <v>3276</v>
      </c>
      <c r="P1263" s="211">
        <v>5000</v>
      </c>
      <c r="S1263" t="s">
        <v>3796</v>
      </c>
      <c r="T1263" t="s">
        <v>2685</v>
      </c>
      <c r="U1263" s="213">
        <v>4.5324999999999998</v>
      </c>
      <c r="V1263" t="s">
        <v>3282</v>
      </c>
      <c r="W1263" t="s">
        <v>3278</v>
      </c>
      <c r="X1263" t="s">
        <v>3279</v>
      </c>
      <c r="Y1263" t="s">
        <v>3280</v>
      </c>
      <c r="Z1263" t="s">
        <v>4117</v>
      </c>
      <c r="AA1263">
        <v>789030</v>
      </c>
      <c r="AB1263" s="210">
        <v>37027.875</v>
      </c>
      <c r="AC1263" s="210">
        <v>37027.875</v>
      </c>
    </row>
    <row r="1264" spans="1:30" x14ac:dyDescent="0.2">
      <c r="A1264" s="44" t="str">
        <f t="shared" si="96"/>
        <v>US Natural Gas Financial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Financial</v>
      </c>
      <c r="E1264" s="44">
        <f>IF(VLOOKUP(S1264,'DD-Lookup'!$J$6:$L$50,3,FALSE)="Monthly",(YEAR(AC1264)-YEAR(AB1264))*12+MONTH(AC1264)-MONTH(AB1264)+1,(AC1264-AB1264+1))</f>
        <v>31</v>
      </c>
      <c r="F1264" s="225">
        <f t="shared" si="100"/>
        <v>155000</v>
      </c>
      <c r="G1264" s="214">
        <v>1245828</v>
      </c>
      <c r="H1264" s="210">
        <v>37026.345451388886</v>
      </c>
      <c r="I1264" t="s">
        <v>3287</v>
      </c>
      <c r="M1264" t="s">
        <v>3795</v>
      </c>
      <c r="N1264" t="s">
        <v>3303</v>
      </c>
      <c r="O1264" t="s">
        <v>1109</v>
      </c>
      <c r="Q1264" s="211">
        <v>5000</v>
      </c>
      <c r="S1264" t="s">
        <v>3796</v>
      </c>
      <c r="T1264" t="s">
        <v>2685</v>
      </c>
      <c r="U1264" s="213">
        <v>5.9</v>
      </c>
      <c r="V1264" t="s">
        <v>1146</v>
      </c>
      <c r="W1264" t="s">
        <v>1111</v>
      </c>
      <c r="X1264" t="s">
        <v>1112</v>
      </c>
      <c r="Y1264" t="s">
        <v>2803</v>
      </c>
      <c r="Z1264" t="s">
        <v>4117</v>
      </c>
      <c r="AA1264" t="s">
        <v>1150</v>
      </c>
      <c r="AB1264" s="210">
        <v>37073.875</v>
      </c>
      <c r="AC1264" s="210">
        <v>37103.875</v>
      </c>
      <c r="AD1264">
        <f>(AC1264-AB1264+1)*SUM(P1264:Q1264)</f>
        <v>155000</v>
      </c>
    </row>
    <row r="1265" spans="1:30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25">
        <f t="shared" si="100"/>
        <v>10000</v>
      </c>
      <c r="G1265" s="214">
        <v>1245830</v>
      </c>
      <c r="H1265" s="210">
        <v>37026.345486111109</v>
      </c>
      <c r="I1265" t="s">
        <v>3334</v>
      </c>
      <c r="M1265" t="s">
        <v>3795</v>
      </c>
      <c r="N1265" t="s">
        <v>3275</v>
      </c>
      <c r="O1265" t="s">
        <v>3373</v>
      </c>
      <c r="P1265" s="211">
        <v>10000</v>
      </c>
      <c r="S1265" t="s">
        <v>3796</v>
      </c>
      <c r="T1265" t="s">
        <v>2685</v>
      </c>
      <c r="U1265" s="213">
        <v>4.3949999999999996</v>
      </c>
      <c r="V1265" t="s">
        <v>3463</v>
      </c>
      <c r="W1265" t="s">
        <v>3363</v>
      </c>
      <c r="X1265" t="s">
        <v>3364</v>
      </c>
      <c r="Y1265" t="s">
        <v>3280</v>
      </c>
      <c r="Z1265" t="s">
        <v>4117</v>
      </c>
      <c r="AA1265">
        <v>789031</v>
      </c>
      <c r="AB1265" s="210">
        <v>37027.875</v>
      </c>
      <c r="AC1265" s="210">
        <v>37027.875</v>
      </c>
    </row>
    <row r="1266" spans="1:30" x14ac:dyDescent="0.2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31</v>
      </c>
      <c r="F1266" s="225">
        <f t="shared" si="100"/>
        <v>155000</v>
      </c>
      <c r="G1266" s="214">
        <v>1245831</v>
      </c>
      <c r="H1266" s="210">
        <v>37026.345567129632</v>
      </c>
      <c r="I1266" t="s">
        <v>3596</v>
      </c>
      <c r="M1266" t="s">
        <v>3795</v>
      </c>
      <c r="N1266" t="s">
        <v>3303</v>
      </c>
      <c r="O1266" t="s">
        <v>1115</v>
      </c>
      <c r="Q1266" s="211">
        <v>5000</v>
      </c>
      <c r="S1266" t="s">
        <v>3796</v>
      </c>
      <c r="T1266" t="s">
        <v>2685</v>
      </c>
      <c r="U1266" s="213">
        <v>5.65</v>
      </c>
      <c r="V1266" t="s">
        <v>3597</v>
      </c>
      <c r="W1266" t="s">
        <v>1111</v>
      </c>
      <c r="X1266" t="s">
        <v>1112</v>
      </c>
      <c r="Y1266" t="s">
        <v>2803</v>
      </c>
      <c r="Z1266" t="s">
        <v>4117</v>
      </c>
      <c r="AA1266" t="s">
        <v>1151</v>
      </c>
      <c r="AB1266" s="210">
        <v>37104.875</v>
      </c>
      <c r="AC1266" s="210">
        <v>37134.875</v>
      </c>
      <c r="AD1266">
        <f>(AC1266-AB1266+1)*SUM(P1266:Q1266)</f>
        <v>155000</v>
      </c>
    </row>
    <row r="1267" spans="1:30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25">
        <f t="shared" si="100"/>
        <v>10000</v>
      </c>
      <c r="G1267" s="214">
        <v>1245832</v>
      </c>
      <c r="H1267" s="210">
        <v>37026.345636574071</v>
      </c>
      <c r="I1267" t="s">
        <v>3334</v>
      </c>
      <c r="M1267" t="s">
        <v>3795</v>
      </c>
      <c r="N1267" t="s">
        <v>3275</v>
      </c>
      <c r="O1267" t="s">
        <v>3373</v>
      </c>
      <c r="P1267" s="211">
        <v>10000</v>
      </c>
      <c r="S1267" t="s">
        <v>3796</v>
      </c>
      <c r="T1267" t="s">
        <v>2685</v>
      </c>
      <c r="U1267" s="213">
        <v>4.3899999999999997</v>
      </c>
      <c r="V1267" t="s">
        <v>3463</v>
      </c>
      <c r="W1267" t="s">
        <v>3363</v>
      </c>
      <c r="X1267" t="s">
        <v>3364</v>
      </c>
      <c r="Y1267" t="s">
        <v>3280</v>
      </c>
      <c r="Z1267" t="s">
        <v>4117</v>
      </c>
      <c r="AA1267">
        <v>789033</v>
      </c>
      <c r="AB1267" s="210">
        <v>37027.875</v>
      </c>
      <c r="AC1267" s="210">
        <v>37027.875</v>
      </c>
    </row>
    <row r="1268" spans="1:30" x14ac:dyDescent="0.2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25">
        <f t="shared" si="100"/>
        <v>25</v>
      </c>
      <c r="G1268" s="214">
        <v>1245834</v>
      </c>
      <c r="H1268" s="210">
        <v>37026.345648148148</v>
      </c>
      <c r="I1268" t="s">
        <v>1044</v>
      </c>
      <c r="M1268" t="s">
        <v>3886</v>
      </c>
      <c r="N1268" t="s">
        <v>3645</v>
      </c>
      <c r="O1268" t="s">
        <v>1018</v>
      </c>
      <c r="P1268" s="211">
        <v>25</v>
      </c>
      <c r="S1268" t="s">
        <v>3794</v>
      </c>
      <c r="T1268" t="s">
        <v>2685</v>
      </c>
      <c r="U1268" s="213">
        <v>250</v>
      </c>
      <c r="V1268" t="s">
        <v>1045</v>
      </c>
      <c r="W1268" t="s">
        <v>3666</v>
      </c>
      <c r="X1268" t="s">
        <v>3730</v>
      </c>
      <c r="Y1268" t="s">
        <v>3074</v>
      </c>
      <c r="Z1268" t="s">
        <v>4112</v>
      </c>
      <c r="AA1268">
        <v>611048.1</v>
      </c>
      <c r="AB1268" s="210">
        <v>37027.875</v>
      </c>
      <c r="AC1268" s="210">
        <v>37027.875</v>
      </c>
    </row>
    <row r="1269" spans="1:30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25">
        <f t="shared" si="100"/>
        <v>5000</v>
      </c>
      <c r="G1269" s="214">
        <v>1245833</v>
      </c>
      <c r="H1269" s="210">
        <v>37026.345648148148</v>
      </c>
      <c r="I1269" t="s">
        <v>3822</v>
      </c>
      <c r="M1269" t="s">
        <v>3795</v>
      </c>
      <c r="N1269" t="s">
        <v>3275</v>
      </c>
      <c r="O1269" t="s">
        <v>3276</v>
      </c>
      <c r="Q1269" s="211">
        <v>5000</v>
      </c>
      <c r="S1269" t="s">
        <v>3796</v>
      </c>
      <c r="T1269" t="s">
        <v>2685</v>
      </c>
      <c r="U1269" s="213">
        <v>4.5350000000000001</v>
      </c>
      <c r="V1269" t="s">
        <v>3400</v>
      </c>
      <c r="W1269" t="s">
        <v>3278</v>
      </c>
      <c r="X1269" t="s">
        <v>3279</v>
      </c>
      <c r="Y1269" t="s">
        <v>3280</v>
      </c>
      <c r="Z1269" t="s">
        <v>4117</v>
      </c>
      <c r="AA1269">
        <v>789034</v>
      </c>
      <c r="AB1269" s="210">
        <v>37027.875</v>
      </c>
      <c r="AC1269" s="210">
        <v>37027.875</v>
      </c>
    </row>
    <row r="1270" spans="1:30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25">
        <f t="shared" si="100"/>
        <v>25</v>
      </c>
      <c r="G1270" s="214">
        <v>1245835</v>
      </c>
      <c r="H1270" s="210">
        <v>37026.345659722225</v>
      </c>
      <c r="I1270" t="s">
        <v>1044</v>
      </c>
      <c r="M1270" t="s">
        <v>3886</v>
      </c>
      <c r="N1270" t="s">
        <v>3645</v>
      </c>
      <c r="O1270" t="s">
        <v>3657</v>
      </c>
      <c r="Q1270" s="211">
        <v>25</v>
      </c>
      <c r="S1270" t="s">
        <v>3794</v>
      </c>
      <c r="T1270" t="s">
        <v>2685</v>
      </c>
      <c r="U1270" s="213">
        <v>224</v>
      </c>
      <c r="V1270" t="s">
        <v>1152</v>
      </c>
      <c r="W1270" t="s">
        <v>3659</v>
      </c>
      <c r="X1270" t="s">
        <v>3649</v>
      </c>
      <c r="Y1270" t="s">
        <v>3074</v>
      </c>
      <c r="Z1270" t="s">
        <v>4112</v>
      </c>
      <c r="AA1270">
        <v>611049.1</v>
      </c>
      <c r="AB1270" s="210">
        <v>37027.875</v>
      </c>
      <c r="AC1270" s="210">
        <v>37027.875</v>
      </c>
    </row>
    <row r="1271" spans="1:30" x14ac:dyDescent="0.2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31</v>
      </c>
      <c r="F1271" s="225">
        <f t="shared" si="100"/>
        <v>155000</v>
      </c>
      <c r="G1271" s="214">
        <v>1245836</v>
      </c>
      <c r="H1271" s="210">
        <v>37026.34574074074</v>
      </c>
      <c r="I1271" t="s">
        <v>3272</v>
      </c>
      <c r="M1271" t="s">
        <v>3795</v>
      </c>
      <c r="N1271" t="s">
        <v>3303</v>
      </c>
      <c r="O1271" t="s">
        <v>1115</v>
      </c>
      <c r="P1271" s="211">
        <v>5000</v>
      </c>
      <c r="S1271" t="s">
        <v>3796</v>
      </c>
      <c r="T1271" t="s">
        <v>2685</v>
      </c>
      <c r="U1271" s="213">
        <v>5.55</v>
      </c>
      <c r="V1271" t="s">
        <v>1116</v>
      </c>
      <c r="W1271" t="s">
        <v>1111</v>
      </c>
      <c r="X1271" t="s">
        <v>1112</v>
      </c>
      <c r="Y1271" t="s">
        <v>2803</v>
      </c>
      <c r="Z1271" t="s">
        <v>4117</v>
      </c>
      <c r="AA1271" t="s">
        <v>1153</v>
      </c>
      <c r="AB1271" s="210">
        <v>37104.875</v>
      </c>
      <c r="AC1271" s="210">
        <v>37134.875</v>
      </c>
      <c r="AD1271">
        <f>(AC1271-AB1271+1)*SUM(P1271:Q1271)</f>
        <v>155000</v>
      </c>
    </row>
    <row r="1272" spans="1:30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25">
        <f t="shared" si="100"/>
        <v>25</v>
      </c>
      <c r="G1272" s="214">
        <v>1245838</v>
      </c>
      <c r="H1272" s="210">
        <v>37026.345763888887</v>
      </c>
      <c r="I1272" t="s">
        <v>3086</v>
      </c>
      <c r="M1272" t="s">
        <v>3886</v>
      </c>
      <c r="N1272" t="s">
        <v>3645</v>
      </c>
      <c r="O1272" t="s">
        <v>3657</v>
      </c>
      <c r="P1272" s="211">
        <v>25</v>
      </c>
      <c r="S1272" t="s">
        <v>3794</v>
      </c>
      <c r="T1272" t="s">
        <v>2685</v>
      </c>
      <c r="U1272" s="213">
        <v>222</v>
      </c>
      <c r="V1272" t="s">
        <v>3662</v>
      </c>
      <c r="W1272" t="s">
        <v>3659</v>
      </c>
      <c r="X1272" t="s">
        <v>3649</v>
      </c>
      <c r="Y1272" t="s">
        <v>3074</v>
      </c>
      <c r="Z1272" t="s">
        <v>4112</v>
      </c>
      <c r="AA1272">
        <v>611050.1</v>
      </c>
      <c r="AB1272" s="210">
        <v>37027.875</v>
      </c>
      <c r="AC1272" s="210">
        <v>37027.875</v>
      </c>
    </row>
    <row r="1273" spans="1:30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25">
        <f t="shared" si="100"/>
        <v>10000</v>
      </c>
      <c r="G1273" s="214">
        <v>1245837</v>
      </c>
      <c r="H1273" s="210">
        <v>37026.345763888887</v>
      </c>
      <c r="I1273" t="s">
        <v>3157</v>
      </c>
      <c r="M1273" t="s">
        <v>3795</v>
      </c>
      <c r="N1273" t="s">
        <v>3718</v>
      </c>
      <c r="O1273" t="s">
        <v>3719</v>
      </c>
      <c r="Q1273" s="211">
        <v>10000</v>
      </c>
      <c r="S1273" t="s">
        <v>3796</v>
      </c>
      <c r="T1273" t="s">
        <v>2685</v>
      </c>
      <c r="U1273" s="213">
        <v>4.37</v>
      </c>
      <c r="V1273" t="s">
        <v>3720</v>
      </c>
      <c r="W1273" t="s">
        <v>3721</v>
      </c>
      <c r="X1273" t="s">
        <v>3722</v>
      </c>
      <c r="Y1273" t="s">
        <v>3280</v>
      </c>
      <c r="Z1273" t="s">
        <v>3723</v>
      </c>
      <c r="AA1273">
        <v>789035</v>
      </c>
      <c r="AB1273" s="210">
        <v>37027.875</v>
      </c>
      <c r="AC1273" s="210">
        <v>37027.875</v>
      </c>
    </row>
    <row r="1274" spans="1:30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25">
        <f t="shared" si="100"/>
        <v>10000</v>
      </c>
      <c r="G1274" s="214">
        <v>1245839</v>
      </c>
      <c r="H1274" s="210">
        <v>37026.345821759256</v>
      </c>
      <c r="I1274" t="s">
        <v>3266</v>
      </c>
      <c r="M1274" t="s">
        <v>3795</v>
      </c>
      <c r="N1274" t="s">
        <v>3275</v>
      </c>
      <c r="O1274" t="s">
        <v>3607</v>
      </c>
      <c r="P1274" s="211">
        <v>10000</v>
      </c>
      <c r="S1274" t="s">
        <v>3796</v>
      </c>
      <c r="T1274" t="s">
        <v>2685</v>
      </c>
      <c r="U1274" s="213">
        <v>4.3</v>
      </c>
      <c r="V1274" t="s">
        <v>1154</v>
      </c>
      <c r="W1274" t="s">
        <v>3609</v>
      </c>
      <c r="X1274" t="s">
        <v>3580</v>
      </c>
      <c r="Y1274" t="s">
        <v>3280</v>
      </c>
      <c r="Z1274" t="s">
        <v>4117</v>
      </c>
      <c r="AA1274">
        <v>789036</v>
      </c>
      <c r="AB1274" s="210">
        <v>37027.875</v>
      </c>
      <c r="AC1274" s="210">
        <v>37027.875</v>
      </c>
    </row>
    <row r="1275" spans="1:30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25">
        <f t="shared" si="100"/>
        <v>4082</v>
      </c>
      <c r="G1275" s="214">
        <v>1245840</v>
      </c>
      <c r="H1275" s="210">
        <v>37026.345902777779</v>
      </c>
      <c r="I1275" t="s">
        <v>1155</v>
      </c>
      <c r="M1275" t="s">
        <v>3795</v>
      </c>
      <c r="N1275" t="s">
        <v>3275</v>
      </c>
      <c r="O1275" t="s">
        <v>1122</v>
      </c>
      <c r="Q1275" s="211">
        <v>4082</v>
      </c>
      <c r="S1275" t="s">
        <v>3796</v>
      </c>
      <c r="T1275" t="s">
        <v>2685</v>
      </c>
      <c r="U1275" s="213">
        <v>4.2750000000000004</v>
      </c>
      <c r="V1275" t="s">
        <v>1156</v>
      </c>
      <c r="W1275" t="s">
        <v>3363</v>
      </c>
      <c r="X1275" t="s">
        <v>3364</v>
      </c>
      <c r="Y1275" t="s">
        <v>3280</v>
      </c>
      <c r="Z1275" t="s">
        <v>4117</v>
      </c>
      <c r="AA1275">
        <v>789038</v>
      </c>
      <c r="AB1275" s="210">
        <v>37027.875</v>
      </c>
      <c r="AC1275" s="210">
        <v>37027.875</v>
      </c>
    </row>
    <row r="1276" spans="1:30" x14ac:dyDescent="0.2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25">
        <f t="shared" si="100"/>
        <v>25</v>
      </c>
      <c r="G1276" s="214">
        <v>1245841</v>
      </c>
      <c r="H1276" s="210">
        <v>37026.345914351848</v>
      </c>
      <c r="I1276" t="s">
        <v>1031</v>
      </c>
      <c r="M1276" t="s">
        <v>3886</v>
      </c>
      <c r="N1276" t="s">
        <v>3650</v>
      </c>
      <c r="O1276" t="s">
        <v>1032</v>
      </c>
      <c r="Q1276" s="211">
        <v>25</v>
      </c>
      <c r="S1276" t="s">
        <v>3794</v>
      </c>
      <c r="T1276" t="s">
        <v>2685</v>
      </c>
      <c r="U1276" s="213">
        <v>67</v>
      </c>
      <c r="V1276" t="s">
        <v>1033</v>
      </c>
      <c r="W1276" t="s">
        <v>3653</v>
      </c>
      <c r="X1276" t="s">
        <v>3654</v>
      </c>
      <c r="Y1276" t="s">
        <v>3074</v>
      </c>
      <c r="Z1276" t="s">
        <v>4112</v>
      </c>
      <c r="AA1276">
        <v>611051.1</v>
      </c>
      <c r="AB1276" s="210">
        <v>37027.875</v>
      </c>
      <c r="AC1276" s="210">
        <v>37027.875</v>
      </c>
    </row>
    <row r="1277" spans="1:30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25">
        <f t="shared" si="100"/>
        <v>2000</v>
      </c>
      <c r="G1277" s="214">
        <v>1245842</v>
      </c>
      <c r="H1277" s="210">
        <v>37026.345937500002</v>
      </c>
      <c r="I1277" t="s">
        <v>1140</v>
      </c>
      <c r="M1277" t="s">
        <v>3795</v>
      </c>
      <c r="N1277" t="s">
        <v>3275</v>
      </c>
      <c r="O1277" t="s">
        <v>3569</v>
      </c>
      <c r="P1277" s="211">
        <v>2000</v>
      </c>
      <c r="S1277" t="s">
        <v>3796</v>
      </c>
      <c r="T1277" t="s">
        <v>2685</v>
      </c>
      <c r="U1277" s="213">
        <v>4.8250000000000002</v>
      </c>
      <c r="V1277" t="s">
        <v>1141</v>
      </c>
      <c r="W1277" t="s">
        <v>3539</v>
      </c>
      <c r="X1277" t="s">
        <v>3540</v>
      </c>
      <c r="Y1277" t="s">
        <v>3280</v>
      </c>
      <c r="Z1277" t="s">
        <v>4117</v>
      </c>
      <c r="AA1277">
        <v>789039</v>
      </c>
      <c r="AB1277" s="210">
        <v>37027.875</v>
      </c>
      <c r="AC1277" s="210">
        <v>37027.875</v>
      </c>
    </row>
    <row r="1278" spans="1:30" x14ac:dyDescent="0.2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92</v>
      </c>
      <c r="F1278" s="225">
        <f t="shared" si="100"/>
        <v>4600</v>
      </c>
      <c r="G1278" s="214">
        <v>1245843</v>
      </c>
      <c r="H1278" s="210">
        <v>37026.345949074072</v>
      </c>
      <c r="I1278" t="s">
        <v>3822</v>
      </c>
      <c r="M1278" t="s">
        <v>3886</v>
      </c>
      <c r="N1278" t="s">
        <v>3096</v>
      </c>
      <c r="O1278" t="s">
        <v>1020</v>
      </c>
      <c r="Q1278" s="211">
        <v>50</v>
      </c>
      <c r="S1278" t="s">
        <v>3794</v>
      </c>
      <c r="T1278" t="s">
        <v>2685</v>
      </c>
      <c r="U1278" s="213">
        <v>39.25</v>
      </c>
      <c r="V1278" t="s">
        <v>3299</v>
      </c>
      <c r="W1278" t="s">
        <v>3178</v>
      </c>
      <c r="X1278" t="s">
        <v>3179</v>
      </c>
      <c r="Y1278" t="s">
        <v>3074</v>
      </c>
      <c r="Z1278" t="s">
        <v>4112</v>
      </c>
      <c r="AA1278">
        <v>611052.1</v>
      </c>
      <c r="AB1278" s="210">
        <v>37165.591666666667</v>
      </c>
      <c r="AC1278" s="210">
        <v>37256.591666666667</v>
      </c>
    </row>
    <row r="1279" spans="1:30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25">
        <f t="shared" si="100"/>
        <v>25</v>
      </c>
      <c r="G1279" s="214">
        <v>1245844</v>
      </c>
      <c r="H1279" s="210">
        <v>37026.345983796295</v>
      </c>
      <c r="I1279" t="s">
        <v>3086</v>
      </c>
      <c r="M1279" t="s">
        <v>3886</v>
      </c>
      <c r="N1279" t="s">
        <v>3645</v>
      </c>
      <c r="O1279" t="s">
        <v>3657</v>
      </c>
      <c r="P1279" s="211">
        <v>25</v>
      </c>
      <c r="S1279" t="s">
        <v>3794</v>
      </c>
      <c r="T1279" t="s">
        <v>2685</v>
      </c>
      <c r="U1279" s="213">
        <v>220</v>
      </c>
      <c r="V1279" t="s">
        <v>3662</v>
      </c>
      <c r="W1279" t="s">
        <v>3659</v>
      </c>
      <c r="X1279" t="s">
        <v>3649</v>
      </c>
      <c r="Y1279" t="s">
        <v>3074</v>
      </c>
      <c r="Z1279" t="s">
        <v>4112</v>
      </c>
      <c r="AA1279">
        <v>611053.1</v>
      </c>
      <c r="AB1279" s="210">
        <v>37027.875</v>
      </c>
      <c r="AC1279" s="210">
        <v>37027.875</v>
      </c>
    </row>
    <row r="1280" spans="1:30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25">
        <f t="shared" si="100"/>
        <v>10000</v>
      </c>
      <c r="G1280" s="214">
        <v>1245845</v>
      </c>
      <c r="H1280" s="210">
        <v>37026.345995370371</v>
      </c>
      <c r="I1280" t="s">
        <v>3246</v>
      </c>
      <c r="M1280" t="s">
        <v>3795</v>
      </c>
      <c r="N1280" t="s">
        <v>3275</v>
      </c>
      <c r="O1280" t="s">
        <v>3696</v>
      </c>
      <c r="Q1280" s="211">
        <v>10000</v>
      </c>
      <c r="S1280" t="s">
        <v>3796</v>
      </c>
      <c r="T1280" t="s">
        <v>2685</v>
      </c>
      <c r="U1280" s="213">
        <v>10.7</v>
      </c>
      <c r="V1280" t="s">
        <v>3706</v>
      </c>
      <c r="W1280" t="s">
        <v>3695</v>
      </c>
      <c r="X1280" t="s">
        <v>3580</v>
      </c>
      <c r="Y1280" t="s">
        <v>3280</v>
      </c>
      <c r="Z1280" t="s">
        <v>4117</v>
      </c>
      <c r="AA1280">
        <v>789040</v>
      </c>
      <c r="AB1280" s="210">
        <v>37027.875</v>
      </c>
      <c r="AC1280" s="210">
        <v>37027.875</v>
      </c>
    </row>
    <row r="1281" spans="1:30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25">
        <f t="shared" si="100"/>
        <v>2500</v>
      </c>
      <c r="G1281" s="214">
        <v>1245848</v>
      </c>
      <c r="H1281" s="210">
        <v>37026.346122685187</v>
      </c>
      <c r="I1281" t="s">
        <v>3134</v>
      </c>
      <c r="M1281" t="s">
        <v>3795</v>
      </c>
      <c r="N1281" t="s">
        <v>3275</v>
      </c>
      <c r="O1281" t="s">
        <v>3709</v>
      </c>
      <c r="Q1281" s="211">
        <v>2500</v>
      </c>
      <c r="S1281" t="s">
        <v>3796</v>
      </c>
      <c r="T1281" t="s">
        <v>2685</v>
      </c>
      <c r="U1281" s="213">
        <v>3.11</v>
      </c>
      <c r="V1281" t="s">
        <v>3703</v>
      </c>
      <c r="W1281" t="s">
        <v>3704</v>
      </c>
      <c r="X1281" t="s">
        <v>3705</v>
      </c>
      <c r="Y1281" t="s">
        <v>3280</v>
      </c>
      <c r="Z1281" t="s">
        <v>4117</v>
      </c>
      <c r="AA1281">
        <v>789041</v>
      </c>
      <c r="AB1281" s="210">
        <v>37027.875</v>
      </c>
      <c r="AC1281" s="210">
        <v>37027.875</v>
      </c>
    </row>
    <row r="1282" spans="1:30" x14ac:dyDescent="0.2">
      <c r="A1282" s="44" t="str">
        <f t="shared" si="96"/>
        <v xml:space="preserve"> Natural Gas Financial</v>
      </c>
      <c r="B1282" s="44" t="str">
        <f t="shared" si="97"/>
        <v/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153</v>
      </c>
      <c r="F1282" s="225">
        <f t="shared" si="100"/>
        <v>1530000</v>
      </c>
      <c r="G1282" s="214">
        <v>1245849</v>
      </c>
      <c r="H1282" s="210">
        <v>37026.346250000002</v>
      </c>
      <c r="I1282" t="s">
        <v>1157</v>
      </c>
      <c r="M1282" t="s">
        <v>3795</v>
      </c>
      <c r="N1282" t="s">
        <v>1158</v>
      </c>
      <c r="O1282" t="s">
        <v>1159</v>
      </c>
      <c r="P1282" s="211">
        <v>10000</v>
      </c>
      <c r="S1282" t="s">
        <v>3796</v>
      </c>
      <c r="T1282" t="s">
        <v>2685</v>
      </c>
      <c r="U1282" s="213">
        <v>0.17749999999999999</v>
      </c>
      <c r="V1282" t="s">
        <v>1160</v>
      </c>
      <c r="W1282" t="s">
        <v>1161</v>
      </c>
      <c r="X1282" t="s">
        <v>3605</v>
      </c>
      <c r="Y1282" t="s">
        <v>2803</v>
      </c>
      <c r="Z1282" t="s">
        <v>4117</v>
      </c>
      <c r="AA1282" t="s">
        <v>1162</v>
      </c>
      <c r="AB1282" s="210">
        <v>37043</v>
      </c>
      <c r="AC1282" s="210">
        <v>37195</v>
      </c>
    </row>
    <row r="1283" spans="1:30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25">
        <f t="shared" si="100"/>
        <v>10000</v>
      </c>
      <c r="G1283" s="214">
        <v>1245851</v>
      </c>
      <c r="H1283" s="210">
        <v>37026.346261574072</v>
      </c>
      <c r="I1283" t="s">
        <v>3157</v>
      </c>
      <c r="M1283" t="s">
        <v>3795</v>
      </c>
      <c r="N1283" t="s">
        <v>3718</v>
      </c>
      <c r="O1283" t="s">
        <v>1062</v>
      </c>
      <c r="Q1283" s="211">
        <v>10000</v>
      </c>
      <c r="S1283" t="s">
        <v>3796</v>
      </c>
      <c r="T1283" t="s">
        <v>2685</v>
      </c>
      <c r="U1283" s="213">
        <v>4.45</v>
      </c>
      <c r="V1283" t="s">
        <v>1163</v>
      </c>
      <c r="W1283" t="s">
        <v>1064</v>
      </c>
      <c r="X1283" t="s">
        <v>3722</v>
      </c>
      <c r="Y1283" t="s">
        <v>3280</v>
      </c>
      <c r="Z1283" t="s">
        <v>3723</v>
      </c>
      <c r="AA1283">
        <v>789042</v>
      </c>
      <c r="AB1283" s="210">
        <v>37027.875</v>
      </c>
      <c r="AC1283" s="210">
        <v>37027.875</v>
      </c>
    </row>
    <row r="1284" spans="1:30" x14ac:dyDescent="0.2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25">
        <f t="shared" si="100"/>
        <v>25</v>
      </c>
      <c r="G1284" s="214">
        <v>1245852</v>
      </c>
      <c r="H1284" s="210">
        <v>37026.346273148149</v>
      </c>
      <c r="I1284" t="s">
        <v>3157</v>
      </c>
      <c r="M1284" t="s">
        <v>3886</v>
      </c>
      <c r="N1284" t="s">
        <v>3645</v>
      </c>
      <c r="O1284" t="s">
        <v>3727</v>
      </c>
      <c r="P1284" s="211">
        <v>25</v>
      </c>
      <c r="S1284" t="s">
        <v>3794</v>
      </c>
      <c r="T1284" t="s">
        <v>2685</v>
      </c>
      <c r="U1284" s="213">
        <v>250</v>
      </c>
      <c r="V1284" t="s">
        <v>3652</v>
      </c>
      <c r="W1284" t="s">
        <v>3729</v>
      </c>
      <c r="X1284" t="s">
        <v>3730</v>
      </c>
      <c r="Y1284" t="s">
        <v>3074</v>
      </c>
      <c r="Z1284" t="s">
        <v>4112</v>
      </c>
      <c r="AA1284">
        <v>611056.1</v>
      </c>
      <c r="AB1284" s="210">
        <v>37027.875</v>
      </c>
      <c r="AC1284" s="210">
        <v>37027.875</v>
      </c>
    </row>
    <row r="1285" spans="1:30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25">
        <f t="shared" si="100"/>
        <v>25</v>
      </c>
      <c r="G1285" s="214">
        <v>1245853</v>
      </c>
      <c r="H1285" s="210">
        <v>37026.346319444441</v>
      </c>
      <c r="I1285" t="s">
        <v>3131</v>
      </c>
      <c r="M1285" t="s">
        <v>3886</v>
      </c>
      <c r="N1285" t="s">
        <v>3650</v>
      </c>
      <c r="O1285" t="s">
        <v>3670</v>
      </c>
      <c r="P1285" s="211">
        <v>25</v>
      </c>
      <c r="S1285" t="s">
        <v>3794</v>
      </c>
      <c r="T1285" t="s">
        <v>2685</v>
      </c>
      <c r="U1285" s="213">
        <v>208</v>
      </c>
      <c r="V1285" t="s">
        <v>3757</v>
      </c>
      <c r="W1285" t="s">
        <v>3672</v>
      </c>
      <c r="X1285" t="s">
        <v>3654</v>
      </c>
      <c r="Y1285" t="s">
        <v>3074</v>
      </c>
      <c r="Z1285" t="s">
        <v>4112</v>
      </c>
      <c r="AA1285">
        <v>611057.1</v>
      </c>
      <c r="AB1285" s="210">
        <v>37027.875</v>
      </c>
      <c r="AC1285" s="210">
        <v>37027.875</v>
      </c>
    </row>
    <row r="1286" spans="1:30" x14ac:dyDescent="0.2">
      <c r="A1286" s="44" t="str">
        <f t="shared" si="96"/>
        <v xml:space="preserve"> Natural Gas Financial</v>
      </c>
      <c r="B1286" s="44" t="str">
        <f t="shared" si="97"/>
        <v/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30</v>
      </c>
      <c r="F1286" s="225">
        <f t="shared" si="100"/>
        <v>300000</v>
      </c>
      <c r="G1286" s="214">
        <v>1245854</v>
      </c>
      <c r="H1286" s="210">
        <v>37026.346377314818</v>
      </c>
      <c r="I1286" t="s">
        <v>1157</v>
      </c>
      <c r="M1286" t="s">
        <v>3795</v>
      </c>
      <c r="N1286" t="s">
        <v>1158</v>
      </c>
      <c r="O1286" t="s">
        <v>1164</v>
      </c>
      <c r="P1286" s="211">
        <v>10000</v>
      </c>
      <c r="S1286" t="s">
        <v>3796</v>
      </c>
      <c r="T1286" t="s">
        <v>2685</v>
      </c>
      <c r="U1286" s="213">
        <v>0.21</v>
      </c>
      <c r="V1286" t="s">
        <v>1160</v>
      </c>
      <c r="W1286" t="s">
        <v>1161</v>
      </c>
      <c r="X1286" t="s">
        <v>3605</v>
      </c>
      <c r="Y1286" t="s">
        <v>2803</v>
      </c>
      <c r="Z1286" t="s">
        <v>4117</v>
      </c>
      <c r="AA1286" t="s">
        <v>1165</v>
      </c>
      <c r="AB1286" s="210">
        <v>37043.875</v>
      </c>
      <c r="AC1286" s="210">
        <v>37072.875</v>
      </c>
    </row>
    <row r="1287" spans="1:30" x14ac:dyDescent="0.2">
      <c r="A1287" s="44" t="str">
        <f t="shared" si="96"/>
        <v>US Natural Gas Financial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Financial</v>
      </c>
      <c r="E1287" s="44">
        <f>IF(VLOOKUP(S1287,'DD-Lookup'!$J$6:$L$50,3,FALSE)="Monthly",(YEAR(AC1287)-YEAR(AB1287))*12+MONTH(AC1287)-MONTH(AB1287)+1,(AC1287-AB1287+1))</f>
        <v>31</v>
      </c>
      <c r="F1287" s="225">
        <f t="shared" si="100"/>
        <v>155000</v>
      </c>
      <c r="G1287" s="214">
        <v>1245857</v>
      </c>
      <c r="H1287" s="210">
        <v>37026.346400462964</v>
      </c>
      <c r="I1287" t="s">
        <v>3386</v>
      </c>
      <c r="M1287" t="s">
        <v>3795</v>
      </c>
      <c r="N1287" t="s">
        <v>3303</v>
      </c>
      <c r="O1287" t="s">
        <v>1109</v>
      </c>
      <c r="P1287" s="211">
        <v>5000</v>
      </c>
      <c r="S1287" t="s">
        <v>3796</v>
      </c>
      <c r="T1287" t="s">
        <v>2685</v>
      </c>
      <c r="U1287" s="213">
        <v>5.85</v>
      </c>
      <c r="V1287" t="s">
        <v>1029</v>
      </c>
      <c r="W1287" t="s">
        <v>1111</v>
      </c>
      <c r="X1287" t="s">
        <v>1112</v>
      </c>
      <c r="Y1287" t="s">
        <v>2803</v>
      </c>
      <c r="Z1287" t="s">
        <v>4117</v>
      </c>
      <c r="AA1287" t="s">
        <v>1166</v>
      </c>
      <c r="AB1287" s="210">
        <v>37073.875</v>
      </c>
      <c r="AC1287" s="210">
        <v>37103.875</v>
      </c>
      <c r="AD1287">
        <f>(AC1287-AB1287+1)*SUM(P1287:Q1287)</f>
        <v>155000</v>
      </c>
    </row>
    <row r="1288" spans="1:30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25">
        <f t="shared" si="100"/>
        <v>10000</v>
      </c>
      <c r="G1288" s="214">
        <v>1245856</v>
      </c>
      <c r="H1288" s="210">
        <v>37026.346400462964</v>
      </c>
      <c r="I1288" t="s">
        <v>1167</v>
      </c>
      <c r="M1288" t="s">
        <v>3795</v>
      </c>
      <c r="N1288" t="s">
        <v>3275</v>
      </c>
      <c r="O1288" t="s">
        <v>3516</v>
      </c>
      <c r="Q1288" s="211">
        <v>10000</v>
      </c>
      <c r="S1288" t="s">
        <v>3796</v>
      </c>
      <c r="T1288" t="s">
        <v>2685</v>
      </c>
      <c r="U1288" s="213">
        <v>4.6950000000000003</v>
      </c>
      <c r="V1288" t="s">
        <v>1168</v>
      </c>
      <c r="W1288" t="s">
        <v>3518</v>
      </c>
      <c r="X1288" t="s">
        <v>3519</v>
      </c>
      <c r="Y1288" t="s">
        <v>3280</v>
      </c>
      <c r="Z1288" t="s">
        <v>4117</v>
      </c>
      <c r="AA1288">
        <v>789043</v>
      </c>
      <c r="AB1288" s="210">
        <v>37027.875</v>
      </c>
      <c r="AC1288" s="210">
        <v>37027.875</v>
      </c>
    </row>
    <row r="1289" spans="1:30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25">
        <f t="shared" si="100"/>
        <v>10000</v>
      </c>
      <c r="G1289" s="214">
        <v>1245858</v>
      </c>
      <c r="H1289" s="210">
        <v>37026.34642361111</v>
      </c>
      <c r="I1289" t="s">
        <v>3134</v>
      </c>
      <c r="M1289" t="s">
        <v>3795</v>
      </c>
      <c r="N1289" t="s">
        <v>3275</v>
      </c>
      <c r="O1289" t="s">
        <v>3607</v>
      </c>
      <c r="Q1289" s="211">
        <v>10000</v>
      </c>
      <c r="S1289" t="s">
        <v>3796</v>
      </c>
      <c r="T1289" t="s">
        <v>2685</v>
      </c>
      <c r="U1289" s="213">
        <v>4.3250000000000002</v>
      </c>
      <c r="V1289" t="s">
        <v>3613</v>
      </c>
      <c r="W1289" t="s">
        <v>3609</v>
      </c>
      <c r="X1289" t="s">
        <v>3580</v>
      </c>
      <c r="Y1289" t="s">
        <v>3280</v>
      </c>
      <c r="Z1289" t="s">
        <v>4117</v>
      </c>
      <c r="AA1289">
        <v>789044</v>
      </c>
      <c r="AB1289" s="210">
        <v>37027.875</v>
      </c>
      <c r="AC1289" s="210">
        <v>37027.875</v>
      </c>
    </row>
    <row r="1290" spans="1:30" x14ac:dyDescent="0.2">
      <c r="A1290" s="44" t="str">
        <f t="shared" si="96"/>
        <v>US Power Physical</v>
      </c>
      <c r="B1290" s="44" t="str">
        <f t="shared" si="97"/>
        <v>US</v>
      </c>
      <c r="C1290" s="44" t="str">
        <f t="shared" si="98"/>
        <v>Power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25">
        <f t="shared" si="100"/>
        <v>25</v>
      </c>
      <c r="G1290" s="214">
        <v>1245859</v>
      </c>
      <c r="H1290" s="210">
        <v>37026.346458333333</v>
      </c>
      <c r="I1290" t="s">
        <v>1169</v>
      </c>
      <c r="M1290" t="s">
        <v>3886</v>
      </c>
      <c r="N1290" t="s">
        <v>3645</v>
      </c>
      <c r="O1290" t="s">
        <v>3657</v>
      </c>
      <c r="P1290" s="211">
        <v>25</v>
      </c>
      <c r="S1290" t="s">
        <v>3794</v>
      </c>
      <c r="T1290" t="s">
        <v>2685</v>
      </c>
      <c r="U1290" s="213">
        <v>217.5</v>
      </c>
      <c r="V1290" t="s">
        <v>1170</v>
      </c>
      <c r="W1290" t="s">
        <v>3659</v>
      </c>
      <c r="X1290" t="s">
        <v>3649</v>
      </c>
      <c r="Y1290" t="s">
        <v>3074</v>
      </c>
      <c r="Z1290" t="s">
        <v>4112</v>
      </c>
      <c r="AA1290">
        <v>611058.1</v>
      </c>
      <c r="AB1290" s="210">
        <v>37027.875</v>
      </c>
      <c r="AC1290" s="210">
        <v>37027.875</v>
      </c>
    </row>
    <row r="1291" spans="1:30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25">
        <f t="shared" ref="F1291:F1354" si="105">E1291*SUM(P1291:Q1291)</f>
        <v>5000</v>
      </c>
      <c r="G1291" s="214">
        <v>1245860</v>
      </c>
      <c r="H1291" s="210">
        <v>37026.34648148148</v>
      </c>
      <c r="I1291" t="s">
        <v>3134</v>
      </c>
      <c r="M1291" t="s">
        <v>3795</v>
      </c>
      <c r="N1291" t="s">
        <v>3275</v>
      </c>
      <c r="O1291" t="s">
        <v>3635</v>
      </c>
      <c r="Q1291" s="211">
        <v>5000</v>
      </c>
      <c r="S1291" t="s">
        <v>3796</v>
      </c>
      <c r="T1291" t="s">
        <v>2685</v>
      </c>
      <c r="U1291" s="213">
        <v>3.0449999999999999</v>
      </c>
      <c r="V1291" t="s">
        <v>3636</v>
      </c>
      <c r="W1291" t="s">
        <v>3637</v>
      </c>
      <c r="X1291" t="s">
        <v>3580</v>
      </c>
      <c r="Y1291" t="s">
        <v>3280</v>
      </c>
      <c r="Z1291" t="s">
        <v>4117</v>
      </c>
      <c r="AA1291">
        <v>789045</v>
      </c>
      <c r="AB1291" s="210">
        <v>37027.875</v>
      </c>
      <c r="AC1291" s="210">
        <v>37027.875</v>
      </c>
    </row>
    <row r="1292" spans="1:30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25">
        <f t="shared" si="105"/>
        <v>5000</v>
      </c>
      <c r="G1292" s="214">
        <v>1245861</v>
      </c>
      <c r="H1292" s="210">
        <v>37026.346666666665</v>
      </c>
      <c r="I1292" t="s">
        <v>3475</v>
      </c>
      <c r="M1292" t="s">
        <v>3795</v>
      </c>
      <c r="N1292" t="s">
        <v>3275</v>
      </c>
      <c r="O1292" t="s">
        <v>3635</v>
      </c>
      <c r="Q1292" s="211">
        <v>5000</v>
      </c>
      <c r="S1292" t="s">
        <v>3796</v>
      </c>
      <c r="T1292" t="s">
        <v>2685</v>
      </c>
      <c r="U1292" s="213">
        <v>3.07</v>
      </c>
      <c r="V1292" t="s">
        <v>3476</v>
      </c>
      <c r="W1292" t="s">
        <v>3637</v>
      </c>
      <c r="X1292" t="s">
        <v>3580</v>
      </c>
      <c r="Y1292" t="s">
        <v>3280</v>
      </c>
      <c r="Z1292" t="s">
        <v>4117</v>
      </c>
      <c r="AA1292">
        <v>789047</v>
      </c>
      <c r="AB1292" s="210">
        <v>37027.875</v>
      </c>
      <c r="AC1292" s="210">
        <v>37027.875</v>
      </c>
    </row>
    <row r="1293" spans="1:30" x14ac:dyDescent="0.2">
      <c r="A1293" s="44" t="str">
        <f t="shared" si="101"/>
        <v>US Power Physical</v>
      </c>
      <c r="B1293" s="44" t="str">
        <f t="shared" si="102"/>
        <v>US</v>
      </c>
      <c r="C1293" s="44" t="str">
        <f t="shared" si="103"/>
        <v>Power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25">
        <f t="shared" si="105"/>
        <v>25</v>
      </c>
      <c r="G1293" s="214">
        <v>1245862</v>
      </c>
      <c r="H1293" s="210">
        <v>37026.34679398148</v>
      </c>
      <c r="I1293" t="s">
        <v>3093</v>
      </c>
      <c r="M1293" t="s">
        <v>3886</v>
      </c>
      <c r="N1293" t="s">
        <v>3645</v>
      </c>
      <c r="O1293" t="s">
        <v>1018</v>
      </c>
      <c r="P1293" s="211">
        <v>25</v>
      </c>
      <c r="S1293" t="s">
        <v>3794</v>
      </c>
      <c r="T1293" t="s">
        <v>2685</v>
      </c>
      <c r="U1293" s="213">
        <v>250</v>
      </c>
      <c r="V1293" t="s">
        <v>1171</v>
      </c>
      <c r="W1293" t="s">
        <v>3666</v>
      </c>
      <c r="X1293" t="s">
        <v>3730</v>
      </c>
      <c r="Y1293" t="s">
        <v>3074</v>
      </c>
      <c r="Z1293" t="s">
        <v>4112</v>
      </c>
      <c r="AA1293">
        <v>611059.1</v>
      </c>
      <c r="AB1293" s="210">
        <v>37027.875</v>
      </c>
      <c r="AC1293" s="210">
        <v>37027.875</v>
      </c>
    </row>
    <row r="1294" spans="1:30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25">
        <f t="shared" si="105"/>
        <v>10000</v>
      </c>
      <c r="G1294" s="214">
        <v>1245863</v>
      </c>
      <c r="H1294" s="210">
        <v>37026.346886574072</v>
      </c>
      <c r="I1294" t="s">
        <v>3266</v>
      </c>
      <c r="M1294" t="s">
        <v>3795</v>
      </c>
      <c r="N1294" t="s">
        <v>3275</v>
      </c>
      <c r="O1294" t="s">
        <v>3607</v>
      </c>
      <c r="P1294" s="211">
        <v>10000</v>
      </c>
      <c r="S1294" t="s">
        <v>3796</v>
      </c>
      <c r="T1294" t="s">
        <v>2685</v>
      </c>
      <c r="U1294" s="213">
        <v>4.3</v>
      </c>
      <c r="V1294" t="s">
        <v>1154</v>
      </c>
      <c r="W1294" t="s">
        <v>3609</v>
      </c>
      <c r="X1294" t="s">
        <v>3580</v>
      </c>
      <c r="Y1294" t="s">
        <v>3280</v>
      </c>
      <c r="Z1294" t="s">
        <v>4117</v>
      </c>
      <c r="AA1294">
        <v>789048</v>
      </c>
      <c r="AB1294" s="210">
        <v>37027.875</v>
      </c>
      <c r="AC1294" s="210">
        <v>37027.875</v>
      </c>
    </row>
    <row r="1295" spans="1:30" x14ac:dyDescent="0.2">
      <c r="A1295" s="44" t="str">
        <f t="shared" si="101"/>
        <v xml:space="preserve"> Natural Gas Physical</v>
      </c>
      <c r="B1295" s="44" t="str">
        <f t="shared" si="102"/>
        <v/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25">
        <f t="shared" si="105"/>
        <v>50000</v>
      </c>
      <c r="G1295" s="214">
        <v>1245864</v>
      </c>
      <c r="H1295" s="210">
        <v>37026.346898148149</v>
      </c>
      <c r="I1295" t="s">
        <v>2957</v>
      </c>
      <c r="M1295" t="s">
        <v>3795</v>
      </c>
      <c r="N1295" t="s">
        <v>2837</v>
      </c>
      <c r="O1295" t="s">
        <v>2865</v>
      </c>
      <c r="P1295" s="211">
        <v>50000</v>
      </c>
      <c r="S1295" t="s">
        <v>2839</v>
      </c>
      <c r="T1295" t="s">
        <v>2840</v>
      </c>
      <c r="U1295" s="213">
        <v>20.7</v>
      </c>
      <c r="V1295" t="s">
        <v>2959</v>
      </c>
      <c r="W1295" t="s">
        <v>2863</v>
      </c>
      <c r="X1295" t="s">
        <v>2843</v>
      </c>
      <c r="Y1295" t="s">
        <v>2844</v>
      </c>
      <c r="Z1295" t="s">
        <v>2712</v>
      </c>
      <c r="AA1295">
        <v>102907</v>
      </c>
      <c r="AB1295" s="210">
        <v>37027.875</v>
      </c>
      <c r="AC1295" s="210">
        <v>37027.875</v>
      </c>
    </row>
    <row r="1296" spans="1:30" x14ac:dyDescent="0.2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31</v>
      </c>
      <c r="F1296" s="225">
        <f t="shared" si="105"/>
        <v>155000</v>
      </c>
      <c r="G1296" s="214">
        <v>1245865</v>
      </c>
      <c r="H1296" s="210">
        <v>37026.346909722219</v>
      </c>
      <c r="I1296" t="s">
        <v>3134</v>
      </c>
      <c r="M1296" t="s">
        <v>3795</v>
      </c>
      <c r="N1296" t="s">
        <v>3303</v>
      </c>
      <c r="O1296" t="s">
        <v>1109</v>
      </c>
      <c r="Q1296" s="211">
        <v>5000</v>
      </c>
      <c r="S1296" t="s">
        <v>3796</v>
      </c>
      <c r="T1296" t="s">
        <v>2685</v>
      </c>
      <c r="U1296" s="213">
        <v>5.95</v>
      </c>
      <c r="V1296" t="s">
        <v>1172</v>
      </c>
      <c r="W1296" t="s">
        <v>1111</v>
      </c>
      <c r="X1296" t="s">
        <v>1112</v>
      </c>
      <c r="Y1296" t="s">
        <v>2803</v>
      </c>
      <c r="Z1296" t="s">
        <v>4117</v>
      </c>
      <c r="AA1296" t="s">
        <v>1173</v>
      </c>
      <c r="AB1296" s="210">
        <v>37073.875</v>
      </c>
      <c r="AC1296" s="210">
        <v>37103.875</v>
      </c>
      <c r="AD1296">
        <f>(AC1296-AB1296+1)*SUM(P1296:Q1296)</f>
        <v>155000</v>
      </c>
    </row>
    <row r="1297" spans="1:30" x14ac:dyDescent="0.2">
      <c r="A1297" s="44" t="str">
        <f t="shared" si="101"/>
        <v>US Natural Gas Financial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Financial</v>
      </c>
      <c r="E1297" s="44">
        <f>IF(VLOOKUP(S1297,'DD-Lookup'!$J$6:$L$50,3,FALSE)="Monthly",(YEAR(AC1297)-YEAR(AB1297))*12+MONTH(AC1297)-MONTH(AB1297)+1,(AC1297-AB1297+1))</f>
        <v>31</v>
      </c>
      <c r="F1297" s="225">
        <f t="shared" si="105"/>
        <v>155000</v>
      </c>
      <c r="G1297" s="214">
        <v>1245866</v>
      </c>
      <c r="H1297" s="210">
        <v>37026.346967592595</v>
      </c>
      <c r="I1297" t="s">
        <v>3134</v>
      </c>
      <c r="M1297" t="s">
        <v>3795</v>
      </c>
      <c r="N1297" t="s">
        <v>3303</v>
      </c>
      <c r="O1297" t="s">
        <v>1115</v>
      </c>
      <c r="Q1297" s="211">
        <v>5000</v>
      </c>
      <c r="S1297" t="s">
        <v>3796</v>
      </c>
      <c r="T1297" t="s">
        <v>2685</v>
      </c>
      <c r="U1297" s="213">
        <v>5.65</v>
      </c>
      <c r="V1297" t="s">
        <v>1172</v>
      </c>
      <c r="W1297" t="s">
        <v>1111</v>
      </c>
      <c r="X1297" t="s">
        <v>1112</v>
      </c>
      <c r="Y1297" t="s">
        <v>2803</v>
      </c>
      <c r="Z1297" t="s">
        <v>4117</v>
      </c>
      <c r="AA1297" t="s">
        <v>1174</v>
      </c>
      <c r="AB1297" s="210">
        <v>37104.875</v>
      </c>
      <c r="AC1297" s="210">
        <v>37134.875</v>
      </c>
      <c r="AD1297">
        <f>(AC1297-AB1297+1)*SUM(P1297:Q1297)</f>
        <v>155000</v>
      </c>
    </row>
    <row r="1298" spans="1:30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25">
        <f t="shared" si="105"/>
        <v>5000</v>
      </c>
      <c r="G1298" s="214">
        <v>1245867</v>
      </c>
      <c r="H1298" s="210">
        <v>37026.347013888888</v>
      </c>
      <c r="I1298" t="s">
        <v>3520</v>
      </c>
      <c r="M1298" t="s">
        <v>3795</v>
      </c>
      <c r="N1298" t="s">
        <v>3275</v>
      </c>
      <c r="O1298" t="s">
        <v>3600</v>
      </c>
      <c r="P1298" s="211">
        <v>5000</v>
      </c>
      <c r="S1298" t="s">
        <v>3796</v>
      </c>
      <c r="T1298" t="s">
        <v>2685</v>
      </c>
      <c r="U1298" s="213">
        <v>4.3899999999999997</v>
      </c>
      <c r="V1298" t="s">
        <v>1175</v>
      </c>
      <c r="W1298" t="s">
        <v>3471</v>
      </c>
      <c r="X1298" t="s">
        <v>3587</v>
      </c>
      <c r="Y1298" t="s">
        <v>3280</v>
      </c>
      <c r="Z1298" t="s">
        <v>4117</v>
      </c>
      <c r="AA1298">
        <v>789049</v>
      </c>
      <c r="AB1298" s="210">
        <v>37027.875</v>
      </c>
      <c r="AC1298" s="210">
        <v>37027.875</v>
      </c>
    </row>
    <row r="1299" spans="1:30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16</v>
      </c>
      <c r="F1299" s="225">
        <f t="shared" si="105"/>
        <v>80000</v>
      </c>
      <c r="G1299" s="214">
        <v>1245868</v>
      </c>
      <c r="H1299" s="210">
        <v>37026.347025462965</v>
      </c>
      <c r="I1299" t="s">
        <v>1176</v>
      </c>
      <c r="M1299" t="s">
        <v>3795</v>
      </c>
      <c r="N1299" t="s">
        <v>3247</v>
      </c>
      <c r="O1299" t="s">
        <v>1177</v>
      </c>
      <c r="Q1299" s="211">
        <v>5000</v>
      </c>
      <c r="S1299" t="s">
        <v>3796</v>
      </c>
      <c r="T1299" t="s">
        <v>2685</v>
      </c>
      <c r="U1299" s="213">
        <v>4.3525</v>
      </c>
      <c r="V1299" t="s">
        <v>1178</v>
      </c>
      <c r="W1299" t="s">
        <v>1179</v>
      </c>
      <c r="X1299" t="s">
        <v>1180</v>
      </c>
      <c r="Y1299" t="s">
        <v>2803</v>
      </c>
      <c r="Z1299" t="s">
        <v>4117</v>
      </c>
      <c r="AA1299" t="s">
        <v>1181</v>
      </c>
      <c r="AB1299" s="210">
        <v>37027.875</v>
      </c>
      <c r="AC1299" s="210">
        <v>37042.875</v>
      </c>
      <c r="AD1299">
        <f>(AC1299-AB1299+1)*SUM(P1299:Q1299)</f>
        <v>80000</v>
      </c>
    </row>
    <row r="1300" spans="1:30" x14ac:dyDescent="0.2">
      <c r="A1300" s="44" t="str">
        <f t="shared" si="101"/>
        <v>US Natural Gas Financial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Financial</v>
      </c>
      <c r="E1300" s="44">
        <f>IF(VLOOKUP(S1300,'DD-Lookup'!$J$6:$L$50,3,FALSE)="Monthly",(YEAR(AC1300)-YEAR(AB1300))*12+MONTH(AC1300)-MONTH(AB1300)+1,(AC1300-AB1300+1))</f>
        <v>30</v>
      </c>
      <c r="F1300" s="225">
        <f t="shared" si="105"/>
        <v>150000</v>
      </c>
      <c r="G1300" s="214">
        <v>1245869</v>
      </c>
      <c r="H1300" s="210">
        <v>37026.347037037034</v>
      </c>
      <c r="I1300" t="s">
        <v>3134</v>
      </c>
      <c r="M1300" t="s">
        <v>3795</v>
      </c>
      <c r="N1300" t="s">
        <v>3303</v>
      </c>
      <c r="O1300" t="s">
        <v>1119</v>
      </c>
      <c r="Q1300" s="211">
        <v>5000</v>
      </c>
      <c r="S1300" t="s">
        <v>3796</v>
      </c>
      <c r="T1300" t="s">
        <v>2685</v>
      </c>
      <c r="U1300" s="213">
        <v>4.75</v>
      </c>
      <c r="V1300" t="s">
        <v>1172</v>
      </c>
      <c r="W1300" t="s">
        <v>1111</v>
      </c>
      <c r="X1300" t="s">
        <v>1112</v>
      </c>
      <c r="Y1300" t="s">
        <v>2803</v>
      </c>
      <c r="Z1300" t="s">
        <v>4117</v>
      </c>
      <c r="AA1300" t="s">
        <v>1182</v>
      </c>
      <c r="AB1300" s="210">
        <v>37135.875</v>
      </c>
      <c r="AC1300" s="210">
        <v>37164.875</v>
      </c>
      <c r="AD1300">
        <f>(AC1300-AB1300+1)*SUM(P1300:Q1300)</f>
        <v>150000</v>
      </c>
    </row>
    <row r="1301" spans="1:30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25">
        <f t="shared" si="105"/>
        <v>5000</v>
      </c>
      <c r="G1301" s="214">
        <v>1245870</v>
      </c>
      <c r="H1301" s="210">
        <v>37026.347129629627</v>
      </c>
      <c r="I1301" t="s">
        <v>3822</v>
      </c>
      <c r="M1301" t="s">
        <v>3795</v>
      </c>
      <c r="N1301" t="s">
        <v>3275</v>
      </c>
      <c r="O1301" t="s">
        <v>3276</v>
      </c>
      <c r="Q1301" s="211">
        <v>5000</v>
      </c>
      <c r="S1301" t="s">
        <v>3796</v>
      </c>
      <c r="T1301" t="s">
        <v>2685</v>
      </c>
      <c r="U1301" s="213">
        <v>4.5350000000000001</v>
      </c>
      <c r="V1301" t="s">
        <v>3400</v>
      </c>
      <c r="W1301" t="s">
        <v>3278</v>
      </c>
      <c r="X1301" t="s">
        <v>3279</v>
      </c>
      <c r="Y1301" t="s">
        <v>3280</v>
      </c>
      <c r="Z1301" t="s">
        <v>4117</v>
      </c>
      <c r="AA1301">
        <v>789050</v>
      </c>
      <c r="AB1301" s="210">
        <v>37027.875</v>
      </c>
      <c r="AC1301" s="210">
        <v>37027.875</v>
      </c>
    </row>
    <row r="1302" spans="1:30" x14ac:dyDescent="0.2">
      <c r="A1302" s="44" t="str">
        <f t="shared" si="101"/>
        <v>US Natural Gas Financial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Financial</v>
      </c>
      <c r="E1302" s="44">
        <f>IF(VLOOKUP(S1302,'DD-Lookup'!$J$6:$L$50,3,FALSE)="Monthly",(YEAR(AC1302)-YEAR(AB1302))*12+MONTH(AC1302)-MONTH(AB1302)+1,(AC1302-AB1302+1))</f>
        <v>30</v>
      </c>
      <c r="F1302" s="225">
        <f t="shared" si="105"/>
        <v>450000</v>
      </c>
      <c r="G1302" s="214">
        <v>1245871</v>
      </c>
      <c r="H1302" s="210">
        <v>37026.347141203703</v>
      </c>
      <c r="I1302" t="s">
        <v>3246</v>
      </c>
      <c r="M1302" t="s">
        <v>3795</v>
      </c>
      <c r="N1302" t="s">
        <v>3247</v>
      </c>
      <c r="O1302" t="s">
        <v>3248</v>
      </c>
      <c r="Q1302" s="211">
        <v>15000</v>
      </c>
      <c r="S1302" t="s">
        <v>3796</v>
      </c>
      <c r="T1302" t="s">
        <v>2685</v>
      </c>
      <c r="U1302" s="213">
        <v>4.4950000000000001</v>
      </c>
      <c r="V1302" t="s">
        <v>1183</v>
      </c>
      <c r="W1302" t="s">
        <v>3975</v>
      </c>
      <c r="X1302" t="s">
        <v>3250</v>
      </c>
      <c r="Y1302" t="s">
        <v>2803</v>
      </c>
      <c r="Z1302" t="s">
        <v>4117</v>
      </c>
      <c r="AA1302" t="s">
        <v>1184</v>
      </c>
      <c r="AB1302" s="210">
        <v>37043.875</v>
      </c>
      <c r="AC1302" s="210">
        <v>37072.875</v>
      </c>
      <c r="AD1302">
        <f>(AC1302-AB1302+1)*SUM(P1302:Q1302)</f>
        <v>450000</v>
      </c>
    </row>
    <row r="1303" spans="1:30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25">
        <f t="shared" si="105"/>
        <v>10000</v>
      </c>
      <c r="G1303" s="214">
        <v>1245872</v>
      </c>
      <c r="H1303" s="210">
        <v>37026.347187500003</v>
      </c>
      <c r="I1303" t="s">
        <v>3234</v>
      </c>
      <c r="M1303" t="s">
        <v>3795</v>
      </c>
      <c r="N1303" t="s">
        <v>3275</v>
      </c>
      <c r="O1303" t="s">
        <v>3470</v>
      </c>
      <c r="P1303" s="211">
        <v>10000</v>
      </c>
      <c r="S1303" t="s">
        <v>3796</v>
      </c>
      <c r="T1303" t="s">
        <v>2685</v>
      </c>
      <c r="U1303" s="213">
        <v>4.4050000000000002</v>
      </c>
      <c r="V1303" t="s">
        <v>1040</v>
      </c>
      <c r="W1303" t="s">
        <v>3471</v>
      </c>
      <c r="X1303" t="s">
        <v>3472</v>
      </c>
      <c r="Y1303" t="s">
        <v>3280</v>
      </c>
      <c r="Z1303" t="s">
        <v>4117</v>
      </c>
      <c r="AA1303">
        <v>789051</v>
      </c>
      <c r="AB1303" s="210">
        <v>37027.875</v>
      </c>
      <c r="AC1303" s="210">
        <v>37027.875</v>
      </c>
    </row>
    <row r="1304" spans="1:30" x14ac:dyDescent="0.2">
      <c r="A1304" s="44" t="str">
        <f t="shared" si="101"/>
        <v>US Natural Gas Financial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Financial</v>
      </c>
      <c r="E1304" s="44">
        <f>IF(VLOOKUP(S1304,'DD-Lookup'!$J$6:$L$50,3,FALSE)="Monthly",(YEAR(AC1304)-YEAR(AB1304))*12+MONTH(AC1304)-MONTH(AB1304)+1,(AC1304-AB1304+1))</f>
        <v>16</v>
      </c>
      <c r="F1304" s="225">
        <f t="shared" si="105"/>
        <v>152000</v>
      </c>
      <c r="G1304" s="214">
        <v>1245874</v>
      </c>
      <c r="H1304" s="210">
        <v>37026.347222222219</v>
      </c>
      <c r="I1304" t="s">
        <v>1176</v>
      </c>
      <c r="M1304" t="s">
        <v>3795</v>
      </c>
      <c r="N1304" t="s">
        <v>3247</v>
      </c>
      <c r="O1304" t="s">
        <v>1185</v>
      </c>
      <c r="Q1304" s="211">
        <v>9500</v>
      </c>
      <c r="S1304" t="s">
        <v>3796</v>
      </c>
      <c r="T1304" t="s">
        <v>2685</v>
      </c>
      <c r="U1304" s="213">
        <v>4.3525</v>
      </c>
      <c r="V1304" t="s">
        <v>1178</v>
      </c>
      <c r="W1304" t="s">
        <v>1179</v>
      </c>
      <c r="X1304" t="s">
        <v>1180</v>
      </c>
      <c r="Y1304" t="s">
        <v>2803</v>
      </c>
      <c r="Z1304" t="s">
        <v>4117</v>
      </c>
      <c r="AA1304" t="s">
        <v>1186</v>
      </c>
      <c r="AB1304" s="210">
        <v>37027.875</v>
      </c>
      <c r="AC1304" s="210">
        <v>37042.875</v>
      </c>
      <c r="AD1304">
        <f>(AC1304-AB1304+1)*SUM(P1304:Q1304)</f>
        <v>152000</v>
      </c>
    </row>
    <row r="1305" spans="1:30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25">
        <f t="shared" si="105"/>
        <v>5000</v>
      </c>
      <c r="G1305" s="214">
        <v>1245873</v>
      </c>
      <c r="H1305" s="210">
        <v>37026.347222222219</v>
      </c>
      <c r="I1305" t="s">
        <v>3396</v>
      </c>
      <c r="M1305" t="s">
        <v>3795</v>
      </c>
      <c r="N1305" t="s">
        <v>3275</v>
      </c>
      <c r="O1305" t="s">
        <v>3438</v>
      </c>
      <c r="P1305" s="211">
        <v>5000</v>
      </c>
      <c r="S1305" t="s">
        <v>3796</v>
      </c>
      <c r="T1305" t="s">
        <v>2685</v>
      </c>
      <c r="U1305" s="213">
        <v>4.6500000000000004</v>
      </c>
      <c r="V1305" t="s">
        <v>3443</v>
      </c>
      <c r="W1305" t="s">
        <v>3408</v>
      </c>
      <c r="X1305" t="s">
        <v>3409</v>
      </c>
      <c r="Y1305" t="s">
        <v>3280</v>
      </c>
      <c r="Z1305" t="s">
        <v>4117</v>
      </c>
      <c r="AA1305">
        <v>789052</v>
      </c>
      <c r="AB1305" s="210">
        <v>37027.875</v>
      </c>
      <c r="AC1305" s="210">
        <v>37027.875</v>
      </c>
    </row>
    <row r="1306" spans="1:30" x14ac:dyDescent="0.2">
      <c r="A1306" s="44" t="str">
        <f t="shared" si="101"/>
        <v>US Natural Gas Financial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Financial</v>
      </c>
      <c r="E1306" s="44">
        <f>IF(VLOOKUP(S1306,'DD-Lookup'!$J$6:$L$50,3,FALSE)="Monthly",(YEAR(AC1306)-YEAR(AB1306))*12+MONTH(AC1306)-MONTH(AB1306)+1,(AC1306-AB1306+1))</f>
        <v>31</v>
      </c>
      <c r="F1306" s="225">
        <f t="shared" si="105"/>
        <v>155000</v>
      </c>
      <c r="G1306" s="214">
        <v>1245878</v>
      </c>
      <c r="H1306" s="210">
        <v>37026.347245370373</v>
      </c>
      <c r="I1306" t="s">
        <v>3134</v>
      </c>
      <c r="M1306" t="s">
        <v>3795</v>
      </c>
      <c r="N1306" t="s">
        <v>3303</v>
      </c>
      <c r="O1306" t="s">
        <v>1109</v>
      </c>
      <c r="Q1306" s="211">
        <v>5000</v>
      </c>
      <c r="S1306" t="s">
        <v>3796</v>
      </c>
      <c r="T1306" t="s">
        <v>2685</v>
      </c>
      <c r="U1306" s="213">
        <v>6.05</v>
      </c>
      <c r="V1306" t="s">
        <v>3514</v>
      </c>
      <c r="W1306" t="s">
        <v>1111</v>
      </c>
      <c r="X1306" t="s">
        <v>1112</v>
      </c>
      <c r="Y1306" t="s">
        <v>2803</v>
      </c>
      <c r="Z1306" t="s">
        <v>4117</v>
      </c>
      <c r="AA1306" t="s">
        <v>1187</v>
      </c>
      <c r="AB1306" s="210">
        <v>37073.875</v>
      </c>
      <c r="AC1306" s="210">
        <v>37103.875</v>
      </c>
      <c r="AD1306">
        <f>(AC1306-AB1306+1)*SUM(P1306:Q1306)</f>
        <v>155000</v>
      </c>
    </row>
    <row r="1307" spans="1:30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25">
        <f t="shared" si="105"/>
        <v>5000</v>
      </c>
      <c r="G1307" s="214">
        <v>1245877</v>
      </c>
      <c r="H1307" s="210">
        <v>37026.347245370373</v>
      </c>
      <c r="I1307" t="s">
        <v>3157</v>
      </c>
      <c r="M1307" t="s">
        <v>3795</v>
      </c>
      <c r="N1307" t="s">
        <v>3275</v>
      </c>
      <c r="O1307" t="s">
        <v>3276</v>
      </c>
      <c r="Q1307" s="211">
        <v>5000</v>
      </c>
      <c r="S1307" t="s">
        <v>3796</v>
      </c>
      <c r="T1307" t="s">
        <v>2685</v>
      </c>
      <c r="U1307" s="213">
        <v>4.5350000000000001</v>
      </c>
      <c r="V1307" t="s">
        <v>1188</v>
      </c>
      <c r="W1307" t="s">
        <v>3278</v>
      </c>
      <c r="X1307" t="s">
        <v>3279</v>
      </c>
      <c r="Y1307" t="s">
        <v>3280</v>
      </c>
      <c r="Z1307" t="s">
        <v>4117</v>
      </c>
      <c r="AA1307">
        <v>789055</v>
      </c>
      <c r="AB1307" s="210">
        <v>37027.875</v>
      </c>
      <c r="AC1307" s="210">
        <v>37027.875</v>
      </c>
    </row>
    <row r="1308" spans="1:30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25">
        <f t="shared" si="105"/>
        <v>26</v>
      </c>
      <c r="G1308" s="214">
        <v>1245876</v>
      </c>
      <c r="H1308" s="210">
        <v>37026.347245370373</v>
      </c>
      <c r="I1308" t="s">
        <v>3568</v>
      </c>
      <c r="M1308" t="s">
        <v>3795</v>
      </c>
      <c r="N1308" t="s">
        <v>3275</v>
      </c>
      <c r="O1308" t="s">
        <v>1122</v>
      </c>
      <c r="Q1308" s="211">
        <v>26</v>
      </c>
      <c r="S1308" t="s">
        <v>3796</v>
      </c>
      <c r="T1308" t="s">
        <v>2685</v>
      </c>
      <c r="U1308" s="213">
        <v>4.2750000000000004</v>
      </c>
      <c r="V1308" t="s">
        <v>1189</v>
      </c>
      <c r="W1308" t="s">
        <v>3363</v>
      </c>
      <c r="X1308" t="s">
        <v>3364</v>
      </c>
      <c r="Y1308" t="s">
        <v>3280</v>
      </c>
      <c r="Z1308" t="s">
        <v>4117</v>
      </c>
      <c r="AA1308">
        <v>789054</v>
      </c>
      <c r="AB1308" s="210">
        <v>37027.875</v>
      </c>
      <c r="AC1308" s="210">
        <v>37027.875</v>
      </c>
    </row>
    <row r="1309" spans="1:30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25">
        <f t="shared" si="105"/>
        <v>10000</v>
      </c>
      <c r="G1309" s="214">
        <v>1245875</v>
      </c>
      <c r="H1309" s="210">
        <v>37026.347245370373</v>
      </c>
      <c r="I1309" t="s">
        <v>3475</v>
      </c>
      <c r="M1309" t="s">
        <v>3795</v>
      </c>
      <c r="N1309" t="s">
        <v>3275</v>
      </c>
      <c r="O1309" t="s">
        <v>3696</v>
      </c>
      <c r="P1309" s="211">
        <v>10000</v>
      </c>
      <c r="S1309" t="s">
        <v>3796</v>
      </c>
      <c r="T1309" t="s">
        <v>2685</v>
      </c>
      <c r="U1309" s="213">
        <v>10.574999999999999</v>
      </c>
      <c r="V1309" t="s">
        <v>3578</v>
      </c>
      <c r="W1309" t="s">
        <v>3695</v>
      </c>
      <c r="X1309" t="s">
        <v>3580</v>
      </c>
      <c r="Y1309" t="s">
        <v>3280</v>
      </c>
      <c r="Z1309" t="s">
        <v>4117</v>
      </c>
      <c r="AA1309">
        <v>789053</v>
      </c>
      <c r="AB1309" s="210">
        <v>37027.875</v>
      </c>
      <c r="AC1309" s="210">
        <v>37027.875</v>
      </c>
    </row>
    <row r="1310" spans="1:30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25">
        <f t="shared" si="105"/>
        <v>5000</v>
      </c>
      <c r="G1310" s="214">
        <v>1245879</v>
      </c>
      <c r="H1310" s="210">
        <v>37026.347303240742</v>
      </c>
      <c r="I1310" t="s">
        <v>1056</v>
      </c>
      <c r="M1310" t="s">
        <v>3795</v>
      </c>
      <c r="N1310" t="s">
        <v>3718</v>
      </c>
      <c r="O1310" t="s">
        <v>1062</v>
      </c>
      <c r="P1310" s="211">
        <v>5000</v>
      </c>
      <c r="S1310" t="s">
        <v>3796</v>
      </c>
      <c r="T1310" t="s">
        <v>2685</v>
      </c>
      <c r="U1310" s="213">
        <v>4.4400000000000004</v>
      </c>
      <c r="V1310" t="s">
        <v>1058</v>
      </c>
      <c r="W1310" t="s">
        <v>1064</v>
      </c>
      <c r="X1310" t="s">
        <v>3722</v>
      </c>
      <c r="Y1310" t="s">
        <v>3280</v>
      </c>
      <c r="Z1310" t="s">
        <v>3723</v>
      </c>
      <c r="AA1310">
        <v>789056</v>
      </c>
      <c r="AB1310" s="210">
        <v>37027.875</v>
      </c>
      <c r="AC1310" s="210">
        <v>37027.875</v>
      </c>
    </row>
    <row r="1311" spans="1:30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25">
        <f t="shared" si="105"/>
        <v>155000</v>
      </c>
      <c r="G1311" s="214">
        <v>1245880</v>
      </c>
      <c r="H1311" s="210">
        <v>37026.347337962965</v>
      </c>
      <c r="I1311" t="s">
        <v>3524</v>
      </c>
      <c r="M1311" t="s">
        <v>3795</v>
      </c>
      <c r="N1311" t="s">
        <v>3303</v>
      </c>
      <c r="O1311" t="s">
        <v>1115</v>
      </c>
      <c r="Q1311" s="211">
        <v>5000</v>
      </c>
      <c r="S1311" t="s">
        <v>3796</v>
      </c>
      <c r="T1311" t="s">
        <v>2685</v>
      </c>
      <c r="U1311" s="213">
        <v>5.75</v>
      </c>
      <c r="V1311" t="s">
        <v>3677</v>
      </c>
      <c r="W1311" t="s">
        <v>1111</v>
      </c>
      <c r="X1311" t="s">
        <v>1112</v>
      </c>
      <c r="Y1311" t="s">
        <v>2803</v>
      </c>
      <c r="Z1311" t="s">
        <v>4117</v>
      </c>
      <c r="AA1311" t="s">
        <v>1190</v>
      </c>
      <c r="AB1311" s="210">
        <v>37104.875</v>
      </c>
      <c r="AC1311" s="210">
        <v>37134.875</v>
      </c>
      <c r="AD1311">
        <f>(AC1311-AB1311+1)*SUM(P1311:Q1311)</f>
        <v>155000</v>
      </c>
    </row>
    <row r="1312" spans="1:30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25">
        <f t="shared" si="105"/>
        <v>10000</v>
      </c>
      <c r="G1312" s="214">
        <v>1245881</v>
      </c>
      <c r="H1312" s="210">
        <v>37026.347337962965</v>
      </c>
      <c r="I1312" t="s">
        <v>3822</v>
      </c>
      <c r="M1312" t="s">
        <v>3795</v>
      </c>
      <c r="N1312" t="s">
        <v>3275</v>
      </c>
      <c r="O1312" t="s">
        <v>3607</v>
      </c>
      <c r="Q1312" s="211">
        <v>10000</v>
      </c>
      <c r="S1312" t="s">
        <v>3796</v>
      </c>
      <c r="T1312" t="s">
        <v>2685</v>
      </c>
      <c r="U1312" s="213">
        <v>4.3250000000000002</v>
      </c>
      <c r="V1312" t="s">
        <v>1191</v>
      </c>
      <c r="W1312" t="s">
        <v>3609</v>
      </c>
      <c r="X1312" t="s">
        <v>3580</v>
      </c>
      <c r="Y1312" t="s">
        <v>3280</v>
      </c>
      <c r="Z1312" t="s">
        <v>4117</v>
      </c>
      <c r="AA1312">
        <v>789057</v>
      </c>
      <c r="AB1312" s="210">
        <v>37027.875</v>
      </c>
      <c r="AC1312" s="210">
        <v>37027.875</v>
      </c>
    </row>
    <row r="1313" spans="1:30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25">
        <f t="shared" si="105"/>
        <v>10000</v>
      </c>
      <c r="G1313" s="214">
        <v>1245882</v>
      </c>
      <c r="H1313" s="210">
        <v>37026.347349537034</v>
      </c>
      <c r="I1313" t="s">
        <v>3157</v>
      </c>
      <c r="M1313" t="s">
        <v>3795</v>
      </c>
      <c r="N1313" t="s">
        <v>3275</v>
      </c>
      <c r="O1313" t="s">
        <v>3276</v>
      </c>
      <c r="Q1313" s="211">
        <v>10000</v>
      </c>
      <c r="S1313" t="s">
        <v>3796</v>
      </c>
      <c r="T1313" t="s">
        <v>2685</v>
      </c>
      <c r="U1313" s="213">
        <v>4.5362999999999998</v>
      </c>
      <c r="V1313" t="s">
        <v>1188</v>
      </c>
      <c r="W1313" t="s">
        <v>3278</v>
      </c>
      <c r="X1313" t="s">
        <v>3279</v>
      </c>
      <c r="Y1313" t="s">
        <v>3280</v>
      </c>
      <c r="Z1313" t="s">
        <v>4117</v>
      </c>
      <c r="AA1313">
        <v>789058</v>
      </c>
      <c r="AB1313" s="210">
        <v>37027.875</v>
      </c>
      <c r="AC1313" s="210">
        <v>37027.875</v>
      </c>
    </row>
    <row r="1314" spans="1:30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25">
        <f t="shared" si="105"/>
        <v>5000</v>
      </c>
      <c r="G1314" s="214">
        <v>1245883</v>
      </c>
      <c r="H1314" s="210">
        <v>37026.347395833334</v>
      </c>
      <c r="I1314" t="s">
        <v>3266</v>
      </c>
      <c r="M1314" t="s">
        <v>3795</v>
      </c>
      <c r="N1314" t="s">
        <v>3275</v>
      </c>
      <c r="O1314" t="s">
        <v>3635</v>
      </c>
      <c r="P1314" s="211">
        <v>5000</v>
      </c>
      <c r="S1314" t="s">
        <v>3796</v>
      </c>
      <c r="T1314" t="s">
        <v>2685</v>
      </c>
      <c r="U1314" s="213">
        <v>3.0449999999999999</v>
      </c>
      <c r="V1314" t="s">
        <v>1065</v>
      </c>
      <c r="W1314" t="s">
        <v>3637</v>
      </c>
      <c r="X1314" t="s">
        <v>3580</v>
      </c>
      <c r="Y1314" t="s">
        <v>3280</v>
      </c>
      <c r="Z1314" t="s">
        <v>4117</v>
      </c>
      <c r="AA1314">
        <v>789059</v>
      </c>
      <c r="AB1314" s="210">
        <v>37027.875</v>
      </c>
      <c r="AC1314" s="210">
        <v>37027.875</v>
      </c>
    </row>
    <row r="1315" spans="1:30" x14ac:dyDescent="0.2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25">
        <f t="shared" si="105"/>
        <v>2500</v>
      </c>
      <c r="G1315" s="214">
        <v>1245885</v>
      </c>
      <c r="H1315" s="210">
        <v>37026.347407407404</v>
      </c>
      <c r="I1315" t="s">
        <v>1056</v>
      </c>
      <c r="M1315" t="s">
        <v>3795</v>
      </c>
      <c r="N1315" t="s">
        <v>3275</v>
      </c>
      <c r="O1315" t="s">
        <v>3702</v>
      </c>
      <c r="Q1315" s="211">
        <v>2500</v>
      </c>
      <c r="S1315" t="s">
        <v>3796</v>
      </c>
      <c r="T1315" t="s">
        <v>2685</v>
      </c>
      <c r="U1315" s="213">
        <v>3.0350000000000001</v>
      </c>
      <c r="V1315" t="s">
        <v>1192</v>
      </c>
      <c r="W1315" t="s">
        <v>3704</v>
      </c>
      <c r="X1315" t="s">
        <v>3705</v>
      </c>
      <c r="Y1315" t="s">
        <v>3280</v>
      </c>
      <c r="Z1315" t="s">
        <v>4117</v>
      </c>
      <c r="AA1315">
        <v>789061</v>
      </c>
      <c r="AB1315" s="210">
        <v>37027.875</v>
      </c>
      <c r="AC1315" s="210">
        <v>37027.875</v>
      </c>
    </row>
    <row r="1316" spans="1:30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25">
        <f t="shared" si="105"/>
        <v>10000</v>
      </c>
      <c r="G1316" s="214">
        <v>1245884</v>
      </c>
      <c r="H1316" s="210">
        <v>37026.347407407404</v>
      </c>
      <c r="I1316" t="s">
        <v>3246</v>
      </c>
      <c r="M1316" t="s">
        <v>3795</v>
      </c>
      <c r="N1316" t="s">
        <v>3275</v>
      </c>
      <c r="O1316" t="s">
        <v>1193</v>
      </c>
      <c r="Q1316" s="211">
        <v>10000</v>
      </c>
      <c r="S1316" t="s">
        <v>3796</v>
      </c>
      <c r="T1316" t="s">
        <v>2685</v>
      </c>
      <c r="U1316" s="213">
        <v>4.4400000000000004</v>
      </c>
      <c r="V1316" t="s">
        <v>3249</v>
      </c>
      <c r="W1316" t="s">
        <v>3459</v>
      </c>
      <c r="X1316" t="s">
        <v>3460</v>
      </c>
      <c r="Y1316" t="s">
        <v>3280</v>
      </c>
      <c r="Z1316" t="s">
        <v>4117</v>
      </c>
      <c r="AA1316">
        <v>789060</v>
      </c>
      <c r="AB1316" s="210">
        <v>37027.875</v>
      </c>
      <c r="AC1316" s="210">
        <v>37027.875</v>
      </c>
    </row>
    <row r="1317" spans="1:30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25">
        <f t="shared" si="105"/>
        <v>10000</v>
      </c>
      <c r="G1317" s="214">
        <v>1245886</v>
      </c>
      <c r="H1317" s="210">
        <v>37026.347488425927</v>
      </c>
      <c r="I1317" t="s">
        <v>3324</v>
      </c>
      <c r="M1317" t="s">
        <v>3795</v>
      </c>
      <c r="N1317" t="s">
        <v>3275</v>
      </c>
      <c r="O1317" t="s">
        <v>3607</v>
      </c>
      <c r="P1317" s="211">
        <v>10000</v>
      </c>
      <c r="S1317" t="s">
        <v>3796</v>
      </c>
      <c r="T1317" t="s">
        <v>2685</v>
      </c>
      <c r="U1317" s="213">
        <v>4.3</v>
      </c>
      <c r="V1317" t="s">
        <v>1194</v>
      </c>
      <c r="W1317" t="s">
        <v>3609</v>
      </c>
      <c r="X1317" t="s">
        <v>3580</v>
      </c>
      <c r="Y1317" t="s">
        <v>3280</v>
      </c>
      <c r="Z1317" t="s">
        <v>4117</v>
      </c>
      <c r="AA1317">
        <v>789062</v>
      </c>
      <c r="AB1317" s="210">
        <v>37027.875</v>
      </c>
      <c r="AC1317" s="210">
        <v>37027.875</v>
      </c>
    </row>
    <row r="1318" spans="1:30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25">
        <f t="shared" si="105"/>
        <v>5000</v>
      </c>
      <c r="G1318" s="214">
        <v>1245887</v>
      </c>
      <c r="H1318" s="210">
        <v>37026.347511574073</v>
      </c>
      <c r="I1318" t="s">
        <v>3134</v>
      </c>
      <c r="M1318" t="s">
        <v>3795</v>
      </c>
      <c r="N1318" t="s">
        <v>3275</v>
      </c>
      <c r="O1318" t="s">
        <v>3635</v>
      </c>
      <c r="P1318" s="211">
        <v>5000</v>
      </c>
      <c r="S1318" t="s">
        <v>3796</v>
      </c>
      <c r="T1318" t="s">
        <v>2685</v>
      </c>
      <c r="U1318" s="213">
        <v>3.02</v>
      </c>
      <c r="V1318" t="s">
        <v>3636</v>
      </c>
      <c r="W1318" t="s">
        <v>3637</v>
      </c>
      <c r="X1318" t="s">
        <v>3580</v>
      </c>
      <c r="Y1318" t="s">
        <v>3280</v>
      </c>
      <c r="Z1318" t="s">
        <v>4117</v>
      </c>
      <c r="AA1318">
        <v>789063</v>
      </c>
      <c r="AB1318" s="210">
        <v>37027.875</v>
      </c>
      <c r="AC1318" s="210">
        <v>37027.875</v>
      </c>
    </row>
    <row r="1319" spans="1:30" x14ac:dyDescent="0.2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16</v>
      </c>
      <c r="F1319" s="225">
        <f t="shared" si="105"/>
        <v>160000</v>
      </c>
      <c r="G1319" s="214">
        <v>1245888</v>
      </c>
      <c r="H1319" s="210">
        <v>37026.347546296296</v>
      </c>
      <c r="I1319" t="s">
        <v>1195</v>
      </c>
      <c r="M1319" t="s">
        <v>3795</v>
      </c>
      <c r="N1319" t="s">
        <v>3247</v>
      </c>
      <c r="O1319" t="s">
        <v>3422</v>
      </c>
      <c r="P1319" s="211">
        <v>10000</v>
      </c>
      <c r="S1319" t="s">
        <v>3796</v>
      </c>
      <c r="T1319" t="s">
        <v>2685</v>
      </c>
      <c r="U1319" s="213">
        <v>4.42</v>
      </c>
      <c r="V1319" t="s">
        <v>1196</v>
      </c>
      <c r="W1319" t="s">
        <v>3424</v>
      </c>
      <c r="X1319" t="s">
        <v>3425</v>
      </c>
      <c r="Y1319" t="s">
        <v>2803</v>
      </c>
      <c r="Z1319" t="s">
        <v>4117</v>
      </c>
      <c r="AA1319" t="s">
        <v>1197</v>
      </c>
      <c r="AB1319" s="210">
        <v>37027.875</v>
      </c>
      <c r="AC1319" s="210">
        <v>37042.875</v>
      </c>
      <c r="AD1319">
        <f>(AC1319-AB1319+1)*SUM(P1319:Q1319)</f>
        <v>160000</v>
      </c>
    </row>
    <row r="1320" spans="1:30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31</v>
      </c>
      <c r="F1320" s="225">
        <f t="shared" si="105"/>
        <v>155000</v>
      </c>
      <c r="G1320" s="214">
        <v>1245889</v>
      </c>
      <c r="H1320" s="210">
        <v>37026.347557870373</v>
      </c>
      <c r="I1320" t="s">
        <v>3386</v>
      </c>
      <c r="M1320" t="s">
        <v>3795</v>
      </c>
      <c r="N1320" t="s">
        <v>3303</v>
      </c>
      <c r="O1320" t="s">
        <v>1109</v>
      </c>
      <c r="P1320" s="211">
        <v>5000</v>
      </c>
      <c r="S1320" t="s">
        <v>3796</v>
      </c>
      <c r="T1320" t="s">
        <v>2685</v>
      </c>
      <c r="U1320" s="213">
        <v>6</v>
      </c>
      <c r="V1320" t="s">
        <v>1029</v>
      </c>
      <c r="W1320" t="s">
        <v>1111</v>
      </c>
      <c r="X1320" t="s">
        <v>1112</v>
      </c>
      <c r="Y1320" t="s">
        <v>2803</v>
      </c>
      <c r="Z1320" t="s">
        <v>4117</v>
      </c>
      <c r="AA1320" t="s">
        <v>1198</v>
      </c>
      <c r="AB1320" s="210">
        <v>37073.875</v>
      </c>
      <c r="AC1320" s="210">
        <v>37103.875</v>
      </c>
      <c r="AD1320">
        <f>(AC1320-AB1320+1)*SUM(P1320:Q1320)</f>
        <v>155000</v>
      </c>
    </row>
    <row r="1321" spans="1:30" x14ac:dyDescent="0.2">
      <c r="A1321" s="44" t="str">
        <f t="shared" si="101"/>
        <v>US Natural Gas Financial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Financial</v>
      </c>
      <c r="E1321" s="44">
        <f>IF(VLOOKUP(S1321,'DD-Lookup'!$J$6:$L$50,3,FALSE)="Monthly",(YEAR(AC1321)-YEAR(AB1321))*12+MONTH(AC1321)-MONTH(AB1321)+1,(AC1321-AB1321+1))</f>
        <v>31</v>
      </c>
      <c r="F1321" s="225">
        <f t="shared" si="105"/>
        <v>155000</v>
      </c>
      <c r="G1321" s="214">
        <v>1245891</v>
      </c>
      <c r="H1321" s="210">
        <v>37026.347581018519</v>
      </c>
      <c r="I1321" t="s">
        <v>1199</v>
      </c>
      <c r="M1321" t="s">
        <v>3795</v>
      </c>
      <c r="N1321" t="s">
        <v>3303</v>
      </c>
      <c r="O1321" t="s">
        <v>1135</v>
      </c>
      <c r="Q1321" s="211">
        <v>5000</v>
      </c>
      <c r="S1321" t="s">
        <v>3796</v>
      </c>
      <c r="T1321" t="s">
        <v>2685</v>
      </c>
      <c r="U1321" s="213">
        <v>4.0999999999999996</v>
      </c>
      <c r="V1321" t="s">
        <v>1200</v>
      </c>
      <c r="W1321" t="s">
        <v>1111</v>
      </c>
      <c r="X1321" t="s">
        <v>1112</v>
      </c>
      <c r="Y1321" t="s">
        <v>2803</v>
      </c>
      <c r="Z1321" t="s">
        <v>4117</v>
      </c>
      <c r="AA1321" t="s">
        <v>1201</v>
      </c>
      <c r="AB1321" s="210">
        <v>37165</v>
      </c>
      <c r="AC1321" s="210">
        <v>37195</v>
      </c>
      <c r="AD1321">
        <f>(AC1321-AB1321+1)*SUM(P1321:Q1321)</f>
        <v>155000</v>
      </c>
    </row>
    <row r="1322" spans="1:30" x14ac:dyDescent="0.2">
      <c r="A1322" s="44" t="str">
        <f t="shared" si="101"/>
        <v>US Natural Gas Financial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31</v>
      </c>
      <c r="F1322" s="225">
        <f t="shared" si="105"/>
        <v>155000</v>
      </c>
      <c r="G1322" s="214">
        <v>1245892</v>
      </c>
      <c r="H1322" s="210">
        <v>37026.347627314812</v>
      </c>
      <c r="I1322" t="s">
        <v>3134</v>
      </c>
      <c r="M1322" t="s">
        <v>3795</v>
      </c>
      <c r="N1322" t="s">
        <v>3303</v>
      </c>
      <c r="O1322" t="s">
        <v>1109</v>
      </c>
      <c r="Q1322" s="211">
        <v>5000</v>
      </c>
      <c r="S1322" t="s">
        <v>3796</v>
      </c>
      <c r="T1322" t="s">
        <v>2685</v>
      </c>
      <c r="U1322" s="213">
        <v>6.1</v>
      </c>
      <c r="V1322" t="s">
        <v>3514</v>
      </c>
      <c r="W1322" t="s">
        <v>1111</v>
      </c>
      <c r="X1322" t="s">
        <v>1112</v>
      </c>
      <c r="Y1322" t="s">
        <v>2803</v>
      </c>
      <c r="Z1322" t="s">
        <v>4117</v>
      </c>
      <c r="AA1322" t="s">
        <v>1202</v>
      </c>
      <c r="AB1322" s="210">
        <v>37073.875</v>
      </c>
      <c r="AC1322" s="210">
        <v>37103.875</v>
      </c>
      <c r="AD1322">
        <f>(AC1322-AB1322+1)*SUM(P1322:Q1322)</f>
        <v>155000</v>
      </c>
    </row>
    <row r="1323" spans="1:30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92</v>
      </c>
      <c r="F1323" s="225">
        <f t="shared" si="105"/>
        <v>2300</v>
      </c>
      <c r="G1323" s="214">
        <v>1245893</v>
      </c>
      <c r="H1323" s="210">
        <v>37026.347673611112</v>
      </c>
      <c r="I1323" t="s">
        <v>3086</v>
      </c>
      <c r="M1323" t="s">
        <v>3886</v>
      </c>
      <c r="N1323" t="s">
        <v>3645</v>
      </c>
      <c r="O1323" t="s">
        <v>1203</v>
      </c>
      <c r="P1323" s="211">
        <v>25</v>
      </c>
      <c r="S1323" t="s">
        <v>3794</v>
      </c>
      <c r="T1323" t="s">
        <v>2685</v>
      </c>
      <c r="U1323" s="213">
        <v>145.5</v>
      </c>
      <c r="V1323" t="s">
        <v>1022</v>
      </c>
      <c r="W1323" t="s">
        <v>1204</v>
      </c>
      <c r="X1323" t="s">
        <v>3649</v>
      </c>
      <c r="Y1323" t="s">
        <v>3074</v>
      </c>
      <c r="Z1323" t="s">
        <v>4112</v>
      </c>
      <c r="AA1323">
        <v>611065.1</v>
      </c>
      <c r="AB1323" s="210">
        <v>37165.564583333333</v>
      </c>
      <c r="AC1323" s="210">
        <v>37256.564583333333</v>
      </c>
    </row>
    <row r="1324" spans="1:30" x14ac:dyDescent="0.2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16</v>
      </c>
      <c r="F1324" s="225">
        <f t="shared" si="105"/>
        <v>80000</v>
      </c>
      <c r="G1324" s="214">
        <v>1245894</v>
      </c>
      <c r="H1324" s="210">
        <v>37026.347743055558</v>
      </c>
      <c r="I1324" t="s">
        <v>3234</v>
      </c>
      <c r="M1324" t="s">
        <v>3795</v>
      </c>
      <c r="N1324" t="s">
        <v>3247</v>
      </c>
      <c r="O1324" t="s">
        <v>3422</v>
      </c>
      <c r="P1324" s="211">
        <v>5000</v>
      </c>
      <c r="S1324" t="s">
        <v>3796</v>
      </c>
      <c r="T1324" t="s">
        <v>2685</v>
      </c>
      <c r="U1324" s="213">
        <v>4.42</v>
      </c>
      <c r="V1324" t="s">
        <v>3595</v>
      </c>
      <c r="W1324" t="s">
        <v>3424</v>
      </c>
      <c r="X1324" t="s">
        <v>3425</v>
      </c>
      <c r="Y1324" t="s">
        <v>2803</v>
      </c>
      <c r="Z1324" t="s">
        <v>4117</v>
      </c>
      <c r="AA1324" t="s">
        <v>1205</v>
      </c>
      <c r="AB1324" s="210">
        <v>37027.875</v>
      </c>
      <c r="AC1324" s="210">
        <v>37042.875</v>
      </c>
      <c r="AD1324">
        <f>(AC1324-AB1324+1)*SUM(P1324:Q1324)</f>
        <v>80000</v>
      </c>
    </row>
    <row r="1325" spans="1:30" x14ac:dyDescent="0.2">
      <c r="A1325" s="44" t="str">
        <f t="shared" si="101"/>
        <v>US Natural Gas Financial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31</v>
      </c>
      <c r="F1325" s="225">
        <f t="shared" si="105"/>
        <v>155000</v>
      </c>
      <c r="G1325" s="214">
        <v>1245895</v>
      </c>
      <c r="H1325" s="210">
        <v>37026.347777777781</v>
      </c>
      <c r="I1325" t="s">
        <v>2623</v>
      </c>
      <c r="M1325" t="s">
        <v>3795</v>
      </c>
      <c r="N1325" t="s">
        <v>3303</v>
      </c>
      <c r="O1325" t="s">
        <v>3676</v>
      </c>
      <c r="P1325" s="211">
        <v>5000</v>
      </c>
      <c r="S1325" t="s">
        <v>3796</v>
      </c>
      <c r="T1325" t="s">
        <v>2685</v>
      </c>
      <c r="U1325" s="213">
        <v>-1.33</v>
      </c>
      <c r="V1325" t="s">
        <v>1206</v>
      </c>
      <c r="W1325" t="s">
        <v>3641</v>
      </c>
      <c r="X1325" t="s">
        <v>3642</v>
      </c>
      <c r="Y1325" t="s">
        <v>2803</v>
      </c>
      <c r="Z1325" t="s">
        <v>4117</v>
      </c>
      <c r="AA1325" t="s">
        <v>1207</v>
      </c>
      <c r="AB1325" s="210">
        <v>37073.875</v>
      </c>
      <c r="AC1325" s="210">
        <v>37103.875</v>
      </c>
      <c r="AD1325">
        <f>(AC1325-AB1325+1)*SUM(P1325:Q1325)</f>
        <v>155000</v>
      </c>
    </row>
    <row r="1326" spans="1:30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25">
        <f t="shared" si="105"/>
        <v>25</v>
      </c>
      <c r="G1326" s="214">
        <v>1245897</v>
      </c>
      <c r="H1326" s="210">
        <v>37026.347974537035</v>
      </c>
      <c r="I1326" t="s">
        <v>3234</v>
      </c>
      <c r="M1326" t="s">
        <v>3886</v>
      </c>
      <c r="N1326" t="s">
        <v>3645</v>
      </c>
      <c r="O1326" t="s">
        <v>3657</v>
      </c>
      <c r="P1326" s="211">
        <v>25</v>
      </c>
      <c r="S1326" t="s">
        <v>3794</v>
      </c>
      <c r="T1326" t="s">
        <v>2685</v>
      </c>
      <c r="U1326" s="213">
        <v>212.5</v>
      </c>
      <c r="V1326" t="s">
        <v>1208</v>
      </c>
      <c r="W1326" t="s">
        <v>3659</v>
      </c>
      <c r="X1326" t="s">
        <v>3649</v>
      </c>
      <c r="Y1326" t="s">
        <v>3074</v>
      </c>
      <c r="Z1326" t="s">
        <v>4112</v>
      </c>
      <c r="AA1326">
        <v>611066.1</v>
      </c>
      <c r="AB1326" s="210">
        <v>37027.875</v>
      </c>
      <c r="AC1326" s="210">
        <v>37027.875</v>
      </c>
    </row>
    <row r="1327" spans="1:30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25">
        <f t="shared" si="105"/>
        <v>5000</v>
      </c>
      <c r="G1327" s="214">
        <v>1245898</v>
      </c>
      <c r="H1327" s="210">
        <v>37026.347997685189</v>
      </c>
      <c r="I1327" t="s">
        <v>3386</v>
      </c>
      <c r="M1327" t="s">
        <v>3795</v>
      </c>
      <c r="N1327" t="s">
        <v>3275</v>
      </c>
      <c r="O1327" t="s">
        <v>3655</v>
      </c>
      <c r="P1327" s="211">
        <v>5000</v>
      </c>
      <c r="S1327" t="s">
        <v>3796</v>
      </c>
      <c r="T1327" t="s">
        <v>2685</v>
      </c>
      <c r="U1327" s="213">
        <v>3.27</v>
      </c>
      <c r="V1327" t="s">
        <v>1209</v>
      </c>
      <c r="W1327" t="s">
        <v>3656</v>
      </c>
      <c r="X1327" t="s">
        <v>3580</v>
      </c>
      <c r="Y1327" t="s">
        <v>3280</v>
      </c>
      <c r="Z1327" t="s">
        <v>4117</v>
      </c>
      <c r="AA1327">
        <v>789065</v>
      </c>
      <c r="AB1327" s="210">
        <v>37027.875</v>
      </c>
      <c r="AC1327" s="210">
        <v>37027.875</v>
      </c>
    </row>
    <row r="1328" spans="1:30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25">
        <f t="shared" si="105"/>
        <v>5000</v>
      </c>
      <c r="G1328" s="214">
        <v>1245900</v>
      </c>
      <c r="H1328" s="210">
        <v>37026.348032407404</v>
      </c>
      <c r="I1328" t="s">
        <v>1137</v>
      </c>
      <c r="M1328" t="s">
        <v>3795</v>
      </c>
      <c r="N1328" t="s">
        <v>3275</v>
      </c>
      <c r="O1328" t="s">
        <v>3635</v>
      </c>
      <c r="Q1328" s="211">
        <v>5000</v>
      </c>
      <c r="S1328" t="s">
        <v>3796</v>
      </c>
      <c r="T1328" t="s">
        <v>2685</v>
      </c>
      <c r="U1328" s="213">
        <v>3.0550000000000002</v>
      </c>
      <c r="V1328" t="s">
        <v>1210</v>
      </c>
      <c r="W1328" t="s">
        <v>3637</v>
      </c>
      <c r="X1328" t="s">
        <v>3580</v>
      </c>
      <c r="Y1328" t="s">
        <v>3280</v>
      </c>
      <c r="Z1328" t="s">
        <v>4117</v>
      </c>
      <c r="AA1328">
        <v>789067</v>
      </c>
      <c r="AB1328" s="210">
        <v>37027.875</v>
      </c>
      <c r="AC1328" s="210">
        <v>37027.875</v>
      </c>
    </row>
    <row r="1329" spans="1:30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25">
        <f t="shared" si="105"/>
        <v>756</v>
      </c>
      <c r="G1329" s="214">
        <v>1245899</v>
      </c>
      <c r="H1329" s="210">
        <v>37026.348032407404</v>
      </c>
      <c r="I1329" t="s">
        <v>3568</v>
      </c>
      <c r="M1329" t="s">
        <v>3795</v>
      </c>
      <c r="N1329" t="s">
        <v>3275</v>
      </c>
      <c r="O1329" t="s">
        <v>3516</v>
      </c>
      <c r="Q1329" s="211">
        <v>756</v>
      </c>
      <c r="S1329" t="s">
        <v>3796</v>
      </c>
      <c r="T1329" t="s">
        <v>2685</v>
      </c>
      <c r="U1329" s="213">
        <v>4.7050000000000001</v>
      </c>
      <c r="V1329" t="s">
        <v>1211</v>
      </c>
      <c r="W1329" t="s">
        <v>3518</v>
      </c>
      <c r="X1329" t="s">
        <v>3519</v>
      </c>
      <c r="Y1329" t="s">
        <v>3280</v>
      </c>
      <c r="Z1329" t="s">
        <v>4117</v>
      </c>
      <c r="AA1329">
        <v>789066</v>
      </c>
      <c r="AB1329" s="210">
        <v>37027.875</v>
      </c>
      <c r="AC1329" s="210">
        <v>37027.875</v>
      </c>
    </row>
    <row r="1330" spans="1:30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25">
        <f t="shared" si="105"/>
        <v>25</v>
      </c>
      <c r="G1330" s="214">
        <v>1245903</v>
      </c>
      <c r="H1330" s="210">
        <v>37026.34815972222</v>
      </c>
      <c r="I1330" t="s">
        <v>3086</v>
      </c>
      <c r="M1330" t="s">
        <v>3886</v>
      </c>
      <c r="N1330" t="s">
        <v>3650</v>
      </c>
      <c r="O1330" t="s">
        <v>1032</v>
      </c>
      <c r="Q1330" s="211">
        <v>25</v>
      </c>
      <c r="S1330" t="s">
        <v>3794</v>
      </c>
      <c r="T1330" t="s">
        <v>2685</v>
      </c>
      <c r="U1330" s="213">
        <v>64</v>
      </c>
      <c r="V1330" t="s">
        <v>3699</v>
      </c>
      <c r="W1330" t="s">
        <v>3653</v>
      </c>
      <c r="X1330" t="s">
        <v>3654</v>
      </c>
      <c r="Y1330" t="s">
        <v>3074</v>
      </c>
      <c r="Z1330" t="s">
        <v>4112</v>
      </c>
      <c r="AA1330">
        <v>611068.1</v>
      </c>
      <c r="AB1330" s="210">
        <v>37027.875</v>
      </c>
      <c r="AC1330" s="210">
        <v>37027.875</v>
      </c>
    </row>
    <row r="1331" spans="1:30" x14ac:dyDescent="0.2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25">
        <f t="shared" si="105"/>
        <v>10</v>
      </c>
      <c r="G1331" s="214">
        <v>1245904</v>
      </c>
      <c r="H1331" s="210">
        <v>37026.348217592589</v>
      </c>
      <c r="I1331" t="s">
        <v>3669</v>
      </c>
      <c r="M1331" t="s">
        <v>3886</v>
      </c>
      <c r="N1331" t="s">
        <v>3650</v>
      </c>
      <c r="O1331" t="s">
        <v>1212</v>
      </c>
      <c r="P1331" s="211">
        <v>10</v>
      </c>
      <c r="S1331" t="s">
        <v>3794</v>
      </c>
      <c r="T1331" t="s">
        <v>2685</v>
      </c>
      <c r="U1331" s="213">
        <v>60</v>
      </c>
      <c r="V1331" t="s">
        <v>3671</v>
      </c>
      <c r="W1331" t="s">
        <v>1100</v>
      </c>
      <c r="X1331" t="s">
        <v>3654</v>
      </c>
      <c r="Y1331" t="s">
        <v>3074</v>
      </c>
      <c r="Z1331" t="s">
        <v>4112</v>
      </c>
      <c r="AA1331">
        <v>611069.1</v>
      </c>
      <c r="AB1331" s="210">
        <v>37027.875</v>
      </c>
      <c r="AC1331" s="210">
        <v>37027.875</v>
      </c>
    </row>
    <row r="1332" spans="1:30" x14ac:dyDescent="0.2">
      <c r="A1332" s="44" t="str">
        <f t="shared" si="101"/>
        <v>US Natural Gas Financial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Financial</v>
      </c>
      <c r="E1332" s="44">
        <f>IF(VLOOKUP(S1332,'DD-Lookup'!$J$6:$L$50,3,FALSE)="Monthly",(YEAR(AC1332)-YEAR(AB1332))*12+MONTH(AC1332)-MONTH(AB1332)+1,(AC1332-AB1332+1))</f>
        <v>30</v>
      </c>
      <c r="F1332" s="225">
        <f t="shared" si="105"/>
        <v>3000</v>
      </c>
      <c r="G1332" s="214">
        <v>1245905</v>
      </c>
      <c r="H1332" s="210">
        <v>37026.348263888889</v>
      </c>
      <c r="I1332" t="s">
        <v>3246</v>
      </c>
      <c r="M1332" t="s">
        <v>3795</v>
      </c>
      <c r="N1332" t="s">
        <v>1213</v>
      </c>
      <c r="O1332" t="s">
        <v>1214</v>
      </c>
      <c r="P1332" s="211">
        <v>100</v>
      </c>
      <c r="S1332" t="s">
        <v>1215</v>
      </c>
      <c r="T1332" t="s">
        <v>2685</v>
      </c>
      <c r="U1332" s="213">
        <v>2.75E-2</v>
      </c>
      <c r="V1332" t="s">
        <v>1183</v>
      </c>
      <c r="W1332" t="s">
        <v>1216</v>
      </c>
      <c r="X1332" t="s">
        <v>1217</v>
      </c>
      <c r="Y1332" t="s">
        <v>2803</v>
      </c>
      <c r="Z1332" t="s">
        <v>4117</v>
      </c>
      <c r="AA1332" t="s">
        <v>1218</v>
      </c>
      <c r="AB1332" s="210">
        <v>37043</v>
      </c>
      <c r="AC1332" s="210">
        <v>37072</v>
      </c>
      <c r="AD1332">
        <f>(AC1332-AB1332+1)*SUM(P1332:Q1332)</f>
        <v>3000</v>
      </c>
    </row>
    <row r="1333" spans="1:30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25">
        <f t="shared" si="105"/>
        <v>5000</v>
      </c>
      <c r="G1333" s="214">
        <v>1245907</v>
      </c>
      <c r="H1333" s="210">
        <v>37026.348310185182</v>
      </c>
      <c r="I1333" t="s">
        <v>3281</v>
      </c>
      <c r="M1333" t="s">
        <v>3795</v>
      </c>
      <c r="N1333" t="s">
        <v>3275</v>
      </c>
      <c r="O1333" t="s">
        <v>3276</v>
      </c>
      <c r="P1333" s="211">
        <v>5000</v>
      </c>
      <c r="S1333" t="s">
        <v>3796</v>
      </c>
      <c r="T1333" t="s">
        <v>2685</v>
      </c>
      <c r="U1333" s="213">
        <v>4.5350000000000001</v>
      </c>
      <c r="V1333" t="s">
        <v>3377</v>
      </c>
      <c r="W1333" t="s">
        <v>3278</v>
      </c>
      <c r="X1333" t="s">
        <v>3279</v>
      </c>
      <c r="Y1333" t="s">
        <v>3280</v>
      </c>
      <c r="Z1333" t="s">
        <v>4117</v>
      </c>
      <c r="AA1333">
        <v>789068</v>
      </c>
      <c r="AB1333" s="210">
        <v>37027.875</v>
      </c>
      <c r="AC1333" s="210">
        <v>37027.875</v>
      </c>
    </row>
    <row r="1334" spans="1:30" x14ac:dyDescent="0.2">
      <c r="A1334" s="44" t="str">
        <f t="shared" si="101"/>
        <v>US Natural Gas Financial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30</v>
      </c>
      <c r="F1334" s="225">
        <f t="shared" si="105"/>
        <v>3000</v>
      </c>
      <c r="G1334" s="214">
        <v>1245909</v>
      </c>
      <c r="H1334" s="210">
        <v>37026.348402777781</v>
      </c>
      <c r="I1334" t="s">
        <v>3246</v>
      </c>
      <c r="M1334" t="s">
        <v>3795</v>
      </c>
      <c r="N1334" t="s">
        <v>1213</v>
      </c>
      <c r="O1334" t="s">
        <v>1214</v>
      </c>
      <c r="P1334" s="211">
        <v>100</v>
      </c>
      <c r="S1334" t="s">
        <v>1215</v>
      </c>
      <c r="T1334" t="s">
        <v>2685</v>
      </c>
      <c r="U1334" s="213">
        <v>2.75E-2</v>
      </c>
      <c r="V1334" t="s">
        <v>1183</v>
      </c>
      <c r="W1334" t="s">
        <v>1216</v>
      </c>
      <c r="X1334" t="s">
        <v>1217</v>
      </c>
      <c r="Y1334" t="s">
        <v>2803</v>
      </c>
      <c r="Z1334" t="s">
        <v>4117</v>
      </c>
      <c r="AA1334" t="s">
        <v>1219</v>
      </c>
      <c r="AB1334" s="210">
        <v>37043</v>
      </c>
      <c r="AC1334" s="210">
        <v>37072</v>
      </c>
      <c r="AD1334">
        <f>(AC1334-AB1334+1)*SUM(P1334:Q1334)</f>
        <v>3000</v>
      </c>
    </row>
    <row r="1335" spans="1:30" x14ac:dyDescent="0.2">
      <c r="A1335" s="44" t="str">
        <f t="shared" si="101"/>
        <v xml:space="preserve"> Power Physical</v>
      </c>
      <c r="B1335" s="44" t="str">
        <f t="shared" si="102"/>
        <v/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25">
        <f t="shared" si="105"/>
        <v>25</v>
      </c>
      <c r="G1335" s="214">
        <v>1245911</v>
      </c>
      <c r="H1335" s="210">
        <v>37026.348449074074</v>
      </c>
      <c r="I1335" t="s">
        <v>2722</v>
      </c>
      <c r="M1335" t="s">
        <v>3886</v>
      </c>
      <c r="N1335" t="s">
        <v>2705</v>
      </c>
      <c r="O1335" t="s">
        <v>3504</v>
      </c>
      <c r="Q1335" s="211">
        <v>25</v>
      </c>
      <c r="S1335" t="s">
        <v>3794</v>
      </c>
      <c r="T1335" t="s">
        <v>2707</v>
      </c>
      <c r="U1335" s="213">
        <v>24</v>
      </c>
      <c r="V1335" t="s">
        <v>2723</v>
      </c>
      <c r="W1335" t="s">
        <v>2709</v>
      </c>
      <c r="X1335" t="s">
        <v>2710</v>
      </c>
      <c r="Y1335" t="s">
        <v>2711</v>
      </c>
      <c r="Z1335" t="s">
        <v>2712</v>
      </c>
      <c r="AA1335">
        <v>102391.1</v>
      </c>
      <c r="AB1335" s="210">
        <v>37028.875</v>
      </c>
      <c r="AC1335" s="210">
        <v>37028.875</v>
      </c>
    </row>
    <row r="1336" spans="1:30" x14ac:dyDescent="0.2">
      <c r="A1336" s="44" t="str">
        <f t="shared" si="101"/>
        <v xml:space="preserve"> Power Physical</v>
      </c>
      <c r="B1336" s="44" t="str">
        <f t="shared" si="102"/>
        <v/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25">
        <f t="shared" si="105"/>
        <v>25</v>
      </c>
      <c r="G1336" s="214">
        <v>1245913</v>
      </c>
      <c r="H1336" s="210">
        <v>37026.348495370374</v>
      </c>
      <c r="I1336" t="s">
        <v>2733</v>
      </c>
      <c r="M1336" t="s">
        <v>3886</v>
      </c>
      <c r="N1336" t="s">
        <v>2705</v>
      </c>
      <c r="O1336" t="s">
        <v>3504</v>
      </c>
      <c r="P1336" s="211">
        <v>25</v>
      </c>
      <c r="S1336" t="s">
        <v>3794</v>
      </c>
      <c r="T1336" t="s">
        <v>2707</v>
      </c>
      <c r="U1336" s="213">
        <v>24</v>
      </c>
      <c r="V1336" t="s">
        <v>2736</v>
      </c>
      <c r="W1336" t="s">
        <v>2709</v>
      </c>
      <c r="X1336" t="s">
        <v>2710</v>
      </c>
      <c r="Y1336" t="s">
        <v>2711</v>
      </c>
      <c r="Z1336" t="s">
        <v>2712</v>
      </c>
      <c r="AA1336">
        <v>102392.1</v>
      </c>
      <c r="AB1336" s="210">
        <v>37028.875</v>
      </c>
      <c r="AC1336" s="210">
        <v>37028.875</v>
      </c>
    </row>
    <row r="1337" spans="1:30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25">
        <f t="shared" si="105"/>
        <v>5000</v>
      </c>
      <c r="G1337" s="214">
        <v>1245914</v>
      </c>
      <c r="H1337" s="210">
        <v>37026.348506944443</v>
      </c>
      <c r="I1337" t="s">
        <v>3334</v>
      </c>
      <c r="M1337" t="s">
        <v>3795</v>
      </c>
      <c r="N1337" t="s">
        <v>3275</v>
      </c>
      <c r="O1337" t="s">
        <v>3635</v>
      </c>
      <c r="P1337" s="211">
        <v>5000</v>
      </c>
      <c r="S1337" t="s">
        <v>3796</v>
      </c>
      <c r="T1337" t="s">
        <v>2685</v>
      </c>
      <c r="U1337" s="213">
        <v>3.05</v>
      </c>
      <c r="V1337" t="s">
        <v>3682</v>
      </c>
      <c r="W1337" t="s">
        <v>3637</v>
      </c>
      <c r="X1337" t="s">
        <v>3580</v>
      </c>
      <c r="Y1337" t="s">
        <v>3280</v>
      </c>
      <c r="Z1337" t="s">
        <v>4117</v>
      </c>
      <c r="AA1337">
        <v>789069</v>
      </c>
      <c r="AB1337" s="210">
        <v>37027.875</v>
      </c>
      <c r="AC1337" s="210">
        <v>37027.875</v>
      </c>
    </row>
    <row r="1338" spans="1:30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25">
        <f t="shared" si="105"/>
        <v>50</v>
      </c>
      <c r="G1338" s="214">
        <v>1245915</v>
      </c>
      <c r="H1338" s="210">
        <v>37026.348692129628</v>
      </c>
      <c r="I1338" t="s">
        <v>3110</v>
      </c>
      <c r="M1338" t="s">
        <v>3886</v>
      </c>
      <c r="N1338" t="s">
        <v>3096</v>
      </c>
      <c r="O1338" t="s">
        <v>3136</v>
      </c>
      <c r="Q1338" s="211">
        <v>50</v>
      </c>
      <c r="S1338" t="s">
        <v>3794</v>
      </c>
      <c r="T1338" t="s">
        <v>2685</v>
      </c>
      <c r="U1338" s="213">
        <v>37.75</v>
      </c>
      <c r="V1338" t="s">
        <v>3238</v>
      </c>
      <c r="W1338" t="s">
        <v>3138</v>
      </c>
      <c r="X1338" t="s">
        <v>3139</v>
      </c>
      <c r="Y1338" t="s">
        <v>3074</v>
      </c>
      <c r="Z1338" t="s">
        <v>4112</v>
      </c>
      <c r="AA1338">
        <v>611071.1</v>
      </c>
      <c r="AB1338" s="210">
        <v>37027.875</v>
      </c>
      <c r="AC1338" s="210">
        <v>37027.875</v>
      </c>
    </row>
    <row r="1339" spans="1:30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25">
        <f t="shared" si="105"/>
        <v>10</v>
      </c>
      <c r="G1339" s="214">
        <v>1245916</v>
      </c>
      <c r="H1339" s="210">
        <v>37026.348749999997</v>
      </c>
      <c r="I1339" t="s">
        <v>3134</v>
      </c>
      <c r="M1339" t="s">
        <v>3886</v>
      </c>
      <c r="N1339" t="s">
        <v>3650</v>
      </c>
      <c r="O1339" t="s">
        <v>1212</v>
      </c>
      <c r="Q1339" s="211">
        <v>10</v>
      </c>
      <c r="S1339" t="s">
        <v>3794</v>
      </c>
      <c r="T1339" t="s">
        <v>2685</v>
      </c>
      <c r="U1339" s="213">
        <v>65</v>
      </c>
      <c r="V1339" t="s">
        <v>1220</v>
      </c>
      <c r="W1339" t="s">
        <v>1100</v>
      </c>
      <c r="X1339" t="s">
        <v>3654</v>
      </c>
      <c r="Y1339" t="s">
        <v>3074</v>
      </c>
      <c r="Z1339" t="s">
        <v>4112</v>
      </c>
      <c r="AA1339">
        <v>611072.1</v>
      </c>
      <c r="AB1339" s="210">
        <v>37027.875</v>
      </c>
      <c r="AC1339" s="210">
        <v>37027.875</v>
      </c>
    </row>
    <row r="1340" spans="1:30" x14ac:dyDescent="0.2">
      <c r="A1340" s="44" t="str">
        <f t="shared" si="101"/>
        <v>US Natural Gas Financial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Financial</v>
      </c>
      <c r="E1340" s="44">
        <f>IF(VLOOKUP(S1340,'DD-Lookup'!$J$6:$L$50,3,FALSE)="Monthly",(YEAR(AC1340)-YEAR(AB1340))*12+MONTH(AC1340)-MONTH(AB1340)+1,(AC1340-AB1340+1))</f>
        <v>30</v>
      </c>
      <c r="F1340" s="225">
        <f t="shared" si="105"/>
        <v>3000</v>
      </c>
      <c r="G1340" s="214">
        <v>1245918</v>
      </c>
      <c r="H1340" s="210">
        <v>37026.348796296297</v>
      </c>
      <c r="I1340" t="s">
        <v>3246</v>
      </c>
      <c r="M1340" t="s">
        <v>3795</v>
      </c>
      <c r="N1340" t="s">
        <v>1213</v>
      </c>
      <c r="O1340" t="s">
        <v>1214</v>
      </c>
      <c r="P1340" s="211">
        <v>100</v>
      </c>
      <c r="S1340" t="s">
        <v>1215</v>
      </c>
      <c r="T1340" t="s">
        <v>2685</v>
      </c>
      <c r="U1340" s="213">
        <v>2.75E-2</v>
      </c>
      <c r="V1340" t="s">
        <v>1183</v>
      </c>
      <c r="W1340" t="s">
        <v>1216</v>
      </c>
      <c r="X1340" t="s">
        <v>1217</v>
      </c>
      <c r="Y1340" t="s">
        <v>2803</v>
      </c>
      <c r="Z1340" t="s">
        <v>4117</v>
      </c>
      <c r="AA1340" t="s">
        <v>1221</v>
      </c>
      <c r="AB1340" s="210">
        <v>37043</v>
      </c>
      <c r="AC1340" s="210">
        <v>37072</v>
      </c>
      <c r="AD1340">
        <f>(AC1340-AB1340+1)*SUM(P1340:Q1340)</f>
        <v>3000</v>
      </c>
    </row>
    <row r="1341" spans="1:30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25">
        <f t="shared" si="105"/>
        <v>25000</v>
      </c>
      <c r="G1341" s="214">
        <v>1245920</v>
      </c>
      <c r="H1341" s="210">
        <v>37026.348819444444</v>
      </c>
      <c r="I1341" t="s">
        <v>3334</v>
      </c>
      <c r="M1341" t="s">
        <v>3795</v>
      </c>
      <c r="N1341" t="s">
        <v>3275</v>
      </c>
      <c r="O1341" t="s">
        <v>3457</v>
      </c>
      <c r="Q1341" s="211">
        <v>25000</v>
      </c>
      <c r="S1341" t="s">
        <v>3796</v>
      </c>
      <c r="T1341" t="s">
        <v>2685</v>
      </c>
      <c r="U1341" s="213">
        <v>4.4400000000000004</v>
      </c>
      <c r="V1341" t="s">
        <v>1222</v>
      </c>
      <c r="W1341" t="s">
        <v>3459</v>
      </c>
      <c r="X1341" t="s">
        <v>3460</v>
      </c>
      <c r="Y1341" t="s">
        <v>3280</v>
      </c>
      <c r="Z1341" t="s">
        <v>4117</v>
      </c>
      <c r="AA1341">
        <v>789070</v>
      </c>
      <c r="AB1341" s="210">
        <v>37027.875</v>
      </c>
      <c r="AC1341" s="210">
        <v>37027.875</v>
      </c>
    </row>
    <row r="1342" spans="1:30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25">
        <f t="shared" si="105"/>
        <v>10000</v>
      </c>
      <c r="G1342" s="214">
        <v>1245921</v>
      </c>
      <c r="H1342" s="210">
        <v>37026.34884259259</v>
      </c>
      <c r="I1342" t="s">
        <v>3134</v>
      </c>
      <c r="M1342" t="s">
        <v>3795</v>
      </c>
      <c r="N1342" t="s">
        <v>3275</v>
      </c>
      <c r="O1342" t="s">
        <v>3607</v>
      </c>
      <c r="Q1342" s="211">
        <v>10000</v>
      </c>
      <c r="S1342" t="s">
        <v>3796</v>
      </c>
      <c r="T1342" t="s">
        <v>2685</v>
      </c>
      <c r="U1342" s="213">
        <v>4.3250000000000002</v>
      </c>
      <c r="V1342" t="s">
        <v>3613</v>
      </c>
      <c r="W1342" t="s">
        <v>3609</v>
      </c>
      <c r="X1342" t="s">
        <v>3580</v>
      </c>
      <c r="Y1342" t="s">
        <v>3280</v>
      </c>
      <c r="Z1342" t="s">
        <v>4117</v>
      </c>
      <c r="AA1342">
        <v>789071</v>
      </c>
      <c r="AB1342" s="210">
        <v>37027.875</v>
      </c>
      <c r="AC1342" s="210">
        <v>37027.875</v>
      </c>
    </row>
    <row r="1343" spans="1:30" x14ac:dyDescent="0.2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25">
        <f t="shared" si="105"/>
        <v>25</v>
      </c>
      <c r="G1343" s="214">
        <v>1245922</v>
      </c>
      <c r="H1343" s="210">
        <v>37026.348923611113</v>
      </c>
      <c r="I1343" t="s">
        <v>3715</v>
      </c>
      <c r="M1343" t="s">
        <v>3886</v>
      </c>
      <c r="N1343" t="s">
        <v>3650</v>
      </c>
      <c r="O1343" t="s">
        <v>3670</v>
      </c>
      <c r="Q1343" s="211">
        <v>25</v>
      </c>
      <c r="S1343" t="s">
        <v>3794</v>
      </c>
      <c r="T1343" t="s">
        <v>2685</v>
      </c>
      <c r="U1343" s="213">
        <v>206</v>
      </c>
      <c r="V1343" t="s">
        <v>1223</v>
      </c>
      <c r="W1343" t="s">
        <v>3672</v>
      </c>
      <c r="X1343" t="s">
        <v>3654</v>
      </c>
      <c r="Y1343" t="s">
        <v>3074</v>
      </c>
      <c r="Z1343" t="s">
        <v>4112</v>
      </c>
      <c r="AA1343">
        <v>611074.1</v>
      </c>
      <c r="AB1343" s="210">
        <v>37027.875</v>
      </c>
      <c r="AC1343" s="210">
        <v>37027.875</v>
      </c>
    </row>
    <row r="1344" spans="1:30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25">
        <f t="shared" si="105"/>
        <v>5000</v>
      </c>
      <c r="G1344" s="214">
        <v>1245924</v>
      </c>
      <c r="H1344" s="210">
        <v>37026.348923611113</v>
      </c>
      <c r="I1344" t="s">
        <v>3093</v>
      </c>
      <c r="M1344" t="s">
        <v>3795</v>
      </c>
      <c r="N1344" t="s">
        <v>3275</v>
      </c>
      <c r="O1344" t="s">
        <v>3339</v>
      </c>
      <c r="Q1344" s="211">
        <v>5000</v>
      </c>
      <c r="S1344" t="s">
        <v>3796</v>
      </c>
      <c r="T1344" t="s">
        <v>2685</v>
      </c>
      <c r="U1344" s="213">
        <v>4.3250000000000002</v>
      </c>
      <c r="V1344" t="s">
        <v>1224</v>
      </c>
      <c r="W1344" t="s">
        <v>3328</v>
      </c>
      <c r="X1344" t="s">
        <v>3329</v>
      </c>
      <c r="Y1344" t="s">
        <v>3280</v>
      </c>
      <c r="Z1344" t="s">
        <v>4117</v>
      </c>
      <c r="AA1344">
        <v>789073</v>
      </c>
      <c r="AB1344" s="210">
        <v>37027.875</v>
      </c>
      <c r="AC1344" s="210">
        <v>37027.875</v>
      </c>
    </row>
    <row r="1345" spans="1:30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25">
        <f t="shared" si="105"/>
        <v>10000</v>
      </c>
      <c r="G1345" s="214">
        <v>1245923</v>
      </c>
      <c r="H1345" s="210">
        <v>37026.348923611113</v>
      </c>
      <c r="I1345" t="s">
        <v>3266</v>
      </c>
      <c r="M1345" t="s">
        <v>3795</v>
      </c>
      <c r="N1345" t="s">
        <v>3275</v>
      </c>
      <c r="O1345" t="s">
        <v>3607</v>
      </c>
      <c r="P1345" s="211">
        <v>10000</v>
      </c>
      <c r="S1345" t="s">
        <v>3796</v>
      </c>
      <c r="T1345" t="s">
        <v>2685</v>
      </c>
      <c r="U1345" s="213">
        <v>4.3</v>
      </c>
      <c r="V1345" t="s">
        <v>1154</v>
      </c>
      <c r="W1345" t="s">
        <v>3609</v>
      </c>
      <c r="X1345" t="s">
        <v>3580</v>
      </c>
      <c r="Y1345" t="s">
        <v>3280</v>
      </c>
      <c r="Z1345" t="s">
        <v>4117</v>
      </c>
      <c r="AA1345">
        <v>789072</v>
      </c>
      <c r="AB1345" s="210">
        <v>37027.875</v>
      </c>
      <c r="AC1345" s="210">
        <v>37027.875</v>
      </c>
    </row>
    <row r="1346" spans="1:30" x14ac:dyDescent="0.2">
      <c r="A1346" s="44" t="str">
        <f t="shared" si="101"/>
        <v xml:space="preserve"> Power Physical</v>
      </c>
      <c r="B1346" s="44" t="str">
        <f t="shared" si="102"/>
        <v/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25">
        <f t="shared" si="105"/>
        <v>25</v>
      </c>
      <c r="G1346" s="214">
        <v>1245925</v>
      </c>
      <c r="H1346" s="210">
        <v>37026.348981481482</v>
      </c>
      <c r="I1346" t="s">
        <v>2704</v>
      </c>
      <c r="M1346" t="s">
        <v>3886</v>
      </c>
      <c r="N1346" t="s">
        <v>2705</v>
      </c>
      <c r="O1346" t="s">
        <v>3504</v>
      </c>
      <c r="Q1346" s="211">
        <v>25</v>
      </c>
      <c r="S1346" t="s">
        <v>3794</v>
      </c>
      <c r="T1346" t="s">
        <v>2707</v>
      </c>
      <c r="U1346" s="213">
        <v>24</v>
      </c>
      <c r="V1346" t="s">
        <v>2708</v>
      </c>
      <c r="W1346" t="s">
        <v>2709</v>
      </c>
      <c r="X1346" t="s">
        <v>2710</v>
      </c>
      <c r="Y1346" t="s">
        <v>2711</v>
      </c>
      <c r="Z1346" t="s">
        <v>2712</v>
      </c>
      <c r="AA1346">
        <v>102393.1</v>
      </c>
      <c r="AB1346" s="210">
        <v>37028.875</v>
      </c>
      <c r="AC1346" s="210">
        <v>37028.875</v>
      </c>
    </row>
    <row r="1347" spans="1:30" x14ac:dyDescent="0.2">
      <c r="A1347" s="44" t="str">
        <f t="shared" si="101"/>
        <v>US Power Physical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25">
        <f t="shared" si="105"/>
        <v>25</v>
      </c>
      <c r="G1347" s="214">
        <v>1245926</v>
      </c>
      <c r="H1347" s="210">
        <v>37026.349062499998</v>
      </c>
      <c r="I1347" t="s">
        <v>3086</v>
      </c>
      <c r="M1347" t="s">
        <v>3886</v>
      </c>
      <c r="N1347" t="s">
        <v>3645</v>
      </c>
      <c r="O1347" t="s">
        <v>3646</v>
      </c>
      <c r="Q1347" s="211">
        <v>25</v>
      </c>
      <c r="S1347" t="s">
        <v>3794</v>
      </c>
      <c r="T1347" t="s">
        <v>2685</v>
      </c>
      <c r="U1347" s="213">
        <v>48</v>
      </c>
      <c r="V1347" t="s">
        <v>3699</v>
      </c>
      <c r="W1347" t="s">
        <v>3648</v>
      </c>
      <c r="X1347" t="s">
        <v>3649</v>
      </c>
      <c r="Y1347" t="s">
        <v>3074</v>
      </c>
      <c r="Z1347" t="s">
        <v>4112</v>
      </c>
      <c r="AA1347">
        <v>611075.1</v>
      </c>
      <c r="AB1347" s="210">
        <v>37027.875</v>
      </c>
      <c r="AC1347" s="210">
        <v>37027.875</v>
      </c>
    </row>
    <row r="1348" spans="1:30" x14ac:dyDescent="0.2">
      <c r="A1348" s="44" t="str">
        <f t="shared" si="101"/>
        <v>US Natural Gas Financial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31</v>
      </c>
      <c r="F1348" s="225">
        <f t="shared" si="105"/>
        <v>155000</v>
      </c>
      <c r="G1348" s="214">
        <v>1245927</v>
      </c>
      <c r="H1348" s="210">
        <v>37026.349085648151</v>
      </c>
      <c r="I1348" t="s">
        <v>3163</v>
      </c>
      <c r="M1348" t="s">
        <v>3795</v>
      </c>
      <c r="N1348" t="s">
        <v>3303</v>
      </c>
      <c r="O1348" t="s">
        <v>1109</v>
      </c>
      <c r="P1348" s="211">
        <v>5000</v>
      </c>
      <c r="S1348" t="s">
        <v>3796</v>
      </c>
      <c r="T1348" t="s">
        <v>2685</v>
      </c>
      <c r="U1348" s="213">
        <v>6.05</v>
      </c>
      <c r="V1348" t="s">
        <v>1225</v>
      </c>
      <c r="W1348" t="s">
        <v>1111</v>
      </c>
      <c r="X1348" t="s">
        <v>1112</v>
      </c>
      <c r="Y1348" t="s">
        <v>2803</v>
      </c>
      <c r="Z1348" t="s">
        <v>4117</v>
      </c>
      <c r="AA1348" t="s">
        <v>1226</v>
      </c>
      <c r="AB1348" s="210">
        <v>37073.875</v>
      </c>
      <c r="AC1348" s="210">
        <v>37103.875</v>
      </c>
      <c r="AD1348">
        <f>(AC1348-AB1348+1)*SUM(P1348:Q1348)</f>
        <v>155000</v>
      </c>
    </row>
    <row r="1349" spans="1:30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25">
        <f t="shared" si="105"/>
        <v>4931</v>
      </c>
      <c r="G1349" s="214">
        <v>1245928</v>
      </c>
      <c r="H1349" s="210">
        <v>37026.349108796298</v>
      </c>
      <c r="I1349" t="s">
        <v>3336</v>
      </c>
      <c r="M1349" t="s">
        <v>3795</v>
      </c>
      <c r="N1349" t="s">
        <v>3275</v>
      </c>
      <c r="O1349" t="s">
        <v>3327</v>
      </c>
      <c r="P1349" s="211">
        <v>4931</v>
      </c>
      <c r="S1349" t="s">
        <v>3796</v>
      </c>
      <c r="T1349" t="s">
        <v>2685</v>
      </c>
      <c r="U1349" s="213">
        <v>4.3150000000000004</v>
      </c>
      <c r="V1349" t="s">
        <v>3338</v>
      </c>
      <c r="W1349" t="s">
        <v>3328</v>
      </c>
      <c r="X1349" t="s">
        <v>3329</v>
      </c>
      <c r="Y1349" t="s">
        <v>3280</v>
      </c>
      <c r="Z1349" t="s">
        <v>4117</v>
      </c>
      <c r="AA1349">
        <v>789074</v>
      </c>
      <c r="AB1349" s="210">
        <v>37027.875</v>
      </c>
      <c r="AC1349" s="210">
        <v>37027.875</v>
      </c>
    </row>
    <row r="1350" spans="1:30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25">
        <f t="shared" si="105"/>
        <v>5000</v>
      </c>
      <c r="G1350" s="214">
        <v>1245930</v>
      </c>
      <c r="H1350" s="210">
        <v>37026.34920138889</v>
      </c>
      <c r="I1350" t="s">
        <v>3396</v>
      </c>
      <c r="M1350" t="s">
        <v>3795</v>
      </c>
      <c r="N1350" t="s">
        <v>3718</v>
      </c>
      <c r="O1350" t="s">
        <v>1062</v>
      </c>
      <c r="Q1350" s="211">
        <v>5000</v>
      </c>
      <c r="S1350" t="s">
        <v>3796</v>
      </c>
      <c r="T1350" t="s">
        <v>2685</v>
      </c>
      <c r="U1350" s="213">
        <v>4.45</v>
      </c>
      <c r="V1350" t="s">
        <v>1227</v>
      </c>
      <c r="W1350" t="s">
        <v>1064</v>
      </c>
      <c r="X1350" t="s">
        <v>3722</v>
      </c>
      <c r="Y1350" t="s">
        <v>3280</v>
      </c>
      <c r="Z1350" t="s">
        <v>3723</v>
      </c>
      <c r="AA1350">
        <v>789075</v>
      </c>
      <c r="AB1350" s="210">
        <v>37027.875</v>
      </c>
      <c r="AC1350" s="210">
        <v>37027.875</v>
      </c>
    </row>
    <row r="1351" spans="1:30" x14ac:dyDescent="0.2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25">
        <f t="shared" si="105"/>
        <v>75000</v>
      </c>
      <c r="G1351" s="214">
        <v>1245931</v>
      </c>
      <c r="H1351" s="210">
        <v>37026.349236111113</v>
      </c>
      <c r="I1351" t="s">
        <v>3386</v>
      </c>
      <c r="M1351" t="s">
        <v>3795</v>
      </c>
      <c r="N1351" t="s">
        <v>3247</v>
      </c>
      <c r="O1351" t="s">
        <v>3248</v>
      </c>
      <c r="P1351" s="211">
        <v>2500</v>
      </c>
      <c r="S1351" t="s">
        <v>3796</v>
      </c>
      <c r="T1351" t="s">
        <v>2685</v>
      </c>
      <c r="U1351" s="213">
        <v>4.49</v>
      </c>
      <c r="V1351" t="s">
        <v>1228</v>
      </c>
      <c r="W1351" t="s">
        <v>3975</v>
      </c>
      <c r="X1351" t="s">
        <v>3250</v>
      </c>
      <c r="Y1351" t="s">
        <v>2803</v>
      </c>
      <c r="Z1351" t="s">
        <v>4117</v>
      </c>
      <c r="AA1351" t="s">
        <v>1229</v>
      </c>
      <c r="AB1351" s="210">
        <v>37043.875</v>
      </c>
      <c r="AC1351" s="210">
        <v>37072.875</v>
      </c>
      <c r="AD1351">
        <f>(AC1351-AB1351+1)*SUM(P1351:Q1351)</f>
        <v>75000</v>
      </c>
    </row>
    <row r="1352" spans="1:30" x14ac:dyDescent="0.2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30</v>
      </c>
      <c r="F1352" s="225">
        <f t="shared" si="105"/>
        <v>3000</v>
      </c>
      <c r="G1352" s="214">
        <v>1245934</v>
      </c>
      <c r="H1352" s="210">
        <v>37026.349305555559</v>
      </c>
      <c r="I1352" t="s">
        <v>3246</v>
      </c>
      <c r="M1352" t="s">
        <v>3795</v>
      </c>
      <c r="N1352" t="s">
        <v>1213</v>
      </c>
      <c r="O1352" t="s">
        <v>1214</v>
      </c>
      <c r="P1352" s="211">
        <v>100</v>
      </c>
      <c r="S1352" t="s">
        <v>1215</v>
      </c>
      <c r="T1352" t="s">
        <v>2685</v>
      </c>
      <c r="U1352" s="213">
        <v>2.75E-2</v>
      </c>
      <c r="V1352" t="s">
        <v>1183</v>
      </c>
      <c r="W1352" t="s">
        <v>1216</v>
      </c>
      <c r="X1352" t="s">
        <v>1217</v>
      </c>
      <c r="Y1352" t="s">
        <v>2803</v>
      </c>
      <c r="Z1352" t="s">
        <v>4117</v>
      </c>
      <c r="AA1352" t="s">
        <v>1230</v>
      </c>
      <c r="AB1352" s="210">
        <v>37043</v>
      </c>
      <c r="AC1352" s="210">
        <v>37072</v>
      </c>
      <c r="AD1352">
        <f>(AC1352-AB1352+1)*SUM(P1352:Q1352)</f>
        <v>3000</v>
      </c>
    </row>
    <row r="1353" spans="1:30" x14ac:dyDescent="0.2">
      <c r="A1353" s="44" t="str">
        <f t="shared" si="101"/>
        <v>US Natural Gas Financial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Financial</v>
      </c>
      <c r="E1353" s="44">
        <f>IF(VLOOKUP(S1353,'DD-Lookup'!$J$6:$L$50,3,FALSE)="Monthly",(YEAR(AC1353)-YEAR(AB1353))*12+MONTH(AC1353)-MONTH(AB1353)+1,(AC1353-AB1353+1))</f>
        <v>30</v>
      </c>
      <c r="F1353" s="225">
        <f t="shared" si="105"/>
        <v>150000</v>
      </c>
      <c r="G1353" s="214">
        <v>1245932</v>
      </c>
      <c r="H1353" s="210">
        <v>37026.349305555559</v>
      </c>
      <c r="I1353" t="s">
        <v>3163</v>
      </c>
      <c r="M1353" t="s">
        <v>3795</v>
      </c>
      <c r="N1353" t="s">
        <v>3303</v>
      </c>
      <c r="O1353" t="s">
        <v>1119</v>
      </c>
      <c r="P1353" s="211">
        <v>5000</v>
      </c>
      <c r="S1353" t="s">
        <v>3796</v>
      </c>
      <c r="T1353" t="s">
        <v>2685</v>
      </c>
      <c r="U1353" s="213">
        <v>4.75</v>
      </c>
      <c r="V1353" t="s">
        <v>1225</v>
      </c>
      <c r="W1353" t="s">
        <v>1111</v>
      </c>
      <c r="X1353" t="s">
        <v>1112</v>
      </c>
      <c r="Y1353" t="s">
        <v>2803</v>
      </c>
      <c r="Z1353" t="s">
        <v>4117</v>
      </c>
      <c r="AA1353" t="s">
        <v>1231</v>
      </c>
      <c r="AB1353" s="210">
        <v>37135.875</v>
      </c>
      <c r="AC1353" s="210">
        <v>37164.875</v>
      </c>
      <c r="AD1353">
        <f>(AC1353-AB1353+1)*SUM(P1353:Q1353)</f>
        <v>150000</v>
      </c>
    </row>
    <row r="1354" spans="1:30" x14ac:dyDescent="0.2">
      <c r="A1354" s="44" t="str">
        <f t="shared" si="101"/>
        <v>US Natural Gas Financial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Financial</v>
      </c>
      <c r="E1354" s="44">
        <f>IF(VLOOKUP(S1354,'DD-Lookup'!$J$6:$L$50,3,FALSE)="Monthly",(YEAR(AC1354)-YEAR(AB1354))*12+MONTH(AC1354)-MONTH(AB1354)+1,(AC1354-AB1354+1))</f>
        <v>31</v>
      </c>
      <c r="F1354" s="225">
        <f t="shared" si="105"/>
        <v>155000</v>
      </c>
      <c r="G1354" s="214">
        <v>1245933</v>
      </c>
      <c r="H1354" s="210">
        <v>37026.349305555559</v>
      </c>
      <c r="I1354" t="s">
        <v>3134</v>
      </c>
      <c r="M1354" t="s">
        <v>3795</v>
      </c>
      <c r="N1354" t="s">
        <v>3303</v>
      </c>
      <c r="O1354" t="s">
        <v>1109</v>
      </c>
      <c r="Q1354" s="211">
        <v>5000</v>
      </c>
      <c r="S1354" t="s">
        <v>3796</v>
      </c>
      <c r="T1354" t="s">
        <v>2685</v>
      </c>
      <c r="U1354" s="213">
        <v>6.15</v>
      </c>
      <c r="V1354" t="s">
        <v>3514</v>
      </c>
      <c r="W1354" t="s">
        <v>1111</v>
      </c>
      <c r="X1354" t="s">
        <v>1112</v>
      </c>
      <c r="Y1354" t="s">
        <v>2803</v>
      </c>
      <c r="Z1354" t="s">
        <v>4117</v>
      </c>
      <c r="AA1354" t="s">
        <v>1232</v>
      </c>
      <c r="AB1354" s="210">
        <v>37073.875</v>
      </c>
      <c r="AC1354" s="210">
        <v>37103.875</v>
      </c>
      <c r="AD1354">
        <f>(AC1354-AB1354+1)*SUM(P1354:Q1354)</f>
        <v>155000</v>
      </c>
    </row>
    <row r="1355" spans="1:30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15</v>
      </c>
      <c r="F1355" s="225">
        <f t="shared" ref="F1355:F1418" si="110">E1355*SUM(P1355:Q1355)</f>
        <v>750</v>
      </c>
      <c r="G1355" s="214">
        <v>1245936</v>
      </c>
      <c r="H1355" s="210">
        <v>37026.349317129629</v>
      </c>
      <c r="I1355" t="s">
        <v>1233</v>
      </c>
      <c r="M1355" t="s">
        <v>3886</v>
      </c>
      <c r="N1355" t="s">
        <v>3096</v>
      </c>
      <c r="O1355" t="s">
        <v>1234</v>
      </c>
      <c r="P1355" s="211">
        <v>50</v>
      </c>
      <c r="S1355" t="s">
        <v>3794</v>
      </c>
      <c r="T1355" t="s">
        <v>2685</v>
      </c>
      <c r="U1355" s="213">
        <v>50</v>
      </c>
      <c r="V1355" t="s">
        <v>1235</v>
      </c>
      <c r="W1355" t="s">
        <v>3119</v>
      </c>
      <c r="X1355" t="s">
        <v>3120</v>
      </c>
      <c r="Y1355" t="s">
        <v>3074</v>
      </c>
      <c r="Z1355" t="s">
        <v>4112</v>
      </c>
      <c r="AA1355">
        <v>611076.1</v>
      </c>
      <c r="AB1355" s="210">
        <v>37028.875</v>
      </c>
      <c r="AC1355" s="210">
        <v>37042.875</v>
      </c>
    </row>
    <row r="1356" spans="1:30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25">
        <f t="shared" si="110"/>
        <v>10000</v>
      </c>
      <c r="G1356" s="214">
        <v>1245937</v>
      </c>
      <c r="H1356" s="210">
        <v>37026.349328703705</v>
      </c>
      <c r="I1356" t="s">
        <v>3281</v>
      </c>
      <c r="M1356" t="s">
        <v>3795</v>
      </c>
      <c r="N1356" t="s">
        <v>3275</v>
      </c>
      <c r="O1356" t="s">
        <v>3276</v>
      </c>
      <c r="P1356" s="211">
        <v>10000</v>
      </c>
      <c r="S1356" t="s">
        <v>3796</v>
      </c>
      <c r="T1356" t="s">
        <v>2685</v>
      </c>
      <c r="U1356" s="213">
        <v>4.5350000000000001</v>
      </c>
      <c r="V1356" t="s">
        <v>3282</v>
      </c>
      <c r="W1356" t="s">
        <v>3278</v>
      </c>
      <c r="X1356" t="s">
        <v>3279</v>
      </c>
      <c r="Y1356" t="s">
        <v>3280</v>
      </c>
      <c r="Z1356" t="s">
        <v>4117</v>
      </c>
      <c r="AA1356">
        <v>789076</v>
      </c>
      <c r="AB1356" s="210">
        <v>37027.875</v>
      </c>
      <c r="AC1356" s="210">
        <v>37027.875</v>
      </c>
    </row>
    <row r="1357" spans="1:30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25">
        <f t="shared" si="110"/>
        <v>25</v>
      </c>
      <c r="G1357" s="214">
        <v>1245939</v>
      </c>
      <c r="H1357" s="210">
        <v>37026.349398148152</v>
      </c>
      <c r="I1357" t="s">
        <v>3713</v>
      </c>
      <c r="M1357" t="s">
        <v>3886</v>
      </c>
      <c r="N1357" t="s">
        <v>3650</v>
      </c>
      <c r="O1357" t="s">
        <v>3670</v>
      </c>
      <c r="P1357" s="211">
        <v>25</v>
      </c>
      <c r="S1357" t="s">
        <v>3794</v>
      </c>
      <c r="T1357" t="s">
        <v>2685</v>
      </c>
      <c r="U1357" s="213">
        <v>205</v>
      </c>
      <c r="V1357" t="s">
        <v>3714</v>
      </c>
      <c r="W1357" t="s">
        <v>3672</v>
      </c>
      <c r="X1357" t="s">
        <v>3654</v>
      </c>
      <c r="Y1357" t="s">
        <v>3074</v>
      </c>
      <c r="Z1357" t="s">
        <v>4112</v>
      </c>
      <c r="AA1357">
        <v>611077.1</v>
      </c>
      <c r="AB1357" s="210">
        <v>37027.875</v>
      </c>
      <c r="AC1357" s="210">
        <v>37027.875</v>
      </c>
    </row>
    <row r="1358" spans="1:30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25">
        <f t="shared" si="110"/>
        <v>10000</v>
      </c>
      <c r="G1358" s="214">
        <v>1245940</v>
      </c>
      <c r="H1358" s="210">
        <v>37026.349398148152</v>
      </c>
      <c r="I1358" t="s">
        <v>3266</v>
      </c>
      <c r="M1358" t="s">
        <v>3795</v>
      </c>
      <c r="N1358" t="s">
        <v>3275</v>
      </c>
      <c r="O1358" t="s">
        <v>3373</v>
      </c>
      <c r="Q1358" s="211">
        <v>10000</v>
      </c>
      <c r="S1358" t="s">
        <v>3796</v>
      </c>
      <c r="T1358" t="s">
        <v>2685</v>
      </c>
      <c r="U1358" s="213">
        <v>4.3899999999999997</v>
      </c>
      <c r="V1358" t="s">
        <v>1236</v>
      </c>
      <c r="W1358" t="s">
        <v>3363</v>
      </c>
      <c r="X1358" t="s">
        <v>3364</v>
      </c>
      <c r="Y1358" t="s">
        <v>3280</v>
      </c>
      <c r="Z1358" t="s">
        <v>4117</v>
      </c>
      <c r="AA1358">
        <v>789078</v>
      </c>
      <c r="AB1358" s="210">
        <v>37027.875</v>
      </c>
      <c r="AC1358" s="210">
        <v>37027.875</v>
      </c>
    </row>
    <row r="1359" spans="1:30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25">
        <f t="shared" si="110"/>
        <v>10000</v>
      </c>
      <c r="G1359" s="214">
        <v>1245941</v>
      </c>
      <c r="H1359" s="210">
        <v>37026.34946759259</v>
      </c>
      <c r="I1359" t="s">
        <v>3334</v>
      </c>
      <c r="M1359" t="s">
        <v>3795</v>
      </c>
      <c r="N1359" t="s">
        <v>3275</v>
      </c>
      <c r="O1359" t="s">
        <v>3361</v>
      </c>
      <c r="Q1359" s="211">
        <v>10000</v>
      </c>
      <c r="S1359" t="s">
        <v>3796</v>
      </c>
      <c r="T1359" t="s">
        <v>2685</v>
      </c>
      <c r="U1359" s="213">
        <v>4.4050000000000002</v>
      </c>
      <c r="V1359" t="s">
        <v>3463</v>
      </c>
      <c r="W1359" t="s">
        <v>3363</v>
      </c>
      <c r="X1359" t="s">
        <v>3364</v>
      </c>
      <c r="Y1359" t="s">
        <v>3280</v>
      </c>
      <c r="Z1359" t="s">
        <v>4117</v>
      </c>
      <c r="AA1359">
        <v>789079</v>
      </c>
      <c r="AB1359" s="210">
        <v>37027.875</v>
      </c>
      <c r="AC1359" s="210">
        <v>37027.875</v>
      </c>
    </row>
    <row r="1360" spans="1:30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25">
        <f t="shared" si="110"/>
        <v>10000</v>
      </c>
      <c r="G1360" s="214">
        <v>1245942</v>
      </c>
      <c r="H1360" s="210">
        <v>37026.349479166667</v>
      </c>
      <c r="I1360" t="s">
        <v>4237</v>
      </c>
      <c r="M1360" t="s">
        <v>3795</v>
      </c>
      <c r="N1360" t="s">
        <v>3275</v>
      </c>
      <c r="O1360" t="s">
        <v>3276</v>
      </c>
      <c r="Q1360" s="211">
        <v>10000</v>
      </c>
      <c r="S1360" t="s">
        <v>3796</v>
      </c>
      <c r="T1360" t="s">
        <v>2685</v>
      </c>
      <c r="U1360" s="213">
        <v>4.5362999999999998</v>
      </c>
      <c r="V1360" t="s">
        <v>3357</v>
      </c>
      <c r="W1360" t="s">
        <v>3278</v>
      </c>
      <c r="X1360" t="s">
        <v>3279</v>
      </c>
      <c r="Y1360" t="s">
        <v>3280</v>
      </c>
      <c r="Z1360" t="s">
        <v>4117</v>
      </c>
      <c r="AA1360">
        <v>789080</v>
      </c>
      <c r="AB1360" s="210">
        <v>37027.875</v>
      </c>
      <c r="AC1360" s="210">
        <v>37027.875</v>
      </c>
    </row>
    <row r="1361" spans="1:30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25">
        <f t="shared" si="110"/>
        <v>5000</v>
      </c>
      <c r="G1361" s="214">
        <v>1245943</v>
      </c>
      <c r="H1361" s="210">
        <v>37026.34952546296</v>
      </c>
      <c r="I1361" t="s">
        <v>3157</v>
      </c>
      <c r="M1361" t="s">
        <v>3795</v>
      </c>
      <c r="N1361" t="s">
        <v>3275</v>
      </c>
      <c r="O1361" t="s">
        <v>3438</v>
      </c>
      <c r="P1361" s="211">
        <v>5000</v>
      </c>
      <c r="S1361" t="s">
        <v>3796</v>
      </c>
      <c r="T1361" t="s">
        <v>2685</v>
      </c>
      <c r="U1361" s="213">
        <v>4.6500000000000004</v>
      </c>
      <c r="V1361" t="s">
        <v>3344</v>
      </c>
      <c r="W1361" t="s">
        <v>3408</v>
      </c>
      <c r="X1361" t="s">
        <v>3409</v>
      </c>
      <c r="Y1361" t="s">
        <v>3280</v>
      </c>
      <c r="Z1361" t="s">
        <v>4117</v>
      </c>
      <c r="AA1361">
        <v>789081</v>
      </c>
      <c r="AB1361" s="210">
        <v>37027.875</v>
      </c>
      <c r="AC1361" s="210">
        <v>37027.875</v>
      </c>
    </row>
    <row r="1362" spans="1:30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25">
        <f t="shared" si="110"/>
        <v>25</v>
      </c>
      <c r="G1362" s="214">
        <v>1245944</v>
      </c>
      <c r="H1362" s="210">
        <v>37026.349618055552</v>
      </c>
      <c r="I1362" t="s">
        <v>1025</v>
      </c>
      <c r="M1362" t="s">
        <v>3886</v>
      </c>
      <c r="N1362" t="s">
        <v>3650</v>
      </c>
      <c r="O1362" t="s">
        <v>3673</v>
      </c>
      <c r="P1362" s="211">
        <v>25</v>
      </c>
      <c r="S1362" t="s">
        <v>3794</v>
      </c>
      <c r="T1362" t="s">
        <v>2685</v>
      </c>
      <c r="U1362" s="213">
        <v>240</v>
      </c>
      <c r="V1362" t="s">
        <v>1026</v>
      </c>
      <c r="W1362" t="s">
        <v>3672</v>
      </c>
      <c r="X1362" t="s">
        <v>3654</v>
      </c>
      <c r="Y1362" t="s">
        <v>3074</v>
      </c>
      <c r="Z1362" t="s">
        <v>4112</v>
      </c>
      <c r="AA1362">
        <v>611079.1</v>
      </c>
      <c r="AB1362" s="210">
        <v>37027.875</v>
      </c>
      <c r="AC1362" s="210">
        <v>37027.875</v>
      </c>
    </row>
    <row r="1363" spans="1:30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25">
        <f t="shared" si="110"/>
        <v>5000</v>
      </c>
      <c r="G1363" s="214">
        <v>1245945</v>
      </c>
      <c r="H1363" s="210">
        <v>37026.349652777775</v>
      </c>
      <c r="I1363" t="s">
        <v>3281</v>
      </c>
      <c r="M1363" t="s">
        <v>3795</v>
      </c>
      <c r="N1363" t="s">
        <v>3275</v>
      </c>
      <c r="O1363" t="s">
        <v>3548</v>
      </c>
      <c r="P1363" s="211">
        <v>5000</v>
      </c>
      <c r="S1363" t="s">
        <v>3796</v>
      </c>
      <c r="T1363" t="s">
        <v>2685</v>
      </c>
      <c r="U1363" s="213">
        <v>4.4850000000000003</v>
      </c>
      <c r="V1363" t="s">
        <v>3377</v>
      </c>
      <c r="W1363" t="s">
        <v>3278</v>
      </c>
      <c r="X1363" t="s">
        <v>3279</v>
      </c>
      <c r="Y1363" t="s">
        <v>3280</v>
      </c>
      <c r="Z1363" t="s">
        <v>4117</v>
      </c>
      <c r="AA1363">
        <v>789082</v>
      </c>
      <c r="AB1363" s="210">
        <v>37027.875</v>
      </c>
      <c r="AC1363" s="210">
        <v>37027.875</v>
      </c>
    </row>
    <row r="1364" spans="1:30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2</v>
      </c>
      <c r="F1364" s="225">
        <f t="shared" si="110"/>
        <v>100</v>
      </c>
      <c r="G1364" s="214">
        <v>1245946</v>
      </c>
      <c r="H1364" s="210">
        <v>37026.349664351852</v>
      </c>
      <c r="I1364" t="s">
        <v>3086</v>
      </c>
      <c r="M1364" t="s">
        <v>3886</v>
      </c>
      <c r="N1364" t="s">
        <v>3096</v>
      </c>
      <c r="O1364" t="s">
        <v>3509</v>
      </c>
      <c r="P1364" s="211">
        <v>50</v>
      </c>
      <c r="S1364" t="s">
        <v>3794</v>
      </c>
      <c r="T1364" t="s">
        <v>2685</v>
      </c>
      <c r="U1364" s="213">
        <v>42</v>
      </c>
      <c r="V1364" t="s">
        <v>3185</v>
      </c>
      <c r="W1364" t="s">
        <v>3108</v>
      </c>
      <c r="X1364" t="s">
        <v>3109</v>
      </c>
      <c r="Y1364" t="s">
        <v>3074</v>
      </c>
      <c r="Z1364" t="s">
        <v>4112</v>
      </c>
      <c r="AA1364">
        <v>611080.1</v>
      </c>
      <c r="AB1364" s="210">
        <v>37028.875</v>
      </c>
      <c r="AC1364" s="210">
        <v>37029.875</v>
      </c>
    </row>
    <row r="1365" spans="1:30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25">
        <f t="shared" si="110"/>
        <v>10000</v>
      </c>
      <c r="G1365" s="214">
        <v>1245947</v>
      </c>
      <c r="H1365" s="210">
        <v>37026.349768518521</v>
      </c>
      <c r="I1365" t="s">
        <v>3439</v>
      </c>
      <c r="M1365" t="s">
        <v>3795</v>
      </c>
      <c r="N1365" t="s">
        <v>3275</v>
      </c>
      <c r="O1365" t="s">
        <v>3276</v>
      </c>
      <c r="P1365" s="211">
        <v>10000</v>
      </c>
      <c r="S1365" t="s">
        <v>3796</v>
      </c>
      <c r="T1365" t="s">
        <v>2685</v>
      </c>
      <c r="U1365" s="213">
        <v>4.5350000000000001</v>
      </c>
      <c r="V1365" t="s">
        <v>3440</v>
      </c>
      <c r="W1365" t="s">
        <v>3278</v>
      </c>
      <c r="X1365" t="s">
        <v>3279</v>
      </c>
      <c r="Y1365" t="s">
        <v>3280</v>
      </c>
      <c r="Z1365" t="s">
        <v>4117</v>
      </c>
      <c r="AA1365">
        <v>789083</v>
      </c>
      <c r="AB1365" s="210">
        <v>37027.875</v>
      </c>
      <c r="AC1365" s="210">
        <v>37027.875</v>
      </c>
    </row>
    <row r="1366" spans="1:30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25">
        <f t="shared" si="110"/>
        <v>25</v>
      </c>
      <c r="G1366" s="214">
        <v>1245948</v>
      </c>
      <c r="H1366" s="210">
        <v>37026.349965277775</v>
      </c>
      <c r="I1366" t="s">
        <v>3739</v>
      </c>
      <c r="M1366" t="s">
        <v>3886</v>
      </c>
      <c r="N1366" t="s">
        <v>3645</v>
      </c>
      <c r="O1366" t="s">
        <v>3657</v>
      </c>
      <c r="Q1366" s="211">
        <v>25</v>
      </c>
      <c r="S1366" t="s">
        <v>3794</v>
      </c>
      <c r="T1366" t="s">
        <v>2685</v>
      </c>
      <c r="U1366" s="213">
        <v>217</v>
      </c>
      <c r="V1366" t="s">
        <v>3740</v>
      </c>
      <c r="W1366" t="s">
        <v>3659</v>
      </c>
      <c r="X1366" t="s">
        <v>3649</v>
      </c>
      <c r="Y1366" t="s">
        <v>3074</v>
      </c>
      <c r="Z1366" t="s">
        <v>4112</v>
      </c>
      <c r="AA1366">
        <v>611081.1</v>
      </c>
      <c r="AB1366" s="210">
        <v>37027.875</v>
      </c>
      <c r="AC1366" s="210">
        <v>37027.875</v>
      </c>
    </row>
    <row r="1367" spans="1:30" x14ac:dyDescent="0.2">
      <c r="A1367" s="44" t="str">
        <f t="shared" si="106"/>
        <v xml:space="preserve"> Metals Financial</v>
      </c>
      <c r="B1367" s="44" t="str">
        <f t="shared" si="107"/>
        <v/>
      </c>
      <c r="C1367" s="44" t="str">
        <f t="shared" si="108"/>
        <v>Metals</v>
      </c>
      <c r="D1367" s="44" t="str">
        <f t="shared" si="109"/>
        <v>Financial</v>
      </c>
      <c r="E1367" s="44">
        <f>IF(VLOOKUP(S1367,'DD-Lookup'!$J$6:$L$50,3,FALSE)="Monthly",(YEAR(AC1367)-YEAR(AB1367))*12+MONTH(AC1367)-MONTH(AB1367)+1,(AC1367-AB1367+1))</f>
        <v>1</v>
      </c>
      <c r="F1367" s="225">
        <f t="shared" si="110"/>
        <v>19</v>
      </c>
      <c r="G1367" s="214">
        <v>1245949</v>
      </c>
      <c r="H1367" s="210">
        <v>37026.349988425929</v>
      </c>
      <c r="I1367" t="s">
        <v>2623</v>
      </c>
      <c r="M1367" t="s">
        <v>3801</v>
      </c>
      <c r="N1367" t="s">
        <v>2782</v>
      </c>
      <c r="O1367" t="s">
        <v>2783</v>
      </c>
      <c r="P1367" s="211">
        <v>19</v>
      </c>
      <c r="S1367" t="s">
        <v>2684</v>
      </c>
      <c r="T1367" t="s">
        <v>2685</v>
      </c>
      <c r="U1367" s="213">
        <v>1513</v>
      </c>
      <c r="V1367" t="s">
        <v>2790</v>
      </c>
      <c r="W1367" t="s">
        <v>2732</v>
      </c>
      <c r="X1367" t="s">
        <v>2688</v>
      </c>
      <c r="Y1367" t="s">
        <v>2689</v>
      </c>
      <c r="Z1367" t="s">
        <v>2690</v>
      </c>
      <c r="AA1367">
        <v>2129832</v>
      </c>
    </row>
    <row r="1368" spans="1:30" x14ac:dyDescent="0.2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31</v>
      </c>
      <c r="F1368" s="225">
        <f t="shared" si="110"/>
        <v>155000</v>
      </c>
      <c r="G1368" s="214">
        <v>1245951</v>
      </c>
      <c r="H1368" s="210">
        <v>37026.350011574075</v>
      </c>
      <c r="I1368" t="s">
        <v>3272</v>
      </c>
      <c r="M1368" t="s">
        <v>3795</v>
      </c>
      <c r="N1368" t="s">
        <v>3303</v>
      </c>
      <c r="O1368" t="s">
        <v>1109</v>
      </c>
      <c r="P1368" s="211">
        <v>5000</v>
      </c>
      <c r="S1368" t="s">
        <v>3796</v>
      </c>
      <c r="T1368" t="s">
        <v>2685</v>
      </c>
      <c r="U1368" s="213">
        <v>6.05</v>
      </c>
      <c r="V1368" t="s">
        <v>1116</v>
      </c>
      <c r="W1368" t="s">
        <v>1111</v>
      </c>
      <c r="X1368" t="s">
        <v>1112</v>
      </c>
      <c r="Y1368" t="s">
        <v>2803</v>
      </c>
      <c r="Z1368" t="s">
        <v>4117</v>
      </c>
      <c r="AA1368" t="s">
        <v>1237</v>
      </c>
      <c r="AB1368" s="210">
        <v>37073.875</v>
      </c>
      <c r="AC1368" s="210">
        <v>37103.875</v>
      </c>
      <c r="AD1368">
        <f>(AC1368-AB1368+1)*SUM(P1368:Q1368)</f>
        <v>155000</v>
      </c>
    </row>
    <row r="1369" spans="1:30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25">
        <f t="shared" si="110"/>
        <v>10000</v>
      </c>
      <c r="G1369" s="214">
        <v>1245950</v>
      </c>
      <c r="H1369" s="210">
        <v>37026.350011574075</v>
      </c>
      <c r="I1369" t="s">
        <v>3324</v>
      </c>
      <c r="M1369" t="s">
        <v>3795</v>
      </c>
      <c r="N1369" t="s">
        <v>3275</v>
      </c>
      <c r="O1369" t="s">
        <v>3548</v>
      </c>
      <c r="Q1369" s="211">
        <v>10000</v>
      </c>
      <c r="S1369" t="s">
        <v>3796</v>
      </c>
      <c r="T1369" t="s">
        <v>2685</v>
      </c>
      <c r="U1369" s="213">
        <v>4.5288000000000004</v>
      </c>
      <c r="V1369" t="s">
        <v>3332</v>
      </c>
      <c r="W1369" t="s">
        <v>3278</v>
      </c>
      <c r="X1369" t="s">
        <v>3279</v>
      </c>
      <c r="Y1369" t="s">
        <v>3280</v>
      </c>
      <c r="Z1369" t="s">
        <v>4117</v>
      </c>
      <c r="AA1369">
        <v>789084</v>
      </c>
      <c r="AB1369" s="210">
        <v>37027.875</v>
      </c>
      <c r="AC1369" s="210">
        <v>37027.875</v>
      </c>
    </row>
    <row r="1370" spans="1:30" x14ac:dyDescent="0.2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25">
        <f t="shared" si="110"/>
        <v>25</v>
      </c>
      <c r="G1370" s="214">
        <v>1245952</v>
      </c>
      <c r="H1370" s="210">
        <v>37026.350057870368</v>
      </c>
      <c r="I1370" t="s">
        <v>3669</v>
      </c>
      <c r="M1370" t="s">
        <v>3886</v>
      </c>
      <c r="N1370" t="s">
        <v>3650</v>
      </c>
      <c r="O1370" t="s">
        <v>1032</v>
      </c>
      <c r="P1370" s="211">
        <v>25</v>
      </c>
      <c r="S1370" t="s">
        <v>3794</v>
      </c>
      <c r="T1370" t="s">
        <v>2685</v>
      </c>
      <c r="U1370" s="213">
        <v>58</v>
      </c>
      <c r="V1370" t="s">
        <v>3671</v>
      </c>
      <c r="W1370" t="s">
        <v>3653</v>
      </c>
      <c r="X1370" t="s">
        <v>3654</v>
      </c>
      <c r="Y1370" t="s">
        <v>3074</v>
      </c>
      <c r="Z1370" t="s">
        <v>4112</v>
      </c>
      <c r="AA1370">
        <v>611082.1</v>
      </c>
      <c r="AB1370" s="210">
        <v>37027.875</v>
      </c>
      <c r="AC1370" s="210">
        <v>37027.875</v>
      </c>
    </row>
    <row r="1371" spans="1:30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25">
        <f t="shared" si="110"/>
        <v>5000</v>
      </c>
      <c r="G1371" s="214">
        <v>1245953</v>
      </c>
      <c r="H1371" s="210">
        <v>37026.350081018521</v>
      </c>
      <c r="I1371" t="s">
        <v>3674</v>
      </c>
      <c r="M1371" t="s">
        <v>3795</v>
      </c>
      <c r="N1371" t="s">
        <v>3275</v>
      </c>
      <c r="O1371" t="s">
        <v>3600</v>
      </c>
      <c r="P1371" s="211">
        <v>5000</v>
      </c>
      <c r="S1371" t="s">
        <v>3796</v>
      </c>
      <c r="T1371" t="s">
        <v>2685</v>
      </c>
      <c r="U1371" s="213">
        <v>4.38</v>
      </c>
      <c r="V1371" t="s">
        <v>3675</v>
      </c>
      <c r="W1371" t="s">
        <v>3471</v>
      </c>
      <c r="X1371" t="s">
        <v>3587</v>
      </c>
      <c r="Y1371" t="s">
        <v>3280</v>
      </c>
      <c r="Z1371" t="s">
        <v>4117</v>
      </c>
      <c r="AA1371">
        <v>789085</v>
      </c>
      <c r="AB1371" s="210">
        <v>37027.875</v>
      </c>
      <c r="AC1371" s="210">
        <v>37027.875</v>
      </c>
    </row>
    <row r="1372" spans="1:30" x14ac:dyDescent="0.2">
      <c r="A1372" s="44" t="str">
        <f t="shared" si="106"/>
        <v>US Power Physical</v>
      </c>
      <c r="B1372" s="44" t="str">
        <f t="shared" si="107"/>
        <v>US</v>
      </c>
      <c r="C1372" s="44" t="str">
        <f t="shared" si="108"/>
        <v>Power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2</v>
      </c>
      <c r="F1372" s="225">
        <f t="shared" si="110"/>
        <v>100</v>
      </c>
      <c r="G1372" s="214">
        <v>1245954</v>
      </c>
      <c r="H1372" s="210">
        <v>37026.350092592591</v>
      </c>
      <c r="I1372" t="s">
        <v>3669</v>
      </c>
      <c r="M1372" t="s">
        <v>3886</v>
      </c>
      <c r="N1372" t="s">
        <v>3096</v>
      </c>
      <c r="O1372" t="s">
        <v>3208</v>
      </c>
      <c r="Q1372" s="211">
        <v>50</v>
      </c>
      <c r="S1372" t="s">
        <v>3794</v>
      </c>
      <c r="T1372" t="s">
        <v>2685</v>
      </c>
      <c r="U1372" s="213">
        <v>39.25</v>
      </c>
      <c r="V1372" t="s">
        <v>1238</v>
      </c>
      <c r="W1372" t="s">
        <v>3138</v>
      </c>
      <c r="X1372" t="s">
        <v>3139</v>
      </c>
      <c r="Y1372" t="s">
        <v>3074</v>
      </c>
      <c r="Z1372" t="s">
        <v>4112</v>
      </c>
      <c r="AA1372">
        <v>611083.1</v>
      </c>
      <c r="AB1372" s="210">
        <v>37028.875</v>
      </c>
      <c r="AC1372" s="210">
        <v>37029.875</v>
      </c>
    </row>
    <row r="1373" spans="1:30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25">
        <f t="shared" si="110"/>
        <v>10000</v>
      </c>
      <c r="G1373" s="214">
        <v>1245955</v>
      </c>
      <c r="H1373" s="210">
        <v>37026.350254629629</v>
      </c>
      <c r="I1373" t="s">
        <v>3134</v>
      </c>
      <c r="M1373" t="s">
        <v>3795</v>
      </c>
      <c r="N1373" t="s">
        <v>3275</v>
      </c>
      <c r="O1373" t="s">
        <v>3607</v>
      </c>
      <c r="Q1373" s="211">
        <v>10000</v>
      </c>
      <c r="S1373" t="s">
        <v>3796</v>
      </c>
      <c r="T1373" t="s">
        <v>2685</v>
      </c>
      <c r="U1373" s="213">
        <v>4.3250000000000002</v>
      </c>
      <c r="V1373" t="s">
        <v>3613</v>
      </c>
      <c r="W1373" t="s">
        <v>3609</v>
      </c>
      <c r="X1373" t="s">
        <v>3580</v>
      </c>
      <c r="Y1373" t="s">
        <v>3280</v>
      </c>
      <c r="Z1373" t="s">
        <v>4117</v>
      </c>
      <c r="AA1373">
        <v>789086</v>
      </c>
      <c r="AB1373" s="210">
        <v>37027.875</v>
      </c>
      <c r="AC1373" s="210">
        <v>37027.875</v>
      </c>
    </row>
    <row r="1374" spans="1:30" x14ac:dyDescent="0.2">
      <c r="A1374" s="44" t="str">
        <f t="shared" si="106"/>
        <v xml:space="preserve"> Power Financial</v>
      </c>
      <c r="B1374" s="44" t="str">
        <f t="shared" si="107"/>
        <v/>
      </c>
      <c r="C1374" s="44" t="str">
        <f t="shared" si="108"/>
        <v>Power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366</v>
      </c>
      <c r="F1374" s="225">
        <f t="shared" si="110"/>
        <v>3660</v>
      </c>
      <c r="G1374" s="214">
        <v>1245956</v>
      </c>
      <c r="H1374" s="210">
        <v>37026.350324074076</v>
      </c>
      <c r="I1374" t="s">
        <v>2756</v>
      </c>
      <c r="M1374" t="s">
        <v>3886</v>
      </c>
      <c r="N1374" t="s">
        <v>2692</v>
      </c>
      <c r="O1374" t="s">
        <v>1239</v>
      </c>
      <c r="P1374" s="211">
        <v>10</v>
      </c>
      <c r="S1374" t="s">
        <v>3794</v>
      </c>
      <c r="T1374" t="s">
        <v>2694</v>
      </c>
      <c r="U1374" s="213">
        <v>185.5</v>
      </c>
      <c r="V1374" t="s">
        <v>1240</v>
      </c>
      <c r="W1374" t="s">
        <v>2696</v>
      </c>
      <c r="X1374" t="s">
        <v>2697</v>
      </c>
      <c r="Y1374" t="s">
        <v>2698</v>
      </c>
      <c r="Z1374" t="s">
        <v>2699</v>
      </c>
      <c r="AA1374">
        <v>1245956</v>
      </c>
      <c r="AB1374" s="210">
        <v>37257</v>
      </c>
      <c r="AC1374" s="210">
        <v>37622</v>
      </c>
    </row>
    <row r="1375" spans="1:30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25">
        <f t="shared" si="110"/>
        <v>25000</v>
      </c>
      <c r="G1375" s="214">
        <v>1245958</v>
      </c>
      <c r="H1375" s="210">
        <v>37026.350451388891</v>
      </c>
      <c r="I1375" t="s">
        <v>3565</v>
      </c>
      <c r="M1375" t="s">
        <v>3795</v>
      </c>
      <c r="N1375" t="s">
        <v>3275</v>
      </c>
      <c r="O1375" t="s">
        <v>3457</v>
      </c>
      <c r="P1375" s="211">
        <v>25000</v>
      </c>
      <c r="S1375" t="s">
        <v>3796</v>
      </c>
      <c r="T1375" t="s">
        <v>2685</v>
      </c>
      <c r="U1375" s="213">
        <v>4.4400000000000004</v>
      </c>
      <c r="V1375" t="s">
        <v>3566</v>
      </c>
      <c r="W1375" t="s">
        <v>3459</v>
      </c>
      <c r="X1375" t="s">
        <v>3460</v>
      </c>
      <c r="Y1375" t="s">
        <v>3280</v>
      </c>
      <c r="Z1375" t="s">
        <v>4117</v>
      </c>
      <c r="AA1375">
        <v>789088</v>
      </c>
      <c r="AB1375" s="210">
        <v>37027.875</v>
      </c>
      <c r="AC1375" s="210">
        <v>37027.875</v>
      </c>
    </row>
    <row r="1376" spans="1:30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25">
        <f t="shared" si="110"/>
        <v>25</v>
      </c>
      <c r="G1376" s="214">
        <v>1245959</v>
      </c>
      <c r="H1376" s="210">
        <v>37026.350462962961</v>
      </c>
      <c r="I1376" t="s">
        <v>3667</v>
      </c>
      <c r="M1376" t="s">
        <v>3886</v>
      </c>
      <c r="N1376" t="s">
        <v>3645</v>
      </c>
      <c r="O1376" t="s">
        <v>1241</v>
      </c>
      <c r="Q1376" s="211">
        <v>25</v>
      </c>
      <c r="S1376" t="s">
        <v>3794</v>
      </c>
      <c r="T1376" t="s">
        <v>2685</v>
      </c>
      <c r="U1376" s="213">
        <v>85</v>
      </c>
      <c r="V1376" t="s">
        <v>1242</v>
      </c>
      <c r="W1376" t="s">
        <v>3666</v>
      </c>
      <c r="X1376" t="s">
        <v>3649</v>
      </c>
      <c r="Y1376" t="s">
        <v>3074</v>
      </c>
      <c r="Z1376" t="s">
        <v>4112</v>
      </c>
      <c r="AA1376">
        <v>611085.1</v>
      </c>
      <c r="AB1376" s="210">
        <v>37027.875</v>
      </c>
      <c r="AC1376" s="210">
        <v>37027.875</v>
      </c>
    </row>
    <row r="1377" spans="1:30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25">
        <f t="shared" si="110"/>
        <v>10000</v>
      </c>
      <c r="G1377" s="214">
        <v>1245960</v>
      </c>
      <c r="H1377" s="210">
        <v>37026.350497685184</v>
      </c>
      <c r="I1377" t="s">
        <v>4237</v>
      </c>
      <c r="M1377" t="s">
        <v>3795</v>
      </c>
      <c r="N1377" t="s">
        <v>3275</v>
      </c>
      <c r="O1377" t="s">
        <v>3361</v>
      </c>
      <c r="Q1377" s="211">
        <v>10000</v>
      </c>
      <c r="S1377" t="s">
        <v>3796</v>
      </c>
      <c r="T1377" t="s">
        <v>2685</v>
      </c>
      <c r="U1377" s="213">
        <v>4.41</v>
      </c>
      <c r="V1377" t="s">
        <v>3736</v>
      </c>
      <c r="W1377" t="s">
        <v>3363</v>
      </c>
      <c r="X1377" t="s">
        <v>3364</v>
      </c>
      <c r="Y1377" t="s">
        <v>3280</v>
      </c>
      <c r="Z1377" t="s">
        <v>4117</v>
      </c>
      <c r="AA1377">
        <v>789089</v>
      </c>
      <c r="AB1377" s="210">
        <v>37027.875</v>
      </c>
      <c r="AC1377" s="210">
        <v>37027.875</v>
      </c>
    </row>
    <row r="1378" spans="1:30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25">
        <f t="shared" si="110"/>
        <v>10000</v>
      </c>
      <c r="G1378" s="214">
        <v>1245961</v>
      </c>
      <c r="H1378" s="210">
        <v>37026.350578703707</v>
      </c>
      <c r="I1378" t="s">
        <v>3266</v>
      </c>
      <c r="M1378" t="s">
        <v>3795</v>
      </c>
      <c r="N1378" t="s">
        <v>3275</v>
      </c>
      <c r="O1378" t="s">
        <v>3607</v>
      </c>
      <c r="P1378" s="211">
        <v>10000</v>
      </c>
      <c r="S1378" t="s">
        <v>3796</v>
      </c>
      <c r="T1378" t="s">
        <v>2685</v>
      </c>
      <c r="U1378" s="213">
        <v>4.3</v>
      </c>
      <c r="V1378" t="s">
        <v>1154</v>
      </c>
      <c r="W1378" t="s">
        <v>3609</v>
      </c>
      <c r="X1378" t="s">
        <v>3580</v>
      </c>
      <c r="Y1378" t="s">
        <v>3280</v>
      </c>
      <c r="Z1378" t="s">
        <v>4117</v>
      </c>
      <c r="AA1378">
        <v>789090</v>
      </c>
      <c r="AB1378" s="210">
        <v>37027.875</v>
      </c>
      <c r="AC1378" s="210">
        <v>37027.875</v>
      </c>
    </row>
    <row r="1379" spans="1:30" x14ac:dyDescent="0.2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25">
        <f t="shared" si="110"/>
        <v>25</v>
      </c>
      <c r="G1379" s="214">
        <v>1245962</v>
      </c>
      <c r="H1379" s="210">
        <v>37026.350740740738</v>
      </c>
      <c r="I1379" t="s">
        <v>3667</v>
      </c>
      <c r="M1379" t="s">
        <v>3886</v>
      </c>
      <c r="N1379" t="s">
        <v>3645</v>
      </c>
      <c r="O1379" t="s">
        <v>1241</v>
      </c>
      <c r="Q1379" s="211">
        <v>25</v>
      </c>
      <c r="S1379" t="s">
        <v>3794</v>
      </c>
      <c r="T1379" t="s">
        <v>2685</v>
      </c>
      <c r="U1379" s="213">
        <v>85</v>
      </c>
      <c r="V1379" t="s">
        <v>1242</v>
      </c>
      <c r="W1379" t="s">
        <v>3666</v>
      </c>
      <c r="X1379" t="s">
        <v>3649</v>
      </c>
      <c r="Y1379" t="s">
        <v>3074</v>
      </c>
      <c r="Z1379" t="s">
        <v>4112</v>
      </c>
      <c r="AA1379">
        <v>611086.1</v>
      </c>
      <c r="AB1379" s="210">
        <v>37027.875</v>
      </c>
      <c r="AC1379" s="210">
        <v>37027.875</v>
      </c>
    </row>
    <row r="1380" spans="1:30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25">
        <f t="shared" si="110"/>
        <v>10000</v>
      </c>
      <c r="G1380" s="214">
        <v>1245966</v>
      </c>
      <c r="H1380" s="210">
        <v>37026.350868055553</v>
      </c>
      <c r="I1380" t="s">
        <v>3134</v>
      </c>
      <c r="M1380" t="s">
        <v>3795</v>
      </c>
      <c r="N1380" t="s">
        <v>3275</v>
      </c>
      <c r="O1380" t="s">
        <v>3607</v>
      </c>
      <c r="Q1380" s="211">
        <v>10000</v>
      </c>
      <c r="S1380" t="s">
        <v>3796</v>
      </c>
      <c r="T1380" t="s">
        <v>2685</v>
      </c>
      <c r="U1380" s="213">
        <v>4.3250000000000002</v>
      </c>
      <c r="V1380" t="s">
        <v>3613</v>
      </c>
      <c r="W1380" t="s">
        <v>3609</v>
      </c>
      <c r="X1380" t="s">
        <v>3580</v>
      </c>
      <c r="Y1380" t="s">
        <v>3280</v>
      </c>
      <c r="Z1380" t="s">
        <v>4117</v>
      </c>
      <c r="AA1380">
        <v>789092</v>
      </c>
      <c r="AB1380" s="210">
        <v>37027.875</v>
      </c>
      <c r="AC1380" s="210">
        <v>37027.875</v>
      </c>
    </row>
    <row r="1381" spans="1:30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25">
        <f t="shared" si="110"/>
        <v>10000</v>
      </c>
      <c r="G1381" s="214">
        <v>1245967</v>
      </c>
      <c r="H1381" s="210">
        <v>37026.351053240738</v>
      </c>
      <c r="I1381" t="s">
        <v>3266</v>
      </c>
      <c r="M1381" t="s">
        <v>3795</v>
      </c>
      <c r="N1381" t="s">
        <v>3275</v>
      </c>
      <c r="O1381" t="s">
        <v>3607</v>
      </c>
      <c r="P1381" s="211">
        <v>10000</v>
      </c>
      <c r="S1381" t="s">
        <v>3796</v>
      </c>
      <c r="T1381" t="s">
        <v>2685</v>
      </c>
      <c r="U1381" s="213">
        <v>4.3</v>
      </c>
      <c r="V1381" t="s">
        <v>1154</v>
      </c>
      <c r="W1381" t="s">
        <v>3609</v>
      </c>
      <c r="X1381" t="s">
        <v>3580</v>
      </c>
      <c r="Y1381" t="s">
        <v>3280</v>
      </c>
      <c r="Z1381" t="s">
        <v>4117</v>
      </c>
      <c r="AA1381">
        <v>789093</v>
      </c>
      <c r="AB1381" s="210">
        <v>37027.875</v>
      </c>
      <c r="AC1381" s="210">
        <v>37027.875</v>
      </c>
    </row>
    <row r="1382" spans="1:30" x14ac:dyDescent="0.2">
      <c r="A1382" s="44" t="str">
        <f t="shared" si="106"/>
        <v>US Natural Gas Financial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Financial</v>
      </c>
      <c r="E1382" s="44">
        <f>IF(VLOOKUP(S1382,'DD-Lookup'!$J$6:$L$50,3,FALSE)="Monthly",(YEAR(AC1382)-YEAR(AB1382))*12+MONTH(AC1382)-MONTH(AB1382)+1,(AC1382-AB1382+1))</f>
        <v>30</v>
      </c>
      <c r="F1382" s="225">
        <f t="shared" si="110"/>
        <v>75000</v>
      </c>
      <c r="G1382" s="214">
        <v>1245968</v>
      </c>
      <c r="H1382" s="210">
        <v>37026.351087962961</v>
      </c>
      <c r="I1382" t="s">
        <v>3386</v>
      </c>
      <c r="M1382" t="s">
        <v>3795</v>
      </c>
      <c r="N1382" t="s">
        <v>3247</v>
      </c>
      <c r="O1382" t="s">
        <v>3248</v>
      </c>
      <c r="P1382" s="211">
        <v>2500</v>
      </c>
      <c r="S1382" t="s">
        <v>3796</v>
      </c>
      <c r="T1382" t="s">
        <v>2685</v>
      </c>
      <c r="U1382" s="213">
        <v>4.49</v>
      </c>
      <c r="V1382" t="s">
        <v>1228</v>
      </c>
      <c r="W1382" t="s">
        <v>3975</v>
      </c>
      <c r="X1382" t="s">
        <v>3250</v>
      </c>
      <c r="Y1382" t="s">
        <v>2803</v>
      </c>
      <c r="Z1382" t="s">
        <v>4117</v>
      </c>
      <c r="AA1382" t="s">
        <v>1243</v>
      </c>
      <c r="AB1382" s="210">
        <v>37043.875</v>
      </c>
      <c r="AC1382" s="210">
        <v>37072.875</v>
      </c>
      <c r="AD1382">
        <f>(AC1382-AB1382+1)*SUM(P1382:Q1382)</f>
        <v>75000</v>
      </c>
    </row>
    <row r="1383" spans="1:30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25">
        <f t="shared" si="110"/>
        <v>5000</v>
      </c>
      <c r="G1383" s="214">
        <v>1245969</v>
      </c>
      <c r="H1383" s="210">
        <v>37026.351099537038</v>
      </c>
      <c r="I1383" t="s">
        <v>3281</v>
      </c>
      <c r="M1383" t="s">
        <v>3795</v>
      </c>
      <c r="N1383" t="s">
        <v>3275</v>
      </c>
      <c r="O1383" t="s">
        <v>3276</v>
      </c>
      <c r="Q1383" s="211">
        <v>5000</v>
      </c>
      <c r="S1383" t="s">
        <v>3796</v>
      </c>
      <c r="T1383" t="s">
        <v>2685</v>
      </c>
      <c r="U1383" s="213">
        <v>4.5362999999999998</v>
      </c>
      <c r="V1383" t="s">
        <v>3377</v>
      </c>
      <c r="W1383" t="s">
        <v>3278</v>
      </c>
      <c r="X1383" t="s">
        <v>3279</v>
      </c>
      <c r="Y1383" t="s">
        <v>3280</v>
      </c>
      <c r="Z1383" t="s">
        <v>4117</v>
      </c>
      <c r="AA1383">
        <v>789094</v>
      </c>
      <c r="AB1383" s="210">
        <v>37027.875</v>
      </c>
      <c r="AC1383" s="210">
        <v>37027.875</v>
      </c>
    </row>
    <row r="1384" spans="1:30" x14ac:dyDescent="0.2">
      <c r="A1384" s="44" t="str">
        <f t="shared" si="106"/>
        <v>US Natural Gas Financial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Financial</v>
      </c>
      <c r="E1384" s="44">
        <f>IF(VLOOKUP(S1384,'DD-Lookup'!$J$6:$L$50,3,FALSE)="Monthly",(YEAR(AC1384)-YEAR(AB1384))*12+MONTH(AC1384)-MONTH(AB1384)+1,(AC1384-AB1384+1))</f>
        <v>151</v>
      </c>
      <c r="F1384" s="225">
        <f t="shared" si="110"/>
        <v>755000</v>
      </c>
      <c r="G1384" s="214">
        <v>1245970</v>
      </c>
      <c r="H1384" s="210">
        <v>37026.351111111115</v>
      </c>
      <c r="I1384" t="s">
        <v>3163</v>
      </c>
      <c r="M1384" t="s">
        <v>3795</v>
      </c>
      <c r="N1384" t="s">
        <v>3247</v>
      </c>
      <c r="O1384" t="s">
        <v>3346</v>
      </c>
      <c r="Q1384" s="211">
        <v>5000</v>
      </c>
      <c r="S1384" t="s">
        <v>3796</v>
      </c>
      <c r="T1384" t="s">
        <v>2685</v>
      </c>
      <c r="U1384" s="213">
        <v>4.8949999999999996</v>
      </c>
      <c r="V1384" t="s">
        <v>3358</v>
      </c>
      <c r="W1384" t="s">
        <v>3975</v>
      </c>
      <c r="X1384" t="s">
        <v>3250</v>
      </c>
      <c r="Y1384" t="s">
        <v>2803</v>
      </c>
      <c r="Z1384" t="s">
        <v>4117</v>
      </c>
      <c r="AA1384" t="s">
        <v>1244</v>
      </c>
      <c r="AB1384" s="210">
        <v>37196</v>
      </c>
      <c r="AC1384" s="210">
        <v>37346</v>
      </c>
      <c r="AD1384">
        <f>(AC1384-AB1384+1)*SUM(P1384:Q1384)</f>
        <v>755000</v>
      </c>
    </row>
    <row r="1385" spans="1:30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25">
        <f t="shared" si="110"/>
        <v>10000</v>
      </c>
      <c r="G1385" s="214">
        <v>1245972</v>
      </c>
      <c r="H1385" s="210">
        <v>37026.351145833331</v>
      </c>
      <c r="I1385" t="s">
        <v>3134</v>
      </c>
      <c r="M1385" t="s">
        <v>3795</v>
      </c>
      <c r="N1385" t="s">
        <v>3275</v>
      </c>
      <c r="O1385" t="s">
        <v>3607</v>
      </c>
      <c r="Q1385" s="211">
        <v>10000</v>
      </c>
      <c r="S1385" t="s">
        <v>3796</v>
      </c>
      <c r="T1385" t="s">
        <v>2685</v>
      </c>
      <c r="U1385" s="213">
        <v>4.3250000000000002</v>
      </c>
      <c r="V1385" t="s">
        <v>3613</v>
      </c>
      <c r="W1385" t="s">
        <v>3609</v>
      </c>
      <c r="X1385" t="s">
        <v>3580</v>
      </c>
      <c r="Y1385" t="s">
        <v>3280</v>
      </c>
      <c r="Z1385" t="s">
        <v>4117</v>
      </c>
      <c r="AA1385">
        <v>789096</v>
      </c>
      <c r="AB1385" s="210">
        <v>37027.875</v>
      </c>
      <c r="AC1385" s="210">
        <v>37027.875</v>
      </c>
    </row>
    <row r="1386" spans="1:30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25">
        <f t="shared" si="110"/>
        <v>5000</v>
      </c>
      <c r="G1386" s="214">
        <v>1245971</v>
      </c>
      <c r="H1386" s="210">
        <v>37026.351145833331</v>
      </c>
      <c r="I1386" t="s">
        <v>3334</v>
      </c>
      <c r="M1386" t="s">
        <v>3795</v>
      </c>
      <c r="N1386" t="s">
        <v>3275</v>
      </c>
      <c r="O1386" t="s">
        <v>3635</v>
      </c>
      <c r="P1386" s="211">
        <v>5000</v>
      </c>
      <c r="S1386" t="s">
        <v>3796</v>
      </c>
      <c r="T1386" t="s">
        <v>2685</v>
      </c>
      <c r="U1386" s="213">
        <v>3.0550000000000002</v>
      </c>
      <c r="V1386" t="s">
        <v>3682</v>
      </c>
      <c r="W1386" t="s">
        <v>3637</v>
      </c>
      <c r="X1386" t="s">
        <v>3580</v>
      </c>
      <c r="Y1386" t="s">
        <v>3280</v>
      </c>
      <c r="Z1386" t="s">
        <v>4117</v>
      </c>
      <c r="AA1386">
        <v>789095</v>
      </c>
      <c r="AB1386" s="210">
        <v>37027.875</v>
      </c>
      <c r="AC1386" s="210">
        <v>37027.875</v>
      </c>
    </row>
    <row r="1387" spans="1:30" x14ac:dyDescent="0.2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25">
        <f t="shared" si="110"/>
        <v>25</v>
      </c>
      <c r="G1387" s="214">
        <v>1245973</v>
      </c>
      <c r="H1387" s="210">
        <v>37026.35119212963</v>
      </c>
      <c r="I1387" t="s">
        <v>1025</v>
      </c>
      <c r="M1387" t="s">
        <v>3886</v>
      </c>
      <c r="N1387" t="s">
        <v>3650</v>
      </c>
      <c r="O1387" t="s">
        <v>3673</v>
      </c>
      <c r="P1387" s="211">
        <v>25</v>
      </c>
      <c r="S1387" t="s">
        <v>3794</v>
      </c>
      <c r="T1387" t="s">
        <v>2685</v>
      </c>
      <c r="U1387" s="213">
        <v>238</v>
      </c>
      <c r="V1387" t="s">
        <v>1026</v>
      </c>
      <c r="W1387" t="s">
        <v>3672</v>
      </c>
      <c r="X1387" t="s">
        <v>3654</v>
      </c>
      <c r="Y1387" t="s">
        <v>3074</v>
      </c>
      <c r="Z1387" t="s">
        <v>4112</v>
      </c>
      <c r="AA1387">
        <v>611088.1</v>
      </c>
      <c r="AB1387" s="210">
        <v>37027.875</v>
      </c>
      <c r="AC1387" s="210">
        <v>37027.875</v>
      </c>
    </row>
    <row r="1388" spans="1:30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25">
        <f t="shared" si="110"/>
        <v>4500</v>
      </c>
      <c r="G1388" s="214">
        <v>1245974</v>
      </c>
      <c r="H1388" s="210">
        <v>37026.351307870369</v>
      </c>
      <c r="I1388" t="s">
        <v>3439</v>
      </c>
      <c r="M1388" t="s">
        <v>3795</v>
      </c>
      <c r="N1388" t="s">
        <v>3275</v>
      </c>
      <c r="O1388" t="s">
        <v>3550</v>
      </c>
      <c r="P1388" s="211">
        <v>4500</v>
      </c>
      <c r="S1388" t="s">
        <v>3796</v>
      </c>
      <c r="T1388" t="s">
        <v>2685</v>
      </c>
      <c r="U1388" s="213">
        <v>4.3849999999999998</v>
      </c>
      <c r="V1388" t="s">
        <v>1073</v>
      </c>
      <c r="W1388" t="s">
        <v>3363</v>
      </c>
      <c r="X1388" t="s">
        <v>3364</v>
      </c>
      <c r="Y1388" t="s">
        <v>3280</v>
      </c>
      <c r="Z1388" t="s">
        <v>4117</v>
      </c>
      <c r="AA1388">
        <v>789097</v>
      </c>
      <c r="AB1388" s="210">
        <v>37027.875</v>
      </c>
      <c r="AC1388" s="210">
        <v>37027.875</v>
      </c>
    </row>
    <row r="1389" spans="1:30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25">
        <f t="shared" si="110"/>
        <v>10000</v>
      </c>
      <c r="G1389" s="214">
        <v>1245975</v>
      </c>
      <c r="H1389" s="210">
        <v>37026.351400462961</v>
      </c>
      <c r="I1389" t="s">
        <v>3396</v>
      </c>
      <c r="M1389" t="s">
        <v>3795</v>
      </c>
      <c r="N1389" t="s">
        <v>3275</v>
      </c>
      <c r="O1389" t="s">
        <v>3607</v>
      </c>
      <c r="P1389" s="211">
        <v>10000</v>
      </c>
      <c r="S1389" t="s">
        <v>3796</v>
      </c>
      <c r="T1389" t="s">
        <v>2685</v>
      </c>
      <c r="U1389" s="213">
        <v>4.3</v>
      </c>
      <c r="V1389" t="s">
        <v>1245</v>
      </c>
      <c r="W1389" t="s">
        <v>3609</v>
      </c>
      <c r="X1389" t="s">
        <v>3580</v>
      </c>
      <c r="Y1389" t="s">
        <v>3280</v>
      </c>
      <c r="Z1389" t="s">
        <v>4117</v>
      </c>
      <c r="AA1389">
        <v>789098</v>
      </c>
      <c r="AB1389" s="210">
        <v>37027.875</v>
      </c>
      <c r="AC1389" s="210">
        <v>37027.875</v>
      </c>
    </row>
    <row r="1390" spans="1:30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25">
        <f t="shared" si="110"/>
        <v>5000</v>
      </c>
      <c r="G1390" s="214">
        <v>1245976</v>
      </c>
      <c r="H1390" s="210">
        <v>37026.351504629631</v>
      </c>
      <c r="I1390" t="s">
        <v>3134</v>
      </c>
      <c r="M1390" t="s">
        <v>3795</v>
      </c>
      <c r="N1390" t="s">
        <v>3275</v>
      </c>
      <c r="O1390" t="s">
        <v>3607</v>
      </c>
      <c r="Q1390" s="211">
        <v>5000</v>
      </c>
      <c r="S1390" t="s">
        <v>3796</v>
      </c>
      <c r="T1390" t="s">
        <v>2685</v>
      </c>
      <c r="U1390" s="213">
        <v>4.3250000000000002</v>
      </c>
      <c r="V1390" t="s">
        <v>3613</v>
      </c>
      <c r="W1390" t="s">
        <v>3609</v>
      </c>
      <c r="X1390" t="s">
        <v>3580</v>
      </c>
      <c r="Y1390" t="s">
        <v>3280</v>
      </c>
      <c r="Z1390" t="s">
        <v>4117</v>
      </c>
      <c r="AA1390">
        <v>789099</v>
      </c>
      <c r="AB1390" s="210">
        <v>37027.875</v>
      </c>
      <c r="AC1390" s="210">
        <v>37027.875</v>
      </c>
    </row>
    <row r="1391" spans="1:30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25">
        <f t="shared" si="110"/>
        <v>25</v>
      </c>
      <c r="G1391" s="214">
        <v>1245977</v>
      </c>
      <c r="H1391" s="210">
        <v>37026.351643518516</v>
      </c>
      <c r="I1391" t="s">
        <v>3086</v>
      </c>
      <c r="M1391" t="s">
        <v>3886</v>
      </c>
      <c r="N1391" t="s">
        <v>3645</v>
      </c>
      <c r="O1391" t="s">
        <v>3664</v>
      </c>
      <c r="Q1391" s="211">
        <v>25</v>
      </c>
      <c r="S1391" t="s">
        <v>3794</v>
      </c>
      <c r="T1391" t="s">
        <v>2685</v>
      </c>
      <c r="U1391" s="213">
        <v>80</v>
      </c>
      <c r="V1391" t="s">
        <v>1246</v>
      </c>
      <c r="W1391" t="s">
        <v>3666</v>
      </c>
      <c r="X1391" t="s">
        <v>3649</v>
      </c>
      <c r="Y1391" t="s">
        <v>3074</v>
      </c>
      <c r="Z1391" t="s">
        <v>4112</v>
      </c>
      <c r="AA1391">
        <v>611089.1</v>
      </c>
      <c r="AB1391" s="210">
        <v>37027.875</v>
      </c>
      <c r="AC1391" s="210">
        <v>37027.875</v>
      </c>
    </row>
    <row r="1392" spans="1:30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25">
        <f t="shared" si="110"/>
        <v>10000</v>
      </c>
      <c r="G1392" s="214">
        <v>1245979</v>
      </c>
      <c r="H1392" s="210">
        <v>37026.351655092592</v>
      </c>
      <c r="I1392" t="s">
        <v>3266</v>
      </c>
      <c r="M1392" t="s">
        <v>3795</v>
      </c>
      <c r="N1392" t="s">
        <v>3275</v>
      </c>
      <c r="O1392" t="s">
        <v>3607</v>
      </c>
      <c r="P1392" s="211">
        <v>10000</v>
      </c>
      <c r="S1392" t="s">
        <v>3796</v>
      </c>
      <c r="T1392" t="s">
        <v>2685</v>
      </c>
      <c r="U1392" s="213">
        <v>4.3</v>
      </c>
      <c r="V1392" t="s">
        <v>1154</v>
      </c>
      <c r="W1392" t="s">
        <v>3609</v>
      </c>
      <c r="X1392" t="s">
        <v>3580</v>
      </c>
      <c r="Y1392" t="s">
        <v>3280</v>
      </c>
      <c r="Z1392" t="s">
        <v>4117</v>
      </c>
      <c r="AA1392">
        <v>789101</v>
      </c>
      <c r="AB1392" s="210">
        <v>37027.875</v>
      </c>
      <c r="AC1392" s="210">
        <v>37027.875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25">
        <f t="shared" si="110"/>
        <v>5000</v>
      </c>
      <c r="G1393" s="214">
        <v>1245978</v>
      </c>
      <c r="H1393" s="210">
        <v>37026.351655092592</v>
      </c>
      <c r="I1393" t="s">
        <v>3324</v>
      </c>
      <c r="M1393" t="s">
        <v>3795</v>
      </c>
      <c r="N1393" t="s">
        <v>3275</v>
      </c>
      <c r="O1393" t="s">
        <v>3655</v>
      </c>
      <c r="Q1393" s="211">
        <v>5000</v>
      </c>
      <c r="S1393" t="s">
        <v>3796</v>
      </c>
      <c r="T1393" t="s">
        <v>2685</v>
      </c>
      <c r="U1393" s="213">
        <v>3.29</v>
      </c>
      <c r="V1393" t="s">
        <v>1194</v>
      </c>
      <c r="W1393" t="s">
        <v>3656</v>
      </c>
      <c r="X1393" t="s">
        <v>3580</v>
      </c>
      <c r="Y1393" t="s">
        <v>3280</v>
      </c>
      <c r="Z1393" t="s">
        <v>4117</v>
      </c>
      <c r="AA1393">
        <v>789100</v>
      </c>
      <c r="AB1393" s="210">
        <v>37027.875</v>
      </c>
      <c r="AC1393" s="210">
        <v>37027.875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25">
        <f t="shared" si="110"/>
        <v>25</v>
      </c>
      <c r="G1394" s="214">
        <v>1245980</v>
      </c>
      <c r="H1394" s="210">
        <v>37026.351701388892</v>
      </c>
      <c r="I1394" t="s">
        <v>3266</v>
      </c>
      <c r="J1394" t="s">
        <v>1247</v>
      </c>
      <c r="K1394" t="s">
        <v>3207</v>
      </c>
      <c r="M1394" t="s">
        <v>3886</v>
      </c>
      <c r="N1394" t="s">
        <v>3650</v>
      </c>
      <c r="O1394" t="s">
        <v>3673</v>
      </c>
      <c r="Q1394" s="211">
        <v>25</v>
      </c>
      <c r="S1394" t="s">
        <v>3794</v>
      </c>
      <c r="T1394" t="s">
        <v>2685</v>
      </c>
      <c r="U1394" s="213">
        <v>240</v>
      </c>
      <c r="V1394" t="s">
        <v>1248</v>
      </c>
      <c r="W1394" t="s">
        <v>3672</v>
      </c>
      <c r="X1394" t="s">
        <v>3654</v>
      </c>
      <c r="Y1394" t="s">
        <v>3074</v>
      </c>
      <c r="Z1394" t="s">
        <v>4112</v>
      </c>
      <c r="AA1394">
        <v>611090.1</v>
      </c>
      <c r="AB1394" s="210">
        <v>37027.875</v>
      </c>
      <c r="AC1394" s="210">
        <v>37027.875</v>
      </c>
    </row>
    <row r="1395" spans="1:29" x14ac:dyDescent="0.2">
      <c r="A1395" s="44" t="str">
        <f t="shared" si="106"/>
        <v>US Power Physical</v>
      </c>
      <c r="B1395" s="44" t="str">
        <f t="shared" si="107"/>
        <v>US</v>
      </c>
      <c r="C1395" s="44" t="str">
        <f t="shared" si="108"/>
        <v>Power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2</v>
      </c>
      <c r="F1395" s="225">
        <f t="shared" si="110"/>
        <v>100</v>
      </c>
      <c r="G1395" s="214">
        <v>1245981</v>
      </c>
      <c r="H1395" s="210">
        <v>37026.351701388892</v>
      </c>
      <c r="I1395" t="s">
        <v>3168</v>
      </c>
      <c r="M1395" t="s">
        <v>3886</v>
      </c>
      <c r="N1395" t="s">
        <v>3096</v>
      </c>
      <c r="O1395" t="s">
        <v>3509</v>
      </c>
      <c r="Q1395" s="211">
        <v>50</v>
      </c>
      <c r="S1395" t="s">
        <v>3794</v>
      </c>
      <c r="T1395" t="s">
        <v>2685</v>
      </c>
      <c r="U1395" s="213">
        <v>42.5</v>
      </c>
      <c r="V1395" t="s">
        <v>1249</v>
      </c>
      <c r="W1395" t="s">
        <v>3108</v>
      </c>
      <c r="X1395" t="s">
        <v>3109</v>
      </c>
      <c r="Y1395" t="s">
        <v>3074</v>
      </c>
      <c r="Z1395" t="s">
        <v>4112</v>
      </c>
      <c r="AA1395">
        <v>611091.1</v>
      </c>
      <c r="AB1395" s="210">
        <v>37028.875</v>
      </c>
      <c r="AC1395" s="210">
        <v>37029.875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25">
        <f t="shared" si="110"/>
        <v>3000</v>
      </c>
      <c r="G1396" s="214">
        <v>1245982</v>
      </c>
      <c r="H1396" s="210">
        <v>37026.351747685185</v>
      </c>
      <c r="I1396" t="s">
        <v>3157</v>
      </c>
      <c r="M1396" t="s">
        <v>3795</v>
      </c>
      <c r="N1396" t="s">
        <v>3275</v>
      </c>
      <c r="O1396" t="s">
        <v>3392</v>
      </c>
      <c r="Q1396" s="211">
        <v>3000</v>
      </c>
      <c r="S1396" t="s">
        <v>3796</v>
      </c>
      <c r="T1396" t="s">
        <v>2685</v>
      </c>
      <c r="U1396" s="213">
        <v>4.33</v>
      </c>
      <c r="V1396" t="s">
        <v>3493</v>
      </c>
      <c r="W1396" t="s">
        <v>3328</v>
      </c>
      <c r="X1396" t="s">
        <v>3329</v>
      </c>
      <c r="Y1396" t="s">
        <v>3280</v>
      </c>
      <c r="Z1396" t="s">
        <v>4117</v>
      </c>
      <c r="AA1396">
        <v>789102</v>
      </c>
      <c r="AB1396" s="210">
        <v>37027.875</v>
      </c>
      <c r="AC1396" s="210">
        <v>37027.875</v>
      </c>
    </row>
    <row r="1397" spans="1:29" x14ac:dyDescent="0.2">
      <c r="A1397" s="44" t="str">
        <f t="shared" si="106"/>
        <v>US Power Physical</v>
      </c>
      <c r="B1397" s="44" t="str">
        <f t="shared" si="107"/>
        <v>US</v>
      </c>
      <c r="C1397" s="44" t="str">
        <f t="shared" si="108"/>
        <v>Power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25">
        <f t="shared" si="110"/>
        <v>25</v>
      </c>
      <c r="G1397" s="214">
        <v>1245984</v>
      </c>
      <c r="H1397" s="210">
        <v>37026.351759259262</v>
      </c>
      <c r="I1397" t="s">
        <v>3131</v>
      </c>
      <c r="M1397" t="s">
        <v>3886</v>
      </c>
      <c r="N1397" t="s">
        <v>3650</v>
      </c>
      <c r="O1397" t="s">
        <v>3651</v>
      </c>
      <c r="Q1397" s="211">
        <v>25</v>
      </c>
      <c r="S1397" t="s">
        <v>3794</v>
      </c>
      <c r="T1397" t="s">
        <v>2685</v>
      </c>
      <c r="U1397" s="213">
        <v>93</v>
      </c>
      <c r="V1397" t="s">
        <v>3757</v>
      </c>
      <c r="W1397" t="s">
        <v>3653</v>
      </c>
      <c r="X1397" t="s">
        <v>3654</v>
      </c>
      <c r="Y1397" t="s">
        <v>3074</v>
      </c>
      <c r="Z1397" t="s">
        <v>4112</v>
      </c>
      <c r="AA1397">
        <v>611092.1</v>
      </c>
      <c r="AB1397" s="210">
        <v>37027.875</v>
      </c>
      <c r="AC1397" s="210">
        <v>37027.875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25">
        <f t="shared" si="110"/>
        <v>2930</v>
      </c>
      <c r="G1398" s="214">
        <v>1245985</v>
      </c>
      <c r="H1398" s="210">
        <v>37026.351875</v>
      </c>
      <c r="I1398" t="s">
        <v>3386</v>
      </c>
      <c r="M1398" t="s">
        <v>3795</v>
      </c>
      <c r="N1398" t="s">
        <v>3275</v>
      </c>
      <c r="O1398" t="s">
        <v>3655</v>
      </c>
      <c r="P1398" s="211">
        <v>2930</v>
      </c>
      <c r="S1398" t="s">
        <v>3796</v>
      </c>
      <c r="T1398" t="s">
        <v>2685</v>
      </c>
      <c r="U1398" s="213">
        <v>3.2749999999999999</v>
      </c>
      <c r="V1398" t="s">
        <v>1209</v>
      </c>
      <c r="W1398" t="s">
        <v>3656</v>
      </c>
      <c r="X1398" t="s">
        <v>3580</v>
      </c>
      <c r="Y1398" t="s">
        <v>3280</v>
      </c>
      <c r="Z1398" t="s">
        <v>4117</v>
      </c>
      <c r="AA1398">
        <v>789104</v>
      </c>
      <c r="AB1398" s="210">
        <v>37027.875</v>
      </c>
      <c r="AC1398" s="210">
        <v>37027.875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25">
        <f t="shared" si="110"/>
        <v>10000</v>
      </c>
      <c r="G1399" s="214">
        <v>1245986</v>
      </c>
      <c r="H1399" s="210">
        <v>37026.351898148147</v>
      </c>
      <c r="I1399" t="s">
        <v>3157</v>
      </c>
      <c r="M1399" t="s">
        <v>3795</v>
      </c>
      <c r="N1399" t="s">
        <v>3275</v>
      </c>
      <c r="O1399" t="s">
        <v>1250</v>
      </c>
      <c r="P1399" s="211">
        <v>10000</v>
      </c>
      <c r="S1399" t="s">
        <v>3796</v>
      </c>
      <c r="T1399" t="s">
        <v>2685</v>
      </c>
      <c r="U1399" s="213">
        <v>4.6399999999999997</v>
      </c>
      <c r="V1399" t="s">
        <v>1092</v>
      </c>
      <c r="W1399" t="s">
        <v>3491</v>
      </c>
      <c r="X1399" t="s">
        <v>3492</v>
      </c>
      <c r="Y1399" t="s">
        <v>3280</v>
      </c>
      <c r="Z1399" t="s">
        <v>4117</v>
      </c>
      <c r="AA1399">
        <v>789105</v>
      </c>
      <c r="AB1399" s="210">
        <v>37027.875</v>
      </c>
      <c r="AC1399" s="210">
        <v>37027.875</v>
      </c>
    </row>
    <row r="1400" spans="1:29" x14ac:dyDescent="0.2">
      <c r="A1400" s="44" t="str">
        <f t="shared" si="106"/>
        <v>US Power Financial</v>
      </c>
      <c r="B1400" s="44" t="str">
        <f t="shared" si="107"/>
        <v>US</v>
      </c>
      <c r="C1400" s="44" t="str">
        <f t="shared" si="108"/>
        <v>Power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2</v>
      </c>
      <c r="F1400" s="225">
        <f t="shared" si="110"/>
        <v>100</v>
      </c>
      <c r="G1400" s="214">
        <v>1245987</v>
      </c>
      <c r="H1400" s="210">
        <v>37026.351909722223</v>
      </c>
      <c r="I1400" t="s">
        <v>1251</v>
      </c>
      <c r="M1400" t="s">
        <v>3886</v>
      </c>
      <c r="N1400" t="s">
        <v>3069</v>
      </c>
      <c r="O1400" t="s">
        <v>1252</v>
      </c>
      <c r="Q1400" s="211">
        <v>50</v>
      </c>
      <c r="S1400" t="s">
        <v>3794</v>
      </c>
      <c r="T1400" t="s">
        <v>2685</v>
      </c>
      <c r="U1400" s="213">
        <v>58.5</v>
      </c>
      <c r="V1400" t="s">
        <v>1253</v>
      </c>
      <c r="W1400" t="s">
        <v>3166</v>
      </c>
      <c r="X1400" t="s">
        <v>3114</v>
      </c>
      <c r="Y1400" t="s">
        <v>3074</v>
      </c>
      <c r="Z1400" t="s">
        <v>4117</v>
      </c>
      <c r="AA1400">
        <v>611093.1</v>
      </c>
      <c r="AB1400" s="210">
        <v>37028.875</v>
      </c>
      <c r="AC1400" s="210">
        <v>37029.875</v>
      </c>
    </row>
    <row r="1401" spans="1:29" x14ac:dyDescent="0.2">
      <c r="A1401" s="44" t="str">
        <f t="shared" si="106"/>
        <v>US Power Physical</v>
      </c>
      <c r="B1401" s="44" t="str">
        <f t="shared" si="107"/>
        <v>US</v>
      </c>
      <c r="C1401" s="44" t="str">
        <f t="shared" si="108"/>
        <v>Power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25">
        <f t="shared" si="110"/>
        <v>25</v>
      </c>
      <c r="G1401" s="214">
        <v>1245988</v>
      </c>
      <c r="H1401" s="210">
        <v>37026.35193287037</v>
      </c>
      <c r="I1401" t="s">
        <v>3234</v>
      </c>
      <c r="M1401" t="s">
        <v>3886</v>
      </c>
      <c r="N1401" t="s">
        <v>3645</v>
      </c>
      <c r="O1401" t="s">
        <v>3657</v>
      </c>
      <c r="P1401" s="211">
        <v>25</v>
      </c>
      <c r="S1401" t="s">
        <v>3794</v>
      </c>
      <c r="T1401" t="s">
        <v>2685</v>
      </c>
      <c r="U1401" s="213">
        <v>215</v>
      </c>
      <c r="V1401" t="s">
        <v>1208</v>
      </c>
      <c r="W1401" t="s">
        <v>3659</v>
      </c>
      <c r="X1401" t="s">
        <v>3649</v>
      </c>
      <c r="Y1401" t="s">
        <v>3074</v>
      </c>
      <c r="Z1401" t="s">
        <v>4112</v>
      </c>
      <c r="AA1401">
        <v>611094.1</v>
      </c>
      <c r="AB1401" s="210">
        <v>37027.875</v>
      </c>
      <c r="AC1401" s="210">
        <v>37027.875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25">
        <f t="shared" si="110"/>
        <v>900</v>
      </c>
      <c r="G1402" s="214">
        <v>1245989</v>
      </c>
      <c r="H1402" s="210">
        <v>37026.351944444446</v>
      </c>
      <c r="I1402" t="s">
        <v>3692</v>
      </c>
      <c r="M1402" t="s">
        <v>3795</v>
      </c>
      <c r="N1402" t="s">
        <v>3275</v>
      </c>
      <c r="O1402" t="s">
        <v>3555</v>
      </c>
      <c r="Q1402" s="211">
        <v>900</v>
      </c>
      <c r="S1402" t="s">
        <v>3796</v>
      </c>
      <c r="T1402" t="s">
        <v>2685</v>
      </c>
      <c r="U1402" s="213">
        <v>4.84</v>
      </c>
      <c r="V1402" t="s">
        <v>1254</v>
      </c>
      <c r="W1402" t="s">
        <v>3539</v>
      </c>
      <c r="X1402" t="s">
        <v>3540</v>
      </c>
      <c r="Y1402" t="s">
        <v>3280</v>
      </c>
      <c r="Z1402" t="s">
        <v>4117</v>
      </c>
      <c r="AA1402">
        <v>789106</v>
      </c>
      <c r="AB1402" s="210">
        <v>37027.875</v>
      </c>
      <c r="AC1402" s="210">
        <v>37027.875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25">
        <f t="shared" si="110"/>
        <v>5000</v>
      </c>
      <c r="G1403" s="214">
        <v>1245990</v>
      </c>
      <c r="H1403" s="210">
        <v>37026.352002314816</v>
      </c>
      <c r="I1403" t="s">
        <v>3336</v>
      </c>
      <c r="M1403" t="s">
        <v>3795</v>
      </c>
      <c r="N1403" t="s">
        <v>3275</v>
      </c>
      <c r="O1403" t="s">
        <v>3337</v>
      </c>
      <c r="P1403" s="211">
        <v>5000</v>
      </c>
      <c r="S1403" t="s">
        <v>3796</v>
      </c>
      <c r="T1403" t="s">
        <v>2685</v>
      </c>
      <c r="U1403" s="213">
        <v>4.33</v>
      </c>
      <c r="V1403" t="s">
        <v>3338</v>
      </c>
      <c r="W1403" t="s">
        <v>3328</v>
      </c>
      <c r="X1403" t="s">
        <v>3329</v>
      </c>
      <c r="Y1403" t="s">
        <v>3280</v>
      </c>
      <c r="Z1403" t="s">
        <v>4117</v>
      </c>
      <c r="AA1403">
        <v>789107</v>
      </c>
      <c r="AB1403" s="210">
        <v>37027.875</v>
      </c>
      <c r="AC1403" s="210">
        <v>37027.875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25">
        <f t="shared" si="110"/>
        <v>5000</v>
      </c>
      <c r="G1404" s="214">
        <v>1245991</v>
      </c>
      <c r="H1404" s="210">
        <v>37026.352048611108</v>
      </c>
      <c r="I1404" t="s">
        <v>3822</v>
      </c>
      <c r="M1404" t="s">
        <v>3795</v>
      </c>
      <c r="N1404" t="s">
        <v>3275</v>
      </c>
      <c r="O1404" t="s">
        <v>3655</v>
      </c>
      <c r="P1404" s="211">
        <v>5000</v>
      </c>
      <c r="S1404" t="s">
        <v>3796</v>
      </c>
      <c r="T1404" t="s">
        <v>2685</v>
      </c>
      <c r="U1404" s="213">
        <v>3.2749999999999999</v>
      </c>
      <c r="V1404" t="s">
        <v>1191</v>
      </c>
      <c r="W1404" t="s">
        <v>3656</v>
      </c>
      <c r="X1404" t="s">
        <v>3580</v>
      </c>
      <c r="Y1404" t="s">
        <v>3280</v>
      </c>
      <c r="Z1404" t="s">
        <v>4117</v>
      </c>
      <c r="AA1404">
        <v>789108</v>
      </c>
      <c r="AB1404" s="210">
        <v>37027.875</v>
      </c>
      <c r="AC1404" s="210">
        <v>37027.875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25">
        <f t="shared" si="110"/>
        <v>10000</v>
      </c>
      <c r="G1405" s="214">
        <v>1245992</v>
      </c>
      <c r="H1405" s="210">
        <v>37026.352060185185</v>
      </c>
      <c r="I1405" t="s">
        <v>3822</v>
      </c>
      <c r="M1405" t="s">
        <v>3795</v>
      </c>
      <c r="N1405" t="s">
        <v>3275</v>
      </c>
      <c r="O1405" t="s">
        <v>3470</v>
      </c>
      <c r="P1405" s="211">
        <v>10000</v>
      </c>
      <c r="S1405" t="s">
        <v>3796</v>
      </c>
      <c r="T1405" t="s">
        <v>2685</v>
      </c>
      <c r="U1405" s="213">
        <v>4.41</v>
      </c>
      <c r="V1405" t="s">
        <v>3410</v>
      </c>
      <c r="W1405" t="s">
        <v>3471</v>
      </c>
      <c r="X1405" t="s">
        <v>3472</v>
      </c>
      <c r="Y1405" t="s">
        <v>3280</v>
      </c>
      <c r="Z1405" t="s">
        <v>4117</v>
      </c>
      <c r="AA1405">
        <v>789109</v>
      </c>
      <c r="AB1405" s="210">
        <v>37027.875</v>
      </c>
      <c r="AC1405" s="210">
        <v>37027.875</v>
      </c>
    </row>
    <row r="1406" spans="1:29" x14ac:dyDescent="0.2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25">
        <f t="shared" si="110"/>
        <v>25</v>
      </c>
      <c r="G1406" s="214">
        <v>1245993</v>
      </c>
      <c r="H1406" s="210">
        <v>37026.352071759262</v>
      </c>
      <c r="I1406" t="s">
        <v>3234</v>
      </c>
      <c r="M1406" t="s">
        <v>3886</v>
      </c>
      <c r="N1406" t="s">
        <v>3645</v>
      </c>
      <c r="O1406" t="s">
        <v>3727</v>
      </c>
      <c r="Q1406" s="211">
        <v>25</v>
      </c>
      <c r="S1406" t="s">
        <v>3794</v>
      </c>
      <c r="T1406" t="s">
        <v>2685</v>
      </c>
      <c r="U1406" s="213">
        <v>250</v>
      </c>
      <c r="V1406" t="s">
        <v>1208</v>
      </c>
      <c r="W1406" t="s">
        <v>3729</v>
      </c>
      <c r="X1406" t="s">
        <v>3730</v>
      </c>
      <c r="Y1406" t="s">
        <v>3074</v>
      </c>
      <c r="Z1406" t="s">
        <v>4112</v>
      </c>
      <c r="AA1406">
        <v>611095.1</v>
      </c>
      <c r="AB1406" s="210">
        <v>37027.875</v>
      </c>
      <c r="AC1406" s="210">
        <v>37027.875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25">
        <f t="shared" si="110"/>
        <v>5000</v>
      </c>
      <c r="G1407" s="214">
        <v>1245994</v>
      </c>
      <c r="H1407" s="210">
        <v>37026.352106481485</v>
      </c>
      <c r="I1407" t="s">
        <v>3520</v>
      </c>
      <c r="M1407" t="s">
        <v>3795</v>
      </c>
      <c r="N1407" t="s">
        <v>3275</v>
      </c>
      <c r="O1407" t="s">
        <v>3457</v>
      </c>
      <c r="P1407" s="211">
        <v>5000</v>
      </c>
      <c r="S1407" t="s">
        <v>3796</v>
      </c>
      <c r="T1407" t="s">
        <v>2685</v>
      </c>
      <c r="U1407" s="213">
        <v>4.43</v>
      </c>
      <c r="V1407" t="s">
        <v>3521</v>
      </c>
      <c r="W1407" t="s">
        <v>3459</v>
      </c>
      <c r="X1407" t="s">
        <v>3460</v>
      </c>
      <c r="Y1407" t="s">
        <v>3280</v>
      </c>
      <c r="Z1407" t="s">
        <v>4117</v>
      </c>
      <c r="AA1407">
        <v>789110</v>
      </c>
      <c r="AB1407" s="210">
        <v>37027.875</v>
      </c>
      <c r="AC1407" s="210">
        <v>37027.875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25">
        <f t="shared" si="110"/>
        <v>25</v>
      </c>
      <c r="G1408" s="214">
        <v>1245995</v>
      </c>
      <c r="H1408" s="210">
        <v>37026.352164351854</v>
      </c>
      <c r="I1408" t="s">
        <v>3246</v>
      </c>
      <c r="M1408" t="s">
        <v>3886</v>
      </c>
      <c r="N1408" t="s">
        <v>3650</v>
      </c>
      <c r="O1408" t="s">
        <v>1032</v>
      </c>
      <c r="Q1408" s="211">
        <v>25</v>
      </c>
      <c r="S1408" t="s">
        <v>3794</v>
      </c>
      <c r="T1408" t="s">
        <v>2685</v>
      </c>
      <c r="U1408" s="213">
        <v>60</v>
      </c>
      <c r="V1408" t="s">
        <v>1255</v>
      </c>
      <c r="W1408" t="s">
        <v>3653</v>
      </c>
      <c r="X1408" t="s">
        <v>3654</v>
      </c>
      <c r="Y1408" t="s">
        <v>3074</v>
      </c>
      <c r="Z1408" t="s">
        <v>4112</v>
      </c>
      <c r="AA1408">
        <v>611096.1</v>
      </c>
      <c r="AB1408" s="210">
        <v>37027.875</v>
      </c>
      <c r="AC1408" s="210">
        <v>37027.875</v>
      </c>
    </row>
    <row r="1409" spans="1:30" x14ac:dyDescent="0.2">
      <c r="A1409" s="44" t="str">
        <f t="shared" si="106"/>
        <v>US Natural Gas Financial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Financial</v>
      </c>
      <c r="E1409" s="44">
        <f>IF(VLOOKUP(S1409,'DD-Lookup'!$J$6:$L$50,3,FALSE)="Monthly",(YEAR(AC1409)-YEAR(AB1409))*12+MONTH(AC1409)-MONTH(AB1409)+1,(AC1409-AB1409+1))</f>
        <v>30</v>
      </c>
      <c r="F1409" s="225">
        <f t="shared" si="110"/>
        <v>3000</v>
      </c>
      <c r="G1409" s="214">
        <v>1245997</v>
      </c>
      <c r="H1409" s="210">
        <v>37026.352199074077</v>
      </c>
      <c r="I1409" t="s">
        <v>3246</v>
      </c>
      <c r="M1409" t="s">
        <v>3795</v>
      </c>
      <c r="N1409" t="s">
        <v>1213</v>
      </c>
      <c r="O1409" t="s">
        <v>1214</v>
      </c>
      <c r="P1409" s="211">
        <v>100</v>
      </c>
      <c r="S1409" t="s">
        <v>1215</v>
      </c>
      <c r="T1409" t="s">
        <v>2685</v>
      </c>
      <c r="U1409" s="213">
        <v>2.75E-2</v>
      </c>
      <c r="V1409" t="s">
        <v>1183</v>
      </c>
      <c r="W1409" t="s">
        <v>1216</v>
      </c>
      <c r="X1409" t="s">
        <v>1217</v>
      </c>
      <c r="Y1409" t="s">
        <v>2803</v>
      </c>
      <c r="Z1409" t="s">
        <v>4117</v>
      </c>
      <c r="AA1409" t="s">
        <v>1256</v>
      </c>
      <c r="AB1409" s="210">
        <v>37043</v>
      </c>
      <c r="AC1409" s="210">
        <v>37072</v>
      </c>
      <c r="AD1409">
        <f>(AC1409-AB1409+1)*SUM(P1409:Q1409)</f>
        <v>3000</v>
      </c>
    </row>
    <row r="1410" spans="1:30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25">
        <f t="shared" si="110"/>
        <v>5000</v>
      </c>
      <c r="G1410" s="214">
        <v>1245996</v>
      </c>
      <c r="H1410" s="210">
        <v>37026.352199074077</v>
      </c>
      <c r="I1410" t="s">
        <v>3324</v>
      </c>
      <c r="M1410" t="s">
        <v>3795</v>
      </c>
      <c r="N1410" t="s">
        <v>3275</v>
      </c>
      <c r="O1410" t="s">
        <v>3635</v>
      </c>
      <c r="P1410" s="211">
        <v>5000</v>
      </c>
      <c r="S1410" t="s">
        <v>3796</v>
      </c>
      <c r="T1410" t="s">
        <v>2685</v>
      </c>
      <c r="U1410" s="213">
        <v>3.03</v>
      </c>
      <c r="V1410" t="s">
        <v>3710</v>
      </c>
      <c r="W1410" t="s">
        <v>3637</v>
      </c>
      <c r="X1410" t="s">
        <v>3580</v>
      </c>
      <c r="Y1410" t="s">
        <v>3280</v>
      </c>
      <c r="Z1410" t="s">
        <v>4117</v>
      </c>
      <c r="AA1410">
        <v>789111</v>
      </c>
      <c r="AB1410" s="210">
        <v>37027.875</v>
      </c>
      <c r="AC1410" s="210">
        <v>37027.875</v>
      </c>
    </row>
    <row r="1411" spans="1:30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25">
        <f t="shared" si="110"/>
        <v>10000</v>
      </c>
      <c r="G1411" s="214">
        <v>1245998</v>
      </c>
      <c r="H1411" s="210">
        <v>37026.352199074077</v>
      </c>
      <c r="I1411" t="s">
        <v>3324</v>
      </c>
      <c r="M1411" t="s">
        <v>3795</v>
      </c>
      <c r="N1411" t="s">
        <v>3275</v>
      </c>
      <c r="O1411" t="s">
        <v>3535</v>
      </c>
      <c r="Q1411" s="211">
        <v>10000</v>
      </c>
      <c r="S1411" t="s">
        <v>3796</v>
      </c>
      <c r="T1411" t="s">
        <v>2685</v>
      </c>
      <c r="U1411" s="213">
        <v>4.4000000000000004</v>
      </c>
      <c r="V1411" t="s">
        <v>1257</v>
      </c>
      <c r="W1411" t="s">
        <v>3471</v>
      </c>
      <c r="X1411" t="s">
        <v>3472</v>
      </c>
      <c r="Y1411" t="s">
        <v>3280</v>
      </c>
      <c r="Z1411" t="s">
        <v>4117</v>
      </c>
      <c r="AA1411">
        <v>789112</v>
      </c>
      <c r="AB1411" s="210">
        <v>37027.875</v>
      </c>
      <c r="AC1411" s="210">
        <v>37027.875</v>
      </c>
    </row>
    <row r="1412" spans="1:30" x14ac:dyDescent="0.2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30</v>
      </c>
      <c r="F1412" s="225">
        <f t="shared" si="110"/>
        <v>750000</v>
      </c>
      <c r="G1412" s="214">
        <v>1246000</v>
      </c>
      <c r="H1412" s="210">
        <v>37026.352210648147</v>
      </c>
      <c r="I1412" t="s">
        <v>4237</v>
      </c>
      <c r="M1412" t="s">
        <v>3795</v>
      </c>
      <c r="N1412" t="s">
        <v>3303</v>
      </c>
      <c r="O1412" t="s">
        <v>1258</v>
      </c>
      <c r="Q1412" s="211">
        <v>25000</v>
      </c>
      <c r="S1412" t="s">
        <v>3796</v>
      </c>
      <c r="T1412" t="s">
        <v>2685</v>
      </c>
      <c r="U1412" s="213">
        <v>-0.02</v>
      </c>
      <c r="V1412" t="s">
        <v>1259</v>
      </c>
      <c r="W1412" t="s">
        <v>1179</v>
      </c>
      <c r="X1412" t="s">
        <v>1180</v>
      </c>
      <c r="Y1412" t="s">
        <v>2803</v>
      </c>
      <c r="Z1412" t="s">
        <v>4117</v>
      </c>
      <c r="AA1412" t="s">
        <v>1260</v>
      </c>
      <c r="AB1412" s="210">
        <v>37043.875</v>
      </c>
      <c r="AC1412" s="210">
        <v>37072.875</v>
      </c>
      <c r="AD1412">
        <f>(AC1412-AB1412+1)*SUM(P1412:Q1412)</f>
        <v>750000</v>
      </c>
    </row>
    <row r="1413" spans="1:30" x14ac:dyDescent="0.2">
      <c r="A1413" s="44" t="str">
        <f t="shared" si="106"/>
        <v>US Natural Gas Financial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Financial</v>
      </c>
      <c r="E1413" s="44">
        <f>IF(VLOOKUP(S1413,'DD-Lookup'!$J$6:$L$50,3,FALSE)="Monthly",(YEAR(AC1413)-YEAR(AB1413))*12+MONTH(AC1413)-MONTH(AB1413)+1,(AC1413-AB1413+1))</f>
        <v>31</v>
      </c>
      <c r="F1413" s="225">
        <f t="shared" si="110"/>
        <v>155000</v>
      </c>
      <c r="G1413" s="214">
        <v>1246001</v>
      </c>
      <c r="H1413" s="210">
        <v>37026.352233796293</v>
      </c>
      <c r="I1413" t="s">
        <v>3134</v>
      </c>
      <c r="M1413" t="s">
        <v>3795</v>
      </c>
      <c r="N1413" t="s">
        <v>3303</v>
      </c>
      <c r="O1413" t="s">
        <v>1109</v>
      </c>
      <c r="Q1413" s="211">
        <v>5000</v>
      </c>
      <c r="S1413" t="s">
        <v>3796</v>
      </c>
      <c r="T1413" t="s">
        <v>2685</v>
      </c>
      <c r="U1413" s="213">
        <v>6.1</v>
      </c>
      <c r="V1413" t="s">
        <v>3514</v>
      </c>
      <c r="W1413" t="s">
        <v>1111</v>
      </c>
      <c r="X1413" t="s">
        <v>1112</v>
      </c>
      <c r="Y1413" t="s">
        <v>2803</v>
      </c>
      <c r="Z1413" t="s">
        <v>4117</v>
      </c>
      <c r="AA1413" t="s">
        <v>1261</v>
      </c>
      <c r="AB1413" s="210">
        <v>37073.875</v>
      </c>
      <c r="AC1413" s="210">
        <v>37103.875</v>
      </c>
      <c r="AD1413">
        <f>(AC1413-AB1413+1)*SUM(P1413:Q1413)</f>
        <v>155000</v>
      </c>
    </row>
    <row r="1414" spans="1:30" x14ac:dyDescent="0.2">
      <c r="A1414" s="44" t="str">
        <f t="shared" si="106"/>
        <v xml:space="preserve"> Natural Gas Physical</v>
      </c>
      <c r="B1414" s="44" t="str">
        <f t="shared" si="107"/>
        <v/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25">
        <f t="shared" si="110"/>
        <v>5000</v>
      </c>
      <c r="G1414" s="214">
        <v>1246002</v>
      </c>
      <c r="H1414" s="210">
        <v>37026.352268518516</v>
      </c>
      <c r="I1414" t="s">
        <v>1262</v>
      </c>
      <c r="M1414" t="s">
        <v>3795</v>
      </c>
      <c r="N1414" t="s">
        <v>3623</v>
      </c>
      <c r="O1414" t="s">
        <v>3624</v>
      </c>
      <c r="P1414" s="211">
        <v>5000</v>
      </c>
      <c r="S1414" t="s">
        <v>4320</v>
      </c>
      <c r="T1414" t="s">
        <v>3625</v>
      </c>
      <c r="U1414" s="213">
        <v>6.0250000000000004</v>
      </c>
      <c r="V1414" t="s">
        <v>1263</v>
      </c>
      <c r="W1414" t="s">
        <v>3627</v>
      </c>
      <c r="X1414" t="s">
        <v>3628</v>
      </c>
      <c r="Y1414" t="s">
        <v>3280</v>
      </c>
      <c r="Z1414" t="s">
        <v>4118</v>
      </c>
      <c r="AA1414">
        <v>789113</v>
      </c>
      <c r="AB1414" s="210">
        <v>37026.875</v>
      </c>
      <c r="AC1414" s="210">
        <v>37026.875</v>
      </c>
    </row>
    <row r="1415" spans="1:30" x14ac:dyDescent="0.2">
      <c r="A1415" s="44" t="str">
        <f t="shared" si="106"/>
        <v xml:space="preserve"> Natural Gas Physical</v>
      </c>
      <c r="B1415" s="44" t="str">
        <f t="shared" si="107"/>
        <v/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25">
        <f t="shared" si="110"/>
        <v>5000</v>
      </c>
      <c r="G1415" s="214">
        <v>1246003</v>
      </c>
      <c r="H1415" s="210">
        <v>37026.352303240739</v>
      </c>
      <c r="I1415" t="s">
        <v>1262</v>
      </c>
      <c r="M1415" t="s">
        <v>3795</v>
      </c>
      <c r="N1415" t="s">
        <v>3623</v>
      </c>
      <c r="O1415" t="s">
        <v>3624</v>
      </c>
      <c r="P1415" s="211">
        <v>5000</v>
      </c>
      <c r="S1415" t="s">
        <v>4320</v>
      </c>
      <c r="T1415" t="s">
        <v>3625</v>
      </c>
      <c r="U1415" s="213">
        <v>6.01</v>
      </c>
      <c r="V1415" t="s">
        <v>1263</v>
      </c>
      <c r="W1415" t="s">
        <v>3627</v>
      </c>
      <c r="X1415" t="s">
        <v>3628</v>
      </c>
      <c r="Y1415" t="s">
        <v>3280</v>
      </c>
      <c r="Z1415" t="s">
        <v>4118</v>
      </c>
      <c r="AA1415">
        <v>789114</v>
      </c>
      <c r="AB1415" s="210">
        <v>37026.875</v>
      </c>
      <c r="AC1415" s="210">
        <v>37026.875</v>
      </c>
    </row>
    <row r="1416" spans="1:30" x14ac:dyDescent="0.2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2</v>
      </c>
      <c r="F1416" s="225">
        <f t="shared" si="110"/>
        <v>100</v>
      </c>
      <c r="G1416" s="214">
        <v>1246004</v>
      </c>
      <c r="H1416" s="210">
        <v>37026.352326388886</v>
      </c>
      <c r="I1416" t="s">
        <v>3151</v>
      </c>
      <c r="M1416" t="s">
        <v>3886</v>
      </c>
      <c r="N1416" t="s">
        <v>3096</v>
      </c>
      <c r="O1416" t="s">
        <v>3509</v>
      </c>
      <c r="P1416" s="211">
        <v>50</v>
      </c>
      <c r="S1416" t="s">
        <v>3794</v>
      </c>
      <c r="T1416" t="s">
        <v>2685</v>
      </c>
      <c r="U1416" s="213">
        <v>42</v>
      </c>
      <c r="V1416" t="s">
        <v>3464</v>
      </c>
      <c r="W1416" t="s">
        <v>3108</v>
      </c>
      <c r="X1416" t="s">
        <v>3109</v>
      </c>
      <c r="Y1416" t="s">
        <v>3074</v>
      </c>
      <c r="Z1416" t="s">
        <v>4112</v>
      </c>
      <c r="AA1416">
        <v>611097.1</v>
      </c>
      <c r="AB1416" s="210">
        <v>37028.875</v>
      </c>
      <c r="AC1416" s="210">
        <v>37029.875</v>
      </c>
    </row>
    <row r="1417" spans="1:30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25">
        <f t="shared" si="110"/>
        <v>5000</v>
      </c>
      <c r="G1417" s="214">
        <v>1246005</v>
      </c>
      <c r="H1417" s="210">
        <v>37026.352361111109</v>
      </c>
      <c r="I1417" t="s">
        <v>1155</v>
      </c>
      <c r="M1417" t="s">
        <v>3795</v>
      </c>
      <c r="N1417" t="s">
        <v>3275</v>
      </c>
      <c r="O1417" t="s">
        <v>3407</v>
      </c>
      <c r="P1417" s="211">
        <v>5000</v>
      </c>
      <c r="S1417" t="s">
        <v>3796</v>
      </c>
      <c r="T1417" t="s">
        <v>2685</v>
      </c>
      <c r="U1417" s="213">
        <v>4.66</v>
      </c>
      <c r="V1417" t="s">
        <v>1264</v>
      </c>
      <c r="W1417" t="s">
        <v>3408</v>
      </c>
      <c r="X1417" t="s">
        <v>3409</v>
      </c>
      <c r="Y1417" t="s">
        <v>3280</v>
      </c>
      <c r="Z1417" t="s">
        <v>4117</v>
      </c>
      <c r="AA1417">
        <v>789115</v>
      </c>
      <c r="AB1417" s="210">
        <v>37027.875</v>
      </c>
      <c r="AC1417" s="210">
        <v>37027.875</v>
      </c>
    </row>
    <row r="1418" spans="1:30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25">
        <f t="shared" si="110"/>
        <v>5000</v>
      </c>
      <c r="G1418" s="214">
        <v>1246006</v>
      </c>
      <c r="H1418" s="210">
        <v>37026.352372685185</v>
      </c>
      <c r="I1418" t="s">
        <v>3266</v>
      </c>
      <c r="M1418" t="s">
        <v>3795</v>
      </c>
      <c r="N1418" t="s">
        <v>3275</v>
      </c>
      <c r="O1418" t="s">
        <v>3655</v>
      </c>
      <c r="P1418" s="211">
        <v>5000</v>
      </c>
      <c r="S1418" t="s">
        <v>3796</v>
      </c>
      <c r="T1418" t="s">
        <v>2685</v>
      </c>
      <c r="U1418" s="213">
        <v>3.26</v>
      </c>
      <c r="V1418" t="s">
        <v>1265</v>
      </c>
      <c r="W1418" t="s">
        <v>3656</v>
      </c>
      <c r="X1418" t="s">
        <v>3580</v>
      </c>
      <c r="Y1418" t="s">
        <v>3280</v>
      </c>
      <c r="Z1418" t="s">
        <v>4117</v>
      </c>
      <c r="AA1418">
        <v>789116</v>
      </c>
      <c r="AB1418" s="210">
        <v>37027.875</v>
      </c>
      <c r="AC1418" s="210">
        <v>37027.875</v>
      </c>
    </row>
    <row r="1419" spans="1:30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25">
        <f t="shared" ref="F1419:F1482" si="115">E1419*SUM(P1419:Q1419)</f>
        <v>2500</v>
      </c>
      <c r="G1419" s="214">
        <v>1246008</v>
      </c>
      <c r="H1419" s="210">
        <v>37026.352453703701</v>
      </c>
      <c r="I1419" t="s">
        <v>3134</v>
      </c>
      <c r="M1419" t="s">
        <v>3795</v>
      </c>
      <c r="N1419" t="s">
        <v>3275</v>
      </c>
      <c r="O1419" t="s">
        <v>3707</v>
      </c>
      <c r="Q1419" s="211">
        <v>2500</v>
      </c>
      <c r="S1419" t="s">
        <v>3796</v>
      </c>
      <c r="T1419" t="s">
        <v>2685</v>
      </c>
      <c r="U1419" s="213">
        <v>3.05</v>
      </c>
      <c r="V1419" t="s">
        <v>3703</v>
      </c>
      <c r="W1419" t="s">
        <v>3704</v>
      </c>
      <c r="X1419" t="s">
        <v>3705</v>
      </c>
      <c r="Y1419" t="s">
        <v>3280</v>
      </c>
      <c r="Z1419" t="s">
        <v>4117</v>
      </c>
      <c r="AA1419">
        <v>789118</v>
      </c>
      <c r="AB1419" s="210">
        <v>37027.875</v>
      </c>
      <c r="AC1419" s="210">
        <v>37027.875</v>
      </c>
    </row>
    <row r="1420" spans="1:30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25">
        <f t="shared" si="115"/>
        <v>10000</v>
      </c>
      <c r="G1420" s="214">
        <v>1246009</v>
      </c>
      <c r="H1420" s="210">
        <v>37026.352511574078</v>
      </c>
      <c r="I1420" t="s">
        <v>4237</v>
      </c>
      <c r="M1420" t="s">
        <v>3795</v>
      </c>
      <c r="N1420" t="s">
        <v>3275</v>
      </c>
      <c r="O1420" t="s">
        <v>3584</v>
      </c>
      <c r="Q1420" s="211">
        <v>10000</v>
      </c>
      <c r="S1420" t="s">
        <v>3796</v>
      </c>
      <c r="T1420" t="s">
        <v>2685</v>
      </c>
      <c r="U1420" s="213">
        <v>4.3550000000000004</v>
      </c>
      <c r="V1420" t="s">
        <v>3585</v>
      </c>
      <c r="W1420" t="s">
        <v>3586</v>
      </c>
      <c r="X1420" t="s">
        <v>3587</v>
      </c>
      <c r="Y1420" t="s">
        <v>3280</v>
      </c>
      <c r="Z1420" t="s">
        <v>4117</v>
      </c>
      <c r="AA1420">
        <v>789119</v>
      </c>
      <c r="AB1420" s="210">
        <v>37027.875</v>
      </c>
      <c r="AC1420" s="210">
        <v>37027.875</v>
      </c>
    </row>
    <row r="1421" spans="1:30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25">
        <f t="shared" si="115"/>
        <v>50</v>
      </c>
      <c r="G1421" s="214">
        <v>1246010</v>
      </c>
      <c r="H1421" s="210">
        <v>37026.352546296293</v>
      </c>
      <c r="I1421" t="s">
        <v>3174</v>
      </c>
      <c r="M1421" t="s">
        <v>3886</v>
      </c>
      <c r="N1421" t="s">
        <v>3096</v>
      </c>
      <c r="O1421" t="s">
        <v>3136</v>
      </c>
      <c r="P1421" s="211">
        <v>50</v>
      </c>
      <c r="S1421" t="s">
        <v>3794</v>
      </c>
      <c r="T1421" t="s">
        <v>2685</v>
      </c>
      <c r="U1421" s="213">
        <v>37.5</v>
      </c>
      <c r="V1421" t="s">
        <v>3175</v>
      </c>
      <c r="W1421" t="s">
        <v>3138</v>
      </c>
      <c r="X1421" t="s">
        <v>3139</v>
      </c>
      <c r="Y1421" t="s">
        <v>3074</v>
      </c>
      <c r="Z1421" t="s">
        <v>4112</v>
      </c>
      <c r="AA1421">
        <v>611098.1</v>
      </c>
      <c r="AB1421" s="210">
        <v>37027.875</v>
      </c>
      <c r="AC1421" s="210">
        <v>37027.875</v>
      </c>
    </row>
    <row r="1422" spans="1:30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61</v>
      </c>
      <c r="F1422" s="225">
        <f t="shared" si="115"/>
        <v>305000</v>
      </c>
      <c r="G1422" s="214">
        <v>1246012</v>
      </c>
      <c r="H1422" s="210">
        <v>37026.352569444447</v>
      </c>
      <c r="I1422" t="s">
        <v>3134</v>
      </c>
      <c r="M1422" t="s">
        <v>3795</v>
      </c>
      <c r="N1422" t="s">
        <v>3303</v>
      </c>
      <c r="O1422" t="s">
        <v>1266</v>
      </c>
      <c r="Q1422" s="211">
        <v>5000</v>
      </c>
      <c r="S1422" t="s">
        <v>3796</v>
      </c>
      <c r="T1422" t="s">
        <v>2685</v>
      </c>
      <c r="U1422" s="213">
        <v>4.0999999999999996</v>
      </c>
      <c r="V1422" t="s">
        <v>1267</v>
      </c>
      <c r="W1422" t="s">
        <v>1111</v>
      </c>
      <c r="X1422" t="s">
        <v>1112</v>
      </c>
      <c r="Y1422" t="s">
        <v>2803</v>
      </c>
      <c r="Z1422" t="s">
        <v>4117</v>
      </c>
      <c r="AA1422" t="s">
        <v>1268</v>
      </c>
      <c r="AB1422" s="210">
        <v>37196</v>
      </c>
      <c r="AC1422" s="210">
        <v>37256</v>
      </c>
      <c r="AD1422">
        <f>(AC1422-AB1422+1)*SUM(P1422:Q1422)</f>
        <v>305000</v>
      </c>
    </row>
    <row r="1423" spans="1:30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25">
        <f t="shared" si="115"/>
        <v>10000</v>
      </c>
      <c r="G1423" s="214">
        <v>1246013</v>
      </c>
      <c r="H1423" s="210">
        <v>37026.352592592593</v>
      </c>
      <c r="I1423" t="s">
        <v>1155</v>
      </c>
      <c r="M1423" t="s">
        <v>3795</v>
      </c>
      <c r="N1423" t="s">
        <v>3275</v>
      </c>
      <c r="O1423" t="s">
        <v>3584</v>
      </c>
      <c r="Q1423" s="211">
        <v>10000</v>
      </c>
      <c r="S1423" t="s">
        <v>3796</v>
      </c>
      <c r="T1423" t="s">
        <v>2685</v>
      </c>
      <c r="U1423" s="213">
        <v>4.3574999999999999</v>
      </c>
      <c r="V1423" t="s">
        <v>1269</v>
      </c>
      <c r="W1423" t="s">
        <v>3586</v>
      </c>
      <c r="X1423" t="s">
        <v>3587</v>
      </c>
      <c r="Y1423" t="s">
        <v>3280</v>
      </c>
      <c r="Z1423" t="s">
        <v>4117</v>
      </c>
      <c r="AA1423">
        <v>789120</v>
      </c>
      <c r="AB1423" s="210">
        <v>37027.875</v>
      </c>
      <c r="AC1423" s="210">
        <v>37027.875</v>
      </c>
    </row>
    <row r="1424" spans="1:30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25">
        <f t="shared" si="115"/>
        <v>10000</v>
      </c>
      <c r="G1424" s="214">
        <v>1246014</v>
      </c>
      <c r="H1424" s="210">
        <v>37026.35261574074</v>
      </c>
      <c r="I1424" t="s">
        <v>3093</v>
      </c>
      <c r="M1424" t="s">
        <v>3795</v>
      </c>
      <c r="N1424" t="s">
        <v>3275</v>
      </c>
      <c r="O1424" t="s">
        <v>3607</v>
      </c>
      <c r="Q1424" s="211">
        <v>10000</v>
      </c>
      <c r="S1424" t="s">
        <v>3796</v>
      </c>
      <c r="T1424" t="s">
        <v>2685</v>
      </c>
      <c r="U1424" s="213">
        <v>4.3250000000000002</v>
      </c>
      <c r="V1424" t="s">
        <v>1270</v>
      </c>
      <c r="W1424" t="s">
        <v>3609</v>
      </c>
      <c r="X1424" t="s">
        <v>3580</v>
      </c>
      <c r="Y1424" t="s">
        <v>3280</v>
      </c>
      <c r="Z1424" t="s">
        <v>4117</v>
      </c>
      <c r="AA1424">
        <v>789121</v>
      </c>
      <c r="AB1424" s="210">
        <v>37027.875</v>
      </c>
      <c r="AC1424" s="210">
        <v>37027.875</v>
      </c>
    </row>
    <row r="1425" spans="1:30" x14ac:dyDescent="0.2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90</v>
      </c>
      <c r="F1425" s="225">
        <f t="shared" si="115"/>
        <v>450000</v>
      </c>
      <c r="G1425" s="214">
        <v>1246015</v>
      </c>
      <c r="H1425" s="210">
        <v>37026.352800925924</v>
      </c>
      <c r="I1425" t="s">
        <v>2630</v>
      </c>
      <c r="M1425" t="s">
        <v>3795</v>
      </c>
      <c r="N1425" t="s">
        <v>3303</v>
      </c>
      <c r="O1425" t="s">
        <v>1271</v>
      </c>
      <c r="Q1425" s="211">
        <v>5000</v>
      </c>
      <c r="S1425" t="s">
        <v>3796</v>
      </c>
      <c r="T1425" t="s">
        <v>2685</v>
      </c>
      <c r="U1425" s="213">
        <v>3.1</v>
      </c>
      <c r="V1425" t="s">
        <v>1110</v>
      </c>
      <c r="W1425" t="s">
        <v>1111</v>
      </c>
      <c r="X1425" t="s">
        <v>1112</v>
      </c>
      <c r="Y1425" t="s">
        <v>2803</v>
      </c>
      <c r="Z1425" t="s">
        <v>4117</v>
      </c>
      <c r="AA1425" t="s">
        <v>1272</v>
      </c>
      <c r="AB1425" s="210">
        <v>37257</v>
      </c>
      <c r="AC1425" s="210">
        <v>37346</v>
      </c>
      <c r="AD1425">
        <f>(AC1425-AB1425+1)*SUM(P1425:Q1425)</f>
        <v>450000</v>
      </c>
    </row>
    <row r="1426" spans="1:30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25">
        <f t="shared" si="115"/>
        <v>10000</v>
      </c>
      <c r="G1426" s="214">
        <v>1246016</v>
      </c>
      <c r="H1426" s="210">
        <v>37026.352800925924</v>
      </c>
      <c r="I1426" t="s">
        <v>3565</v>
      </c>
      <c r="M1426" t="s">
        <v>3795</v>
      </c>
      <c r="N1426" t="s">
        <v>3275</v>
      </c>
      <c r="O1426" t="s">
        <v>3516</v>
      </c>
      <c r="Q1426" s="211">
        <v>10000</v>
      </c>
      <c r="S1426" t="s">
        <v>3796</v>
      </c>
      <c r="T1426" t="s">
        <v>2685</v>
      </c>
      <c r="U1426" s="213">
        <v>4.7050000000000001</v>
      </c>
      <c r="V1426" t="s">
        <v>1273</v>
      </c>
      <c r="W1426" t="s">
        <v>3518</v>
      </c>
      <c r="X1426" t="s">
        <v>3519</v>
      </c>
      <c r="Y1426" t="s">
        <v>3280</v>
      </c>
      <c r="Z1426" t="s">
        <v>4117</v>
      </c>
      <c r="AA1426">
        <v>789124</v>
      </c>
      <c r="AB1426" s="210">
        <v>37027.875</v>
      </c>
      <c r="AC1426" s="210">
        <v>37027.875</v>
      </c>
    </row>
    <row r="1427" spans="1:30" x14ac:dyDescent="0.2">
      <c r="A1427" s="44" t="str">
        <f t="shared" si="111"/>
        <v xml:space="preserve"> Natural Gas Physical</v>
      </c>
      <c r="B1427" s="44" t="str">
        <f t="shared" si="112"/>
        <v/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25">
        <f t="shared" si="115"/>
        <v>247</v>
      </c>
      <c r="G1427" s="214">
        <v>1246018</v>
      </c>
      <c r="H1427" s="210">
        <v>37026.352812500001</v>
      </c>
      <c r="I1427" t="s">
        <v>1262</v>
      </c>
      <c r="M1427" t="s">
        <v>3795</v>
      </c>
      <c r="N1427" t="s">
        <v>3352</v>
      </c>
      <c r="O1427" t="s">
        <v>1274</v>
      </c>
      <c r="Q1427" s="211">
        <v>247</v>
      </c>
      <c r="S1427" t="s">
        <v>3796</v>
      </c>
      <c r="T1427" t="s">
        <v>2685</v>
      </c>
      <c r="U1427" s="213">
        <v>4.72</v>
      </c>
      <c r="V1427" t="s">
        <v>1275</v>
      </c>
      <c r="W1427" t="s">
        <v>3355</v>
      </c>
      <c r="X1427" t="s">
        <v>3356</v>
      </c>
      <c r="Y1427" t="s">
        <v>3280</v>
      </c>
      <c r="Z1427" t="s">
        <v>4117</v>
      </c>
      <c r="AA1427">
        <v>789122</v>
      </c>
      <c r="AB1427" s="210">
        <v>37027.875</v>
      </c>
      <c r="AC1427" s="210">
        <v>37027.875</v>
      </c>
    </row>
    <row r="1428" spans="1:30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25">
        <f t="shared" si="115"/>
        <v>10000</v>
      </c>
      <c r="G1428" s="214">
        <v>1246017</v>
      </c>
      <c r="H1428" s="210">
        <v>37026.352812500001</v>
      </c>
      <c r="I1428" t="s">
        <v>1276</v>
      </c>
      <c r="M1428" t="s">
        <v>3795</v>
      </c>
      <c r="N1428" t="s">
        <v>3275</v>
      </c>
      <c r="O1428" t="s">
        <v>1193</v>
      </c>
      <c r="P1428" s="211">
        <v>10000</v>
      </c>
      <c r="S1428" t="s">
        <v>3796</v>
      </c>
      <c r="T1428" t="s">
        <v>2685</v>
      </c>
      <c r="U1428" s="213">
        <v>4.43</v>
      </c>
      <c r="V1428" t="s">
        <v>1277</v>
      </c>
      <c r="W1428" t="s">
        <v>3459</v>
      </c>
      <c r="X1428" t="s">
        <v>3460</v>
      </c>
      <c r="Y1428" t="s">
        <v>3280</v>
      </c>
      <c r="Z1428" t="s">
        <v>4117</v>
      </c>
      <c r="AA1428">
        <v>789123</v>
      </c>
      <c r="AB1428" s="210">
        <v>37027.875</v>
      </c>
      <c r="AC1428" s="210">
        <v>37027.875</v>
      </c>
    </row>
    <row r="1429" spans="1:30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25">
        <f t="shared" si="115"/>
        <v>5000</v>
      </c>
      <c r="G1429" s="214">
        <v>1246019</v>
      </c>
      <c r="H1429" s="210">
        <v>37026.352951388886</v>
      </c>
      <c r="I1429" t="s">
        <v>3281</v>
      </c>
      <c r="M1429" t="s">
        <v>3795</v>
      </c>
      <c r="N1429" t="s">
        <v>3275</v>
      </c>
      <c r="O1429" t="s">
        <v>3340</v>
      </c>
      <c r="Q1429" s="211">
        <v>5000</v>
      </c>
      <c r="S1429" t="s">
        <v>3796</v>
      </c>
      <c r="T1429" t="s">
        <v>2685</v>
      </c>
      <c r="U1429" s="213">
        <v>4.335</v>
      </c>
      <c r="V1429" t="s">
        <v>3377</v>
      </c>
      <c r="W1429" t="s">
        <v>3328</v>
      </c>
      <c r="X1429" t="s">
        <v>3329</v>
      </c>
      <c r="Y1429" t="s">
        <v>3280</v>
      </c>
      <c r="Z1429" t="s">
        <v>4117</v>
      </c>
      <c r="AA1429">
        <v>789125</v>
      </c>
      <c r="AB1429" s="210">
        <v>37027.875</v>
      </c>
      <c r="AC1429" s="210">
        <v>37027.875</v>
      </c>
    </row>
    <row r="1430" spans="1:30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25">
        <f t="shared" si="115"/>
        <v>25</v>
      </c>
      <c r="G1430" s="214">
        <v>1246020</v>
      </c>
      <c r="H1430" s="210">
        <v>37026.352962962963</v>
      </c>
      <c r="I1430" t="s">
        <v>3157</v>
      </c>
      <c r="M1430" t="s">
        <v>3886</v>
      </c>
      <c r="N1430" t="s">
        <v>3645</v>
      </c>
      <c r="O1430" t="s">
        <v>1241</v>
      </c>
      <c r="P1430" s="211">
        <v>25</v>
      </c>
      <c r="S1430" t="s">
        <v>3794</v>
      </c>
      <c r="T1430" t="s">
        <v>2685</v>
      </c>
      <c r="U1430" s="213">
        <v>80</v>
      </c>
      <c r="V1430" t="s">
        <v>3652</v>
      </c>
      <c r="W1430" t="s">
        <v>3666</v>
      </c>
      <c r="X1430" t="s">
        <v>3649</v>
      </c>
      <c r="Y1430" t="s">
        <v>3074</v>
      </c>
      <c r="Z1430" t="s">
        <v>4112</v>
      </c>
      <c r="AA1430">
        <v>611099.1</v>
      </c>
      <c r="AB1430" s="210">
        <v>37027.875</v>
      </c>
      <c r="AC1430" s="210">
        <v>37027.875</v>
      </c>
    </row>
    <row r="1431" spans="1:30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25">
        <f t="shared" si="115"/>
        <v>10000</v>
      </c>
      <c r="G1431" s="214">
        <v>1246021</v>
      </c>
      <c r="H1431" s="210">
        <v>37026.353032407409</v>
      </c>
      <c r="I1431" t="s">
        <v>3596</v>
      </c>
      <c r="M1431" t="s">
        <v>3795</v>
      </c>
      <c r="N1431" t="s">
        <v>3275</v>
      </c>
      <c r="O1431" t="s">
        <v>3577</v>
      </c>
      <c r="Q1431" s="211">
        <v>10000</v>
      </c>
      <c r="S1431" t="s">
        <v>3796</v>
      </c>
      <c r="T1431" t="s">
        <v>2685</v>
      </c>
      <c r="U1431" s="213">
        <v>4.6500000000000004</v>
      </c>
      <c r="V1431" t="s">
        <v>3597</v>
      </c>
      <c r="W1431" t="s">
        <v>3579</v>
      </c>
      <c r="X1431" t="s">
        <v>3580</v>
      </c>
      <c r="Y1431" t="s">
        <v>3280</v>
      </c>
      <c r="Z1431" t="s">
        <v>4117</v>
      </c>
      <c r="AA1431">
        <v>789126</v>
      </c>
      <c r="AB1431" s="210">
        <v>37027.875</v>
      </c>
      <c r="AC1431" s="210">
        <v>37027.875</v>
      </c>
    </row>
    <row r="1432" spans="1:30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25">
        <f t="shared" si="115"/>
        <v>5000</v>
      </c>
      <c r="G1432" s="214">
        <v>1246022</v>
      </c>
      <c r="H1432" s="210">
        <v>37026.353055555555</v>
      </c>
      <c r="I1432" t="s">
        <v>3638</v>
      </c>
      <c r="M1432" t="s">
        <v>3795</v>
      </c>
      <c r="N1432" t="s">
        <v>3275</v>
      </c>
      <c r="O1432" t="s">
        <v>3555</v>
      </c>
      <c r="Q1432" s="211">
        <v>5000</v>
      </c>
      <c r="S1432" t="s">
        <v>3796</v>
      </c>
      <c r="T1432" t="s">
        <v>2685</v>
      </c>
      <c r="U1432" s="213">
        <v>4.83</v>
      </c>
      <c r="V1432" t="s">
        <v>3639</v>
      </c>
      <c r="W1432" t="s">
        <v>3539</v>
      </c>
      <c r="X1432" t="s">
        <v>3540</v>
      </c>
      <c r="Y1432" t="s">
        <v>3280</v>
      </c>
      <c r="Z1432" t="s">
        <v>4117</v>
      </c>
      <c r="AA1432">
        <v>789127</v>
      </c>
      <c r="AB1432" s="210">
        <v>37027.875</v>
      </c>
      <c r="AC1432" s="210">
        <v>37027.875</v>
      </c>
    </row>
    <row r="1433" spans="1:30" x14ac:dyDescent="0.2">
      <c r="A1433" s="44" t="str">
        <f t="shared" si="111"/>
        <v>US Natural Gas Financial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Financial</v>
      </c>
      <c r="E1433" s="44">
        <f>IF(VLOOKUP(S1433,'DD-Lookup'!$J$6:$L$50,3,FALSE)="Monthly",(YEAR(AC1433)-YEAR(AB1433))*12+MONTH(AC1433)-MONTH(AB1433)+1,(AC1433-AB1433+1))</f>
        <v>16</v>
      </c>
      <c r="F1433" s="225">
        <f t="shared" si="115"/>
        <v>56000</v>
      </c>
      <c r="G1433" s="214">
        <v>1246023</v>
      </c>
      <c r="H1433" s="210">
        <v>37026.353171296294</v>
      </c>
      <c r="I1433" t="s">
        <v>3195</v>
      </c>
      <c r="M1433" t="s">
        <v>3795</v>
      </c>
      <c r="N1433" t="s">
        <v>3247</v>
      </c>
      <c r="O1433" t="s">
        <v>1278</v>
      </c>
      <c r="P1433" s="211">
        <v>3500</v>
      </c>
      <c r="S1433" t="s">
        <v>3796</v>
      </c>
      <c r="T1433" t="s">
        <v>2685</v>
      </c>
      <c r="U1433" s="213">
        <v>4.6150000000000002</v>
      </c>
      <c r="V1433" t="s">
        <v>3616</v>
      </c>
      <c r="W1433" t="s">
        <v>3604</v>
      </c>
      <c r="X1433" t="s">
        <v>3605</v>
      </c>
      <c r="Y1433" t="s">
        <v>2803</v>
      </c>
      <c r="Z1433" t="s">
        <v>4117</v>
      </c>
      <c r="AA1433" t="s">
        <v>1279</v>
      </c>
      <c r="AB1433" s="210">
        <v>37027.875</v>
      </c>
      <c r="AC1433" s="210">
        <v>37042.875</v>
      </c>
      <c r="AD1433">
        <f>(AC1433-AB1433+1)*SUM(P1433:Q1433)</f>
        <v>56000</v>
      </c>
    </row>
    <row r="1434" spans="1:30" x14ac:dyDescent="0.2">
      <c r="A1434" s="44" t="str">
        <f t="shared" si="111"/>
        <v xml:space="preserve"> Natural Gas Physical</v>
      </c>
      <c r="B1434" s="44" t="str">
        <f t="shared" si="112"/>
        <v/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25">
        <f t="shared" si="115"/>
        <v>10000</v>
      </c>
      <c r="G1434" s="214">
        <v>1246025</v>
      </c>
      <c r="H1434" s="210">
        <v>37026.353391203702</v>
      </c>
      <c r="I1434" t="s">
        <v>3134</v>
      </c>
      <c r="M1434" t="s">
        <v>3795</v>
      </c>
      <c r="N1434" t="s">
        <v>3352</v>
      </c>
      <c r="O1434" t="s">
        <v>3353</v>
      </c>
      <c r="Q1434" s="211">
        <v>10000</v>
      </c>
      <c r="S1434" t="s">
        <v>3796</v>
      </c>
      <c r="T1434" t="s">
        <v>2685</v>
      </c>
      <c r="U1434" s="213">
        <v>4.7</v>
      </c>
      <c r="V1434" t="s">
        <v>1280</v>
      </c>
      <c r="W1434" t="s">
        <v>3355</v>
      </c>
      <c r="X1434" t="s">
        <v>3356</v>
      </c>
      <c r="Y1434" t="s">
        <v>3280</v>
      </c>
      <c r="Z1434" t="s">
        <v>4117</v>
      </c>
      <c r="AA1434">
        <v>789128</v>
      </c>
      <c r="AB1434" s="210">
        <v>37027.875</v>
      </c>
      <c r="AC1434" s="210">
        <v>37027.875</v>
      </c>
    </row>
    <row r="1435" spans="1:30" x14ac:dyDescent="0.2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16</v>
      </c>
      <c r="F1435" s="225">
        <f t="shared" si="115"/>
        <v>160000</v>
      </c>
      <c r="G1435" s="214">
        <v>1246026</v>
      </c>
      <c r="H1435" s="210">
        <v>37026.353576388887</v>
      </c>
      <c r="I1435" t="s">
        <v>3195</v>
      </c>
      <c r="M1435" t="s">
        <v>3795</v>
      </c>
      <c r="N1435" t="s">
        <v>3247</v>
      </c>
      <c r="O1435" t="s">
        <v>1278</v>
      </c>
      <c r="P1435" s="211">
        <v>10000</v>
      </c>
      <c r="S1435" t="s">
        <v>3796</v>
      </c>
      <c r="T1435" t="s">
        <v>2685</v>
      </c>
      <c r="U1435" s="213">
        <v>4.6150000000000002</v>
      </c>
      <c r="V1435" t="s">
        <v>1281</v>
      </c>
      <c r="W1435" t="s">
        <v>3604</v>
      </c>
      <c r="X1435" t="s">
        <v>3605</v>
      </c>
      <c r="Y1435" t="s">
        <v>2803</v>
      </c>
      <c r="Z1435" t="s">
        <v>4117</v>
      </c>
      <c r="AA1435" t="s">
        <v>1282</v>
      </c>
      <c r="AB1435" s="210">
        <v>37027.875</v>
      </c>
      <c r="AC1435" s="210">
        <v>37042.875</v>
      </c>
      <c r="AD1435">
        <f>(AC1435-AB1435+1)*SUM(P1435:Q1435)</f>
        <v>160000</v>
      </c>
    </row>
    <row r="1436" spans="1:30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25">
        <f t="shared" si="115"/>
        <v>25</v>
      </c>
      <c r="G1436" s="214">
        <v>1246027</v>
      </c>
      <c r="H1436" s="210">
        <v>37026.353576388887</v>
      </c>
      <c r="I1436" t="s">
        <v>3621</v>
      </c>
      <c r="M1436" t="s">
        <v>3886</v>
      </c>
      <c r="N1436" t="s">
        <v>3645</v>
      </c>
      <c r="O1436" t="s">
        <v>1018</v>
      </c>
      <c r="P1436" s="211">
        <v>25</v>
      </c>
      <c r="S1436" t="s">
        <v>3794</v>
      </c>
      <c r="T1436" t="s">
        <v>2685</v>
      </c>
      <c r="U1436" s="213">
        <v>240</v>
      </c>
      <c r="V1436" t="s">
        <v>3764</v>
      </c>
      <c r="W1436" t="s">
        <v>3666</v>
      </c>
      <c r="X1436" t="s">
        <v>3730</v>
      </c>
      <c r="Y1436" t="s">
        <v>3074</v>
      </c>
      <c r="Z1436" t="s">
        <v>4112</v>
      </c>
      <c r="AA1436">
        <v>611102.1</v>
      </c>
      <c r="AB1436" s="210">
        <v>37027.875</v>
      </c>
      <c r="AC1436" s="210">
        <v>37027.875</v>
      </c>
    </row>
    <row r="1437" spans="1:30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25">
        <f t="shared" si="115"/>
        <v>25000</v>
      </c>
      <c r="G1437" s="214">
        <v>1246029</v>
      </c>
      <c r="H1437" s="210">
        <v>37026.353576388887</v>
      </c>
      <c r="I1437" t="s">
        <v>3758</v>
      </c>
      <c r="M1437" t="s">
        <v>3795</v>
      </c>
      <c r="N1437" t="s">
        <v>3275</v>
      </c>
      <c r="O1437" t="s">
        <v>3457</v>
      </c>
      <c r="Q1437" s="211">
        <v>25000</v>
      </c>
      <c r="S1437" t="s">
        <v>3796</v>
      </c>
      <c r="T1437" t="s">
        <v>2685</v>
      </c>
      <c r="U1437" s="213">
        <v>4.4400000000000004</v>
      </c>
      <c r="V1437" t="s">
        <v>3759</v>
      </c>
      <c r="W1437" t="s">
        <v>3459</v>
      </c>
      <c r="X1437" t="s">
        <v>3460</v>
      </c>
      <c r="Y1437" t="s">
        <v>3280</v>
      </c>
      <c r="Z1437" t="s">
        <v>4117</v>
      </c>
      <c r="AA1437">
        <v>789129</v>
      </c>
      <c r="AB1437" s="210">
        <v>37027.875</v>
      </c>
      <c r="AC1437" s="210">
        <v>37027.875</v>
      </c>
    </row>
    <row r="1438" spans="1:30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25">
        <f t="shared" si="115"/>
        <v>10000</v>
      </c>
      <c r="G1438" s="214">
        <v>1246030</v>
      </c>
      <c r="H1438" s="210">
        <v>37026.353726851848</v>
      </c>
      <c r="I1438" t="s">
        <v>3157</v>
      </c>
      <c r="M1438" t="s">
        <v>3795</v>
      </c>
      <c r="N1438" t="s">
        <v>3275</v>
      </c>
      <c r="O1438" t="s">
        <v>1250</v>
      </c>
      <c r="P1438" s="211">
        <v>10000</v>
      </c>
      <c r="S1438" t="s">
        <v>3796</v>
      </c>
      <c r="T1438" t="s">
        <v>2685</v>
      </c>
      <c r="U1438" s="213">
        <v>4.6399999999999997</v>
      </c>
      <c r="V1438" t="s">
        <v>1092</v>
      </c>
      <c r="W1438" t="s">
        <v>3491</v>
      </c>
      <c r="X1438" t="s">
        <v>3492</v>
      </c>
      <c r="Y1438" t="s">
        <v>3280</v>
      </c>
      <c r="Z1438" t="s">
        <v>4117</v>
      </c>
      <c r="AA1438">
        <v>789131</v>
      </c>
      <c r="AB1438" s="210">
        <v>37027.875</v>
      </c>
      <c r="AC1438" s="210">
        <v>37027.875</v>
      </c>
    </row>
    <row r="1439" spans="1:30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25">
        <f t="shared" si="115"/>
        <v>10000</v>
      </c>
      <c r="G1439" s="214">
        <v>1246033</v>
      </c>
      <c r="H1439" s="210">
        <v>37026.353761574072</v>
      </c>
      <c r="I1439" t="s">
        <v>4237</v>
      </c>
      <c r="M1439" t="s">
        <v>3795</v>
      </c>
      <c r="N1439" t="s">
        <v>3275</v>
      </c>
      <c r="O1439" t="s">
        <v>3361</v>
      </c>
      <c r="Q1439" s="211">
        <v>10000</v>
      </c>
      <c r="S1439" t="s">
        <v>3796</v>
      </c>
      <c r="T1439" t="s">
        <v>2685</v>
      </c>
      <c r="U1439" s="213">
        <v>4.415</v>
      </c>
      <c r="V1439" t="s">
        <v>3736</v>
      </c>
      <c r="W1439" t="s">
        <v>3363</v>
      </c>
      <c r="X1439" t="s">
        <v>3364</v>
      </c>
      <c r="Y1439" t="s">
        <v>3280</v>
      </c>
      <c r="Z1439" t="s">
        <v>4117</v>
      </c>
      <c r="AA1439">
        <v>789132</v>
      </c>
      <c r="AB1439" s="210">
        <v>37027.875</v>
      </c>
      <c r="AC1439" s="210">
        <v>37027.875</v>
      </c>
    </row>
    <row r="1440" spans="1:30" x14ac:dyDescent="0.2">
      <c r="A1440" s="44" t="str">
        <f t="shared" si="111"/>
        <v>US Power Physical</v>
      </c>
      <c r="B1440" s="44" t="str">
        <f t="shared" si="112"/>
        <v>US</v>
      </c>
      <c r="C1440" s="44" t="str">
        <f t="shared" si="113"/>
        <v>Power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25">
        <f t="shared" si="115"/>
        <v>25</v>
      </c>
      <c r="G1440" s="214">
        <v>1246035</v>
      </c>
      <c r="H1440" s="210">
        <v>37026.353796296295</v>
      </c>
      <c r="I1440" t="s">
        <v>3246</v>
      </c>
      <c r="M1440" t="s">
        <v>3886</v>
      </c>
      <c r="N1440" t="s">
        <v>3645</v>
      </c>
      <c r="O1440" t="s">
        <v>1241</v>
      </c>
      <c r="Q1440" s="211">
        <v>25</v>
      </c>
      <c r="S1440" t="s">
        <v>3794</v>
      </c>
      <c r="T1440" t="s">
        <v>2685</v>
      </c>
      <c r="U1440" s="213">
        <v>85</v>
      </c>
      <c r="V1440" t="s">
        <v>1283</v>
      </c>
      <c r="W1440" t="s">
        <v>3666</v>
      </c>
      <c r="X1440" t="s">
        <v>3649</v>
      </c>
      <c r="Y1440" t="s">
        <v>3074</v>
      </c>
      <c r="Z1440" t="s">
        <v>4112</v>
      </c>
      <c r="AA1440">
        <v>611103.1</v>
      </c>
      <c r="AB1440" s="210">
        <v>37027.875</v>
      </c>
      <c r="AC1440" s="210">
        <v>37027.875</v>
      </c>
    </row>
    <row r="1441" spans="1:30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25">
        <f t="shared" si="115"/>
        <v>10000</v>
      </c>
      <c r="G1441" s="214">
        <v>1246034</v>
      </c>
      <c r="H1441" s="210">
        <v>37026.353796296295</v>
      </c>
      <c r="I1441" t="s">
        <v>3266</v>
      </c>
      <c r="M1441" t="s">
        <v>3795</v>
      </c>
      <c r="N1441" t="s">
        <v>3275</v>
      </c>
      <c r="O1441" t="s">
        <v>3607</v>
      </c>
      <c r="P1441" s="211">
        <v>10000</v>
      </c>
      <c r="S1441" t="s">
        <v>3796</v>
      </c>
      <c r="T1441" t="s">
        <v>2685</v>
      </c>
      <c r="U1441" s="213">
        <v>4.3250000000000002</v>
      </c>
      <c r="V1441" t="s">
        <v>1154</v>
      </c>
      <c r="W1441" t="s">
        <v>3609</v>
      </c>
      <c r="X1441" t="s">
        <v>3580</v>
      </c>
      <c r="Y1441" t="s">
        <v>3280</v>
      </c>
      <c r="Z1441" t="s">
        <v>4117</v>
      </c>
      <c r="AA1441">
        <v>789133</v>
      </c>
      <c r="AB1441" s="210">
        <v>37027.875</v>
      </c>
      <c r="AC1441" s="210">
        <v>37027.875</v>
      </c>
    </row>
    <row r="1442" spans="1:30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25">
        <f t="shared" si="115"/>
        <v>5000</v>
      </c>
      <c r="G1442" s="214">
        <v>1246036</v>
      </c>
      <c r="H1442" s="210">
        <v>37026.353831018518</v>
      </c>
      <c r="I1442" t="s">
        <v>3336</v>
      </c>
      <c r="M1442" t="s">
        <v>3795</v>
      </c>
      <c r="N1442" t="s">
        <v>3275</v>
      </c>
      <c r="O1442" t="s">
        <v>3340</v>
      </c>
      <c r="P1442" s="211">
        <v>5000</v>
      </c>
      <c r="S1442" t="s">
        <v>3796</v>
      </c>
      <c r="T1442" t="s">
        <v>2685</v>
      </c>
      <c r="U1442" s="213">
        <v>4.33</v>
      </c>
      <c r="V1442" t="s">
        <v>3338</v>
      </c>
      <c r="W1442" t="s">
        <v>3328</v>
      </c>
      <c r="X1442" t="s">
        <v>3329</v>
      </c>
      <c r="Y1442" t="s">
        <v>3280</v>
      </c>
      <c r="Z1442" t="s">
        <v>4117</v>
      </c>
      <c r="AA1442">
        <v>789134</v>
      </c>
      <c r="AB1442" s="210">
        <v>37027.875</v>
      </c>
      <c r="AC1442" s="210">
        <v>37027.875</v>
      </c>
    </row>
    <row r="1443" spans="1:30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25">
        <f t="shared" si="115"/>
        <v>10000</v>
      </c>
      <c r="G1443" s="214">
        <v>1246037</v>
      </c>
      <c r="H1443" s="210">
        <v>37026.353877314818</v>
      </c>
      <c r="I1443" t="s">
        <v>3157</v>
      </c>
      <c r="M1443" t="s">
        <v>3795</v>
      </c>
      <c r="N1443" t="s">
        <v>3275</v>
      </c>
      <c r="O1443" t="s">
        <v>3470</v>
      </c>
      <c r="P1443" s="211">
        <v>10000</v>
      </c>
      <c r="S1443" t="s">
        <v>3796</v>
      </c>
      <c r="T1443" t="s">
        <v>2685</v>
      </c>
      <c r="U1443" s="213">
        <v>4.4050000000000002</v>
      </c>
      <c r="V1443" t="s">
        <v>1092</v>
      </c>
      <c r="W1443" t="s">
        <v>3471</v>
      </c>
      <c r="X1443" t="s">
        <v>3472</v>
      </c>
      <c r="Y1443" t="s">
        <v>3280</v>
      </c>
      <c r="Z1443" t="s">
        <v>4117</v>
      </c>
      <c r="AA1443">
        <v>789136</v>
      </c>
      <c r="AB1443" s="210">
        <v>37027.875</v>
      </c>
      <c r="AC1443" s="210">
        <v>37027.875</v>
      </c>
    </row>
    <row r="1444" spans="1:30" x14ac:dyDescent="0.2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30</v>
      </c>
      <c r="F1444" s="225">
        <f t="shared" si="115"/>
        <v>150000</v>
      </c>
      <c r="G1444" s="214">
        <v>1246039</v>
      </c>
      <c r="H1444" s="210">
        <v>37026.353900462964</v>
      </c>
      <c r="I1444" t="s">
        <v>3318</v>
      </c>
      <c r="M1444" t="s">
        <v>3795</v>
      </c>
      <c r="N1444" t="s">
        <v>3303</v>
      </c>
      <c r="O1444" t="s">
        <v>1119</v>
      </c>
      <c r="Q1444" s="211">
        <v>5000</v>
      </c>
      <c r="S1444" t="s">
        <v>3796</v>
      </c>
      <c r="T1444" t="s">
        <v>2685</v>
      </c>
      <c r="U1444" s="213">
        <v>4.9000000000000004</v>
      </c>
      <c r="V1444" t="s">
        <v>1284</v>
      </c>
      <c r="W1444" t="s">
        <v>1111</v>
      </c>
      <c r="X1444" t="s">
        <v>1112</v>
      </c>
      <c r="Y1444" t="s">
        <v>2803</v>
      </c>
      <c r="Z1444" t="s">
        <v>4117</v>
      </c>
      <c r="AA1444" t="s">
        <v>1285</v>
      </c>
      <c r="AB1444" s="210">
        <v>37135.875</v>
      </c>
      <c r="AC1444" s="210">
        <v>37164.875</v>
      </c>
      <c r="AD1444">
        <f>(AC1444-AB1444+1)*SUM(P1444:Q1444)</f>
        <v>150000</v>
      </c>
    </row>
    <row r="1445" spans="1:30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25">
        <f t="shared" si="115"/>
        <v>5000</v>
      </c>
      <c r="G1445" s="214">
        <v>1246038</v>
      </c>
      <c r="H1445" s="210">
        <v>37026.353900462964</v>
      </c>
      <c r="I1445" t="s">
        <v>3631</v>
      </c>
      <c r="M1445" t="s">
        <v>3795</v>
      </c>
      <c r="N1445" t="s">
        <v>3275</v>
      </c>
      <c r="O1445" t="s">
        <v>3327</v>
      </c>
      <c r="Q1445" s="211">
        <v>5000</v>
      </c>
      <c r="S1445" t="s">
        <v>3796</v>
      </c>
      <c r="T1445" t="s">
        <v>2685</v>
      </c>
      <c r="U1445" s="213">
        <v>4.33</v>
      </c>
      <c r="V1445" t="s">
        <v>3632</v>
      </c>
      <c r="W1445" t="s">
        <v>3328</v>
      </c>
      <c r="X1445" t="s">
        <v>3329</v>
      </c>
      <c r="Y1445" t="s">
        <v>3280</v>
      </c>
      <c r="Z1445" t="s">
        <v>4117</v>
      </c>
      <c r="AA1445">
        <v>789137</v>
      </c>
      <c r="AB1445" s="210">
        <v>37027.875</v>
      </c>
      <c r="AC1445" s="210">
        <v>37027.875</v>
      </c>
    </row>
    <row r="1446" spans="1:30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25">
        <f t="shared" si="115"/>
        <v>1000</v>
      </c>
      <c r="G1446" s="214">
        <v>1246040</v>
      </c>
      <c r="H1446" s="210">
        <v>37026.35392361111</v>
      </c>
      <c r="I1446" t="s">
        <v>1034</v>
      </c>
      <c r="M1446" t="s">
        <v>3795</v>
      </c>
      <c r="N1446" t="s">
        <v>3275</v>
      </c>
      <c r="O1446" t="s">
        <v>3339</v>
      </c>
      <c r="Q1446" s="211">
        <v>1000</v>
      </c>
      <c r="S1446" t="s">
        <v>3796</v>
      </c>
      <c r="T1446" t="s">
        <v>2685</v>
      </c>
      <c r="U1446" s="213">
        <v>4.33</v>
      </c>
      <c r="V1446" t="s">
        <v>1035</v>
      </c>
      <c r="W1446" t="s">
        <v>3328</v>
      </c>
      <c r="X1446" t="s">
        <v>3329</v>
      </c>
      <c r="Y1446" t="s">
        <v>3280</v>
      </c>
      <c r="Z1446" t="s">
        <v>4117</v>
      </c>
      <c r="AA1446">
        <v>789139</v>
      </c>
      <c r="AB1446" s="210">
        <v>37027.875</v>
      </c>
      <c r="AC1446" s="210">
        <v>37027.875</v>
      </c>
    </row>
    <row r="1447" spans="1:30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25">
        <f t="shared" si="115"/>
        <v>5000</v>
      </c>
      <c r="G1447" s="214">
        <v>1246041</v>
      </c>
      <c r="H1447" s="210">
        <v>37026.353935185187</v>
      </c>
      <c r="I1447" t="s">
        <v>3631</v>
      </c>
      <c r="M1447" t="s">
        <v>3795</v>
      </c>
      <c r="N1447" t="s">
        <v>3275</v>
      </c>
      <c r="O1447" t="s">
        <v>3327</v>
      </c>
      <c r="Q1447" s="211">
        <v>5000</v>
      </c>
      <c r="S1447" t="s">
        <v>3796</v>
      </c>
      <c r="T1447" t="s">
        <v>2685</v>
      </c>
      <c r="U1447" s="213">
        <v>4.335</v>
      </c>
      <c r="V1447" t="s">
        <v>3632</v>
      </c>
      <c r="W1447" t="s">
        <v>3328</v>
      </c>
      <c r="X1447" t="s">
        <v>3329</v>
      </c>
      <c r="Y1447" t="s">
        <v>3280</v>
      </c>
      <c r="Z1447" t="s">
        <v>4117</v>
      </c>
      <c r="AA1447">
        <v>789138</v>
      </c>
      <c r="AB1447" s="210">
        <v>37027.875</v>
      </c>
      <c r="AC1447" s="210">
        <v>37027.875</v>
      </c>
    </row>
    <row r="1448" spans="1:30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25">
        <f t="shared" si="115"/>
        <v>4839</v>
      </c>
      <c r="G1448" s="214">
        <v>1246042</v>
      </c>
      <c r="H1448" s="210">
        <v>37026.353958333333</v>
      </c>
      <c r="I1448" t="s">
        <v>1286</v>
      </c>
      <c r="M1448" t="s">
        <v>3795</v>
      </c>
      <c r="N1448" t="s">
        <v>3275</v>
      </c>
      <c r="O1448" t="s">
        <v>1250</v>
      </c>
      <c r="P1448" s="211">
        <v>4839</v>
      </c>
      <c r="S1448" t="s">
        <v>3796</v>
      </c>
      <c r="T1448" t="s">
        <v>2685</v>
      </c>
      <c r="U1448" s="213">
        <v>4.6349999999999998</v>
      </c>
      <c r="V1448" t="s">
        <v>1287</v>
      </c>
      <c r="W1448" t="s">
        <v>3491</v>
      </c>
      <c r="X1448" t="s">
        <v>3492</v>
      </c>
      <c r="Y1448" t="s">
        <v>3280</v>
      </c>
      <c r="Z1448" t="s">
        <v>4117</v>
      </c>
      <c r="AA1448">
        <v>789140</v>
      </c>
      <c r="AB1448" s="210">
        <v>37027.875</v>
      </c>
      <c r="AC1448" s="210">
        <v>37027.875</v>
      </c>
    </row>
    <row r="1449" spans="1:30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25">
        <f t="shared" si="115"/>
        <v>10000</v>
      </c>
      <c r="G1449" s="214">
        <v>1246043</v>
      </c>
      <c r="H1449" s="210">
        <v>37026.354039351849</v>
      </c>
      <c r="I1449" t="s">
        <v>3093</v>
      </c>
      <c r="M1449" t="s">
        <v>3795</v>
      </c>
      <c r="N1449" t="s">
        <v>3275</v>
      </c>
      <c r="O1449" t="s">
        <v>3607</v>
      </c>
      <c r="Q1449" s="211">
        <v>10000</v>
      </c>
      <c r="S1449" t="s">
        <v>3796</v>
      </c>
      <c r="T1449" t="s">
        <v>2685</v>
      </c>
      <c r="U1449" s="213">
        <v>4.3499999999999996</v>
      </c>
      <c r="V1449" t="s">
        <v>1270</v>
      </c>
      <c r="W1449" t="s">
        <v>3609</v>
      </c>
      <c r="X1449" t="s">
        <v>3580</v>
      </c>
      <c r="Y1449" t="s">
        <v>3280</v>
      </c>
      <c r="Z1449" t="s">
        <v>4117</v>
      </c>
      <c r="AA1449">
        <v>789141</v>
      </c>
      <c r="AB1449" s="210">
        <v>37027.875</v>
      </c>
      <c r="AC1449" s="210">
        <v>37027.875</v>
      </c>
    </row>
    <row r="1450" spans="1:30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25">
        <f t="shared" si="115"/>
        <v>10000</v>
      </c>
      <c r="G1450" s="214">
        <v>1246045</v>
      </c>
      <c r="H1450" s="210">
        <v>37026.354166666664</v>
      </c>
      <c r="I1450" t="s">
        <v>3334</v>
      </c>
      <c r="M1450" t="s">
        <v>3795</v>
      </c>
      <c r="N1450" t="s">
        <v>3275</v>
      </c>
      <c r="O1450" t="s">
        <v>3607</v>
      </c>
      <c r="P1450" s="211">
        <v>10000</v>
      </c>
      <c r="S1450" t="s">
        <v>3796</v>
      </c>
      <c r="T1450" t="s">
        <v>2685</v>
      </c>
      <c r="U1450" s="213">
        <v>4.3250000000000002</v>
      </c>
      <c r="V1450" t="s">
        <v>3682</v>
      </c>
      <c r="W1450" t="s">
        <v>3609</v>
      </c>
      <c r="X1450" t="s">
        <v>3580</v>
      </c>
      <c r="Y1450" t="s">
        <v>3280</v>
      </c>
      <c r="Z1450" t="s">
        <v>4117</v>
      </c>
      <c r="AA1450">
        <v>789143</v>
      </c>
      <c r="AB1450" s="210">
        <v>37027.875</v>
      </c>
      <c r="AC1450" s="210">
        <v>37027.875</v>
      </c>
    </row>
    <row r="1451" spans="1:30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25">
        <f t="shared" si="115"/>
        <v>25000</v>
      </c>
      <c r="G1451" s="214">
        <v>1246044</v>
      </c>
      <c r="H1451" s="210">
        <v>37026.354166666664</v>
      </c>
      <c r="I1451" t="s">
        <v>4237</v>
      </c>
      <c r="M1451" t="s">
        <v>3795</v>
      </c>
      <c r="N1451" t="s">
        <v>3275</v>
      </c>
      <c r="O1451" t="s">
        <v>3457</v>
      </c>
      <c r="Q1451" s="211">
        <v>25000</v>
      </c>
      <c r="S1451" t="s">
        <v>3796</v>
      </c>
      <c r="T1451" t="s">
        <v>2685</v>
      </c>
      <c r="U1451" s="213">
        <v>4.4400000000000004</v>
      </c>
      <c r="V1451" t="s">
        <v>3765</v>
      </c>
      <c r="W1451" t="s">
        <v>3459</v>
      </c>
      <c r="X1451" t="s">
        <v>3460</v>
      </c>
      <c r="Y1451" t="s">
        <v>3280</v>
      </c>
      <c r="Z1451" t="s">
        <v>4117</v>
      </c>
      <c r="AA1451">
        <v>789145</v>
      </c>
      <c r="AB1451" s="210">
        <v>37027.875</v>
      </c>
      <c r="AC1451" s="210">
        <v>37027.875</v>
      </c>
    </row>
    <row r="1452" spans="1:30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25">
        <f t="shared" si="115"/>
        <v>5000</v>
      </c>
      <c r="G1452" s="214">
        <v>1246046</v>
      </c>
      <c r="H1452" s="210">
        <v>37026.354166666664</v>
      </c>
      <c r="I1452" t="s">
        <v>3281</v>
      </c>
      <c r="M1452" t="s">
        <v>3795</v>
      </c>
      <c r="N1452" t="s">
        <v>3275</v>
      </c>
      <c r="O1452" t="s">
        <v>3327</v>
      </c>
      <c r="P1452" s="211">
        <v>5000</v>
      </c>
      <c r="S1452" t="s">
        <v>3796</v>
      </c>
      <c r="T1452" t="s">
        <v>2685</v>
      </c>
      <c r="U1452" s="213">
        <v>4.33</v>
      </c>
      <c r="V1452" t="s">
        <v>3282</v>
      </c>
      <c r="W1452" t="s">
        <v>3328</v>
      </c>
      <c r="X1452" t="s">
        <v>3329</v>
      </c>
      <c r="Y1452" t="s">
        <v>3280</v>
      </c>
      <c r="Z1452" t="s">
        <v>4117</v>
      </c>
      <c r="AA1452">
        <v>789144</v>
      </c>
      <c r="AB1452" s="210">
        <v>37027.875</v>
      </c>
      <c r="AC1452" s="210">
        <v>37027.875</v>
      </c>
    </row>
    <row r="1453" spans="1:30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25">
        <f t="shared" si="115"/>
        <v>6000</v>
      </c>
      <c r="G1453" s="214">
        <v>1246047</v>
      </c>
      <c r="H1453" s="210">
        <v>37026.354178240741</v>
      </c>
      <c r="I1453" t="s">
        <v>3468</v>
      </c>
      <c r="M1453" t="s">
        <v>3795</v>
      </c>
      <c r="N1453" t="s">
        <v>1288</v>
      </c>
      <c r="O1453" t="s">
        <v>1289</v>
      </c>
      <c r="P1453" s="211">
        <v>6000</v>
      </c>
      <c r="S1453" t="s">
        <v>3796</v>
      </c>
      <c r="T1453" t="s">
        <v>2685</v>
      </c>
      <c r="U1453" s="213">
        <v>-2.5000000000000001E-3</v>
      </c>
      <c r="V1453" t="s">
        <v>1290</v>
      </c>
      <c r="W1453" t="s">
        <v>3491</v>
      </c>
      <c r="X1453" t="s">
        <v>3492</v>
      </c>
      <c r="Y1453" t="s">
        <v>3280</v>
      </c>
      <c r="Z1453" t="s">
        <v>4117</v>
      </c>
      <c r="AA1453">
        <v>789146</v>
      </c>
      <c r="AB1453" s="210">
        <v>37027.875</v>
      </c>
      <c r="AC1453" s="210">
        <v>37027.875</v>
      </c>
    </row>
    <row r="1454" spans="1:30" x14ac:dyDescent="0.2">
      <c r="A1454" s="44" t="str">
        <f t="shared" si="111"/>
        <v>US Natural Gas Financial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Financial</v>
      </c>
      <c r="E1454" s="44">
        <f>IF(VLOOKUP(S1454,'DD-Lookup'!$J$6:$L$50,3,FALSE)="Monthly",(YEAR(AC1454)-YEAR(AB1454))*12+MONTH(AC1454)-MONTH(AB1454)+1,(AC1454-AB1454+1))</f>
        <v>30</v>
      </c>
      <c r="F1454" s="225">
        <f t="shared" si="115"/>
        <v>150000</v>
      </c>
      <c r="G1454" s="214">
        <v>1246048</v>
      </c>
      <c r="H1454" s="210">
        <v>37026.354212962964</v>
      </c>
      <c r="I1454" t="s">
        <v>3318</v>
      </c>
      <c r="M1454" t="s">
        <v>3795</v>
      </c>
      <c r="N1454" t="s">
        <v>3247</v>
      </c>
      <c r="O1454" t="s">
        <v>3248</v>
      </c>
      <c r="P1454" s="211">
        <v>5000</v>
      </c>
      <c r="S1454" t="s">
        <v>3796</v>
      </c>
      <c r="T1454" t="s">
        <v>2685</v>
      </c>
      <c r="U1454" s="213">
        <v>4.4850000000000003</v>
      </c>
      <c r="V1454" t="s">
        <v>3319</v>
      </c>
      <c r="W1454" t="s">
        <v>3975</v>
      </c>
      <c r="X1454" t="s">
        <v>3250</v>
      </c>
      <c r="Y1454" t="s">
        <v>2803</v>
      </c>
      <c r="Z1454" t="s">
        <v>4117</v>
      </c>
      <c r="AA1454" t="s">
        <v>1291</v>
      </c>
      <c r="AB1454" s="210">
        <v>37043.875</v>
      </c>
      <c r="AC1454" s="210">
        <v>37072.875</v>
      </c>
      <c r="AD1454">
        <f>(AC1454-AB1454+1)*SUM(P1454:Q1454)</f>
        <v>150000</v>
      </c>
    </row>
    <row r="1455" spans="1:30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25">
        <f t="shared" si="115"/>
        <v>5000</v>
      </c>
      <c r="G1455" s="214">
        <v>1246050</v>
      </c>
      <c r="H1455" s="210">
        <v>37026.354270833333</v>
      </c>
      <c r="I1455" t="s">
        <v>4237</v>
      </c>
      <c r="M1455" t="s">
        <v>3795</v>
      </c>
      <c r="N1455" t="s">
        <v>3275</v>
      </c>
      <c r="O1455" t="s">
        <v>3438</v>
      </c>
      <c r="Q1455" s="211">
        <v>5000</v>
      </c>
      <c r="S1455" t="s">
        <v>3796</v>
      </c>
      <c r="T1455" t="s">
        <v>2685</v>
      </c>
      <c r="U1455" s="213">
        <v>4.6550000000000002</v>
      </c>
      <c r="V1455" t="s">
        <v>3357</v>
      </c>
      <c r="W1455" t="s">
        <v>3408</v>
      </c>
      <c r="X1455" t="s">
        <v>3409</v>
      </c>
      <c r="Y1455" t="s">
        <v>3280</v>
      </c>
      <c r="Z1455" t="s">
        <v>4117</v>
      </c>
      <c r="AA1455">
        <v>789147</v>
      </c>
      <c r="AB1455" s="210">
        <v>37027.875</v>
      </c>
      <c r="AC1455" s="210">
        <v>37027.875</v>
      </c>
    </row>
    <row r="1456" spans="1:30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25">
        <f t="shared" si="115"/>
        <v>10000</v>
      </c>
      <c r="G1456" s="214">
        <v>1246051</v>
      </c>
      <c r="H1456" s="210">
        <v>37026.354317129626</v>
      </c>
      <c r="I1456" t="s">
        <v>3692</v>
      </c>
      <c r="M1456" t="s">
        <v>3795</v>
      </c>
      <c r="N1456" t="s">
        <v>3275</v>
      </c>
      <c r="O1456" t="s">
        <v>3577</v>
      </c>
      <c r="P1456" s="211">
        <v>10000</v>
      </c>
      <c r="S1456" t="s">
        <v>3796</v>
      </c>
      <c r="T1456" t="s">
        <v>2685</v>
      </c>
      <c r="U1456" s="213">
        <v>4.7</v>
      </c>
      <c r="V1456" t="s">
        <v>1043</v>
      </c>
      <c r="W1456" t="s">
        <v>3579</v>
      </c>
      <c r="X1456" t="s">
        <v>3580</v>
      </c>
      <c r="Y1456" t="s">
        <v>3280</v>
      </c>
      <c r="Z1456" t="s">
        <v>4117</v>
      </c>
      <c r="AA1456">
        <v>789148</v>
      </c>
      <c r="AB1456" s="210">
        <v>37027.875</v>
      </c>
      <c r="AC1456" s="210">
        <v>37027.875</v>
      </c>
    </row>
    <row r="1457" spans="1:30" x14ac:dyDescent="0.2">
      <c r="A1457" s="44" t="str">
        <f t="shared" si="111"/>
        <v xml:space="preserve"> Metals Financial</v>
      </c>
      <c r="B1457" s="44" t="str">
        <f t="shared" si="112"/>
        <v/>
      </c>
      <c r="C1457" s="44" t="str">
        <f t="shared" si="113"/>
        <v>Metals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1</v>
      </c>
      <c r="F1457" s="225">
        <f t="shared" si="115"/>
        <v>2</v>
      </c>
      <c r="G1457" s="214">
        <v>1246052</v>
      </c>
      <c r="H1457" s="210">
        <v>37026.354363425926</v>
      </c>
      <c r="I1457" t="s">
        <v>2943</v>
      </c>
      <c r="M1457" t="s">
        <v>3801</v>
      </c>
      <c r="N1457" t="s">
        <v>2682</v>
      </c>
      <c r="O1457" t="s">
        <v>2683</v>
      </c>
      <c r="P1457" s="211">
        <v>2</v>
      </c>
      <c r="S1457" t="s">
        <v>2684</v>
      </c>
      <c r="T1457" t="s">
        <v>2685</v>
      </c>
      <c r="U1457" s="213">
        <v>1673</v>
      </c>
      <c r="V1457" t="s">
        <v>2944</v>
      </c>
      <c r="W1457" t="s">
        <v>2732</v>
      </c>
      <c r="X1457" t="s">
        <v>2688</v>
      </c>
      <c r="Y1457" t="s">
        <v>2689</v>
      </c>
      <c r="Z1457" t="s">
        <v>2690</v>
      </c>
      <c r="AA1457">
        <v>2129840</v>
      </c>
    </row>
    <row r="1458" spans="1:30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25">
        <f t="shared" si="115"/>
        <v>25000</v>
      </c>
      <c r="G1458" s="214">
        <v>1246053</v>
      </c>
      <c r="H1458" s="210">
        <v>37026.354363425926</v>
      </c>
      <c r="I1458" t="s">
        <v>3334</v>
      </c>
      <c r="M1458" t="s">
        <v>3795</v>
      </c>
      <c r="N1458" t="s">
        <v>3275</v>
      </c>
      <c r="O1458" t="s">
        <v>3457</v>
      </c>
      <c r="P1458" s="211">
        <v>25000</v>
      </c>
      <c r="S1458" t="s">
        <v>3796</v>
      </c>
      <c r="T1458" t="s">
        <v>2685</v>
      </c>
      <c r="U1458" s="213">
        <v>4.4400000000000004</v>
      </c>
      <c r="V1458" t="s">
        <v>1292</v>
      </c>
      <c r="W1458" t="s">
        <v>3459</v>
      </c>
      <c r="X1458" t="s">
        <v>3460</v>
      </c>
      <c r="Y1458" t="s">
        <v>3280</v>
      </c>
      <c r="Z1458" t="s">
        <v>4117</v>
      </c>
      <c r="AA1458">
        <v>789149</v>
      </c>
      <c r="AB1458" s="210">
        <v>37027.875</v>
      </c>
      <c r="AC1458" s="210">
        <v>37027.875</v>
      </c>
    </row>
    <row r="1459" spans="1:30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25">
        <f t="shared" si="115"/>
        <v>10000</v>
      </c>
      <c r="G1459" s="214">
        <v>1246054</v>
      </c>
      <c r="H1459" s="210">
        <v>37026.354444444441</v>
      </c>
      <c r="I1459" t="s">
        <v>3822</v>
      </c>
      <c r="M1459" t="s">
        <v>3795</v>
      </c>
      <c r="N1459" t="s">
        <v>3718</v>
      </c>
      <c r="O1459" t="s">
        <v>3719</v>
      </c>
      <c r="Q1459" s="211">
        <v>10000</v>
      </c>
      <c r="S1459" t="s">
        <v>3796</v>
      </c>
      <c r="T1459" t="s">
        <v>2685</v>
      </c>
      <c r="U1459" s="213">
        <v>4.3600000000000003</v>
      </c>
      <c r="V1459" t="s">
        <v>1191</v>
      </c>
      <c r="W1459" t="s">
        <v>3721</v>
      </c>
      <c r="X1459" t="s">
        <v>3722</v>
      </c>
      <c r="Y1459" t="s">
        <v>3280</v>
      </c>
      <c r="Z1459" t="s">
        <v>3723</v>
      </c>
      <c r="AA1459">
        <v>789151</v>
      </c>
      <c r="AB1459" s="210">
        <v>37027.875</v>
      </c>
      <c r="AC1459" s="210">
        <v>37027.875</v>
      </c>
    </row>
    <row r="1460" spans="1:30" x14ac:dyDescent="0.2">
      <c r="A1460" s="44" t="str">
        <f t="shared" si="111"/>
        <v>US Natural Gas Financial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16</v>
      </c>
      <c r="F1460" s="225">
        <f t="shared" si="115"/>
        <v>240000</v>
      </c>
      <c r="G1460" s="214">
        <v>1246055</v>
      </c>
      <c r="H1460" s="210">
        <v>37026.354537037034</v>
      </c>
      <c r="I1460" t="s">
        <v>3195</v>
      </c>
      <c r="M1460" t="s">
        <v>3795</v>
      </c>
      <c r="N1460" t="s">
        <v>3247</v>
      </c>
      <c r="O1460" t="s">
        <v>3422</v>
      </c>
      <c r="Q1460" s="211">
        <v>15000</v>
      </c>
      <c r="S1460" t="s">
        <v>3796</v>
      </c>
      <c r="T1460" t="s">
        <v>2685</v>
      </c>
      <c r="U1460" s="213">
        <v>4.4249999999999998</v>
      </c>
      <c r="V1460" t="s">
        <v>1293</v>
      </c>
      <c r="W1460" t="s">
        <v>3424</v>
      </c>
      <c r="X1460" t="s">
        <v>3425</v>
      </c>
      <c r="Y1460" t="s">
        <v>2803</v>
      </c>
      <c r="Z1460" t="s">
        <v>4117</v>
      </c>
      <c r="AA1460" t="s">
        <v>1294</v>
      </c>
      <c r="AB1460" s="210">
        <v>37027.875</v>
      </c>
      <c r="AC1460" s="210">
        <v>37042.875</v>
      </c>
      <c r="AD1460">
        <f>(AC1460-AB1460+1)*SUM(P1460:Q1460)</f>
        <v>240000</v>
      </c>
    </row>
    <row r="1461" spans="1:30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25">
        <f t="shared" si="115"/>
        <v>10000</v>
      </c>
      <c r="G1461" s="214">
        <v>1246056</v>
      </c>
      <c r="H1461" s="210">
        <v>37026.354548611111</v>
      </c>
      <c r="I1461" t="s">
        <v>3822</v>
      </c>
      <c r="M1461" t="s">
        <v>3795</v>
      </c>
      <c r="N1461" t="s">
        <v>3275</v>
      </c>
      <c r="O1461" t="s">
        <v>3361</v>
      </c>
      <c r="Q1461" s="211">
        <v>10000</v>
      </c>
      <c r="S1461" t="s">
        <v>3796</v>
      </c>
      <c r="T1461" t="s">
        <v>2685</v>
      </c>
      <c r="U1461" s="213">
        <v>4.415</v>
      </c>
      <c r="V1461" t="s">
        <v>3400</v>
      </c>
      <c r="W1461" t="s">
        <v>3363</v>
      </c>
      <c r="X1461" t="s">
        <v>3364</v>
      </c>
      <c r="Y1461" t="s">
        <v>3280</v>
      </c>
      <c r="Z1461" t="s">
        <v>4117</v>
      </c>
      <c r="AA1461">
        <v>789153</v>
      </c>
      <c r="AB1461" s="210">
        <v>37027.875</v>
      </c>
      <c r="AC1461" s="210">
        <v>37027.875</v>
      </c>
    </row>
    <row r="1462" spans="1:30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25">
        <f t="shared" si="115"/>
        <v>10000</v>
      </c>
      <c r="G1462" s="214">
        <v>1246057</v>
      </c>
      <c r="H1462" s="210">
        <v>37026.354548611111</v>
      </c>
      <c r="I1462" t="s">
        <v>3268</v>
      </c>
      <c r="M1462" t="s">
        <v>3795</v>
      </c>
      <c r="N1462" t="s">
        <v>3275</v>
      </c>
      <c r="O1462" t="s">
        <v>3457</v>
      </c>
      <c r="Q1462" s="211">
        <v>10000</v>
      </c>
      <c r="S1462" t="s">
        <v>3796</v>
      </c>
      <c r="T1462" t="s">
        <v>2685</v>
      </c>
      <c r="U1462" s="213">
        <v>4.4400000000000004</v>
      </c>
      <c r="V1462" t="s">
        <v>3502</v>
      </c>
      <c r="W1462" t="s">
        <v>3459</v>
      </c>
      <c r="X1462" t="s">
        <v>3460</v>
      </c>
      <c r="Y1462" t="s">
        <v>3280</v>
      </c>
      <c r="Z1462" t="s">
        <v>4117</v>
      </c>
      <c r="AA1462">
        <v>789152</v>
      </c>
      <c r="AB1462" s="210">
        <v>37027.875</v>
      </c>
      <c r="AC1462" s="210">
        <v>37027.875</v>
      </c>
    </row>
    <row r="1463" spans="1:30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25">
        <f t="shared" si="115"/>
        <v>15000</v>
      </c>
      <c r="G1463" s="214">
        <v>1246059</v>
      </c>
      <c r="H1463" s="210">
        <v>37026.354571759257</v>
      </c>
      <c r="I1463" t="s">
        <v>4237</v>
      </c>
      <c r="M1463" t="s">
        <v>3795</v>
      </c>
      <c r="N1463" t="s">
        <v>3275</v>
      </c>
      <c r="O1463" t="s">
        <v>3457</v>
      </c>
      <c r="Q1463" s="211">
        <v>15000</v>
      </c>
      <c r="S1463" t="s">
        <v>3796</v>
      </c>
      <c r="T1463" t="s">
        <v>2685</v>
      </c>
      <c r="U1463" s="213">
        <v>4.4400000000000004</v>
      </c>
      <c r="V1463" t="s">
        <v>3765</v>
      </c>
      <c r="W1463" t="s">
        <v>3459</v>
      </c>
      <c r="X1463" t="s">
        <v>3460</v>
      </c>
      <c r="Y1463" t="s">
        <v>3280</v>
      </c>
      <c r="Z1463" t="s">
        <v>4117</v>
      </c>
      <c r="AA1463">
        <v>789154</v>
      </c>
      <c r="AB1463" s="210">
        <v>37027.875</v>
      </c>
      <c r="AC1463" s="210">
        <v>37027.875</v>
      </c>
    </row>
    <row r="1464" spans="1:30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25">
        <f t="shared" si="115"/>
        <v>5000</v>
      </c>
      <c r="G1464" s="214">
        <v>1246060</v>
      </c>
      <c r="H1464" s="210">
        <v>37026.354594907411</v>
      </c>
      <c r="I1464" t="s">
        <v>3268</v>
      </c>
      <c r="M1464" t="s">
        <v>3795</v>
      </c>
      <c r="N1464" t="s">
        <v>3275</v>
      </c>
      <c r="O1464" t="s">
        <v>3327</v>
      </c>
      <c r="P1464" s="211">
        <v>5000</v>
      </c>
      <c r="S1464" t="s">
        <v>3796</v>
      </c>
      <c r="T1464" t="s">
        <v>2685</v>
      </c>
      <c r="U1464" s="213">
        <v>4.3250000000000002</v>
      </c>
      <c r="V1464" t="s">
        <v>3502</v>
      </c>
      <c r="W1464" t="s">
        <v>3328</v>
      </c>
      <c r="X1464" t="s">
        <v>3329</v>
      </c>
      <c r="Y1464" t="s">
        <v>3280</v>
      </c>
      <c r="Z1464" t="s">
        <v>4117</v>
      </c>
      <c r="AA1464">
        <v>789155</v>
      </c>
      <c r="AB1464" s="210">
        <v>37027.875</v>
      </c>
      <c r="AC1464" s="210">
        <v>37027.875</v>
      </c>
    </row>
    <row r="1465" spans="1:30" x14ac:dyDescent="0.2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25">
        <f t="shared" si="115"/>
        <v>5000</v>
      </c>
      <c r="G1465" s="214">
        <v>1246061</v>
      </c>
      <c r="H1465" s="210">
        <v>37026.354629629626</v>
      </c>
      <c r="I1465" t="s">
        <v>3134</v>
      </c>
      <c r="M1465" t="s">
        <v>3795</v>
      </c>
      <c r="N1465" t="s">
        <v>3275</v>
      </c>
      <c r="O1465" t="s">
        <v>3635</v>
      </c>
      <c r="P1465" s="211">
        <v>5000</v>
      </c>
      <c r="S1465" t="s">
        <v>3796</v>
      </c>
      <c r="T1465" t="s">
        <v>2685</v>
      </c>
      <c r="U1465" s="213">
        <v>3.0649999999999999</v>
      </c>
      <c r="V1465" t="s">
        <v>3636</v>
      </c>
      <c r="W1465" t="s">
        <v>3637</v>
      </c>
      <c r="X1465" t="s">
        <v>3580</v>
      </c>
      <c r="Y1465" t="s">
        <v>3280</v>
      </c>
      <c r="Z1465" t="s">
        <v>4117</v>
      </c>
      <c r="AA1465">
        <v>789156</v>
      </c>
      <c r="AB1465" s="210">
        <v>37027.875</v>
      </c>
      <c r="AC1465" s="210">
        <v>37027.875</v>
      </c>
    </row>
    <row r="1466" spans="1:30" x14ac:dyDescent="0.2">
      <c r="A1466" s="44" t="str">
        <f t="shared" si="111"/>
        <v>US Power Physical</v>
      </c>
      <c r="B1466" s="44" t="str">
        <f t="shared" si="112"/>
        <v>US</v>
      </c>
      <c r="C1466" s="44" t="str">
        <f t="shared" si="113"/>
        <v>Power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25">
        <f t="shared" si="115"/>
        <v>50</v>
      </c>
      <c r="G1466" s="214">
        <v>1246062</v>
      </c>
      <c r="H1466" s="210">
        <v>37026.354710648149</v>
      </c>
      <c r="I1466" t="s">
        <v>3174</v>
      </c>
      <c r="M1466" t="s">
        <v>3886</v>
      </c>
      <c r="N1466" t="s">
        <v>3096</v>
      </c>
      <c r="O1466" t="s">
        <v>3136</v>
      </c>
      <c r="P1466" s="211">
        <v>50</v>
      </c>
      <c r="S1466" t="s">
        <v>3794</v>
      </c>
      <c r="T1466" t="s">
        <v>2685</v>
      </c>
      <c r="U1466" s="213">
        <v>37.25</v>
      </c>
      <c r="V1466" t="s">
        <v>3175</v>
      </c>
      <c r="W1466" t="s">
        <v>3138</v>
      </c>
      <c r="X1466" t="s">
        <v>3139</v>
      </c>
      <c r="Y1466" t="s">
        <v>3074</v>
      </c>
      <c r="Z1466" t="s">
        <v>4112</v>
      </c>
      <c r="AA1466">
        <v>611104.1</v>
      </c>
      <c r="AB1466" s="210">
        <v>37027.875</v>
      </c>
      <c r="AC1466" s="210">
        <v>37027.875</v>
      </c>
    </row>
    <row r="1467" spans="1:30" x14ac:dyDescent="0.2">
      <c r="A1467" s="44" t="str">
        <f t="shared" si="111"/>
        <v>US Power Physical</v>
      </c>
      <c r="B1467" s="44" t="str">
        <f t="shared" si="112"/>
        <v>US</v>
      </c>
      <c r="C1467" s="44" t="str">
        <f t="shared" si="113"/>
        <v>Power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25">
        <f t="shared" si="115"/>
        <v>25</v>
      </c>
      <c r="G1467" s="214">
        <v>1246064</v>
      </c>
      <c r="H1467" s="210">
        <v>37026.354814814818</v>
      </c>
      <c r="I1467" t="s">
        <v>3131</v>
      </c>
      <c r="M1467" t="s">
        <v>3886</v>
      </c>
      <c r="N1467" t="s">
        <v>3650</v>
      </c>
      <c r="O1467" t="s">
        <v>3673</v>
      </c>
      <c r="Q1467" s="211">
        <v>25</v>
      </c>
      <c r="S1467" t="s">
        <v>3794</v>
      </c>
      <c r="T1467" t="s">
        <v>2685</v>
      </c>
      <c r="U1467" s="213">
        <v>242</v>
      </c>
      <c r="V1467" t="s">
        <v>3757</v>
      </c>
      <c r="W1467" t="s">
        <v>3672</v>
      </c>
      <c r="X1467" t="s">
        <v>3654</v>
      </c>
      <c r="Y1467" t="s">
        <v>3074</v>
      </c>
      <c r="Z1467" t="s">
        <v>4112</v>
      </c>
      <c r="AA1467">
        <v>611105.1</v>
      </c>
      <c r="AB1467" s="210">
        <v>37027.875</v>
      </c>
      <c r="AC1467" s="210">
        <v>37027.875</v>
      </c>
    </row>
    <row r="1468" spans="1:30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25">
        <f t="shared" si="115"/>
        <v>5000</v>
      </c>
      <c r="G1468" s="214">
        <v>1246065</v>
      </c>
      <c r="H1468" s="210">
        <v>37026.354826388888</v>
      </c>
      <c r="I1468" t="s">
        <v>4237</v>
      </c>
      <c r="M1468" t="s">
        <v>3795</v>
      </c>
      <c r="N1468" t="s">
        <v>3275</v>
      </c>
      <c r="O1468" t="s">
        <v>3655</v>
      </c>
      <c r="P1468" s="211">
        <v>5000</v>
      </c>
      <c r="S1468" t="s">
        <v>3796</v>
      </c>
      <c r="T1468" t="s">
        <v>2685</v>
      </c>
      <c r="U1468" s="213">
        <v>3.2450000000000001</v>
      </c>
      <c r="V1468" t="s">
        <v>1108</v>
      </c>
      <c r="W1468" t="s">
        <v>3656</v>
      </c>
      <c r="X1468" t="s">
        <v>3580</v>
      </c>
      <c r="Y1468" t="s">
        <v>3280</v>
      </c>
      <c r="Z1468" t="s">
        <v>4117</v>
      </c>
      <c r="AA1468">
        <v>789157</v>
      </c>
      <c r="AB1468" s="210">
        <v>37027.875</v>
      </c>
      <c r="AC1468" s="210">
        <v>37027.875</v>
      </c>
    </row>
    <row r="1469" spans="1:30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25">
        <f t="shared" si="115"/>
        <v>5000</v>
      </c>
      <c r="G1469" s="214">
        <v>1246066</v>
      </c>
      <c r="H1469" s="210">
        <v>37026.354872685188</v>
      </c>
      <c r="I1469" t="s">
        <v>3157</v>
      </c>
      <c r="M1469" t="s">
        <v>3795</v>
      </c>
      <c r="N1469" t="s">
        <v>3275</v>
      </c>
      <c r="O1469" t="s">
        <v>3340</v>
      </c>
      <c r="Q1469" s="211">
        <v>5000</v>
      </c>
      <c r="S1469" t="s">
        <v>3796</v>
      </c>
      <c r="T1469" t="s">
        <v>2685</v>
      </c>
      <c r="U1469" s="213">
        <v>4.335</v>
      </c>
      <c r="V1469" t="s">
        <v>3493</v>
      </c>
      <c r="W1469" t="s">
        <v>3328</v>
      </c>
      <c r="X1469" t="s">
        <v>3329</v>
      </c>
      <c r="Y1469" t="s">
        <v>3280</v>
      </c>
      <c r="Z1469" t="s">
        <v>4117</v>
      </c>
      <c r="AA1469">
        <v>789158</v>
      </c>
      <c r="AB1469" s="210">
        <v>37027.875</v>
      </c>
      <c r="AC1469" s="210">
        <v>37027.875</v>
      </c>
    </row>
    <row r="1470" spans="1:30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25">
        <f t="shared" si="115"/>
        <v>10000</v>
      </c>
      <c r="G1470" s="214">
        <v>1246067</v>
      </c>
      <c r="H1470" s="210">
        <v>37026.35491898148</v>
      </c>
      <c r="I1470" t="s">
        <v>3157</v>
      </c>
      <c r="M1470" t="s">
        <v>3795</v>
      </c>
      <c r="N1470" t="s">
        <v>3275</v>
      </c>
      <c r="O1470" t="s">
        <v>3361</v>
      </c>
      <c r="P1470" s="211">
        <v>10000</v>
      </c>
      <c r="S1470" t="s">
        <v>3796</v>
      </c>
      <c r="T1470" t="s">
        <v>2685</v>
      </c>
      <c r="U1470" s="213">
        <v>4.41</v>
      </c>
      <c r="V1470" t="s">
        <v>3277</v>
      </c>
      <c r="W1470" t="s">
        <v>3363</v>
      </c>
      <c r="X1470" t="s">
        <v>3364</v>
      </c>
      <c r="Y1470" t="s">
        <v>3280</v>
      </c>
      <c r="Z1470" t="s">
        <v>4117</v>
      </c>
      <c r="AA1470">
        <v>789159</v>
      </c>
      <c r="AB1470" s="210">
        <v>37027.875</v>
      </c>
      <c r="AC1470" s="210">
        <v>37027.875</v>
      </c>
    </row>
    <row r="1471" spans="1:30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365</v>
      </c>
      <c r="F1471" s="225">
        <f t="shared" si="115"/>
        <v>18250</v>
      </c>
      <c r="G1471" s="214">
        <v>1246069</v>
      </c>
      <c r="H1471" s="210">
        <v>37026.35496527778</v>
      </c>
      <c r="I1471" t="s">
        <v>3086</v>
      </c>
      <c r="M1471" t="s">
        <v>3886</v>
      </c>
      <c r="N1471" t="s">
        <v>3096</v>
      </c>
      <c r="O1471" t="s">
        <v>1295</v>
      </c>
      <c r="Q1471" s="211">
        <v>50</v>
      </c>
      <c r="S1471" t="s">
        <v>3794</v>
      </c>
      <c r="T1471" t="s">
        <v>2685</v>
      </c>
      <c r="U1471" s="213">
        <v>23.6</v>
      </c>
      <c r="V1471" t="s">
        <v>1296</v>
      </c>
      <c r="W1471" t="s">
        <v>3143</v>
      </c>
      <c r="X1471" t="s">
        <v>3129</v>
      </c>
      <c r="Y1471" t="s">
        <v>3074</v>
      </c>
      <c r="Z1471" t="s">
        <v>4112</v>
      </c>
      <c r="AA1471">
        <v>611106.1</v>
      </c>
      <c r="AB1471" s="210">
        <v>37257.875</v>
      </c>
      <c r="AC1471" s="210">
        <v>37621.875</v>
      </c>
    </row>
    <row r="1472" spans="1:30" x14ac:dyDescent="0.2">
      <c r="A1472" s="44" t="str">
        <f t="shared" si="111"/>
        <v xml:space="preserve"> Natural Gas Physical</v>
      </c>
      <c r="B1472" s="44" t="str">
        <f t="shared" si="112"/>
        <v/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25">
        <f t="shared" si="115"/>
        <v>5000</v>
      </c>
      <c r="G1472" s="214">
        <v>1246070</v>
      </c>
      <c r="H1472" s="210">
        <v>37026.355000000003</v>
      </c>
      <c r="I1472" t="s">
        <v>1262</v>
      </c>
      <c r="M1472" t="s">
        <v>3795</v>
      </c>
      <c r="N1472" t="s">
        <v>3352</v>
      </c>
      <c r="O1472" t="s">
        <v>3353</v>
      </c>
      <c r="P1472" s="211">
        <v>5000</v>
      </c>
      <c r="S1472" t="s">
        <v>3796</v>
      </c>
      <c r="T1472" t="s">
        <v>2685</v>
      </c>
      <c r="U1472" s="213">
        <v>4.6950000000000003</v>
      </c>
      <c r="V1472" t="s">
        <v>1275</v>
      </c>
      <c r="W1472" t="s">
        <v>3355</v>
      </c>
      <c r="X1472" t="s">
        <v>3356</v>
      </c>
      <c r="Y1472" t="s">
        <v>3280</v>
      </c>
      <c r="Z1472" t="s">
        <v>4117</v>
      </c>
      <c r="AA1472">
        <v>789160</v>
      </c>
      <c r="AB1472" s="210">
        <v>37027.875</v>
      </c>
      <c r="AC1472" s="210">
        <v>37027.875</v>
      </c>
    </row>
    <row r="1473" spans="1:30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25">
        <f t="shared" si="115"/>
        <v>2000</v>
      </c>
      <c r="G1473" s="214">
        <v>1246072</v>
      </c>
      <c r="H1473" s="210">
        <v>37026.355057870373</v>
      </c>
      <c r="I1473" t="s">
        <v>3551</v>
      </c>
      <c r="M1473" t="s">
        <v>3795</v>
      </c>
      <c r="N1473" t="s">
        <v>3275</v>
      </c>
      <c r="O1473" t="s">
        <v>3438</v>
      </c>
      <c r="P1473" s="211">
        <v>2000</v>
      </c>
      <c r="S1473" t="s">
        <v>3796</v>
      </c>
      <c r="T1473" t="s">
        <v>2685</v>
      </c>
      <c r="U1473" s="213">
        <v>4.6550000000000002</v>
      </c>
      <c r="V1473" t="s">
        <v>1297</v>
      </c>
      <c r="W1473" t="s">
        <v>3408</v>
      </c>
      <c r="X1473" t="s">
        <v>3409</v>
      </c>
      <c r="Y1473" t="s">
        <v>3280</v>
      </c>
      <c r="Z1473" t="s">
        <v>4117</v>
      </c>
      <c r="AA1473">
        <v>789163</v>
      </c>
      <c r="AB1473" s="210">
        <v>37027.875</v>
      </c>
      <c r="AC1473" s="210">
        <v>37027.875</v>
      </c>
    </row>
    <row r="1474" spans="1:30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16</v>
      </c>
      <c r="F1474" s="225">
        <f t="shared" si="115"/>
        <v>160000</v>
      </c>
      <c r="G1474" s="214">
        <v>1246073</v>
      </c>
      <c r="H1474" s="210">
        <v>37026.355057870373</v>
      </c>
      <c r="I1474" t="s">
        <v>1298</v>
      </c>
      <c r="M1474" t="s">
        <v>3795</v>
      </c>
      <c r="N1474" t="s">
        <v>3275</v>
      </c>
      <c r="O1474" t="s">
        <v>1299</v>
      </c>
      <c r="Q1474" s="211">
        <v>10000</v>
      </c>
      <c r="S1474" t="s">
        <v>3796</v>
      </c>
      <c r="T1474" t="s">
        <v>2685</v>
      </c>
      <c r="U1474" s="213">
        <v>4.3550000000000004</v>
      </c>
      <c r="V1474" t="s">
        <v>1300</v>
      </c>
      <c r="W1474" t="s">
        <v>3586</v>
      </c>
      <c r="X1474" t="s">
        <v>3587</v>
      </c>
      <c r="Y1474" t="s">
        <v>3280</v>
      </c>
      <c r="Z1474" t="s">
        <v>4117</v>
      </c>
      <c r="AA1474">
        <v>789165</v>
      </c>
      <c r="AB1474" s="210">
        <v>37027.875</v>
      </c>
      <c r="AC1474" s="210">
        <v>37042.875</v>
      </c>
    </row>
    <row r="1475" spans="1:30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25">
        <f t="shared" si="115"/>
        <v>10000</v>
      </c>
      <c r="G1475" s="214">
        <v>1246075</v>
      </c>
      <c r="H1475" s="210">
        <v>37026.355127314811</v>
      </c>
      <c r="I1475" t="s">
        <v>3324</v>
      </c>
      <c r="M1475" t="s">
        <v>3795</v>
      </c>
      <c r="N1475" t="s">
        <v>3275</v>
      </c>
      <c r="O1475" t="s">
        <v>1301</v>
      </c>
      <c r="Q1475" s="211">
        <v>10000</v>
      </c>
      <c r="S1475" t="s">
        <v>3796</v>
      </c>
      <c r="T1475" t="s">
        <v>2685</v>
      </c>
      <c r="U1475" s="213">
        <v>4.42</v>
      </c>
      <c r="V1475" t="s">
        <v>1257</v>
      </c>
      <c r="W1475" t="s">
        <v>3586</v>
      </c>
      <c r="X1475" t="s">
        <v>1302</v>
      </c>
      <c r="Y1475" t="s">
        <v>3280</v>
      </c>
      <c r="Z1475" t="s">
        <v>4117</v>
      </c>
      <c r="AA1475">
        <v>789164</v>
      </c>
      <c r="AB1475" s="210">
        <v>37027.875</v>
      </c>
      <c r="AC1475" s="210">
        <v>37027.875</v>
      </c>
    </row>
    <row r="1476" spans="1:30" x14ac:dyDescent="0.2">
      <c r="A1476" s="44" t="str">
        <f t="shared" si="111"/>
        <v>US Power Physical</v>
      </c>
      <c r="B1476" s="44" t="str">
        <f t="shared" si="112"/>
        <v>US</v>
      </c>
      <c r="C1476" s="44" t="str">
        <f t="shared" si="113"/>
        <v>Power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25">
        <f t="shared" si="115"/>
        <v>5</v>
      </c>
      <c r="G1476" s="214">
        <v>1246076</v>
      </c>
      <c r="H1476" s="210">
        <v>37026.355196759258</v>
      </c>
      <c r="I1476" t="s">
        <v>3134</v>
      </c>
      <c r="M1476" t="s">
        <v>3886</v>
      </c>
      <c r="N1476" t="s">
        <v>3650</v>
      </c>
      <c r="O1476" t="s">
        <v>1303</v>
      </c>
      <c r="Q1476" s="211">
        <v>5</v>
      </c>
      <c r="S1476" t="s">
        <v>3794</v>
      </c>
      <c r="T1476" t="s">
        <v>2685</v>
      </c>
      <c r="U1476" s="213">
        <v>240</v>
      </c>
      <c r="V1476" t="s">
        <v>1220</v>
      </c>
      <c r="W1476" t="s">
        <v>1100</v>
      </c>
      <c r="X1476" t="s">
        <v>3654</v>
      </c>
      <c r="Y1476" t="s">
        <v>3074</v>
      </c>
      <c r="Z1476" t="s">
        <v>4112</v>
      </c>
      <c r="AA1476">
        <v>611107.1</v>
      </c>
      <c r="AB1476" s="210">
        <v>37027.875</v>
      </c>
      <c r="AC1476" s="210">
        <v>37027.875</v>
      </c>
    </row>
    <row r="1477" spans="1:30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25">
        <f t="shared" si="115"/>
        <v>4589</v>
      </c>
      <c r="G1477" s="214">
        <v>1246078</v>
      </c>
      <c r="H1477" s="210">
        <v>37026.355196759258</v>
      </c>
      <c r="I1477" t="s">
        <v>1304</v>
      </c>
      <c r="M1477" t="s">
        <v>3795</v>
      </c>
      <c r="N1477" t="s">
        <v>3275</v>
      </c>
      <c r="O1477" t="s">
        <v>3555</v>
      </c>
      <c r="Q1477" s="211">
        <v>4589</v>
      </c>
      <c r="S1477" t="s">
        <v>3796</v>
      </c>
      <c r="T1477" t="s">
        <v>2685</v>
      </c>
      <c r="U1477" s="213">
        <v>4.835</v>
      </c>
      <c r="V1477">
        <v>19691994</v>
      </c>
      <c r="W1477" t="s">
        <v>3539</v>
      </c>
      <c r="X1477" t="s">
        <v>3540</v>
      </c>
      <c r="Y1477" t="s">
        <v>3280</v>
      </c>
      <c r="Z1477" t="s">
        <v>4117</v>
      </c>
      <c r="AA1477">
        <v>789166</v>
      </c>
      <c r="AB1477" s="210">
        <v>37027.875</v>
      </c>
      <c r="AC1477" s="210">
        <v>37027.875</v>
      </c>
    </row>
    <row r="1478" spans="1:30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25">
        <f t="shared" si="115"/>
        <v>25</v>
      </c>
      <c r="G1478" s="214">
        <v>1246077</v>
      </c>
      <c r="H1478" s="210">
        <v>37026.355196759258</v>
      </c>
      <c r="I1478" t="s">
        <v>3093</v>
      </c>
      <c r="M1478" t="s">
        <v>3886</v>
      </c>
      <c r="N1478" t="s">
        <v>3650</v>
      </c>
      <c r="O1478" t="s">
        <v>3673</v>
      </c>
      <c r="P1478" s="211">
        <v>25</v>
      </c>
      <c r="S1478" t="s">
        <v>3794</v>
      </c>
      <c r="T1478" t="s">
        <v>2685</v>
      </c>
      <c r="U1478" s="213">
        <v>240</v>
      </c>
      <c r="V1478" t="s">
        <v>3728</v>
      </c>
      <c r="W1478" t="s">
        <v>3672</v>
      </c>
      <c r="X1478" t="s">
        <v>3654</v>
      </c>
      <c r="Y1478" t="s">
        <v>3074</v>
      </c>
      <c r="Z1478" t="s">
        <v>4112</v>
      </c>
      <c r="AA1478">
        <v>611108.1</v>
      </c>
      <c r="AB1478" s="210">
        <v>37027.875</v>
      </c>
      <c r="AC1478" s="210">
        <v>37027.875</v>
      </c>
    </row>
    <row r="1479" spans="1:30" x14ac:dyDescent="0.2">
      <c r="A1479" s="44" t="str">
        <f t="shared" si="111"/>
        <v xml:space="preserve"> Natural Gas Physical</v>
      </c>
      <c r="B1479" s="44" t="str">
        <f t="shared" si="112"/>
        <v/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25">
        <f t="shared" si="115"/>
        <v>5000</v>
      </c>
      <c r="G1479" s="214">
        <v>1246079</v>
      </c>
      <c r="H1479" s="210">
        <v>37026.355231481481</v>
      </c>
      <c r="I1479" t="s">
        <v>1305</v>
      </c>
      <c r="M1479" t="s">
        <v>3795</v>
      </c>
      <c r="N1479" t="s">
        <v>3352</v>
      </c>
      <c r="O1479" t="s">
        <v>3353</v>
      </c>
      <c r="P1479" s="211">
        <v>5000</v>
      </c>
      <c r="S1479" t="s">
        <v>3796</v>
      </c>
      <c r="T1479" t="s">
        <v>2685</v>
      </c>
      <c r="U1479" s="213">
        <v>4.6950000000000003</v>
      </c>
      <c r="V1479" t="s">
        <v>1306</v>
      </c>
      <c r="W1479" t="s">
        <v>3355</v>
      </c>
      <c r="X1479" t="s">
        <v>3356</v>
      </c>
      <c r="Y1479" t="s">
        <v>3280</v>
      </c>
      <c r="Z1479" t="s">
        <v>4117</v>
      </c>
      <c r="AA1479">
        <v>789167</v>
      </c>
      <c r="AB1479" s="210">
        <v>37027.875</v>
      </c>
      <c r="AC1479" s="210">
        <v>37027.875</v>
      </c>
    </row>
    <row r="1480" spans="1:30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25">
        <f t="shared" si="115"/>
        <v>7929</v>
      </c>
      <c r="G1480" s="214">
        <v>1246080</v>
      </c>
      <c r="H1480" s="210">
        <v>37026.355300925927</v>
      </c>
      <c r="I1480" t="s">
        <v>3396</v>
      </c>
      <c r="M1480" t="s">
        <v>3795</v>
      </c>
      <c r="N1480" t="s">
        <v>3275</v>
      </c>
      <c r="O1480" t="s">
        <v>1307</v>
      </c>
      <c r="Q1480" s="211">
        <v>7929</v>
      </c>
      <c r="S1480" t="s">
        <v>3796</v>
      </c>
      <c r="T1480" t="s">
        <v>2685</v>
      </c>
      <c r="U1480" s="213">
        <v>4.2649999999999997</v>
      </c>
      <c r="V1480" t="s">
        <v>1227</v>
      </c>
      <c r="W1480" t="s">
        <v>3363</v>
      </c>
      <c r="X1480" t="s">
        <v>3364</v>
      </c>
      <c r="Y1480" t="s">
        <v>3280</v>
      </c>
      <c r="Z1480" t="s">
        <v>4117</v>
      </c>
      <c r="AA1480">
        <v>789168</v>
      </c>
      <c r="AB1480" s="210">
        <v>37027.875</v>
      </c>
      <c r="AC1480" s="210">
        <v>37027.875</v>
      </c>
    </row>
    <row r="1481" spans="1:30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25">
        <f t="shared" si="115"/>
        <v>5000</v>
      </c>
      <c r="G1481" s="214">
        <v>1246081</v>
      </c>
      <c r="H1481" s="210">
        <v>37026.355312500003</v>
      </c>
      <c r="I1481" t="s">
        <v>4237</v>
      </c>
      <c r="M1481" t="s">
        <v>3795</v>
      </c>
      <c r="N1481" t="s">
        <v>3275</v>
      </c>
      <c r="O1481" t="s">
        <v>3407</v>
      </c>
      <c r="Q1481" s="211">
        <v>5000</v>
      </c>
      <c r="S1481" t="s">
        <v>3796</v>
      </c>
      <c r="T1481" t="s">
        <v>2685</v>
      </c>
      <c r="U1481" s="213">
        <v>4.67</v>
      </c>
      <c r="V1481" t="s">
        <v>3357</v>
      </c>
      <c r="W1481" t="s">
        <v>3408</v>
      </c>
      <c r="X1481" t="s">
        <v>3409</v>
      </c>
      <c r="Y1481" t="s">
        <v>3280</v>
      </c>
      <c r="Z1481" t="s">
        <v>4117</v>
      </c>
      <c r="AA1481">
        <v>789169</v>
      </c>
      <c r="AB1481" s="210">
        <v>37027.875</v>
      </c>
      <c r="AC1481" s="210">
        <v>37027.875</v>
      </c>
    </row>
    <row r="1482" spans="1:30" x14ac:dyDescent="0.2">
      <c r="A1482" s="44" t="str">
        <f t="shared" si="111"/>
        <v xml:space="preserve"> Natural Gas Physical</v>
      </c>
      <c r="B1482" s="44" t="str">
        <f t="shared" si="112"/>
        <v/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25">
        <f t="shared" si="115"/>
        <v>5000</v>
      </c>
      <c r="G1482" s="214">
        <v>1246083</v>
      </c>
      <c r="H1482" s="210">
        <v>37026.355358796296</v>
      </c>
      <c r="I1482" t="s">
        <v>1157</v>
      </c>
      <c r="M1482" t="s">
        <v>3795</v>
      </c>
      <c r="N1482" t="s">
        <v>3352</v>
      </c>
      <c r="O1482" t="s">
        <v>1274</v>
      </c>
      <c r="P1482" s="211">
        <v>5000</v>
      </c>
      <c r="S1482" t="s">
        <v>3796</v>
      </c>
      <c r="T1482" t="s">
        <v>2685</v>
      </c>
      <c r="U1482" s="213">
        <v>4.6900000000000004</v>
      </c>
      <c r="V1482" t="s">
        <v>1308</v>
      </c>
      <c r="W1482" t="s">
        <v>3355</v>
      </c>
      <c r="X1482" t="s">
        <v>3356</v>
      </c>
      <c r="Y1482" t="s">
        <v>3280</v>
      </c>
      <c r="Z1482" t="s">
        <v>4117</v>
      </c>
      <c r="AA1482">
        <v>789170</v>
      </c>
      <c r="AB1482" s="210">
        <v>37027.875</v>
      </c>
      <c r="AC1482" s="210">
        <v>37027.875</v>
      </c>
    </row>
    <row r="1483" spans="1:30" x14ac:dyDescent="0.2">
      <c r="A1483" s="44" t="str">
        <f t="shared" ref="A1483:A1546" si="116">B1483&amp;" "&amp;C1483&amp;" "&amp;D1483</f>
        <v xml:space="preserve"> Natural Gas Physical</v>
      </c>
      <c r="B1483" s="44" t="str">
        <f t="shared" ref="B1483:B1546" si="117">IF((LEFT(N1483,2)="US"),"US","")</f>
        <v/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25">
        <f t="shared" ref="F1483:F1546" si="120">E1483*SUM(P1483:Q1483)</f>
        <v>10000</v>
      </c>
      <c r="G1483" s="214">
        <v>1246084</v>
      </c>
      <c r="H1483" s="210">
        <v>37026.355370370373</v>
      </c>
      <c r="I1483" t="s">
        <v>1305</v>
      </c>
      <c r="M1483" t="s">
        <v>3795</v>
      </c>
      <c r="N1483" t="s">
        <v>3352</v>
      </c>
      <c r="O1483" t="s">
        <v>3353</v>
      </c>
      <c r="P1483" s="211">
        <v>10000</v>
      </c>
      <c r="S1483" t="s">
        <v>3796</v>
      </c>
      <c r="T1483" t="s">
        <v>2685</v>
      </c>
      <c r="U1483" s="213">
        <v>4.6900000000000004</v>
      </c>
      <c r="V1483" t="s">
        <v>1306</v>
      </c>
      <c r="W1483" t="s">
        <v>3355</v>
      </c>
      <c r="X1483" t="s">
        <v>3356</v>
      </c>
      <c r="Y1483" t="s">
        <v>3280</v>
      </c>
      <c r="Z1483" t="s">
        <v>4117</v>
      </c>
      <c r="AA1483">
        <v>789171</v>
      </c>
      <c r="AB1483" s="210">
        <v>37027.875</v>
      </c>
      <c r="AC1483" s="210">
        <v>37027.875</v>
      </c>
    </row>
    <row r="1484" spans="1:30" x14ac:dyDescent="0.2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25">
        <f t="shared" si="120"/>
        <v>5000</v>
      </c>
      <c r="G1484" s="214">
        <v>1246087</v>
      </c>
      <c r="H1484" s="210">
        <v>37026.355439814812</v>
      </c>
      <c r="I1484" t="s">
        <v>1309</v>
      </c>
      <c r="M1484" t="s">
        <v>3795</v>
      </c>
      <c r="N1484" t="s">
        <v>3275</v>
      </c>
      <c r="O1484" t="s">
        <v>3457</v>
      </c>
      <c r="P1484" s="211">
        <v>5000</v>
      </c>
      <c r="S1484" t="s">
        <v>3796</v>
      </c>
      <c r="T1484" t="s">
        <v>2685</v>
      </c>
      <c r="U1484" s="213">
        <v>4.4400000000000004</v>
      </c>
      <c r="V1484" t="s">
        <v>1310</v>
      </c>
      <c r="W1484" t="s">
        <v>3459</v>
      </c>
      <c r="X1484" t="s">
        <v>3460</v>
      </c>
      <c r="Y1484" t="s">
        <v>3280</v>
      </c>
      <c r="Z1484" t="s">
        <v>4117</v>
      </c>
      <c r="AA1484">
        <v>789172</v>
      </c>
      <c r="AB1484" s="210">
        <v>37027.875</v>
      </c>
      <c r="AC1484" s="210">
        <v>37027.875</v>
      </c>
    </row>
    <row r="1485" spans="1:30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25">
        <f t="shared" si="120"/>
        <v>5000</v>
      </c>
      <c r="G1485" s="214">
        <v>1246088</v>
      </c>
      <c r="H1485" s="210">
        <v>37026.355462962965</v>
      </c>
      <c r="I1485" t="s">
        <v>3396</v>
      </c>
      <c r="M1485" t="s">
        <v>3795</v>
      </c>
      <c r="N1485" t="s">
        <v>3275</v>
      </c>
      <c r="O1485" t="s">
        <v>3438</v>
      </c>
      <c r="P1485" s="211">
        <v>5000</v>
      </c>
      <c r="S1485" t="s">
        <v>3796</v>
      </c>
      <c r="T1485" t="s">
        <v>2685</v>
      </c>
      <c r="U1485" s="213">
        <v>4.6550000000000002</v>
      </c>
      <c r="V1485" t="s">
        <v>3443</v>
      </c>
      <c r="W1485" t="s">
        <v>3408</v>
      </c>
      <c r="X1485" t="s">
        <v>3409</v>
      </c>
      <c r="Y1485" t="s">
        <v>3280</v>
      </c>
      <c r="Z1485" t="s">
        <v>4117</v>
      </c>
      <c r="AA1485">
        <v>789173</v>
      </c>
      <c r="AB1485" s="210">
        <v>37027.875</v>
      </c>
      <c r="AC1485" s="210">
        <v>37027.875</v>
      </c>
    </row>
    <row r="1486" spans="1:30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25">
        <f t="shared" si="120"/>
        <v>5000</v>
      </c>
      <c r="G1486" s="214">
        <v>1246090</v>
      </c>
      <c r="H1486" s="210">
        <v>37026.35560185185</v>
      </c>
      <c r="I1486" t="s">
        <v>1056</v>
      </c>
      <c r="M1486" t="s">
        <v>3795</v>
      </c>
      <c r="N1486" t="s">
        <v>3275</v>
      </c>
      <c r="O1486" t="s">
        <v>3655</v>
      </c>
      <c r="P1486" s="211">
        <v>5000</v>
      </c>
      <c r="S1486" t="s">
        <v>3796</v>
      </c>
      <c r="T1486" t="s">
        <v>2685</v>
      </c>
      <c r="U1486" s="213">
        <v>3.23</v>
      </c>
      <c r="V1486" t="s">
        <v>1058</v>
      </c>
      <c r="W1486" t="s">
        <v>3656</v>
      </c>
      <c r="X1486" t="s">
        <v>3580</v>
      </c>
      <c r="Y1486" t="s">
        <v>3280</v>
      </c>
      <c r="Z1486" t="s">
        <v>4117</v>
      </c>
      <c r="AA1486">
        <v>789174</v>
      </c>
      <c r="AB1486" s="210">
        <v>37027.875</v>
      </c>
      <c r="AC1486" s="210">
        <v>37027.875</v>
      </c>
    </row>
    <row r="1487" spans="1:30" x14ac:dyDescent="0.2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30</v>
      </c>
      <c r="F1487" s="225">
        <f t="shared" si="120"/>
        <v>150000</v>
      </c>
      <c r="G1487" s="214">
        <v>1246091</v>
      </c>
      <c r="H1487" s="210">
        <v>37026.355613425927</v>
      </c>
      <c r="I1487" t="s">
        <v>3396</v>
      </c>
      <c r="M1487" t="s">
        <v>3795</v>
      </c>
      <c r="N1487" t="s">
        <v>3247</v>
      </c>
      <c r="O1487" t="s">
        <v>3248</v>
      </c>
      <c r="P1487" s="211">
        <v>5000</v>
      </c>
      <c r="S1487" t="s">
        <v>3796</v>
      </c>
      <c r="T1487" t="s">
        <v>2685</v>
      </c>
      <c r="U1487" s="213">
        <v>4.49</v>
      </c>
      <c r="V1487" t="s">
        <v>1311</v>
      </c>
      <c r="W1487" t="s">
        <v>3975</v>
      </c>
      <c r="X1487" t="s">
        <v>3250</v>
      </c>
      <c r="Y1487" t="s">
        <v>2803</v>
      </c>
      <c r="Z1487" t="s">
        <v>4117</v>
      </c>
      <c r="AA1487" t="s">
        <v>1312</v>
      </c>
      <c r="AB1487" s="210">
        <v>37043.875</v>
      </c>
      <c r="AC1487" s="210">
        <v>37072.875</v>
      </c>
      <c r="AD1487">
        <f>(AC1487-AB1487+1)*SUM(P1487:Q1487)</f>
        <v>150000</v>
      </c>
    </row>
    <row r="1488" spans="1:30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25">
        <f t="shared" si="120"/>
        <v>150</v>
      </c>
      <c r="G1488" s="214">
        <v>1246092</v>
      </c>
      <c r="H1488" s="210">
        <v>37026.355671296296</v>
      </c>
      <c r="I1488" t="s">
        <v>3551</v>
      </c>
      <c r="M1488" t="s">
        <v>3795</v>
      </c>
      <c r="N1488" t="s">
        <v>3275</v>
      </c>
      <c r="O1488" t="s">
        <v>3438</v>
      </c>
      <c r="P1488" s="211">
        <v>150</v>
      </c>
      <c r="S1488" t="s">
        <v>3796</v>
      </c>
      <c r="T1488" t="s">
        <v>2685</v>
      </c>
      <c r="U1488" s="213">
        <v>4.6500000000000004</v>
      </c>
      <c r="V1488" t="s">
        <v>1297</v>
      </c>
      <c r="W1488" t="s">
        <v>3408</v>
      </c>
      <c r="X1488" t="s">
        <v>3409</v>
      </c>
      <c r="Y1488" t="s">
        <v>3280</v>
      </c>
      <c r="Z1488" t="s">
        <v>4117</v>
      </c>
      <c r="AA1488">
        <v>789175</v>
      </c>
      <c r="AB1488" s="210">
        <v>37027.875</v>
      </c>
      <c r="AC1488" s="210">
        <v>37027.875</v>
      </c>
    </row>
    <row r="1489" spans="1:30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25">
        <f t="shared" si="120"/>
        <v>25000</v>
      </c>
      <c r="G1489" s="214">
        <v>1246093</v>
      </c>
      <c r="H1489" s="210">
        <v>37026.355682870373</v>
      </c>
      <c r="I1489" t="s">
        <v>3758</v>
      </c>
      <c r="M1489" t="s">
        <v>3795</v>
      </c>
      <c r="N1489" t="s">
        <v>3275</v>
      </c>
      <c r="O1489" t="s">
        <v>3457</v>
      </c>
      <c r="Q1489" s="211">
        <v>25000</v>
      </c>
      <c r="S1489" t="s">
        <v>3796</v>
      </c>
      <c r="T1489" t="s">
        <v>2685</v>
      </c>
      <c r="U1489" s="213">
        <v>4.4400000000000004</v>
      </c>
      <c r="V1489" t="s">
        <v>3759</v>
      </c>
      <c r="W1489" t="s">
        <v>3459</v>
      </c>
      <c r="X1489" t="s">
        <v>3460</v>
      </c>
      <c r="Y1489" t="s">
        <v>3280</v>
      </c>
      <c r="Z1489" t="s">
        <v>4117</v>
      </c>
      <c r="AA1489">
        <v>789176</v>
      </c>
      <c r="AB1489" s="210">
        <v>37027.875</v>
      </c>
      <c r="AC1489" s="210">
        <v>37027.875</v>
      </c>
    </row>
    <row r="1490" spans="1:30" x14ac:dyDescent="0.2">
      <c r="A1490" s="44" t="str">
        <f t="shared" si="116"/>
        <v xml:space="preserve"> Natural Gas Physical</v>
      </c>
      <c r="B1490" s="44" t="str">
        <f t="shared" si="117"/>
        <v/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25">
        <f t="shared" si="120"/>
        <v>10000</v>
      </c>
      <c r="G1490" s="214">
        <v>1246094</v>
      </c>
      <c r="H1490" s="210">
        <v>37026.355729166666</v>
      </c>
      <c r="I1490" t="s">
        <v>3310</v>
      </c>
      <c r="M1490" t="s">
        <v>3795</v>
      </c>
      <c r="N1490" t="s">
        <v>3352</v>
      </c>
      <c r="O1490" t="s">
        <v>3353</v>
      </c>
      <c r="Q1490" s="211">
        <v>10000</v>
      </c>
      <c r="S1490" t="s">
        <v>3796</v>
      </c>
      <c r="T1490" t="s">
        <v>2685</v>
      </c>
      <c r="U1490" s="213">
        <v>4.6950000000000003</v>
      </c>
      <c r="V1490" t="s">
        <v>3354</v>
      </c>
      <c r="W1490" t="s">
        <v>3355</v>
      </c>
      <c r="X1490" t="s">
        <v>3356</v>
      </c>
      <c r="Y1490" t="s">
        <v>3280</v>
      </c>
      <c r="Z1490" t="s">
        <v>4117</v>
      </c>
      <c r="AA1490">
        <v>789177</v>
      </c>
      <c r="AB1490" s="210">
        <v>37027.875</v>
      </c>
      <c r="AC1490" s="210">
        <v>37027.875</v>
      </c>
    </row>
    <row r="1491" spans="1:30" x14ac:dyDescent="0.2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16</v>
      </c>
      <c r="F1491" s="225">
        <f t="shared" si="120"/>
        <v>40000</v>
      </c>
      <c r="G1491" s="214">
        <v>1246095</v>
      </c>
      <c r="H1491" s="210">
        <v>37026.355740740742</v>
      </c>
      <c r="I1491" t="s">
        <v>1056</v>
      </c>
      <c r="M1491" t="s">
        <v>3795</v>
      </c>
      <c r="N1491" t="s">
        <v>3247</v>
      </c>
      <c r="O1491" t="s">
        <v>1313</v>
      </c>
      <c r="Q1491" s="211">
        <v>2500</v>
      </c>
      <c r="S1491" t="s">
        <v>3796</v>
      </c>
      <c r="T1491" t="s">
        <v>2685</v>
      </c>
      <c r="U1491" s="213">
        <v>3.06</v>
      </c>
      <c r="V1491" t="s">
        <v>1314</v>
      </c>
      <c r="W1491" t="s">
        <v>1315</v>
      </c>
      <c r="X1491" t="s">
        <v>1316</v>
      </c>
      <c r="Y1491" t="s">
        <v>2803</v>
      </c>
      <c r="Z1491" t="s">
        <v>4117</v>
      </c>
      <c r="AA1491" t="s">
        <v>1317</v>
      </c>
      <c r="AB1491" s="210">
        <v>37027.875</v>
      </c>
      <c r="AC1491" s="210">
        <v>37042.875</v>
      </c>
      <c r="AD1491">
        <f>(AC1491-AB1491+1)*SUM(P1491:Q1491)</f>
        <v>40000</v>
      </c>
    </row>
    <row r="1492" spans="1:30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25">
        <f t="shared" si="120"/>
        <v>5000</v>
      </c>
      <c r="G1492" s="214">
        <v>1246096</v>
      </c>
      <c r="H1492" s="210">
        <v>37026.356053240743</v>
      </c>
      <c r="I1492" t="s">
        <v>3246</v>
      </c>
      <c r="M1492" t="s">
        <v>3795</v>
      </c>
      <c r="N1492" t="s">
        <v>3275</v>
      </c>
      <c r="O1492" t="s">
        <v>1193</v>
      </c>
      <c r="Q1492" s="211">
        <v>5000</v>
      </c>
      <c r="S1492" t="s">
        <v>3796</v>
      </c>
      <c r="T1492" t="s">
        <v>2685</v>
      </c>
      <c r="U1492" s="213">
        <v>4.45</v>
      </c>
      <c r="V1492" t="s">
        <v>3249</v>
      </c>
      <c r="W1492" t="s">
        <v>3459</v>
      </c>
      <c r="X1492" t="s">
        <v>3460</v>
      </c>
      <c r="Y1492" t="s">
        <v>3280</v>
      </c>
      <c r="Z1492" t="s">
        <v>4117</v>
      </c>
      <c r="AA1492">
        <v>789178</v>
      </c>
      <c r="AB1492" s="210">
        <v>37027.875</v>
      </c>
      <c r="AC1492" s="210">
        <v>37027.875</v>
      </c>
    </row>
    <row r="1493" spans="1:30" x14ac:dyDescent="0.2">
      <c r="A1493" s="44" t="str">
        <f t="shared" si="116"/>
        <v xml:space="preserve"> Power Physical</v>
      </c>
      <c r="B1493" s="44" t="str">
        <f t="shared" si="117"/>
        <v/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25">
        <f t="shared" si="120"/>
        <v>25</v>
      </c>
      <c r="G1493" s="214">
        <v>1246097</v>
      </c>
      <c r="H1493" s="210">
        <v>37026.356180555558</v>
      </c>
      <c r="I1493" t="s">
        <v>2730</v>
      </c>
      <c r="M1493" t="s">
        <v>3886</v>
      </c>
      <c r="N1493" t="s">
        <v>2705</v>
      </c>
      <c r="O1493" t="s">
        <v>3504</v>
      </c>
      <c r="P1493" s="211">
        <v>25</v>
      </c>
      <c r="S1493" t="s">
        <v>3794</v>
      </c>
      <c r="T1493" t="s">
        <v>2707</v>
      </c>
      <c r="U1493" s="213">
        <v>24.05</v>
      </c>
      <c r="V1493" t="s">
        <v>2765</v>
      </c>
      <c r="W1493" t="s">
        <v>2709</v>
      </c>
      <c r="X1493" t="s">
        <v>2710</v>
      </c>
      <c r="Y1493" t="s">
        <v>2711</v>
      </c>
      <c r="Z1493" t="s">
        <v>2712</v>
      </c>
      <c r="AA1493">
        <v>102398.1</v>
      </c>
      <c r="AB1493" s="210">
        <v>37028.875</v>
      </c>
      <c r="AC1493" s="210">
        <v>37028.875</v>
      </c>
    </row>
    <row r="1494" spans="1:30" x14ac:dyDescent="0.2">
      <c r="A1494" s="44" t="str">
        <f t="shared" si="116"/>
        <v xml:space="preserve"> Power Physical</v>
      </c>
      <c r="B1494" s="44" t="str">
        <f t="shared" si="117"/>
        <v/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25">
        <f t="shared" si="120"/>
        <v>25</v>
      </c>
      <c r="G1494" s="214">
        <v>1246098</v>
      </c>
      <c r="H1494" s="210">
        <v>37026.356226851851</v>
      </c>
      <c r="I1494" t="s">
        <v>2730</v>
      </c>
      <c r="M1494" t="s">
        <v>3886</v>
      </c>
      <c r="N1494" t="s">
        <v>2705</v>
      </c>
      <c r="O1494" t="s">
        <v>3527</v>
      </c>
      <c r="P1494" s="211">
        <v>25</v>
      </c>
      <c r="S1494" t="s">
        <v>3794</v>
      </c>
      <c r="T1494" t="s">
        <v>2707</v>
      </c>
      <c r="U1494" s="213">
        <v>29.95</v>
      </c>
      <c r="V1494" t="s">
        <v>2765</v>
      </c>
      <c r="W1494" t="s">
        <v>2709</v>
      </c>
      <c r="X1494" t="s">
        <v>2710</v>
      </c>
      <c r="Y1494" t="s">
        <v>2711</v>
      </c>
      <c r="Z1494" t="s">
        <v>2712</v>
      </c>
      <c r="AA1494">
        <v>102399.1</v>
      </c>
      <c r="AB1494" s="210">
        <v>37028.875</v>
      </c>
      <c r="AC1494" s="210">
        <v>37028.875</v>
      </c>
    </row>
    <row r="1495" spans="1:30" x14ac:dyDescent="0.2">
      <c r="A1495" s="44" t="str">
        <f t="shared" si="116"/>
        <v>US Power Physical</v>
      </c>
      <c r="B1495" s="44" t="str">
        <f t="shared" si="117"/>
        <v>US</v>
      </c>
      <c r="C1495" s="44" t="str">
        <f t="shared" si="118"/>
        <v>Power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25">
        <f t="shared" si="120"/>
        <v>25</v>
      </c>
      <c r="G1495" s="214">
        <v>1246099</v>
      </c>
      <c r="H1495" s="210">
        <v>37026.356226851851</v>
      </c>
      <c r="I1495" t="s">
        <v>1169</v>
      </c>
      <c r="M1495" t="s">
        <v>3886</v>
      </c>
      <c r="N1495" t="s">
        <v>3645</v>
      </c>
      <c r="O1495" t="s">
        <v>1241</v>
      </c>
      <c r="P1495" s="211">
        <v>25</v>
      </c>
      <c r="S1495" t="s">
        <v>3794</v>
      </c>
      <c r="T1495" t="s">
        <v>2685</v>
      </c>
      <c r="U1495" s="213">
        <v>80</v>
      </c>
      <c r="V1495" t="s">
        <v>1170</v>
      </c>
      <c r="W1495" t="s">
        <v>3666</v>
      </c>
      <c r="X1495" t="s">
        <v>3649</v>
      </c>
      <c r="Y1495" t="s">
        <v>3074</v>
      </c>
      <c r="Z1495" t="s">
        <v>4112</v>
      </c>
      <c r="AA1495">
        <v>611110.1</v>
      </c>
      <c r="AB1495" s="210">
        <v>37027.875</v>
      </c>
      <c r="AC1495" s="210">
        <v>37027.875</v>
      </c>
    </row>
    <row r="1496" spans="1:30" x14ac:dyDescent="0.2">
      <c r="A1496" s="44" t="str">
        <f t="shared" si="116"/>
        <v>US Natural Gas Financial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16</v>
      </c>
      <c r="F1496" s="225">
        <f t="shared" si="120"/>
        <v>80000</v>
      </c>
      <c r="G1496" s="214">
        <v>1246100</v>
      </c>
      <c r="H1496" s="210">
        <v>37026.356273148151</v>
      </c>
      <c r="I1496" t="s">
        <v>4237</v>
      </c>
      <c r="M1496" t="s">
        <v>3795</v>
      </c>
      <c r="N1496" t="s">
        <v>3247</v>
      </c>
      <c r="O1496" t="s">
        <v>3422</v>
      </c>
      <c r="Q1496" s="211">
        <v>5000</v>
      </c>
      <c r="S1496" t="s">
        <v>3796</v>
      </c>
      <c r="T1496" t="s">
        <v>2685</v>
      </c>
      <c r="U1496" s="213">
        <v>4.43</v>
      </c>
      <c r="V1496" t="s">
        <v>3423</v>
      </c>
      <c r="W1496" t="s">
        <v>3424</v>
      </c>
      <c r="X1496" t="s">
        <v>3425</v>
      </c>
      <c r="Y1496" t="s">
        <v>2803</v>
      </c>
      <c r="Z1496" t="s">
        <v>4117</v>
      </c>
      <c r="AA1496" t="s">
        <v>1318</v>
      </c>
      <c r="AB1496" s="210">
        <v>37027.875</v>
      </c>
      <c r="AC1496" s="210">
        <v>37042.875</v>
      </c>
      <c r="AD1496">
        <f>(AC1496-AB1496+1)*SUM(P1496:Q1496)</f>
        <v>80000</v>
      </c>
    </row>
    <row r="1497" spans="1:30" x14ac:dyDescent="0.2">
      <c r="A1497" s="44" t="str">
        <f t="shared" si="116"/>
        <v>US Natural Gas Financial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Financial</v>
      </c>
      <c r="E1497" s="44">
        <f>IF(VLOOKUP(S1497,'DD-Lookup'!$J$6:$L$50,3,FALSE)="Monthly",(YEAR(AC1497)-YEAR(AB1497))*12+MONTH(AC1497)-MONTH(AB1497)+1,(AC1497-AB1497+1))</f>
        <v>90</v>
      </c>
      <c r="F1497" s="225">
        <f t="shared" si="120"/>
        <v>450000</v>
      </c>
      <c r="G1497" s="214">
        <v>1246101</v>
      </c>
      <c r="H1497" s="210">
        <v>37026.356273148151</v>
      </c>
      <c r="I1497" t="s">
        <v>3272</v>
      </c>
      <c r="M1497" t="s">
        <v>3795</v>
      </c>
      <c r="N1497" t="s">
        <v>3303</v>
      </c>
      <c r="O1497" t="s">
        <v>1271</v>
      </c>
      <c r="Q1497" s="211">
        <v>5000</v>
      </c>
      <c r="S1497" t="s">
        <v>3796</v>
      </c>
      <c r="T1497" t="s">
        <v>2685</v>
      </c>
      <c r="U1497" s="213">
        <v>3.2</v>
      </c>
      <c r="V1497" t="s">
        <v>1116</v>
      </c>
      <c r="W1497" t="s">
        <v>1111</v>
      </c>
      <c r="X1497" t="s">
        <v>1112</v>
      </c>
      <c r="Y1497" t="s">
        <v>2803</v>
      </c>
      <c r="Z1497" t="s">
        <v>4117</v>
      </c>
      <c r="AA1497" t="s">
        <v>1319</v>
      </c>
      <c r="AB1497" s="210">
        <v>37257</v>
      </c>
      <c r="AC1497" s="210">
        <v>37346</v>
      </c>
      <c r="AD1497">
        <f>(AC1497-AB1497+1)*SUM(P1497:Q1497)</f>
        <v>450000</v>
      </c>
    </row>
    <row r="1498" spans="1:30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25">
        <f t="shared" si="120"/>
        <v>5000</v>
      </c>
      <c r="G1498" s="214">
        <v>1246102</v>
      </c>
      <c r="H1498" s="210">
        <v>37026.35633101852</v>
      </c>
      <c r="I1498" t="s">
        <v>3475</v>
      </c>
      <c r="M1498" t="s">
        <v>3795</v>
      </c>
      <c r="N1498" t="s">
        <v>3275</v>
      </c>
      <c r="O1498" t="s">
        <v>3707</v>
      </c>
      <c r="Q1498" s="211">
        <v>5000</v>
      </c>
      <c r="S1498" t="s">
        <v>3796</v>
      </c>
      <c r="T1498" t="s">
        <v>2685</v>
      </c>
      <c r="U1498" s="213">
        <v>3.09</v>
      </c>
      <c r="V1498" t="s">
        <v>3476</v>
      </c>
      <c r="W1498" t="s">
        <v>3704</v>
      </c>
      <c r="X1498" t="s">
        <v>3705</v>
      </c>
      <c r="Y1498" t="s">
        <v>3280</v>
      </c>
      <c r="Z1498" t="s">
        <v>4117</v>
      </c>
      <c r="AA1498">
        <v>789179</v>
      </c>
      <c r="AB1498" s="210">
        <v>37027.875</v>
      </c>
      <c r="AC1498" s="210">
        <v>37027.875</v>
      </c>
    </row>
    <row r="1499" spans="1:30" x14ac:dyDescent="0.2">
      <c r="A1499" s="44" t="str">
        <f t="shared" si="116"/>
        <v xml:space="preserve"> Natural Gas Physical</v>
      </c>
      <c r="B1499" s="44" t="str">
        <f t="shared" si="117"/>
        <v/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25">
        <f t="shared" si="120"/>
        <v>50</v>
      </c>
      <c r="G1499" s="214">
        <v>1246103</v>
      </c>
      <c r="H1499" s="210">
        <v>37026.356342592589</v>
      </c>
      <c r="I1499" t="s">
        <v>1262</v>
      </c>
      <c r="M1499" t="s">
        <v>3795</v>
      </c>
      <c r="N1499" t="s">
        <v>3352</v>
      </c>
      <c r="O1499" t="s">
        <v>1320</v>
      </c>
      <c r="Q1499" s="211">
        <v>50</v>
      </c>
      <c r="S1499" t="s">
        <v>3796</v>
      </c>
      <c r="T1499" t="s">
        <v>2685</v>
      </c>
      <c r="U1499" s="213">
        <v>4.71</v>
      </c>
      <c r="V1499" t="s">
        <v>1275</v>
      </c>
      <c r="W1499" t="s">
        <v>3355</v>
      </c>
      <c r="X1499" t="s">
        <v>3356</v>
      </c>
      <c r="Y1499" t="s">
        <v>3280</v>
      </c>
      <c r="Z1499" t="s">
        <v>4117</v>
      </c>
      <c r="AA1499">
        <v>789180</v>
      </c>
      <c r="AB1499" s="210">
        <v>37027.875</v>
      </c>
      <c r="AC1499" s="210">
        <v>37027.875</v>
      </c>
    </row>
    <row r="1500" spans="1:30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25">
        <f t="shared" si="120"/>
        <v>10000</v>
      </c>
      <c r="G1500" s="214">
        <v>1246104</v>
      </c>
      <c r="H1500" s="210">
        <v>37026.356435185182</v>
      </c>
      <c r="I1500" t="s">
        <v>3565</v>
      </c>
      <c r="M1500" t="s">
        <v>3795</v>
      </c>
      <c r="N1500" t="s">
        <v>3275</v>
      </c>
      <c r="O1500" t="s">
        <v>3470</v>
      </c>
      <c r="Q1500" s="211">
        <v>10000</v>
      </c>
      <c r="S1500" t="s">
        <v>3796</v>
      </c>
      <c r="T1500" t="s">
        <v>2685</v>
      </c>
      <c r="U1500" s="213">
        <v>4.415</v>
      </c>
      <c r="V1500" t="s">
        <v>1321</v>
      </c>
      <c r="W1500" t="s">
        <v>3471</v>
      </c>
      <c r="X1500" t="s">
        <v>3472</v>
      </c>
      <c r="Y1500" t="s">
        <v>3280</v>
      </c>
      <c r="Z1500" t="s">
        <v>4117</v>
      </c>
      <c r="AA1500">
        <v>789181</v>
      </c>
      <c r="AB1500" s="210">
        <v>37027.875</v>
      </c>
      <c r="AC1500" s="210">
        <v>37027.875</v>
      </c>
    </row>
    <row r="1501" spans="1:30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25">
        <f t="shared" si="120"/>
        <v>10000</v>
      </c>
      <c r="G1501" s="214">
        <v>1246106</v>
      </c>
      <c r="H1501" s="210">
        <v>37026.356481481482</v>
      </c>
      <c r="I1501" t="s">
        <v>3565</v>
      </c>
      <c r="M1501" t="s">
        <v>3795</v>
      </c>
      <c r="N1501" t="s">
        <v>3275</v>
      </c>
      <c r="O1501" t="s">
        <v>3470</v>
      </c>
      <c r="Q1501" s="211">
        <v>10000</v>
      </c>
      <c r="S1501" t="s">
        <v>3796</v>
      </c>
      <c r="T1501" t="s">
        <v>2685</v>
      </c>
      <c r="U1501" s="213">
        <v>4.42</v>
      </c>
      <c r="V1501" t="s">
        <v>1321</v>
      </c>
      <c r="W1501" t="s">
        <v>3471</v>
      </c>
      <c r="X1501" t="s">
        <v>3472</v>
      </c>
      <c r="Y1501" t="s">
        <v>3280</v>
      </c>
      <c r="Z1501" t="s">
        <v>4117</v>
      </c>
      <c r="AA1501">
        <v>789182</v>
      </c>
      <c r="AB1501" s="210">
        <v>37027.875</v>
      </c>
      <c r="AC1501" s="210">
        <v>37027.875</v>
      </c>
    </row>
    <row r="1502" spans="1:30" x14ac:dyDescent="0.2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30</v>
      </c>
      <c r="F1502" s="225">
        <f t="shared" si="120"/>
        <v>300000</v>
      </c>
      <c r="G1502" s="214">
        <v>1246108</v>
      </c>
      <c r="H1502" s="210">
        <v>37026.356539351851</v>
      </c>
      <c r="I1502" t="s">
        <v>3386</v>
      </c>
      <c r="M1502" t="s">
        <v>3795</v>
      </c>
      <c r="N1502" t="s">
        <v>3247</v>
      </c>
      <c r="O1502" t="s">
        <v>3248</v>
      </c>
      <c r="P1502" s="211">
        <v>10000</v>
      </c>
      <c r="S1502" t="s">
        <v>3796</v>
      </c>
      <c r="T1502" t="s">
        <v>2685</v>
      </c>
      <c r="U1502" s="213">
        <v>4.49</v>
      </c>
      <c r="V1502" t="s">
        <v>1209</v>
      </c>
      <c r="W1502" t="s">
        <v>3975</v>
      </c>
      <c r="X1502" t="s">
        <v>3250</v>
      </c>
      <c r="Y1502" t="s">
        <v>2803</v>
      </c>
      <c r="Z1502" t="s">
        <v>4117</v>
      </c>
      <c r="AA1502" t="s">
        <v>1322</v>
      </c>
      <c r="AB1502" s="210">
        <v>37043.875</v>
      </c>
      <c r="AC1502" s="210">
        <v>37072.875</v>
      </c>
      <c r="AD1502">
        <f>(AC1502-AB1502+1)*SUM(P1502:Q1502)</f>
        <v>300000</v>
      </c>
    </row>
    <row r="1503" spans="1:30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25">
        <f t="shared" si="120"/>
        <v>5000</v>
      </c>
      <c r="G1503" s="214">
        <v>1246107</v>
      </c>
      <c r="H1503" s="210">
        <v>37026.356539351851</v>
      </c>
      <c r="I1503" t="s">
        <v>3234</v>
      </c>
      <c r="M1503" t="s">
        <v>3795</v>
      </c>
      <c r="N1503" t="s">
        <v>3275</v>
      </c>
      <c r="O1503" t="s">
        <v>3635</v>
      </c>
      <c r="P1503" s="211">
        <v>5000</v>
      </c>
      <c r="S1503" t="s">
        <v>3796</v>
      </c>
      <c r="T1503" t="s">
        <v>2685</v>
      </c>
      <c r="U1503" s="213">
        <v>3.07</v>
      </c>
      <c r="V1503" t="s">
        <v>1323</v>
      </c>
      <c r="W1503" t="s">
        <v>3637</v>
      </c>
      <c r="X1503" t="s">
        <v>3580</v>
      </c>
      <c r="Y1503" t="s">
        <v>3280</v>
      </c>
      <c r="Z1503" t="s">
        <v>4117</v>
      </c>
      <c r="AA1503">
        <v>789183</v>
      </c>
      <c r="AB1503" s="210">
        <v>37027.875</v>
      </c>
      <c r="AC1503" s="210">
        <v>37027.875</v>
      </c>
    </row>
    <row r="1504" spans="1:30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25">
        <f t="shared" si="120"/>
        <v>25</v>
      </c>
      <c r="G1504" s="214">
        <v>1246109</v>
      </c>
      <c r="H1504" s="210">
        <v>37026.356550925928</v>
      </c>
      <c r="I1504" t="s">
        <v>3266</v>
      </c>
      <c r="J1504" t="s">
        <v>1247</v>
      </c>
      <c r="K1504" t="s">
        <v>3207</v>
      </c>
      <c r="M1504" t="s">
        <v>3886</v>
      </c>
      <c r="N1504" t="s">
        <v>3650</v>
      </c>
      <c r="O1504" t="s">
        <v>3651</v>
      </c>
      <c r="Q1504" s="211">
        <v>25</v>
      </c>
      <c r="S1504" t="s">
        <v>3794</v>
      </c>
      <c r="T1504" t="s">
        <v>2685</v>
      </c>
      <c r="U1504" s="213">
        <v>96</v>
      </c>
      <c r="V1504" t="s">
        <v>1248</v>
      </c>
      <c r="W1504" t="s">
        <v>3653</v>
      </c>
      <c r="X1504" t="s">
        <v>3654</v>
      </c>
      <c r="Y1504" t="s">
        <v>3074</v>
      </c>
      <c r="Z1504" t="s">
        <v>4112</v>
      </c>
      <c r="AA1504">
        <v>611112.1</v>
      </c>
      <c r="AB1504" s="210">
        <v>37027.875</v>
      </c>
      <c r="AC1504" s="210">
        <v>37027.875</v>
      </c>
    </row>
    <row r="1505" spans="1:30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25">
        <f t="shared" si="120"/>
        <v>10000</v>
      </c>
      <c r="G1505" s="214">
        <v>1246110</v>
      </c>
      <c r="H1505" s="210">
        <v>37026.356631944444</v>
      </c>
      <c r="I1505" t="s">
        <v>3565</v>
      </c>
      <c r="M1505" t="s">
        <v>3795</v>
      </c>
      <c r="N1505" t="s">
        <v>3275</v>
      </c>
      <c r="O1505" t="s">
        <v>3470</v>
      </c>
      <c r="Q1505" s="211">
        <v>10000</v>
      </c>
      <c r="S1505" t="s">
        <v>3796</v>
      </c>
      <c r="T1505" t="s">
        <v>2685</v>
      </c>
      <c r="U1505" s="213">
        <v>4.43</v>
      </c>
      <c r="V1505" t="s">
        <v>1321</v>
      </c>
      <c r="W1505" t="s">
        <v>3471</v>
      </c>
      <c r="X1505" t="s">
        <v>3472</v>
      </c>
      <c r="Y1505" t="s">
        <v>3280</v>
      </c>
      <c r="Z1505" t="s">
        <v>4117</v>
      </c>
      <c r="AA1505">
        <v>789184</v>
      </c>
      <c r="AB1505" s="210">
        <v>37027.875</v>
      </c>
      <c r="AC1505" s="210">
        <v>37027.875</v>
      </c>
    </row>
    <row r="1506" spans="1:30" x14ac:dyDescent="0.2">
      <c r="A1506" s="44" t="str">
        <f t="shared" si="116"/>
        <v xml:space="preserve"> Natural Gas Physical</v>
      </c>
      <c r="B1506" s="44" t="str">
        <f t="shared" si="117"/>
        <v/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25">
        <f t="shared" si="120"/>
        <v>10000</v>
      </c>
      <c r="G1506" s="214">
        <v>1246111</v>
      </c>
      <c r="H1506" s="210">
        <v>37026.35664351852</v>
      </c>
      <c r="I1506" t="s">
        <v>1157</v>
      </c>
      <c r="M1506" t="s">
        <v>3795</v>
      </c>
      <c r="N1506" t="s">
        <v>3352</v>
      </c>
      <c r="O1506" t="s">
        <v>1274</v>
      </c>
      <c r="P1506" s="211">
        <v>10000</v>
      </c>
      <c r="S1506" t="s">
        <v>3796</v>
      </c>
      <c r="T1506" t="s">
        <v>2685</v>
      </c>
      <c r="U1506" s="213">
        <v>4.6900000000000004</v>
      </c>
      <c r="V1506" t="s">
        <v>1308</v>
      </c>
      <c r="W1506" t="s">
        <v>3355</v>
      </c>
      <c r="X1506" t="s">
        <v>3356</v>
      </c>
      <c r="Y1506" t="s">
        <v>3280</v>
      </c>
      <c r="Z1506" t="s">
        <v>4117</v>
      </c>
      <c r="AA1506">
        <v>789185</v>
      </c>
      <c r="AB1506" s="210">
        <v>37027.875</v>
      </c>
      <c r="AC1506" s="210">
        <v>37027.875</v>
      </c>
    </row>
    <row r="1507" spans="1:30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25">
        <f t="shared" si="120"/>
        <v>10000</v>
      </c>
      <c r="G1507" s="214">
        <v>1246112</v>
      </c>
      <c r="H1507" s="210">
        <v>37026.356666666667</v>
      </c>
      <c r="I1507" t="s">
        <v>3596</v>
      </c>
      <c r="M1507" t="s">
        <v>3795</v>
      </c>
      <c r="N1507" t="s">
        <v>3275</v>
      </c>
      <c r="O1507" t="s">
        <v>3593</v>
      </c>
      <c r="P1507" s="211">
        <v>10000</v>
      </c>
      <c r="S1507" t="s">
        <v>3796</v>
      </c>
      <c r="T1507" t="s">
        <v>2685</v>
      </c>
      <c r="U1507" s="213">
        <v>5.8</v>
      </c>
      <c r="V1507" t="s">
        <v>3597</v>
      </c>
      <c r="W1507" t="s">
        <v>3579</v>
      </c>
      <c r="X1507" t="s">
        <v>3580</v>
      </c>
      <c r="Y1507" t="s">
        <v>3280</v>
      </c>
      <c r="Z1507" t="s">
        <v>4117</v>
      </c>
      <c r="AA1507">
        <v>789186</v>
      </c>
      <c r="AB1507" s="210">
        <v>37027.875</v>
      </c>
      <c r="AC1507" s="210">
        <v>37027.875</v>
      </c>
    </row>
    <row r="1508" spans="1:30" x14ac:dyDescent="0.2">
      <c r="A1508" s="44" t="str">
        <f t="shared" si="116"/>
        <v xml:space="preserve"> Power Physical</v>
      </c>
      <c r="B1508" s="44" t="str">
        <f t="shared" si="117"/>
        <v/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25">
        <f t="shared" si="120"/>
        <v>25</v>
      </c>
      <c r="G1508" s="214">
        <v>1246113</v>
      </c>
      <c r="H1508" s="210">
        <v>37026.356678240743</v>
      </c>
      <c r="I1508" t="s">
        <v>2730</v>
      </c>
      <c r="M1508" t="s">
        <v>3886</v>
      </c>
      <c r="N1508" t="s">
        <v>2705</v>
      </c>
      <c r="O1508" t="s">
        <v>3504</v>
      </c>
      <c r="P1508" s="211">
        <v>25</v>
      </c>
      <c r="S1508" t="s">
        <v>3794</v>
      </c>
      <c r="T1508" t="s">
        <v>2707</v>
      </c>
      <c r="U1508" s="213">
        <v>24</v>
      </c>
      <c r="V1508" t="s">
        <v>2765</v>
      </c>
      <c r="W1508" t="s">
        <v>2709</v>
      </c>
      <c r="X1508" t="s">
        <v>2710</v>
      </c>
      <c r="Y1508" t="s">
        <v>2711</v>
      </c>
      <c r="Z1508" t="s">
        <v>2712</v>
      </c>
      <c r="AA1508">
        <v>102401.1</v>
      </c>
      <c r="AB1508" s="210">
        <v>37028.875</v>
      </c>
      <c r="AC1508" s="210">
        <v>37028.875</v>
      </c>
    </row>
    <row r="1509" spans="1:30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25">
        <f t="shared" si="120"/>
        <v>10000</v>
      </c>
      <c r="G1509" s="214">
        <v>1246114</v>
      </c>
      <c r="H1509" s="210">
        <v>37026.356678240743</v>
      </c>
      <c r="I1509" t="s">
        <v>3692</v>
      </c>
      <c r="M1509" t="s">
        <v>3795</v>
      </c>
      <c r="N1509" t="s">
        <v>3275</v>
      </c>
      <c r="O1509" t="s">
        <v>3276</v>
      </c>
      <c r="P1509" s="211">
        <v>10000</v>
      </c>
      <c r="S1509" t="s">
        <v>3796</v>
      </c>
      <c r="T1509" t="s">
        <v>2685</v>
      </c>
      <c r="U1509" s="213">
        <v>4.5387000000000004</v>
      </c>
      <c r="V1509" t="s">
        <v>1324</v>
      </c>
      <c r="W1509" t="s">
        <v>3278</v>
      </c>
      <c r="X1509" t="s">
        <v>3279</v>
      </c>
      <c r="Y1509" t="s">
        <v>3280</v>
      </c>
      <c r="Z1509" t="s">
        <v>4117</v>
      </c>
      <c r="AA1509">
        <v>789187</v>
      </c>
      <c r="AB1509" s="210">
        <v>37027.875</v>
      </c>
      <c r="AC1509" s="210">
        <v>37027.875</v>
      </c>
    </row>
    <row r="1510" spans="1:30" x14ac:dyDescent="0.2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31</v>
      </c>
      <c r="F1510" s="225">
        <f t="shared" si="120"/>
        <v>775</v>
      </c>
      <c r="G1510" s="214">
        <v>1246115</v>
      </c>
      <c r="H1510" s="210">
        <v>37026.356724537036</v>
      </c>
      <c r="I1510" t="s">
        <v>3172</v>
      </c>
      <c r="M1510" t="s">
        <v>3886</v>
      </c>
      <c r="N1510" t="s">
        <v>3645</v>
      </c>
      <c r="O1510" t="s">
        <v>1325</v>
      </c>
      <c r="P1510" s="211">
        <v>25</v>
      </c>
      <c r="S1510" t="s">
        <v>3794</v>
      </c>
      <c r="T1510" t="s">
        <v>2685</v>
      </c>
      <c r="U1510" s="213">
        <v>460</v>
      </c>
      <c r="V1510" t="s">
        <v>1326</v>
      </c>
      <c r="W1510" t="s">
        <v>1204</v>
      </c>
      <c r="X1510" t="s">
        <v>3649</v>
      </c>
      <c r="Y1510" t="s">
        <v>3074</v>
      </c>
      <c r="Z1510" t="s">
        <v>4112</v>
      </c>
      <c r="AA1510">
        <v>611114.1</v>
      </c>
      <c r="AB1510" s="210">
        <v>37104.875</v>
      </c>
      <c r="AC1510" s="210">
        <v>37134.875</v>
      </c>
    </row>
    <row r="1511" spans="1:30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25">
        <f t="shared" si="120"/>
        <v>20000</v>
      </c>
      <c r="G1511" s="214">
        <v>1246119</v>
      </c>
      <c r="H1511" s="210">
        <v>37026.356736111113</v>
      </c>
      <c r="I1511" t="s">
        <v>3125</v>
      </c>
      <c r="M1511" t="s">
        <v>3795</v>
      </c>
      <c r="N1511" t="s">
        <v>3275</v>
      </c>
      <c r="O1511" t="s">
        <v>1250</v>
      </c>
      <c r="P1511" s="211">
        <v>20000</v>
      </c>
      <c r="S1511" t="s">
        <v>3796</v>
      </c>
      <c r="T1511" t="s">
        <v>2685</v>
      </c>
      <c r="U1511" s="213">
        <v>4.63</v>
      </c>
      <c r="V1511" t="s">
        <v>1327</v>
      </c>
      <c r="W1511" t="s">
        <v>3491</v>
      </c>
      <c r="X1511" t="s">
        <v>3492</v>
      </c>
      <c r="Y1511" t="s">
        <v>3280</v>
      </c>
      <c r="Z1511" t="s">
        <v>4117</v>
      </c>
      <c r="AA1511">
        <v>789188</v>
      </c>
      <c r="AB1511" s="210">
        <v>37027.875</v>
      </c>
      <c r="AC1511" s="210">
        <v>37027.875</v>
      </c>
    </row>
    <row r="1512" spans="1:30" x14ac:dyDescent="0.2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30</v>
      </c>
      <c r="F1512" s="225">
        <f t="shared" si="120"/>
        <v>450000</v>
      </c>
      <c r="G1512" s="214">
        <v>1246120</v>
      </c>
      <c r="H1512" s="210">
        <v>37026.356782407405</v>
      </c>
      <c r="I1512" t="s">
        <v>3386</v>
      </c>
      <c r="M1512" t="s">
        <v>3795</v>
      </c>
      <c r="N1512" t="s">
        <v>3247</v>
      </c>
      <c r="O1512" t="s">
        <v>3559</v>
      </c>
      <c r="P1512" s="211">
        <v>15000</v>
      </c>
      <c r="S1512" t="s">
        <v>3796</v>
      </c>
      <c r="T1512" t="s">
        <v>2685</v>
      </c>
      <c r="U1512" s="213">
        <v>4.4850000000000003</v>
      </c>
      <c r="V1512" t="s">
        <v>1328</v>
      </c>
      <c r="W1512" t="s">
        <v>3975</v>
      </c>
      <c r="X1512" t="s">
        <v>3250</v>
      </c>
      <c r="Y1512" t="s">
        <v>2803</v>
      </c>
      <c r="Z1512" t="s">
        <v>4117</v>
      </c>
      <c r="AA1512" t="s">
        <v>1329</v>
      </c>
      <c r="AB1512" s="210">
        <v>37043.915972222225</v>
      </c>
      <c r="AC1512" s="210">
        <v>37072.915972222225</v>
      </c>
      <c r="AD1512">
        <f>(AC1512-AB1512+1)*SUM(P1512:Q1512)</f>
        <v>450000</v>
      </c>
    </row>
    <row r="1513" spans="1:30" x14ac:dyDescent="0.2">
      <c r="A1513" s="44" t="str">
        <f t="shared" si="116"/>
        <v>US Natural Gas Financial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Financial</v>
      </c>
      <c r="E1513" s="44">
        <f>IF(VLOOKUP(S1513,'DD-Lookup'!$J$6:$L$50,3,FALSE)="Monthly",(YEAR(AC1513)-YEAR(AB1513))*12+MONTH(AC1513)-MONTH(AB1513)+1,(AC1513-AB1513+1))</f>
        <v>153</v>
      </c>
      <c r="F1513" s="225">
        <f t="shared" si="120"/>
        <v>765000</v>
      </c>
      <c r="G1513" s="214">
        <v>1246121</v>
      </c>
      <c r="H1513" s="210">
        <v>37026.356793981482</v>
      </c>
      <c r="I1513" t="s">
        <v>4237</v>
      </c>
      <c r="M1513" t="s">
        <v>3795</v>
      </c>
      <c r="N1513" t="s">
        <v>3247</v>
      </c>
      <c r="O1513" t="s">
        <v>3430</v>
      </c>
      <c r="Q1513" s="211">
        <v>5000</v>
      </c>
      <c r="S1513" t="s">
        <v>3796</v>
      </c>
      <c r="T1513" t="s">
        <v>2685</v>
      </c>
      <c r="U1513" s="213">
        <v>4.5999999999999996</v>
      </c>
      <c r="V1513" t="s">
        <v>3546</v>
      </c>
      <c r="W1513" t="s">
        <v>3975</v>
      </c>
      <c r="X1513" t="s">
        <v>3250</v>
      </c>
      <c r="Y1513" t="s">
        <v>2803</v>
      </c>
      <c r="Z1513" t="s">
        <v>4117</v>
      </c>
      <c r="AA1513" t="s">
        <v>1330</v>
      </c>
      <c r="AB1513" s="210">
        <v>37043</v>
      </c>
      <c r="AC1513" s="210">
        <v>37195</v>
      </c>
      <c r="AD1513">
        <f>(AC1513-AB1513+1)*SUM(P1513:Q1513)</f>
        <v>765000</v>
      </c>
    </row>
    <row r="1514" spans="1:30" x14ac:dyDescent="0.2">
      <c r="A1514" s="44" t="str">
        <f t="shared" si="116"/>
        <v>US Natural Gas Financial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Financial</v>
      </c>
      <c r="E1514" s="44">
        <f>IF(VLOOKUP(S1514,'DD-Lookup'!$J$6:$L$50,3,FALSE)="Monthly",(YEAR(AC1514)-YEAR(AB1514))*12+MONTH(AC1514)-MONTH(AB1514)+1,(AC1514-AB1514+1))</f>
        <v>30</v>
      </c>
      <c r="F1514" s="225">
        <f t="shared" si="120"/>
        <v>150000</v>
      </c>
      <c r="G1514" s="214">
        <v>1246123</v>
      </c>
      <c r="H1514" s="210">
        <v>37026.356828703705</v>
      </c>
      <c r="I1514" t="s">
        <v>3256</v>
      </c>
      <c r="M1514" t="s">
        <v>3795</v>
      </c>
      <c r="N1514" t="s">
        <v>3247</v>
      </c>
      <c r="O1514" t="s">
        <v>3248</v>
      </c>
      <c r="Q1514" s="211">
        <v>5000</v>
      </c>
      <c r="S1514" t="s">
        <v>3796</v>
      </c>
      <c r="T1514" t="s">
        <v>2685</v>
      </c>
      <c r="U1514" s="213">
        <v>4.4950000000000001</v>
      </c>
      <c r="V1514" t="s">
        <v>1331</v>
      </c>
      <c r="W1514" t="s">
        <v>3975</v>
      </c>
      <c r="X1514" t="s">
        <v>3250</v>
      </c>
      <c r="Y1514" t="s">
        <v>2803</v>
      </c>
      <c r="Z1514" t="s">
        <v>4117</v>
      </c>
      <c r="AA1514" t="s">
        <v>1332</v>
      </c>
      <c r="AB1514" s="210">
        <v>37043.875</v>
      </c>
      <c r="AC1514" s="210">
        <v>37072.875</v>
      </c>
      <c r="AD1514">
        <f>(AC1514-AB1514+1)*SUM(P1514:Q1514)</f>
        <v>150000</v>
      </c>
    </row>
    <row r="1515" spans="1:30" x14ac:dyDescent="0.2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30</v>
      </c>
      <c r="F1515" s="225">
        <f t="shared" si="120"/>
        <v>1500</v>
      </c>
      <c r="G1515" s="214">
        <v>1246124</v>
      </c>
      <c r="H1515" s="210">
        <v>37026.356828703705</v>
      </c>
      <c r="I1515" t="s">
        <v>3086</v>
      </c>
      <c r="M1515" t="s">
        <v>3886</v>
      </c>
      <c r="N1515" t="s">
        <v>3096</v>
      </c>
      <c r="O1515" t="s">
        <v>3506</v>
      </c>
      <c r="Q1515" s="211">
        <v>50</v>
      </c>
      <c r="S1515" t="s">
        <v>3794</v>
      </c>
      <c r="T1515" t="s">
        <v>2685</v>
      </c>
      <c r="U1515" s="213">
        <v>72.75</v>
      </c>
      <c r="V1515" t="s">
        <v>3481</v>
      </c>
      <c r="W1515" t="s">
        <v>3190</v>
      </c>
      <c r="X1515" t="s">
        <v>3244</v>
      </c>
      <c r="Y1515" t="s">
        <v>3074</v>
      </c>
      <c r="Z1515" t="s">
        <v>4112</v>
      </c>
      <c r="AA1515">
        <v>611116.1</v>
      </c>
      <c r="AB1515" s="210">
        <v>37043.594444444447</v>
      </c>
      <c r="AC1515" s="210">
        <v>37072.594444444447</v>
      </c>
    </row>
    <row r="1516" spans="1:30" x14ac:dyDescent="0.2">
      <c r="A1516" s="44" t="str">
        <f t="shared" si="116"/>
        <v xml:space="preserve"> Natural Gas Physical</v>
      </c>
      <c r="B1516" s="44" t="str">
        <f t="shared" si="117"/>
        <v/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25">
        <f t="shared" si="120"/>
        <v>2500</v>
      </c>
      <c r="G1516" s="214">
        <v>1246122</v>
      </c>
      <c r="H1516" s="210">
        <v>37026.356828703705</v>
      </c>
      <c r="I1516" t="s">
        <v>1333</v>
      </c>
      <c r="M1516" t="s">
        <v>3795</v>
      </c>
      <c r="N1516" t="s">
        <v>3623</v>
      </c>
      <c r="O1516" t="s">
        <v>3624</v>
      </c>
      <c r="Q1516" s="211">
        <v>2500</v>
      </c>
      <c r="S1516" t="s">
        <v>4320</v>
      </c>
      <c r="T1516" t="s">
        <v>3625</v>
      </c>
      <c r="U1516" s="213">
        <v>6.03</v>
      </c>
      <c r="V1516" t="s">
        <v>1334</v>
      </c>
      <c r="W1516" t="s">
        <v>3627</v>
      </c>
      <c r="X1516" t="s">
        <v>3628</v>
      </c>
      <c r="Y1516" t="s">
        <v>3280</v>
      </c>
      <c r="Z1516" t="s">
        <v>4118</v>
      </c>
      <c r="AA1516">
        <v>789189</v>
      </c>
      <c r="AB1516" s="210">
        <v>37026.875</v>
      </c>
      <c r="AC1516" s="210">
        <v>37026.875</v>
      </c>
    </row>
    <row r="1517" spans="1:30" x14ac:dyDescent="0.2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30</v>
      </c>
      <c r="F1517" s="225">
        <f t="shared" si="120"/>
        <v>750000</v>
      </c>
      <c r="G1517" s="214">
        <v>1246126</v>
      </c>
      <c r="H1517" s="210">
        <v>37026.356898148151</v>
      </c>
      <c r="I1517" t="s">
        <v>4237</v>
      </c>
      <c r="M1517" t="s">
        <v>3795</v>
      </c>
      <c r="N1517" t="s">
        <v>3303</v>
      </c>
      <c r="O1517" t="s">
        <v>3683</v>
      </c>
      <c r="Q1517" s="211">
        <v>25000</v>
      </c>
      <c r="S1517" t="s">
        <v>3796</v>
      </c>
      <c r="T1517" t="s">
        <v>2685</v>
      </c>
      <c r="U1517" s="213">
        <v>-6.5000000000000002E-2</v>
      </c>
      <c r="V1517" t="s">
        <v>1259</v>
      </c>
      <c r="W1517" t="s">
        <v>3685</v>
      </c>
      <c r="X1517" t="s">
        <v>3686</v>
      </c>
      <c r="Y1517" t="s">
        <v>2803</v>
      </c>
      <c r="Z1517" t="s">
        <v>4117</v>
      </c>
      <c r="AA1517" t="s">
        <v>1335</v>
      </c>
      <c r="AB1517" s="210">
        <v>37043.875</v>
      </c>
      <c r="AC1517" s="210">
        <v>37072.875</v>
      </c>
      <c r="AD1517">
        <f>(AC1517-AB1517+1)*SUM(P1517:Q1517)</f>
        <v>750000</v>
      </c>
    </row>
    <row r="1518" spans="1:30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25">
        <f t="shared" si="120"/>
        <v>3698</v>
      </c>
      <c r="G1518" s="214">
        <v>1246125</v>
      </c>
      <c r="H1518" s="210">
        <v>37026.356898148151</v>
      </c>
      <c r="I1518" t="s">
        <v>3281</v>
      </c>
      <c r="M1518" t="s">
        <v>3795</v>
      </c>
      <c r="N1518" t="s">
        <v>3275</v>
      </c>
      <c r="O1518" t="s">
        <v>3373</v>
      </c>
      <c r="Q1518" s="211">
        <v>3698</v>
      </c>
      <c r="S1518" t="s">
        <v>3796</v>
      </c>
      <c r="T1518" t="s">
        <v>2685</v>
      </c>
      <c r="U1518" s="213">
        <v>4.4000000000000004</v>
      </c>
      <c r="V1518" t="s">
        <v>3282</v>
      </c>
      <c r="W1518" t="s">
        <v>3363</v>
      </c>
      <c r="X1518" t="s">
        <v>3364</v>
      </c>
      <c r="Y1518" t="s">
        <v>3280</v>
      </c>
      <c r="Z1518" t="s">
        <v>4117</v>
      </c>
      <c r="AA1518">
        <v>789190</v>
      </c>
      <c r="AB1518" s="210">
        <v>37027.875</v>
      </c>
      <c r="AC1518" s="210">
        <v>37027.875</v>
      </c>
    </row>
    <row r="1519" spans="1:30" x14ac:dyDescent="0.2">
      <c r="A1519" s="44" t="str">
        <f t="shared" si="116"/>
        <v>US Power Physical</v>
      </c>
      <c r="B1519" s="44" t="str">
        <f t="shared" si="117"/>
        <v>US</v>
      </c>
      <c r="C1519" s="44" t="str">
        <f t="shared" si="118"/>
        <v>Power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25">
        <f t="shared" si="120"/>
        <v>25</v>
      </c>
      <c r="G1519" s="214">
        <v>1246127</v>
      </c>
      <c r="H1519" s="210">
        <v>37026.356921296298</v>
      </c>
      <c r="I1519" t="s">
        <v>3663</v>
      </c>
      <c r="M1519" t="s">
        <v>3886</v>
      </c>
      <c r="N1519" t="s">
        <v>3645</v>
      </c>
      <c r="O1519" t="s">
        <v>3727</v>
      </c>
      <c r="P1519" s="211">
        <v>25</v>
      </c>
      <c r="S1519" t="s">
        <v>3794</v>
      </c>
      <c r="T1519" t="s">
        <v>2685</v>
      </c>
      <c r="U1519" s="213">
        <v>240</v>
      </c>
      <c r="V1519" t="s">
        <v>3665</v>
      </c>
      <c r="W1519" t="s">
        <v>3729</v>
      </c>
      <c r="X1519" t="s">
        <v>3730</v>
      </c>
      <c r="Y1519" t="s">
        <v>3074</v>
      </c>
      <c r="Z1519" t="s">
        <v>4112</v>
      </c>
      <c r="AA1519">
        <v>611117.1</v>
      </c>
      <c r="AB1519" s="210">
        <v>37027.875</v>
      </c>
      <c r="AC1519" s="210">
        <v>37027.875</v>
      </c>
    </row>
    <row r="1520" spans="1:30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25">
        <f t="shared" si="120"/>
        <v>5000</v>
      </c>
      <c r="G1520" s="214">
        <v>1246128</v>
      </c>
      <c r="H1520" s="210">
        <v>37026.35696759259</v>
      </c>
      <c r="I1520" t="s">
        <v>4237</v>
      </c>
      <c r="M1520" t="s">
        <v>3795</v>
      </c>
      <c r="N1520" t="s">
        <v>3275</v>
      </c>
      <c r="O1520" t="s">
        <v>3276</v>
      </c>
      <c r="Q1520" s="211">
        <v>5000</v>
      </c>
      <c r="S1520" t="s">
        <v>3796</v>
      </c>
      <c r="T1520" t="s">
        <v>2685</v>
      </c>
      <c r="U1520" s="213">
        <v>4.54</v>
      </c>
      <c r="V1520" t="s">
        <v>3357</v>
      </c>
      <c r="W1520" t="s">
        <v>3278</v>
      </c>
      <c r="X1520" t="s">
        <v>3279</v>
      </c>
      <c r="Y1520" t="s">
        <v>3280</v>
      </c>
      <c r="Z1520" t="s">
        <v>4117</v>
      </c>
      <c r="AA1520">
        <v>789191</v>
      </c>
      <c r="AB1520" s="210">
        <v>37027.875</v>
      </c>
      <c r="AC1520" s="210">
        <v>37027.875</v>
      </c>
    </row>
    <row r="1521" spans="1:30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25">
        <f t="shared" si="120"/>
        <v>10000</v>
      </c>
      <c r="G1521" s="214">
        <v>1246129</v>
      </c>
      <c r="H1521" s="210">
        <v>37026.357106481482</v>
      </c>
      <c r="I1521" t="s">
        <v>3266</v>
      </c>
      <c r="M1521" t="s">
        <v>3795</v>
      </c>
      <c r="N1521" t="s">
        <v>3275</v>
      </c>
      <c r="O1521" t="s">
        <v>3607</v>
      </c>
      <c r="P1521" s="211">
        <v>10000</v>
      </c>
      <c r="S1521" t="s">
        <v>3796</v>
      </c>
      <c r="T1521" t="s">
        <v>2685</v>
      </c>
      <c r="U1521" s="213">
        <v>4.3</v>
      </c>
      <c r="V1521" t="s">
        <v>1154</v>
      </c>
      <c r="W1521" t="s">
        <v>3609</v>
      </c>
      <c r="X1521" t="s">
        <v>3580</v>
      </c>
      <c r="Y1521" t="s">
        <v>3280</v>
      </c>
      <c r="Z1521" t="s">
        <v>4117</v>
      </c>
      <c r="AA1521">
        <v>789193</v>
      </c>
      <c r="AB1521" s="210">
        <v>37027.875</v>
      </c>
      <c r="AC1521" s="210">
        <v>37027.875</v>
      </c>
    </row>
    <row r="1522" spans="1:30" x14ac:dyDescent="0.2">
      <c r="A1522" s="44" t="str">
        <f t="shared" si="116"/>
        <v>US Natural Gas Financial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Financial</v>
      </c>
      <c r="E1522" s="44">
        <f>IF(VLOOKUP(S1522,'DD-Lookup'!$J$6:$L$50,3,FALSE)="Monthly",(YEAR(AC1522)-YEAR(AB1522))*12+MONTH(AC1522)-MONTH(AB1522)+1,(AC1522-AB1522+1))</f>
        <v>153</v>
      </c>
      <c r="F1522" s="225">
        <f t="shared" si="120"/>
        <v>765000</v>
      </c>
      <c r="G1522" s="214">
        <v>1246130</v>
      </c>
      <c r="H1522" s="210">
        <v>37026.357118055559</v>
      </c>
      <c r="I1522" t="s">
        <v>1309</v>
      </c>
      <c r="M1522" t="s">
        <v>3795</v>
      </c>
      <c r="N1522" t="s">
        <v>3247</v>
      </c>
      <c r="O1522" t="s">
        <v>3430</v>
      </c>
      <c r="P1522" s="211">
        <v>5000</v>
      </c>
      <c r="S1522" t="s">
        <v>3796</v>
      </c>
      <c r="T1522" t="s">
        <v>2685</v>
      </c>
      <c r="U1522" s="213">
        <v>4.5949999999999998</v>
      </c>
      <c r="V1522" t="s">
        <v>1336</v>
      </c>
      <c r="W1522" t="s">
        <v>3975</v>
      </c>
      <c r="X1522" t="s">
        <v>3250</v>
      </c>
      <c r="Y1522" t="s">
        <v>2803</v>
      </c>
      <c r="Z1522" t="s">
        <v>4117</v>
      </c>
      <c r="AA1522" t="s">
        <v>1337</v>
      </c>
      <c r="AB1522" s="210">
        <v>37043</v>
      </c>
      <c r="AC1522" s="210">
        <v>37195</v>
      </c>
      <c r="AD1522">
        <f>(AC1522-AB1522+1)*SUM(P1522:Q1522)</f>
        <v>765000</v>
      </c>
    </row>
    <row r="1523" spans="1:30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30</v>
      </c>
      <c r="F1523" s="225">
        <f t="shared" si="120"/>
        <v>300000</v>
      </c>
      <c r="G1523" s="214">
        <v>1246131</v>
      </c>
      <c r="H1523" s="210">
        <v>37026.357187499998</v>
      </c>
      <c r="I1523" t="s">
        <v>3256</v>
      </c>
      <c r="M1523" t="s">
        <v>3795</v>
      </c>
      <c r="N1523" t="s">
        <v>3247</v>
      </c>
      <c r="O1523" t="s">
        <v>3559</v>
      </c>
      <c r="Q1523" s="211">
        <v>10000</v>
      </c>
      <c r="S1523" t="s">
        <v>3796</v>
      </c>
      <c r="T1523" t="s">
        <v>2685</v>
      </c>
      <c r="U1523" s="213">
        <v>4.49</v>
      </c>
      <c r="V1523" t="s">
        <v>1338</v>
      </c>
      <c r="W1523" t="s">
        <v>3975</v>
      </c>
      <c r="X1523" t="s">
        <v>3250</v>
      </c>
      <c r="Y1523" t="s">
        <v>2803</v>
      </c>
      <c r="Z1523" t="s">
        <v>4117</v>
      </c>
      <c r="AA1523" t="s">
        <v>1339</v>
      </c>
      <c r="AB1523" s="210">
        <v>37043.915972222225</v>
      </c>
      <c r="AC1523" s="210">
        <v>37072.915972222225</v>
      </c>
      <c r="AD1523">
        <f>(AC1523-AB1523+1)*SUM(P1523:Q1523)</f>
        <v>300000</v>
      </c>
    </row>
    <row r="1524" spans="1:30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25">
        <f t="shared" si="120"/>
        <v>10000</v>
      </c>
      <c r="G1524" s="214">
        <v>1246132</v>
      </c>
      <c r="H1524" s="210">
        <v>37026.357187499998</v>
      </c>
      <c r="I1524" t="s">
        <v>3324</v>
      </c>
      <c r="M1524" t="s">
        <v>3795</v>
      </c>
      <c r="N1524" t="s">
        <v>3275</v>
      </c>
      <c r="O1524" t="s">
        <v>3693</v>
      </c>
      <c r="Q1524" s="211">
        <v>10000</v>
      </c>
      <c r="S1524" t="s">
        <v>3796</v>
      </c>
      <c r="T1524" t="s">
        <v>2685</v>
      </c>
      <c r="U1524" s="213">
        <v>10.7</v>
      </c>
      <c r="V1524" t="s">
        <v>3594</v>
      </c>
      <c r="W1524" t="s">
        <v>3695</v>
      </c>
      <c r="X1524" t="s">
        <v>3580</v>
      </c>
      <c r="Y1524" t="s">
        <v>3280</v>
      </c>
      <c r="Z1524" t="s">
        <v>4117</v>
      </c>
      <c r="AA1524">
        <v>789194</v>
      </c>
      <c r="AB1524" s="210">
        <v>37027.875</v>
      </c>
      <c r="AC1524" s="210">
        <v>37027.875</v>
      </c>
    </row>
    <row r="1525" spans="1:30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25">
        <f t="shared" si="120"/>
        <v>10000</v>
      </c>
      <c r="G1525" s="214">
        <v>1246133</v>
      </c>
      <c r="H1525" s="210">
        <v>37026.35728009259</v>
      </c>
      <c r="I1525" t="s">
        <v>3692</v>
      </c>
      <c r="M1525" t="s">
        <v>3795</v>
      </c>
      <c r="N1525" t="s">
        <v>3275</v>
      </c>
      <c r="O1525" t="s">
        <v>3696</v>
      </c>
      <c r="Q1525" s="211">
        <v>10000</v>
      </c>
      <c r="S1525" t="s">
        <v>3796</v>
      </c>
      <c r="T1525" t="s">
        <v>2685</v>
      </c>
      <c r="U1525" s="213">
        <v>10.7</v>
      </c>
      <c r="V1525" t="s">
        <v>3694</v>
      </c>
      <c r="W1525" t="s">
        <v>3695</v>
      </c>
      <c r="X1525" t="s">
        <v>3580</v>
      </c>
      <c r="Y1525" t="s">
        <v>3280</v>
      </c>
      <c r="Z1525" t="s">
        <v>4117</v>
      </c>
      <c r="AA1525">
        <v>789195</v>
      </c>
      <c r="AB1525" s="210">
        <v>37027.875</v>
      </c>
      <c r="AC1525" s="210">
        <v>37027.875</v>
      </c>
    </row>
    <row r="1526" spans="1:30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25">
        <f t="shared" si="120"/>
        <v>3519</v>
      </c>
      <c r="G1526" s="214">
        <v>1246134</v>
      </c>
      <c r="H1526" s="210">
        <v>37026.35728009259</v>
      </c>
      <c r="I1526" t="s">
        <v>3134</v>
      </c>
      <c r="M1526" t="s">
        <v>3795</v>
      </c>
      <c r="N1526" t="s">
        <v>3275</v>
      </c>
      <c r="O1526" t="s">
        <v>3707</v>
      </c>
      <c r="Q1526" s="211">
        <v>3519</v>
      </c>
      <c r="S1526" t="s">
        <v>3796</v>
      </c>
      <c r="T1526" t="s">
        <v>2685</v>
      </c>
      <c r="U1526" s="213">
        <v>3.1</v>
      </c>
      <c r="V1526" t="s">
        <v>3703</v>
      </c>
      <c r="W1526" t="s">
        <v>3704</v>
      </c>
      <c r="X1526" t="s">
        <v>3705</v>
      </c>
      <c r="Y1526" t="s">
        <v>3280</v>
      </c>
      <c r="Z1526" t="s">
        <v>4117</v>
      </c>
      <c r="AA1526">
        <v>789196</v>
      </c>
      <c r="AB1526" s="210">
        <v>37027.875</v>
      </c>
      <c r="AC1526" s="210">
        <v>37027.875</v>
      </c>
    </row>
    <row r="1527" spans="1:30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25">
        <f t="shared" si="120"/>
        <v>10000</v>
      </c>
      <c r="G1527" s="214">
        <v>1246135</v>
      </c>
      <c r="H1527" s="210">
        <v>37026.35733796296</v>
      </c>
      <c r="I1527" t="s">
        <v>3345</v>
      </c>
      <c r="M1527" t="s">
        <v>3795</v>
      </c>
      <c r="N1527" t="s">
        <v>3275</v>
      </c>
      <c r="O1527" t="s">
        <v>3548</v>
      </c>
      <c r="Q1527" s="211">
        <v>10000</v>
      </c>
      <c r="S1527" t="s">
        <v>3796</v>
      </c>
      <c r="T1527" t="s">
        <v>2685</v>
      </c>
      <c r="U1527" s="213">
        <v>4.5362999999999998</v>
      </c>
      <c r="V1527" t="s">
        <v>1139</v>
      </c>
      <c r="W1527" t="s">
        <v>3278</v>
      </c>
      <c r="X1527" t="s">
        <v>3279</v>
      </c>
      <c r="Y1527" t="s">
        <v>3280</v>
      </c>
      <c r="Z1527" t="s">
        <v>4117</v>
      </c>
      <c r="AA1527">
        <v>789197</v>
      </c>
      <c r="AB1527" s="210">
        <v>37027.875</v>
      </c>
      <c r="AC1527" s="210">
        <v>37027.875</v>
      </c>
    </row>
    <row r="1528" spans="1:30" x14ac:dyDescent="0.2">
      <c r="A1528" s="44" t="str">
        <f t="shared" si="116"/>
        <v>US Natural Gas Financial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Financial</v>
      </c>
      <c r="E1528" s="44">
        <f>IF(VLOOKUP(S1528,'DD-Lookup'!$J$6:$L$50,3,FALSE)="Monthly",(YEAR(AC1528)-YEAR(AB1528))*12+MONTH(AC1528)-MONTH(AB1528)+1,(AC1528-AB1528+1))</f>
        <v>153</v>
      </c>
      <c r="F1528" s="225">
        <f t="shared" si="120"/>
        <v>765000</v>
      </c>
      <c r="G1528" s="214">
        <v>1246136</v>
      </c>
      <c r="H1528" s="210">
        <v>37026.357349537036</v>
      </c>
      <c r="I1528" t="s">
        <v>3261</v>
      </c>
      <c r="M1528" t="s">
        <v>3795</v>
      </c>
      <c r="N1528" t="s">
        <v>3247</v>
      </c>
      <c r="O1528" t="s">
        <v>3430</v>
      </c>
      <c r="Q1528" s="211">
        <v>5000</v>
      </c>
      <c r="S1528" t="s">
        <v>3796</v>
      </c>
      <c r="T1528" t="s">
        <v>2685</v>
      </c>
      <c r="U1528" s="213">
        <v>4.5999999999999996</v>
      </c>
      <c r="V1528" t="s">
        <v>3262</v>
      </c>
      <c r="W1528" t="s">
        <v>3975</v>
      </c>
      <c r="X1528" t="s">
        <v>3250</v>
      </c>
      <c r="Y1528" t="s">
        <v>2803</v>
      </c>
      <c r="Z1528" t="s">
        <v>4117</v>
      </c>
      <c r="AA1528" t="s">
        <v>1340</v>
      </c>
      <c r="AB1528" s="210">
        <v>37043</v>
      </c>
      <c r="AC1528" s="210">
        <v>37195</v>
      </c>
      <c r="AD1528">
        <f>(AC1528-AB1528+1)*SUM(P1528:Q1528)</f>
        <v>765000</v>
      </c>
    </row>
    <row r="1529" spans="1:30" x14ac:dyDescent="0.2">
      <c r="A1529" s="44" t="str">
        <f t="shared" si="116"/>
        <v>US Natural Gas Financial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Financial</v>
      </c>
      <c r="E1529" s="44">
        <f>IF(VLOOKUP(S1529,'DD-Lookup'!$J$6:$L$50,3,FALSE)="Monthly",(YEAR(AC1529)-YEAR(AB1529))*12+MONTH(AC1529)-MONTH(AB1529)+1,(AC1529-AB1529+1))</f>
        <v>30</v>
      </c>
      <c r="F1529" s="225">
        <f t="shared" si="120"/>
        <v>150000</v>
      </c>
      <c r="G1529" s="214">
        <v>1246139</v>
      </c>
      <c r="H1529" s="210">
        <v>37026.357372685183</v>
      </c>
      <c r="I1529" t="s">
        <v>3287</v>
      </c>
      <c r="M1529" t="s">
        <v>3795</v>
      </c>
      <c r="N1529" t="s">
        <v>3303</v>
      </c>
      <c r="O1529" t="s">
        <v>1341</v>
      </c>
      <c r="P1529" s="211">
        <v>5000</v>
      </c>
      <c r="S1529" t="s">
        <v>3796</v>
      </c>
      <c r="T1529" t="s">
        <v>2685</v>
      </c>
      <c r="U1529" s="213">
        <v>-0.79</v>
      </c>
      <c r="V1529" t="s">
        <v>1146</v>
      </c>
      <c r="W1529" t="s">
        <v>1342</v>
      </c>
      <c r="X1529" t="s">
        <v>1343</v>
      </c>
      <c r="Y1529" t="s">
        <v>2803</v>
      </c>
      <c r="Z1529" t="s">
        <v>4117</v>
      </c>
      <c r="AA1529" t="s">
        <v>1344</v>
      </c>
      <c r="AB1529" s="210">
        <v>37043.875</v>
      </c>
      <c r="AC1529" s="210">
        <v>37072.875</v>
      </c>
      <c r="AD1529">
        <f>(AC1529-AB1529+1)*SUM(P1529:Q1529)</f>
        <v>150000</v>
      </c>
    </row>
    <row r="1530" spans="1:30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25">
        <f t="shared" si="120"/>
        <v>10000</v>
      </c>
      <c r="G1530" s="214">
        <v>1246138</v>
      </c>
      <c r="H1530" s="210">
        <v>37026.357372685183</v>
      </c>
      <c r="I1530" t="s">
        <v>3345</v>
      </c>
      <c r="M1530" t="s">
        <v>3795</v>
      </c>
      <c r="N1530" t="s">
        <v>3275</v>
      </c>
      <c r="O1530" t="s">
        <v>1345</v>
      </c>
      <c r="Q1530" s="211">
        <v>10000</v>
      </c>
      <c r="S1530" t="s">
        <v>3796</v>
      </c>
      <c r="T1530" t="s">
        <v>2685</v>
      </c>
      <c r="U1530" s="213">
        <v>4.5338000000000003</v>
      </c>
      <c r="V1530" t="s">
        <v>1139</v>
      </c>
      <c r="W1530" t="s">
        <v>3278</v>
      </c>
      <c r="X1530" t="s">
        <v>3279</v>
      </c>
      <c r="Y1530" t="s">
        <v>3280</v>
      </c>
      <c r="Z1530" t="s">
        <v>4117</v>
      </c>
      <c r="AA1530">
        <v>789198</v>
      </c>
      <c r="AB1530" s="210">
        <v>37027.875</v>
      </c>
      <c r="AC1530" s="210">
        <v>37027.875</v>
      </c>
    </row>
    <row r="1531" spans="1:30" x14ac:dyDescent="0.2">
      <c r="A1531" s="44" t="str">
        <f t="shared" si="116"/>
        <v>US Natural Gas Financial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Financial</v>
      </c>
      <c r="E1531" s="44">
        <f>IF(VLOOKUP(S1531,'DD-Lookup'!$J$6:$L$50,3,FALSE)="Monthly",(YEAR(AC1531)-YEAR(AB1531))*12+MONTH(AC1531)-MONTH(AB1531)+1,(AC1531-AB1531+1))</f>
        <v>30</v>
      </c>
      <c r="F1531" s="225">
        <f t="shared" si="120"/>
        <v>300000</v>
      </c>
      <c r="G1531" s="214">
        <v>1246140</v>
      </c>
      <c r="H1531" s="210">
        <v>37026.357418981483</v>
      </c>
      <c r="I1531" t="s">
        <v>3272</v>
      </c>
      <c r="M1531" t="s">
        <v>3795</v>
      </c>
      <c r="N1531" t="s">
        <v>3247</v>
      </c>
      <c r="O1531" t="s">
        <v>3248</v>
      </c>
      <c r="P1531" s="211">
        <v>10000</v>
      </c>
      <c r="S1531" t="s">
        <v>3796</v>
      </c>
      <c r="T1531" t="s">
        <v>2685</v>
      </c>
      <c r="U1531" s="213">
        <v>4.49</v>
      </c>
      <c r="V1531" t="s">
        <v>3482</v>
      </c>
      <c r="W1531" t="s">
        <v>3975</v>
      </c>
      <c r="X1531" t="s">
        <v>3250</v>
      </c>
      <c r="Y1531" t="s">
        <v>2803</v>
      </c>
      <c r="Z1531" t="s">
        <v>4117</v>
      </c>
      <c r="AA1531" t="s">
        <v>1346</v>
      </c>
      <c r="AB1531" s="210">
        <v>37043.875</v>
      </c>
      <c r="AC1531" s="210">
        <v>37072.875</v>
      </c>
      <c r="AD1531">
        <f>(AC1531-AB1531+1)*SUM(P1531:Q1531)</f>
        <v>300000</v>
      </c>
    </row>
    <row r="1532" spans="1:30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25">
        <f t="shared" si="120"/>
        <v>10000</v>
      </c>
      <c r="G1532" s="214">
        <v>1246141</v>
      </c>
      <c r="H1532" s="210">
        <v>37026.357442129629</v>
      </c>
      <c r="I1532" t="s">
        <v>3386</v>
      </c>
      <c r="M1532" t="s">
        <v>3795</v>
      </c>
      <c r="N1532" t="s">
        <v>3275</v>
      </c>
      <c r="O1532" t="s">
        <v>3276</v>
      </c>
      <c r="Q1532" s="211">
        <v>10000</v>
      </c>
      <c r="S1532" t="s">
        <v>3796</v>
      </c>
      <c r="T1532" t="s">
        <v>2685</v>
      </c>
      <c r="U1532" s="213">
        <v>4.5412999999999997</v>
      </c>
      <c r="V1532" t="s">
        <v>3701</v>
      </c>
      <c r="W1532" t="s">
        <v>3278</v>
      </c>
      <c r="X1532" t="s">
        <v>3279</v>
      </c>
      <c r="Y1532" t="s">
        <v>3280</v>
      </c>
      <c r="Z1532" t="s">
        <v>4117</v>
      </c>
      <c r="AA1532">
        <v>789199</v>
      </c>
      <c r="AB1532" s="210">
        <v>37027.875</v>
      </c>
      <c r="AC1532" s="210">
        <v>37027.875</v>
      </c>
    </row>
    <row r="1533" spans="1:30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31</v>
      </c>
      <c r="F1533" s="225">
        <f t="shared" si="120"/>
        <v>155000</v>
      </c>
      <c r="G1533" s="214">
        <v>1246144</v>
      </c>
      <c r="H1533" s="210">
        <v>37026.357453703706</v>
      </c>
      <c r="I1533" t="s">
        <v>3234</v>
      </c>
      <c r="M1533" t="s">
        <v>3795</v>
      </c>
      <c r="N1533" t="s">
        <v>3303</v>
      </c>
      <c r="O1533" t="s">
        <v>1109</v>
      </c>
      <c r="P1533" s="211">
        <v>5000</v>
      </c>
      <c r="S1533" t="s">
        <v>3796</v>
      </c>
      <c r="T1533" t="s">
        <v>2685</v>
      </c>
      <c r="U1533" s="213">
        <v>6.19</v>
      </c>
      <c r="V1533" t="s">
        <v>1069</v>
      </c>
      <c r="W1533" t="s">
        <v>1111</v>
      </c>
      <c r="X1533" t="s">
        <v>1112</v>
      </c>
      <c r="Y1533" t="s">
        <v>2803</v>
      </c>
      <c r="Z1533" t="s">
        <v>4117</v>
      </c>
      <c r="AA1533" t="s">
        <v>1347</v>
      </c>
      <c r="AB1533" s="210">
        <v>37073.875</v>
      </c>
      <c r="AC1533" s="210">
        <v>37103.875</v>
      </c>
      <c r="AD1533">
        <f>(AC1533-AB1533+1)*SUM(P1533:Q1533)</f>
        <v>155000</v>
      </c>
    </row>
    <row r="1534" spans="1:30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25">
        <f t="shared" si="120"/>
        <v>5000</v>
      </c>
      <c r="G1534" s="214">
        <v>1246143</v>
      </c>
      <c r="H1534" s="210">
        <v>37026.357453703706</v>
      </c>
      <c r="I1534" t="s">
        <v>3447</v>
      </c>
      <c r="M1534" t="s">
        <v>3795</v>
      </c>
      <c r="N1534" t="s">
        <v>3275</v>
      </c>
      <c r="O1534" t="s">
        <v>3327</v>
      </c>
      <c r="P1534" s="211">
        <v>5000</v>
      </c>
      <c r="S1534" t="s">
        <v>3796</v>
      </c>
      <c r="T1534" t="s">
        <v>2685</v>
      </c>
      <c r="U1534" s="213">
        <v>4.32</v>
      </c>
      <c r="V1534" t="s">
        <v>3448</v>
      </c>
      <c r="W1534" t="s">
        <v>3328</v>
      </c>
      <c r="X1534" t="s">
        <v>3329</v>
      </c>
      <c r="Y1534" t="s">
        <v>3280</v>
      </c>
      <c r="Z1534" t="s">
        <v>4117</v>
      </c>
      <c r="AA1534">
        <v>789201</v>
      </c>
      <c r="AB1534" s="210">
        <v>37027.875</v>
      </c>
      <c r="AC1534" s="210">
        <v>37027.875</v>
      </c>
    </row>
    <row r="1535" spans="1:30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25">
        <f t="shared" si="120"/>
        <v>10000</v>
      </c>
      <c r="G1535" s="214">
        <v>1246142</v>
      </c>
      <c r="H1535" s="210">
        <v>37026.357453703706</v>
      </c>
      <c r="I1535" t="s">
        <v>3334</v>
      </c>
      <c r="M1535" t="s">
        <v>3795</v>
      </c>
      <c r="N1535" t="s">
        <v>3275</v>
      </c>
      <c r="O1535" t="s">
        <v>3373</v>
      </c>
      <c r="P1535" s="211">
        <v>10000</v>
      </c>
      <c r="S1535" t="s">
        <v>3796</v>
      </c>
      <c r="T1535" t="s">
        <v>2685</v>
      </c>
      <c r="U1535" s="213">
        <v>4.4000000000000004</v>
      </c>
      <c r="V1535" t="s">
        <v>3463</v>
      </c>
      <c r="W1535" t="s">
        <v>3363</v>
      </c>
      <c r="X1535" t="s">
        <v>3364</v>
      </c>
      <c r="Y1535" t="s">
        <v>3280</v>
      </c>
      <c r="Z1535" t="s">
        <v>4117</v>
      </c>
      <c r="AA1535">
        <v>789200</v>
      </c>
      <c r="AB1535" s="210">
        <v>37027.875</v>
      </c>
      <c r="AC1535" s="210">
        <v>37027.875</v>
      </c>
    </row>
    <row r="1536" spans="1:30" x14ac:dyDescent="0.2">
      <c r="A1536" s="44" t="str">
        <f t="shared" si="116"/>
        <v>US Power Physical</v>
      </c>
      <c r="B1536" s="44" t="str">
        <f t="shared" si="117"/>
        <v>US</v>
      </c>
      <c r="C1536" s="44" t="str">
        <f t="shared" si="118"/>
        <v>Power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2</v>
      </c>
      <c r="F1536" s="225">
        <f t="shared" si="120"/>
        <v>100</v>
      </c>
      <c r="G1536" s="214">
        <v>1246145</v>
      </c>
      <c r="H1536" s="210">
        <v>37026.357511574075</v>
      </c>
      <c r="I1536" t="s">
        <v>3151</v>
      </c>
      <c r="M1536" t="s">
        <v>3886</v>
      </c>
      <c r="N1536" t="s">
        <v>3096</v>
      </c>
      <c r="O1536" t="s">
        <v>3208</v>
      </c>
      <c r="P1536" s="211">
        <v>50</v>
      </c>
      <c r="S1536" t="s">
        <v>3794</v>
      </c>
      <c r="T1536" t="s">
        <v>2685</v>
      </c>
      <c r="U1536" s="213">
        <v>38.75</v>
      </c>
      <c r="V1536" t="s">
        <v>3152</v>
      </c>
      <c r="W1536" t="s">
        <v>3138</v>
      </c>
      <c r="X1536" t="s">
        <v>3139</v>
      </c>
      <c r="Y1536" t="s">
        <v>3074</v>
      </c>
      <c r="Z1536" t="s">
        <v>4112</v>
      </c>
      <c r="AA1536">
        <v>611120.1</v>
      </c>
      <c r="AB1536" s="210">
        <v>37028.875</v>
      </c>
      <c r="AC1536" s="210">
        <v>37029.875</v>
      </c>
    </row>
    <row r="1537" spans="1:30" x14ac:dyDescent="0.2">
      <c r="A1537" s="44" t="str">
        <f t="shared" si="116"/>
        <v>US Natural Gas Financial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30</v>
      </c>
      <c r="F1537" s="225">
        <f t="shared" si="120"/>
        <v>150000</v>
      </c>
      <c r="G1537" s="214">
        <v>1246146</v>
      </c>
      <c r="H1537" s="210">
        <v>37026.357557870368</v>
      </c>
      <c r="I1537" t="s">
        <v>1309</v>
      </c>
      <c r="M1537" t="s">
        <v>3795</v>
      </c>
      <c r="N1537" t="s">
        <v>3247</v>
      </c>
      <c r="O1537" t="s">
        <v>3248</v>
      </c>
      <c r="P1537" s="211">
        <v>5000</v>
      </c>
      <c r="S1537" t="s">
        <v>3796</v>
      </c>
      <c r="T1537" t="s">
        <v>2685</v>
      </c>
      <c r="U1537" s="213">
        <v>4.49</v>
      </c>
      <c r="V1537" t="s">
        <v>1336</v>
      </c>
      <c r="W1537" t="s">
        <v>3975</v>
      </c>
      <c r="X1537" t="s">
        <v>3250</v>
      </c>
      <c r="Y1537" t="s">
        <v>2803</v>
      </c>
      <c r="Z1537" t="s">
        <v>4117</v>
      </c>
      <c r="AA1537" t="s">
        <v>1348</v>
      </c>
      <c r="AB1537" s="210">
        <v>37043.875</v>
      </c>
      <c r="AC1537" s="210">
        <v>37072.875</v>
      </c>
      <c r="AD1537">
        <f>(AC1537-AB1537+1)*SUM(P1537:Q1537)</f>
        <v>150000</v>
      </c>
    </row>
    <row r="1538" spans="1:30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25">
        <f t="shared" si="120"/>
        <v>2250</v>
      </c>
      <c r="G1538" s="214">
        <v>1246147</v>
      </c>
      <c r="H1538" s="210">
        <v>37026.357581018521</v>
      </c>
      <c r="I1538" t="s">
        <v>1349</v>
      </c>
      <c r="M1538" t="s">
        <v>3795</v>
      </c>
      <c r="N1538" t="s">
        <v>3275</v>
      </c>
      <c r="O1538" t="s">
        <v>1250</v>
      </c>
      <c r="P1538" s="211">
        <v>2250</v>
      </c>
      <c r="S1538" t="s">
        <v>3796</v>
      </c>
      <c r="T1538" t="s">
        <v>2685</v>
      </c>
      <c r="U1538" s="213">
        <v>4.62</v>
      </c>
      <c r="V1538" t="s">
        <v>1350</v>
      </c>
      <c r="W1538" t="s">
        <v>3491</v>
      </c>
      <c r="X1538" t="s">
        <v>3492</v>
      </c>
      <c r="Y1538" t="s">
        <v>3280</v>
      </c>
      <c r="Z1538" t="s">
        <v>4117</v>
      </c>
      <c r="AA1538">
        <v>789202</v>
      </c>
      <c r="AB1538" s="210">
        <v>37027.875</v>
      </c>
      <c r="AC1538" s="210">
        <v>37027.875</v>
      </c>
    </row>
    <row r="1539" spans="1:30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25">
        <f t="shared" si="120"/>
        <v>1888</v>
      </c>
      <c r="G1539" s="214">
        <v>1246148</v>
      </c>
      <c r="H1539" s="210">
        <v>37026.357592592591</v>
      </c>
      <c r="I1539" t="s">
        <v>3234</v>
      </c>
      <c r="M1539" t="s">
        <v>3795</v>
      </c>
      <c r="N1539" t="s">
        <v>3275</v>
      </c>
      <c r="O1539" t="s">
        <v>1122</v>
      </c>
      <c r="Q1539" s="211">
        <v>1888</v>
      </c>
      <c r="S1539" t="s">
        <v>3796</v>
      </c>
      <c r="T1539" t="s">
        <v>2685</v>
      </c>
      <c r="U1539" s="213">
        <v>4.2750000000000004</v>
      </c>
      <c r="V1539" t="s">
        <v>3360</v>
      </c>
      <c r="W1539" t="s">
        <v>3363</v>
      </c>
      <c r="X1539" t="s">
        <v>3364</v>
      </c>
      <c r="Y1539" t="s">
        <v>3280</v>
      </c>
      <c r="Z1539" t="s">
        <v>4117</v>
      </c>
      <c r="AA1539">
        <v>789203</v>
      </c>
      <c r="AB1539" s="210">
        <v>37027.875</v>
      </c>
      <c r="AC1539" s="210">
        <v>37027.875</v>
      </c>
    </row>
    <row r="1540" spans="1:30" x14ac:dyDescent="0.2">
      <c r="A1540" s="44" t="str">
        <f t="shared" si="116"/>
        <v>US Power Physical</v>
      </c>
      <c r="B1540" s="44" t="str">
        <f t="shared" si="117"/>
        <v>US</v>
      </c>
      <c r="C1540" s="44" t="str">
        <f t="shared" si="118"/>
        <v>Power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25">
        <f t="shared" si="120"/>
        <v>25</v>
      </c>
      <c r="G1540" s="214">
        <v>1246149</v>
      </c>
      <c r="H1540" s="210">
        <v>37026.357627314814</v>
      </c>
      <c r="I1540" t="s">
        <v>3131</v>
      </c>
      <c r="M1540" t="s">
        <v>3886</v>
      </c>
      <c r="N1540" t="s">
        <v>3650</v>
      </c>
      <c r="O1540" t="s">
        <v>3673</v>
      </c>
      <c r="Q1540" s="211">
        <v>25</v>
      </c>
      <c r="S1540" t="s">
        <v>3794</v>
      </c>
      <c r="T1540" t="s">
        <v>2685</v>
      </c>
      <c r="U1540" s="213">
        <v>242</v>
      </c>
      <c r="V1540" t="s">
        <v>3757</v>
      </c>
      <c r="W1540" t="s">
        <v>3672</v>
      </c>
      <c r="X1540" t="s">
        <v>3654</v>
      </c>
      <c r="Y1540" t="s">
        <v>3074</v>
      </c>
      <c r="Z1540" t="s">
        <v>4112</v>
      </c>
      <c r="AA1540">
        <v>611121.1</v>
      </c>
      <c r="AB1540" s="210">
        <v>37027.875</v>
      </c>
      <c r="AC1540" s="210">
        <v>37027.875</v>
      </c>
    </row>
    <row r="1541" spans="1:30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25">
        <f t="shared" si="120"/>
        <v>10000</v>
      </c>
      <c r="G1541" s="214">
        <v>1246151</v>
      </c>
      <c r="H1541" s="210">
        <v>37026.357662037037</v>
      </c>
      <c r="I1541" t="s">
        <v>1351</v>
      </c>
      <c r="M1541" t="s">
        <v>3795</v>
      </c>
      <c r="N1541" t="s">
        <v>3275</v>
      </c>
      <c r="O1541" t="s">
        <v>3607</v>
      </c>
      <c r="Q1541" s="211">
        <v>10000</v>
      </c>
      <c r="S1541" t="s">
        <v>3796</v>
      </c>
      <c r="T1541" t="s">
        <v>2685</v>
      </c>
      <c r="U1541" s="213">
        <v>4.3250000000000002</v>
      </c>
      <c r="V1541" t="s">
        <v>1352</v>
      </c>
      <c r="W1541" t="s">
        <v>3609</v>
      </c>
      <c r="X1541" t="s">
        <v>3580</v>
      </c>
      <c r="Y1541" t="s">
        <v>3280</v>
      </c>
      <c r="Z1541" t="s">
        <v>4117</v>
      </c>
      <c r="AA1541">
        <v>789204</v>
      </c>
      <c r="AB1541" s="210">
        <v>37027.875</v>
      </c>
      <c r="AC1541" s="210">
        <v>37027.875</v>
      </c>
    </row>
    <row r="1542" spans="1:30" x14ac:dyDescent="0.2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151</v>
      </c>
      <c r="F1542" s="225">
        <f t="shared" si="120"/>
        <v>755000</v>
      </c>
      <c r="G1542" s="214">
        <v>1246152</v>
      </c>
      <c r="H1542" s="210">
        <v>37026.35769675926</v>
      </c>
      <c r="I1542" t="s">
        <v>3246</v>
      </c>
      <c r="M1542" t="s">
        <v>3795</v>
      </c>
      <c r="N1542" t="s">
        <v>3247</v>
      </c>
      <c r="O1542" t="s">
        <v>3346</v>
      </c>
      <c r="P1542" s="211">
        <v>5000</v>
      </c>
      <c r="S1542" t="s">
        <v>3796</v>
      </c>
      <c r="T1542" t="s">
        <v>2685</v>
      </c>
      <c r="U1542" s="213">
        <v>4.8899999999999997</v>
      </c>
      <c r="V1542" t="s">
        <v>1183</v>
      </c>
      <c r="W1542" t="s">
        <v>3975</v>
      </c>
      <c r="X1542" t="s">
        <v>3250</v>
      </c>
      <c r="Y1542" t="s">
        <v>2803</v>
      </c>
      <c r="Z1542" t="s">
        <v>4117</v>
      </c>
      <c r="AA1542" t="s">
        <v>1353</v>
      </c>
      <c r="AB1542" s="210">
        <v>37196</v>
      </c>
      <c r="AC1542" s="210">
        <v>37346</v>
      </c>
      <c r="AD1542">
        <f>(AC1542-AB1542+1)*SUM(P1542:Q1542)</f>
        <v>755000</v>
      </c>
    </row>
    <row r="1543" spans="1:30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25">
        <f t="shared" si="120"/>
        <v>5000</v>
      </c>
      <c r="G1543" s="214">
        <v>1246153</v>
      </c>
      <c r="H1543" s="210">
        <v>37026.357731481483</v>
      </c>
      <c r="I1543" t="s">
        <v>3234</v>
      </c>
      <c r="M1543" t="s">
        <v>3795</v>
      </c>
      <c r="N1543" t="s">
        <v>3275</v>
      </c>
      <c r="O1543" t="s">
        <v>3569</v>
      </c>
      <c r="Q1543" s="211">
        <v>5000</v>
      </c>
      <c r="S1543" t="s">
        <v>3796</v>
      </c>
      <c r="T1543" t="s">
        <v>2685</v>
      </c>
      <c r="U1543" s="213">
        <v>4.84</v>
      </c>
      <c r="V1543" t="s">
        <v>3595</v>
      </c>
      <c r="W1543" t="s">
        <v>3539</v>
      </c>
      <c r="X1543" t="s">
        <v>3540</v>
      </c>
      <c r="Y1543" t="s">
        <v>3280</v>
      </c>
      <c r="Z1543" t="s">
        <v>4117</v>
      </c>
      <c r="AA1543">
        <v>789205</v>
      </c>
      <c r="AB1543" s="210">
        <v>37027.875</v>
      </c>
      <c r="AC1543" s="210">
        <v>37027.875</v>
      </c>
    </row>
    <row r="1544" spans="1:30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25">
        <f t="shared" si="120"/>
        <v>10000</v>
      </c>
      <c r="G1544" s="214">
        <v>1246154</v>
      </c>
      <c r="H1544" s="210">
        <v>37026.357766203706</v>
      </c>
      <c r="I1544" t="s">
        <v>3386</v>
      </c>
      <c r="M1544" t="s">
        <v>3795</v>
      </c>
      <c r="N1544" t="s">
        <v>3275</v>
      </c>
      <c r="O1544" t="s">
        <v>3548</v>
      </c>
      <c r="Q1544" s="211">
        <v>10000</v>
      </c>
      <c r="S1544" t="s">
        <v>3796</v>
      </c>
      <c r="T1544" t="s">
        <v>2685</v>
      </c>
      <c r="U1544" s="213">
        <v>4.5374999999999996</v>
      </c>
      <c r="V1544" t="s">
        <v>3701</v>
      </c>
      <c r="W1544" t="s">
        <v>3278</v>
      </c>
      <c r="X1544" t="s">
        <v>3279</v>
      </c>
      <c r="Y1544" t="s">
        <v>3280</v>
      </c>
      <c r="Z1544" t="s">
        <v>4117</v>
      </c>
      <c r="AA1544">
        <v>789206</v>
      </c>
      <c r="AB1544" s="210">
        <v>37027.875</v>
      </c>
      <c r="AC1544" s="210">
        <v>37027.875</v>
      </c>
    </row>
    <row r="1545" spans="1:30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25">
        <f t="shared" si="120"/>
        <v>10000</v>
      </c>
      <c r="G1545" s="214">
        <v>1246155</v>
      </c>
      <c r="H1545" s="210">
        <v>37026.357800925929</v>
      </c>
      <c r="I1545" t="s">
        <v>3475</v>
      </c>
      <c r="M1545" t="s">
        <v>3795</v>
      </c>
      <c r="N1545" t="s">
        <v>3275</v>
      </c>
      <c r="O1545" t="s">
        <v>3696</v>
      </c>
      <c r="P1545" s="211">
        <v>10000</v>
      </c>
      <c r="S1545" t="s">
        <v>3796</v>
      </c>
      <c r="T1545" t="s">
        <v>2685</v>
      </c>
      <c r="U1545" s="213">
        <v>10.574999999999999</v>
      </c>
      <c r="V1545" t="s">
        <v>3578</v>
      </c>
      <c r="W1545" t="s">
        <v>3695</v>
      </c>
      <c r="X1545" t="s">
        <v>3580</v>
      </c>
      <c r="Y1545" t="s">
        <v>3280</v>
      </c>
      <c r="Z1545" t="s">
        <v>4117</v>
      </c>
      <c r="AA1545">
        <v>789207</v>
      </c>
      <c r="AB1545" s="210">
        <v>37027.875</v>
      </c>
      <c r="AC1545" s="210">
        <v>37027.875</v>
      </c>
    </row>
    <row r="1546" spans="1:30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153</v>
      </c>
      <c r="F1546" s="225">
        <f t="shared" si="120"/>
        <v>765000</v>
      </c>
      <c r="G1546" s="214">
        <v>1246156</v>
      </c>
      <c r="H1546" s="210">
        <v>37026.357835648145</v>
      </c>
      <c r="I1546" t="s">
        <v>1309</v>
      </c>
      <c r="M1546" t="s">
        <v>3795</v>
      </c>
      <c r="N1546" t="s">
        <v>3247</v>
      </c>
      <c r="O1546" t="s">
        <v>3430</v>
      </c>
      <c r="P1546" s="211">
        <v>5000</v>
      </c>
      <c r="S1546" t="s">
        <v>3796</v>
      </c>
      <c r="T1546" t="s">
        <v>2685</v>
      </c>
      <c r="U1546" s="213">
        <v>4.59</v>
      </c>
      <c r="V1546" t="s">
        <v>1336</v>
      </c>
      <c r="W1546" t="s">
        <v>3975</v>
      </c>
      <c r="X1546" t="s">
        <v>3250</v>
      </c>
      <c r="Y1546" t="s">
        <v>2803</v>
      </c>
      <c r="Z1546" t="s">
        <v>4117</v>
      </c>
      <c r="AA1546" t="s">
        <v>1354</v>
      </c>
      <c r="AB1546" s="210">
        <v>37043</v>
      </c>
      <c r="AC1546" s="210">
        <v>37195</v>
      </c>
      <c r="AD1546">
        <f>(AC1546-AB1546+1)*SUM(P1546:Q1546)</f>
        <v>765000</v>
      </c>
    </row>
    <row r="1547" spans="1:30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25">
        <f t="shared" ref="F1547:F1610" si="125">E1547*SUM(P1547:Q1547)</f>
        <v>10000</v>
      </c>
      <c r="G1547" s="214">
        <v>1246157</v>
      </c>
      <c r="H1547" s="210">
        <v>37026.357835648145</v>
      </c>
      <c r="I1547" t="s">
        <v>4237</v>
      </c>
      <c r="M1547" t="s">
        <v>3795</v>
      </c>
      <c r="N1547" t="s">
        <v>3275</v>
      </c>
      <c r="O1547" t="s">
        <v>3276</v>
      </c>
      <c r="P1547" s="211">
        <v>10000</v>
      </c>
      <c r="S1547" t="s">
        <v>3796</v>
      </c>
      <c r="T1547" t="s">
        <v>2685</v>
      </c>
      <c r="U1547" s="213">
        <v>4.5449999999999999</v>
      </c>
      <c r="V1547" t="s">
        <v>3357</v>
      </c>
      <c r="W1547" t="s">
        <v>3278</v>
      </c>
      <c r="X1547" t="s">
        <v>3279</v>
      </c>
      <c r="Y1547" t="s">
        <v>3280</v>
      </c>
      <c r="Z1547" t="s">
        <v>4117</v>
      </c>
      <c r="AA1547">
        <v>789208</v>
      </c>
      <c r="AB1547" s="210">
        <v>37027.875</v>
      </c>
      <c r="AC1547" s="210">
        <v>37027.875</v>
      </c>
    </row>
    <row r="1548" spans="1:30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25">
        <f t="shared" si="125"/>
        <v>5000</v>
      </c>
      <c r="G1548" s="214">
        <v>1246158</v>
      </c>
      <c r="H1548" s="210">
        <v>37026.357881944445</v>
      </c>
      <c r="I1548" t="s">
        <v>3334</v>
      </c>
      <c r="M1548" t="s">
        <v>3795</v>
      </c>
      <c r="N1548" t="s">
        <v>3275</v>
      </c>
      <c r="O1548" t="s">
        <v>3655</v>
      </c>
      <c r="Q1548" s="211">
        <v>5000</v>
      </c>
      <c r="S1548" t="s">
        <v>3796</v>
      </c>
      <c r="T1548" t="s">
        <v>2685</v>
      </c>
      <c r="U1548" s="213">
        <v>3.26</v>
      </c>
      <c r="V1548" t="s">
        <v>3682</v>
      </c>
      <c r="W1548" t="s">
        <v>3656</v>
      </c>
      <c r="X1548" t="s">
        <v>3580</v>
      </c>
      <c r="Y1548" t="s">
        <v>3280</v>
      </c>
      <c r="Z1548" t="s">
        <v>4117</v>
      </c>
      <c r="AA1548">
        <v>789209</v>
      </c>
      <c r="AB1548" s="210">
        <v>37027.875</v>
      </c>
      <c r="AC1548" s="210">
        <v>37027.875</v>
      </c>
    </row>
    <row r="1549" spans="1:30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25">
        <f t="shared" si="125"/>
        <v>10000</v>
      </c>
      <c r="G1549" s="214">
        <v>1246159</v>
      </c>
      <c r="H1549" s="210">
        <v>37026.357893518521</v>
      </c>
      <c r="I1549" t="s">
        <v>3324</v>
      </c>
      <c r="M1549" t="s">
        <v>3795</v>
      </c>
      <c r="N1549" t="s">
        <v>3275</v>
      </c>
      <c r="O1549" t="s">
        <v>3693</v>
      </c>
      <c r="Q1549" s="211">
        <v>10000</v>
      </c>
      <c r="S1549" t="s">
        <v>3796</v>
      </c>
      <c r="T1549" t="s">
        <v>2685</v>
      </c>
      <c r="U1549" s="213">
        <v>10.7</v>
      </c>
      <c r="V1549" t="s">
        <v>3594</v>
      </c>
      <c r="W1549" t="s">
        <v>3695</v>
      </c>
      <c r="X1549" t="s">
        <v>3580</v>
      </c>
      <c r="Y1549" t="s">
        <v>3280</v>
      </c>
      <c r="Z1549" t="s">
        <v>4117</v>
      </c>
      <c r="AA1549">
        <v>789210</v>
      </c>
      <c r="AB1549" s="210">
        <v>37027.875</v>
      </c>
      <c r="AC1549" s="210">
        <v>37027.875</v>
      </c>
    </row>
    <row r="1550" spans="1:30" x14ac:dyDescent="0.2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153</v>
      </c>
      <c r="F1550" s="225">
        <f t="shared" si="125"/>
        <v>765000</v>
      </c>
      <c r="G1550" s="214">
        <v>1246160</v>
      </c>
      <c r="H1550" s="210">
        <v>37026.357951388891</v>
      </c>
      <c r="I1550" t="s">
        <v>3345</v>
      </c>
      <c r="M1550" t="s">
        <v>3795</v>
      </c>
      <c r="N1550" t="s">
        <v>3247</v>
      </c>
      <c r="O1550" t="s">
        <v>3430</v>
      </c>
      <c r="P1550" s="211">
        <v>5000</v>
      </c>
      <c r="S1550" t="s">
        <v>3796</v>
      </c>
      <c r="T1550" t="s">
        <v>2685</v>
      </c>
      <c r="U1550" s="213">
        <v>4.59</v>
      </c>
      <c r="V1550" t="s">
        <v>3347</v>
      </c>
      <c r="W1550" t="s">
        <v>3975</v>
      </c>
      <c r="X1550" t="s">
        <v>3250</v>
      </c>
      <c r="Y1550" t="s">
        <v>2803</v>
      </c>
      <c r="Z1550" t="s">
        <v>4117</v>
      </c>
      <c r="AA1550" t="s">
        <v>1355</v>
      </c>
      <c r="AB1550" s="210">
        <v>37043</v>
      </c>
      <c r="AC1550" s="210">
        <v>37195</v>
      </c>
      <c r="AD1550">
        <f>(AC1550-AB1550+1)*SUM(P1550:Q1550)</f>
        <v>765000</v>
      </c>
    </row>
    <row r="1551" spans="1:30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25">
        <f t="shared" si="125"/>
        <v>10000</v>
      </c>
      <c r="G1551" s="214">
        <v>1246161</v>
      </c>
      <c r="H1551" s="210">
        <v>37026.357951388891</v>
      </c>
      <c r="I1551" t="s">
        <v>3157</v>
      </c>
      <c r="M1551" t="s">
        <v>3795</v>
      </c>
      <c r="N1551" t="s">
        <v>3275</v>
      </c>
      <c r="O1551" t="s">
        <v>3276</v>
      </c>
      <c r="P1551" s="211">
        <v>10000</v>
      </c>
      <c r="S1551" t="s">
        <v>3796</v>
      </c>
      <c r="T1551" t="s">
        <v>2685</v>
      </c>
      <c r="U1551" s="213">
        <v>4.5462999999999996</v>
      </c>
      <c r="V1551" t="s">
        <v>3277</v>
      </c>
      <c r="W1551" t="s">
        <v>3278</v>
      </c>
      <c r="X1551" t="s">
        <v>3279</v>
      </c>
      <c r="Y1551" t="s">
        <v>3280</v>
      </c>
      <c r="Z1551" t="s">
        <v>4117</v>
      </c>
      <c r="AA1551">
        <v>789211</v>
      </c>
      <c r="AB1551" s="210">
        <v>37027.875</v>
      </c>
      <c r="AC1551" s="210">
        <v>37027.875</v>
      </c>
    </row>
    <row r="1552" spans="1:30" x14ac:dyDescent="0.2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31</v>
      </c>
      <c r="F1552" s="225">
        <f t="shared" si="125"/>
        <v>155000</v>
      </c>
      <c r="G1552" s="214">
        <v>1246162</v>
      </c>
      <c r="H1552" s="210">
        <v>37026.357997685183</v>
      </c>
      <c r="I1552" t="s">
        <v>3134</v>
      </c>
      <c r="M1552" t="s">
        <v>3795</v>
      </c>
      <c r="N1552" t="s">
        <v>3303</v>
      </c>
      <c r="O1552" t="s">
        <v>1109</v>
      </c>
      <c r="Q1552" s="211">
        <v>5000</v>
      </c>
      <c r="S1552" t="s">
        <v>3796</v>
      </c>
      <c r="T1552" t="s">
        <v>2685</v>
      </c>
      <c r="U1552" s="213">
        <v>6.29</v>
      </c>
      <c r="V1552" t="s">
        <v>3514</v>
      </c>
      <c r="W1552" t="s">
        <v>1111</v>
      </c>
      <c r="X1552" t="s">
        <v>1112</v>
      </c>
      <c r="Y1552" t="s">
        <v>2803</v>
      </c>
      <c r="Z1552" t="s">
        <v>4117</v>
      </c>
      <c r="AA1552" t="s">
        <v>1356</v>
      </c>
      <c r="AB1552" s="210">
        <v>37073.875</v>
      </c>
      <c r="AC1552" s="210">
        <v>37103.875</v>
      </c>
      <c r="AD1552">
        <f>(AC1552-AB1552+1)*SUM(P1552:Q1552)</f>
        <v>155000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25">
        <f t="shared" si="125"/>
        <v>10000</v>
      </c>
      <c r="G1553" s="214">
        <v>1246163</v>
      </c>
      <c r="H1553" s="210">
        <v>37026.358090277776</v>
      </c>
      <c r="I1553" t="s">
        <v>1276</v>
      </c>
      <c r="M1553" t="s">
        <v>3795</v>
      </c>
      <c r="N1553" t="s">
        <v>3275</v>
      </c>
      <c r="O1553" t="s">
        <v>1193</v>
      </c>
      <c r="P1553" s="211">
        <v>10000</v>
      </c>
      <c r="S1553" t="s">
        <v>3796</v>
      </c>
      <c r="T1553" t="s">
        <v>2685</v>
      </c>
      <c r="U1553" s="213">
        <v>4.4349999999999996</v>
      </c>
      <c r="V1553" t="s">
        <v>1277</v>
      </c>
      <c r="W1553" t="s">
        <v>3459</v>
      </c>
      <c r="X1553" t="s">
        <v>3460</v>
      </c>
      <c r="Y1553" t="s">
        <v>3280</v>
      </c>
      <c r="Z1553" t="s">
        <v>4117</v>
      </c>
      <c r="AA1553">
        <v>789212</v>
      </c>
      <c r="AB1553" s="210">
        <v>37027.875</v>
      </c>
      <c r="AC1553" s="210">
        <v>37027.875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25">
        <f t="shared" si="125"/>
        <v>10000</v>
      </c>
      <c r="G1554" s="214">
        <v>1246164</v>
      </c>
      <c r="H1554" s="210">
        <v>37026.358113425929</v>
      </c>
      <c r="I1554" t="s">
        <v>3234</v>
      </c>
      <c r="M1554" t="s">
        <v>3795</v>
      </c>
      <c r="N1554" t="s">
        <v>3275</v>
      </c>
      <c r="O1554" t="s">
        <v>3276</v>
      </c>
      <c r="Q1554" s="211">
        <v>10000</v>
      </c>
      <c r="S1554" t="s">
        <v>3796</v>
      </c>
      <c r="T1554" t="s">
        <v>2685</v>
      </c>
      <c r="U1554" s="213">
        <v>4.5475000000000003</v>
      </c>
      <c r="V1554" t="s">
        <v>3343</v>
      </c>
      <c r="W1554" t="s">
        <v>3278</v>
      </c>
      <c r="X1554" t="s">
        <v>3279</v>
      </c>
      <c r="Y1554" t="s">
        <v>3280</v>
      </c>
      <c r="Z1554" t="s">
        <v>4117</v>
      </c>
      <c r="AA1554">
        <v>789213</v>
      </c>
      <c r="AB1554" s="210">
        <v>37027.875</v>
      </c>
      <c r="AC1554" s="210">
        <v>37027.875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25">
        <f t="shared" si="125"/>
        <v>8698</v>
      </c>
      <c r="G1555" s="214">
        <v>1246165</v>
      </c>
      <c r="H1555" s="210">
        <v>37026.358159722222</v>
      </c>
      <c r="I1555" t="s">
        <v>3281</v>
      </c>
      <c r="M1555" t="s">
        <v>3795</v>
      </c>
      <c r="N1555" t="s">
        <v>3275</v>
      </c>
      <c r="O1555" t="s">
        <v>3373</v>
      </c>
      <c r="P1555" s="211">
        <v>8698</v>
      </c>
      <c r="S1555" t="s">
        <v>3796</v>
      </c>
      <c r="T1555" t="s">
        <v>2685</v>
      </c>
      <c r="U1555" s="213">
        <v>4.3949999999999996</v>
      </c>
      <c r="V1555" t="s">
        <v>3282</v>
      </c>
      <c r="W1555" t="s">
        <v>3363</v>
      </c>
      <c r="X1555" t="s">
        <v>3364</v>
      </c>
      <c r="Y1555" t="s">
        <v>3280</v>
      </c>
      <c r="Z1555" t="s">
        <v>4117</v>
      </c>
      <c r="AA1555">
        <v>789214</v>
      </c>
      <c r="AB1555" s="210">
        <v>37027.875</v>
      </c>
      <c r="AC1555" s="210">
        <v>37027.875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25">
        <f t="shared" si="125"/>
        <v>5000</v>
      </c>
      <c r="G1556" s="214">
        <v>1246166</v>
      </c>
      <c r="H1556" s="210">
        <v>37026.358171296299</v>
      </c>
      <c r="I1556" t="s">
        <v>4237</v>
      </c>
      <c r="M1556" t="s">
        <v>3795</v>
      </c>
      <c r="N1556" t="s">
        <v>3275</v>
      </c>
      <c r="O1556" t="s">
        <v>3655</v>
      </c>
      <c r="P1556" s="211">
        <v>5000</v>
      </c>
      <c r="S1556" t="s">
        <v>3796</v>
      </c>
      <c r="T1556" t="s">
        <v>2685</v>
      </c>
      <c r="U1556" s="213">
        <v>3.26</v>
      </c>
      <c r="V1556" t="s">
        <v>1108</v>
      </c>
      <c r="W1556" t="s">
        <v>3656</v>
      </c>
      <c r="X1556" t="s">
        <v>3580</v>
      </c>
      <c r="Y1556" t="s">
        <v>3280</v>
      </c>
      <c r="Z1556" t="s">
        <v>4117</v>
      </c>
      <c r="AA1556">
        <v>789215</v>
      </c>
      <c r="AB1556" s="210">
        <v>37027.875</v>
      </c>
      <c r="AC1556" s="210">
        <v>37027.875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25">
        <f t="shared" si="125"/>
        <v>1000</v>
      </c>
      <c r="G1557" s="214">
        <v>1246167</v>
      </c>
      <c r="H1557" s="210">
        <v>37026.358194444445</v>
      </c>
      <c r="I1557" t="s">
        <v>3093</v>
      </c>
      <c r="M1557" t="s">
        <v>3795</v>
      </c>
      <c r="N1557" t="s">
        <v>3275</v>
      </c>
      <c r="O1557" t="s">
        <v>1122</v>
      </c>
      <c r="Q1557" s="211">
        <v>1000</v>
      </c>
      <c r="S1557" t="s">
        <v>3796</v>
      </c>
      <c r="T1557" t="s">
        <v>2685</v>
      </c>
      <c r="U1557" s="213">
        <v>4.2850000000000001</v>
      </c>
      <c r="V1557" t="s">
        <v>1357</v>
      </c>
      <c r="W1557" t="s">
        <v>3363</v>
      </c>
      <c r="X1557" t="s">
        <v>3364</v>
      </c>
      <c r="Y1557" t="s">
        <v>3280</v>
      </c>
      <c r="Z1557" t="s">
        <v>4117</v>
      </c>
      <c r="AA1557">
        <v>789216</v>
      </c>
      <c r="AB1557" s="210">
        <v>37027.875</v>
      </c>
      <c r="AC1557" s="210">
        <v>37027.875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25">
        <f t="shared" si="125"/>
        <v>4000</v>
      </c>
      <c r="G1558" s="214">
        <v>1246168</v>
      </c>
      <c r="H1558" s="210">
        <v>37026.358206018522</v>
      </c>
      <c r="I1558" t="s">
        <v>1155</v>
      </c>
      <c r="M1558" t="s">
        <v>3795</v>
      </c>
      <c r="N1558" t="s">
        <v>3275</v>
      </c>
      <c r="O1558" t="s">
        <v>1122</v>
      </c>
      <c r="Q1558" s="211">
        <v>4000</v>
      </c>
      <c r="S1558" t="s">
        <v>3796</v>
      </c>
      <c r="T1558" t="s">
        <v>2685</v>
      </c>
      <c r="U1558" s="213">
        <v>4.2850000000000001</v>
      </c>
      <c r="V1558" t="s">
        <v>1156</v>
      </c>
      <c r="W1558" t="s">
        <v>3363</v>
      </c>
      <c r="X1558" t="s">
        <v>3364</v>
      </c>
      <c r="Y1558" t="s">
        <v>3280</v>
      </c>
      <c r="Z1558" t="s">
        <v>4117</v>
      </c>
      <c r="AA1558">
        <v>789217</v>
      </c>
      <c r="AB1558" s="210">
        <v>37027.875</v>
      </c>
      <c r="AC1558" s="210">
        <v>37027.875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25">
        <f t="shared" si="125"/>
        <v>5000</v>
      </c>
      <c r="G1559" s="214">
        <v>1246169</v>
      </c>
      <c r="H1559" s="210">
        <v>37026.358217592591</v>
      </c>
      <c r="I1559" t="s">
        <v>3266</v>
      </c>
      <c r="M1559" t="s">
        <v>3795</v>
      </c>
      <c r="N1559" t="s">
        <v>3275</v>
      </c>
      <c r="O1559" t="s">
        <v>3707</v>
      </c>
      <c r="P1559" s="211">
        <v>5000</v>
      </c>
      <c r="S1559" t="s">
        <v>3796</v>
      </c>
      <c r="T1559" t="s">
        <v>2685</v>
      </c>
      <c r="U1559" s="213">
        <v>3.07</v>
      </c>
      <c r="V1559" t="s">
        <v>1065</v>
      </c>
      <c r="W1559" t="s">
        <v>3704</v>
      </c>
      <c r="X1559" t="s">
        <v>3705</v>
      </c>
      <c r="Y1559" t="s">
        <v>3280</v>
      </c>
      <c r="Z1559" t="s">
        <v>4117</v>
      </c>
      <c r="AA1559">
        <v>789218</v>
      </c>
      <c r="AB1559" s="210">
        <v>37027.875</v>
      </c>
      <c r="AC1559" s="210">
        <v>37027.875</v>
      </c>
    </row>
    <row r="1560" spans="1:29" x14ac:dyDescent="0.2">
      <c r="A1560" s="44" t="str">
        <f t="shared" si="121"/>
        <v>US Power Physical</v>
      </c>
      <c r="B1560" s="44" t="str">
        <f t="shared" si="122"/>
        <v>US</v>
      </c>
      <c r="C1560" s="44" t="str">
        <f t="shared" si="123"/>
        <v>Power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25">
        <f t="shared" si="125"/>
        <v>25</v>
      </c>
      <c r="G1560" s="214">
        <v>1246170</v>
      </c>
      <c r="H1560" s="210">
        <v>37026.358263888891</v>
      </c>
      <c r="I1560" t="s">
        <v>3713</v>
      </c>
      <c r="M1560" t="s">
        <v>3886</v>
      </c>
      <c r="N1560" t="s">
        <v>3650</v>
      </c>
      <c r="O1560" t="s">
        <v>3670</v>
      </c>
      <c r="Q1560" s="211">
        <v>25</v>
      </c>
      <c r="S1560" t="s">
        <v>3794</v>
      </c>
      <c r="T1560" t="s">
        <v>2685</v>
      </c>
      <c r="U1560" s="213">
        <v>204</v>
      </c>
      <c r="V1560" t="s">
        <v>3714</v>
      </c>
      <c r="W1560" t="s">
        <v>3672</v>
      </c>
      <c r="X1560" t="s">
        <v>3654</v>
      </c>
      <c r="Y1560" t="s">
        <v>3074</v>
      </c>
      <c r="Z1560" t="s">
        <v>4112</v>
      </c>
      <c r="AA1560">
        <v>611122.1</v>
      </c>
      <c r="AB1560" s="210">
        <v>37027.875</v>
      </c>
      <c r="AC1560" s="210">
        <v>37027.875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25">
        <f t="shared" si="125"/>
        <v>5000</v>
      </c>
      <c r="G1561" s="214">
        <v>1246172</v>
      </c>
      <c r="H1561" s="210">
        <v>37026.358391203707</v>
      </c>
      <c r="I1561" t="s">
        <v>3266</v>
      </c>
      <c r="M1561" t="s">
        <v>3795</v>
      </c>
      <c r="N1561" t="s">
        <v>3275</v>
      </c>
      <c r="O1561" t="s">
        <v>3635</v>
      </c>
      <c r="P1561" s="211">
        <v>5000</v>
      </c>
      <c r="S1561" t="s">
        <v>3796</v>
      </c>
      <c r="T1561" t="s">
        <v>2685</v>
      </c>
      <c r="U1561" s="213">
        <v>3.0750000000000002</v>
      </c>
      <c r="V1561" t="s">
        <v>1065</v>
      </c>
      <c r="W1561" t="s">
        <v>3637</v>
      </c>
      <c r="X1561" t="s">
        <v>3580</v>
      </c>
      <c r="Y1561" t="s">
        <v>3280</v>
      </c>
      <c r="Z1561" t="s">
        <v>4117</v>
      </c>
      <c r="AA1561">
        <v>789219</v>
      </c>
      <c r="AB1561" s="210">
        <v>37027.875</v>
      </c>
      <c r="AC1561" s="210">
        <v>37027.875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25">
        <f t="shared" si="125"/>
        <v>10000</v>
      </c>
      <c r="G1562" s="214">
        <v>1246173</v>
      </c>
      <c r="H1562" s="210">
        <v>37026.358437499999</v>
      </c>
      <c r="I1562" t="s">
        <v>3334</v>
      </c>
      <c r="M1562" t="s">
        <v>3795</v>
      </c>
      <c r="N1562" t="s">
        <v>3275</v>
      </c>
      <c r="O1562" t="s">
        <v>3470</v>
      </c>
      <c r="P1562" s="211">
        <v>10000</v>
      </c>
      <c r="S1562" t="s">
        <v>3796</v>
      </c>
      <c r="T1562" t="s">
        <v>2685</v>
      </c>
      <c r="U1562" s="213">
        <v>4.415</v>
      </c>
      <c r="V1562" t="s">
        <v>1358</v>
      </c>
      <c r="W1562" t="s">
        <v>3471</v>
      </c>
      <c r="X1562" t="s">
        <v>3472</v>
      </c>
      <c r="Y1562" t="s">
        <v>3280</v>
      </c>
      <c r="Z1562" t="s">
        <v>4117</v>
      </c>
      <c r="AA1562">
        <v>789220</v>
      </c>
      <c r="AB1562" s="210">
        <v>37027.875</v>
      </c>
      <c r="AC1562" s="210">
        <v>37027.875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25">
        <f t="shared" si="125"/>
        <v>10000</v>
      </c>
      <c r="G1563" s="214">
        <v>1246174</v>
      </c>
      <c r="H1563" s="210">
        <v>37026.358530092592</v>
      </c>
      <c r="I1563" t="s">
        <v>3334</v>
      </c>
      <c r="M1563" t="s">
        <v>3795</v>
      </c>
      <c r="N1563" t="s">
        <v>3275</v>
      </c>
      <c r="O1563" t="s">
        <v>3276</v>
      </c>
      <c r="P1563" s="211">
        <v>10000</v>
      </c>
      <c r="S1563" t="s">
        <v>3796</v>
      </c>
      <c r="T1563" t="s">
        <v>2685</v>
      </c>
      <c r="U1563" s="213">
        <v>4.5462999999999996</v>
      </c>
      <c r="V1563" t="s">
        <v>3463</v>
      </c>
      <c r="W1563" t="s">
        <v>3278</v>
      </c>
      <c r="X1563" t="s">
        <v>3279</v>
      </c>
      <c r="Y1563" t="s">
        <v>3280</v>
      </c>
      <c r="Z1563" t="s">
        <v>4117</v>
      </c>
      <c r="AA1563">
        <v>789221</v>
      </c>
      <c r="AB1563" s="210">
        <v>37027.875</v>
      </c>
      <c r="AC1563" s="210">
        <v>37027.875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25">
        <f t="shared" si="125"/>
        <v>1276</v>
      </c>
      <c r="G1564" s="214">
        <v>1246175</v>
      </c>
      <c r="H1564" s="210">
        <v>37026.358587962961</v>
      </c>
      <c r="I1564" t="s">
        <v>1155</v>
      </c>
      <c r="M1564" t="s">
        <v>3795</v>
      </c>
      <c r="N1564" t="s">
        <v>3275</v>
      </c>
      <c r="O1564" t="s">
        <v>1359</v>
      </c>
      <c r="P1564" s="211">
        <v>1276</v>
      </c>
      <c r="S1564" t="s">
        <v>3796</v>
      </c>
      <c r="T1564" t="s">
        <v>2685</v>
      </c>
      <c r="U1564" s="213">
        <v>4.3550000000000004</v>
      </c>
      <c r="V1564" t="s">
        <v>1264</v>
      </c>
      <c r="W1564" t="s">
        <v>3363</v>
      </c>
      <c r="X1564" t="s">
        <v>3364</v>
      </c>
      <c r="Y1564" t="s">
        <v>3280</v>
      </c>
      <c r="Z1564" t="s">
        <v>4117</v>
      </c>
      <c r="AA1564">
        <v>789222</v>
      </c>
      <c r="AB1564" s="210">
        <v>37027.875</v>
      </c>
      <c r="AC1564" s="210">
        <v>37027.875</v>
      </c>
    </row>
    <row r="1565" spans="1:29" x14ac:dyDescent="0.2">
      <c r="A1565" s="44" t="str">
        <f t="shared" si="121"/>
        <v>US Power Financial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1</v>
      </c>
      <c r="F1565" s="225">
        <f t="shared" si="125"/>
        <v>50</v>
      </c>
      <c r="G1565" s="214">
        <v>1246176</v>
      </c>
      <c r="H1565" s="210">
        <v>37026.358761574076</v>
      </c>
      <c r="I1565" t="s">
        <v>3174</v>
      </c>
      <c r="M1565" t="s">
        <v>3886</v>
      </c>
      <c r="N1565" t="s">
        <v>3069</v>
      </c>
      <c r="O1565" t="s">
        <v>3230</v>
      </c>
      <c r="P1565" s="211">
        <v>50</v>
      </c>
      <c r="S1565" t="s">
        <v>3794</v>
      </c>
      <c r="T1565" t="s">
        <v>2685</v>
      </c>
      <c r="U1565" s="213">
        <v>51.5</v>
      </c>
      <c r="V1565" t="s">
        <v>3231</v>
      </c>
      <c r="W1565" t="s">
        <v>3166</v>
      </c>
      <c r="X1565" t="s">
        <v>3114</v>
      </c>
      <c r="Y1565" t="s">
        <v>3074</v>
      </c>
      <c r="Z1565" t="s">
        <v>4117</v>
      </c>
      <c r="AA1565">
        <v>611124.1</v>
      </c>
      <c r="AB1565" s="210">
        <v>37027.875</v>
      </c>
      <c r="AC1565" s="210">
        <v>37027.875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25">
        <f t="shared" si="125"/>
        <v>10000</v>
      </c>
      <c r="G1566" s="214">
        <v>1246177</v>
      </c>
      <c r="H1566" s="210">
        <v>37026.358784722222</v>
      </c>
      <c r="I1566" t="s">
        <v>3692</v>
      </c>
      <c r="M1566" t="s">
        <v>3795</v>
      </c>
      <c r="N1566" t="s">
        <v>3275</v>
      </c>
      <c r="O1566" t="s">
        <v>3276</v>
      </c>
      <c r="P1566" s="211">
        <v>10000</v>
      </c>
      <c r="S1566" t="s">
        <v>3796</v>
      </c>
      <c r="T1566" t="s">
        <v>2685</v>
      </c>
      <c r="U1566" s="213">
        <v>4.5449999999999999</v>
      </c>
      <c r="V1566" t="s">
        <v>1324</v>
      </c>
      <c r="W1566" t="s">
        <v>3278</v>
      </c>
      <c r="X1566" t="s">
        <v>3279</v>
      </c>
      <c r="Y1566" t="s">
        <v>3280</v>
      </c>
      <c r="Z1566" t="s">
        <v>4117</v>
      </c>
      <c r="AA1566">
        <v>789223</v>
      </c>
      <c r="AB1566" s="210">
        <v>37027.875</v>
      </c>
      <c r="AC1566" s="210">
        <v>37027.875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25">
        <f t="shared" si="125"/>
        <v>5000</v>
      </c>
      <c r="G1567" s="214">
        <v>1246178</v>
      </c>
      <c r="H1567" s="210">
        <v>37026.358819444446</v>
      </c>
      <c r="I1567" t="s">
        <v>3093</v>
      </c>
      <c r="M1567" t="s">
        <v>3795</v>
      </c>
      <c r="N1567" t="s">
        <v>3275</v>
      </c>
      <c r="O1567" t="s">
        <v>3516</v>
      </c>
      <c r="P1567" s="211">
        <v>5000</v>
      </c>
      <c r="S1567" t="s">
        <v>3796</v>
      </c>
      <c r="T1567" t="s">
        <v>2685</v>
      </c>
      <c r="U1567" s="213">
        <v>4.6849999999999996</v>
      </c>
      <c r="V1567" t="s">
        <v>1360</v>
      </c>
      <c r="W1567" t="s">
        <v>3518</v>
      </c>
      <c r="X1567" t="s">
        <v>3519</v>
      </c>
      <c r="Y1567" t="s">
        <v>3280</v>
      </c>
      <c r="Z1567" t="s">
        <v>4117</v>
      </c>
      <c r="AA1567">
        <v>789224</v>
      </c>
      <c r="AB1567" s="210">
        <v>37027.875</v>
      </c>
      <c r="AC1567" s="210">
        <v>37027.875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25">
        <f t="shared" si="125"/>
        <v>3630</v>
      </c>
      <c r="G1568" s="214">
        <v>1246179</v>
      </c>
      <c r="H1568" s="210">
        <v>37026.358854166669</v>
      </c>
      <c r="I1568" t="s">
        <v>1056</v>
      </c>
      <c r="M1568" t="s">
        <v>3795</v>
      </c>
      <c r="N1568" t="s">
        <v>3275</v>
      </c>
      <c r="O1568" t="s">
        <v>3709</v>
      </c>
      <c r="P1568" s="211">
        <v>3630</v>
      </c>
      <c r="S1568" t="s">
        <v>3796</v>
      </c>
      <c r="T1568" t="s">
        <v>2685</v>
      </c>
      <c r="U1568" s="213">
        <v>3.09</v>
      </c>
      <c r="V1568" t="s">
        <v>1192</v>
      </c>
      <c r="W1568" t="s">
        <v>3704</v>
      </c>
      <c r="X1568" t="s">
        <v>3705</v>
      </c>
      <c r="Y1568" t="s">
        <v>3280</v>
      </c>
      <c r="Z1568" t="s">
        <v>4117</v>
      </c>
      <c r="AA1568">
        <v>789225</v>
      </c>
      <c r="AB1568" s="210">
        <v>37027.875</v>
      </c>
      <c r="AC1568" s="210">
        <v>37027.875</v>
      </c>
    </row>
    <row r="1569" spans="1:30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25">
        <f t="shared" si="125"/>
        <v>10000</v>
      </c>
      <c r="G1569" s="214">
        <v>1246180</v>
      </c>
      <c r="H1569" s="210">
        <v>37026.358912037038</v>
      </c>
      <c r="I1569" t="s">
        <v>3396</v>
      </c>
      <c r="M1569" t="s">
        <v>3795</v>
      </c>
      <c r="N1569" t="s">
        <v>3275</v>
      </c>
      <c r="O1569" t="s">
        <v>3607</v>
      </c>
      <c r="P1569" s="211">
        <v>10000</v>
      </c>
      <c r="S1569" t="s">
        <v>3796</v>
      </c>
      <c r="T1569" t="s">
        <v>2685</v>
      </c>
      <c r="U1569" s="213">
        <v>4.3</v>
      </c>
      <c r="V1569" t="s">
        <v>1245</v>
      </c>
      <c r="W1569" t="s">
        <v>3609</v>
      </c>
      <c r="X1569" t="s">
        <v>3580</v>
      </c>
      <c r="Y1569" t="s">
        <v>3280</v>
      </c>
      <c r="Z1569" t="s">
        <v>4117</v>
      </c>
      <c r="AA1569">
        <v>789226</v>
      </c>
      <c r="AB1569" s="210">
        <v>37027.875</v>
      </c>
      <c r="AC1569" s="210">
        <v>37027.875</v>
      </c>
    </row>
    <row r="1570" spans="1:30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25">
        <f t="shared" si="125"/>
        <v>18600</v>
      </c>
      <c r="G1570" s="214">
        <v>1246181</v>
      </c>
      <c r="H1570" s="210">
        <v>37026.35900462963</v>
      </c>
      <c r="I1570" t="s">
        <v>3674</v>
      </c>
      <c r="M1570" t="s">
        <v>3795</v>
      </c>
      <c r="N1570" t="s">
        <v>3303</v>
      </c>
      <c r="O1570" t="s">
        <v>1109</v>
      </c>
      <c r="Q1570" s="211">
        <v>600</v>
      </c>
      <c r="S1570" t="s">
        <v>3796</v>
      </c>
      <c r="T1570" t="s">
        <v>2685</v>
      </c>
      <c r="U1570" s="213">
        <v>6.39</v>
      </c>
      <c r="V1570" t="s">
        <v>1361</v>
      </c>
      <c r="W1570" t="s">
        <v>1111</v>
      </c>
      <c r="X1570" t="s">
        <v>1112</v>
      </c>
      <c r="Y1570" t="s">
        <v>2803</v>
      </c>
      <c r="Z1570" t="s">
        <v>4117</v>
      </c>
      <c r="AA1570" t="s">
        <v>1362</v>
      </c>
      <c r="AB1570" s="210">
        <v>37073.875</v>
      </c>
      <c r="AC1570" s="210">
        <v>37103.875</v>
      </c>
      <c r="AD1570">
        <f>(AC1570-AB1570+1)*SUM(P1570:Q1570)</f>
        <v>18600</v>
      </c>
    </row>
    <row r="1571" spans="1:30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25">
        <f t="shared" si="125"/>
        <v>10000</v>
      </c>
      <c r="G1571" s="214">
        <v>1246182</v>
      </c>
      <c r="H1571" s="210">
        <v>37026.359016203707</v>
      </c>
      <c r="I1571" t="s">
        <v>1309</v>
      </c>
      <c r="M1571" t="s">
        <v>3795</v>
      </c>
      <c r="N1571" t="s">
        <v>3275</v>
      </c>
      <c r="O1571" t="s">
        <v>3457</v>
      </c>
      <c r="Q1571" s="211">
        <v>10000</v>
      </c>
      <c r="S1571" t="s">
        <v>3796</v>
      </c>
      <c r="T1571" t="s">
        <v>2685</v>
      </c>
      <c r="U1571" s="213">
        <v>4.45</v>
      </c>
      <c r="V1571" t="s">
        <v>1336</v>
      </c>
      <c r="W1571" t="s">
        <v>3459</v>
      </c>
      <c r="X1571" t="s">
        <v>3460</v>
      </c>
      <c r="Y1571" t="s">
        <v>3280</v>
      </c>
      <c r="Z1571" t="s">
        <v>4117</v>
      </c>
      <c r="AA1571">
        <v>789227</v>
      </c>
      <c r="AB1571" s="210">
        <v>37027.875</v>
      </c>
      <c r="AC1571" s="210">
        <v>37027.875</v>
      </c>
    </row>
    <row r="1572" spans="1:30" x14ac:dyDescent="0.2">
      <c r="A1572" s="44" t="str">
        <f t="shared" si="121"/>
        <v>US Gas Pipeline Capacity Financial</v>
      </c>
      <c r="B1572" s="44" t="str">
        <f t="shared" si="122"/>
        <v>US</v>
      </c>
      <c r="C1572" s="44" t="str">
        <f t="shared" si="123"/>
        <v>Gas Pipeline Capacity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1</v>
      </c>
      <c r="F1572" s="225">
        <f t="shared" si="125"/>
        <v>10000</v>
      </c>
      <c r="G1572" s="214">
        <v>1246183</v>
      </c>
      <c r="H1572" s="210">
        <v>37026.359085648146</v>
      </c>
      <c r="I1572" t="s">
        <v>3324</v>
      </c>
      <c r="M1572" t="s">
        <v>3806</v>
      </c>
      <c r="N1572" t="s">
        <v>1363</v>
      </c>
      <c r="O1572" t="s">
        <v>1364</v>
      </c>
      <c r="Q1572" s="211">
        <v>10000</v>
      </c>
      <c r="S1572" t="s">
        <v>3796</v>
      </c>
      <c r="T1572" t="s">
        <v>2685</v>
      </c>
      <c r="U1572" s="213">
        <v>0.15</v>
      </c>
      <c r="V1572" t="s">
        <v>1365</v>
      </c>
      <c r="W1572" t="s">
        <v>1366</v>
      </c>
      <c r="X1572" t="s">
        <v>1367</v>
      </c>
      <c r="Y1572" t="s">
        <v>1368</v>
      </c>
      <c r="Z1572" t="s">
        <v>1369</v>
      </c>
      <c r="AA1572">
        <v>40958</v>
      </c>
      <c r="AB1572" s="210">
        <v>37027.875</v>
      </c>
      <c r="AC1572" s="210">
        <v>37027.875</v>
      </c>
    </row>
    <row r="1573" spans="1:30" x14ac:dyDescent="0.2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31</v>
      </c>
      <c r="F1573" s="225">
        <f t="shared" si="125"/>
        <v>18600</v>
      </c>
      <c r="G1573" s="214">
        <v>1246186</v>
      </c>
      <c r="H1573" s="210">
        <v>37026.359097222223</v>
      </c>
      <c r="I1573" t="s">
        <v>3674</v>
      </c>
      <c r="M1573" t="s">
        <v>3795</v>
      </c>
      <c r="N1573" t="s">
        <v>3303</v>
      </c>
      <c r="O1573" t="s">
        <v>1115</v>
      </c>
      <c r="Q1573" s="211">
        <v>600</v>
      </c>
      <c r="S1573" t="s">
        <v>3796</v>
      </c>
      <c r="T1573" t="s">
        <v>2685</v>
      </c>
      <c r="U1573" s="213">
        <v>6.06</v>
      </c>
      <c r="V1573" t="s">
        <v>1361</v>
      </c>
      <c r="W1573" t="s">
        <v>1111</v>
      </c>
      <c r="X1573" t="s">
        <v>1112</v>
      </c>
      <c r="Y1573" t="s">
        <v>2803</v>
      </c>
      <c r="Z1573" t="s">
        <v>4117</v>
      </c>
      <c r="AA1573" t="s">
        <v>1370</v>
      </c>
      <c r="AB1573" s="210">
        <v>37104.875</v>
      </c>
      <c r="AC1573" s="210">
        <v>37134.875</v>
      </c>
      <c r="AD1573">
        <f>(AC1573-AB1573+1)*SUM(P1573:Q1573)</f>
        <v>18600</v>
      </c>
    </row>
    <row r="1574" spans="1:30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25">
        <f t="shared" si="125"/>
        <v>5000</v>
      </c>
      <c r="G1574" s="214">
        <v>1246185</v>
      </c>
      <c r="H1574" s="210">
        <v>37026.359097222223</v>
      </c>
      <c r="I1574" t="s">
        <v>1371</v>
      </c>
      <c r="M1574" t="s">
        <v>3795</v>
      </c>
      <c r="N1574" t="s">
        <v>3275</v>
      </c>
      <c r="O1574" t="s">
        <v>3407</v>
      </c>
      <c r="P1574" s="211">
        <v>5000</v>
      </c>
      <c r="S1574" t="s">
        <v>3796</v>
      </c>
      <c r="T1574" t="s">
        <v>2685</v>
      </c>
      <c r="U1574" s="213">
        <v>4.6749999999999998</v>
      </c>
      <c r="V1574" t="s">
        <v>1372</v>
      </c>
      <c r="W1574" t="s">
        <v>3408</v>
      </c>
      <c r="X1574" t="s">
        <v>3409</v>
      </c>
      <c r="Y1574" t="s">
        <v>3280</v>
      </c>
      <c r="Z1574" t="s">
        <v>4117</v>
      </c>
      <c r="AA1574">
        <v>789228</v>
      </c>
      <c r="AB1574" s="210">
        <v>37027.875</v>
      </c>
      <c r="AC1574" s="210">
        <v>37027.875</v>
      </c>
    </row>
    <row r="1575" spans="1:30" x14ac:dyDescent="0.2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25">
        <f t="shared" si="125"/>
        <v>18000</v>
      </c>
      <c r="G1575" s="214">
        <v>1246189</v>
      </c>
      <c r="H1575" s="210">
        <v>37026.359178240738</v>
      </c>
      <c r="I1575" t="s">
        <v>3674</v>
      </c>
      <c r="M1575" t="s">
        <v>3795</v>
      </c>
      <c r="N1575" t="s">
        <v>3303</v>
      </c>
      <c r="O1575" t="s">
        <v>1119</v>
      </c>
      <c r="Q1575" s="211">
        <v>600</v>
      </c>
      <c r="S1575" t="s">
        <v>3796</v>
      </c>
      <c r="T1575" t="s">
        <v>2685</v>
      </c>
      <c r="U1575" s="213">
        <v>5.04</v>
      </c>
      <c r="V1575" t="s">
        <v>1361</v>
      </c>
      <c r="W1575" t="s">
        <v>1111</v>
      </c>
      <c r="X1575" t="s">
        <v>1112</v>
      </c>
      <c r="Y1575" t="s">
        <v>2803</v>
      </c>
      <c r="Z1575" t="s">
        <v>4117</v>
      </c>
      <c r="AA1575" t="s">
        <v>1373</v>
      </c>
      <c r="AB1575" s="210">
        <v>37135.875</v>
      </c>
      <c r="AC1575" s="210">
        <v>37164.875</v>
      </c>
      <c r="AD1575">
        <f>(AC1575-AB1575+1)*SUM(P1575:Q1575)</f>
        <v>18000</v>
      </c>
    </row>
    <row r="1576" spans="1:30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25">
        <f t="shared" si="125"/>
        <v>5000</v>
      </c>
      <c r="G1576" s="214">
        <v>1246188</v>
      </c>
      <c r="H1576" s="210">
        <v>37026.359178240738</v>
      </c>
      <c r="I1576" t="s">
        <v>1155</v>
      </c>
      <c r="M1576" t="s">
        <v>3795</v>
      </c>
      <c r="N1576" t="s">
        <v>3275</v>
      </c>
      <c r="O1576" t="s">
        <v>3407</v>
      </c>
      <c r="P1576" s="211">
        <v>5000</v>
      </c>
      <c r="S1576" t="s">
        <v>3796</v>
      </c>
      <c r="T1576" t="s">
        <v>2685</v>
      </c>
      <c r="U1576" s="213">
        <v>4.67</v>
      </c>
      <c r="V1576" t="s">
        <v>1264</v>
      </c>
      <c r="W1576" t="s">
        <v>3408</v>
      </c>
      <c r="X1576" t="s">
        <v>3409</v>
      </c>
      <c r="Y1576" t="s">
        <v>3280</v>
      </c>
      <c r="Z1576" t="s">
        <v>4117</v>
      </c>
      <c r="AA1576">
        <v>789229</v>
      </c>
      <c r="AB1576" s="210">
        <v>37027.875</v>
      </c>
      <c r="AC1576" s="210">
        <v>37027.875</v>
      </c>
    </row>
    <row r="1577" spans="1:30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25">
        <f t="shared" si="125"/>
        <v>10000</v>
      </c>
      <c r="G1577" s="214">
        <v>1246190</v>
      </c>
      <c r="H1577" s="210">
        <v>37026.359201388892</v>
      </c>
      <c r="I1577" t="s">
        <v>3520</v>
      </c>
      <c r="M1577" t="s">
        <v>3795</v>
      </c>
      <c r="N1577" t="s">
        <v>3275</v>
      </c>
      <c r="O1577" t="s">
        <v>3276</v>
      </c>
      <c r="Q1577" s="211">
        <v>10000</v>
      </c>
      <c r="S1577" t="s">
        <v>3796</v>
      </c>
      <c r="T1577" t="s">
        <v>2685</v>
      </c>
      <c r="U1577" s="213">
        <v>4.5488</v>
      </c>
      <c r="V1577" t="s">
        <v>1374</v>
      </c>
      <c r="W1577" t="s">
        <v>3278</v>
      </c>
      <c r="X1577" t="s">
        <v>3279</v>
      </c>
      <c r="Y1577" t="s">
        <v>3280</v>
      </c>
      <c r="Z1577" t="s">
        <v>4117</v>
      </c>
      <c r="AA1577">
        <v>789230</v>
      </c>
      <c r="AB1577" s="210">
        <v>37027.875</v>
      </c>
      <c r="AC1577" s="210">
        <v>37027.875</v>
      </c>
    </row>
    <row r="1578" spans="1:30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25">
        <f t="shared" si="125"/>
        <v>10000</v>
      </c>
      <c r="G1578" s="214">
        <v>1246192</v>
      </c>
      <c r="H1578" s="210">
        <v>37026.359247685185</v>
      </c>
      <c r="I1578" t="s">
        <v>3520</v>
      </c>
      <c r="M1578" t="s">
        <v>3795</v>
      </c>
      <c r="N1578" t="s">
        <v>3275</v>
      </c>
      <c r="O1578" t="s">
        <v>3276</v>
      </c>
      <c r="Q1578" s="211">
        <v>10000</v>
      </c>
      <c r="S1578" t="s">
        <v>3796</v>
      </c>
      <c r="T1578" t="s">
        <v>2685</v>
      </c>
      <c r="U1578" s="213">
        <v>4.55</v>
      </c>
      <c r="V1578" t="s">
        <v>1374</v>
      </c>
      <c r="W1578" t="s">
        <v>3278</v>
      </c>
      <c r="X1578" t="s">
        <v>3279</v>
      </c>
      <c r="Y1578" t="s">
        <v>3280</v>
      </c>
      <c r="Z1578" t="s">
        <v>4117</v>
      </c>
      <c r="AA1578">
        <v>789231</v>
      </c>
      <c r="AB1578" s="210">
        <v>37027.875</v>
      </c>
      <c r="AC1578" s="210">
        <v>37027.875</v>
      </c>
    </row>
    <row r="1579" spans="1:30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25">
        <f t="shared" si="125"/>
        <v>25000</v>
      </c>
      <c r="G1579" s="214">
        <v>1246191</v>
      </c>
      <c r="H1579" s="210">
        <v>37026.359247685185</v>
      </c>
      <c r="I1579" t="s">
        <v>3822</v>
      </c>
      <c r="M1579" t="s">
        <v>3795</v>
      </c>
      <c r="N1579" t="s">
        <v>3275</v>
      </c>
      <c r="O1579" t="s">
        <v>3457</v>
      </c>
      <c r="P1579" s="211">
        <v>25000</v>
      </c>
      <c r="S1579" t="s">
        <v>3796</v>
      </c>
      <c r="T1579" t="s">
        <v>2685</v>
      </c>
      <c r="U1579" s="213">
        <v>4.4450000000000003</v>
      </c>
      <c r="V1579" t="s">
        <v>3458</v>
      </c>
      <c r="W1579" t="s">
        <v>3459</v>
      </c>
      <c r="X1579" t="s">
        <v>3460</v>
      </c>
      <c r="Y1579" t="s">
        <v>3280</v>
      </c>
      <c r="Z1579" t="s">
        <v>4117</v>
      </c>
      <c r="AA1579">
        <v>789232</v>
      </c>
      <c r="AB1579" s="210">
        <v>37027.875</v>
      </c>
      <c r="AC1579" s="210">
        <v>37027.875</v>
      </c>
    </row>
    <row r="1580" spans="1:30" x14ac:dyDescent="0.2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31</v>
      </c>
      <c r="F1580" s="225">
        <f t="shared" si="125"/>
        <v>18600</v>
      </c>
      <c r="G1580" s="214">
        <v>1246193</v>
      </c>
      <c r="H1580" s="210">
        <v>37026.359270833331</v>
      </c>
      <c r="I1580" t="s">
        <v>3674</v>
      </c>
      <c r="M1580" t="s">
        <v>3795</v>
      </c>
      <c r="N1580" t="s">
        <v>3303</v>
      </c>
      <c r="O1580" t="s">
        <v>1135</v>
      </c>
      <c r="Q1580" s="211">
        <v>600</v>
      </c>
      <c r="S1580" t="s">
        <v>3796</v>
      </c>
      <c r="T1580" t="s">
        <v>2685</v>
      </c>
      <c r="U1580" s="213">
        <v>4.34</v>
      </c>
      <c r="V1580" t="s">
        <v>1361</v>
      </c>
      <c r="W1580" t="s">
        <v>1111</v>
      </c>
      <c r="X1580" t="s">
        <v>1112</v>
      </c>
      <c r="Y1580" t="s">
        <v>2803</v>
      </c>
      <c r="Z1580" t="s">
        <v>4117</v>
      </c>
      <c r="AA1580" t="s">
        <v>1375</v>
      </c>
      <c r="AB1580" s="210">
        <v>37165</v>
      </c>
      <c r="AC1580" s="210">
        <v>37195</v>
      </c>
      <c r="AD1580">
        <f>(AC1580-AB1580+1)*SUM(P1580:Q1580)</f>
        <v>18600</v>
      </c>
    </row>
    <row r="1581" spans="1:30" x14ac:dyDescent="0.2">
      <c r="A1581" s="44" t="str">
        <f t="shared" si="121"/>
        <v>US Power Financial</v>
      </c>
      <c r="B1581" s="44" t="str">
        <f t="shared" si="122"/>
        <v>US</v>
      </c>
      <c r="C1581" s="44" t="str">
        <f t="shared" si="123"/>
        <v>Power</v>
      </c>
      <c r="D1581" s="44" t="str">
        <f t="shared" si="124"/>
        <v>Financial</v>
      </c>
      <c r="E1581" s="44">
        <f>IF(VLOOKUP(S1581,'DD-Lookup'!$J$6:$L$50,3,FALSE)="Monthly",(YEAR(AC1581)-YEAR(AB1581))*12+MONTH(AC1581)-MONTH(AB1581)+1,(AC1581-AB1581+1))</f>
        <v>1</v>
      </c>
      <c r="F1581" s="225">
        <f t="shared" si="125"/>
        <v>50</v>
      </c>
      <c r="G1581" s="214">
        <v>1246194</v>
      </c>
      <c r="H1581" s="210">
        <v>37026.3593287037</v>
      </c>
      <c r="I1581" t="s">
        <v>3068</v>
      </c>
      <c r="M1581" t="s">
        <v>3886</v>
      </c>
      <c r="N1581" t="s">
        <v>3069</v>
      </c>
      <c r="O1581" t="s">
        <v>3167</v>
      </c>
      <c r="Q1581" s="211">
        <v>50</v>
      </c>
      <c r="S1581" t="s">
        <v>3794</v>
      </c>
      <c r="T1581" t="s">
        <v>2685</v>
      </c>
      <c r="U1581" s="213">
        <v>37.25</v>
      </c>
      <c r="V1581" t="s">
        <v>3071</v>
      </c>
      <c r="W1581" t="s">
        <v>3138</v>
      </c>
      <c r="X1581" t="s">
        <v>3139</v>
      </c>
      <c r="Y1581" t="s">
        <v>3074</v>
      </c>
      <c r="Z1581" t="s">
        <v>4117</v>
      </c>
      <c r="AA1581">
        <v>611125.1</v>
      </c>
      <c r="AB1581" s="210">
        <v>37027.875</v>
      </c>
      <c r="AC1581" s="210">
        <v>37027.875</v>
      </c>
    </row>
    <row r="1582" spans="1:30" x14ac:dyDescent="0.2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31</v>
      </c>
      <c r="F1582" s="225">
        <f t="shared" si="125"/>
        <v>775</v>
      </c>
      <c r="G1582" s="214">
        <v>1246195</v>
      </c>
      <c r="H1582" s="210">
        <v>37026.359351851854</v>
      </c>
      <c r="I1582" t="s">
        <v>3172</v>
      </c>
      <c r="M1582" t="s">
        <v>3886</v>
      </c>
      <c r="N1582" t="s">
        <v>3645</v>
      </c>
      <c r="O1582" t="s">
        <v>1376</v>
      </c>
      <c r="P1582" s="211">
        <v>25</v>
      </c>
      <c r="S1582" t="s">
        <v>3794</v>
      </c>
      <c r="T1582" t="s">
        <v>2685</v>
      </c>
      <c r="U1582" s="213">
        <v>360</v>
      </c>
      <c r="V1582" t="s">
        <v>1326</v>
      </c>
      <c r="W1582" t="s">
        <v>1377</v>
      </c>
      <c r="X1582" t="s">
        <v>1378</v>
      </c>
      <c r="Y1582" t="s">
        <v>3074</v>
      </c>
      <c r="Z1582" t="s">
        <v>4112</v>
      </c>
      <c r="AA1582">
        <v>611126.1</v>
      </c>
      <c r="AB1582" s="210">
        <v>37073.875</v>
      </c>
      <c r="AC1582" s="210">
        <v>37103.875</v>
      </c>
    </row>
    <row r="1583" spans="1:30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25">
        <f t="shared" si="125"/>
        <v>5000</v>
      </c>
      <c r="G1583" s="214">
        <v>1246196</v>
      </c>
      <c r="H1583" s="210">
        <v>37026.359363425923</v>
      </c>
      <c r="I1583" t="s">
        <v>3266</v>
      </c>
      <c r="M1583" t="s">
        <v>3795</v>
      </c>
      <c r="N1583" t="s">
        <v>3275</v>
      </c>
      <c r="O1583" t="s">
        <v>1122</v>
      </c>
      <c r="Q1583" s="211">
        <v>5000</v>
      </c>
      <c r="S1583" t="s">
        <v>3796</v>
      </c>
      <c r="T1583" t="s">
        <v>2685</v>
      </c>
      <c r="U1583" s="213">
        <v>4.3</v>
      </c>
      <c r="V1583" t="s">
        <v>1379</v>
      </c>
      <c r="W1583" t="s">
        <v>3363</v>
      </c>
      <c r="X1583" t="s">
        <v>3364</v>
      </c>
      <c r="Y1583" t="s">
        <v>3280</v>
      </c>
      <c r="Z1583" t="s">
        <v>4117</v>
      </c>
      <c r="AA1583">
        <v>789233</v>
      </c>
      <c r="AB1583" s="210">
        <v>37027.875</v>
      </c>
      <c r="AC1583" s="210">
        <v>37027.875</v>
      </c>
    </row>
    <row r="1584" spans="1:30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25">
        <f t="shared" si="125"/>
        <v>25000</v>
      </c>
      <c r="G1584" s="214">
        <v>1246198</v>
      </c>
      <c r="H1584" s="210">
        <v>37026.359444444446</v>
      </c>
      <c r="I1584" t="s">
        <v>3822</v>
      </c>
      <c r="M1584" t="s">
        <v>3795</v>
      </c>
      <c r="N1584" t="s">
        <v>3275</v>
      </c>
      <c r="O1584" t="s">
        <v>3457</v>
      </c>
      <c r="P1584" s="211">
        <v>25000</v>
      </c>
      <c r="S1584" t="s">
        <v>3796</v>
      </c>
      <c r="T1584" t="s">
        <v>2685</v>
      </c>
      <c r="U1584" s="213">
        <v>4.4349999999999996</v>
      </c>
      <c r="V1584" t="s">
        <v>3458</v>
      </c>
      <c r="W1584" t="s">
        <v>3459</v>
      </c>
      <c r="X1584" t="s">
        <v>3460</v>
      </c>
      <c r="Y1584" t="s">
        <v>3280</v>
      </c>
      <c r="Z1584" t="s">
        <v>4117</v>
      </c>
      <c r="AA1584">
        <v>789235</v>
      </c>
      <c r="AB1584" s="210">
        <v>37027.875</v>
      </c>
      <c r="AC1584" s="210">
        <v>37027.875</v>
      </c>
    </row>
    <row r="1585" spans="1:30" x14ac:dyDescent="0.2">
      <c r="A1585" s="44" t="str">
        <f t="shared" si="121"/>
        <v>US Power Physical</v>
      </c>
      <c r="B1585" s="44" t="str">
        <f t="shared" si="122"/>
        <v>US</v>
      </c>
      <c r="C1585" s="44" t="str">
        <f t="shared" si="123"/>
        <v>Power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25">
        <f t="shared" si="125"/>
        <v>25</v>
      </c>
      <c r="G1585" s="214">
        <v>1246199</v>
      </c>
      <c r="H1585" s="210">
        <v>37026.359456018516</v>
      </c>
      <c r="I1585" t="s">
        <v>3093</v>
      </c>
      <c r="M1585" t="s">
        <v>3886</v>
      </c>
      <c r="N1585" t="s">
        <v>3650</v>
      </c>
      <c r="O1585" t="s">
        <v>3670</v>
      </c>
      <c r="Q1585" s="211">
        <v>25</v>
      </c>
      <c r="S1585" t="s">
        <v>3794</v>
      </c>
      <c r="T1585" t="s">
        <v>2685</v>
      </c>
      <c r="U1585" s="213">
        <v>207</v>
      </c>
      <c r="V1585" t="s">
        <v>3728</v>
      </c>
      <c r="W1585" t="s">
        <v>3672</v>
      </c>
      <c r="X1585" t="s">
        <v>3654</v>
      </c>
      <c r="Y1585" t="s">
        <v>3074</v>
      </c>
      <c r="Z1585" t="s">
        <v>4112</v>
      </c>
      <c r="AA1585">
        <v>611128.1</v>
      </c>
      <c r="AB1585" s="210">
        <v>37027.875</v>
      </c>
      <c r="AC1585" s="210">
        <v>37027.875</v>
      </c>
    </row>
    <row r="1586" spans="1:30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25">
        <f t="shared" si="125"/>
        <v>7211</v>
      </c>
      <c r="G1586" s="214">
        <v>1246200</v>
      </c>
      <c r="H1586" s="210">
        <v>37026.359479166669</v>
      </c>
      <c r="I1586" t="s">
        <v>3324</v>
      </c>
      <c r="M1586" t="s">
        <v>3795</v>
      </c>
      <c r="N1586" t="s">
        <v>3275</v>
      </c>
      <c r="O1586" t="s">
        <v>3550</v>
      </c>
      <c r="Q1586" s="211">
        <v>7211</v>
      </c>
      <c r="S1586" t="s">
        <v>3796</v>
      </c>
      <c r="T1586" t="s">
        <v>2685</v>
      </c>
      <c r="U1586" s="213">
        <v>4.3899999999999997</v>
      </c>
      <c r="V1586" t="s">
        <v>3394</v>
      </c>
      <c r="W1586" t="s">
        <v>3363</v>
      </c>
      <c r="X1586" t="s">
        <v>3364</v>
      </c>
      <c r="Y1586" t="s">
        <v>3280</v>
      </c>
      <c r="Z1586" t="s">
        <v>4117</v>
      </c>
      <c r="AA1586">
        <v>789236</v>
      </c>
      <c r="AB1586" s="210">
        <v>37027.875</v>
      </c>
      <c r="AC1586" s="210">
        <v>37027.875</v>
      </c>
    </row>
    <row r="1587" spans="1:30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25">
        <f t="shared" si="125"/>
        <v>8000</v>
      </c>
      <c r="G1587" s="214">
        <v>1246201</v>
      </c>
      <c r="H1587" s="210">
        <v>37026.359479166669</v>
      </c>
      <c r="I1587" t="s">
        <v>3520</v>
      </c>
      <c r="M1587" t="s">
        <v>3795</v>
      </c>
      <c r="N1587" t="s">
        <v>3275</v>
      </c>
      <c r="O1587" t="s">
        <v>3584</v>
      </c>
      <c r="P1587" s="211">
        <v>8000</v>
      </c>
      <c r="S1587" t="s">
        <v>3796</v>
      </c>
      <c r="T1587" t="s">
        <v>2685</v>
      </c>
      <c r="U1587" s="213">
        <v>4.3600000000000003</v>
      </c>
      <c r="V1587" t="s">
        <v>1175</v>
      </c>
      <c r="W1587" t="s">
        <v>3586</v>
      </c>
      <c r="X1587" t="s">
        <v>3587</v>
      </c>
      <c r="Y1587" t="s">
        <v>3280</v>
      </c>
      <c r="Z1587" t="s">
        <v>4117</v>
      </c>
      <c r="AA1587">
        <v>789237</v>
      </c>
      <c r="AB1587" s="210">
        <v>37027.875</v>
      </c>
      <c r="AC1587" s="210">
        <v>37027.875</v>
      </c>
    </row>
    <row r="1588" spans="1:30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30</v>
      </c>
      <c r="F1588" s="225">
        <f t="shared" si="125"/>
        <v>450000</v>
      </c>
      <c r="G1588" s="214">
        <v>1246202</v>
      </c>
      <c r="H1588" s="210">
        <v>37026.359502314815</v>
      </c>
      <c r="I1588" t="s">
        <v>3389</v>
      </c>
      <c r="M1588" t="s">
        <v>3795</v>
      </c>
      <c r="N1588" t="s">
        <v>3247</v>
      </c>
      <c r="O1588" t="s">
        <v>3248</v>
      </c>
      <c r="Q1588" s="211">
        <v>15000</v>
      </c>
      <c r="S1588" t="s">
        <v>3796</v>
      </c>
      <c r="T1588" t="s">
        <v>2685</v>
      </c>
      <c r="U1588" s="213">
        <v>4.5</v>
      </c>
      <c r="V1588" t="s">
        <v>3390</v>
      </c>
      <c r="W1588" t="s">
        <v>3975</v>
      </c>
      <c r="X1588" t="s">
        <v>3250</v>
      </c>
      <c r="Y1588" t="s">
        <v>2803</v>
      </c>
      <c r="Z1588" t="s">
        <v>4117</v>
      </c>
      <c r="AA1588" t="s">
        <v>1380</v>
      </c>
      <c r="AB1588" s="210">
        <v>37043.875</v>
      </c>
      <c r="AC1588" s="210">
        <v>37072.875</v>
      </c>
      <c r="AD1588">
        <f>(AC1588-AB1588+1)*SUM(P1588:Q1588)</f>
        <v>450000</v>
      </c>
    </row>
    <row r="1589" spans="1:30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25">
        <f t="shared" si="125"/>
        <v>10000</v>
      </c>
      <c r="G1589" s="214">
        <v>1246204</v>
      </c>
      <c r="H1589" s="210">
        <v>37026.359606481485</v>
      </c>
      <c r="I1589" t="s">
        <v>4237</v>
      </c>
      <c r="M1589" t="s">
        <v>3795</v>
      </c>
      <c r="N1589" t="s">
        <v>3275</v>
      </c>
      <c r="O1589" t="s">
        <v>3276</v>
      </c>
      <c r="P1589" s="211">
        <v>10000</v>
      </c>
      <c r="S1589" t="s">
        <v>3796</v>
      </c>
      <c r="T1589" t="s">
        <v>2685</v>
      </c>
      <c r="U1589" s="213">
        <v>4.5488</v>
      </c>
      <c r="V1589" t="s">
        <v>3357</v>
      </c>
      <c r="W1589" t="s">
        <v>3278</v>
      </c>
      <c r="X1589" t="s">
        <v>3279</v>
      </c>
      <c r="Y1589" t="s">
        <v>3280</v>
      </c>
      <c r="Z1589" t="s">
        <v>4117</v>
      </c>
      <c r="AA1589">
        <v>789238</v>
      </c>
      <c r="AB1589" s="210">
        <v>37027.875</v>
      </c>
      <c r="AC1589" s="210">
        <v>37027.875</v>
      </c>
    </row>
    <row r="1590" spans="1:30" x14ac:dyDescent="0.2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153</v>
      </c>
      <c r="F1590" s="225">
        <f t="shared" si="125"/>
        <v>765000</v>
      </c>
      <c r="G1590" s="214">
        <v>1246205</v>
      </c>
      <c r="H1590" s="210">
        <v>37026.359618055554</v>
      </c>
      <c r="I1590" t="s">
        <v>3473</v>
      </c>
      <c r="M1590" t="s">
        <v>3795</v>
      </c>
      <c r="N1590" t="s">
        <v>3247</v>
      </c>
      <c r="O1590" t="s">
        <v>3430</v>
      </c>
      <c r="P1590" s="211">
        <v>5000</v>
      </c>
      <c r="S1590" t="s">
        <v>3796</v>
      </c>
      <c r="T1590" t="s">
        <v>2685</v>
      </c>
      <c r="U1590" s="213">
        <v>4.59</v>
      </c>
      <c r="V1590" t="s">
        <v>1381</v>
      </c>
      <c r="W1590" t="s">
        <v>3975</v>
      </c>
      <c r="X1590" t="s">
        <v>3250</v>
      </c>
      <c r="Y1590" t="s">
        <v>2803</v>
      </c>
      <c r="Z1590" t="s">
        <v>4117</v>
      </c>
      <c r="AA1590" t="s">
        <v>1382</v>
      </c>
      <c r="AB1590" s="210">
        <v>37043</v>
      </c>
      <c r="AC1590" s="210">
        <v>37195</v>
      </c>
      <c r="AD1590">
        <f>(AC1590-AB1590+1)*SUM(P1590:Q1590)</f>
        <v>765000</v>
      </c>
    </row>
    <row r="1591" spans="1:30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25">
        <f t="shared" si="125"/>
        <v>10000</v>
      </c>
      <c r="G1591" s="214">
        <v>1246206</v>
      </c>
      <c r="H1591" s="210">
        <v>37026.359814814816</v>
      </c>
      <c r="I1591" t="s">
        <v>1131</v>
      </c>
      <c r="M1591" t="s">
        <v>3795</v>
      </c>
      <c r="N1591" t="s">
        <v>3275</v>
      </c>
      <c r="O1591" t="s">
        <v>3457</v>
      </c>
      <c r="P1591" s="211">
        <v>10000</v>
      </c>
      <c r="S1591" t="s">
        <v>3796</v>
      </c>
      <c r="T1591" t="s">
        <v>2685</v>
      </c>
      <c r="U1591" s="213">
        <v>4.43</v>
      </c>
      <c r="V1591" t="s">
        <v>1132</v>
      </c>
      <c r="W1591" t="s">
        <v>3459</v>
      </c>
      <c r="X1591" t="s">
        <v>3460</v>
      </c>
      <c r="Y1591" t="s">
        <v>3280</v>
      </c>
      <c r="Z1591" t="s">
        <v>4117</v>
      </c>
      <c r="AA1591">
        <v>789239</v>
      </c>
      <c r="AB1591" s="210">
        <v>37027.875</v>
      </c>
      <c r="AC1591" s="210">
        <v>37027.875</v>
      </c>
    </row>
    <row r="1592" spans="1:30" x14ac:dyDescent="0.2">
      <c r="A1592" s="44" t="str">
        <f t="shared" si="121"/>
        <v>US Natural Gas Financial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Financial</v>
      </c>
      <c r="E1592" s="44">
        <f>IF(VLOOKUP(S1592,'DD-Lookup'!$J$6:$L$50,3,FALSE)="Monthly",(YEAR(AC1592)-YEAR(AB1592))*12+MONTH(AC1592)-MONTH(AB1592)+1,(AC1592-AB1592+1))</f>
        <v>30</v>
      </c>
      <c r="F1592" s="225">
        <f t="shared" si="125"/>
        <v>450000</v>
      </c>
      <c r="G1592" s="214">
        <v>1246207</v>
      </c>
      <c r="H1592" s="210">
        <v>37026.359837962962</v>
      </c>
      <c r="I1592" t="s">
        <v>3287</v>
      </c>
      <c r="M1592" t="s">
        <v>3795</v>
      </c>
      <c r="N1592" t="s">
        <v>3247</v>
      </c>
      <c r="O1592" t="s">
        <v>3248</v>
      </c>
      <c r="P1592" s="211">
        <v>15000</v>
      </c>
      <c r="S1592" t="s">
        <v>3796</v>
      </c>
      <c r="T1592" t="s">
        <v>2685</v>
      </c>
      <c r="U1592" s="213">
        <v>4.49</v>
      </c>
      <c r="V1592" t="s">
        <v>3449</v>
      </c>
      <c r="W1592" t="s">
        <v>3975</v>
      </c>
      <c r="X1592" t="s">
        <v>3250</v>
      </c>
      <c r="Y1592" t="s">
        <v>2803</v>
      </c>
      <c r="Z1592" t="s">
        <v>4117</v>
      </c>
      <c r="AA1592" t="s">
        <v>1383</v>
      </c>
      <c r="AB1592" s="210">
        <v>37043.875</v>
      </c>
      <c r="AC1592" s="210">
        <v>37072.875</v>
      </c>
      <c r="AD1592">
        <f>(AC1592-AB1592+1)*SUM(P1592:Q1592)</f>
        <v>450000</v>
      </c>
    </row>
    <row r="1593" spans="1:30" x14ac:dyDescent="0.2">
      <c r="A1593" s="44" t="str">
        <f t="shared" si="121"/>
        <v>US Power Physical</v>
      </c>
      <c r="B1593" s="44" t="str">
        <f t="shared" si="122"/>
        <v>US</v>
      </c>
      <c r="C1593" s="44" t="str">
        <f t="shared" si="123"/>
        <v>Power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25">
        <f t="shared" si="125"/>
        <v>25</v>
      </c>
      <c r="G1593" s="214">
        <v>1246208</v>
      </c>
      <c r="H1593" s="210">
        <v>37026.359872685185</v>
      </c>
      <c r="I1593" t="s">
        <v>1031</v>
      </c>
      <c r="M1593" t="s">
        <v>3886</v>
      </c>
      <c r="N1593" t="s">
        <v>3650</v>
      </c>
      <c r="O1593" t="s">
        <v>3651</v>
      </c>
      <c r="P1593" s="211">
        <v>25</v>
      </c>
      <c r="S1593" t="s">
        <v>3794</v>
      </c>
      <c r="T1593" t="s">
        <v>2685</v>
      </c>
      <c r="U1593" s="213">
        <v>89</v>
      </c>
      <c r="V1593" t="s">
        <v>1033</v>
      </c>
      <c r="W1593" t="s">
        <v>3653</v>
      </c>
      <c r="X1593" t="s">
        <v>3654</v>
      </c>
      <c r="Y1593" t="s">
        <v>3074</v>
      </c>
      <c r="Z1593" t="s">
        <v>4112</v>
      </c>
      <c r="AA1593">
        <v>611131.1</v>
      </c>
      <c r="AB1593" s="210">
        <v>37027.875</v>
      </c>
      <c r="AC1593" s="210">
        <v>37027.875</v>
      </c>
    </row>
    <row r="1594" spans="1:30" x14ac:dyDescent="0.2">
      <c r="A1594" s="44" t="str">
        <f t="shared" si="121"/>
        <v xml:space="preserve"> Power Physical</v>
      </c>
      <c r="B1594" s="44" t="str">
        <f t="shared" si="122"/>
        <v/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25">
        <f t="shared" si="125"/>
        <v>25</v>
      </c>
      <c r="G1594" s="214">
        <v>1246209</v>
      </c>
      <c r="H1594" s="210">
        <v>37026.359872685185</v>
      </c>
      <c r="I1594" t="s">
        <v>2730</v>
      </c>
      <c r="M1594" t="s">
        <v>3886</v>
      </c>
      <c r="N1594" t="s">
        <v>2705</v>
      </c>
      <c r="O1594" t="s">
        <v>3504</v>
      </c>
      <c r="P1594" s="211">
        <v>25</v>
      </c>
      <c r="S1594" t="s">
        <v>3794</v>
      </c>
      <c r="T1594" t="s">
        <v>2707</v>
      </c>
      <c r="U1594" s="213">
        <v>24</v>
      </c>
      <c r="V1594" t="s">
        <v>2765</v>
      </c>
      <c r="W1594" t="s">
        <v>2709</v>
      </c>
      <c r="X1594" t="s">
        <v>2710</v>
      </c>
      <c r="Y1594" t="s">
        <v>2711</v>
      </c>
      <c r="Z1594" t="s">
        <v>2712</v>
      </c>
      <c r="AA1594">
        <v>102408.1</v>
      </c>
      <c r="AB1594" s="210">
        <v>37028.875</v>
      </c>
      <c r="AC1594" s="210">
        <v>37028.875</v>
      </c>
    </row>
    <row r="1595" spans="1:30" x14ac:dyDescent="0.2">
      <c r="A1595" s="44" t="str">
        <f t="shared" si="121"/>
        <v>US Natural Gas Financial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Financial</v>
      </c>
      <c r="E1595" s="44">
        <f>IF(VLOOKUP(S1595,'DD-Lookup'!$J$6:$L$50,3,FALSE)="Monthly",(YEAR(AC1595)-YEAR(AB1595))*12+MONTH(AC1595)-MONTH(AB1595)+1,(AC1595-AB1595+1))</f>
        <v>151</v>
      </c>
      <c r="F1595" s="225">
        <f t="shared" si="125"/>
        <v>377500</v>
      </c>
      <c r="G1595" s="214">
        <v>1246210</v>
      </c>
      <c r="H1595" s="210">
        <v>37026.359884259262</v>
      </c>
      <c r="I1595" t="s">
        <v>2955</v>
      </c>
      <c r="M1595" t="s">
        <v>3795</v>
      </c>
      <c r="N1595" t="s">
        <v>3247</v>
      </c>
      <c r="O1595" t="s">
        <v>3346</v>
      </c>
      <c r="Q1595" s="211">
        <v>2500</v>
      </c>
      <c r="S1595" t="s">
        <v>3796</v>
      </c>
      <c r="T1595" t="s">
        <v>2685</v>
      </c>
      <c r="U1595" s="213">
        <v>4.8949999999999996</v>
      </c>
      <c r="V1595" t="s">
        <v>1384</v>
      </c>
      <c r="W1595" t="s">
        <v>3975</v>
      </c>
      <c r="X1595" t="s">
        <v>3250</v>
      </c>
      <c r="Y1595" t="s">
        <v>2803</v>
      </c>
      <c r="Z1595" t="s">
        <v>4117</v>
      </c>
      <c r="AA1595" t="s">
        <v>1385</v>
      </c>
      <c r="AB1595" s="210">
        <v>37196</v>
      </c>
      <c r="AC1595" s="210">
        <v>37346</v>
      </c>
      <c r="AD1595">
        <f>(AC1595-AB1595+1)*SUM(P1595:Q1595)</f>
        <v>377500</v>
      </c>
    </row>
    <row r="1596" spans="1:30" x14ac:dyDescent="0.2">
      <c r="A1596" s="44" t="str">
        <f t="shared" si="121"/>
        <v>US Natural Gas Financial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Financial</v>
      </c>
      <c r="E1596" s="44">
        <f>IF(VLOOKUP(S1596,'DD-Lookup'!$J$6:$L$50,3,FALSE)="Monthly",(YEAR(AC1596)-YEAR(AB1596))*12+MONTH(AC1596)-MONTH(AB1596)+1,(AC1596-AB1596+1))</f>
        <v>30</v>
      </c>
      <c r="F1596" s="225">
        <f t="shared" si="125"/>
        <v>450000</v>
      </c>
      <c r="G1596" s="214">
        <v>1246211</v>
      </c>
      <c r="H1596" s="210">
        <v>37026.359895833331</v>
      </c>
      <c r="I1596" t="s">
        <v>3246</v>
      </c>
      <c r="M1596" t="s">
        <v>3795</v>
      </c>
      <c r="N1596" t="s">
        <v>3247</v>
      </c>
      <c r="O1596" t="s">
        <v>3248</v>
      </c>
      <c r="Q1596" s="211">
        <v>15000</v>
      </c>
      <c r="S1596" t="s">
        <v>3796</v>
      </c>
      <c r="T1596" t="s">
        <v>2685</v>
      </c>
      <c r="U1596" s="213">
        <v>4.4950000000000001</v>
      </c>
      <c r="V1596" t="s">
        <v>1183</v>
      </c>
      <c r="W1596" t="s">
        <v>3975</v>
      </c>
      <c r="X1596" t="s">
        <v>3250</v>
      </c>
      <c r="Y1596" t="s">
        <v>2803</v>
      </c>
      <c r="Z1596" t="s">
        <v>4117</v>
      </c>
      <c r="AA1596" t="s">
        <v>1386</v>
      </c>
      <c r="AB1596" s="210">
        <v>37043.875</v>
      </c>
      <c r="AC1596" s="210">
        <v>37072.875</v>
      </c>
      <c r="AD1596">
        <f>(AC1596-AB1596+1)*SUM(P1596:Q1596)</f>
        <v>450000</v>
      </c>
    </row>
    <row r="1597" spans="1:30" x14ac:dyDescent="0.2">
      <c r="A1597" s="44" t="str">
        <f t="shared" si="121"/>
        <v xml:space="preserve"> Power Physical</v>
      </c>
      <c r="B1597" s="44" t="str">
        <f t="shared" si="122"/>
        <v/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25">
        <f t="shared" si="125"/>
        <v>25</v>
      </c>
      <c r="G1597" s="214">
        <v>1246212</v>
      </c>
      <c r="H1597" s="210">
        <v>37026.359895833331</v>
      </c>
      <c r="I1597" t="s">
        <v>2722</v>
      </c>
      <c r="M1597" t="s">
        <v>3886</v>
      </c>
      <c r="N1597" t="s">
        <v>2705</v>
      </c>
      <c r="O1597" t="s">
        <v>3504</v>
      </c>
      <c r="Q1597" s="211">
        <v>25</v>
      </c>
      <c r="S1597" t="s">
        <v>3794</v>
      </c>
      <c r="T1597" t="s">
        <v>2707</v>
      </c>
      <c r="U1597" s="213">
        <v>24</v>
      </c>
      <c r="V1597" t="s">
        <v>2723</v>
      </c>
      <c r="W1597" t="s">
        <v>2709</v>
      </c>
      <c r="X1597" t="s">
        <v>2710</v>
      </c>
      <c r="Y1597" t="s">
        <v>2711</v>
      </c>
      <c r="Z1597" t="s">
        <v>2712</v>
      </c>
      <c r="AA1597">
        <v>102409.1</v>
      </c>
      <c r="AB1597" s="210">
        <v>37028.875</v>
      </c>
      <c r="AC1597" s="210">
        <v>37028.875</v>
      </c>
    </row>
    <row r="1598" spans="1:30" x14ac:dyDescent="0.2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92</v>
      </c>
      <c r="F1598" s="225">
        <f t="shared" si="125"/>
        <v>2300</v>
      </c>
      <c r="G1598" s="214">
        <v>1246213</v>
      </c>
      <c r="H1598" s="210">
        <v>37026.359930555554</v>
      </c>
      <c r="I1598" t="s">
        <v>3093</v>
      </c>
      <c r="M1598" t="s">
        <v>3886</v>
      </c>
      <c r="N1598" t="s">
        <v>3650</v>
      </c>
      <c r="O1598" t="s">
        <v>1387</v>
      </c>
      <c r="P1598" s="211">
        <v>25</v>
      </c>
      <c r="S1598" t="s">
        <v>3794</v>
      </c>
      <c r="T1598" t="s">
        <v>2685</v>
      </c>
      <c r="U1598" s="213">
        <v>164</v>
      </c>
      <c r="V1598" t="s">
        <v>1388</v>
      </c>
      <c r="W1598" t="s">
        <v>1023</v>
      </c>
      <c r="X1598" t="s">
        <v>1024</v>
      </c>
      <c r="Y1598" t="s">
        <v>3074</v>
      </c>
      <c r="Z1598" t="s">
        <v>4112</v>
      </c>
      <c r="AA1598">
        <v>611132.1</v>
      </c>
      <c r="AB1598" s="210">
        <v>37165</v>
      </c>
      <c r="AC1598" s="210">
        <v>37256</v>
      </c>
    </row>
    <row r="1599" spans="1:30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25">
        <f t="shared" si="125"/>
        <v>10000</v>
      </c>
      <c r="G1599" s="214">
        <v>1246215</v>
      </c>
      <c r="H1599" s="210">
        <v>37026.359942129631</v>
      </c>
      <c r="I1599" t="s">
        <v>3157</v>
      </c>
      <c r="M1599" t="s">
        <v>3795</v>
      </c>
      <c r="N1599" t="s">
        <v>3275</v>
      </c>
      <c r="O1599" t="s">
        <v>3276</v>
      </c>
      <c r="P1599" s="211">
        <v>10000</v>
      </c>
      <c r="S1599" t="s">
        <v>3796</v>
      </c>
      <c r="T1599" t="s">
        <v>2685</v>
      </c>
      <c r="U1599" s="213">
        <v>4.55</v>
      </c>
      <c r="V1599" t="s">
        <v>3277</v>
      </c>
      <c r="W1599" t="s">
        <v>3278</v>
      </c>
      <c r="X1599" t="s">
        <v>3279</v>
      </c>
      <c r="Y1599" t="s">
        <v>3280</v>
      </c>
      <c r="Z1599" t="s">
        <v>4117</v>
      </c>
      <c r="AA1599">
        <v>789240</v>
      </c>
      <c r="AB1599" s="210">
        <v>37027.875</v>
      </c>
      <c r="AC1599" s="210">
        <v>37027.875</v>
      </c>
    </row>
    <row r="1600" spans="1:30" x14ac:dyDescent="0.2">
      <c r="A1600" s="44" t="str">
        <f t="shared" si="121"/>
        <v>US Power Physical</v>
      </c>
      <c r="B1600" s="44" t="str">
        <f t="shared" si="122"/>
        <v>US</v>
      </c>
      <c r="C1600" s="44" t="str">
        <f t="shared" si="123"/>
        <v>Power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25">
        <f t="shared" si="125"/>
        <v>25</v>
      </c>
      <c r="G1600" s="214">
        <v>1246217</v>
      </c>
      <c r="H1600" s="210">
        <v>37026.359965277778</v>
      </c>
      <c r="I1600" t="s">
        <v>3669</v>
      </c>
      <c r="M1600" t="s">
        <v>3886</v>
      </c>
      <c r="N1600" t="s">
        <v>3650</v>
      </c>
      <c r="O1600" t="s">
        <v>3670</v>
      </c>
      <c r="P1600" s="211">
        <v>25</v>
      </c>
      <c r="S1600" t="s">
        <v>3794</v>
      </c>
      <c r="T1600" t="s">
        <v>2685</v>
      </c>
      <c r="U1600" s="213">
        <v>205</v>
      </c>
      <c r="V1600" t="s">
        <v>3671</v>
      </c>
      <c r="W1600" t="s">
        <v>3672</v>
      </c>
      <c r="X1600" t="s">
        <v>3654</v>
      </c>
      <c r="Y1600" t="s">
        <v>3074</v>
      </c>
      <c r="Z1600" t="s">
        <v>4112</v>
      </c>
      <c r="AA1600">
        <v>611133.1</v>
      </c>
      <c r="AB1600" s="210">
        <v>37027.875</v>
      </c>
      <c r="AC1600" s="210">
        <v>37027.875</v>
      </c>
    </row>
    <row r="1601" spans="1:30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25">
        <f t="shared" si="125"/>
        <v>10000</v>
      </c>
      <c r="G1601" s="214">
        <v>1246216</v>
      </c>
      <c r="H1601" s="210">
        <v>37026.359965277778</v>
      </c>
      <c r="I1601" t="s">
        <v>3281</v>
      </c>
      <c r="M1601" t="s">
        <v>3795</v>
      </c>
      <c r="N1601" t="s">
        <v>3275</v>
      </c>
      <c r="O1601" t="s">
        <v>3361</v>
      </c>
      <c r="Q1601" s="211">
        <v>10000</v>
      </c>
      <c r="S1601" t="s">
        <v>3796</v>
      </c>
      <c r="T1601" t="s">
        <v>2685</v>
      </c>
      <c r="U1601" s="213">
        <v>4.415</v>
      </c>
      <c r="V1601" t="s">
        <v>3362</v>
      </c>
      <c r="W1601" t="s">
        <v>3363</v>
      </c>
      <c r="X1601" t="s">
        <v>3364</v>
      </c>
      <c r="Y1601" t="s">
        <v>3280</v>
      </c>
      <c r="Z1601" t="s">
        <v>4117</v>
      </c>
      <c r="AA1601">
        <v>789241</v>
      </c>
      <c r="AB1601" s="210">
        <v>37027.875</v>
      </c>
      <c r="AC1601" s="210">
        <v>37027.875</v>
      </c>
    </row>
    <row r="1602" spans="1:30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25">
        <f t="shared" si="125"/>
        <v>10000</v>
      </c>
      <c r="G1602" s="214">
        <v>1246219</v>
      </c>
      <c r="H1602" s="210">
        <v>37026.359976851854</v>
      </c>
      <c r="I1602" t="s">
        <v>3692</v>
      </c>
      <c r="M1602" t="s">
        <v>3795</v>
      </c>
      <c r="N1602" t="s">
        <v>3275</v>
      </c>
      <c r="O1602" t="s">
        <v>1250</v>
      </c>
      <c r="Q1602" s="211">
        <v>10000</v>
      </c>
      <c r="S1602" t="s">
        <v>3796</v>
      </c>
      <c r="T1602" t="s">
        <v>2685</v>
      </c>
      <c r="U1602" s="213">
        <v>4.6399999999999997</v>
      </c>
      <c r="V1602" t="s">
        <v>1254</v>
      </c>
      <c r="W1602" t="s">
        <v>3491</v>
      </c>
      <c r="X1602" t="s">
        <v>3492</v>
      </c>
      <c r="Y1602" t="s">
        <v>3280</v>
      </c>
      <c r="Z1602" t="s">
        <v>4117</v>
      </c>
      <c r="AA1602">
        <v>789242</v>
      </c>
      <c r="AB1602" s="210">
        <v>37027.875</v>
      </c>
      <c r="AC1602" s="210">
        <v>37027.875</v>
      </c>
    </row>
    <row r="1603" spans="1:30" x14ac:dyDescent="0.2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30</v>
      </c>
      <c r="F1603" s="225">
        <f t="shared" si="125"/>
        <v>450000</v>
      </c>
      <c r="G1603" s="214">
        <v>1246220</v>
      </c>
      <c r="H1603" s="210">
        <v>37026.36</v>
      </c>
      <c r="I1603" t="s">
        <v>2630</v>
      </c>
      <c r="M1603" t="s">
        <v>3795</v>
      </c>
      <c r="N1603" t="s">
        <v>3247</v>
      </c>
      <c r="O1603" t="s">
        <v>3248</v>
      </c>
      <c r="Q1603" s="211">
        <v>15000</v>
      </c>
      <c r="S1603" t="s">
        <v>3796</v>
      </c>
      <c r="T1603" t="s">
        <v>2685</v>
      </c>
      <c r="U1603" s="213">
        <v>4.5</v>
      </c>
      <c r="V1603" t="s">
        <v>3254</v>
      </c>
      <c r="W1603" t="s">
        <v>3975</v>
      </c>
      <c r="X1603" t="s">
        <v>3250</v>
      </c>
      <c r="Y1603" t="s">
        <v>2803</v>
      </c>
      <c r="Z1603" t="s">
        <v>4117</v>
      </c>
      <c r="AA1603" t="s">
        <v>1389</v>
      </c>
      <c r="AB1603" s="210">
        <v>37043.875</v>
      </c>
      <c r="AC1603" s="210">
        <v>37072.875</v>
      </c>
      <c r="AD1603">
        <f>(AC1603-AB1603+1)*SUM(P1603:Q1603)</f>
        <v>450000</v>
      </c>
    </row>
    <row r="1604" spans="1:30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25">
        <f t="shared" si="125"/>
        <v>5000</v>
      </c>
      <c r="G1604" s="214">
        <v>1246221</v>
      </c>
      <c r="H1604" s="210">
        <v>37026.360011574077</v>
      </c>
      <c r="I1604" t="s">
        <v>1390</v>
      </c>
      <c r="M1604" t="s">
        <v>3795</v>
      </c>
      <c r="N1604" t="s">
        <v>3275</v>
      </c>
      <c r="O1604" t="s">
        <v>3407</v>
      </c>
      <c r="P1604" s="211">
        <v>5000</v>
      </c>
      <c r="S1604" t="s">
        <v>3796</v>
      </c>
      <c r="T1604" t="s">
        <v>2685</v>
      </c>
      <c r="U1604" s="213">
        <v>4.67</v>
      </c>
      <c r="V1604" t="s">
        <v>1391</v>
      </c>
      <c r="W1604" t="s">
        <v>3408</v>
      </c>
      <c r="X1604" t="s">
        <v>3409</v>
      </c>
      <c r="Y1604" t="s">
        <v>3280</v>
      </c>
      <c r="Z1604" t="s">
        <v>4117</v>
      </c>
      <c r="AA1604">
        <v>789243</v>
      </c>
      <c r="AB1604" s="210">
        <v>37027.875</v>
      </c>
      <c r="AC1604" s="210">
        <v>37027.875</v>
      </c>
    </row>
    <row r="1605" spans="1:30" x14ac:dyDescent="0.2">
      <c r="A1605" s="44" t="str">
        <f t="shared" si="121"/>
        <v>US Natural Gas Financial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30</v>
      </c>
      <c r="F1605" s="225">
        <f t="shared" si="125"/>
        <v>150000</v>
      </c>
      <c r="G1605" s="214">
        <v>1246222</v>
      </c>
      <c r="H1605" s="210">
        <v>37026.360069444447</v>
      </c>
      <c r="I1605" t="s">
        <v>1392</v>
      </c>
      <c r="M1605" t="s">
        <v>3795</v>
      </c>
      <c r="N1605" t="s">
        <v>3247</v>
      </c>
      <c r="O1605" t="s">
        <v>3248</v>
      </c>
      <c r="P1605" s="211">
        <v>5000</v>
      </c>
      <c r="S1605" t="s">
        <v>3796</v>
      </c>
      <c r="T1605" t="s">
        <v>2685</v>
      </c>
      <c r="U1605" s="213">
        <v>4.4950000000000001</v>
      </c>
      <c r="V1605" t="s">
        <v>1393</v>
      </c>
      <c r="W1605" t="s">
        <v>3975</v>
      </c>
      <c r="X1605" t="s">
        <v>3250</v>
      </c>
      <c r="Y1605" t="s">
        <v>2803</v>
      </c>
      <c r="Z1605" t="s">
        <v>4117</v>
      </c>
      <c r="AA1605" t="s">
        <v>1394</v>
      </c>
      <c r="AB1605" s="210">
        <v>37043.875</v>
      </c>
      <c r="AC1605" s="210">
        <v>37072.875</v>
      </c>
      <c r="AD1605">
        <f>(AC1605-AB1605+1)*SUM(P1605:Q1605)</f>
        <v>150000</v>
      </c>
    </row>
    <row r="1606" spans="1:30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25">
        <f t="shared" si="125"/>
        <v>10000</v>
      </c>
      <c r="G1606" s="214">
        <v>1246223</v>
      </c>
      <c r="H1606" s="210">
        <v>37026.360115740739</v>
      </c>
      <c r="I1606" t="s">
        <v>3281</v>
      </c>
      <c r="M1606" t="s">
        <v>3795</v>
      </c>
      <c r="N1606" t="s">
        <v>3275</v>
      </c>
      <c r="O1606" t="s">
        <v>3276</v>
      </c>
      <c r="P1606" s="211">
        <v>10000</v>
      </c>
      <c r="S1606" t="s">
        <v>3796</v>
      </c>
      <c r="T1606" t="s">
        <v>2685</v>
      </c>
      <c r="U1606" s="213">
        <v>4.5511999999999997</v>
      </c>
      <c r="V1606" t="s">
        <v>3362</v>
      </c>
      <c r="W1606" t="s">
        <v>3278</v>
      </c>
      <c r="X1606" t="s">
        <v>3279</v>
      </c>
      <c r="Y1606" t="s">
        <v>3280</v>
      </c>
      <c r="Z1606" t="s">
        <v>4117</v>
      </c>
      <c r="AA1606">
        <v>789244</v>
      </c>
      <c r="AB1606" s="210">
        <v>37027.875</v>
      </c>
      <c r="AC1606" s="210">
        <v>37027.875</v>
      </c>
    </row>
    <row r="1607" spans="1:30" x14ac:dyDescent="0.2">
      <c r="A1607" s="44" t="str">
        <f t="shared" si="121"/>
        <v>US Natural Gas Financial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Financial</v>
      </c>
      <c r="E1607" s="44">
        <f>IF(VLOOKUP(S1607,'DD-Lookup'!$J$6:$L$50,3,FALSE)="Monthly",(YEAR(AC1607)-YEAR(AB1607))*12+MONTH(AC1607)-MONTH(AB1607)+1,(AC1607-AB1607+1))</f>
        <v>30</v>
      </c>
      <c r="F1607" s="225">
        <f t="shared" si="125"/>
        <v>300000</v>
      </c>
      <c r="G1607" s="214">
        <v>1246224</v>
      </c>
      <c r="H1607" s="210">
        <v>37026.360127314816</v>
      </c>
      <c r="I1607" t="s">
        <v>3163</v>
      </c>
      <c r="M1607" t="s">
        <v>3795</v>
      </c>
      <c r="N1607" t="s">
        <v>3247</v>
      </c>
      <c r="O1607" t="s">
        <v>3248</v>
      </c>
      <c r="Q1607" s="211">
        <v>10000</v>
      </c>
      <c r="S1607" t="s">
        <v>3796</v>
      </c>
      <c r="T1607" t="s">
        <v>2685</v>
      </c>
      <c r="U1607" s="213">
        <v>4.5</v>
      </c>
      <c r="V1607" t="s">
        <v>1395</v>
      </c>
      <c r="W1607" t="s">
        <v>3975</v>
      </c>
      <c r="X1607" t="s">
        <v>3250</v>
      </c>
      <c r="Y1607" t="s">
        <v>2803</v>
      </c>
      <c r="Z1607" t="s">
        <v>4117</v>
      </c>
      <c r="AA1607" t="s">
        <v>1396</v>
      </c>
      <c r="AB1607" s="210">
        <v>37043.875</v>
      </c>
      <c r="AC1607" s="210">
        <v>37072.875</v>
      </c>
      <c r="AD1607">
        <f>(AC1607-AB1607+1)*SUM(P1607:Q1607)</f>
        <v>300000</v>
      </c>
    </row>
    <row r="1608" spans="1:30" x14ac:dyDescent="0.2">
      <c r="A1608" s="44" t="str">
        <f t="shared" si="121"/>
        <v xml:space="preserve"> Power Physical</v>
      </c>
      <c r="B1608" s="44" t="str">
        <f t="shared" si="122"/>
        <v/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25">
        <f t="shared" si="125"/>
        <v>25</v>
      </c>
      <c r="G1608" s="214">
        <v>1246226</v>
      </c>
      <c r="H1608" s="210">
        <v>37026.360254629632</v>
      </c>
      <c r="I1608" t="s">
        <v>2730</v>
      </c>
      <c r="M1608" t="s">
        <v>3886</v>
      </c>
      <c r="N1608" t="s">
        <v>2705</v>
      </c>
      <c r="O1608" t="s">
        <v>3504</v>
      </c>
      <c r="Q1608" s="211">
        <v>25</v>
      </c>
      <c r="S1608" t="s">
        <v>3794</v>
      </c>
      <c r="T1608" t="s">
        <v>2707</v>
      </c>
      <c r="U1608" s="213">
        <v>23.95</v>
      </c>
      <c r="V1608" t="s">
        <v>2765</v>
      </c>
      <c r="W1608" t="s">
        <v>2709</v>
      </c>
      <c r="X1608" t="s">
        <v>2710</v>
      </c>
      <c r="Y1608" t="s">
        <v>2711</v>
      </c>
      <c r="Z1608" t="s">
        <v>2712</v>
      </c>
      <c r="AA1608">
        <v>102411.1</v>
      </c>
      <c r="AB1608" s="210">
        <v>37028.875</v>
      </c>
      <c r="AC1608" s="210">
        <v>37028.875</v>
      </c>
    </row>
    <row r="1609" spans="1:30" x14ac:dyDescent="0.2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30</v>
      </c>
      <c r="F1609" s="225">
        <f t="shared" si="125"/>
        <v>150000</v>
      </c>
      <c r="G1609" s="214">
        <v>1246227</v>
      </c>
      <c r="H1609" s="210">
        <v>37026.360266203701</v>
      </c>
      <c r="I1609" t="s">
        <v>3246</v>
      </c>
      <c r="M1609" t="s">
        <v>3795</v>
      </c>
      <c r="N1609" t="s">
        <v>3247</v>
      </c>
      <c r="O1609" t="s">
        <v>3248</v>
      </c>
      <c r="P1609" s="211">
        <v>5000</v>
      </c>
      <c r="S1609" t="s">
        <v>3796</v>
      </c>
      <c r="T1609" t="s">
        <v>2685</v>
      </c>
      <c r="U1609" s="213">
        <v>4.4950000000000001</v>
      </c>
      <c r="V1609" t="s">
        <v>1397</v>
      </c>
      <c r="W1609" t="s">
        <v>3975</v>
      </c>
      <c r="X1609" t="s">
        <v>3250</v>
      </c>
      <c r="Y1609" t="s">
        <v>2803</v>
      </c>
      <c r="Z1609" t="s">
        <v>4117</v>
      </c>
      <c r="AA1609" t="s">
        <v>1398</v>
      </c>
      <c r="AB1609" s="210">
        <v>37043.875</v>
      </c>
      <c r="AC1609" s="210">
        <v>37072.875</v>
      </c>
      <c r="AD1609">
        <f>(AC1609-AB1609+1)*SUM(P1609:Q1609)</f>
        <v>150000</v>
      </c>
    </row>
    <row r="1610" spans="1:30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25">
        <f t="shared" si="125"/>
        <v>10000</v>
      </c>
      <c r="G1610" s="214">
        <v>1246228</v>
      </c>
      <c r="H1610" s="210">
        <v>37026.360266203701</v>
      </c>
      <c r="I1610" t="s">
        <v>3565</v>
      </c>
      <c r="M1610" t="s">
        <v>3795</v>
      </c>
      <c r="N1610" t="s">
        <v>3275</v>
      </c>
      <c r="O1610" t="s">
        <v>3470</v>
      </c>
      <c r="Q1610" s="211">
        <v>10000</v>
      </c>
      <c r="S1610" t="s">
        <v>3796</v>
      </c>
      <c r="T1610" t="s">
        <v>2685</v>
      </c>
      <c r="U1610" s="213">
        <v>4.42</v>
      </c>
      <c r="V1610" t="s">
        <v>1321</v>
      </c>
      <c r="W1610" t="s">
        <v>3471</v>
      </c>
      <c r="X1610" t="s">
        <v>3472</v>
      </c>
      <c r="Y1610" t="s">
        <v>3280</v>
      </c>
      <c r="Z1610" t="s">
        <v>4117</v>
      </c>
      <c r="AA1610">
        <v>789245</v>
      </c>
      <c r="AB1610" s="210">
        <v>37027.875</v>
      </c>
      <c r="AC1610" s="210">
        <v>37027.875</v>
      </c>
    </row>
    <row r="1611" spans="1:30" x14ac:dyDescent="0.2">
      <c r="A1611" s="44" t="str">
        <f t="shared" ref="A1611:A1674" si="126">B1611&amp;" "&amp;C1611&amp;" "&amp;D1611</f>
        <v>US Power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Power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25">
        <f t="shared" ref="F1611:F1674" si="130">E1611*SUM(P1611:Q1611)</f>
        <v>25</v>
      </c>
      <c r="G1611" s="214">
        <v>1246229</v>
      </c>
      <c r="H1611" s="210">
        <v>37026.360266203701</v>
      </c>
      <c r="I1611" t="s">
        <v>3266</v>
      </c>
      <c r="M1611" t="s">
        <v>3886</v>
      </c>
      <c r="N1611" t="s">
        <v>3650</v>
      </c>
      <c r="O1611" t="s">
        <v>1032</v>
      </c>
      <c r="Q1611" s="211">
        <v>25</v>
      </c>
      <c r="S1611" t="s">
        <v>3794</v>
      </c>
      <c r="T1611" t="s">
        <v>2685</v>
      </c>
      <c r="U1611" s="213">
        <v>53</v>
      </c>
      <c r="V1611" t="s">
        <v>1399</v>
      </c>
      <c r="W1611" t="s">
        <v>3653</v>
      </c>
      <c r="X1611" t="s">
        <v>3654</v>
      </c>
      <c r="Y1611" t="s">
        <v>3074</v>
      </c>
      <c r="Z1611" t="s">
        <v>4112</v>
      </c>
      <c r="AA1611">
        <v>611134.1</v>
      </c>
      <c r="AB1611" s="210">
        <v>37027.875</v>
      </c>
      <c r="AC1611" s="210">
        <v>37027.875</v>
      </c>
    </row>
    <row r="1612" spans="1:30" x14ac:dyDescent="0.2">
      <c r="A1612" s="44" t="str">
        <f t="shared" si="126"/>
        <v>US Natural Gas Financial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151</v>
      </c>
      <c r="F1612" s="225">
        <f t="shared" si="130"/>
        <v>755000</v>
      </c>
      <c r="G1612" s="214">
        <v>1246230</v>
      </c>
      <c r="H1612" s="210">
        <v>37026.360335648147</v>
      </c>
      <c r="I1612" t="s">
        <v>3246</v>
      </c>
      <c r="M1612" t="s">
        <v>3795</v>
      </c>
      <c r="N1612" t="s">
        <v>3303</v>
      </c>
      <c r="O1612" t="s">
        <v>3304</v>
      </c>
      <c r="Q1612" s="211">
        <v>5000</v>
      </c>
      <c r="S1612" t="s">
        <v>3796</v>
      </c>
      <c r="T1612" t="s">
        <v>2685</v>
      </c>
      <c r="U1612" s="213">
        <v>1.625</v>
      </c>
      <c r="V1612" t="s">
        <v>1400</v>
      </c>
      <c r="W1612" t="s">
        <v>3306</v>
      </c>
      <c r="X1612" t="s">
        <v>3307</v>
      </c>
      <c r="Y1612" t="s">
        <v>2803</v>
      </c>
      <c r="Z1612" t="s">
        <v>4117</v>
      </c>
      <c r="AA1612" t="s">
        <v>1401</v>
      </c>
      <c r="AB1612" s="210">
        <v>37196</v>
      </c>
      <c r="AC1612" s="210">
        <v>37346</v>
      </c>
      <c r="AD1612">
        <f>(AC1612-AB1612+1)*SUM(P1612:Q1612)</f>
        <v>755000</v>
      </c>
    </row>
    <row r="1613" spans="1:30" x14ac:dyDescent="0.2">
      <c r="A1613" s="44" t="str">
        <f t="shared" si="126"/>
        <v>US Natural Gas Financial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30</v>
      </c>
      <c r="F1613" s="225">
        <f t="shared" si="130"/>
        <v>300000</v>
      </c>
      <c r="G1613" s="214">
        <v>1246232</v>
      </c>
      <c r="H1613" s="210">
        <v>37026.360347222224</v>
      </c>
      <c r="I1613" t="s">
        <v>3324</v>
      </c>
      <c r="M1613" t="s">
        <v>3795</v>
      </c>
      <c r="N1613" t="s">
        <v>3247</v>
      </c>
      <c r="O1613" t="s">
        <v>3248</v>
      </c>
      <c r="P1613" s="211">
        <v>10000</v>
      </c>
      <c r="S1613" t="s">
        <v>3796</v>
      </c>
      <c r="T1613" t="s">
        <v>2685</v>
      </c>
      <c r="U1613" s="213">
        <v>4.4950000000000001</v>
      </c>
      <c r="V1613" t="s">
        <v>3330</v>
      </c>
      <c r="W1613" t="s">
        <v>3975</v>
      </c>
      <c r="X1613" t="s">
        <v>3250</v>
      </c>
      <c r="Y1613" t="s">
        <v>2803</v>
      </c>
      <c r="Z1613" t="s">
        <v>4117</v>
      </c>
      <c r="AA1613" t="s">
        <v>1402</v>
      </c>
      <c r="AB1613" s="210">
        <v>37043.875</v>
      </c>
      <c r="AC1613" s="210">
        <v>37072.875</v>
      </c>
      <c r="AD1613">
        <f>(AC1613-AB1613+1)*SUM(P1613:Q1613)</f>
        <v>300000</v>
      </c>
    </row>
    <row r="1614" spans="1:30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25">
        <f t="shared" si="130"/>
        <v>10000</v>
      </c>
      <c r="G1614" s="214">
        <v>1246231</v>
      </c>
      <c r="H1614" s="210">
        <v>37026.360347222224</v>
      </c>
      <c r="I1614" t="s">
        <v>3565</v>
      </c>
      <c r="M1614" t="s">
        <v>3795</v>
      </c>
      <c r="N1614" t="s">
        <v>3275</v>
      </c>
      <c r="O1614" t="s">
        <v>3470</v>
      </c>
      <c r="Q1614" s="211">
        <v>10000</v>
      </c>
      <c r="S1614" t="s">
        <v>3796</v>
      </c>
      <c r="T1614" t="s">
        <v>2685</v>
      </c>
      <c r="U1614" s="213">
        <v>4.4249999999999998</v>
      </c>
      <c r="V1614" t="s">
        <v>1321</v>
      </c>
      <c r="W1614" t="s">
        <v>3471</v>
      </c>
      <c r="X1614" t="s">
        <v>3472</v>
      </c>
      <c r="Y1614" t="s">
        <v>3280</v>
      </c>
      <c r="Z1614" t="s">
        <v>4117</v>
      </c>
      <c r="AA1614">
        <v>789246</v>
      </c>
      <c r="AB1614" s="210">
        <v>37027.875</v>
      </c>
      <c r="AC1614" s="210">
        <v>37027.875</v>
      </c>
    </row>
    <row r="1615" spans="1:30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25">
        <f t="shared" si="130"/>
        <v>6500</v>
      </c>
      <c r="G1615" s="214">
        <v>1246233</v>
      </c>
      <c r="H1615" s="210">
        <v>37026.360358796293</v>
      </c>
      <c r="I1615" t="s">
        <v>3386</v>
      </c>
      <c r="M1615" t="s">
        <v>3795</v>
      </c>
      <c r="N1615" t="s">
        <v>3275</v>
      </c>
      <c r="O1615" t="s">
        <v>1403</v>
      </c>
      <c r="Q1615" s="211">
        <v>6500</v>
      </c>
      <c r="S1615" t="s">
        <v>3796</v>
      </c>
      <c r="T1615" t="s">
        <v>2685</v>
      </c>
      <c r="U1615" s="213">
        <v>4.5449999999999999</v>
      </c>
      <c r="V1615" t="s">
        <v>3701</v>
      </c>
      <c r="W1615" t="s">
        <v>3278</v>
      </c>
      <c r="X1615" t="s">
        <v>3279</v>
      </c>
      <c r="Y1615" t="s">
        <v>3280</v>
      </c>
      <c r="Z1615" t="s">
        <v>4117</v>
      </c>
      <c r="AA1615">
        <v>789247</v>
      </c>
      <c r="AB1615" s="210">
        <v>37027.875</v>
      </c>
      <c r="AC1615" s="210">
        <v>37027.875</v>
      </c>
    </row>
    <row r="1616" spans="1:30" x14ac:dyDescent="0.2">
      <c r="A1616" s="44" t="str">
        <f t="shared" si="126"/>
        <v xml:space="preserve"> Natural Gas Physical</v>
      </c>
      <c r="B1616" s="44" t="str">
        <f t="shared" si="127"/>
        <v/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25">
        <f t="shared" si="130"/>
        <v>5000</v>
      </c>
      <c r="G1616" s="214">
        <v>1246234</v>
      </c>
      <c r="H1616" s="210">
        <v>37026.360393518517</v>
      </c>
      <c r="I1616" t="s">
        <v>1262</v>
      </c>
      <c r="M1616" t="s">
        <v>3795</v>
      </c>
      <c r="N1616" t="s">
        <v>3352</v>
      </c>
      <c r="O1616" t="s">
        <v>3353</v>
      </c>
      <c r="P1616" s="211">
        <v>5000</v>
      </c>
      <c r="S1616" t="s">
        <v>3796</v>
      </c>
      <c r="T1616" t="s">
        <v>2685</v>
      </c>
      <c r="U1616" s="213">
        <v>4.6900000000000004</v>
      </c>
      <c r="V1616" t="s">
        <v>1275</v>
      </c>
      <c r="W1616" t="s">
        <v>3355</v>
      </c>
      <c r="X1616" t="s">
        <v>3356</v>
      </c>
      <c r="Y1616" t="s">
        <v>3280</v>
      </c>
      <c r="Z1616" t="s">
        <v>4117</v>
      </c>
      <c r="AA1616">
        <v>789249</v>
      </c>
      <c r="AB1616" s="210">
        <v>37027.875</v>
      </c>
      <c r="AC1616" s="210">
        <v>37027.875</v>
      </c>
    </row>
    <row r="1617" spans="1:30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25">
        <f t="shared" si="130"/>
        <v>1000</v>
      </c>
      <c r="G1617" s="214">
        <v>1246235</v>
      </c>
      <c r="H1617" s="210">
        <v>37026.360393518517</v>
      </c>
      <c r="I1617" t="s">
        <v>3086</v>
      </c>
      <c r="M1617" t="s">
        <v>3795</v>
      </c>
      <c r="N1617" t="s">
        <v>3275</v>
      </c>
      <c r="O1617" t="s">
        <v>3702</v>
      </c>
      <c r="P1617" s="211">
        <v>1000</v>
      </c>
      <c r="S1617" t="s">
        <v>3796</v>
      </c>
      <c r="T1617" t="s">
        <v>2685</v>
      </c>
      <c r="U1617" s="213">
        <v>3.04</v>
      </c>
      <c r="V1617" t="s">
        <v>1404</v>
      </c>
      <c r="W1617" t="s">
        <v>3704</v>
      </c>
      <c r="X1617" t="s">
        <v>3705</v>
      </c>
      <c r="Y1617" t="s">
        <v>3280</v>
      </c>
      <c r="Z1617" t="s">
        <v>4117</v>
      </c>
      <c r="AA1617">
        <v>789248</v>
      </c>
      <c r="AB1617" s="210">
        <v>37027.875</v>
      </c>
      <c r="AC1617" s="210">
        <v>37027.875</v>
      </c>
    </row>
    <row r="1618" spans="1:30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25">
        <f t="shared" si="130"/>
        <v>25000</v>
      </c>
      <c r="G1618" s="214">
        <v>1246237</v>
      </c>
      <c r="H1618" s="210">
        <v>37026.360578703701</v>
      </c>
      <c r="I1618" t="s">
        <v>3086</v>
      </c>
      <c r="M1618" t="s">
        <v>3795</v>
      </c>
      <c r="N1618" t="s">
        <v>3275</v>
      </c>
      <c r="O1618" t="s">
        <v>3457</v>
      </c>
      <c r="Q1618" s="211">
        <v>25000</v>
      </c>
      <c r="S1618" t="s">
        <v>3796</v>
      </c>
      <c r="T1618" t="s">
        <v>2685</v>
      </c>
      <c r="U1618" s="213">
        <v>4.4400000000000004</v>
      </c>
      <c r="V1618" t="s">
        <v>1405</v>
      </c>
      <c r="W1618" t="s">
        <v>3459</v>
      </c>
      <c r="X1618" t="s">
        <v>3460</v>
      </c>
      <c r="Y1618" t="s">
        <v>3280</v>
      </c>
      <c r="Z1618" t="s">
        <v>4117</v>
      </c>
      <c r="AA1618">
        <v>789251</v>
      </c>
      <c r="AB1618" s="210">
        <v>37027.875</v>
      </c>
      <c r="AC1618" s="210">
        <v>37027.875</v>
      </c>
    </row>
    <row r="1619" spans="1:30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25">
        <f t="shared" si="130"/>
        <v>1800</v>
      </c>
      <c r="G1619" s="214">
        <v>1246238</v>
      </c>
      <c r="H1619" s="210">
        <v>37026.360590277778</v>
      </c>
      <c r="I1619" t="s">
        <v>3591</v>
      </c>
      <c r="M1619" t="s">
        <v>3795</v>
      </c>
      <c r="N1619" t="s">
        <v>3275</v>
      </c>
      <c r="O1619" t="s">
        <v>1345</v>
      </c>
      <c r="P1619" s="211">
        <v>1800</v>
      </c>
      <c r="S1619" t="s">
        <v>3796</v>
      </c>
      <c r="T1619" t="s">
        <v>2685</v>
      </c>
      <c r="U1619" s="213">
        <v>4.4950000000000001</v>
      </c>
      <c r="V1619" t="s">
        <v>3592</v>
      </c>
      <c r="W1619" t="s">
        <v>3278</v>
      </c>
      <c r="X1619" t="s">
        <v>3279</v>
      </c>
      <c r="Y1619" t="s">
        <v>3280</v>
      </c>
      <c r="Z1619" t="s">
        <v>4117</v>
      </c>
      <c r="AA1619">
        <v>789250</v>
      </c>
      <c r="AB1619" s="210">
        <v>37027.875</v>
      </c>
      <c r="AC1619" s="210">
        <v>37027.875</v>
      </c>
    </row>
    <row r="1620" spans="1:30" x14ac:dyDescent="0.2">
      <c r="A1620" s="44" t="str">
        <f t="shared" si="126"/>
        <v xml:space="preserve"> Power Physical</v>
      </c>
      <c r="B1620" s="44" t="str">
        <f t="shared" si="127"/>
        <v/>
      </c>
      <c r="C1620" s="44" t="str">
        <f t="shared" si="128"/>
        <v>Power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25">
        <f t="shared" si="130"/>
        <v>25</v>
      </c>
      <c r="G1620" s="214">
        <v>1246241</v>
      </c>
      <c r="H1620" s="210">
        <v>37026.360682870371</v>
      </c>
      <c r="I1620" t="s">
        <v>2730</v>
      </c>
      <c r="M1620" t="s">
        <v>3886</v>
      </c>
      <c r="N1620" t="s">
        <v>2705</v>
      </c>
      <c r="O1620" t="s">
        <v>3527</v>
      </c>
      <c r="Q1620" s="211">
        <v>25</v>
      </c>
      <c r="S1620" t="s">
        <v>3794</v>
      </c>
      <c r="T1620" t="s">
        <v>2707</v>
      </c>
      <c r="U1620" s="213">
        <v>29.9</v>
      </c>
      <c r="V1620" t="s">
        <v>2765</v>
      </c>
      <c r="W1620" t="s">
        <v>2709</v>
      </c>
      <c r="X1620" t="s">
        <v>2710</v>
      </c>
      <c r="Y1620" t="s">
        <v>2711</v>
      </c>
      <c r="Z1620" t="s">
        <v>2712</v>
      </c>
      <c r="AA1620">
        <v>102412.1</v>
      </c>
      <c r="AB1620" s="210">
        <v>37028.875</v>
      </c>
      <c r="AC1620" s="210">
        <v>37028.875</v>
      </c>
    </row>
    <row r="1621" spans="1:30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25">
        <f t="shared" si="130"/>
        <v>5000</v>
      </c>
      <c r="G1621" s="214">
        <v>1246240</v>
      </c>
      <c r="H1621" s="210">
        <v>37026.360682870371</v>
      </c>
      <c r="I1621" t="s">
        <v>3093</v>
      </c>
      <c r="M1621" t="s">
        <v>3795</v>
      </c>
      <c r="N1621" t="s">
        <v>3275</v>
      </c>
      <c r="O1621" t="s">
        <v>3607</v>
      </c>
      <c r="Q1621" s="211">
        <v>5000</v>
      </c>
      <c r="S1621" t="s">
        <v>3796</v>
      </c>
      <c r="T1621" t="s">
        <v>2685</v>
      </c>
      <c r="U1621" s="213">
        <v>4.3250000000000002</v>
      </c>
      <c r="V1621" t="s">
        <v>1270</v>
      </c>
      <c r="W1621" t="s">
        <v>3609</v>
      </c>
      <c r="X1621" t="s">
        <v>3580</v>
      </c>
      <c r="Y1621" t="s">
        <v>3280</v>
      </c>
      <c r="Z1621" t="s">
        <v>4117</v>
      </c>
      <c r="AA1621">
        <v>789252</v>
      </c>
      <c r="AB1621" s="210">
        <v>37027.875</v>
      </c>
      <c r="AC1621" s="210">
        <v>37027.875</v>
      </c>
    </row>
    <row r="1622" spans="1:30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25">
        <f t="shared" si="130"/>
        <v>5000</v>
      </c>
      <c r="G1622" s="214">
        <v>1246242</v>
      </c>
      <c r="H1622" s="210">
        <v>37026.360706018517</v>
      </c>
      <c r="I1622" t="s">
        <v>3336</v>
      </c>
      <c r="M1622" t="s">
        <v>3795</v>
      </c>
      <c r="N1622" t="s">
        <v>3275</v>
      </c>
      <c r="O1622" t="s">
        <v>3276</v>
      </c>
      <c r="P1622" s="211">
        <v>5000</v>
      </c>
      <c r="S1622" t="s">
        <v>3796</v>
      </c>
      <c r="T1622" t="s">
        <v>2685</v>
      </c>
      <c r="U1622" s="213">
        <v>4.5525000000000002</v>
      </c>
      <c r="V1622" t="s">
        <v>3379</v>
      </c>
      <c r="W1622" t="s">
        <v>3278</v>
      </c>
      <c r="X1622" t="s">
        <v>3279</v>
      </c>
      <c r="Y1622" t="s">
        <v>3280</v>
      </c>
      <c r="Z1622" t="s">
        <v>4117</v>
      </c>
      <c r="AA1622">
        <v>789253</v>
      </c>
      <c r="AB1622" s="210">
        <v>37027.875</v>
      </c>
      <c r="AC1622" s="210">
        <v>37027.875</v>
      </c>
    </row>
    <row r="1623" spans="1:30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25">
        <f t="shared" si="130"/>
        <v>5000</v>
      </c>
      <c r="G1623" s="214">
        <v>1246243</v>
      </c>
      <c r="H1623" s="210">
        <v>37026.360717592594</v>
      </c>
      <c r="I1623" t="s">
        <v>3631</v>
      </c>
      <c r="M1623" t="s">
        <v>3795</v>
      </c>
      <c r="N1623" t="s">
        <v>3275</v>
      </c>
      <c r="O1623" t="s">
        <v>3327</v>
      </c>
      <c r="Q1623" s="211">
        <v>5000</v>
      </c>
      <c r="S1623" t="s">
        <v>3796</v>
      </c>
      <c r="T1623" t="s">
        <v>2685</v>
      </c>
      <c r="U1623" s="213">
        <v>4.33</v>
      </c>
      <c r="V1623" t="s">
        <v>3632</v>
      </c>
      <c r="W1623" t="s">
        <v>3328</v>
      </c>
      <c r="X1623" t="s">
        <v>3329</v>
      </c>
      <c r="Y1623" t="s">
        <v>3280</v>
      </c>
      <c r="Z1623" t="s">
        <v>4117</v>
      </c>
      <c r="AA1623">
        <v>789254</v>
      </c>
      <c r="AB1623" s="210">
        <v>37027.875</v>
      </c>
      <c r="AC1623" s="210">
        <v>37027.875</v>
      </c>
    </row>
    <row r="1624" spans="1:30" x14ac:dyDescent="0.2">
      <c r="A1624" s="44" t="str">
        <f t="shared" si="126"/>
        <v>US Natural Gas Financial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Financial</v>
      </c>
      <c r="E1624" s="44">
        <f>IF(VLOOKUP(S1624,'DD-Lookup'!$J$6:$L$50,3,FALSE)="Monthly",(YEAR(AC1624)-YEAR(AB1624))*12+MONTH(AC1624)-MONTH(AB1624)+1,(AC1624-AB1624+1))</f>
        <v>16</v>
      </c>
      <c r="F1624" s="225">
        <f t="shared" si="130"/>
        <v>240000</v>
      </c>
      <c r="G1624" s="214">
        <v>1246245</v>
      </c>
      <c r="H1624" s="210">
        <v>37026.360729166663</v>
      </c>
      <c r="I1624" t="s">
        <v>3287</v>
      </c>
      <c r="M1624" t="s">
        <v>3795</v>
      </c>
      <c r="N1624" t="s">
        <v>3247</v>
      </c>
      <c r="O1624" t="s">
        <v>3422</v>
      </c>
      <c r="P1624" s="211">
        <v>15000</v>
      </c>
      <c r="S1624" t="s">
        <v>3796</v>
      </c>
      <c r="T1624" t="s">
        <v>2685</v>
      </c>
      <c r="U1624" s="213">
        <v>4.43</v>
      </c>
      <c r="V1624" t="s">
        <v>1037</v>
      </c>
      <c r="W1624" t="s">
        <v>3424</v>
      </c>
      <c r="X1624" t="s">
        <v>3425</v>
      </c>
      <c r="Y1624" t="s">
        <v>2803</v>
      </c>
      <c r="Z1624" t="s">
        <v>4117</v>
      </c>
      <c r="AA1624" t="s">
        <v>1406</v>
      </c>
      <c r="AB1624" s="210">
        <v>37027.875</v>
      </c>
      <c r="AC1624" s="210">
        <v>37042.875</v>
      </c>
      <c r="AD1624">
        <f>(AC1624-AB1624+1)*SUM(P1624:Q1624)</f>
        <v>240000</v>
      </c>
    </row>
    <row r="1625" spans="1:30" x14ac:dyDescent="0.2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16</v>
      </c>
      <c r="F1625" s="225">
        <f t="shared" si="130"/>
        <v>32000</v>
      </c>
      <c r="G1625" s="214">
        <v>1246246</v>
      </c>
      <c r="H1625" s="210">
        <v>37026.360798611109</v>
      </c>
      <c r="I1625" t="s">
        <v>3093</v>
      </c>
      <c r="M1625" t="s">
        <v>3795</v>
      </c>
      <c r="N1625" t="s">
        <v>3247</v>
      </c>
      <c r="O1625" t="s">
        <v>3422</v>
      </c>
      <c r="Q1625" s="211">
        <v>2000</v>
      </c>
      <c r="S1625" t="s">
        <v>3796</v>
      </c>
      <c r="T1625" t="s">
        <v>2685</v>
      </c>
      <c r="U1625" s="213">
        <v>4.4349999999999996</v>
      </c>
      <c r="V1625" t="s">
        <v>1407</v>
      </c>
      <c r="W1625" t="s">
        <v>3424</v>
      </c>
      <c r="X1625" t="s">
        <v>3425</v>
      </c>
      <c r="Y1625" t="s">
        <v>2803</v>
      </c>
      <c r="Z1625" t="s">
        <v>4117</v>
      </c>
      <c r="AA1625" t="s">
        <v>1408</v>
      </c>
      <c r="AB1625" s="210">
        <v>37027.875</v>
      </c>
      <c r="AC1625" s="210">
        <v>37042.875</v>
      </c>
      <c r="AD1625">
        <f>(AC1625-AB1625+1)*SUM(P1625:Q1625)</f>
        <v>32000</v>
      </c>
    </row>
    <row r="1626" spans="1:30" x14ac:dyDescent="0.2">
      <c r="A1626" s="44" t="str">
        <f t="shared" si="126"/>
        <v>US Natural Gas Financial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Financial</v>
      </c>
      <c r="E1626" s="44">
        <f>IF(VLOOKUP(S1626,'DD-Lookup'!$J$6:$L$50,3,FALSE)="Monthly",(YEAR(AC1626)-YEAR(AB1626))*12+MONTH(AC1626)-MONTH(AB1626)+1,(AC1626-AB1626+1))</f>
        <v>30</v>
      </c>
      <c r="F1626" s="225">
        <f t="shared" si="130"/>
        <v>450000</v>
      </c>
      <c r="G1626" s="214">
        <v>1246247</v>
      </c>
      <c r="H1626" s="210">
        <v>37026.360821759263</v>
      </c>
      <c r="I1626" t="s">
        <v>4237</v>
      </c>
      <c r="M1626" t="s">
        <v>3795</v>
      </c>
      <c r="N1626" t="s">
        <v>3247</v>
      </c>
      <c r="O1626" t="s">
        <v>3248</v>
      </c>
      <c r="P1626" s="211">
        <v>15000</v>
      </c>
      <c r="S1626" t="s">
        <v>3796</v>
      </c>
      <c r="T1626" t="s">
        <v>2685</v>
      </c>
      <c r="U1626" s="213">
        <v>4.49</v>
      </c>
      <c r="V1626" t="s">
        <v>3546</v>
      </c>
      <c r="W1626" t="s">
        <v>3975</v>
      </c>
      <c r="X1626" t="s">
        <v>3250</v>
      </c>
      <c r="Y1626" t="s">
        <v>2803</v>
      </c>
      <c r="Z1626" t="s">
        <v>4117</v>
      </c>
      <c r="AA1626" t="s">
        <v>1409</v>
      </c>
      <c r="AB1626" s="210">
        <v>37043.875</v>
      </c>
      <c r="AC1626" s="210">
        <v>37072.875</v>
      </c>
      <c r="AD1626">
        <f>(AC1626-AB1626+1)*SUM(P1626:Q1626)</f>
        <v>450000</v>
      </c>
    </row>
    <row r="1627" spans="1:30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25">
        <f t="shared" si="130"/>
        <v>10000</v>
      </c>
      <c r="G1627" s="214">
        <v>1246248</v>
      </c>
      <c r="H1627" s="210">
        <v>37026.360949074071</v>
      </c>
      <c r="I1627" t="s">
        <v>3234</v>
      </c>
      <c r="M1627" t="s">
        <v>3795</v>
      </c>
      <c r="N1627" t="s">
        <v>3275</v>
      </c>
      <c r="O1627" t="s">
        <v>3470</v>
      </c>
      <c r="P1627" s="211">
        <v>10000</v>
      </c>
      <c r="S1627" t="s">
        <v>3796</v>
      </c>
      <c r="T1627" t="s">
        <v>2685</v>
      </c>
      <c r="U1627" s="213">
        <v>4.415</v>
      </c>
      <c r="V1627" t="s">
        <v>1040</v>
      </c>
      <c r="W1627" t="s">
        <v>3471</v>
      </c>
      <c r="X1627" t="s">
        <v>3472</v>
      </c>
      <c r="Y1627" t="s">
        <v>3280</v>
      </c>
      <c r="Z1627" t="s">
        <v>4117</v>
      </c>
      <c r="AA1627">
        <v>789255</v>
      </c>
      <c r="AB1627" s="210">
        <v>37027.875</v>
      </c>
      <c r="AC1627" s="210">
        <v>37027.875</v>
      </c>
    </row>
    <row r="1628" spans="1:30" x14ac:dyDescent="0.2">
      <c r="A1628" s="44" t="str">
        <f t="shared" si="126"/>
        <v xml:space="preserve"> Natural Gas Physical</v>
      </c>
      <c r="B1628" s="44" t="str">
        <f t="shared" si="127"/>
        <v/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25">
        <f t="shared" si="130"/>
        <v>5000</v>
      </c>
      <c r="G1628" s="214">
        <v>1246250</v>
      </c>
      <c r="H1628" s="210">
        <v>37026.360983796294</v>
      </c>
      <c r="I1628" t="s">
        <v>3389</v>
      </c>
      <c r="M1628" t="s">
        <v>3795</v>
      </c>
      <c r="N1628" t="s">
        <v>3352</v>
      </c>
      <c r="O1628" t="s">
        <v>3353</v>
      </c>
      <c r="P1628" s="211">
        <v>5000</v>
      </c>
      <c r="S1628" t="s">
        <v>3796</v>
      </c>
      <c r="T1628" t="s">
        <v>2685</v>
      </c>
      <c r="U1628" s="213">
        <v>4.6900000000000004</v>
      </c>
      <c r="V1628" t="s">
        <v>1410</v>
      </c>
      <c r="W1628" t="s">
        <v>3355</v>
      </c>
      <c r="X1628" t="s">
        <v>3356</v>
      </c>
      <c r="Y1628" t="s">
        <v>3280</v>
      </c>
      <c r="Z1628" t="s">
        <v>4117</v>
      </c>
      <c r="AA1628">
        <v>789256</v>
      </c>
      <c r="AB1628" s="210">
        <v>37027.875</v>
      </c>
      <c r="AC1628" s="210">
        <v>37027.875</v>
      </c>
    </row>
    <row r="1629" spans="1:30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25">
        <f t="shared" si="130"/>
        <v>5000</v>
      </c>
      <c r="G1629" s="214">
        <v>1246251</v>
      </c>
      <c r="H1629" s="210">
        <v>37026.361018518517</v>
      </c>
      <c r="I1629" t="s">
        <v>3386</v>
      </c>
      <c r="M1629" t="s">
        <v>3795</v>
      </c>
      <c r="N1629" t="s">
        <v>3275</v>
      </c>
      <c r="O1629" t="s">
        <v>3276</v>
      </c>
      <c r="P1629" s="211">
        <v>5000</v>
      </c>
      <c r="S1629" t="s">
        <v>3796</v>
      </c>
      <c r="T1629" t="s">
        <v>2685</v>
      </c>
      <c r="U1629" s="213">
        <v>4.5525000000000002</v>
      </c>
      <c r="V1629" t="s">
        <v>3701</v>
      </c>
      <c r="W1629" t="s">
        <v>3278</v>
      </c>
      <c r="X1629" t="s">
        <v>3279</v>
      </c>
      <c r="Y1629" t="s">
        <v>3280</v>
      </c>
      <c r="Z1629" t="s">
        <v>4117</v>
      </c>
      <c r="AA1629">
        <v>789257</v>
      </c>
      <c r="AB1629" s="210">
        <v>37027.875</v>
      </c>
      <c r="AC1629" s="210">
        <v>37027.875</v>
      </c>
    </row>
    <row r="1630" spans="1:30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25">
        <f t="shared" si="130"/>
        <v>25000</v>
      </c>
      <c r="G1630" s="214">
        <v>1246253</v>
      </c>
      <c r="H1630" s="210">
        <v>37026.36105324074</v>
      </c>
      <c r="I1630" t="s">
        <v>1131</v>
      </c>
      <c r="M1630" t="s">
        <v>3795</v>
      </c>
      <c r="N1630" t="s">
        <v>3275</v>
      </c>
      <c r="O1630" t="s">
        <v>3457</v>
      </c>
      <c r="P1630" s="211">
        <v>25000</v>
      </c>
      <c r="S1630" t="s">
        <v>3796</v>
      </c>
      <c r="T1630" t="s">
        <v>2685</v>
      </c>
      <c r="U1630" s="213">
        <v>4.4400000000000004</v>
      </c>
      <c r="V1630" t="s">
        <v>1411</v>
      </c>
      <c r="W1630" t="s">
        <v>3459</v>
      </c>
      <c r="X1630" t="s">
        <v>3460</v>
      </c>
      <c r="Y1630" t="s">
        <v>3280</v>
      </c>
      <c r="Z1630" t="s">
        <v>4117</v>
      </c>
      <c r="AA1630">
        <v>789258</v>
      </c>
      <c r="AB1630" s="210">
        <v>37027.875</v>
      </c>
      <c r="AC1630" s="210">
        <v>37027.875</v>
      </c>
    </row>
    <row r="1631" spans="1:30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25">
        <f t="shared" si="130"/>
        <v>5000</v>
      </c>
      <c r="G1631" s="214">
        <v>1246254</v>
      </c>
      <c r="H1631" s="210">
        <v>37026.36109953704</v>
      </c>
      <c r="I1631" t="s">
        <v>3336</v>
      </c>
      <c r="M1631" t="s">
        <v>3795</v>
      </c>
      <c r="N1631" t="s">
        <v>3275</v>
      </c>
      <c r="O1631" t="s">
        <v>3437</v>
      </c>
      <c r="P1631" s="211">
        <v>5000</v>
      </c>
      <c r="S1631" t="s">
        <v>3796</v>
      </c>
      <c r="T1631" t="s">
        <v>2685</v>
      </c>
      <c r="U1631" s="213">
        <v>4.55</v>
      </c>
      <c r="V1631" t="s">
        <v>3379</v>
      </c>
      <c r="W1631" t="s">
        <v>3278</v>
      </c>
      <c r="X1631" t="s">
        <v>3279</v>
      </c>
      <c r="Y1631" t="s">
        <v>3280</v>
      </c>
      <c r="Z1631" t="s">
        <v>4117</v>
      </c>
      <c r="AA1631">
        <v>789259</v>
      </c>
      <c r="AB1631" s="210">
        <v>37027.875</v>
      </c>
      <c r="AC1631" s="210">
        <v>37027.875</v>
      </c>
    </row>
    <row r="1632" spans="1:30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25">
        <f t="shared" si="130"/>
        <v>5000</v>
      </c>
      <c r="G1632" s="214">
        <v>1246255</v>
      </c>
      <c r="H1632" s="210">
        <v>37026.361134259256</v>
      </c>
      <c r="I1632" t="s">
        <v>3324</v>
      </c>
      <c r="M1632" t="s">
        <v>3795</v>
      </c>
      <c r="N1632" t="s">
        <v>3275</v>
      </c>
      <c r="O1632" t="s">
        <v>3276</v>
      </c>
      <c r="P1632" s="211">
        <v>5000</v>
      </c>
      <c r="S1632" t="s">
        <v>3796</v>
      </c>
      <c r="T1632" t="s">
        <v>2685</v>
      </c>
      <c r="U1632" s="213">
        <v>4.5525000000000002</v>
      </c>
      <c r="V1632" t="s">
        <v>3332</v>
      </c>
      <c r="W1632" t="s">
        <v>3278</v>
      </c>
      <c r="X1632" t="s">
        <v>3279</v>
      </c>
      <c r="Y1632" t="s">
        <v>3280</v>
      </c>
      <c r="Z1632" t="s">
        <v>4117</v>
      </c>
      <c r="AA1632">
        <v>789260</v>
      </c>
      <c r="AB1632" s="210">
        <v>37027.875</v>
      </c>
      <c r="AC1632" s="210">
        <v>37027.875</v>
      </c>
    </row>
    <row r="1633" spans="1:30" x14ac:dyDescent="0.2">
      <c r="A1633" s="44" t="str">
        <f t="shared" si="126"/>
        <v>US Power Physical</v>
      </c>
      <c r="B1633" s="44" t="str">
        <f t="shared" si="127"/>
        <v>US</v>
      </c>
      <c r="C1633" s="44" t="str">
        <f t="shared" si="128"/>
        <v>Power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92</v>
      </c>
      <c r="F1633" s="225">
        <f t="shared" si="130"/>
        <v>2300</v>
      </c>
      <c r="G1633" s="214">
        <v>1246257</v>
      </c>
      <c r="H1633" s="210">
        <v>37026.361168981479</v>
      </c>
      <c r="I1633" t="s">
        <v>3093</v>
      </c>
      <c r="M1633" t="s">
        <v>3886</v>
      </c>
      <c r="N1633" t="s">
        <v>3645</v>
      </c>
      <c r="O1633" t="s">
        <v>1412</v>
      </c>
      <c r="P1633" s="211">
        <v>25</v>
      </c>
      <c r="S1633" t="s">
        <v>3794</v>
      </c>
      <c r="T1633" t="s">
        <v>2685</v>
      </c>
      <c r="U1633" s="213">
        <v>357.5</v>
      </c>
      <c r="V1633" t="s">
        <v>1413</v>
      </c>
      <c r="W1633" t="s">
        <v>1377</v>
      </c>
      <c r="X1633" t="s">
        <v>1378</v>
      </c>
      <c r="Y1633" t="s">
        <v>3074</v>
      </c>
      <c r="Z1633" t="s">
        <v>4112</v>
      </c>
      <c r="AA1633">
        <v>611136.1</v>
      </c>
      <c r="AB1633" s="210">
        <v>37073.701388888891</v>
      </c>
      <c r="AC1633" s="210">
        <v>37164.701388888891</v>
      </c>
    </row>
    <row r="1634" spans="1:30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25">
        <f t="shared" si="130"/>
        <v>5000</v>
      </c>
      <c r="G1634" s="214">
        <v>1246258</v>
      </c>
      <c r="H1634" s="210">
        <v>37026.361168981479</v>
      </c>
      <c r="I1634" t="s">
        <v>3086</v>
      </c>
      <c r="M1634" t="s">
        <v>3795</v>
      </c>
      <c r="N1634" t="s">
        <v>3275</v>
      </c>
      <c r="O1634" t="s">
        <v>3635</v>
      </c>
      <c r="P1634" s="211">
        <v>5000</v>
      </c>
      <c r="S1634" t="s">
        <v>3796</v>
      </c>
      <c r="T1634" t="s">
        <v>2685</v>
      </c>
      <c r="U1634" s="213">
        <v>3.08</v>
      </c>
      <c r="V1634" t="s">
        <v>1404</v>
      </c>
      <c r="W1634" t="s">
        <v>3637</v>
      </c>
      <c r="X1634" t="s">
        <v>3580</v>
      </c>
      <c r="Y1634" t="s">
        <v>3280</v>
      </c>
      <c r="Z1634" t="s">
        <v>4117</v>
      </c>
      <c r="AA1634">
        <v>789261</v>
      </c>
      <c r="AB1634" s="210">
        <v>37027.875</v>
      </c>
      <c r="AC1634" s="210">
        <v>37027.875</v>
      </c>
    </row>
    <row r="1635" spans="1:30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25">
        <f t="shared" si="130"/>
        <v>10000</v>
      </c>
      <c r="G1635" s="214">
        <v>1246259</v>
      </c>
      <c r="H1635" s="210">
        <v>37026.361192129632</v>
      </c>
      <c r="I1635" t="s">
        <v>4237</v>
      </c>
      <c r="M1635" t="s">
        <v>3795</v>
      </c>
      <c r="N1635" t="s">
        <v>3275</v>
      </c>
      <c r="O1635" t="s">
        <v>3276</v>
      </c>
      <c r="P1635" s="211">
        <v>10000</v>
      </c>
      <c r="S1635" t="s">
        <v>3796</v>
      </c>
      <c r="T1635" t="s">
        <v>2685</v>
      </c>
      <c r="U1635" s="213">
        <v>4.5511999999999997</v>
      </c>
      <c r="V1635" t="s">
        <v>3357</v>
      </c>
      <c r="W1635" t="s">
        <v>3278</v>
      </c>
      <c r="X1635" t="s">
        <v>3279</v>
      </c>
      <c r="Y1635" t="s">
        <v>3280</v>
      </c>
      <c r="Z1635" t="s">
        <v>4117</v>
      </c>
      <c r="AA1635">
        <v>789262</v>
      </c>
      <c r="AB1635" s="210">
        <v>37027.875</v>
      </c>
      <c r="AC1635" s="210">
        <v>37027.875</v>
      </c>
    </row>
    <row r="1636" spans="1:30" x14ac:dyDescent="0.2">
      <c r="A1636" s="44" t="str">
        <f t="shared" si="126"/>
        <v>US Power Financial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Financial</v>
      </c>
      <c r="E1636" s="44">
        <f>IF(VLOOKUP(S1636,'DD-Lookup'!$J$6:$L$50,3,FALSE)="Monthly",(YEAR(AC1636)-YEAR(AB1636))*12+MONTH(AC1636)-MONTH(AB1636)+1,(AC1636-AB1636+1))</f>
        <v>1</v>
      </c>
      <c r="F1636" s="225">
        <f t="shared" si="130"/>
        <v>50</v>
      </c>
      <c r="G1636" s="214">
        <v>1246260</v>
      </c>
      <c r="H1636" s="210">
        <v>37026.361215277779</v>
      </c>
      <c r="I1636" t="s">
        <v>3086</v>
      </c>
      <c r="M1636" t="s">
        <v>3886</v>
      </c>
      <c r="N1636" t="s">
        <v>3069</v>
      </c>
      <c r="O1636" t="s">
        <v>1414</v>
      </c>
      <c r="P1636" s="211">
        <v>50</v>
      </c>
      <c r="S1636" t="s">
        <v>3794</v>
      </c>
      <c r="T1636" t="s">
        <v>2685</v>
      </c>
      <c r="U1636" s="213">
        <v>56.35</v>
      </c>
      <c r="V1636" t="s">
        <v>3617</v>
      </c>
      <c r="W1636" t="s">
        <v>3166</v>
      </c>
      <c r="X1636" t="s">
        <v>3114</v>
      </c>
      <c r="Y1636" t="s">
        <v>3074</v>
      </c>
      <c r="Z1636" t="s">
        <v>4117</v>
      </c>
      <c r="AA1636">
        <v>611137.1</v>
      </c>
      <c r="AB1636" s="210">
        <v>37027.875</v>
      </c>
      <c r="AC1636" s="210">
        <v>37027.875</v>
      </c>
    </row>
    <row r="1637" spans="1:30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25">
        <f t="shared" si="130"/>
        <v>1900</v>
      </c>
      <c r="G1637" s="214">
        <v>1246261</v>
      </c>
      <c r="H1637" s="210">
        <v>37026.361226851855</v>
      </c>
      <c r="I1637" t="s">
        <v>3345</v>
      </c>
      <c r="M1637" t="s">
        <v>3795</v>
      </c>
      <c r="N1637" t="s">
        <v>3275</v>
      </c>
      <c r="O1637" t="s">
        <v>3407</v>
      </c>
      <c r="P1637" s="211">
        <v>1900</v>
      </c>
      <c r="S1637" t="s">
        <v>3796</v>
      </c>
      <c r="T1637" t="s">
        <v>2685</v>
      </c>
      <c r="U1637" s="213">
        <v>4.67</v>
      </c>
      <c r="V1637" t="s">
        <v>1139</v>
      </c>
      <c r="W1637" t="s">
        <v>3408</v>
      </c>
      <c r="X1637" t="s">
        <v>3409</v>
      </c>
      <c r="Y1637" t="s">
        <v>3280</v>
      </c>
      <c r="Z1637" t="s">
        <v>4117</v>
      </c>
      <c r="AA1637">
        <v>789263</v>
      </c>
      <c r="AB1637" s="210">
        <v>37027.875</v>
      </c>
      <c r="AC1637" s="210">
        <v>37027.875</v>
      </c>
    </row>
    <row r="1638" spans="1:30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25">
        <f t="shared" si="130"/>
        <v>10000</v>
      </c>
      <c r="G1638" s="214">
        <v>1246262</v>
      </c>
      <c r="H1638" s="210">
        <v>37026.361250000002</v>
      </c>
      <c r="I1638" t="s">
        <v>3324</v>
      </c>
      <c r="M1638" t="s">
        <v>3795</v>
      </c>
      <c r="N1638" t="s">
        <v>3275</v>
      </c>
      <c r="O1638" t="s">
        <v>3693</v>
      </c>
      <c r="Q1638" s="211">
        <v>10000</v>
      </c>
      <c r="S1638" t="s">
        <v>3796</v>
      </c>
      <c r="T1638" t="s">
        <v>2685</v>
      </c>
      <c r="U1638" s="213">
        <v>10.7</v>
      </c>
      <c r="V1638" t="s">
        <v>3594</v>
      </c>
      <c r="W1638" t="s">
        <v>3695</v>
      </c>
      <c r="X1638" t="s">
        <v>3580</v>
      </c>
      <c r="Y1638" t="s">
        <v>3280</v>
      </c>
      <c r="Z1638" t="s">
        <v>4117</v>
      </c>
      <c r="AA1638">
        <v>789264</v>
      </c>
      <c r="AB1638" s="210">
        <v>37027.875</v>
      </c>
      <c r="AC1638" s="210">
        <v>37027.875</v>
      </c>
    </row>
    <row r="1639" spans="1:30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25">
        <f t="shared" si="130"/>
        <v>5000</v>
      </c>
      <c r="G1639" s="214">
        <v>1246263</v>
      </c>
      <c r="H1639" s="210">
        <v>37026.361250000002</v>
      </c>
      <c r="I1639" t="s">
        <v>1084</v>
      </c>
      <c r="M1639" t="s">
        <v>3795</v>
      </c>
      <c r="N1639" t="s">
        <v>3275</v>
      </c>
      <c r="O1639" t="s">
        <v>3340</v>
      </c>
      <c r="Q1639" s="211">
        <v>5000</v>
      </c>
      <c r="S1639" t="s">
        <v>3796</v>
      </c>
      <c r="T1639" t="s">
        <v>2685</v>
      </c>
      <c r="U1639" s="213">
        <v>4.34</v>
      </c>
      <c r="V1639" t="s">
        <v>1415</v>
      </c>
      <c r="W1639" t="s">
        <v>3328</v>
      </c>
      <c r="X1639" t="s">
        <v>3329</v>
      </c>
      <c r="Y1639" t="s">
        <v>3280</v>
      </c>
      <c r="Z1639" t="s">
        <v>4117</v>
      </c>
      <c r="AA1639">
        <v>789265</v>
      </c>
      <c r="AB1639" s="210">
        <v>37027.875</v>
      </c>
      <c r="AC1639" s="210">
        <v>37027.875</v>
      </c>
    </row>
    <row r="1640" spans="1:30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25">
        <f t="shared" si="130"/>
        <v>5000</v>
      </c>
      <c r="G1640" s="214">
        <v>1246264</v>
      </c>
      <c r="H1640" s="210">
        <v>37026.361296296294</v>
      </c>
      <c r="I1640" t="s">
        <v>3336</v>
      </c>
      <c r="M1640" t="s">
        <v>3795</v>
      </c>
      <c r="N1640" t="s">
        <v>3275</v>
      </c>
      <c r="O1640" t="s">
        <v>3327</v>
      </c>
      <c r="P1640" s="211">
        <v>5000</v>
      </c>
      <c r="S1640" t="s">
        <v>3796</v>
      </c>
      <c r="T1640" t="s">
        <v>2685</v>
      </c>
      <c r="U1640" s="213">
        <v>4.3250000000000002</v>
      </c>
      <c r="V1640" t="s">
        <v>3338</v>
      </c>
      <c r="W1640" t="s">
        <v>3328</v>
      </c>
      <c r="X1640" t="s">
        <v>3329</v>
      </c>
      <c r="Y1640" t="s">
        <v>3280</v>
      </c>
      <c r="Z1640" t="s">
        <v>4117</v>
      </c>
      <c r="AA1640">
        <v>789266</v>
      </c>
      <c r="AB1640" s="210">
        <v>37027.875</v>
      </c>
      <c r="AC1640" s="210">
        <v>37027.875</v>
      </c>
    </row>
    <row r="1641" spans="1:30" x14ac:dyDescent="0.2">
      <c r="A1641" s="44" t="str">
        <f t="shared" si="126"/>
        <v xml:space="preserve"> Natural Gas Physical</v>
      </c>
      <c r="B1641" s="44" t="str">
        <f t="shared" si="127"/>
        <v/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25">
        <f t="shared" si="130"/>
        <v>5000</v>
      </c>
      <c r="G1641" s="214">
        <v>1246265</v>
      </c>
      <c r="H1641" s="210">
        <v>37026.361319444448</v>
      </c>
      <c r="I1641" t="s">
        <v>1416</v>
      </c>
      <c r="M1641" t="s">
        <v>3795</v>
      </c>
      <c r="N1641" t="s">
        <v>3623</v>
      </c>
      <c r="O1641" t="s">
        <v>1417</v>
      </c>
      <c r="P1641" s="211">
        <v>5000</v>
      </c>
      <c r="S1641" t="s">
        <v>3796</v>
      </c>
      <c r="T1641" t="s">
        <v>2685</v>
      </c>
      <c r="U1641" s="213">
        <v>4.28</v>
      </c>
      <c r="V1641" t="s">
        <v>1418</v>
      </c>
      <c r="W1641" t="s">
        <v>1419</v>
      </c>
      <c r="X1641" t="s">
        <v>1420</v>
      </c>
      <c r="Y1641" t="s">
        <v>3280</v>
      </c>
      <c r="Z1641" t="s">
        <v>4118</v>
      </c>
      <c r="AA1641">
        <v>789267</v>
      </c>
      <c r="AB1641" s="210">
        <v>37027.875</v>
      </c>
      <c r="AC1641" s="210">
        <v>37027.875</v>
      </c>
    </row>
    <row r="1642" spans="1:30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25">
        <f t="shared" si="130"/>
        <v>5000</v>
      </c>
      <c r="G1642" s="214">
        <v>1246266</v>
      </c>
      <c r="H1642" s="210">
        <v>37026.361319444448</v>
      </c>
      <c r="I1642" t="s">
        <v>3386</v>
      </c>
      <c r="M1642" t="s">
        <v>3795</v>
      </c>
      <c r="N1642" t="s">
        <v>3275</v>
      </c>
      <c r="O1642" t="s">
        <v>3276</v>
      </c>
      <c r="P1642" s="211">
        <v>5000</v>
      </c>
      <c r="S1642" t="s">
        <v>3796</v>
      </c>
      <c r="T1642" t="s">
        <v>2685</v>
      </c>
      <c r="U1642" s="213">
        <v>4.55</v>
      </c>
      <c r="V1642" t="s">
        <v>3701</v>
      </c>
      <c r="W1642" t="s">
        <v>3278</v>
      </c>
      <c r="X1642" t="s">
        <v>3279</v>
      </c>
      <c r="Y1642" t="s">
        <v>3280</v>
      </c>
      <c r="Z1642" t="s">
        <v>4117</v>
      </c>
      <c r="AA1642">
        <v>789268</v>
      </c>
      <c r="AB1642" s="210">
        <v>37027.875</v>
      </c>
      <c r="AC1642" s="210">
        <v>37027.875</v>
      </c>
    </row>
    <row r="1643" spans="1:30" x14ac:dyDescent="0.2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25">
        <f t="shared" si="130"/>
        <v>450000</v>
      </c>
      <c r="G1643" s="214">
        <v>1246269</v>
      </c>
      <c r="H1643" s="210">
        <v>37026.361354166664</v>
      </c>
      <c r="I1643" t="s">
        <v>3324</v>
      </c>
      <c r="M1643" t="s">
        <v>3795</v>
      </c>
      <c r="N1643" t="s">
        <v>3247</v>
      </c>
      <c r="O1643" t="s">
        <v>3248</v>
      </c>
      <c r="P1643" s="211">
        <v>15000</v>
      </c>
      <c r="S1643" t="s">
        <v>3796</v>
      </c>
      <c r="T1643" t="s">
        <v>2685</v>
      </c>
      <c r="U1643" s="213">
        <v>4.49</v>
      </c>
      <c r="V1643" t="s">
        <v>3330</v>
      </c>
      <c r="W1643" t="s">
        <v>3975</v>
      </c>
      <c r="X1643" t="s">
        <v>3250</v>
      </c>
      <c r="Y1643" t="s">
        <v>2803</v>
      </c>
      <c r="Z1643" t="s">
        <v>4117</v>
      </c>
      <c r="AA1643" t="s">
        <v>1421</v>
      </c>
      <c r="AB1643" s="210">
        <v>37043.875</v>
      </c>
      <c r="AC1643" s="210">
        <v>37072.875</v>
      </c>
      <c r="AD1643">
        <f>(AC1643-AB1643+1)*SUM(P1643:Q1643)</f>
        <v>450000</v>
      </c>
    </row>
    <row r="1644" spans="1:30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25">
        <f t="shared" si="130"/>
        <v>5000</v>
      </c>
      <c r="G1644" s="214">
        <v>1246272</v>
      </c>
      <c r="H1644" s="210">
        <v>37026.36142361111</v>
      </c>
      <c r="I1644" t="s">
        <v>3268</v>
      </c>
      <c r="M1644" t="s">
        <v>3795</v>
      </c>
      <c r="N1644" t="s">
        <v>3275</v>
      </c>
      <c r="O1644" t="s">
        <v>3327</v>
      </c>
      <c r="P1644" s="211">
        <v>5000</v>
      </c>
      <c r="S1644" t="s">
        <v>3796</v>
      </c>
      <c r="T1644" t="s">
        <v>2685</v>
      </c>
      <c r="U1644" s="213">
        <v>4.32</v>
      </c>
      <c r="V1644" t="s">
        <v>3502</v>
      </c>
      <c r="W1644" t="s">
        <v>3328</v>
      </c>
      <c r="X1644" t="s">
        <v>3329</v>
      </c>
      <c r="Y1644" t="s">
        <v>3280</v>
      </c>
      <c r="Z1644" t="s">
        <v>4117</v>
      </c>
      <c r="AA1644">
        <v>789270</v>
      </c>
      <c r="AB1644" s="210">
        <v>37027.875</v>
      </c>
      <c r="AC1644" s="210">
        <v>37027.875</v>
      </c>
    </row>
    <row r="1645" spans="1:30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25">
        <f t="shared" si="130"/>
        <v>10000</v>
      </c>
      <c r="G1645" s="214">
        <v>1246271</v>
      </c>
      <c r="H1645" s="210">
        <v>37026.36142361111</v>
      </c>
      <c r="I1645" t="s">
        <v>3334</v>
      </c>
      <c r="M1645" t="s">
        <v>3795</v>
      </c>
      <c r="N1645" t="s">
        <v>3275</v>
      </c>
      <c r="O1645" t="s">
        <v>3361</v>
      </c>
      <c r="P1645" s="211">
        <v>10000</v>
      </c>
      <c r="S1645" t="s">
        <v>3796</v>
      </c>
      <c r="T1645" t="s">
        <v>2685</v>
      </c>
      <c r="U1645" s="213">
        <v>4.41</v>
      </c>
      <c r="V1645" t="s">
        <v>3463</v>
      </c>
      <c r="W1645" t="s">
        <v>3363</v>
      </c>
      <c r="X1645" t="s">
        <v>3364</v>
      </c>
      <c r="Y1645" t="s">
        <v>3280</v>
      </c>
      <c r="Z1645" t="s">
        <v>4117</v>
      </c>
      <c r="AA1645">
        <v>789271</v>
      </c>
      <c r="AB1645" s="210">
        <v>37027.875</v>
      </c>
      <c r="AC1645" s="210">
        <v>37027.875</v>
      </c>
    </row>
    <row r="1646" spans="1:30" x14ac:dyDescent="0.2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151</v>
      </c>
      <c r="F1646" s="225">
        <f t="shared" si="130"/>
        <v>755000</v>
      </c>
      <c r="G1646" s="214">
        <v>1246273</v>
      </c>
      <c r="H1646" s="210">
        <v>37026.361458333333</v>
      </c>
      <c r="I1646" t="s">
        <v>3246</v>
      </c>
      <c r="M1646" t="s">
        <v>3795</v>
      </c>
      <c r="N1646" t="s">
        <v>3247</v>
      </c>
      <c r="O1646" t="s">
        <v>3346</v>
      </c>
      <c r="P1646" s="211">
        <v>5000</v>
      </c>
      <c r="S1646" t="s">
        <v>3796</v>
      </c>
      <c r="T1646" t="s">
        <v>2685</v>
      </c>
      <c r="U1646" s="213">
        <v>4.8849999999999998</v>
      </c>
      <c r="V1646" t="s">
        <v>1183</v>
      </c>
      <c r="W1646" t="s">
        <v>3975</v>
      </c>
      <c r="X1646" t="s">
        <v>3250</v>
      </c>
      <c r="Y1646" t="s">
        <v>2803</v>
      </c>
      <c r="Z1646" t="s">
        <v>4117</v>
      </c>
      <c r="AA1646" t="s">
        <v>1422</v>
      </c>
      <c r="AB1646" s="210">
        <v>37196</v>
      </c>
      <c r="AC1646" s="210">
        <v>37346</v>
      </c>
      <c r="AD1646">
        <f>(AC1646-AB1646+1)*SUM(P1646:Q1646)</f>
        <v>755000</v>
      </c>
    </row>
    <row r="1647" spans="1:30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25">
        <f t="shared" si="130"/>
        <v>5000</v>
      </c>
      <c r="G1647" s="214">
        <v>1246274</v>
      </c>
      <c r="H1647" s="210">
        <v>37026.36146990741</v>
      </c>
      <c r="I1647" t="s">
        <v>1155</v>
      </c>
      <c r="M1647" t="s">
        <v>3795</v>
      </c>
      <c r="N1647" t="s">
        <v>3275</v>
      </c>
      <c r="O1647" t="s">
        <v>3438</v>
      </c>
      <c r="P1647" s="211">
        <v>5000</v>
      </c>
      <c r="S1647" t="s">
        <v>3796</v>
      </c>
      <c r="T1647" t="s">
        <v>2685</v>
      </c>
      <c r="U1647" s="213">
        <v>4.665</v>
      </c>
      <c r="V1647" t="s">
        <v>1156</v>
      </c>
      <c r="W1647" t="s">
        <v>3408</v>
      </c>
      <c r="X1647" t="s">
        <v>3409</v>
      </c>
      <c r="Y1647" t="s">
        <v>3280</v>
      </c>
      <c r="Z1647" t="s">
        <v>4117</v>
      </c>
      <c r="AA1647">
        <v>789272</v>
      </c>
      <c r="AB1647" s="210">
        <v>37027.875</v>
      </c>
      <c r="AC1647" s="210">
        <v>37027.875</v>
      </c>
    </row>
    <row r="1648" spans="1:30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25">
        <f t="shared" si="130"/>
        <v>25000</v>
      </c>
      <c r="G1648" s="214">
        <v>1246275</v>
      </c>
      <c r="H1648" s="210">
        <v>37026.361481481479</v>
      </c>
      <c r="I1648" t="s">
        <v>1309</v>
      </c>
      <c r="M1648" t="s">
        <v>3795</v>
      </c>
      <c r="N1648" t="s">
        <v>3275</v>
      </c>
      <c r="O1648" t="s">
        <v>3457</v>
      </c>
      <c r="P1648" s="211">
        <v>25000</v>
      </c>
      <c r="S1648" t="s">
        <v>3796</v>
      </c>
      <c r="T1648" t="s">
        <v>2685</v>
      </c>
      <c r="U1648" s="213">
        <v>4.4349999999999996</v>
      </c>
      <c r="V1648" t="s">
        <v>1310</v>
      </c>
      <c r="W1648" t="s">
        <v>3459</v>
      </c>
      <c r="X1648" t="s">
        <v>3460</v>
      </c>
      <c r="Y1648" t="s">
        <v>3280</v>
      </c>
      <c r="Z1648" t="s">
        <v>4117</v>
      </c>
      <c r="AA1648">
        <v>789273</v>
      </c>
      <c r="AB1648" s="210">
        <v>37027.875</v>
      </c>
      <c r="AC1648" s="210">
        <v>37027.875</v>
      </c>
    </row>
    <row r="1649" spans="1:30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25">
        <f t="shared" si="130"/>
        <v>5000</v>
      </c>
      <c r="G1649" s="214">
        <v>1246276</v>
      </c>
      <c r="H1649" s="210">
        <v>37026.361516203702</v>
      </c>
      <c r="I1649" t="s">
        <v>3345</v>
      </c>
      <c r="M1649" t="s">
        <v>3795</v>
      </c>
      <c r="N1649" t="s">
        <v>3275</v>
      </c>
      <c r="O1649" t="s">
        <v>3276</v>
      </c>
      <c r="P1649" s="211">
        <v>5000</v>
      </c>
      <c r="S1649" t="s">
        <v>3796</v>
      </c>
      <c r="T1649" t="s">
        <v>2685</v>
      </c>
      <c r="U1649" s="213">
        <v>4.55</v>
      </c>
      <c r="V1649" t="s">
        <v>1139</v>
      </c>
      <c r="W1649" t="s">
        <v>3278</v>
      </c>
      <c r="X1649" t="s">
        <v>3279</v>
      </c>
      <c r="Y1649" t="s">
        <v>3280</v>
      </c>
      <c r="Z1649" t="s">
        <v>4117</v>
      </c>
      <c r="AA1649">
        <v>789274</v>
      </c>
      <c r="AB1649" s="210">
        <v>37027.875</v>
      </c>
      <c r="AC1649" s="210">
        <v>37027.875</v>
      </c>
    </row>
    <row r="1650" spans="1:30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25">
        <f t="shared" si="130"/>
        <v>10000</v>
      </c>
      <c r="G1650" s="214">
        <v>1246277</v>
      </c>
      <c r="H1650" s="210">
        <v>37026.361597222225</v>
      </c>
      <c r="I1650" t="s">
        <v>3266</v>
      </c>
      <c r="M1650" t="s">
        <v>3795</v>
      </c>
      <c r="N1650" t="s">
        <v>3718</v>
      </c>
      <c r="O1650" t="s">
        <v>3719</v>
      </c>
      <c r="Q1650" s="211">
        <v>10000</v>
      </c>
      <c r="S1650" t="s">
        <v>3796</v>
      </c>
      <c r="T1650" t="s">
        <v>2685</v>
      </c>
      <c r="U1650" s="213">
        <v>4.37</v>
      </c>
      <c r="V1650" t="s">
        <v>1423</v>
      </c>
      <c r="W1650" t="s">
        <v>3721</v>
      </c>
      <c r="X1650" t="s">
        <v>3722</v>
      </c>
      <c r="Y1650" t="s">
        <v>3280</v>
      </c>
      <c r="Z1650" t="s">
        <v>3723</v>
      </c>
      <c r="AA1650">
        <v>789275</v>
      </c>
      <c r="AB1650" s="210">
        <v>37027.875</v>
      </c>
      <c r="AC1650" s="210">
        <v>37027.875</v>
      </c>
    </row>
    <row r="1651" spans="1:30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25">
        <f t="shared" si="130"/>
        <v>10000</v>
      </c>
      <c r="G1651" s="214">
        <v>1246278</v>
      </c>
      <c r="H1651" s="210">
        <v>37026.361608796295</v>
      </c>
      <c r="I1651" t="s">
        <v>3345</v>
      </c>
      <c r="M1651" t="s">
        <v>3795</v>
      </c>
      <c r="N1651" t="s">
        <v>3275</v>
      </c>
      <c r="O1651" t="s">
        <v>3276</v>
      </c>
      <c r="P1651" s="211">
        <v>10000</v>
      </c>
      <c r="S1651" t="s">
        <v>3796</v>
      </c>
      <c r="T1651" t="s">
        <v>2685</v>
      </c>
      <c r="U1651" s="213">
        <v>4.5488</v>
      </c>
      <c r="V1651" t="s">
        <v>1139</v>
      </c>
      <c r="W1651" t="s">
        <v>3278</v>
      </c>
      <c r="X1651" t="s">
        <v>3279</v>
      </c>
      <c r="Y1651" t="s">
        <v>3280</v>
      </c>
      <c r="Z1651" t="s">
        <v>4117</v>
      </c>
      <c r="AA1651">
        <v>789276</v>
      </c>
      <c r="AB1651" s="210">
        <v>37027.875</v>
      </c>
      <c r="AC1651" s="210">
        <v>37027.875</v>
      </c>
    </row>
    <row r="1652" spans="1:30" x14ac:dyDescent="0.2">
      <c r="A1652" s="44" t="str">
        <f t="shared" si="126"/>
        <v>US Natural Gas Financial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Financial</v>
      </c>
      <c r="E1652" s="44">
        <f>IF(VLOOKUP(S1652,'DD-Lookup'!$J$6:$L$50,3,FALSE)="Monthly",(YEAR(AC1652)-YEAR(AB1652))*12+MONTH(AC1652)-MONTH(AB1652)+1,(AC1652-AB1652+1))</f>
        <v>16</v>
      </c>
      <c r="F1652" s="225">
        <f t="shared" si="130"/>
        <v>240000</v>
      </c>
      <c r="G1652" s="214">
        <v>1246280</v>
      </c>
      <c r="H1652" s="210">
        <v>37026.361620370371</v>
      </c>
      <c r="I1652" t="s">
        <v>3086</v>
      </c>
      <c r="M1652" t="s">
        <v>3795</v>
      </c>
      <c r="N1652" t="s">
        <v>3247</v>
      </c>
      <c r="O1652" t="s">
        <v>3422</v>
      </c>
      <c r="Q1652" s="211">
        <v>15000</v>
      </c>
      <c r="S1652" t="s">
        <v>3796</v>
      </c>
      <c r="T1652" t="s">
        <v>2685</v>
      </c>
      <c r="U1652" s="213">
        <v>4.4400000000000004</v>
      </c>
      <c r="V1652" t="s">
        <v>1405</v>
      </c>
      <c r="W1652" t="s">
        <v>3424</v>
      </c>
      <c r="X1652" t="s">
        <v>3425</v>
      </c>
      <c r="Y1652" t="s">
        <v>2803</v>
      </c>
      <c r="Z1652" t="s">
        <v>4117</v>
      </c>
      <c r="AA1652" t="s">
        <v>1424</v>
      </c>
      <c r="AB1652" s="210">
        <v>37027.875</v>
      </c>
      <c r="AC1652" s="210">
        <v>37042.875</v>
      </c>
      <c r="AD1652">
        <f>(AC1652-AB1652+1)*SUM(P1652:Q1652)</f>
        <v>240000</v>
      </c>
    </row>
    <row r="1653" spans="1:30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25">
        <f t="shared" si="130"/>
        <v>10000</v>
      </c>
      <c r="G1653" s="214">
        <v>1246281</v>
      </c>
      <c r="H1653" s="210">
        <v>37026.361620370371</v>
      </c>
      <c r="I1653" t="s">
        <v>3093</v>
      </c>
      <c r="M1653" t="s">
        <v>3795</v>
      </c>
      <c r="N1653" t="s">
        <v>3275</v>
      </c>
      <c r="O1653" t="s">
        <v>3535</v>
      </c>
      <c r="Q1653" s="211">
        <v>10000</v>
      </c>
      <c r="S1653" t="s">
        <v>3796</v>
      </c>
      <c r="T1653" t="s">
        <v>2685</v>
      </c>
      <c r="U1653" s="213">
        <v>4.41</v>
      </c>
      <c r="V1653" t="s">
        <v>1093</v>
      </c>
      <c r="W1653" t="s">
        <v>3471</v>
      </c>
      <c r="X1653" t="s">
        <v>3472</v>
      </c>
      <c r="Y1653" t="s">
        <v>3280</v>
      </c>
      <c r="Z1653" t="s">
        <v>4117</v>
      </c>
      <c r="AA1653">
        <v>789277</v>
      </c>
      <c r="AB1653" s="210">
        <v>37027.875</v>
      </c>
      <c r="AC1653" s="210">
        <v>37027.875</v>
      </c>
    </row>
    <row r="1654" spans="1:30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25">
        <f t="shared" si="130"/>
        <v>10000</v>
      </c>
      <c r="G1654" s="214">
        <v>1246279</v>
      </c>
      <c r="H1654" s="210">
        <v>37026.361620370371</v>
      </c>
      <c r="I1654" t="s">
        <v>3334</v>
      </c>
      <c r="M1654" t="s">
        <v>3795</v>
      </c>
      <c r="N1654" t="s">
        <v>3275</v>
      </c>
      <c r="O1654" t="s">
        <v>3361</v>
      </c>
      <c r="P1654" s="211">
        <v>10000</v>
      </c>
      <c r="S1654" t="s">
        <v>3796</v>
      </c>
      <c r="T1654" t="s">
        <v>2685</v>
      </c>
      <c r="U1654" s="213">
        <v>4.4000000000000004</v>
      </c>
      <c r="V1654" t="s">
        <v>3463</v>
      </c>
      <c r="W1654" t="s">
        <v>3363</v>
      </c>
      <c r="X1654" t="s">
        <v>3364</v>
      </c>
      <c r="Y1654" t="s">
        <v>3280</v>
      </c>
      <c r="Z1654" t="s">
        <v>4117</v>
      </c>
      <c r="AA1654">
        <v>789278</v>
      </c>
      <c r="AB1654" s="210">
        <v>37027.875</v>
      </c>
      <c r="AC1654" s="210">
        <v>37027.875</v>
      </c>
    </row>
    <row r="1655" spans="1:30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25">
        <f t="shared" si="130"/>
        <v>5000</v>
      </c>
      <c r="G1655" s="214">
        <v>1246282</v>
      </c>
      <c r="H1655" s="210">
        <v>37026.361631944441</v>
      </c>
      <c r="I1655" t="s">
        <v>3447</v>
      </c>
      <c r="M1655" t="s">
        <v>3795</v>
      </c>
      <c r="N1655" t="s">
        <v>3275</v>
      </c>
      <c r="O1655" t="s">
        <v>3327</v>
      </c>
      <c r="P1655" s="211">
        <v>5000</v>
      </c>
      <c r="S1655" t="s">
        <v>3796</v>
      </c>
      <c r="T1655" t="s">
        <v>2685</v>
      </c>
      <c r="U1655" s="213">
        <v>4.3150000000000004</v>
      </c>
      <c r="V1655" t="s">
        <v>3448</v>
      </c>
      <c r="W1655" t="s">
        <v>3328</v>
      </c>
      <c r="X1655" t="s">
        <v>3329</v>
      </c>
      <c r="Y1655" t="s">
        <v>3280</v>
      </c>
      <c r="Z1655" t="s">
        <v>4117</v>
      </c>
      <c r="AA1655">
        <v>789279</v>
      </c>
      <c r="AB1655" s="210">
        <v>37027.875</v>
      </c>
      <c r="AC1655" s="210">
        <v>37027.875</v>
      </c>
    </row>
    <row r="1656" spans="1:30" x14ac:dyDescent="0.2">
      <c r="A1656" s="44" t="str">
        <f t="shared" si="126"/>
        <v xml:space="preserve"> Natural Gas Physical</v>
      </c>
      <c r="B1656" s="44" t="str">
        <f t="shared" si="127"/>
        <v/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25">
        <f t="shared" si="130"/>
        <v>5000</v>
      </c>
      <c r="G1656" s="214">
        <v>1246283</v>
      </c>
      <c r="H1656" s="210">
        <v>37026.361655092594</v>
      </c>
      <c r="I1656" t="s">
        <v>1425</v>
      </c>
      <c r="M1656" t="s">
        <v>3795</v>
      </c>
      <c r="N1656" t="s">
        <v>3623</v>
      </c>
      <c r="O1656" t="s">
        <v>1417</v>
      </c>
      <c r="Q1656" s="211">
        <v>5000</v>
      </c>
      <c r="S1656" t="s">
        <v>3796</v>
      </c>
      <c r="T1656" t="s">
        <v>2685</v>
      </c>
      <c r="U1656" s="213">
        <v>4.29</v>
      </c>
      <c r="V1656" t="s">
        <v>1426</v>
      </c>
      <c r="W1656" t="s">
        <v>1419</v>
      </c>
      <c r="X1656" t="s">
        <v>1420</v>
      </c>
      <c r="Y1656" t="s">
        <v>3280</v>
      </c>
      <c r="Z1656" t="s">
        <v>4118</v>
      </c>
      <c r="AA1656">
        <v>789280</v>
      </c>
      <c r="AB1656" s="210">
        <v>37027.875</v>
      </c>
      <c r="AC1656" s="210">
        <v>37027.875</v>
      </c>
    </row>
    <row r="1657" spans="1:30" x14ac:dyDescent="0.2">
      <c r="A1657" s="44" t="str">
        <f t="shared" si="126"/>
        <v xml:space="preserve"> Natural Gas Physical</v>
      </c>
      <c r="B1657" s="44" t="str">
        <f t="shared" si="127"/>
        <v/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25">
        <f t="shared" si="130"/>
        <v>10000</v>
      </c>
      <c r="G1657" s="214">
        <v>1246285</v>
      </c>
      <c r="H1657" s="210">
        <v>37026.361666666664</v>
      </c>
      <c r="I1657" t="s">
        <v>3310</v>
      </c>
      <c r="M1657" t="s">
        <v>3795</v>
      </c>
      <c r="N1657" t="s">
        <v>3352</v>
      </c>
      <c r="O1657" t="s">
        <v>3353</v>
      </c>
      <c r="P1657" s="211">
        <v>10000</v>
      </c>
      <c r="S1657" t="s">
        <v>3796</v>
      </c>
      <c r="T1657" t="s">
        <v>2685</v>
      </c>
      <c r="U1657" s="213">
        <v>4.6849999999999996</v>
      </c>
      <c r="V1657" t="s">
        <v>3354</v>
      </c>
      <c r="W1657" t="s">
        <v>3355</v>
      </c>
      <c r="X1657" t="s">
        <v>3356</v>
      </c>
      <c r="Y1657" t="s">
        <v>3280</v>
      </c>
      <c r="Z1657" t="s">
        <v>4117</v>
      </c>
      <c r="AA1657">
        <v>789282</v>
      </c>
      <c r="AB1657" s="210">
        <v>37027.875</v>
      </c>
      <c r="AC1657" s="210">
        <v>37027.875</v>
      </c>
    </row>
    <row r="1658" spans="1:30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25">
        <f t="shared" si="130"/>
        <v>5000</v>
      </c>
      <c r="G1658" s="214">
        <v>1246284</v>
      </c>
      <c r="H1658" s="210">
        <v>37026.361666666664</v>
      </c>
      <c r="I1658" t="s">
        <v>4237</v>
      </c>
      <c r="M1658" t="s">
        <v>3795</v>
      </c>
      <c r="N1658" t="s">
        <v>3275</v>
      </c>
      <c r="O1658" t="s">
        <v>3655</v>
      </c>
      <c r="P1658" s="211">
        <v>5000</v>
      </c>
      <c r="S1658" t="s">
        <v>3796</v>
      </c>
      <c r="T1658" t="s">
        <v>2685</v>
      </c>
      <c r="U1658" s="213">
        <v>3.26</v>
      </c>
      <c r="V1658" t="s">
        <v>1108</v>
      </c>
      <c r="W1658" t="s">
        <v>3656</v>
      </c>
      <c r="X1658" t="s">
        <v>3580</v>
      </c>
      <c r="Y1658" t="s">
        <v>3280</v>
      </c>
      <c r="Z1658" t="s">
        <v>4117</v>
      </c>
      <c r="AA1658">
        <v>789281</v>
      </c>
      <c r="AB1658" s="210">
        <v>37027.875</v>
      </c>
      <c r="AC1658" s="210">
        <v>37027.875</v>
      </c>
    </row>
    <row r="1659" spans="1:30" x14ac:dyDescent="0.2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16</v>
      </c>
      <c r="F1659" s="225">
        <f t="shared" si="130"/>
        <v>240000</v>
      </c>
      <c r="G1659" s="214">
        <v>1246286</v>
      </c>
      <c r="H1659" s="210">
        <v>37026.361689814818</v>
      </c>
      <c r="I1659" t="s">
        <v>4237</v>
      </c>
      <c r="M1659" t="s">
        <v>3795</v>
      </c>
      <c r="N1659" t="s">
        <v>3247</v>
      </c>
      <c r="O1659" t="s">
        <v>3422</v>
      </c>
      <c r="P1659" s="211">
        <v>15000</v>
      </c>
      <c r="S1659" t="s">
        <v>3796</v>
      </c>
      <c r="T1659" t="s">
        <v>2685</v>
      </c>
      <c r="U1659" s="213">
        <v>4.4349999999999996</v>
      </c>
      <c r="V1659" t="s">
        <v>3423</v>
      </c>
      <c r="W1659" t="s">
        <v>3424</v>
      </c>
      <c r="X1659" t="s">
        <v>3425</v>
      </c>
      <c r="Y1659" t="s">
        <v>2803</v>
      </c>
      <c r="Z1659" t="s">
        <v>4117</v>
      </c>
      <c r="AA1659" t="s">
        <v>1427</v>
      </c>
      <c r="AB1659" s="210">
        <v>37027.875</v>
      </c>
      <c r="AC1659" s="210">
        <v>37042.875</v>
      </c>
      <c r="AD1659">
        <f>(AC1659-AB1659+1)*SUM(P1659:Q1659)</f>
        <v>240000</v>
      </c>
    </row>
    <row r="1660" spans="1:30" x14ac:dyDescent="0.2">
      <c r="A1660" s="44" t="str">
        <f t="shared" si="126"/>
        <v>US Power Physical</v>
      </c>
      <c r="B1660" s="44" t="str">
        <f t="shared" si="127"/>
        <v>US</v>
      </c>
      <c r="C1660" s="44" t="str">
        <f t="shared" si="128"/>
        <v>Power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25">
        <f t="shared" si="130"/>
        <v>50</v>
      </c>
      <c r="G1660" s="214">
        <v>1246287</v>
      </c>
      <c r="H1660" s="210">
        <v>37026.361712962964</v>
      </c>
      <c r="I1660" t="s">
        <v>3134</v>
      </c>
      <c r="M1660" t="s">
        <v>3886</v>
      </c>
      <c r="N1660" t="s">
        <v>3096</v>
      </c>
      <c r="O1660" t="s">
        <v>3136</v>
      </c>
      <c r="P1660" s="211">
        <v>50</v>
      </c>
      <c r="S1660" t="s">
        <v>3794</v>
      </c>
      <c r="T1660" t="s">
        <v>2685</v>
      </c>
      <c r="U1660" s="213">
        <v>37</v>
      </c>
      <c r="V1660" t="s">
        <v>3135</v>
      </c>
      <c r="W1660" t="s">
        <v>3138</v>
      </c>
      <c r="X1660" t="s">
        <v>3139</v>
      </c>
      <c r="Y1660" t="s">
        <v>3074</v>
      </c>
      <c r="Z1660" t="s">
        <v>4112</v>
      </c>
      <c r="AA1660">
        <v>611139.1</v>
      </c>
      <c r="AB1660" s="210">
        <v>37027.875</v>
      </c>
      <c r="AC1660" s="210">
        <v>37027.875</v>
      </c>
    </row>
    <row r="1661" spans="1:30" x14ac:dyDescent="0.2">
      <c r="A1661" s="44" t="str">
        <f t="shared" si="126"/>
        <v>US Natural Gas Financial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Financial</v>
      </c>
      <c r="E1661" s="44">
        <f>IF(VLOOKUP(S1661,'DD-Lookup'!$J$6:$L$50,3,FALSE)="Monthly",(YEAR(AC1661)-YEAR(AB1661))*12+MONTH(AC1661)-MONTH(AB1661)+1,(AC1661-AB1661+1))</f>
        <v>31</v>
      </c>
      <c r="F1661" s="225">
        <f t="shared" si="130"/>
        <v>465000</v>
      </c>
      <c r="G1661" s="214">
        <v>1246289</v>
      </c>
      <c r="H1661" s="210">
        <v>37026.36173611111</v>
      </c>
      <c r="I1661" t="s">
        <v>3045</v>
      </c>
      <c r="M1661" t="s">
        <v>3795</v>
      </c>
      <c r="N1661" t="s">
        <v>3247</v>
      </c>
      <c r="O1661" t="s">
        <v>3300</v>
      </c>
      <c r="P1661" s="211">
        <v>15000</v>
      </c>
      <c r="S1661" t="s">
        <v>3796</v>
      </c>
      <c r="T1661" t="s">
        <v>2685</v>
      </c>
      <c r="U1661" s="213">
        <v>4.5549999999999997</v>
      </c>
      <c r="V1661" t="s">
        <v>1428</v>
      </c>
      <c r="W1661" t="s">
        <v>3975</v>
      </c>
      <c r="X1661" t="s">
        <v>3250</v>
      </c>
      <c r="Y1661" t="s">
        <v>2803</v>
      </c>
      <c r="Z1661" t="s">
        <v>4117</v>
      </c>
      <c r="AA1661" t="s">
        <v>1429</v>
      </c>
      <c r="AB1661" s="210">
        <v>37073.875</v>
      </c>
      <c r="AC1661" s="210">
        <v>37103.875</v>
      </c>
      <c r="AD1661">
        <f>(AC1661-AB1661+1)*SUM(P1661:Q1661)</f>
        <v>465000</v>
      </c>
    </row>
    <row r="1662" spans="1:30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25">
        <f t="shared" si="130"/>
        <v>5000</v>
      </c>
      <c r="G1662" s="214">
        <v>1246288</v>
      </c>
      <c r="H1662" s="210">
        <v>37026.36173611111</v>
      </c>
      <c r="I1662" t="s">
        <v>3334</v>
      </c>
      <c r="M1662" t="s">
        <v>3795</v>
      </c>
      <c r="N1662" t="s">
        <v>3275</v>
      </c>
      <c r="O1662" t="s">
        <v>3337</v>
      </c>
      <c r="P1662" s="211">
        <v>5000</v>
      </c>
      <c r="S1662" t="s">
        <v>3796</v>
      </c>
      <c r="T1662" t="s">
        <v>2685</v>
      </c>
      <c r="U1662" s="213">
        <v>4.33</v>
      </c>
      <c r="V1662" t="s">
        <v>3463</v>
      </c>
      <c r="W1662" t="s">
        <v>3328</v>
      </c>
      <c r="X1662" t="s">
        <v>3329</v>
      </c>
      <c r="Y1662" t="s">
        <v>3280</v>
      </c>
      <c r="Z1662" t="s">
        <v>4117</v>
      </c>
      <c r="AA1662">
        <v>789283</v>
      </c>
      <c r="AB1662" s="210">
        <v>37027.875</v>
      </c>
      <c r="AC1662" s="210">
        <v>37027.875</v>
      </c>
    </row>
    <row r="1663" spans="1:30" x14ac:dyDescent="0.2">
      <c r="A1663" s="44" t="str">
        <f t="shared" si="126"/>
        <v>US Natural Gas Financial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30</v>
      </c>
      <c r="F1663" s="225">
        <f t="shared" si="130"/>
        <v>150000</v>
      </c>
      <c r="G1663" s="214">
        <v>1246292</v>
      </c>
      <c r="H1663" s="210">
        <v>37026.361793981479</v>
      </c>
      <c r="I1663" t="s">
        <v>3785</v>
      </c>
      <c r="M1663" t="s">
        <v>3795</v>
      </c>
      <c r="N1663" t="s">
        <v>3303</v>
      </c>
      <c r="O1663" t="s">
        <v>3640</v>
      </c>
      <c r="Q1663" s="211">
        <v>5000</v>
      </c>
      <c r="S1663" t="s">
        <v>3796</v>
      </c>
      <c r="T1663" t="s">
        <v>2685</v>
      </c>
      <c r="U1663" s="213">
        <v>-1.1399999999999999</v>
      </c>
      <c r="V1663" t="s">
        <v>1430</v>
      </c>
      <c r="W1663" t="s">
        <v>3641</v>
      </c>
      <c r="X1663" t="s">
        <v>3642</v>
      </c>
      <c r="Y1663" t="s">
        <v>2803</v>
      </c>
      <c r="Z1663" t="s">
        <v>4117</v>
      </c>
      <c r="AA1663" t="s">
        <v>1431</v>
      </c>
      <c r="AB1663" s="210">
        <v>37043.875</v>
      </c>
      <c r="AC1663" s="210">
        <v>37072.875</v>
      </c>
      <c r="AD1663">
        <f>(AC1663-AB1663+1)*SUM(P1663:Q1663)</f>
        <v>150000</v>
      </c>
    </row>
    <row r="1664" spans="1:30" x14ac:dyDescent="0.2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153</v>
      </c>
      <c r="F1664" s="225">
        <f t="shared" si="130"/>
        <v>765000</v>
      </c>
      <c r="G1664" s="214">
        <v>1246294</v>
      </c>
      <c r="H1664" s="210">
        <v>37026.361805555556</v>
      </c>
      <c r="I1664" t="s">
        <v>3246</v>
      </c>
      <c r="M1664" t="s">
        <v>3795</v>
      </c>
      <c r="N1664" t="s">
        <v>3247</v>
      </c>
      <c r="O1664" t="s">
        <v>3430</v>
      </c>
      <c r="P1664" s="211">
        <v>5000</v>
      </c>
      <c r="S1664" t="s">
        <v>3796</v>
      </c>
      <c r="T1664" t="s">
        <v>2685</v>
      </c>
      <c r="U1664" s="213">
        <v>4.585</v>
      </c>
      <c r="V1664" t="s">
        <v>1432</v>
      </c>
      <c r="W1664" t="s">
        <v>3975</v>
      </c>
      <c r="X1664" t="s">
        <v>3250</v>
      </c>
      <c r="Y1664" t="s">
        <v>2803</v>
      </c>
      <c r="Z1664" t="s">
        <v>4117</v>
      </c>
      <c r="AA1664" t="s">
        <v>1433</v>
      </c>
      <c r="AB1664" s="210">
        <v>37043</v>
      </c>
      <c r="AC1664" s="210">
        <v>37195</v>
      </c>
      <c r="AD1664">
        <f>(AC1664-AB1664+1)*SUM(P1664:Q1664)</f>
        <v>765000</v>
      </c>
    </row>
    <row r="1665" spans="1:30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25">
        <f t="shared" si="130"/>
        <v>5000</v>
      </c>
      <c r="G1665" s="214">
        <v>1246293</v>
      </c>
      <c r="H1665" s="210">
        <v>37026.361805555556</v>
      </c>
      <c r="I1665" t="s">
        <v>3093</v>
      </c>
      <c r="M1665" t="s">
        <v>3795</v>
      </c>
      <c r="N1665" t="s">
        <v>3275</v>
      </c>
      <c r="O1665" t="s">
        <v>3327</v>
      </c>
      <c r="P1665" s="211">
        <v>5000</v>
      </c>
      <c r="S1665" t="s">
        <v>3796</v>
      </c>
      <c r="T1665" t="s">
        <v>2685</v>
      </c>
      <c r="U1665" s="213">
        <v>4.3099999999999996</v>
      </c>
      <c r="V1665" t="s">
        <v>1434</v>
      </c>
      <c r="W1665" t="s">
        <v>3328</v>
      </c>
      <c r="X1665" t="s">
        <v>3329</v>
      </c>
      <c r="Y1665" t="s">
        <v>3280</v>
      </c>
      <c r="Z1665" t="s">
        <v>4117</v>
      </c>
      <c r="AA1665">
        <v>789284</v>
      </c>
      <c r="AB1665" s="210">
        <v>37027.875</v>
      </c>
      <c r="AC1665" s="210">
        <v>37027.875</v>
      </c>
    </row>
    <row r="1666" spans="1:30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25">
        <f t="shared" si="130"/>
        <v>5000</v>
      </c>
      <c r="G1666" s="214">
        <v>1246295</v>
      </c>
      <c r="H1666" s="210">
        <v>37026.361851851849</v>
      </c>
      <c r="I1666" t="s">
        <v>3281</v>
      </c>
      <c r="M1666" t="s">
        <v>3795</v>
      </c>
      <c r="N1666" t="s">
        <v>3275</v>
      </c>
      <c r="O1666" t="s">
        <v>3327</v>
      </c>
      <c r="Q1666" s="211">
        <v>5000</v>
      </c>
      <c r="S1666" t="s">
        <v>3796</v>
      </c>
      <c r="T1666" t="s">
        <v>2685</v>
      </c>
      <c r="U1666" s="213">
        <v>4.3150000000000004</v>
      </c>
      <c r="V1666" t="s">
        <v>3377</v>
      </c>
      <c r="W1666" t="s">
        <v>3328</v>
      </c>
      <c r="X1666" t="s">
        <v>3329</v>
      </c>
      <c r="Y1666" t="s">
        <v>3280</v>
      </c>
      <c r="Z1666" t="s">
        <v>4117</v>
      </c>
      <c r="AA1666">
        <v>789285</v>
      </c>
      <c r="AB1666" s="210">
        <v>37027.875</v>
      </c>
      <c r="AC1666" s="210">
        <v>37027.875</v>
      </c>
    </row>
    <row r="1667" spans="1:30" x14ac:dyDescent="0.2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16</v>
      </c>
      <c r="F1667" s="225">
        <f t="shared" si="130"/>
        <v>240000</v>
      </c>
      <c r="G1667" s="214">
        <v>1246296</v>
      </c>
      <c r="H1667" s="210">
        <v>37026.361863425926</v>
      </c>
      <c r="I1667" t="s">
        <v>4237</v>
      </c>
      <c r="M1667" t="s">
        <v>3795</v>
      </c>
      <c r="N1667" t="s">
        <v>3247</v>
      </c>
      <c r="O1667" t="s">
        <v>3422</v>
      </c>
      <c r="P1667" s="211">
        <v>15000</v>
      </c>
      <c r="S1667" t="s">
        <v>3796</v>
      </c>
      <c r="T1667" t="s">
        <v>2685</v>
      </c>
      <c r="U1667" s="213">
        <v>4.43</v>
      </c>
      <c r="V1667" t="s">
        <v>3423</v>
      </c>
      <c r="W1667" t="s">
        <v>3424</v>
      </c>
      <c r="X1667" t="s">
        <v>3425</v>
      </c>
      <c r="Y1667" t="s">
        <v>2803</v>
      </c>
      <c r="Z1667" t="s">
        <v>4117</v>
      </c>
      <c r="AA1667" t="s">
        <v>1435</v>
      </c>
      <c r="AB1667" s="210">
        <v>37027.875</v>
      </c>
      <c r="AC1667" s="210">
        <v>37042.875</v>
      </c>
      <c r="AD1667">
        <f>(AC1667-AB1667+1)*SUM(P1667:Q1667)</f>
        <v>240000</v>
      </c>
    </row>
    <row r="1668" spans="1:30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25">
        <f t="shared" si="130"/>
        <v>10000</v>
      </c>
      <c r="G1668" s="214">
        <v>1246297</v>
      </c>
      <c r="H1668" s="210">
        <v>37026.361863425926</v>
      </c>
      <c r="I1668" t="s">
        <v>3281</v>
      </c>
      <c r="M1668" t="s">
        <v>3795</v>
      </c>
      <c r="N1668" t="s">
        <v>3275</v>
      </c>
      <c r="O1668" t="s">
        <v>3276</v>
      </c>
      <c r="P1668" s="211">
        <v>10000</v>
      </c>
      <c r="S1668" t="s">
        <v>3796</v>
      </c>
      <c r="T1668" t="s">
        <v>2685</v>
      </c>
      <c r="U1668" s="213">
        <v>4.5475000000000003</v>
      </c>
      <c r="V1668" t="s">
        <v>3362</v>
      </c>
      <c r="W1668" t="s">
        <v>3278</v>
      </c>
      <c r="X1668" t="s">
        <v>3279</v>
      </c>
      <c r="Y1668" t="s">
        <v>3280</v>
      </c>
      <c r="Z1668" t="s">
        <v>4117</v>
      </c>
      <c r="AA1668">
        <v>789286</v>
      </c>
      <c r="AB1668" s="210">
        <v>37027.875</v>
      </c>
      <c r="AC1668" s="210">
        <v>37027.875</v>
      </c>
    </row>
    <row r="1669" spans="1:30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25">
        <f t="shared" si="130"/>
        <v>10000</v>
      </c>
      <c r="G1669" s="214">
        <v>1246298</v>
      </c>
      <c r="H1669" s="210">
        <v>37026.361898148149</v>
      </c>
      <c r="I1669" t="s">
        <v>3822</v>
      </c>
      <c r="M1669" t="s">
        <v>3795</v>
      </c>
      <c r="N1669" t="s">
        <v>3275</v>
      </c>
      <c r="O1669" t="s">
        <v>1301</v>
      </c>
      <c r="P1669" s="211">
        <v>10000</v>
      </c>
      <c r="S1669" t="s">
        <v>3796</v>
      </c>
      <c r="T1669" t="s">
        <v>2685</v>
      </c>
      <c r="U1669" s="213">
        <v>4.415</v>
      </c>
      <c r="V1669" t="s">
        <v>3410</v>
      </c>
      <c r="W1669" t="s">
        <v>3586</v>
      </c>
      <c r="X1669" t="s">
        <v>1302</v>
      </c>
      <c r="Y1669" t="s">
        <v>3280</v>
      </c>
      <c r="Z1669" t="s">
        <v>4117</v>
      </c>
      <c r="AA1669">
        <v>789287</v>
      </c>
      <c r="AB1669" s="210">
        <v>37027.875</v>
      </c>
      <c r="AC1669" s="210">
        <v>37027.875</v>
      </c>
    </row>
    <row r="1670" spans="1:30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25">
        <f t="shared" si="130"/>
        <v>10000</v>
      </c>
      <c r="G1670" s="214">
        <v>1246300</v>
      </c>
      <c r="H1670" s="210">
        <v>37026.361932870372</v>
      </c>
      <c r="I1670" t="s">
        <v>4237</v>
      </c>
      <c r="M1670" t="s">
        <v>3795</v>
      </c>
      <c r="N1670" t="s">
        <v>3275</v>
      </c>
      <c r="O1670" t="s">
        <v>3276</v>
      </c>
      <c r="Q1670" s="211">
        <v>10000</v>
      </c>
      <c r="S1670" t="s">
        <v>3796</v>
      </c>
      <c r="T1670" t="s">
        <v>2685</v>
      </c>
      <c r="U1670" s="213">
        <v>4.5475000000000003</v>
      </c>
      <c r="V1670" t="s">
        <v>3357</v>
      </c>
      <c r="W1670" t="s">
        <v>3278</v>
      </c>
      <c r="X1670" t="s">
        <v>3279</v>
      </c>
      <c r="Y1670" t="s">
        <v>3280</v>
      </c>
      <c r="Z1670" t="s">
        <v>4117</v>
      </c>
      <c r="AA1670">
        <v>789288</v>
      </c>
      <c r="AB1670" s="210">
        <v>37027.875</v>
      </c>
      <c r="AC1670" s="210">
        <v>37027.875</v>
      </c>
    </row>
    <row r="1671" spans="1:30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25">
        <f t="shared" si="130"/>
        <v>10000</v>
      </c>
      <c r="G1671" s="214">
        <v>1246299</v>
      </c>
      <c r="H1671" s="210">
        <v>37026.361932870372</v>
      </c>
      <c r="I1671" t="s">
        <v>3157</v>
      </c>
      <c r="M1671" t="s">
        <v>3795</v>
      </c>
      <c r="N1671" t="s">
        <v>3275</v>
      </c>
      <c r="O1671" t="s">
        <v>3276</v>
      </c>
      <c r="P1671" s="211">
        <v>10000</v>
      </c>
      <c r="S1671" t="s">
        <v>3796</v>
      </c>
      <c r="T1671" t="s">
        <v>2685</v>
      </c>
      <c r="U1671" s="213">
        <v>4.5462999999999996</v>
      </c>
      <c r="V1671" t="s">
        <v>3277</v>
      </c>
      <c r="W1671" t="s">
        <v>3278</v>
      </c>
      <c r="X1671" t="s">
        <v>3279</v>
      </c>
      <c r="Y1671" t="s">
        <v>3280</v>
      </c>
      <c r="Z1671" t="s">
        <v>4117</v>
      </c>
      <c r="AA1671">
        <v>789289</v>
      </c>
      <c r="AB1671" s="210">
        <v>37027.875</v>
      </c>
      <c r="AC1671" s="210">
        <v>37027.875</v>
      </c>
    </row>
    <row r="1672" spans="1:30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25">
        <f t="shared" si="130"/>
        <v>5000</v>
      </c>
      <c r="G1672" s="214">
        <v>1246301</v>
      </c>
      <c r="H1672" s="210">
        <v>37026.361944444441</v>
      </c>
      <c r="I1672" t="s">
        <v>3234</v>
      </c>
      <c r="M1672" t="s">
        <v>3795</v>
      </c>
      <c r="N1672" t="s">
        <v>3275</v>
      </c>
      <c r="O1672" t="s">
        <v>3437</v>
      </c>
      <c r="P1672" s="211">
        <v>5000</v>
      </c>
      <c r="S1672" t="s">
        <v>3796</v>
      </c>
      <c r="T1672" t="s">
        <v>2685</v>
      </c>
      <c r="U1672" s="213">
        <v>4.5438000000000001</v>
      </c>
      <c r="V1672" t="s">
        <v>3343</v>
      </c>
      <c r="W1672" t="s">
        <v>3278</v>
      </c>
      <c r="X1672" t="s">
        <v>3279</v>
      </c>
      <c r="Y1672" t="s">
        <v>3280</v>
      </c>
      <c r="Z1672" t="s">
        <v>4117</v>
      </c>
      <c r="AA1672">
        <v>789290</v>
      </c>
      <c r="AB1672" s="210">
        <v>37027.875</v>
      </c>
      <c r="AC1672" s="210">
        <v>37027.875</v>
      </c>
    </row>
    <row r="1673" spans="1:30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25">
        <f t="shared" si="130"/>
        <v>10000</v>
      </c>
      <c r="G1673" s="214">
        <v>1246302</v>
      </c>
      <c r="H1673" s="210">
        <v>37026.361979166664</v>
      </c>
      <c r="I1673" t="s">
        <v>3822</v>
      </c>
      <c r="M1673" t="s">
        <v>3795</v>
      </c>
      <c r="N1673" t="s">
        <v>3275</v>
      </c>
      <c r="O1673" t="s">
        <v>3361</v>
      </c>
      <c r="Q1673" s="211">
        <v>10000</v>
      </c>
      <c r="S1673" t="s">
        <v>3796</v>
      </c>
      <c r="T1673" t="s">
        <v>2685</v>
      </c>
      <c r="U1673" s="213">
        <v>4.4000000000000004</v>
      </c>
      <c r="V1673" t="s">
        <v>3400</v>
      </c>
      <c r="W1673" t="s">
        <v>3363</v>
      </c>
      <c r="X1673" t="s">
        <v>3364</v>
      </c>
      <c r="Y1673" t="s">
        <v>3280</v>
      </c>
      <c r="Z1673" t="s">
        <v>4117</v>
      </c>
      <c r="AA1673">
        <v>789291</v>
      </c>
      <c r="AB1673" s="210">
        <v>37027.875</v>
      </c>
      <c r="AC1673" s="210">
        <v>37027.875</v>
      </c>
    </row>
    <row r="1674" spans="1:30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25">
        <f t="shared" si="130"/>
        <v>10000</v>
      </c>
      <c r="G1674" s="214">
        <v>1246305</v>
      </c>
      <c r="H1674" s="210">
        <v>37026.362013888887</v>
      </c>
      <c r="I1674" t="s">
        <v>4237</v>
      </c>
      <c r="M1674" t="s">
        <v>3795</v>
      </c>
      <c r="N1674" t="s">
        <v>3275</v>
      </c>
      <c r="O1674" t="s">
        <v>3607</v>
      </c>
      <c r="P1674" s="211">
        <v>10000</v>
      </c>
      <c r="S1674" t="s">
        <v>3796</v>
      </c>
      <c r="T1674" t="s">
        <v>2685</v>
      </c>
      <c r="U1674" s="213">
        <v>4.3</v>
      </c>
      <c r="V1674" t="s">
        <v>3725</v>
      </c>
      <c r="W1674" t="s">
        <v>3609</v>
      </c>
      <c r="X1674" t="s">
        <v>3580</v>
      </c>
      <c r="Y1674" t="s">
        <v>3280</v>
      </c>
      <c r="Z1674" t="s">
        <v>4117</v>
      </c>
      <c r="AA1674">
        <v>789293</v>
      </c>
      <c r="AB1674" s="210">
        <v>37027.875</v>
      </c>
      <c r="AC1674" s="210">
        <v>37027.875</v>
      </c>
    </row>
    <row r="1675" spans="1:30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25">
        <f t="shared" ref="F1675:F1738" si="135">E1675*SUM(P1675:Q1675)</f>
        <v>10000</v>
      </c>
      <c r="G1675" s="214">
        <v>1246306</v>
      </c>
      <c r="H1675" s="210">
        <v>37026.362037037034</v>
      </c>
      <c r="I1675" t="s">
        <v>4237</v>
      </c>
      <c r="M1675" t="s">
        <v>3795</v>
      </c>
      <c r="N1675" t="s">
        <v>3275</v>
      </c>
      <c r="O1675" t="s">
        <v>3276</v>
      </c>
      <c r="Q1675" s="211">
        <v>10000</v>
      </c>
      <c r="S1675" t="s">
        <v>3796</v>
      </c>
      <c r="T1675" t="s">
        <v>2685</v>
      </c>
      <c r="U1675" s="213">
        <v>4.5488</v>
      </c>
      <c r="V1675" t="s">
        <v>3357</v>
      </c>
      <c r="W1675" t="s">
        <v>3278</v>
      </c>
      <c r="X1675" t="s">
        <v>3279</v>
      </c>
      <c r="Y1675" t="s">
        <v>3280</v>
      </c>
      <c r="Z1675" t="s">
        <v>4117</v>
      </c>
      <c r="AA1675">
        <v>789294</v>
      </c>
      <c r="AB1675" s="210">
        <v>37027.875</v>
      </c>
      <c r="AC1675" s="210">
        <v>37027.875</v>
      </c>
    </row>
    <row r="1676" spans="1:30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25">
        <f t="shared" si="135"/>
        <v>5000</v>
      </c>
      <c r="G1676" s="214">
        <v>1246308</v>
      </c>
      <c r="H1676" s="210">
        <v>37026.362060185187</v>
      </c>
      <c r="I1676" t="s">
        <v>1436</v>
      </c>
      <c r="M1676" t="s">
        <v>3795</v>
      </c>
      <c r="N1676" t="s">
        <v>3275</v>
      </c>
      <c r="O1676" t="s">
        <v>3276</v>
      </c>
      <c r="P1676" s="211">
        <v>5000</v>
      </c>
      <c r="S1676" t="s">
        <v>3796</v>
      </c>
      <c r="T1676" t="s">
        <v>2685</v>
      </c>
      <c r="U1676" s="213">
        <v>4.5475000000000003</v>
      </c>
      <c r="V1676" t="s">
        <v>1437</v>
      </c>
      <c r="W1676" t="s">
        <v>3278</v>
      </c>
      <c r="X1676" t="s">
        <v>3279</v>
      </c>
      <c r="Y1676" t="s">
        <v>3280</v>
      </c>
      <c r="Z1676" t="s">
        <v>4117</v>
      </c>
      <c r="AA1676">
        <v>789295</v>
      </c>
      <c r="AB1676" s="210">
        <v>37027.875</v>
      </c>
      <c r="AC1676" s="210">
        <v>37027.875</v>
      </c>
    </row>
    <row r="1677" spans="1:30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25">
        <f t="shared" si="135"/>
        <v>5000</v>
      </c>
      <c r="G1677" s="214">
        <v>1246309</v>
      </c>
      <c r="H1677" s="210">
        <v>37026.362071759257</v>
      </c>
      <c r="I1677" t="s">
        <v>3334</v>
      </c>
      <c r="M1677" t="s">
        <v>3795</v>
      </c>
      <c r="N1677" t="s">
        <v>3275</v>
      </c>
      <c r="O1677" t="s">
        <v>3340</v>
      </c>
      <c r="P1677" s="211">
        <v>5000</v>
      </c>
      <c r="S1677" t="s">
        <v>3796</v>
      </c>
      <c r="T1677" t="s">
        <v>2685</v>
      </c>
      <c r="U1677" s="213">
        <v>4.335</v>
      </c>
      <c r="V1677" t="s">
        <v>3463</v>
      </c>
      <c r="W1677" t="s">
        <v>3328</v>
      </c>
      <c r="X1677" t="s">
        <v>3329</v>
      </c>
      <c r="Y1677" t="s">
        <v>3280</v>
      </c>
      <c r="Z1677" t="s">
        <v>4117</v>
      </c>
      <c r="AA1677">
        <v>789296</v>
      </c>
      <c r="AB1677" s="210">
        <v>37027.875</v>
      </c>
      <c r="AC1677" s="210">
        <v>37027.875</v>
      </c>
    </row>
    <row r="1678" spans="1:30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25">
        <f t="shared" si="135"/>
        <v>5000</v>
      </c>
      <c r="G1678" s="214">
        <v>1246310</v>
      </c>
      <c r="H1678" s="210">
        <v>37026.36209490741</v>
      </c>
      <c r="I1678" t="s">
        <v>3396</v>
      </c>
      <c r="M1678" t="s">
        <v>3795</v>
      </c>
      <c r="N1678" t="s">
        <v>3275</v>
      </c>
      <c r="O1678" t="s">
        <v>3438</v>
      </c>
      <c r="P1678" s="211">
        <v>5000</v>
      </c>
      <c r="S1678" t="s">
        <v>3796</v>
      </c>
      <c r="T1678" t="s">
        <v>2685</v>
      </c>
      <c r="U1678" s="213">
        <v>4.66</v>
      </c>
      <c r="V1678" t="s">
        <v>3443</v>
      </c>
      <c r="W1678" t="s">
        <v>3408</v>
      </c>
      <c r="X1678" t="s">
        <v>3409</v>
      </c>
      <c r="Y1678" t="s">
        <v>3280</v>
      </c>
      <c r="Z1678" t="s">
        <v>4117</v>
      </c>
      <c r="AA1678">
        <v>789297</v>
      </c>
      <c r="AB1678" s="210">
        <v>37027.875</v>
      </c>
      <c r="AC1678" s="210">
        <v>37027.875</v>
      </c>
    </row>
    <row r="1679" spans="1:30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25">
        <f t="shared" si="135"/>
        <v>4000</v>
      </c>
      <c r="G1679" s="214">
        <v>1246311</v>
      </c>
      <c r="H1679" s="210">
        <v>37026.362118055556</v>
      </c>
      <c r="I1679" t="s">
        <v>1155</v>
      </c>
      <c r="M1679" t="s">
        <v>3795</v>
      </c>
      <c r="N1679" t="s">
        <v>3275</v>
      </c>
      <c r="O1679" t="s">
        <v>1122</v>
      </c>
      <c r="P1679" s="211">
        <v>4000</v>
      </c>
      <c r="S1679" t="s">
        <v>3796</v>
      </c>
      <c r="T1679" t="s">
        <v>2685</v>
      </c>
      <c r="U1679" s="213">
        <v>4.29</v>
      </c>
      <c r="V1679" t="s">
        <v>1156</v>
      </c>
      <c r="W1679" t="s">
        <v>3363</v>
      </c>
      <c r="X1679" t="s">
        <v>3364</v>
      </c>
      <c r="Y1679" t="s">
        <v>3280</v>
      </c>
      <c r="Z1679" t="s">
        <v>4117</v>
      </c>
      <c r="AA1679">
        <v>789298</v>
      </c>
      <c r="AB1679" s="210">
        <v>37027.875</v>
      </c>
      <c r="AC1679" s="210">
        <v>37027.875</v>
      </c>
    </row>
    <row r="1680" spans="1:30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25">
        <f t="shared" si="135"/>
        <v>5000</v>
      </c>
      <c r="G1680" s="214">
        <v>1246312</v>
      </c>
      <c r="H1680" s="210">
        <v>37026.362118055556</v>
      </c>
      <c r="I1680" t="s">
        <v>1438</v>
      </c>
      <c r="M1680" t="s">
        <v>3795</v>
      </c>
      <c r="N1680" t="s">
        <v>3275</v>
      </c>
      <c r="O1680" t="s">
        <v>3588</v>
      </c>
      <c r="P1680" s="211">
        <v>5000</v>
      </c>
      <c r="S1680" t="s">
        <v>3796</v>
      </c>
      <c r="T1680" t="s">
        <v>2685</v>
      </c>
      <c r="U1680" s="213">
        <v>4.3574999999999999</v>
      </c>
      <c r="V1680" t="s">
        <v>1439</v>
      </c>
      <c r="W1680" t="s">
        <v>3586</v>
      </c>
      <c r="X1680" t="s">
        <v>3587</v>
      </c>
      <c r="Y1680" t="s">
        <v>3280</v>
      </c>
      <c r="Z1680" t="s">
        <v>4117</v>
      </c>
      <c r="AA1680">
        <v>789299</v>
      </c>
      <c r="AB1680" s="210">
        <v>37027.875</v>
      </c>
      <c r="AC1680" s="210">
        <v>37027.875</v>
      </c>
    </row>
    <row r="1681" spans="1:30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25">
        <f t="shared" si="135"/>
        <v>1870</v>
      </c>
      <c r="G1681" s="214">
        <v>1246314</v>
      </c>
      <c r="H1681" s="210">
        <v>37026.362141203703</v>
      </c>
      <c r="I1681" t="s">
        <v>3157</v>
      </c>
      <c r="M1681" t="s">
        <v>3795</v>
      </c>
      <c r="N1681" t="s">
        <v>3275</v>
      </c>
      <c r="O1681" t="s">
        <v>3276</v>
      </c>
      <c r="P1681" s="211">
        <v>1870</v>
      </c>
      <c r="S1681" t="s">
        <v>3796</v>
      </c>
      <c r="T1681" t="s">
        <v>2685</v>
      </c>
      <c r="U1681" s="213">
        <v>4.5475000000000003</v>
      </c>
      <c r="V1681" t="s">
        <v>3344</v>
      </c>
      <c r="W1681" t="s">
        <v>3278</v>
      </c>
      <c r="X1681" t="s">
        <v>3279</v>
      </c>
      <c r="Y1681" t="s">
        <v>3280</v>
      </c>
      <c r="Z1681" t="s">
        <v>4117</v>
      </c>
      <c r="AA1681">
        <v>789301</v>
      </c>
      <c r="AB1681" s="210">
        <v>37027.875</v>
      </c>
      <c r="AC1681" s="210">
        <v>37027.875</v>
      </c>
    </row>
    <row r="1682" spans="1:30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25">
        <f t="shared" si="135"/>
        <v>1000</v>
      </c>
      <c r="G1682" s="214">
        <v>1246313</v>
      </c>
      <c r="H1682" s="210">
        <v>37026.362141203703</v>
      </c>
      <c r="I1682" t="s">
        <v>3596</v>
      </c>
      <c r="M1682" t="s">
        <v>3795</v>
      </c>
      <c r="N1682" t="s">
        <v>3275</v>
      </c>
      <c r="O1682" t="s">
        <v>3555</v>
      </c>
      <c r="P1682" s="211">
        <v>1000</v>
      </c>
      <c r="S1682" t="s">
        <v>3796</v>
      </c>
      <c r="T1682" t="s">
        <v>2685</v>
      </c>
      <c r="U1682" s="213">
        <v>4.8150000000000004</v>
      </c>
      <c r="V1682" t="s">
        <v>1440</v>
      </c>
      <c r="W1682" t="s">
        <v>3539</v>
      </c>
      <c r="X1682" t="s">
        <v>3540</v>
      </c>
      <c r="Y1682" t="s">
        <v>3280</v>
      </c>
      <c r="Z1682" t="s">
        <v>4117</v>
      </c>
      <c r="AA1682">
        <v>789300</v>
      </c>
      <c r="AB1682" s="210">
        <v>37027.875</v>
      </c>
      <c r="AC1682" s="210">
        <v>37027.875</v>
      </c>
    </row>
    <row r="1683" spans="1:30" x14ac:dyDescent="0.2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30</v>
      </c>
      <c r="F1683" s="225">
        <f t="shared" si="135"/>
        <v>1500</v>
      </c>
      <c r="G1683" s="214">
        <v>1246315</v>
      </c>
      <c r="H1683" s="210">
        <v>37026.36215277778</v>
      </c>
      <c r="I1683" t="s">
        <v>3086</v>
      </c>
      <c r="M1683" t="s">
        <v>3886</v>
      </c>
      <c r="N1683" t="s">
        <v>3096</v>
      </c>
      <c r="O1683" t="s">
        <v>1441</v>
      </c>
      <c r="P1683" s="211">
        <v>50</v>
      </c>
      <c r="S1683" t="s">
        <v>3794</v>
      </c>
      <c r="T1683" t="s">
        <v>2685</v>
      </c>
      <c r="U1683" s="213">
        <v>57.75</v>
      </c>
      <c r="V1683" t="s">
        <v>1442</v>
      </c>
      <c r="W1683" t="s">
        <v>3143</v>
      </c>
      <c r="X1683" t="s">
        <v>3144</v>
      </c>
      <c r="Y1683" t="s">
        <v>3074</v>
      </c>
      <c r="Z1683" t="s">
        <v>4112</v>
      </c>
      <c r="AA1683">
        <v>611140.1</v>
      </c>
      <c r="AB1683" s="210">
        <v>37408.71597222222</v>
      </c>
      <c r="AC1683" s="210">
        <v>37437.71597222222</v>
      </c>
    </row>
    <row r="1684" spans="1:30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25">
        <f t="shared" si="135"/>
        <v>10000</v>
      </c>
      <c r="G1684" s="214">
        <v>1246316</v>
      </c>
      <c r="H1684" s="210">
        <v>37026.362175925926</v>
      </c>
      <c r="I1684" t="s">
        <v>3157</v>
      </c>
      <c r="M1684" t="s">
        <v>3795</v>
      </c>
      <c r="N1684" t="s">
        <v>3275</v>
      </c>
      <c r="O1684" t="s">
        <v>3276</v>
      </c>
      <c r="P1684" s="211">
        <v>10000</v>
      </c>
      <c r="S1684" t="s">
        <v>3796</v>
      </c>
      <c r="T1684" t="s">
        <v>2685</v>
      </c>
      <c r="U1684" s="213">
        <v>4.5462999999999996</v>
      </c>
      <c r="V1684" t="s">
        <v>3344</v>
      </c>
      <c r="W1684" t="s">
        <v>3278</v>
      </c>
      <c r="X1684" t="s">
        <v>3279</v>
      </c>
      <c r="Y1684" t="s">
        <v>3280</v>
      </c>
      <c r="Z1684" t="s">
        <v>4117</v>
      </c>
      <c r="AA1684">
        <v>789302</v>
      </c>
      <c r="AB1684" s="210">
        <v>37027.875</v>
      </c>
      <c r="AC1684" s="210">
        <v>37027.875</v>
      </c>
    </row>
    <row r="1685" spans="1:30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25">
        <f t="shared" si="135"/>
        <v>5000</v>
      </c>
      <c r="G1685" s="214">
        <v>1246318</v>
      </c>
      <c r="H1685" s="210">
        <v>37026.362210648149</v>
      </c>
      <c r="I1685" t="s">
        <v>1371</v>
      </c>
      <c r="M1685" t="s">
        <v>3795</v>
      </c>
      <c r="N1685" t="s">
        <v>3275</v>
      </c>
      <c r="O1685" t="s">
        <v>1403</v>
      </c>
      <c r="Q1685" s="211">
        <v>5000</v>
      </c>
      <c r="S1685" t="s">
        <v>3796</v>
      </c>
      <c r="T1685" t="s">
        <v>2685</v>
      </c>
      <c r="U1685" s="213">
        <v>4.5374999999999996</v>
      </c>
      <c r="V1685" t="s">
        <v>1372</v>
      </c>
      <c r="W1685" t="s">
        <v>3278</v>
      </c>
      <c r="X1685" t="s">
        <v>3279</v>
      </c>
      <c r="Y1685" t="s">
        <v>3280</v>
      </c>
      <c r="Z1685" t="s">
        <v>4117</v>
      </c>
      <c r="AA1685">
        <v>789303</v>
      </c>
      <c r="AB1685" s="210">
        <v>37027.875</v>
      </c>
      <c r="AC1685" s="210">
        <v>37027.875</v>
      </c>
    </row>
    <row r="1686" spans="1:30" x14ac:dyDescent="0.2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30</v>
      </c>
      <c r="F1686" s="225">
        <f t="shared" si="135"/>
        <v>450000</v>
      </c>
      <c r="G1686" s="214">
        <v>1246319</v>
      </c>
      <c r="H1686" s="210">
        <v>37026.362256944441</v>
      </c>
      <c r="I1686" t="s">
        <v>3386</v>
      </c>
      <c r="M1686" t="s">
        <v>3795</v>
      </c>
      <c r="N1686" t="s">
        <v>3247</v>
      </c>
      <c r="O1686" t="s">
        <v>3559</v>
      </c>
      <c r="P1686" s="211">
        <v>15000</v>
      </c>
      <c r="S1686" t="s">
        <v>3796</v>
      </c>
      <c r="T1686" t="s">
        <v>2685</v>
      </c>
      <c r="U1686" s="213">
        <v>4.4800000000000004</v>
      </c>
      <c r="V1686" t="s">
        <v>1328</v>
      </c>
      <c r="W1686" t="s">
        <v>3975</v>
      </c>
      <c r="X1686" t="s">
        <v>3250</v>
      </c>
      <c r="Y1686" t="s">
        <v>2803</v>
      </c>
      <c r="Z1686" t="s">
        <v>4117</v>
      </c>
      <c r="AA1686" t="s">
        <v>1443</v>
      </c>
      <c r="AB1686" s="210">
        <v>37043.915972222225</v>
      </c>
      <c r="AC1686" s="210">
        <v>37072.915972222225</v>
      </c>
      <c r="AD1686">
        <f>(AC1686-AB1686+1)*SUM(P1686:Q1686)</f>
        <v>450000</v>
      </c>
    </row>
    <row r="1687" spans="1:30" x14ac:dyDescent="0.2">
      <c r="A1687" s="44" t="str">
        <f t="shared" si="131"/>
        <v xml:space="preserve"> Power Physical</v>
      </c>
      <c r="B1687" s="44" t="str">
        <f t="shared" si="132"/>
        <v/>
      </c>
      <c r="C1687" s="44" t="str">
        <f t="shared" si="133"/>
        <v>Power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5</v>
      </c>
      <c r="F1687" s="225">
        <f t="shared" si="135"/>
        <v>125</v>
      </c>
      <c r="G1687" s="214">
        <v>1246320</v>
      </c>
      <c r="H1687" s="210">
        <v>37026.362268518518</v>
      </c>
      <c r="I1687" t="s">
        <v>3589</v>
      </c>
      <c r="M1687" t="s">
        <v>3886</v>
      </c>
      <c r="N1687" t="s">
        <v>2705</v>
      </c>
      <c r="O1687" t="s">
        <v>2829</v>
      </c>
      <c r="P1687" s="211">
        <v>25</v>
      </c>
      <c r="S1687" t="s">
        <v>3794</v>
      </c>
      <c r="T1687" t="s">
        <v>2707</v>
      </c>
      <c r="U1687" s="213">
        <v>26</v>
      </c>
      <c r="V1687" t="s">
        <v>1444</v>
      </c>
      <c r="W1687" t="s">
        <v>2709</v>
      </c>
      <c r="X1687" t="s">
        <v>2710</v>
      </c>
      <c r="Y1687" t="s">
        <v>2711</v>
      </c>
      <c r="Z1687" t="s">
        <v>2712</v>
      </c>
      <c r="AA1687">
        <v>102416.1</v>
      </c>
      <c r="AB1687" s="210">
        <v>37032.875</v>
      </c>
      <c r="AC1687" s="210">
        <v>37036.875</v>
      </c>
    </row>
    <row r="1688" spans="1:30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25">
        <f t="shared" si="135"/>
        <v>10000</v>
      </c>
      <c r="G1688" s="214">
        <v>1246321</v>
      </c>
      <c r="H1688" s="210">
        <v>37026.362280092595</v>
      </c>
      <c r="I1688" t="s">
        <v>3234</v>
      </c>
      <c r="M1688" t="s">
        <v>3795</v>
      </c>
      <c r="N1688" t="s">
        <v>3275</v>
      </c>
      <c r="O1688" t="s">
        <v>3276</v>
      </c>
      <c r="P1688" s="211">
        <v>10000</v>
      </c>
      <c r="S1688" t="s">
        <v>3796</v>
      </c>
      <c r="T1688" t="s">
        <v>2685</v>
      </c>
      <c r="U1688" s="213">
        <v>4.5449999999999999</v>
      </c>
      <c r="V1688" t="s">
        <v>3343</v>
      </c>
      <c r="W1688" t="s">
        <v>3278</v>
      </c>
      <c r="X1688" t="s">
        <v>3279</v>
      </c>
      <c r="Y1688" t="s">
        <v>3280</v>
      </c>
      <c r="Z1688" t="s">
        <v>4117</v>
      </c>
      <c r="AA1688">
        <v>789304</v>
      </c>
      <c r="AB1688" s="210">
        <v>37027.875</v>
      </c>
      <c r="AC1688" s="210">
        <v>37027.875</v>
      </c>
    </row>
    <row r="1689" spans="1:30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25">
        <f t="shared" si="135"/>
        <v>5000</v>
      </c>
      <c r="G1689" s="214">
        <v>1246322</v>
      </c>
      <c r="H1689" s="210">
        <v>37026.362280092595</v>
      </c>
      <c r="I1689" t="s">
        <v>1084</v>
      </c>
      <c r="M1689" t="s">
        <v>3795</v>
      </c>
      <c r="N1689" t="s">
        <v>3275</v>
      </c>
      <c r="O1689" t="s">
        <v>3340</v>
      </c>
      <c r="Q1689" s="211">
        <v>5000</v>
      </c>
      <c r="S1689" t="s">
        <v>3796</v>
      </c>
      <c r="T1689" t="s">
        <v>2685</v>
      </c>
      <c r="U1689" s="213">
        <v>4.34</v>
      </c>
      <c r="V1689" t="s">
        <v>1415</v>
      </c>
      <c r="W1689" t="s">
        <v>3328</v>
      </c>
      <c r="X1689" t="s">
        <v>3329</v>
      </c>
      <c r="Y1689" t="s">
        <v>3280</v>
      </c>
      <c r="Z1689" t="s">
        <v>4117</v>
      </c>
      <c r="AA1689">
        <v>789305</v>
      </c>
      <c r="AB1689" s="210">
        <v>37027.875</v>
      </c>
      <c r="AC1689" s="210">
        <v>37027.875</v>
      </c>
    </row>
    <row r="1690" spans="1:30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25">
        <f t="shared" si="135"/>
        <v>10000</v>
      </c>
      <c r="G1690" s="214">
        <v>1246324</v>
      </c>
      <c r="H1690" s="210">
        <v>37026.36241898148</v>
      </c>
      <c r="I1690" t="s">
        <v>4237</v>
      </c>
      <c r="M1690" t="s">
        <v>3795</v>
      </c>
      <c r="N1690" t="s">
        <v>3275</v>
      </c>
      <c r="O1690" t="s">
        <v>3276</v>
      </c>
      <c r="Q1690" s="211">
        <v>10000</v>
      </c>
      <c r="S1690" t="s">
        <v>3796</v>
      </c>
      <c r="T1690" t="s">
        <v>2685</v>
      </c>
      <c r="U1690" s="213">
        <v>4.5462999999999996</v>
      </c>
      <c r="V1690" t="s">
        <v>3357</v>
      </c>
      <c r="W1690" t="s">
        <v>3278</v>
      </c>
      <c r="X1690" t="s">
        <v>3279</v>
      </c>
      <c r="Y1690" t="s">
        <v>3280</v>
      </c>
      <c r="Z1690" t="s">
        <v>4117</v>
      </c>
      <c r="AA1690">
        <v>789306</v>
      </c>
      <c r="AB1690" s="210">
        <v>37027.875</v>
      </c>
      <c r="AC1690" s="210">
        <v>37027.875</v>
      </c>
    </row>
    <row r="1691" spans="1:30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25">
        <f t="shared" si="135"/>
        <v>75000</v>
      </c>
      <c r="G1691" s="214">
        <v>1246325</v>
      </c>
      <c r="H1691" s="210">
        <v>37026.36246527778</v>
      </c>
      <c r="I1691" t="s">
        <v>3283</v>
      </c>
      <c r="M1691" t="s">
        <v>3795</v>
      </c>
      <c r="N1691" t="s">
        <v>3247</v>
      </c>
      <c r="O1691" t="s">
        <v>3248</v>
      </c>
      <c r="Q1691" s="211">
        <v>2500</v>
      </c>
      <c r="S1691" t="s">
        <v>3796</v>
      </c>
      <c r="T1691" t="s">
        <v>2685</v>
      </c>
      <c r="U1691" s="213">
        <v>4.49</v>
      </c>
      <c r="V1691" t="s">
        <v>3466</v>
      </c>
      <c r="W1691" t="s">
        <v>3975</v>
      </c>
      <c r="X1691" t="s">
        <v>3250</v>
      </c>
      <c r="Y1691" t="s">
        <v>2803</v>
      </c>
      <c r="Z1691" t="s">
        <v>4117</v>
      </c>
      <c r="AA1691" t="s">
        <v>1445</v>
      </c>
      <c r="AB1691" s="210">
        <v>37043.875</v>
      </c>
      <c r="AC1691" s="210">
        <v>37072.875</v>
      </c>
      <c r="AD1691">
        <f>(AC1691-AB1691+1)*SUM(P1691:Q1691)</f>
        <v>75000</v>
      </c>
    </row>
    <row r="1692" spans="1:30" x14ac:dyDescent="0.2">
      <c r="A1692" s="44" t="str">
        <f t="shared" si="131"/>
        <v>US Power Financial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1</v>
      </c>
      <c r="F1692" s="225">
        <f t="shared" si="135"/>
        <v>50</v>
      </c>
      <c r="G1692" s="214">
        <v>1246326</v>
      </c>
      <c r="H1692" s="210">
        <v>37026.36246527778</v>
      </c>
      <c r="I1692" t="s">
        <v>3068</v>
      </c>
      <c r="M1692" t="s">
        <v>3886</v>
      </c>
      <c r="N1692" t="s">
        <v>3069</v>
      </c>
      <c r="O1692" t="s">
        <v>3167</v>
      </c>
      <c r="Q1692" s="211">
        <v>50</v>
      </c>
      <c r="S1692" t="s">
        <v>3794</v>
      </c>
      <c r="T1692" t="s">
        <v>2685</v>
      </c>
      <c r="U1692" s="213">
        <v>37.25</v>
      </c>
      <c r="V1692" t="s">
        <v>3071</v>
      </c>
      <c r="W1692" t="s">
        <v>3138</v>
      </c>
      <c r="X1692" t="s">
        <v>3139</v>
      </c>
      <c r="Y1692" t="s">
        <v>3074</v>
      </c>
      <c r="Z1692" t="s">
        <v>4117</v>
      </c>
      <c r="AA1692">
        <v>611142.1</v>
      </c>
      <c r="AB1692" s="210">
        <v>37027.875</v>
      </c>
      <c r="AC1692" s="210">
        <v>37027.875</v>
      </c>
    </row>
    <row r="1693" spans="1:30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25">
        <f t="shared" si="135"/>
        <v>5000</v>
      </c>
      <c r="G1693" s="214">
        <v>1246327</v>
      </c>
      <c r="H1693" s="210">
        <v>37026.362476851849</v>
      </c>
      <c r="I1693" t="s">
        <v>3093</v>
      </c>
      <c r="M1693" t="s">
        <v>3795</v>
      </c>
      <c r="N1693" t="s">
        <v>3275</v>
      </c>
      <c r="O1693" t="s">
        <v>3340</v>
      </c>
      <c r="P1693" s="211">
        <v>5000</v>
      </c>
      <c r="S1693" t="s">
        <v>3796</v>
      </c>
      <c r="T1693" t="s">
        <v>2685</v>
      </c>
      <c r="U1693" s="213">
        <v>4.335</v>
      </c>
      <c r="V1693" t="s">
        <v>1446</v>
      </c>
      <c r="W1693" t="s">
        <v>3328</v>
      </c>
      <c r="X1693" t="s">
        <v>3329</v>
      </c>
      <c r="Y1693" t="s">
        <v>3280</v>
      </c>
      <c r="Z1693" t="s">
        <v>4117</v>
      </c>
      <c r="AA1693">
        <v>789307</v>
      </c>
      <c r="AB1693" s="210">
        <v>37027.875</v>
      </c>
      <c r="AC1693" s="210">
        <v>37027.875</v>
      </c>
    </row>
    <row r="1694" spans="1:30" x14ac:dyDescent="0.2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30</v>
      </c>
      <c r="F1694" s="225">
        <f t="shared" si="135"/>
        <v>150000</v>
      </c>
      <c r="G1694" s="214">
        <v>1246328</v>
      </c>
      <c r="H1694" s="210">
        <v>37026.362511574072</v>
      </c>
      <c r="I1694" t="s">
        <v>3163</v>
      </c>
      <c r="M1694" t="s">
        <v>3795</v>
      </c>
      <c r="N1694" t="s">
        <v>3247</v>
      </c>
      <c r="O1694" t="s">
        <v>3248</v>
      </c>
      <c r="Q1694" s="211">
        <v>5000</v>
      </c>
      <c r="S1694" t="s">
        <v>3796</v>
      </c>
      <c r="T1694" t="s">
        <v>2685</v>
      </c>
      <c r="U1694" s="213">
        <v>4.49</v>
      </c>
      <c r="V1694" t="s">
        <v>1447</v>
      </c>
      <c r="W1694" t="s">
        <v>3975</v>
      </c>
      <c r="X1694" t="s">
        <v>3250</v>
      </c>
      <c r="Y1694" t="s">
        <v>2803</v>
      </c>
      <c r="Z1694" t="s">
        <v>4117</v>
      </c>
      <c r="AA1694" t="s">
        <v>1448</v>
      </c>
      <c r="AB1694" s="210">
        <v>37043.875</v>
      </c>
      <c r="AC1694" s="210">
        <v>37072.875</v>
      </c>
      <c r="AD1694">
        <f>(AC1694-AB1694+1)*SUM(P1694:Q1694)</f>
        <v>150000</v>
      </c>
    </row>
    <row r="1695" spans="1:30" x14ac:dyDescent="0.2">
      <c r="A1695" s="44" t="str">
        <f t="shared" si="131"/>
        <v>US Power Physical</v>
      </c>
      <c r="B1695" s="44" t="str">
        <f t="shared" si="132"/>
        <v>US</v>
      </c>
      <c r="C1695" s="44" t="str">
        <f t="shared" si="133"/>
        <v>Power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92</v>
      </c>
      <c r="F1695" s="225">
        <f t="shared" si="135"/>
        <v>2300</v>
      </c>
      <c r="G1695" s="214">
        <v>1246329</v>
      </c>
      <c r="H1695" s="210">
        <v>37026.362523148149</v>
      </c>
      <c r="I1695" t="s">
        <v>3086</v>
      </c>
      <c r="M1695" t="s">
        <v>3886</v>
      </c>
      <c r="N1695" t="s">
        <v>3645</v>
      </c>
      <c r="O1695" t="s">
        <v>1449</v>
      </c>
      <c r="P1695" s="211">
        <v>25</v>
      </c>
      <c r="S1695" t="s">
        <v>3794</v>
      </c>
      <c r="T1695" t="s">
        <v>2685</v>
      </c>
      <c r="U1695" s="213">
        <v>50</v>
      </c>
      <c r="V1695" t="s">
        <v>1022</v>
      </c>
      <c r="W1695" t="s">
        <v>1204</v>
      </c>
      <c r="X1695" t="s">
        <v>3649</v>
      </c>
      <c r="Y1695" t="s">
        <v>3074</v>
      </c>
      <c r="Z1695" t="s">
        <v>4112</v>
      </c>
      <c r="AA1695">
        <v>611143.1</v>
      </c>
      <c r="AB1695" s="210">
        <v>37530.701388888891</v>
      </c>
      <c r="AC1695" s="210">
        <v>37621.701388888891</v>
      </c>
    </row>
    <row r="1696" spans="1:30" x14ac:dyDescent="0.2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25">
        <f t="shared" si="135"/>
        <v>25</v>
      </c>
      <c r="G1696" s="214">
        <v>1246332</v>
      </c>
      <c r="H1696" s="210">
        <v>37026.362581018519</v>
      </c>
      <c r="I1696" t="s">
        <v>1025</v>
      </c>
      <c r="M1696" t="s">
        <v>3886</v>
      </c>
      <c r="N1696" t="s">
        <v>3650</v>
      </c>
      <c r="O1696" t="s">
        <v>3651</v>
      </c>
      <c r="P1696" s="211">
        <v>25</v>
      </c>
      <c r="S1696" t="s">
        <v>3794</v>
      </c>
      <c r="T1696" t="s">
        <v>2685</v>
      </c>
      <c r="U1696" s="213">
        <v>90</v>
      </c>
      <c r="V1696" t="s">
        <v>1026</v>
      </c>
      <c r="W1696" t="s">
        <v>3653</v>
      </c>
      <c r="X1696" t="s">
        <v>3654</v>
      </c>
      <c r="Y1696" t="s">
        <v>3074</v>
      </c>
      <c r="Z1696" t="s">
        <v>4112</v>
      </c>
      <c r="AA1696">
        <v>611144.1</v>
      </c>
      <c r="AB1696" s="210">
        <v>37027.875</v>
      </c>
      <c r="AC1696" s="210">
        <v>37027.875</v>
      </c>
    </row>
    <row r="1697" spans="1:30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25">
        <f t="shared" si="135"/>
        <v>5000</v>
      </c>
      <c r="G1697" s="214">
        <v>1246331</v>
      </c>
      <c r="H1697" s="210">
        <v>37026.362581018519</v>
      </c>
      <c r="I1697" t="s">
        <v>3093</v>
      </c>
      <c r="M1697" t="s">
        <v>3795</v>
      </c>
      <c r="N1697" t="s">
        <v>3275</v>
      </c>
      <c r="O1697" t="s">
        <v>3327</v>
      </c>
      <c r="P1697" s="211">
        <v>5000</v>
      </c>
      <c r="S1697" t="s">
        <v>3796</v>
      </c>
      <c r="T1697" t="s">
        <v>2685</v>
      </c>
      <c r="U1697" s="213">
        <v>4.3099999999999996</v>
      </c>
      <c r="V1697" t="s">
        <v>1434</v>
      </c>
      <c r="W1697" t="s">
        <v>3328</v>
      </c>
      <c r="X1697" t="s">
        <v>3329</v>
      </c>
      <c r="Y1697" t="s">
        <v>3280</v>
      </c>
      <c r="Z1697" t="s">
        <v>4117</v>
      </c>
      <c r="AA1697">
        <v>789308</v>
      </c>
      <c r="AB1697" s="210">
        <v>37027.875</v>
      </c>
      <c r="AC1697" s="210">
        <v>37027.875</v>
      </c>
    </row>
    <row r="1698" spans="1:30" x14ac:dyDescent="0.2">
      <c r="A1698" s="44" t="str">
        <f t="shared" si="131"/>
        <v xml:space="preserve"> Natural Gas Physical</v>
      </c>
      <c r="B1698" s="44" t="str">
        <f t="shared" si="132"/>
        <v/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25">
        <f t="shared" si="135"/>
        <v>10000</v>
      </c>
      <c r="G1698" s="214">
        <v>1246333</v>
      </c>
      <c r="H1698" s="210">
        <v>37026.362673611111</v>
      </c>
      <c r="I1698" t="s">
        <v>3086</v>
      </c>
      <c r="M1698" t="s">
        <v>3795</v>
      </c>
      <c r="N1698" t="s">
        <v>3352</v>
      </c>
      <c r="O1698" t="s">
        <v>3353</v>
      </c>
      <c r="Q1698" s="211">
        <v>10000</v>
      </c>
      <c r="S1698" t="s">
        <v>3796</v>
      </c>
      <c r="T1698" t="s">
        <v>2685</v>
      </c>
      <c r="U1698" s="213">
        <v>4.6900000000000004</v>
      </c>
      <c r="V1698" t="s">
        <v>1450</v>
      </c>
      <c r="W1698" t="s">
        <v>3355</v>
      </c>
      <c r="X1698" t="s">
        <v>3356</v>
      </c>
      <c r="Y1698" t="s">
        <v>3280</v>
      </c>
      <c r="Z1698" t="s">
        <v>4117</v>
      </c>
      <c r="AA1698">
        <v>789310</v>
      </c>
      <c r="AB1698" s="210">
        <v>37027.875</v>
      </c>
      <c r="AC1698" s="210">
        <v>37027.875</v>
      </c>
    </row>
    <row r="1699" spans="1:30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30</v>
      </c>
      <c r="F1699" s="225">
        <f t="shared" si="135"/>
        <v>300000</v>
      </c>
      <c r="G1699" s="214">
        <v>1246334</v>
      </c>
      <c r="H1699" s="210">
        <v>37026.362685185188</v>
      </c>
      <c r="I1699" t="s">
        <v>3565</v>
      </c>
      <c r="M1699" t="s">
        <v>3795</v>
      </c>
      <c r="N1699" t="s">
        <v>3275</v>
      </c>
      <c r="O1699" t="s">
        <v>1451</v>
      </c>
      <c r="P1699" s="211">
        <v>10000</v>
      </c>
      <c r="S1699" t="s">
        <v>3796</v>
      </c>
      <c r="T1699" t="s">
        <v>2685</v>
      </c>
      <c r="U1699" s="213">
        <v>4.45</v>
      </c>
      <c r="V1699" t="s">
        <v>1452</v>
      </c>
      <c r="W1699" t="s">
        <v>3471</v>
      </c>
      <c r="X1699" t="s">
        <v>3472</v>
      </c>
      <c r="Y1699" t="s">
        <v>3280</v>
      </c>
      <c r="Z1699" t="s">
        <v>4117</v>
      </c>
      <c r="AA1699" t="s">
        <v>1453</v>
      </c>
      <c r="AB1699" s="210">
        <v>37043.875</v>
      </c>
      <c r="AC1699" s="210">
        <v>37072.875</v>
      </c>
    </row>
    <row r="1700" spans="1:30" x14ac:dyDescent="0.2">
      <c r="A1700" s="44" t="str">
        <f t="shared" si="131"/>
        <v xml:space="preserve"> Natural Gas Physical</v>
      </c>
      <c r="B1700" s="44" t="str">
        <f t="shared" si="132"/>
        <v/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25">
        <f t="shared" si="135"/>
        <v>5000</v>
      </c>
      <c r="G1700" s="214">
        <v>1246336</v>
      </c>
      <c r="H1700" s="210">
        <v>37026.362719907411</v>
      </c>
      <c r="I1700" t="s">
        <v>1305</v>
      </c>
      <c r="M1700" t="s">
        <v>3795</v>
      </c>
      <c r="N1700" t="s">
        <v>3623</v>
      </c>
      <c r="O1700" t="s">
        <v>1454</v>
      </c>
      <c r="Q1700" s="211">
        <v>5000</v>
      </c>
      <c r="S1700" t="s">
        <v>4320</v>
      </c>
      <c r="T1700" t="s">
        <v>3625</v>
      </c>
      <c r="U1700" s="213">
        <v>6.04</v>
      </c>
      <c r="V1700" t="s">
        <v>1455</v>
      </c>
      <c r="W1700" t="s">
        <v>3627</v>
      </c>
      <c r="X1700" t="s">
        <v>3628</v>
      </c>
      <c r="Y1700" t="s">
        <v>3280</v>
      </c>
      <c r="Z1700" t="s">
        <v>4118</v>
      </c>
      <c r="AA1700">
        <v>789313</v>
      </c>
      <c r="AB1700" s="210">
        <v>37027.875</v>
      </c>
      <c r="AC1700" s="210">
        <v>37027.875</v>
      </c>
    </row>
    <row r="1701" spans="1:30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25">
        <f t="shared" si="135"/>
        <v>5000</v>
      </c>
      <c r="G1701" s="214">
        <v>1246337</v>
      </c>
      <c r="H1701" s="210">
        <v>37026.36273148148</v>
      </c>
      <c r="I1701" t="s">
        <v>1456</v>
      </c>
      <c r="M1701" t="s">
        <v>3795</v>
      </c>
      <c r="N1701" t="s">
        <v>3275</v>
      </c>
      <c r="O1701" t="s">
        <v>3593</v>
      </c>
      <c r="Q1701" s="211">
        <v>5000</v>
      </c>
      <c r="S1701" t="s">
        <v>3796</v>
      </c>
      <c r="T1701" t="s">
        <v>2685</v>
      </c>
      <c r="U1701" s="213">
        <v>5.9</v>
      </c>
      <c r="V1701" t="s">
        <v>1457</v>
      </c>
      <c r="W1701" t="s">
        <v>3579</v>
      </c>
      <c r="X1701" t="s">
        <v>3580</v>
      </c>
      <c r="Y1701" t="s">
        <v>3280</v>
      </c>
      <c r="Z1701" t="s">
        <v>4117</v>
      </c>
      <c r="AA1701">
        <v>789311</v>
      </c>
      <c r="AB1701" s="210">
        <v>37027.875</v>
      </c>
      <c r="AC1701" s="210">
        <v>37027.875</v>
      </c>
    </row>
    <row r="1702" spans="1:30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25">
        <f t="shared" si="135"/>
        <v>5000</v>
      </c>
      <c r="G1702" s="214">
        <v>1246339</v>
      </c>
      <c r="H1702" s="210">
        <v>37026.36273148148</v>
      </c>
      <c r="I1702" t="s">
        <v>3692</v>
      </c>
      <c r="M1702" t="s">
        <v>3795</v>
      </c>
      <c r="N1702" t="s">
        <v>3275</v>
      </c>
      <c r="O1702" t="s">
        <v>3635</v>
      </c>
      <c r="P1702" s="211">
        <v>5000</v>
      </c>
      <c r="S1702" t="s">
        <v>3796</v>
      </c>
      <c r="T1702" t="s">
        <v>2685</v>
      </c>
      <c r="U1702" s="213">
        <v>3.0750000000000002</v>
      </c>
      <c r="V1702" t="s">
        <v>1043</v>
      </c>
      <c r="W1702" t="s">
        <v>3637</v>
      </c>
      <c r="X1702" t="s">
        <v>3580</v>
      </c>
      <c r="Y1702" t="s">
        <v>3280</v>
      </c>
      <c r="Z1702" t="s">
        <v>4117</v>
      </c>
      <c r="AA1702">
        <v>789312</v>
      </c>
      <c r="AB1702" s="210">
        <v>37027.875</v>
      </c>
      <c r="AC1702" s="210">
        <v>37027.875</v>
      </c>
    </row>
    <row r="1703" spans="1:30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25">
        <f t="shared" si="135"/>
        <v>5000</v>
      </c>
      <c r="G1703" s="214">
        <v>1246340</v>
      </c>
      <c r="H1703" s="210">
        <v>37026.362766203703</v>
      </c>
      <c r="I1703" t="s">
        <v>3631</v>
      </c>
      <c r="M1703" t="s">
        <v>3795</v>
      </c>
      <c r="N1703" t="s">
        <v>3275</v>
      </c>
      <c r="O1703" t="s">
        <v>3327</v>
      </c>
      <c r="Q1703" s="211">
        <v>5000</v>
      </c>
      <c r="S1703" t="s">
        <v>3796</v>
      </c>
      <c r="T1703" t="s">
        <v>2685</v>
      </c>
      <c r="U1703" s="213">
        <v>4.3150000000000004</v>
      </c>
      <c r="V1703" t="s">
        <v>3632</v>
      </c>
      <c r="W1703" t="s">
        <v>3328</v>
      </c>
      <c r="X1703" t="s">
        <v>3329</v>
      </c>
      <c r="Y1703" t="s">
        <v>3280</v>
      </c>
      <c r="Z1703" t="s">
        <v>4117</v>
      </c>
      <c r="AA1703">
        <v>789314</v>
      </c>
      <c r="AB1703" s="210">
        <v>37027.875</v>
      </c>
      <c r="AC1703" s="210">
        <v>37027.875</v>
      </c>
    </row>
    <row r="1704" spans="1:30" x14ac:dyDescent="0.2">
      <c r="A1704" s="44" t="str">
        <f t="shared" si="131"/>
        <v>US Natural Gas Financial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Financial</v>
      </c>
      <c r="E1704" s="44">
        <f>IF(VLOOKUP(S1704,'DD-Lookup'!$J$6:$L$50,3,FALSE)="Monthly",(YEAR(AC1704)-YEAR(AB1704))*12+MONTH(AC1704)-MONTH(AB1704)+1,(AC1704-AB1704+1))</f>
        <v>30</v>
      </c>
      <c r="F1704" s="225">
        <f t="shared" si="135"/>
        <v>150000</v>
      </c>
      <c r="G1704" s="214">
        <v>1246341</v>
      </c>
      <c r="H1704" s="210">
        <v>37026.36278935185</v>
      </c>
      <c r="I1704" t="s">
        <v>1392</v>
      </c>
      <c r="M1704" t="s">
        <v>3795</v>
      </c>
      <c r="N1704" t="s">
        <v>3247</v>
      </c>
      <c r="O1704" t="s">
        <v>3248</v>
      </c>
      <c r="P1704" s="211">
        <v>5000</v>
      </c>
      <c r="S1704" t="s">
        <v>3796</v>
      </c>
      <c r="T1704" t="s">
        <v>2685</v>
      </c>
      <c r="U1704" s="213">
        <v>4.49</v>
      </c>
      <c r="V1704" t="s">
        <v>1458</v>
      </c>
      <c r="W1704" t="s">
        <v>3975</v>
      </c>
      <c r="X1704" t="s">
        <v>3250</v>
      </c>
      <c r="Y1704" t="s">
        <v>2803</v>
      </c>
      <c r="Z1704" t="s">
        <v>4117</v>
      </c>
      <c r="AA1704" t="s">
        <v>1459</v>
      </c>
      <c r="AB1704" s="210">
        <v>37043.875</v>
      </c>
      <c r="AC1704" s="210">
        <v>37072.875</v>
      </c>
      <c r="AD1704">
        <f>(AC1704-AB1704+1)*SUM(P1704:Q1704)</f>
        <v>150000</v>
      </c>
    </row>
    <row r="1705" spans="1:30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25">
        <f t="shared" si="135"/>
        <v>5000</v>
      </c>
      <c r="G1705" s="214">
        <v>1246342</v>
      </c>
      <c r="H1705" s="210">
        <v>37026.36278935185</v>
      </c>
      <c r="I1705" t="s">
        <v>3266</v>
      </c>
      <c r="M1705" t="s">
        <v>3795</v>
      </c>
      <c r="N1705" t="s">
        <v>3275</v>
      </c>
      <c r="O1705" t="s">
        <v>1122</v>
      </c>
      <c r="Q1705" s="211">
        <v>5000</v>
      </c>
      <c r="S1705" t="s">
        <v>3796</v>
      </c>
      <c r="T1705" t="s">
        <v>2685</v>
      </c>
      <c r="U1705" s="213">
        <v>4.3</v>
      </c>
      <c r="V1705" t="s">
        <v>1379</v>
      </c>
      <c r="W1705" t="s">
        <v>3363</v>
      </c>
      <c r="X1705" t="s">
        <v>3364</v>
      </c>
      <c r="Y1705" t="s">
        <v>3280</v>
      </c>
      <c r="Z1705" t="s">
        <v>4117</v>
      </c>
      <c r="AA1705">
        <v>789315</v>
      </c>
      <c r="AB1705" s="210">
        <v>37027.875</v>
      </c>
      <c r="AC1705" s="210">
        <v>37027.875</v>
      </c>
    </row>
    <row r="1706" spans="1:30" x14ac:dyDescent="0.2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151</v>
      </c>
      <c r="F1706" s="225">
        <f t="shared" si="135"/>
        <v>755000</v>
      </c>
      <c r="G1706" s="214">
        <v>1246343</v>
      </c>
      <c r="H1706" s="210">
        <v>37026.362847222219</v>
      </c>
      <c r="I1706" t="s">
        <v>2623</v>
      </c>
      <c r="M1706" t="s">
        <v>3795</v>
      </c>
      <c r="N1706" t="s">
        <v>3247</v>
      </c>
      <c r="O1706" t="s">
        <v>3346</v>
      </c>
      <c r="Q1706" s="211">
        <v>5000</v>
      </c>
      <c r="S1706" t="s">
        <v>3796</v>
      </c>
      <c r="T1706" t="s">
        <v>2685</v>
      </c>
      <c r="U1706" s="213">
        <v>4.8899999999999997</v>
      </c>
      <c r="V1706" t="s">
        <v>1460</v>
      </c>
      <c r="W1706" t="s">
        <v>3975</v>
      </c>
      <c r="X1706" t="s">
        <v>3250</v>
      </c>
      <c r="Y1706" t="s">
        <v>2803</v>
      </c>
      <c r="Z1706" t="s">
        <v>4117</v>
      </c>
      <c r="AA1706" t="s">
        <v>1461</v>
      </c>
      <c r="AB1706" s="210">
        <v>37196</v>
      </c>
      <c r="AC1706" s="210">
        <v>37346</v>
      </c>
      <c r="AD1706">
        <f>(AC1706-AB1706+1)*SUM(P1706:Q1706)</f>
        <v>755000</v>
      </c>
    </row>
    <row r="1707" spans="1:30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25">
        <f t="shared" si="135"/>
        <v>1000</v>
      </c>
      <c r="G1707" s="214">
        <v>1246344</v>
      </c>
      <c r="H1707" s="210">
        <v>37026.362870370373</v>
      </c>
      <c r="I1707" t="s">
        <v>4237</v>
      </c>
      <c r="M1707" t="s">
        <v>3795</v>
      </c>
      <c r="N1707" t="s">
        <v>3275</v>
      </c>
      <c r="O1707" t="s">
        <v>1122</v>
      </c>
      <c r="P1707" s="211">
        <v>1000</v>
      </c>
      <c r="S1707" t="s">
        <v>3796</v>
      </c>
      <c r="T1707" t="s">
        <v>2685</v>
      </c>
      <c r="U1707" s="213">
        <v>4.2949999999999999</v>
      </c>
      <c r="V1707" t="s">
        <v>3736</v>
      </c>
      <c r="W1707" t="s">
        <v>3363</v>
      </c>
      <c r="X1707" t="s">
        <v>3364</v>
      </c>
      <c r="Y1707" t="s">
        <v>3280</v>
      </c>
      <c r="Z1707" t="s">
        <v>4117</v>
      </c>
      <c r="AA1707">
        <v>789316</v>
      </c>
      <c r="AB1707" s="210">
        <v>37027.875</v>
      </c>
      <c r="AC1707" s="210">
        <v>37027.875</v>
      </c>
    </row>
    <row r="1708" spans="1:30" x14ac:dyDescent="0.2">
      <c r="A1708" s="44" t="str">
        <f t="shared" si="131"/>
        <v>US Natural Gas Financial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Financial</v>
      </c>
      <c r="E1708" s="44">
        <f>IF(VLOOKUP(S1708,'DD-Lookup'!$J$6:$L$50,3,FALSE)="Monthly",(YEAR(AC1708)-YEAR(AB1708))*12+MONTH(AC1708)-MONTH(AB1708)+1,(AC1708-AB1708+1))</f>
        <v>30</v>
      </c>
      <c r="F1708" s="225">
        <f t="shared" si="135"/>
        <v>450000</v>
      </c>
      <c r="G1708" s="214">
        <v>1246345</v>
      </c>
      <c r="H1708" s="210">
        <v>37026.362905092596</v>
      </c>
      <c r="I1708" t="s">
        <v>3246</v>
      </c>
      <c r="M1708" t="s">
        <v>3795</v>
      </c>
      <c r="N1708" t="s">
        <v>3247</v>
      </c>
      <c r="O1708" t="s">
        <v>3248</v>
      </c>
      <c r="Q1708" s="211">
        <v>15000</v>
      </c>
      <c r="S1708" t="s">
        <v>3796</v>
      </c>
      <c r="T1708" t="s">
        <v>2685</v>
      </c>
      <c r="U1708" s="213">
        <v>4.4950000000000001</v>
      </c>
      <c r="V1708" t="s">
        <v>1183</v>
      </c>
      <c r="W1708" t="s">
        <v>3975</v>
      </c>
      <c r="X1708" t="s">
        <v>3250</v>
      </c>
      <c r="Y1708" t="s">
        <v>2803</v>
      </c>
      <c r="Z1708" t="s">
        <v>4117</v>
      </c>
      <c r="AA1708" t="s">
        <v>1462</v>
      </c>
      <c r="AB1708" s="210">
        <v>37043.875</v>
      </c>
      <c r="AC1708" s="210">
        <v>37072.875</v>
      </c>
      <c r="AD1708">
        <f>(AC1708-AB1708+1)*SUM(P1708:Q1708)</f>
        <v>450000</v>
      </c>
    </row>
    <row r="1709" spans="1:30" x14ac:dyDescent="0.2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151</v>
      </c>
      <c r="F1709" s="225">
        <f t="shared" si="135"/>
        <v>755000</v>
      </c>
      <c r="G1709" s="214">
        <v>1246347</v>
      </c>
      <c r="H1709" s="210">
        <v>37026.362916666665</v>
      </c>
      <c r="I1709" t="s">
        <v>3246</v>
      </c>
      <c r="M1709" t="s">
        <v>3795</v>
      </c>
      <c r="N1709" t="s">
        <v>3303</v>
      </c>
      <c r="O1709" t="s">
        <v>3304</v>
      </c>
      <c r="Q1709" s="211">
        <v>5000</v>
      </c>
      <c r="S1709" t="s">
        <v>3796</v>
      </c>
      <c r="T1709" t="s">
        <v>2685</v>
      </c>
      <c r="U1709" s="213">
        <v>1.625</v>
      </c>
      <c r="V1709" t="s">
        <v>1400</v>
      </c>
      <c r="W1709" t="s">
        <v>3306</v>
      </c>
      <c r="X1709" t="s">
        <v>3307</v>
      </c>
      <c r="Y1709" t="s">
        <v>2803</v>
      </c>
      <c r="Z1709" t="s">
        <v>4117</v>
      </c>
      <c r="AA1709" t="s">
        <v>1463</v>
      </c>
      <c r="AB1709" s="210">
        <v>37196</v>
      </c>
      <c r="AC1709" s="210">
        <v>37346</v>
      </c>
      <c r="AD1709">
        <f>(AC1709-AB1709+1)*SUM(P1709:Q1709)</f>
        <v>755000</v>
      </c>
    </row>
    <row r="1710" spans="1:30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25">
        <f t="shared" si="135"/>
        <v>5000</v>
      </c>
      <c r="G1710" s="214">
        <v>1246346</v>
      </c>
      <c r="H1710" s="210">
        <v>37026.362916666665</v>
      </c>
      <c r="I1710" t="s">
        <v>1436</v>
      </c>
      <c r="M1710" t="s">
        <v>3795</v>
      </c>
      <c r="N1710" t="s">
        <v>3275</v>
      </c>
      <c r="O1710" t="s">
        <v>3548</v>
      </c>
      <c r="Q1710" s="211">
        <v>5000</v>
      </c>
      <c r="S1710" t="s">
        <v>3796</v>
      </c>
      <c r="T1710" t="s">
        <v>2685</v>
      </c>
      <c r="U1710" s="213">
        <v>4.54</v>
      </c>
      <c r="V1710" t="s">
        <v>1437</v>
      </c>
      <c r="W1710" t="s">
        <v>3278</v>
      </c>
      <c r="X1710" t="s">
        <v>3279</v>
      </c>
      <c r="Y1710" t="s">
        <v>3280</v>
      </c>
      <c r="Z1710" t="s">
        <v>4117</v>
      </c>
      <c r="AA1710">
        <v>789319</v>
      </c>
      <c r="AB1710" s="210">
        <v>37027.875</v>
      </c>
      <c r="AC1710" s="210">
        <v>37027.875</v>
      </c>
    </row>
    <row r="1711" spans="1:30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25">
        <f t="shared" si="135"/>
        <v>5000</v>
      </c>
      <c r="G1711" s="214">
        <v>1246348</v>
      </c>
      <c r="H1711" s="210">
        <v>37026.362986111111</v>
      </c>
      <c r="I1711" t="s">
        <v>1464</v>
      </c>
      <c r="M1711" t="s">
        <v>3795</v>
      </c>
      <c r="N1711" t="s">
        <v>3275</v>
      </c>
      <c r="O1711" t="s">
        <v>3327</v>
      </c>
      <c r="P1711" s="211">
        <v>5000</v>
      </c>
      <c r="S1711" t="s">
        <v>3796</v>
      </c>
      <c r="T1711" t="s">
        <v>2685</v>
      </c>
      <c r="U1711" s="213">
        <v>4.3150000000000004</v>
      </c>
      <c r="V1711" t="s">
        <v>1465</v>
      </c>
      <c r="W1711" t="s">
        <v>3328</v>
      </c>
      <c r="X1711" t="s">
        <v>3329</v>
      </c>
      <c r="Y1711" t="s">
        <v>3280</v>
      </c>
      <c r="Z1711" t="s">
        <v>4117</v>
      </c>
      <c r="AA1711">
        <v>789321</v>
      </c>
      <c r="AB1711" s="210">
        <v>37027.875</v>
      </c>
      <c r="AC1711" s="210">
        <v>37027.875</v>
      </c>
    </row>
    <row r="1712" spans="1:30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25">
        <f t="shared" si="135"/>
        <v>10000</v>
      </c>
      <c r="G1712" s="214">
        <v>1246349</v>
      </c>
      <c r="H1712" s="210">
        <v>37026.363009259258</v>
      </c>
      <c r="I1712" t="s">
        <v>3345</v>
      </c>
      <c r="M1712" t="s">
        <v>3795</v>
      </c>
      <c r="N1712" t="s">
        <v>3275</v>
      </c>
      <c r="O1712" t="s">
        <v>1345</v>
      </c>
      <c r="Q1712" s="211">
        <v>10000</v>
      </c>
      <c r="S1712" t="s">
        <v>3796</v>
      </c>
      <c r="T1712" t="s">
        <v>2685</v>
      </c>
      <c r="U1712" s="213">
        <v>4.5350000000000001</v>
      </c>
      <c r="V1712" t="s">
        <v>1139</v>
      </c>
      <c r="W1712" t="s">
        <v>3278</v>
      </c>
      <c r="X1712" t="s">
        <v>3279</v>
      </c>
      <c r="Y1712" t="s">
        <v>3280</v>
      </c>
      <c r="Z1712" t="s">
        <v>4117</v>
      </c>
      <c r="AA1712">
        <v>789323</v>
      </c>
      <c r="AB1712" s="210">
        <v>37027.875</v>
      </c>
      <c r="AC1712" s="210">
        <v>37027.875</v>
      </c>
    </row>
    <row r="1713" spans="1:30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25">
        <f t="shared" si="135"/>
        <v>10000</v>
      </c>
      <c r="G1713" s="214">
        <v>1246350</v>
      </c>
      <c r="H1713" s="210">
        <v>37026.363009259258</v>
      </c>
      <c r="I1713" t="s">
        <v>3234</v>
      </c>
      <c r="M1713" t="s">
        <v>3795</v>
      </c>
      <c r="N1713" t="s">
        <v>3275</v>
      </c>
      <c r="O1713" t="s">
        <v>1250</v>
      </c>
      <c r="Q1713" s="211">
        <v>10000</v>
      </c>
      <c r="S1713" t="s">
        <v>3796</v>
      </c>
      <c r="T1713" t="s">
        <v>2685</v>
      </c>
      <c r="U1713" s="213">
        <v>4.63</v>
      </c>
      <c r="V1713" t="s">
        <v>1040</v>
      </c>
      <c r="W1713" t="s">
        <v>3491</v>
      </c>
      <c r="X1713" t="s">
        <v>3492</v>
      </c>
      <c r="Y1713" t="s">
        <v>3280</v>
      </c>
      <c r="Z1713" t="s">
        <v>4117</v>
      </c>
      <c r="AA1713">
        <v>789322</v>
      </c>
      <c r="AB1713" s="210">
        <v>37027.875</v>
      </c>
      <c r="AC1713" s="210">
        <v>37027.875</v>
      </c>
    </row>
    <row r="1714" spans="1:30" x14ac:dyDescent="0.2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30</v>
      </c>
      <c r="F1714" s="225">
        <f t="shared" si="135"/>
        <v>450000</v>
      </c>
      <c r="G1714" s="214">
        <v>1246351</v>
      </c>
      <c r="H1714" s="210">
        <v>37026.363020833334</v>
      </c>
      <c r="I1714" t="s">
        <v>3246</v>
      </c>
      <c r="M1714" t="s">
        <v>3795</v>
      </c>
      <c r="N1714" t="s">
        <v>3247</v>
      </c>
      <c r="O1714" t="s">
        <v>3248</v>
      </c>
      <c r="Q1714" s="211">
        <v>15000</v>
      </c>
      <c r="S1714" t="s">
        <v>3796</v>
      </c>
      <c r="T1714" t="s">
        <v>2685</v>
      </c>
      <c r="U1714" s="213">
        <v>4.5</v>
      </c>
      <c r="V1714" t="s">
        <v>1466</v>
      </c>
      <c r="W1714" t="s">
        <v>3975</v>
      </c>
      <c r="X1714" t="s">
        <v>3250</v>
      </c>
      <c r="Y1714" t="s">
        <v>2803</v>
      </c>
      <c r="Z1714" t="s">
        <v>4117</v>
      </c>
      <c r="AA1714" t="s">
        <v>1467</v>
      </c>
      <c r="AB1714" s="210">
        <v>37043.875</v>
      </c>
      <c r="AC1714" s="210">
        <v>37072.875</v>
      </c>
      <c r="AD1714">
        <f>(AC1714-AB1714+1)*SUM(P1714:Q1714)</f>
        <v>450000</v>
      </c>
    </row>
    <row r="1715" spans="1:30" x14ac:dyDescent="0.2">
      <c r="A1715" s="44" t="str">
        <f t="shared" si="131"/>
        <v xml:space="preserve"> Natural Gas Physical</v>
      </c>
      <c r="B1715" s="44" t="str">
        <f t="shared" si="132"/>
        <v/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31</v>
      </c>
      <c r="F1715" s="225">
        <f t="shared" si="135"/>
        <v>310000</v>
      </c>
      <c r="G1715" s="214">
        <v>1246352</v>
      </c>
      <c r="H1715" s="210">
        <v>37026.363043981481</v>
      </c>
      <c r="I1715" t="s">
        <v>3246</v>
      </c>
      <c r="M1715" t="s">
        <v>3795</v>
      </c>
      <c r="N1715" t="s">
        <v>1468</v>
      </c>
      <c r="O1715" t="s">
        <v>1469</v>
      </c>
      <c r="Q1715" s="211">
        <v>10000</v>
      </c>
      <c r="S1715" t="s">
        <v>4320</v>
      </c>
      <c r="T1715" t="s">
        <v>3625</v>
      </c>
      <c r="U1715" s="213">
        <v>5.0000000000000001E-3</v>
      </c>
      <c r="V1715" t="s">
        <v>1470</v>
      </c>
      <c r="W1715" t="s">
        <v>1471</v>
      </c>
      <c r="X1715" t="s">
        <v>3628</v>
      </c>
      <c r="Y1715" t="s">
        <v>3280</v>
      </c>
      <c r="Z1715" t="s">
        <v>4118</v>
      </c>
      <c r="AA1715" t="s">
        <v>1472</v>
      </c>
      <c r="AB1715" s="210">
        <v>37073.875</v>
      </c>
      <c r="AC1715" s="210">
        <v>37103.875</v>
      </c>
    </row>
    <row r="1716" spans="1:30" x14ac:dyDescent="0.2">
      <c r="A1716" s="44" t="str">
        <f t="shared" si="131"/>
        <v>US Power Physical</v>
      </c>
      <c r="B1716" s="44" t="str">
        <f t="shared" si="132"/>
        <v>US</v>
      </c>
      <c r="C1716" s="44" t="str">
        <f t="shared" si="133"/>
        <v>Power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25">
        <f t="shared" si="135"/>
        <v>25</v>
      </c>
      <c r="G1716" s="214">
        <v>1246353</v>
      </c>
      <c r="H1716" s="210">
        <v>37026.363055555557</v>
      </c>
      <c r="I1716" t="s">
        <v>3093</v>
      </c>
      <c r="M1716" t="s">
        <v>3886</v>
      </c>
      <c r="N1716" t="s">
        <v>3650</v>
      </c>
      <c r="O1716" t="s">
        <v>3673</v>
      </c>
      <c r="P1716" s="211">
        <v>25</v>
      </c>
      <c r="S1716" t="s">
        <v>3794</v>
      </c>
      <c r="T1716" t="s">
        <v>2685</v>
      </c>
      <c r="U1716" s="213">
        <v>240</v>
      </c>
      <c r="V1716" t="s">
        <v>3728</v>
      </c>
      <c r="W1716" t="s">
        <v>3672</v>
      </c>
      <c r="X1716" t="s">
        <v>3654</v>
      </c>
      <c r="Y1716" t="s">
        <v>3074</v>
      </c>
      <c r="Z1716" t="s">
        <v>4112</v>
      </c>
      <c r="AA1716">
        <v>611145.1</v>
      </c>
      <c r="AB1716" s="210">
        <v>37027.875</v>
      </c>
      <c r="AC1716" s="210">
        <v>37027.875</v>
      </c>
    </row>
    <row r="1717" spans="1:30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25">
        <f t="shared" si="135"/>
        <v>25000</v>
      </c>
      <c r="G1717" s="214">
        <v>1246355</v>
      </c>
      <c r="H1717" s="210">
        <v>37026.36309027778</v>
      </c>
      <c r="I1717" t="s">
        <v>1131</v>
      </c>
      <c r="M1717" t="s">
        <v>3795</v>
      </c>
      <c r="N1717" t="s">
        <v>3275</v>
      </c>
      <c r="O1717" t="s">
        <v>3457</v>
      </c>
      <c r="Q1717" s="211">
        <v>25000</v>
      </c>
      <c r="S1717" t="s">
        <v>3796</v>
      </c>
      <c r="T1717" t="s">
        <v>2685</v>
      </c>
      <c r="U1717" s="213">
        <v>4.4349999999999996</v>
      </c>
      <c r="V1717" t="s">
        <v>1411</v>
      </c>
      <c r="W1717" t="s">
        <v>3459</v>
      </c>
      <c r="X1717" t="s">
        <v>3460</v>
      </c>
      <c r="Y1717" t="s">
        <v>3280</v>
      </c>
      <c r="Z1717" t="s">
        <v>4117</v>
      </c>
      <c r="AA1717">
        <v>789324</v>
      </c>
      <c r="AB1717" s="210">
        <v>37027.875</v>
      </c>
      <c r="AC1717" s="210">
        <v>37027.875</v>
      </c>
    </row>
    <row r="1718" spans="1:30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25">
        <f t="shared" si="135"/>
        <v>634</v>
      </c>
      <c r="G1718" s="214">
        <v>1246356</v>
      </c>
      <c r="H1718" s="210">
        <v>37026.36310185185</v>
      </c>
      <c r="I1718" t="s">
        <v>1155</v>
      </c>
      <c r="M1718" t="s">
        <v>3795</v>
      </c>
      <c r="N1718" t="s">
        <v>3275</v>
      </c>
      <c r="O1718" t="s">
        <v>3555</v>
      </c>
      <c r="P1718" s="211">
        <v>634</v>
      </c>
      <c r="S1718" t="s">
        <v>3796</v>
      </c>
      <c r="T1718" t="s">
        <v>2685</v>
      </c>
      <c r="U1718" s="213">
        <v>4.8150000000000004</v>
      </c>
      <c r="V1718" t="s">
        <v>1473</v>
      </c>
      <c r="W1718" t="s">
        <v>3539</v>
      </c>
      <c r="X1718" t="s">
        <v>3540</v>
      </c>
      <c r="Y1718" t="s">
        <v>3280</v>
      </c>
      <c r="Z1718" t="s">
        <v>4117</v>
      </c>
      <c r="AA1718">
        <v>789326</v>
      </c>
      <c r="AB1718" s="210">
        <v>37027.875</v>
      </c>
      <c r="AC1718" s="210">
        <v>37027.875</v>
      </c>
    </row>
    <row r="1719" spans="1:30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25">
        <f t="shared" si="135"/>
        <v>10000</v>
      </c>
      <c r="G1719" s="214">
        <v>1246358</v>
      </c>
      <c r="H1719" s="210">
        <v>37026.36310185185</v>
      </c>
      <c r="I1719" t="s">
        <v>3134</v>
      </c>
      <c r="M1719" t="s">
        <v>3795</v>
      </c>
      <c r="N1719" t="s">
        <v>3275</v>
      </c>
      <c r="O1719" t="s">
        <v>1301</v>
      </c>
      <c r="Q1719" s="211">
        <v>10000</v>
      </c>
      <c r="S1719" t="s">
        <v>3796</v>
      </c>
      <c r="T1719" t="s">
        <v>2685</v>
      </c>
      <c r="U1719" s="213">
        <v>4.42</v>
      </c>
      <c r="V1719" t="s">
        <v>1474</v>
      </c>
      <c r="W1719" t="s">
        <v>3586</v>
      </c>
      <c r="X1719" t="s">
        <v>1302</v>
      </c>
      <c r="Y1719" t="s">
        <v>3280</v>
      </c>
      <c r="Z1719" t="s">
        <v>4117</v>
      </c>
      <c r="AA1719">
        <v>789325</v>
      </c>
      <c r="AB1719" s="210">
        <v>37027.875</v>
      </c>
      <c r="AC1719" s="210">
        <v>37027.875</v>
      </c>
    </row>
    <row r="1720" spans="1:30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25">
        <f t="shared" si="135"/>
        <v>10000</v>
      </c>
      <c r="G1720" s="214">
        <v>1246357</v>
      </c>
      <c r="H1720" s="210">
        <v>37026.36310185185</v>
      </c>
      <c r="I1720" t="s">
        <v>3157</v>
      </c>
      <c r="M1720" t="s">
        <v>3795</v>
      </c>
      <c r="N1720" t="s">
        <v>3718</v>
      </c>
      <c r="O1720" t="s">
        <v>3719</v>
      </c>
      <c r="Q1720" s="211">
        <v>10000</v>
      </c>
      <c r="S1720" t="s">
        <v>3796</v>
      </c>
      <c r="T1720" t="s">
        <v>2685</v>
      </c>
      <c r="U1720" s="213">
        <v>4.38</v>
      </c>
      <c r="V1720" t="s">
        <v>3720</v>
      </c>
      <c r="W1720" t="s">
        <v>3721</v>
      </c>
      <c r="X1720" t="s">
        <v>3722</v>
      </c>
      <c r="Y1720" t="s">
        <v>3280</v>
      </c>
      <c r="Z1720" t="s">
        <v>3723</v>
      </c>
      <c r="AA1720">
        <v>789327</v>
      </c>
      <c r="AB1720" s="210">
        <v>37027.875</v>
      </c>
      <c r="AC1720" s="210">
        <v>37027.875</v>
      </c>
    </row>
    <row r="1721" spans="1:30" x14ac:dyDescent="0.2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90</v>
      </c>
      <c r="F1721" s="225">
        <f t="shared" si="135"/>
        <v>2250000</v>
      </c>
      <c r="G1721" s="214">
        <v>1246360</v>
      </c>
      <c r="H1721" s="210">
        <v>37026.363113425927</v>
      </c>
      <c r="I1721" t="s">
        <v>2988</v>
      </c>
      <c r="M1721" t="s">
        <v>3795</v>
      </c>
      <c r="N1721" t="s">
        <v>2837</v>
      </c>
      <c r="O1721" t="s">
        <v>2838</v>
      </c>
      <c r="Q1721" s="211">
        <v>25000</v>
      </c>
      <c r="S1721" t="s">
        <v>2839</v>
      </c>
      <c r="T1721" t="s">
        <v>2840</v>
      </c>
      <c r="U1721" s="213">
        <v>26.35</v>
      </c>
      <c r="V1721" t="s">
        <v>2989</v>
      </c>
      <c r="W1721" t="s">
        <v>2842</v>
      </c>
      <c r="X1721" t="s">
        <v>2843</v>
      </c>
      <c r="Y1721" t="s">
        <v>2844</v>
      </c>
      <c r="Z1721" t="s">
        <v>2712</v>
      </c>
      <c r="AA1721">
        <v>102914</v>
      </c>
      <c r="AB1721" s="210">
        <v>37257</v>
      </c>
      <c r="AC1721" s="210">
        <v>37346</v>
      </c>
    </row>
    <row r="1722" spans="1:30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25">
        <f t="shared" si="135"/>
        <v>180</v>
      </c>
      <c r="G1722" s="214">
        <v>1246361</v>
      </c>
      <c r="H1722" s="210">
        <v>37026.363113425927</v>
      </c>
      <c r="I1722" t="s">
        <v>3479</v>
      </c>
      <c r="M1722" t="s">
        <v>3795</v>
      </c>
      <c r="N1722" t="s">
        <v>3275</v>
      </c>
      <c r="O1722" t="s">
        <v>3601</v>
      </c>
      <c r="P1722" s="211">
        <v>180</v>
      </c>
      <c r="S1722" t="s">
        <v>3796</v>
      </c>
      <c r="T1722" t="s">
        <v>2685</v>
      </c>
      <c r="U1722" s="213">
        <v>4.3849999999999998</v>
      </c>
      <c r="V1722" t="s">
        <v>3480</v>
      </c>
      <c r="W1722" t="s">
        <v>3471</v>
      </c>
      <c r="X1722" t="s">
        <v>3587</v>
      </c>
      <c r="Y1722" t="s">
        <v>3280</v>
      </c>
      <c r="Z1722" t="s">
        <v>4117</v>
      </c>
      <c r="AA1722">
        <v>789330</v>
      </c>
      <c r="AB1722" s="210">
        <v>37027.875</v>
      </c>
      <c r="AC1722" s="210">
        <v>37027.875</v>
      </c>
    </row>
    <row r="1723" spans="1:30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25">
        <f t="shared" si="135"/>
        <v>5000</v>
      </c>
      <c r="G1723" s="214">
        <v>1246359</v>
      </c>
      <c r="H1723" s="210">
        <v>37026.363113425927</v>
      </c>
      <c r="I1723" t="s">
        <v>4237</v>
      </c>
      <c r="M1723" t="s">
        <v>3795</v>
      </c>
      <c r="N1723" t="s">
        <v>3275</v>
      </c>
      <c r="O1723" t="s">
        <v>1122</v>
      </c>
      <c r="P1723" s="211">
        <v>5000</v>
      </c>
      <c r="S1723" t="s">
        <v>3796</v>
      </c>
      <c r="T1723" t="s">
        <v>2685</v>
      </c>
      <c r="U1723" s="213">
        <v>4.29</v>
      </c>
      <c r="V1723" t="s">
        <v>3736</v>
      </c>
      <c r="W1723" t="s">
        <v>3363</v>
      </c>
      <c r="X1723" t="s">
        <v>3364</v>
      </c>
      <c r="Y1723" t="s">
        <v>3280</v>
      </c>
      <c r="Z1723" t="s">
        <v>4117</v>
      </c>
      <c r="AA1723">
        <v>789329</v>
      </c>
      <c r="AB1723" s="210">
        <v>37027.875</v>
      </c>
      <c r="AC1723" s="210">
        <v>37027.875</v>
      </c>
    </row>
    <row r="1724" spans="1:30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25">
        <f t="shared" si="135"/>
        <v>5000</v>
      </c>
      <c r="G1724" s="214">
        <v>1246362</v>
      </c>
      <c r="H1724" s="210">
        <v>37026.363136574073</v>
      </c>
      <c r="I1724" t="s">
        <v>3266</v>
      </c>
      <c r="M1724" t="s">
        <v>3795</v>
      </c>
      <c r="N1724" t="s">
        <v>3275</v>
      </c>
      <c r="O1724" t="s">
        <v>3655</v>
      </c>
      <c r="P1724" s="211">
        <v>5000</v>
      </c>
      <c r="S1724" t="s">
        <v>3796</v>
      </c>
      <c r="T1724" t="s">
        <v>2685</v>
      </c>
      <c r="U1724" s="213">
        <v>3.2450000000000001</v>
      </c>
      <c r="V1724" t="s">
        <v>1265</v>
      </c>
      <c r="W1724" t="s">
        <v>3656</v>
      </c>
      <c r="X1724" t="s">
        <v>3580</v>
      </c>
      <c r="Y1724" t="s">
        <v>3280</v>
      </c>
      <c r="Z1724" t="s">
        <v>4117</v>
      </c>
      <c r="AA1724">
        <v>789331</v>
      </c>
      <c r="AB1724" s="210">
        <v>37027.875</v>
      </c>
      <c r="AC1724" s="210">
        <v>37027.875</v>
      </c>
    </row>
    <row r="1725" spans="1:30" x14ac:dyDescent="0.2">
      <c r="A1725" s="44" t="str">
        <f t="shared" si="131"/>
        <v>US Natural Gas Financial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Financial</v>
      </c>
      <c r="E1725" s="44">
        <f>IF(VLOOKUP(S1725,'DD-Lookup'!$J$6:$L$50,3,FALSE)="Monthly",(YEAR(AC1725)-YEAR(AB1725))*12+MONTH(AC1725)-MONTH(AB1725)+1,(AC1725-AB1725+1))</f>
        <v>30</v>
      </c>
      <c r="F1725" s="225">
        <f t="shared" si="135"/>
        <v>450000</v>
      </c>
      <c r="G1725" s="214">
        <v>1246363</v>
      </c>
      <c r="H1725" s="210">
        <v>37026.363159722219</v>
      </c>
      <c r="I1725" t="s">
        <v>3246</v>
      </c>
      <c r="M1725" t="s">
        <v>3795</v>
      </c>
      <c r="N1725" t="s">
        <v>3247</v>
      </c>
      <c r="O1725" t="s">
        <v>3248</v>
      </c>
      <c r="P1725" s="211">
        <v>15000</v>
      </c>
      <c r="S1725" t="s">
        <v>3796</v>
      </c>
      <c r="T1725" t="s">
        <v>2685</v>
      </c>
      <c r="U1725" s="213">
        <v>4.4950000000000001</v>
      </c>
      <c r="V1725" t="s">
        <v>3322</v>
      </c>
      <c r="W1725" t="s">
        <v>3975</v>
      </c>
      <c r="X1725" t="s">
        <v>3250</v>
      </c>
      <c r="Y1725" t="s">
        <v>2803</v>
      </c>
      <c r="Z1725" t="s">
        <v>4117</v>
      </c>
      <c r="AA1725" t="s">
        <v>1475</v>
      </c>
      <c r="AB1725" s="210">
        <v>37043.875</v>
      </c>
      <c r="AC1725" s="210">
        <v>37072.875</v>
      </c>
      <c r="AD1725">
        <f>(AC1725-AB1725+1)*SUM(P1725:Q1725)</f>
        <v>450000</v>
      </c>
    </row>
    <row r="1726" spans="1:30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153</v>
      </c>
      <c r="F1726" s="225">
        <f t="shared" si="135"/>
        <v>382500</v>
      </c>
      <c r="G1726" s="214">
        <v>1246364</v>
      </c>
      <c r="H1726" s="210">
        <v>37026.363194444442</v>
      </c>
      <c r="I1726" t="s">
        <v>3324</v>
      </c>
      <c r="M1726" t="s">
        <v>3795</v>
      </c>
      <c r="N1726" t="s">
        <v>3247</v>
      </c>
      <c r="O1726" t="s">
        <v>3430</v>
      </c>
      <c r="Q1726" s="211">
        <v>2500</v>
      </c>
      <c r="S1726" t="s">
        <v>3796</v>
      </c>
      <c r="T1726" t="s">
        <v>2685</v>
      </c>
      <c r="U1726" s="213">
        <v>4.5999999999999996</v>
      </c>
      <c r="V1726" t="s">
        <v>1476</v>
      </c>
      <c r="W1726" t="s">
        <v>3975</v>
      </c>
      <c r="X1726" t="s">
        <v>3250</v>
      </c>
      <c r="Y1726" t="s">
        <v>2803</v>
      </c>
      <c r="Z1726" t="s">
        <v>4117</v>
      </c>
      <c r="AA1726" t="s">
        <v>1477</v>
      </c>
      <c r="AB1726" s="210">
        <v>37043</v>
      </c>
      <c r="AC1726" s="210">
        <v>37195</v>
      </c>
      <c r="AD1726">
        <f>(AC1726-AB1726+1)*SUM(P1726:Q1726)</f>
        <v>382500</v>
      </c>
    </row>
    <row r="1727" spans="1:30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25">
        <f t="shared" si="135"/>
        <v>10000</v>
      </c>
      <c r="G1727" s="214">
        <v>1246366</v>
      </c>
      <c r="H1727" s="210">
        <v>37026.363194444442</v>
      </c>
      <c r="I1727" t="s">
        <v>3334</v>
      </c>
      <c r="M1727" t="s">
        <v>3795</v>
      </c>
      <c r="N1727" t="s">
        <v>3275</v>
      </c>
      <c r="O1727" t="s">
        <v>3373</v>
      </c>
      <c r="Q1727" s="211">
        <v>10000</v>
      </c>
      <c r="S1727" t="s">
        <v>3796</v>
      </c>
      <c r="T1727" t="s">
        <v>2685</v>
      </c>
      <c r="U1727" s="213">
        <v>4.3899999999999997</v>
      </c>
      <c r="V1727" t="s">
        <v>3463</v>
      </c>
      <c r="W1727" t="s">
        <v>3363</v>
      </c>
      <c r="X1727" t="s">
        <v>3364</v>
      </c>
      <c r="Y1727" t="s">
        <v>3280</v>
      </c>
      <c r="Z1727" t="s">
        <v>4117</v>
      </c>
      <c r="AA1727">
        <v>789333</v>
      </c>
      <c r="AB1727" s="210">
        <v>37027.875</v>
      </c>
      <c r="AC1727" s="210">
        <v>37027.875</v>
      </c>
    </row>
    <row r="1728" spans="1:30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25">
        <f t="shared" si="135"/>
        <v>10000</v>
      </c>
      <c r="G1728" s="214">
        <v>1246365</v>
      </c>
      <c r="H1728" s="210">
        <v>37026.363194444442</v>
      </c>
      <c r="I1728" t="s">
        <v>3266</v>
      </c>
      <c r="M1728" t="s">
        <v>3795</v>
      </c>
      <c r="N1728" t="s">
        <v>3275</v>
      </c>
      <c r="O1728" t="s">
        <v>3607</v>
      </c>
      <c r="P1728" s="211">
        <v>10000</v>
      </c>
      <c r="S1728" t="s">
        <v>3796</v>
      </c>
      <c r="T1728" t="s">
        <v>2685</v>
      </c>
      <c r="U1728" s="213">
        <v>4.3</v>
      </c>
      <c r="V1728" t="s">
        <v>1154</v>
      </c>
      <c r="W1728" t="s">
        <v>3609</v>
      </c>
      <c r="X1728" t="s">
        <v>3580</v>
      </c>
      <c r="Y1728" t="s">
        <v>3280</v>
      </c>
      <c r="Z1728" t="s">
        <v>4117</v>
      </c>
      <c r="AA1728">
        <v>789332</v>
      </c>
      <c r="AB1728" s="210">
        <v>37027.875</v>
      </c>
      <c r="AC1728" s="210">
        <v>37027.875</v>
      </c>
    </row>
    <row r="1729" spans="1:30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25">
        <f t="shared" si="135"/>
        <v>3500</v>
      </c>
      <c r="G1729" s="214">
        <v>1246368</v>
      </c>
      <c r="H1729" s="210">
        <v>37026.363217592596</v>
      </c>
      <c r="I1729" t="s">
        <v>3396</v>
      </c>
      <c r="M1729" t="s">
        <v>3795</v>
      </c>
      <c r="N1729" t="s">
        <v>3275</v>
      </c>
      <c r="O1729" t="s">
        <v>3438</v>
      </c>
      <c r="P1729" s="211">
        <v>3500</v>
      </c>
      <c r="S1729" t="s">
        <v>3796</v>
      </c>
      <c r="T1729" t="s">
        <v>2685</v>
      </c>
      <c r="U1729" s="213">
        <v>4.6550000000000002</v>
      </c>
      <c r="V1729" t="s">
        <v>3443</v>
      </c>
      <c r="W1729" t="s">
        <v>3408</v>
      </c>
      <c r="X1729" t="s">
        <v>3409</v>
      </c>
      <c r="Y1729" t="s">
        <v>3280</v>
      </c>
      <c r="Z1729" t="s">
        <v>4117</v>
      </c>
      <c r="AA1729">
        <v>789334</v>
      </c>
      <c r="AB1729" s="210">
        <v>37027.875</v>
      </c>
      <c r="AC1729" s="210">
        <v>37027.875</v>
      </c>
    </row>
    <row r="1730" spans="1:30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25">
        <f t="shared" si="135"/>
        <v>10000</v>
      </c>
      <c r="G1730" s="214">
        <v>1246369</v>
      </c>
      <c r="H1730" s="210">
        <v>37026.363240740742</v>
      </c>
      <c r="I1730" t="s">
        <v>3157</v>
      </c>
      <c r="M1730" t="s">
        <v>3795</v>
      </c>
      <c r="N1730" t="s">
        <v>3275</v>
      </c>
      <c r="O1730" t="s">
        <v>1478</v>
      </c>
      <c r="Q1730" s="211">
        <v>10000</v>
      </c>
      <c r="S1730" t="s">
        <v>3796</v>
      </c>
      <c r="T1730" t="s">
        <v>2685</v>
      </c>
      <c r="U1730" s="213">
        <v>4.3049999999999997</v>
      </c>
      <c r="V1730" t="s">
        <v>3277</v>
      </c>
      <c r="W1730" t="s">
        <v>3363</v>
      </c>
      <c r="X1730" t="s">
        <v>3364</v>
      </c>
      <c r="Y1730" t="s">
        <v>3280</v>
      </c>
      <c r="Z1730" t="s">
        <v>4117</v>
      </c>
      <c r="AA1730">
        <v>789335</v>
      </c>
      <c r="AB1730" s="210">
        <v>37027.875</v>
      </c>
      <c r="AC1730" s="210">
        <v>37027.875</v>
      </c>
    </row>
    <row r="1731" spans="1:30" x14ac:dyDescent="0.2">
      <c r="A1731" s="44" t="str">
        <f t="shared" si="131"/>
        <v>US Natural Gas Financial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30</v>
      </c>
      <c r="F1731" s="225">
        <f t="shared" si="135"/>
        <v>150000</v>
      </c>
      <c r="G1731" s="214">
        <v>1246370</v>
      </c>
      <c r="H1731" s="210">
        <v>37026.363263888888</v>
      </c>
      <c r="I1731" t="s">
        <v>3163</v>
      </c>
      <c r="M1731" t="s">
        <v>3795</v>
      </c>
      <c r="N1731" t="s">
        <v>3247</v>
      </c>
      <c r="O1731" t="s">
        <v>3248</v>
      </c>
      <c r="P1731" s="211">
        <v>5000</v>
      </c>
      <c r="S1731" t="s">
        <v>3796</v>
      </c>
      <c r="T1731" t="s">
        <v>2685</v>
      </c>
      <c r="U1731" s="213">
        <v>4.4950000000000001</v>
      </c>
      <c r="V1731" t="s">
        <v>1447</v>
      </c>
      <c r="W1731" t="s">
        <v>3975</v>
      </c>
      <c r="X1731" t="s">
        <v>3250</v>
      </c>
      <c r="Y1731" t="s">
        <v>2803</v>
      </c>
      <c r="Z1731" t="s">
        <v>4117</v>
      </c>
      <c r="AA1731" t="s">
        <v>1479</v>
      </c>
      <c r="AB1731" s="210">
        <v>37043.875</v>
      </c>
      <c r="AC1731" s="210">
        <v>37072.875</v>
      </c>
      <c r="AD1731">
        <f>(AC1731-AB1731+1)*SUM(P1731:Q1731)</f>
        <v>150000</v>
      </c>
    </row>
    <row r="1732" spans="1:30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25">
        <f t="shared" si="135"/>
        <v>3652</v>
      </c>
      <c r="G1732" s="214">
        <v>1246371</v>
      </c>
      <c r="H1732" s="210">
        <v>37026.363298611112</v>
      </c>
      <c r="I1732" t="s">
        <v>1034</v>
      </c>
      <c r="M1732" t="s">
        <v>3795</v>
      </c>
      <c r="N1732" t="s">
        <v>3275</v>
      </c>
      <c r="O1732" t="s">
        <v>3327</v>
      </c>
      <c r="Q1732" s="211">
        <v>3652</v>
      </c>
      <c r="S1732" t="s">
        <v>3796</v>
      </c>
      <c r="T1732" t="s">
        <v>2685</v>
      </c>
      <c r="U1732" s="213">
        <v>4.32</v>
      </c>
      <c r="V1732" t="s">
        <v>1035</v>
      </c>
      <c r="W1732" t="s">
        <v>3328</v>
      </c>
      <c r="X1732" t="s">
        <v>3329</v>
      </c>
      <c r="Y1732" t="s">
        <v>3280</v>
      </c>
      <c r="Z1732" t="s">
        <v>4117</v>
      </c>
      <c r="AA1732">
        <v>789336</v>
      </c>
      <c r="AB1732" s="210">
        <v>37027.875</v>
      </c>
      <c r="AC1732" s="210">
        <v>37027.875</v>
      </c>
    </row>
    <row r="1733" spans="1:30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25">
        <f t="shared" si="135"/>
        <v>5000</v>
      </c>
      <c r="G1733" s="214">
        <v>1246372</v>
      </c>
      <c r="H1733" s="210">
        <v>37026.363333333335</v>
      </c>
      <c r="I1733" t="s">
        <v>1464</v>
      </c>
      <c r="M1733" t="s">
        <v>3795</v>
      </c>
      <c r="N1733" t="s">
        <v>3275</v>
      </c>
      <c r="O1733" t="s">
        <v>3327</v>
      </c>
      <c r="P1733" s="211">
        <v>5000</v>
      </c>
      <c r="S1733" t="s">
        <v>3796</v>
      </c>
      <c r="T1733" t="s">
        <v>2685</v>
      </c>
      <c r="U1733" s="213">
        <v>4.3099999999999996</v>
      </c>
      <c r="V1733" t="s">
        <v>1465</v>
      </c>
      <c r="W1733" t="s">
        <v>3328</v>
      </c>
      <c r="X1733" t="s">
        <v>3329</v>
      </c>
      <c r="Y1733" t="s">
        <v>3280</v>
      </c>
      <c r="Z1733" t="s">
        <v>4117</v>
      </c>
      <c r="AA1733">
        <v>789337</v>
      </c>
      <c r="AB1733" s="210">
        <v>37027.875</v>
      </c>
      <c r="AC1733" s="210">
        <v>37027.875</v>
      </c>
    </row>
    <row r="1734" spans="1:30" x14ac:dyDescent="0.2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25">
        <f t="shared" si="135"/>
        <v>5000</v>
      </c>
      <c r="G1734" s="214">
        <v>1246373</v>
      </c>
      <c r="H1734" s="210">
        <v>37026.363344907404</v>
      </c>
      <c r="I1734" t="s">
        <v>1262</v>
      </c>
      <c r="M1734" t="s">
        <v>3795</v>
      </c>
      <c r="N1734" t="s">
        <v>3623</v>
      </c>
      <c r="O1734" t="s">
        <v>1417</v>
      </c>
      <c r="Q1734" s="211">
        <v>5000</v>
      </c>
      <c r="S1734" t="s">
        <v>3796</v>
      </c>
      <c r="T1734" t="s">
        <v>2685</v>
      </c>
      <c r="U1734" s="213">
        <v>4.3099999999999996</v>
      </c>
      <c r="V1734" t="s">
        <v>1480</v>
      </c>
      <c r="W1734" t="s">
        <v>1419</v>
      </c>
      <c r="X1734" t="s">
        <v>1420</v>
      </c>
      <c r="Y1734" t="s">
        <v>3280</v>
      </c>
      <c r="Z1734" t="s">
        <v>4118</v>
      </c>
      <c r="AA1734">
        <v>789338</v>
      </c>
      <c r="AB1734" s="210">
        <v>37027.875</v>
      </c>
      <c r="AC1734" s="210">
        <v>37027.875</v>
      </c>
    </row>
    <row r="1735" spans="1:30" x14ac:dyDescent="0.2">
      <c r="A1735" s="44" t="str">
        <f t="shared" si="131"/>
        <v>US Natural Gas Financial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Financial</v>
      </c>
      <c r="E1735" s="44">
        <f>IF(VLOOKUP(S1735,'DD-Lookup'!$J$6:$L$50,3,FALSE)="Monthly",(YEAR(AC1735)-YEAR(AB1735))*12+MONTH(AC1735)-MONTH(AB1735)+1,(AC1735-AB1735+1))</f>
        <v>30</v>
      </c>
      <c r="F1735" s="225">
        <f t="shared" si="135"/>
        <v>300000</v>
      </c>
      <c r="G1735" s="214">
        <v>1246374</v>
      </c>
      <c r="H1735" s="210">
        <v>37026.363391203704</v>
      </c>
      <c r="I1735" t="s">
        <v>2630</v>
      </c>
      <c r="M1735" t="s">
        <v>3795</v>
      </c>
      <c r="N1735" t="s">
        <v>3247</v>
      </c>
      <c r="O1735" t="s">
        <v>3248</v>
      </c>
      <c r="P1735" s="211">
        <v>10000</v>
      </c>
      <c r="S1735" t="s">
        <v>3796</v>
      </c>
      <c r="T1735" t="s">
        <v>2685</v>
      </c>
      <c r="U1735" s="213">
        <v>4.4950000000000001</v>
      </c>
      <c r="V1735" t="s">
        <v>3254</v>
      </c>
      <c r="W1735" t="s">
        <v>3975</v>
      </c>
      <c r="X1735" t="s">
        <v>3250</v>
      </c>
      <c r="Y1735" t="s">
        <v>2803</v>
      </c>
      <c r="Z1735" t="s">
        <v>4117</v>
      </c>
      <c r="AA1735" t="s">
        <v>1481</v>
      </c>
      <c r="AB1735" s="210">
        <v>37043.875</v>
      </c>
      <c r="AC1735" s="210">
        <v>37072.875</v>
      </c>
      <c r="AD1735">
        <f>(AC1735-AB1735+1)*SUM(P1735:Q1735)</f>
        <v>300000</v>
      </c>
    </row>
    <row r="1736" spans="1:30" x14ac:dyDescent="0.2">
      <c r="A1736" s="44" t="str">
        <f t="shared" si="131"/>
        <v>US Power Physical</v>
      </c>
      <c r="B1736" s="44" t="str">
        <f t="shared" si="132"/>
        <v>US</v>
      </c>
      <c r="C1736" s="44" t="str">
        <f t="shared" si="133"/>
        <v>Power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25">
        <f t="shared" si="135"/>
        <v>25</v>
      </c>
      <c r="G1736" s="214">
        <v>1246375</v>
      </c>
      <c r="H1736" s="210">
        <v>37026.363425925927</v>
      </c>
      <c r="I1736" t="s">
        <v>3086</v>
      </c>
      <c r="J1736" t="s">
        <v>1247</v>
      </c>
      <c r="K1736" t="s">
        <v>3207</v>
      </c>
      <c r="M1736" t="s">
        <v>3886</v>
      </c>
      <c r="N1736" t="s">
        <v>3650</v>
      </c>
      <c r="O1736" t="s">
        <v>3651</v>
      </c>
      <c r="Q1736" s="211">
        <v>25</v>
      </c>
      <c r="S1736" t="s">
        <v>3794</v>
      </c>
      <c r="T1736" t="s">
        <v>2685</v>
      </c>
      <c r="U1736" s="213">
        <v>93</v>
      </c>
      <c r="V1736" t="s">
        <v>1248</v>
      </c>
      <c r="W1736" t="s">
        <v>3653</v>
      </c>
      <c r="X1736" t="s">
        <v>3654</v>
      </c>
      <c r="Y1736" t="s">
        <v>3074</v>
      </c>
      <c r="Z1736" t="s">
        <v>4112</v>
      </c>
      <c r="AA1736">
        <v>611147.1</v>
      </c>
      <c r="AB1736" s="210">
        <v>37027.875</v>
      </c>
      <c r="AC1736" s="210">
        <v>37027.875</v>
      </c>
    </row>
    <row r="1737" spans="1:30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25">
        <f t="shared" si="135"/>
        <v>5000</v>
      </c>
      <c r="G1737" s="214">
        <v>1246376</v>
      </c>
      <c r="H1737" s="210">
        <v>37026.363437499997</v>
      </c>
      <c r="I1737" t="s">
        <v>3212</v>
      </c>
      <c r="M1737" t="s">
        <v>3795</v>
      </c>
      <c r="N1737" t="s">
        <v>3275</v>
      </c>
      <c r="O1737" t="s">
        <v>3593</v>
      </c>
      <c r="P1737" s="211">
        <v>5000</v>
      </c>
      <c r="S1737" t="s">
        <v>3796</v>
      </c>
      <c r="T1737" t="s">
        <v>2685</v>
      </c>
      <c r="U1737" s="213">
        <v>5.8</v>
      </c>
      <c r="V1737" t="s">
        <v>1482</v>
      </c>
      <c r="W1737" t="s">
        <v>3579</v>
      </c>
      <c r="X1737" t="s">
        <v>3580</v>
      </c>
      <c r="Y1737" t="s">
        <v>3280</v>
      </c>
      <c r="Z1737" t="s">
        <v>4117</v>
      </c>
      <c r="AA1737">
        <v>789341</v>
      </c>
      <c r="AB1737" s="210">
        <v>37027.875</v>
      </c>
      <c r="AC1737" s="210">
        <v>37027.875</v>
      </c>
    </row>
    <row r="1738" spans="1:30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25">
        <f t="shared" si="135"/>
        <v>10000</v>
      </c>
      <c r="G1738" s="214">
        <v>1246377</v>
      </c>
      <c r="H1738" s="210">
        <v>37026.363506944443</v>
      </c>
      <c r="I1738" t="s">
        <v>3234</v>
      </c>
      <c r="M1738" t="s">
        <v>3795</v>
      </c>
      <c r="N1738" t="s">
        <v>3275</v>
      </c>
      <c r="O1738" t="s">
        <v>1250</v>
      </c>
      <c r="Q1738" s="211">
        <v>10000</v>
      </c>
      <c r="S1738" t="s">
        <v>3796</v>
      </c>
      <c r="T1738" t="s">
        <v>2685</v>
      </c>
      <c r="U1738" s="213">
        <v>4.63</v>
      </c>
      <c r="V1738" t="s">
        <v>1040</v>
      </c>
      <c r="W1738" t="s">
        <v>3491</v>
      </c>
      <c r="X1738" t="s">
        <v>3492</v>
      </c>
      <c r="Y1738" t="s">
        <v>3280</v>
      </c>
      <c r="Z1738" t="s">
        <v>4117</v>
      </c>
      <c r="AA1738">
        <v>789342</v>
      </c>
      <c r="AB1738" s="210">
        <v>37027.875</v>
      </c>
      <c r="AC1738" s="210">
        <v>37027.875</v>
      </c>
    </row>
    <row r="1739" spans="1:30" x14ac:dyDescent="0.2">
      <c r="A1739" s="44" t="str">
        <f t="shared" ref="A1739:A1802" si="136">B1739&amp;" "&amp;C1739&amp;" "&amp;D1739</f>
        <v>US Power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Power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25">
        <f t="shared" ref="F1739:F1802" si="140">E1739*SUM(P1739:Q1739)</f>
        <v>50</v>
      </c>
      <c r="G1739" s="214">
        <v>1246378</v>
      </c>
      <c r="H1739" s="210">
        <v>37026.363518518519</v>
      </c>
      <c r="I1739" t="s">
        <v>3110</v>
      </c>
      <c r="M1739" t="s">
        <v>3886</v>
      </c>
      <c r="N1739" t="s">
        <v>3096</v>
      </c>
      <c r="O1739" t="s">
        <v>3111</v>
      </c>
      <c r="Q1739" s="211">
        <v>50</v>
      </c>
      <c r="S1739" t="s">
        <v>3794</v>
      </c>
      <c r="T1739" t="s">
        <v>2685</v>
      </c>
      <c r="U1739" s="213">
        <v>52.25</v>
      </c>
      <c r="V1739" t="s">
        <v>3112</v>
      </c>
      <c r="W1739" t="s">
        <v>3113</v>
      </c>
      <c r="X1739" t="s">
        <v>3114</v>
      </c>
      <c r="Y1739" t="s">
        <v>3074</v>
      </c>
      <c r="Z1739" t="s">
        <v>4112</v>
      </c>
      <c r="AA1739">
        <v>611148.1</v>
      </c>
      <c r="AB1739" s="210">
        <v>37027.875</v>
      </c>
      <c r="AC1739" s="210">
        <v>37027.875</v>
      </c>
    </row>
    <row r="1740" spans="1:30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25">
        <f t="shared" si="140"/>
        <v>6000</v>
      </c>
      <c r="G1740" s="214">
        <v>1246379</v>
      </c>
      <c r="H1740" s="210">
        <v>37026.363541666666</v>
      </c>
      <c r="I1740" t="s">
        <v>1483</v>
      </c>
      <c r="M1740" t="s">
        <v>3795</v>
      </c>
      <c r="N1740" t="s">
        <v>3275</v>
      </c>
      <c r="O1740" t="s">
        <v>3407</v>
      </c>
      <c r="P1740" s="211">
        <v>6000</v>
      </c>
      <c r="S1740" t="s">
        <v>3796</v>
      </c>
      <c r="T1740" t="s">
        <v>2685</v>
      </c>
      <c r="U1740" s="213">
        <v>4.665</v>
      </c>
      <c r="V1740" t="s">
        <v>1484</v>
      </c>
      <c r="W1740" t="s">
        <v>3408</v>
      </c>
      <c r="X1740" t="s">
        <v>3409</v>
      </c>
      <c r="Y1740" t="s">
        <v>3280</v>
      </c>
      <c r="Z1740" t="s">
        <v>4117</v>
      </c>
      <c r="AA1740">
        <v>789343</v>
      </c>
      <c r="AB1740" s="210">
        <v>37027.875</v>
      </c>
      <c r="AC1740" s="210">
        <v>37027.875</v>
      </c>
    </row>
    <row r="1741" spans="1:30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25">
        <f t="shared" si="140"/>
        <v>10000</v>
      </c>
      <c r="G1741" s="214">
        <v>1246380</v>
      </c>
      <c r="H1741" s="210">
        <v>37026.363587962966</v>
      </c>
      <c r="I1741" t="s">
        <v>3234</v>
      </c>
      <c r="M1741" t="s">
        <v>3795</v>
      </c>
      <c r="N1741" t="s">
        <v>3275</v>
      </c>
      <c r="O1741" t="s">
        <v>3470</v>
      </c>
      <c r="P1741" s="211">
        <v>10000</v>
      </c>
      <c r="S1741" t="s">
        <v>3796</v>
      </c>
      <c r="T1741" t="s">
        <v>2685</v>
      </c>
      <c r="U1741" s="213">
        <v>4.4050000000000002</v>
      </c>
      <c r="V1741" t="s">
        <v>1040</v>
      </c>
      <c r="W1741" t="s">
        <v>3471</v>
      </c>
      <c r="X1741" t="s">
        <v>3472</v>
      </c>
      <c r="Y1741" t="s">
        <v>3280</v>
      </c>
      <c r="Z1741" t="s">
        <v>4117</v>
      </c>
      <c r="AA1741">
        <v>789344</v>
      </c>
      <c r="AB1741" s="210">
        <v>37027.875</v>
      </c>
      <c r="AC1741" s="210">
        <v>37027.875</v>
      </c>
    </row>
    <row r="1742" spans="1:30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25">
        <f t="shared" si="140"/>
        <v>5000</v>
      </c>
      <c r="G1742" s="214">
        <v>1246381</v>
      </c>
      <c r="H1742" s="210">
        <v>37026.363599537035</v>
      </c>
      <c r="I1742" t="s">
        <v>1371</v>
      </c>
      <c r="M1742" t="s">
        <v>3795</v>
      </c>
      <c r="N1742" t="s">
        <v>3275</v>
      </c>
      <c r="O1742" t="s">
        <v>1478</v>
      </c>
      <c r="Q1742" s="211">
        <v>5000</v>
      </c>
      <c r="S1742" t="s">
        <v>3796</v>
      </c>
      <c r="T1742" t="s">
        <v>2685</v>
      </c>
      <c r="U1742" s="213">
        <v>4.3250000000000002</v>
      </c>
      <c r="V1742" t="s">
        <v>1372</v>
      </c>
      <c r="W1742" t="s">
        <v>3363</v>
      </c>
      <c r="X1742" t="s">
        <v>3364</v>
      </c>
      <c r="Y1742" t="s">
        <v>3280</v>
      </c>
      <c r="Z1742" t="s">
        <v>4117</v>
      </c>
      <c r="AA1742">
        <v>789345</v>
      </c>
      <c r="AB1742" s="210">
        <v>37027.875</v>
      </c>
      <c r="AC1742" s="210">
        <v>37027.875</v>
      </c>
    </row>
    <row r="1743" spans="1:30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25">
        <f t="shared" si="140"/>
        <v>3000</v>
      </c>
      <c r="G1743" s="214">
        <v>1246382</v>
      </c>
      <c r="H1743" s="210">
        <v>37026.363622685189</v>
      </c>
      <c r="I1743" t="s">
        <v>3822</v>
      </c>
      <c r="M1743" t="s">
        <v>3795</v>
      </c>
      <c r="N1743" t="s">
        <v>1485</v>
      </c>
      <c r="O1743" t="s">
        <v>1486</v>
      </c>
      <c r="P1743" s="211">
        <v>100</v>
      </c>
      <c r="S1743" t="s">
        <v>1215</v>
      </c>
      <c r="T1743" t="s">
        <v>2685</v>
      </c>
      <c r="U1743" s="213">
        <v>6.7500000000000004E-2</v>
      </c>
      <c r="V1743" t="s">
        <v>1487</v>
      </c>
      <c r="W1743" t="s">
        <v>1216</v>
      </c>
      <c r="X1743" t="s">
        <v>1217</v>
      </c>
      <c r="Y1743" t="s">
        <v>2803</v>
      </c>
      <c r="Z1743" t="s">
        <v>4117</v>
      </c>
      <c r="AA1743" t="s">
        <v>1488</v>
      </c>
      <c r="AB1743" s="210">
        <v>37043</v>
      </c>
      <c r="AC1743" s="210">
        <v>37072</v>
      </c>
      <c r="AD1743">
        <f>(AC1743-AB1743+1)*SUM(P1743:Q1743)</f>
        <v>3000</v>
      </c>
    </row>
    <row r="1744" spans="1:30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25">
        <f t="shared" si="140"/>
        <v>5000</v>
      </c>
      <c r="G1744" s="214">
        <v>1246384</v>
      </c>
      <c r="H1744" s="210">
        <v>37026.363622685189</v>
      </c>
      <c r="I1744" t="s">
        <v>4237</v>
      </c>
      <c r="M1744" t="s">
        <v>3795</v>
      </c>
      <c r="N1744" t="s">
        <v>3275</v>
      </c>
      <c r="O1744" t="s">
        <v>1122</v>
      </c>
      <c r="P1744" s="211">
        <v>5000</v>
      </c>
      <c r="S1744" t="s">
        <v>3796</v>
      </c>
      <c r="T1744" t="s">
        <v>2685</v>
      </c>
      <c r="U1744" s="213">
        <v>4.28</v>
      </c>
      <c r="V1744" t="s">
        <v>3736</v>
      </c>
      <c r="W1744" t="s">
        <v>3363</v>
      </c>
      <c r="X1744" t="s">
        <v>3364</v>
      </c>
      <c r="Y1744" t="s">
        <v>3280</v>
      </c>
      <c r="Z1744" t="s">
        <v>4117</v>
      </c>
      <c r="AA1744">
        <v>789346</v>
      </c>
      <c r="AB1744" s="210">
        <v>37027.875</v>
      </c>
      <c r="AC1744" s="210">
        <v>37027.875</v>
      </c>
    </row>
    <row r="1745" spans="1:30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25">
        <f t="shared" si="140"/>
        <v>5000</v>
      </c>
      <c r="G1745" s="214">
        <v>1246386</v>
      </c>
      <c r="H1745" s="210">
        <v>37026.363680555558</v>
      </c>
      <c r="I1745" t="s">
        <v>4237</v>
      </c>
      <c r="M1745" t="s">
        <v>3795</v>
      </c>
      <c r="N1745" t="s">
        <v>3275</v>
      </c>
      <c r="O1745" t="s">
        <v>1122</v>
      </c>
      <c r="P1745" s="211">
        <v>5000</v>
      </c>
      <c r="S1745" t="s">
        <v>3796</v>
      </c>
      <c r="T1745" t="s">
        <v>2685</v>
      </c>
      <c r="U1745" s="213">
        <v>4.2750000000000004</v>
      </c>
      <c r="V1745" t="s">
        <v>3736</v>
      </c>
      <c r="W1745" t="s">
        <v>3363</v>
      </c>
      <c r="X1745" t="s">
        <v>3364</v>
      </c>
      <c r="Y1745" t="s">
        <v>3280</v>
      </c>
      <c r="Z1745" t="s">
        <v>4117</v>
      </c>
      <c r="AA1745">
        <v>789347</v>
      </c>
      <c r="AB1745" s="210">
        <v>37027.875</v>
      </c>
      <c r="AC1745" s="210">
        <v>37027.875</v>
      </c>
    </row>
    <row r="1746" spans="1:30" x14ac:dyDescent="0.2">
      <c r="A1746" s="44" t="str">
        <f t="shared" si="136"/>
        <v>US Power Physical</v>
      </c>
      <c r="B1746" s="44" t="str">
        <f t="shared" si="137"/>
        <v>US</v>
      </c>
      <c r="C1746" s="44" t="str">
        <f t="shared" si="138"/>
        <v>Power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15</v>
      </c>
      <c r="F1746" s="225">
        <f t="shared" si="140"/>
        <v>750</v>
      </c>
      <c r="G1746" s="214">
        <v>1246387</v>
      </c>
      <c r="H1746" s="210">
        <v>37026.363692129627</v>
      </c>
      <c r="I1746" t="s">
        <v>3822</v>
      </c>
      <c r="M1746" t="s">
        <v>3886</v>
      </c>
      <c r="N1746" t="s">
        <v>3096</v>
      </c>
      <c r="O1746" t="s">
        <v>3486</v>
      </c>
      <c r="P1746" s="211">
        <v>50</v>
      </c>
      <c r="S1746" t="s">
        <v>3794</v>
      </c>
      <c r="T1746" t="s">
        <v>2685</v>
      </c>
      <c r="U1746" s="213">
        <v>46.5</v>
      </c>
      <c r="V1746" t="s">
        <v>3153</v>
      </c>
      <c r="W1746" t="s">
        <v>3138</v>
      </c>
      <c r="X1746" t="s">
        <v>3139</v>
      </c>
      <c r="Y1746" t="s">
        <v>3074</v>
      </c>
      <c r="Z1746" t="s">
        <v>4112</v>
      </c>
      <c r="AA1746">
        <v>611150.1</v>
      </c>
      <c r="AB1746" s="210">
        <v>37028.875</v>
      </c>
      <c r="AC1746" s="210">
        <v>37042.875</v>
      </c>
    </row>
    <row r="1747" spans="1:30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25">
        <f t="shared" si="140"/>
        <v>10000</v>
      </c>
      <c r="G1747" s="214">
        <v>1246388</v>
      </c>
      <c r="H1747" s="210">
        <v>37026.363703703704</v>
      </c>
      <c r="I1747" t="s">
        <v>3439</v>
      </c>
      <c r="M1747" t="s">
        <v>3795</v>
      </c>
      <c r="N1747" t="s">
        <v>3275</v>
      </c>
      <c r="O1747" t="s">
        <v>3607</v>
      </c>
      <c r="Q1747" s="211">
        <v>10000</v>
      </c>
      <c r="S1747" t="s">
        <v>3796</v>
      </c>
      <c r="T1747" t="s">
        <v>2685</v>
      </c>
      <c r="U1747" s="213">
        <v>4.3250000000000002</v>
      </c>
      <c r="V1747" t="s">
        <v>1489</v>
      </c>
      <c r="W1747" t="s">
        <v>3609</v>
      </c>
      <c r="X1747" t="s">
        <v>3580</v>
      </c>
      <c r="Y1747" t="s">
        <v>3280</v>
      </c>
      <c r="Z1747" t="s">
        <v>4117</v>
      </c>
      <c r="AA1747">
        <v>789348</v>
      </c>
      <c r="AB1747" s="210">
        <v>37027.875</v>
      </c>
      <c r="AC1747" s="210">
        <v>37027.875</v>
      </c>
    </row>
    <row r="1748" spans="1:30" x14ac:dyDescent="0.2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30</v>
      </c>
      <c r="F1748" s="225">
        <f t="shared" si="140"/>
        <v>300000</v>
      </c>
      <c r="G1748" s="214">
        <v>1246389</v>
      </c>
      <c r="H1748" s="210">
        <v>37026.363726851851</v>
      </c>
      <c r="I1748" t="s">
        <v>3212</v>
      </c>
      <c r="M1748" t="s">
        <v>3795</v>
      </c>
      <c r="N1748" t="s">
        <v>3247</v>
      </c>
      <c r="O1748" t="s">
        <v>3248</v>
      </c>
      <c r="P1748" s="211">
        <v>10000</v>
      </c>
      <c r="S1748" t="s">
        <v>3796</v>
      </c>
      <c r="T1748" t="s">
        <v>2685</v>
      </c>
      <c r="U1748" s="213">
        <v>4.49</v>
      </c>
      <c r="V1748" t="s">
        <v>1490</v>
      </c>
      <c r="W1748" t="s">
        <v>3975</v>
      </c>
      <c r="X1748" t="s">
        <v>3250</v>
      </c>
      <c r="Y1748" t="s">
        <v>2803</v>
      </c>
      <c r="Z1748" t="s">
        <v>4117</v>
      </c>
      <c r="AA1748" t="s">
        <v>1491</v>
      </c>
      <c r="AB1748" s="210">
        <v>37043.875</v>
      </c>
      <c r="AC1748" s="210">
        <v>37072.875</v>
      </c>
      <c r="AD1748">
        <f>(AC1748-AB1748+1)*SUM(P1748:Q1748)</f>
        <v>300000</v>
      </c>
    </row>
    <row r="1749" spans="1:30" x14ac:dyDescent="0.2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30</v>
      </c>
      <c r="F1749" s="225">
        <f t="shared" si="140"/>
        <v>75000</v>
      </c>
      <c r="G1749" s="214">
        <v>1246390</v>
      </c>
      <c r="H1749" s="210">
        <v>37026.363738425927</v>
      </c>
      <c r="I1749" t="s">
        <v>3479</v>
      </c>
      <c r="M1749" t="s">
        <v>3795</v>
      </c>
      <c r="N1749" t="s">
        <v>3303</v>
      </c>
      <c r="O1749" t="s">
        <v>1119</v>
      </c>
      <c r="Q1749" s="211">
        <v>2500</v>
      </c>
      <c r="S1749" t="s">
        <v>3796</v>
      </c>
      <c r="T1749" t="s">
        <v>2685</v>
      </c>
      <c r="U1749" s="213">
        <v>4.96</v>
      </c>
      <c r="V1749" t="s">
        <v>1492</v>
      </c>
      <c r="W1749" t="s">
        <v>1111</v>
      </c>
      <c r="X1749" t="s">
        <v>1112</v>
      </c>
      <c r="Y1749" t="s">
        <v>2803</v>
      </c>
      <c r="Z1749" t="s">
        <v>4117</v>
      </c>
      <c r="AA1749" t="s">
        <v>1493</v>
      </c>
      <c r="AB1749" s="210">
        <v>37135.875</v>
      </c>
      <c r="AC1749" s="210">
        <v>37164.875</v>
      </c>
      <c r="AD1749">
        <f>(AC1749-AB1749+1)*SUM(P1749:Q1749)</f>
        <v>75000</v>
      </c>
    </row>
    <row r="1750" spans="1:30" x14ac:dyDescent="0.2">
      <c r="A1750" s="44" t="str">
        <f t="shared" si="136"/>
        <v>US Power Physical</v>
      </c>
      <c r="B1750" s="44" t="str">
        <f t="shared" si="137"/>
        <v>US</v>
      </c>
      <c r="C1750" s="44" t="str">
        <f t="shared" si="138"/>
        <v>Power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25">
        <f t="shared" si="140"/>
        <v>25</v>
      </c>
      <c r="G1750" s="214">
        <v>1246391</v>
      </c>
      <c r="H1750" s="210">
        <v>37026.363749999997</v>
      </c>
      <c r="I1750" t="s">
        <v>3755</v>
      </c>
      <c r="M1750" t="s">
        <v>3886</v>
      </c>
      <c r="N1750" t="s">
        <v>3645</v>
      </c>
      <c r="O1750" t="s">
        <v>1018</v>
      </c>
      <c r="Q1750" s="211">
        <v>25</v>
      </c>
      <c r="S1750" t="s">
        <v>3794</v>
      </c>
      <c r="T1750" t="s">
        <v>2685</v>
      </c>
      <c r="U1750" s="213">
        <v>245</v>
      </c>
      <c r="V1750" t="s">
        <v>3756</v>
      </c>
      <c r="W1750" t="s">
        <v>3666</v>
      </c>
      <c r="X1750" t="s">
        <v>3730</v>
      </c>
      <c r="Y1750" t="s">
        <v>3074</v>
      </c>
      <c r="Z1750" t="s">
        <v>4112</v>
      </c>
      <c r="AA1750">
        <v>611152.1</v>
      </c>
      <c r="AB1750" s="210">
        <v>37027.875</v>
      </c>
      <c r="AC1750" s="210">
        <v>37027.875</v>
      </c>
    </row>
    <row r="1751" spans="1:30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25">
        <f t="shared" si="140"/>
        <v>5000</v>
      </c>
      <c r="G1751" s="214">
        <v>1246392</v>
      </c>
      <c r="H1751" s="210">
        <v>37026.363761574074</v>
      </c>
      <c r="I1751" t="s">
        <v>1084</v>
      </c>
      <c r="M1751" t="s">
        <v>3795</v>
      </c>
      <c r="N1751" t="s">
        <v>3275</v>
      </c>
      <c r="O1751" t="s">
        <v>3340</v>
      </c>
      <c r="Q1751" s="211">
        <v>5000</v>
      </c>
      <c r="S1751" t="s">
        <v>3796</v>
      </c>
      <c r="T1751" t="s">
        <v>2685</v>
      </c>
      <c r="U1751" s="213">
        <v>4.34</v>
      </c>
      <c r="V1751" t="s">
        <v>1415</v>
      </c>
      <c r="W1751" t="s">
        <v>3328</v>
      </c>
      <c r="X1751" t="s">
        <v>3329</v>
      </c>
      <c r="Y1751" t="s">
        <v>3280</v>
      </c>
      <c r="Z1751" t="s">
        <v>4117</v>
      </c>
      <c r="AA1751">
        <v>789349</v>
      </c>
      <c r="AB1751" s="210">
        <v>37027.875</v>
      </c>
      <c r="AC1751" s="210">
        <v>37027.875</v>
      </c>
    </row>
    <row r="1752" spans="1:30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25">
        <f t="shared" si="140"/>
        <v>1348</v>
      </c>
      <c r="G1752" s="214">
        <v>1246393</v>
      </c>
      <c r="H1752" s="210">
        <v>37026.36378472222</v>
      </c>
      <c r="I1752" t="s">
        <v>3631</v>
      </c>
      <c r="M1752" t="s">
        <v>3795</v>
      </c>
      <c r="N1752" t="s">
        <v>3275</v>
      </c>
      <c r="O1752" t="s">
        <v>3327</v>
      </c>
      <c r="Q1752" s="211">
        <v>1348</v>
      </c>
      <c r="S1752" t="s">
        <v>3796</v>
      </c>
      <c r="T1752" t="s">
        <v>2685</v>
      </c>
      <c r="U1752" s="213">
        <v>4.3150000000000004</v>
      </c>
      <c r="V1752" t="s">
        <v>3632</v>
      </c>
      <c r="W1752" t="s">
        <v>3328</v>
      </c>
      <c r="X1752" t="s">
        <v>3329</v>
      </c>
      <c r="Y1752" t="s">
        <v>3280</v>
      </c>
      <c r="Z1752" t="s">
        <v>4117</v>
      </c>
      <c r="AA1752">
        <v>789350</v>
      </c>
      <c r="AB1752" s="210">
        <v>37027.875</v>
      </c>
      <c r="AC1752" s="210">
        <v>37027.875</v>
      </c>
    </row>
    <row r="1753" spans="1:30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25">
        <f t="shared" si="140"/>
        <v>5000</v>
      </c>
      <c r="G1753" s="214">
        <v>1246394</v>
      </c>
      <c r="H1753" s="210">
        <v>37026.363819444443</v>
      </c>
      <c r="I1753" t="s">
        <v>3674</v>
      </c>
      <c r="M1753" t="s">
        <v>3795</v>
      </c>
      <c r="N1753" t="s">
        <v>3275</v>
      </c>
      <c r="O1753" t="s">
        <v>1250</v>
      </c>
      <c r="Q1753" s="211">
        <v>5000</v>
      </c>
      <c r="S1753" t="s">
        <v>3796</v>
      </c>
      <c r="T1753" t="s">
        <v>2685</v>
      </c>
      <c r="U1753" s="213">
        <v>4.6399999999999997</v>
      </c>
      <c r="V1753" t="s">
        <v>3675</v>
      </c>
      <c r="W1753" t="s">
        <v>3491</v>
      </c>
      <c r="X1753" t="s">
        <v>3492</v>
      </c>
      <c r="Y1753" t="s">
        <v>3280</v>
      </c>
      <c r="Z1753" t="s">
        <v>4117</v>
      </c>
      <c r="AA1753">
        <v>789351</v>
      </c>
      <c r="AB1753" s="210">
        <v>37027.875</v>
      </c>
      <c r="AC1753" s="210">
        <v>37027.875</v>
      </c>
    </row>
    <row r="1754" spans="1:30" x14ac:dyDescent="0.2">
      <c r="A1754" s="44" t="str">
        <f t="shared" si="136"/>
        <v>US Natural Gas Financial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Financial</v>
      </c>
      <c r="E1754" s="44">
        <f>IF(VLOOKUP(S1754,'DD-Lookup'!$J$6:$L$50,3,FALSE)="Monthly",(YEAR(AC1754)-YEAR(AB1754))*12+MONTH(AC1754)-MONTH(AB1754)+1,(AC1754-AB1754+1))</f>
        <v>30</v>
      </c>
      <c r="F1754" s="225">
        <f t="shared" si="140"/>
        <v>150000</v>
      </c>
      <c r="G1754" s="214">
        <v>1246395</v>
      </c>
      <c r="H1754" s="210">
        <v>37026.36383101852</v>
      </c>
      <c r="I1754" t="s">
        <v>2955</v>
      </c>
      <c r="M1754" t="s">
        <v>3795</v>
      </c>
      <c r="N1754" t="s">
        <v>3247</v>
      </c>
      <c r="O1754" t="s">
        <v>3248</v>
      </c>
      <c r="P1754" s="211">
        <v>5000</v>
      </c>
      <c r="S1754" t="s">
        <v>3796</v>
      </c>
      <c r="T1754" t="s">
        <v>2685</v>
      </c>
      <c r="U1754" s="213">
        <v>4.49</v>
      </c>
      <c r="V1754" t="s">
        <v>1384</v>
      </c>
      <c r="W1754" t="s">
        <v>3975</v>
      </c>
      <c r="X1754" t="s">
        <v>3250</v>
      </c>
      <c r="Y1754" t="s">
        <v>2803</v>
      </c>
      <c r="Z1754" t="s">
        <v>4117</v>
      </c>
      <c r="AA1754" t="s">
        <v>1494</v>
      </c>
      <c r="AB1754" s="210">
        <v>37043.875</v>
      </c>
      <c r="AC1754" s="210">
        <v>37072.875</v>
      </c>
      <c r="AD1754">
        <f>(AC1754-AB1754+1)*SUM(P1754:Q1754)</f>
        <v>150000</v>
      </c>
    </row>
    <row r="1755" spans="1:30" x14ac:dyDescent="0.2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31</v>
      </c>
      <c r="F1755" s="225">
        <f t="shared" si="140"/>
        <v>77500</v>
      </c>
      <c r="G1755" s="214">
        <v>1246396</v>
      </c>
      <c r="H1755" s="210">
        <v>37026.363842592589</v>
      </c>
      <c r="I1755" t="s">
        <v>3479</v>
      </c>
      <c r="M1755" t="s">
        <v>3795</v>
      </c>
      <c r="N1755" t="s">
        <v>3303</v>
      </c>
      <c r="O1755" t="s">
        <v>1135</v>
      </c>
      <c r="P1755" s="211">
        <v>2500</v>
      </c>
      <c r="S1755" t="s">
        <v>3796</v>
      </c>
      <c r="T1755" t="s">
        <v>2685</v>
      </c>
      <c r="U1755" s="213">
        <v>4.18</v>
      </c>
      <c r="V1755" t="s">
        <v>1492</v>
      </c>
      <c r="W1755" t="s">
        <v>1111</v>
      </c>
      <c r="X1755" t="s">
        <v>1112</v>
      </c>
      <c r="Y1755" t="s">
        <v>2803</v>
      </c>
      <c r="Z1755" t="s">
        <v>4117</v>
      </c>
      <c r="AA1755" t="s">
        <v>1495</v>
      </c>
      <c r="AB1755" s="210">
        <v>37165</v>
      </c>
      <c r="AC1755" s="210">
        <v>37195</v>
      </c>
      <c r="AD1755">
        <f>(AC1755-AB1755+1)*SUM(P1755:Q1755)</f>
        <v>77500</v>
      </c>
    </row>
    <row r="1756" spans="1:30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25">
        <f t="shared" si="140"/>
        <v>10000</v>
      </c>
      <c r="G1756" s="214">
        <v>1246397</v>
      </c>
      <c r="H1756" s="210">
        <v>37026.363865740743</v>
      </c>
      <c r="I1756" t="s">
        <v>4237</v>
      </c>
      <c r="M1756" t="s">
        <v>3795</v>
      </c>
      <c r="N1756" t="s">
        <v>3275</v>
      </c>
      <c r="O1756" t="s">
        <v>3607</v>
      </c>
      <c r="P1756" s="211">
        <v>10000</v>
      </c>
      <c r="S1756" t="s">
        <v>3796</v>
      </c>
      <c r="T1756" t="s">
        <v>2685</v>
      </c>
      <c r="U1756" s="213">
        <v>4.3</v>
      </c>
      <c r="V1756" t="s">
        <v>3725</v>
      </c>
      <c r="W1756" t="s">
        <v>3609</v>
      </c>
      <c r="X1756" t="s">
        <v>3580</v>
      </c>
      <c r="Y1756" t="s">
        <v>3280</v>
      </c>
      <c r="Z1756" t="s">
        <v>4117</v>
      </c>
      <c r="AA1756">
        <v>789352</v>
      </c>
      <c r="AB1756" s="210">
        <v>37027.875</v>
      </c>
      <c r="AC1756" s="210">
        <v>37027.875</v>
      </c>
    </row>
    <row r="1757" spans="1:30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25">
        <f t="shared" si="140"/>
        <v>2500</v>
      </c>
      <c r="G1757" s="214">
        <v>1246398</v>
      </c>
      <c r="H1757" s="210">
        <v>37026.363865740743</v>
      </c>
      <c r="I1757" t="s">
        <v>3475</v>
      </c>
      <c r="M1757" t="s">
        <v>3795</v>
      </c>
      <c r="N1757" t="s">
        <v>3275</v>
      </c>
      <c r="O1757" t="s">
        <v>3702</v>
      </c>
      <c r="P1757" s="211">
        <v>2500</v>
      </c>
      <c r="S1757" t="s">
        <v>3796</v>
      </c>
      <c r="T1757" t="s">
        <v>2685</v>
      </c>
      <c r="U1757" s="213">
        <v>3.03</v>
      </c>
      <c r="V1757" t="s">
        <v>3476</v>
      </c>
      <c r="W1757" t="s">
        <v>3704</v>
      </c>
      <c r="X1757" t="s">
        <v>3705</v>
      </c>
      <c r="Y1757" t="s">
        <v>3280</v>
      </c>
      <c r="Z1757" t="s">
        <v>4117</v>
      </c>
      <c r="AA1757">
        <v>789353</v>
      </c>
      <c r="AB1757" s="210">
        <v>37027.875</v>
      </c>
      <c r="AC1757" s="210">
        <v>37027.875</v>
      </c>
    </row>
    <row r="1758" spans="1:30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25">
        <f t="shared" si="140"/>
        <v>5000</v>
      </c>
      <c r="G1758" s="214">
        <v>1246399</v>
      </c>
      <c r="H1758" s="210">
        <v>37026.363912037035</v>
      </c>
      <c r="I1758" t="s">
        <v>1390</v>
      </c>
      <c r="M1758" t="s">
        <v>3795</v>
      </c>
      <c r="N1758" t="s">
        <v>3275</v>
      </c>
      <c r="O1758" t="s">
        <v>3438</v>
      </c>
      <c r="Q1758" s="211">
        <v>5000</v>
      </c>
      <c r="S1758" t="s">
        <v>3796</v>
      </c>
      <c r="T1758" t="s">
        <v>2685</v>
      </c>
      <c r="U1758" s="213">
        <v>4.665</v>
      </c>
      <c r="V1758" t="s">
        <v>1391</v>
      </c>
      <c r="W1758" t="s">
        <v>3408</v>
      </c>
      <c r="X1758" t="s">
        <v>3409</v>
      </c>
      <c r="Y1758" t="s">
        <v>3280</v>
      </c>
      <c r="Z1758" t="s">
        <v>4117</v>
      </c>
      <c r="AA1758">
        <v>789354</v>
      </c>
      <c r="AB1758" s="210">
        <v>37027.875</v>
      </c>
      <c r="AC1758" s="210">
        <v>37027.875</v>
      </c>
    </row>
    <row r="1759" spans="1:30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25">
        <f t="shared" si="140"/>
        <v>2082</v>
      </c>
      <c r="G1759" s="214">
        <v>1246401</v>
      </c>
      <c r="H1759" s="210">
        <v>37026.363958333335</v>
      </c>
      <c r="I1759" t="s">
        <v>3692</v>
      </c>
      <c r="M1759" t="s">
        <v>3795</v>
      </c>
      <c r="N1759" t="s">
        <v>3275</v>
      </c>
      <c r="O1759" t="s">
        <v>3407</v>
      </c>
      <c r="P1759" s="211">
        <v>2082</v>
      </c>
      <c r="S1759" t="s">
        <v>3796</v>
      </c>
      <c r="T1759" t="s">
        <v>2685</v>
      </c>
      <c r="U1759" s="213">
        <v>4.66</v>
      </c>
      <c r="V1759" t="s">
        <v>1496</v>
      </c>
      <c r="W1759" t="s">
        <v>3408</v>
      </c>
      <c r="X1759" t="s">
        <v>3409</v>
      </c>
      <c r="Y1759" t="s">
        <v>3280</v>
      </c>
      <c r="Z1759" t="s">
        <v>4117</v>
      </c>
      <c r="AA1759">
        <v>789356</v>
      </c>
      <c r="AB1759" s="210">
        <v>37027.875</v>
      </c>
      <c r="AC1759" s="210">
        <v>37027.875</v>
      </c>
    </row>
    <row r="1760" spans="1:30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25">
        <f t="shared" si="140"/>
        <v>4600</v>
      </c>
      <c r="G1760" s="214">
        <v>1246402</v>
      </c>
      <c r="H1760" s="210">
        <v>37026.363958333335</v>
      </c>
      <c r="I1760" t="s">
        <v>1497</v>
      </c>
      <c r="M1760" t="s">
        <v>3795</v>
      </c>
      <c r="N1760" t="s">
        <v>3275</v>
      </c>
      <c r="O1760" t="s">
        <v>3601</v>
      </c>
      <c r="P1760" s="211">
        <v>4600</v>
      </c>
      <c r="S1760" t="s">
        <v>3796</v>
      </c>
      <c r="T1760" t="s">
        <v>2685</v>
      </c>
      <c r="U1760" s="213">
        <v>4.3899999999999997</v>
      </c>
      <c r="V1760" t="s">
        <v>1498</v>
      </c>
      <c r="W1760" t="s">
        <v>3471</v>
      </c>
      <c r="X1760" t="s">
        <v>3587</v>
      </c>
      <c r="Y1760" t="s">
        <v>3280</v>
      </c>
      <c r="Z1760" t="s">
        <v>4117</v>
      </c>
      <c r="AA1760">
        <v>789357</v>
      </c>
      <c r="AB1760" s="210">
        <v>37027.875</v>
      </c>
      <c r="AC1760" s="210">
        <v>37027.875</v>
      </c>
    </row>
    <row r="1761" spans="1:30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25">
        <f t="shared" si="140"/>
        <v>10000</v>
      </c>
      <c r="G1761" s="214">
        <v>1246404</v>
      </c>
      <c r="H1761" s="210">
        <v>37026.364016203705</v>
      </c>
      <c r="I1761" t="s">
        <v>2630</v>
      </c>
      <c r="M1761" t="s">
        <v>3795</v>
      </c>
      <c r="N1761" t="s">
        <v>3275</v>
      </c>
      <c r="O1761" t="s">
        <v>3276</v>
      </c>
      <c r="P1761" s="211">
        <v>10000</v>
      </c>
      <c r="S1761" t="s">
        <v>3796</v>
      </c>
      <c r="T1761" t="s">
        <v>2685</v>
      </c>
      <c r="U1761" s="213">
        <v>4.5475000000000003</v>
      </c>
      <c r="V1761" t="s">
        <v>1114</v>
      </c>
      <c r="W1761" t="s">
        <v>3278</v>
      </c>
      <c r="X1761" t="s">
        <v>3279</v>
      </c>
      <c r="Y1761" t="s">
        <v>3280</v>
      </c>
      <c r="Z1761" t="s">
        <v>4117</v>
      </c>
      <c r="AA1761">
        <v>789358</v>
      </c>
      <c r="AB1761" s="210">
        <v>37027.875</v>
      </c>
      <c r="AC1761" s="210">
        <v>37027.875</v>
      </c>
    </row>
    <row r="1762" spans="1:30" x14ac:dyDescent="0.2">
      <c r="A1762" s="44" t="str">
        <f t="shared" si="136"/>
        <v>US Power Physical</v>
      </c>
      <c r="B1762" s="44" t="str">
        <f t="shared" si="137"/>
        <v>US</v>
      </c>
      <c r="C1762" s="44" t="str">
        <f t="shared" si="138"/>
        <v>Power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2</v>
      </c>
      <c r="F1762" s="225">
        <f t="shared" si="140"/>
        <v>100</v>
      </c>
      <c r="G1762" s="214">
        <v>1246405</v>
      </c>
      <c r="H1762" s="210">
        <v>37026.364050925928</v>
      </c>
      <c r="I1762" t="s">
        <v>3145</v>
      </c>
      <c r="M1762" t="s">
        <v>3886</v>
      </c>
      <c r="N1762" t="s">
        <v>3096</v>
      </c>
      <c r="O1762" t="s">
        <v>3509</v>
      </c>
      <c r="Q1762" s="211">
        <v>50</v>
      </c>
      <c r="S1762" t="s">
        <v>3794</v>
      </c>
      <c r="T1762" t="s">
        <v>2685</v>
      </c>
      <c r="U1762" s="213">
        <v>42.5</v>
      </c>
      <c r="V1762" t="s">
        <v>1499</v>
      </c>
      <c r="W1762" t="s">
        <v>3108</v>
      </c>
      <c r="X1762" t="s">
        <v>3109</v>
      </c>
      <c r="Y1762" t="s">
        <v>3074</v>
      </c>
      <c r="Z1762" t="s">
        <v>4112</v>
      </c>
      <c r="AA1762">
        <v>611154.1</v>
      </c>
      <c r="AB1762" s="210">
        <v>37028.875</v>
      </c>
      <c r="AC1762" s="210">
        <v>37029.875</v>
      </c>
    </row>
    <row r="1763" spans="1:30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25">
        <f t="shared" si="140"/>
        <v>5000</v>
      </c>
      <c r="G1763" s="214">
        <v>1246406</v>
      </c>
      <c r="H1763" s="210">
        <v>37026.364085648151</v>
      </c>
      <c r="I1763" t="s">
        <v>3386</v>
      </c>
      <c r="M1763" t="s">
        <v>3795</v>
      </c>
      <c r="N1763" t="s">
        <v>3275</v>
      </c>
      <c r="O1763" t="s">
        <v>1403</v>
      </c>
      <c r="P1763" s="211">
        <v>5000</v>
      </c>
      <c r="S1763" t="s">
        <v>3796</v>
      </c>
      <c r="T1763" t="s">
        <v>2685</v>
      </c>
      <c r="U1763" s="213">
        <v>4.4763000000000002</v>
      </c>
      <c r="V1763" t="s">
        <v>3701</v>
      </c>
      <c r="W1763" t="s">
        <v>3278</v>
      </c>
      <c r="X1763" t="s">
        <v>3279</v>
      </c>
      <c r="Y1763" t="s">
        <v>3280</v>
      </c>
      <c r="Z1763" t="s">
        <v>4117</v>
      </c>
      <c r="AA1763">
        <v>789359</v>
      </c>
      <c r="AB1763" s="210">
        <v>37027.875</v>
      </c>
      <c r="AC1763" s="210">
        <v>37027.875</v>
      </c>
    </row>
    <row r="1764" spans="1:30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25">
        <f t="shared" si="140"/>
        <v>10000</v>
      </c>
      <c r="G1764" s="214">
        <v>1246407</v>
      </c>
      <c r="H1764" s="210">
        <v>37026.36409722222</v>
      </c>
      <c r="I1764" t="s">
        <v>3093</v>
      </c>
      <c r="M1764" t="s">
        <v>3795</v>
      </c>
      <c r="N1764" t="s">
        <v>3275</v>
      </c>
      <c r="O1764" t="s">
        <v>3696</v>
      </c>
      <c r="Q1764" s="211">
        <v>10000</v>
      </c>
      <c r="S1764" t="s">
        <v>3796</v>
      </c>
      <c r="T1764" t="s">
        <v>2685</v>
      </c>
      <c r="U1764" s="213">
        <v>10.7</v>
      </c>
      <c r="V1764" t="s">
        <v>1500</v>
      </c>
      <c r="W1764" t="s">
        <v>3695</v>
      </c>
      <c r="X1764" t="s">
        <v>3580</v>
      </c>
      <c r="Y1764" t="s">
        <v>3280</v>
      </c>
      <c r="Z1764" t="s">
        <v>4117</v>
      </c>
      <c r="AA1764">
        <v>789360</v>
      </c>
      <c r="AB1764" s="210">
        <v>37027.875</v>
      </c>
      <c r="AC1764" s="210">
        <v>37027.875</v>
      </c>
    </row>
    <row r="1765" spans="1:30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25">
        <f t="shared" si="140"/>
        <v>5000</v>
      </c>
      <c r="G1765" s="214">
        <v>1246408</v>
      </c>
      <c r="H1765" s="210">
        <v>37026.364108796297</v>
      </c>
      <c r="I1765" t="s">
        <v>1436</v>
      </c>
      <c r="M1765" t="s">
        <v>3795</v>
      </c>
      <c r="N1765" t="s">
        <v>3275</v>
      </c>
      <c r="O1765" t="s">
        <v>3548</v>
      </c>
      <c r="Q1765" s="211">
        <v>5000</v>
      </c>
      <c r="S1765" t="s">
        <v>3796</v>
      </c>
      <c r="T1765" t="s">
        <v>2685</v>
      </c>
      <c r="U1765" s="213">
        <v>4.5412999999999997</v>
      </c>
      <c r="V1765" t="s">
        <v>1437</v>
      </c>
      <c r="W1765" t="s">
        <v>3278</v>
      </c>
      <c r="X1765" t="s">
        <v>3279</v>
      </c>
      <c r="Y1765" t="s">
        <v>3280</v>
      </c>
      <c r="Z1765" t="s">
        <v>4117</v>
      </c>
      <c r="AA1765">
        <v>789361</v>
      </c>
      <c r="AB1765" s="210">
        <v>37027.875</v>
      </c>
      <c r="AC1765" s="210">
        <v>37027.875</v>
      </c>
    </row>
    <row r="1766" spans="1:30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25">
        <f t="shared" si="140"/>
        <v>10000</v>
      </c>
      <c r="G1766" s="214">
        <v>1246409</v>
      </c>
      <c r="H1766" s="210">
        <v>37026.364131944443</v>
      </c>
      <c r="I1766" t="s">
        <v>3157</v>
      </c>
      <c r="M1766" t="s">
        <v>3795</v>
      </c>
      <c r="N1766" t="s">
        <v>3275</v>
      </c>
      <c r="O1766" t="s">
        <v>3276</v>
      </c>
      <c r="P1766" s="211">
        <v>10000</v>
      </c>
      <c r="S1766" t="s">
        <v>3796</v>
      </c>
      <c r="T1766" t="s">
        <v>2685</v>
      </c>
      <c r="U1766" s="213">
        <v>4.5462999999999996</v>
      </c>
      <c r="V1766" t="s">
        <v>3277</v>
      </c>
      <c r="W1766" t="s">
        <v>3278</v>
      </c>
      <c r="X1766" t="s">
        <v>3279</v>
      </c>
      <c r="Y1766" t="s">
        <v>3280</v>
      </c>
      <c r="Z1766" t="s">
        <v>4117</v>
      </c>
      <c r="AA1766">
        <v>789362</v>
      </c>
      <c r="AB1766" s="210">
        <v>37027.875</v>
      </c>
      <c r="AC1766" s="210">
        <v>37027.875</v>
      </c>
    </row>
    <row r="1767" spans="1:30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25">
        <f t="shared" si="140"/>
        <v>10000</v>
      </c>
      <c r="G1767" s="214">
        <v>1246411</v>
      </c>
      <c r="H1767" s="210">
        <v>37026.364166666666</v>
      </c>
      <c r="I1767" t="s">
        <v>3692</v>
      </c>
      <c r="M1767" t="s">
        <v>3795</v>
      </c>
      <c r="N1767" t="s">
        <v>3275</v>
      </c>
      <c r="O1767" t="s">
        <v>3693</v>
      </c>
      <c r="Q1767" s="211">
        <v>10000</v>
      </c>
      <c r="S1767" t="s">
        <v>3796</v>
      </c>
      <c r="T1767" t="s">
        <v>2685</v>
      </c>
      <c r="U1767" s="213">
        <v>10.7</v>
      </c>
      <c r="V1767" t="s">
        <v>3694</v>
      </c>
      <c r="W1767" t="s">
        <v>3695</v>
      </c>
      <c r="X1767" t="s">
        <v>3580</v>
      </c>
      <c r="Y1767" t="s">
        <v>3280</v>
      </c>
      <c r="Z1767" t="s">
        <v>4117</v>
      </c>
      <c r="AA1767">
        <v>789363</v>
      </c>
      <c r="AB1767" s="210">
        <v>37027.875</v>
      </c>
      <c r="AC1767" s="210">
        <v>37027.875</v>
      </c>
    </row>
    <row r="1768" spans="1:30" x14ac:dyDescent="0.2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31</v>
      </c>
      <c r="F1768" s="225">
        <f t="shared" si="140"/>
        <v>155000</v>
      </c>
      <c r="G1768" s="214">
        <v>1246412</v>
      </c>
      <c r="H1768" s="210">
        <v>37026.364236111112</v>
      </c>
      <c r="I1768" t="s">
        <v>3234</v>
      </c>
      <c r="M1768" t="s">
        <v>3795</v>
      </c>
      <c r="N1768" t="s">
        <v>3303</v>
      </c>
      <c r="O1768" t="s">
        <v>1109</v>
      </c>
      <c r="P1768" s="211">
        <v>5000</v>
      </c>
      <c r="S1768" t="s">
        <v>3796</v>
      </c>
      <c r="T1768" t="s">
        <v>2685</v>
      </c>
      <c r="U1768" s="213">
        <v>6.21</v>
      </c>
      <c r="V1768" t="s">
        <v>1069</v>
      </c>
      <c r="W1768" t="s">
        <v>1111</v>
      </c>
      <c r="X1768" t="s">
        <v>1112</v>
      </c>
      <c r="Y1768" t="s">
        <v>2803</v>
      </c>
      <c r="Z1768" t="s">
        <v>4117</v>
      </c>
      <c r="AA1768" t="s">
        <v>1501</v>
      </c>
      <c r="AB1768" s="210">
        <v>37073.875</v>
      </c>
      <c r="AC1768" s="210">
        <v>37103.875</v>
      </c>
      <c r="AD1768">
        <f>(AC1768-AB1768+1)*SUM(P1768:Q1768)</f>
        <v>155000</v>
      </c>
    </row>
    <row r="1769" spans="1:30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25">
        <f t="shared" si="140"/>
        <v>5000</v>
      </c>
      <c r="G1769" s="214">
        <v>1246413</v>
      </c>
      <c r="H1769" s="210">
        <v>37026.364270833335</v>
      </c>
      <c r="I1769" t="s">
        <v>3475</v>
      </c>
      <c r="M1769" t="s">
        <v>3795</v>
      </c>
      <c r="N1769" t="s">
        <v>3275</v>
      </c>
      <c r="O1769" t="s">
        <v>3635</v>
      </c>
      <c r="P1769" s="211">
        <v>5000</v>
      </c>
      <c r="S1769" t="s">
        <v>3796</v>
      </c>
      <c r="T1769" t="s">
        <v>2685</v>
      </c>
      <c r="U1769" s="213">
        <v>3.07</v>
      </c>
      <c r="V1769" t="s">
        <v>3476</v>
      </c>
      <c r="W1769" t="s">
        <v>3637</v>
      </c>
      <c r="X1769" t="s">
        <v>3580</v>
      </c>
      <c r="Y1769" t="s">
        <v>3280</v>
      </c>
      <c r="Z1769" t="s">
        <v>4117</v>
      </c>
      <c r="AA1769">
        <v>789364</v>
      </c>
      <c r="AB1769" s="210">
        <v>37027.875</v>
      </c>
      <c r="AC1769" s="210">
        <v>37027.875</v>
      </c>
    </row>
    <row r="1770" spans="1:30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25">
        <f t="shared" si="140"/>
        <v>6000</v>
      </c>
      <c r="G1770" s="214">
        <v>1246414</v>
      </c>
      <c r="H1770" s="210">
        <v>37026.364293981482</v>
      </c>
      <c r="I1770" t="s">
        <v>1084</v>
      </c>
      <c r="M1770" t="s">
        <v>3795</v>
      </c>
      <c r="N1770" t="s">
        <v>3275</v>
      </c>
      <c r="O1770" t="s">
        <v>3438</v>
      </c>
      <c r="P1770" s="211">
        <v>6000</v>
      </c>
      <c r="S1770" t="s">
        <v>3796</v>
      </c>
      <c r="T1770" t="s">
        <v>2685</v>
      </c>
      <c r="U1770" s="213">
        <v>4.66</v>
      </c>
      <c r="V1770" t="s">
        <v>1085</v>
      </c>
      <c r="W1770" t="s">
        <v>3408</v>
      </c>
      <c r="X1770" t="s">
        <v>3409</v>
      </c>
      <c r="Y1770" t="s">
        <v>3280</v>
      </c>
      <c r="Z1770" t="s">
        <v>4117</v>
      </c>
      <c r="AA1770">
        <v>789365</v>
      </c>
      <c r="AB1770" s="210">
        <v>37027.875</v>
      </c>
      <c r="AC1770" s="210">
        <v>37027.875</v>
      </c>
    </row>
    <row r="1771" spans="1:30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25">
        <f t="shared" si="140"/>
        <v>915</v>
      </c>
      <c r="G1771" s="214">
        <v>1246415</v>
      </c>
      <c r="H1771" s="210">
        <v>37026.364374999997</v>
      </c>
      <c r="I1771" t="s">
        <v>3568</v>
      </c>
      <c r="M1771" t="s">
        <v>3795</v>
      </c>
      <c r="N1771" t="s">
        <v>3275</v>
      </c>
      <c r="O1771" t="s">
        <v>3516</v>
      </c>
      <c r="P1771" s="211">
        <v>915</v>
      </c>
      <c r="S1771" t="s">
        <v>3796</v>
      </c>
      <c r="T1771" t="s">
        <v>2685</v>
      </c>
      <c r="U1771" s="213">
        <v>4.67</v>
      </c>
      <c r="V1771" t="s">
        <v>1211</v>
      </c>
      <c r="W1771" t="s">
        <v>3518</v>
      </c>
      <c r="X1771" t="s">
        <v>3519</v>
      </c>
      <c r="Y1771" t="s">
        <v>3280</v>
      </c>
      <c r="Z1771" t="s">
        <v>4117</v>
      </c>
      <c r="AA1771">
        <v>789366</v>
      </c>
      <c r="AB1771" s="210">
        <v>37027.875</v>
      </c>
      <c r="AC1771" s="210">
        <v>37027.875</v>
      </c>
    </row>
    <row r="1772" spans="1:30" x14ac:dyDescent="0.2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25">
        <f t="shared" si="140"/>
        <v>25</v>
      </c>
      <c r="G1772" s="214">
        <v>1246418</v>
      </c>
      <c r="H1772" s="210">
        <v>37026.364548611113</v>
      </c>
      <c r="I1772" t="s">
        <v>3086</v>
      </c>
      <c r="M1772" t="s">
        <v>3886</v>
      </c>
      <c r="N1772" t="s">
        <v>3650</v>
      </c>
      <c r="O1772" t="s">
        <v>1032</v>
      </c>
      <c r="P1772" s="211">
        <v>25</v>
      </c>
      <c r="S1772" t="s">
        <v>3794</v>
      </c>
      <c r="T1772" t="s">
        <v>2685</v>
      </c>
      <c r="U1772" s="213">
        <v>51</v>
      </c>
      <c r="V1772" t="s">
        <v>3699</v>
      </c>
      <c r="W1772" t="s">
        <v>3653</v>
      </c>
      <c r="X1772" t="s">
        <v>3654</v>
      </c>
      <c r="Y1772" t="s">
        <v>3074</v>
      </c>
      <c r="Z1772" t="s">
        <v>4112</v>
      </c>
      <c r="AA1772">
        <v>611155.1</v>
      </c>
      <c r="AB1772" s="210">
        <v>37027.875</v>
      </c>
      <c r="AC1772" s="210">
        <v>37027.875</v>
      </c>
    </row>
    <row r="1773" spans="1:30" x14ac:dyDescent="0.2">
      <c r="A1773" s="44" t="str">
        <f t="shared" si="136"/>
        <v>US Power Physical</v>
      </c>
      <c r="B1773" s="44" t="str">
        <f t="shared" si="137"/>
        <v>US</v>
      </c>
      <c r="C1773" s="44" t="str">
        <f t="shared" si="138"/>
        <v>Power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25">
        <f t="shared" si="140"/>
        <v>50</v>
      </c>
      <c r="G1773" s="214">
        <v>1246417</v>
      </c>
      <c r="H1773" s="210">
        <v>37026.364548611113</v>
      </c>
      <c r="I1773" t="s">
        <v>3110</v>
      </c>
      <c r="M1773" t="s">
        <v>3886</v>
      </c>
      <c r="N1773" t="s">
        <v>3096</v>
      </c>
      <c r="O1773" t="s">
        <v>3111</v>
      </c>
      <c r="Q1773" s="211">
        <v>50</v>
      </c>
      <c r="S1773" t="s">
        <v>3794</v>
      </c>
      <c r="T1773" t="s">
        <v>2685</v>
      </c>
      <c r="U1773" s="213">
        <v>52.25</v>
      </c>
      <c r="V1773" t="s">
        <v>3112</v>
      </c>
      <c r="W1773" t="s">
        <v>3113</v>
      </c>
      <c r="X1773" t="s">
        <v>3114</v>
      </c>
      <c r="Y1773" t="s">
        <v>3074</v>
      </c>
      <c r="Z1773" t="s">
        <v>4112</v>
      </c>
      <c r="AA1773">
        <v>611156.1</v>
      </c>
      <c r="AB1773" s="210">
        <v>37027.875</v>
      </c>
      <c r="AC1773" s="210">
        <v>37027.875</v>
      </c>
    </row>
    <row r="1774" spans="1:30" x14ac:dyDescent="0.2">
      <c r="A1774" s="44" t="str">
        <f t="shared" si="136"/>
        <v>US Power Physical</v>
      </c>
      <c r="B1774" s="44" t="str">
        <f t="shared" si="137"/>
        <v>US</v>
      </c>
      <c r="C1774" s="44" t="str">
        <f t="shared" si="138"/>
        <v>Power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2</v>
      </c>
      <c r="F1774" s="225">
        <f t="shared" si="140"/>
        <v>100</v>
      </c>
      <c r="G1774" s="214">
        <v>1246421</v>
      </c>
      <c r="H1774" s="210">
        <v>37026.364571759259</v>
      </c>
      <c r="I1774" t="s">
        <v>2632</v>
      </c>
      <c r="M1774" t="s">
        <v>3886</v>
      </c>
      <c r="N1774" t="s">
        <v>3218</v>
      </c>
      <c r="O1774" t="s">
        <v>3420</v>
      </c>
      <c r="P1774" s="211">
        <v>50</v>
      </c>
      <c r="S1774" t="s">
        <v>3794</v>
      </c>
      <c r="T1774" t="s">
        <v>2685</v>
      </c>
      <c r="U1774" s="213">
        <v>60</v>
      </c>
      <c r="V1774" t="s">
        <v>1502</v>
      </c>
      <c r="W1774" t="s">
        <v>3221</v>
      </c>
      <c r="X1774" t="s">
        <v>3222</v>
      </c>
      <c r="Y1774" t="s">
        <v>3074</v>
      </c>
      <c r="Z1774" t="s">
        <v>4112</v>
      </c>
      <c r="AA1774">
        <v>611157.1</v>
      </c>
      <c r="AB1774" s="210">
        <v>37028.875</v>
      </c>
      <c r="AC1774" s="210">
        <v>37029.875</v>
      </c>
    </row>
    <row r="1775" spans="1:30" x14ac:dyDescent="0.2">
      <c r="A1775" s="44" t="str">
        <f t="shared" si="136"/>
        <v>US Power Physical</v>
      </c>
      <c r="B1775" s="44" t="str">
        <f t="shared" si="137"/>
        <v>US</v>
      </c>
      <c r="C1775" s="44" t="str">
        <f t="shared" si="138"/>
        <v>Power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30</v>
      </c>
      <c r="F1775" s="225">
        <f t="shared" si="140"/>
        <v>1500</v>
      </c>
      <c r="G1775" s="214">
        <v>1246420</v>
      </c>
      <c r="H1775" s="210">
        <v>37026.364571759259</v>
      </c>
      <c r="I1775" t="s">
        <v>3234</v>
      </c>
      <c r="M1775" t="s">
        <v>3886</v>
      </c>
      <c r="N1775" t="s">
        <v>3096</v>
      </c>
      <c r="O1775" t="s">
        <v>3241</v>
      </c>
      <c r="P1775" s="211">
        <v>50</v>
      </c>
      <c r="S1775" t="s">
        <v>3794</v>
      </c>
      <c r="T1775" t="s">
        <v>2685</v>
      </c>
      <c r="U1775" s="213">
        <v>46.05</v>
      </c>
      <c r="V1775" t="s">
        <v>3236</v>
      </c>
      <c r="W1775" t="s">
        <v>3243</v>
      </c>
      <c r="X1775" t="s">
        <v>3244</v>
      </c>
      <c r="Y1775" t="s">
        <v>3074</v>
      </c>
      <c r="Z1775" t="s">
        <v>4112</v>
      </c>
      <c r="AA1775">
        <v>611158.1</v>
      </c>
      <c r="AB1775" s="210">
        <v>37135.594444444447</v>
      </c>
      <c r="AC1775" s="210">
        <v>37164.594444444447</v>
      </c>
    </row>
    <row r="1776" spans="1:30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25">
        <f t="shared" si="140"/>
        <v>1302</v>
      </c>
      <c r="G1776" s="214">
        <v>1246422</v>
      </c>
      <c r="H1776" s="210">
        <v>37026.364583333336</v>
      </c>
      <c r="I1776" t="s">
        <v>4237</v>
      </c>
      <c r="M1776" t="s">
        <v>3795</v>
      </c>
      <c r="N1776" t="s">
        <v>3275</v>
      </c>
      <c r="O1776" t="s">
        <v>3373</v>
      </c>
      <c r="P1776" s="211">
        <v>1302</v>
      </c>
      <c r="S1776" t="s">
        <v>3796</v>
      </c>
      <c r="T1776" t="s">
        <v>2685</v>
      </c>
      <c r="U1776" s="213">
        <v>4.3899999999999997</v>
      </c>
      <c r="V1776" t="s">
        <v>3736</v>
      </c>
      <c r="W1776" t="s">
        <v>3363</v>
      </c>
      <c r="X1776" t="s">
        <v>3364</v>
      </c>
      <c r="Y1776" t="s">
        <v>3280</v>
      </c>
      <c r="Z1776" t="s">
        <v>4117</v>
      </c>
      <c r="AA1776">
        <v>789367</v>
      </c>
      <c r="AB1776" s="210">
        <v>37027.875</v>
      </c>
      <c r="AC1776" s="210">
        <v>37027.875</v>
      </c>
    </row>
    <row r="1777" spans="1:30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25">
        <f t="shared" si="140"/>
        <v>25000</v>
      </c>
      <c r="G1777" s="214">
        <v>1246423</v>
      </c>
      <c r="H1777" s="210">
        <v>37026.364606481482</v>
      </c>
      <c r="I1777" t="s">
        <v>1131</v>
      </c>
      <c r="M1777" t="s">
        <v>3795</v>
      </c>
      <c r="N1777" t="s">
        <v>3275</v>
      </c>
      <c r="O1777" t="s">
        <v>3457</v>
      </c>
      <c r="Q1777" s="211">
        <v>25000</v>
      </c>
      <c r="S1777" t="s">
        <v>3796</v>
      </c>
      <c r="T1777" t="s">
        <v>2685</v>
      </c>
      <c r="U1777" s="213">
        <v>4.4400000000000004</v>
      </c>
      <c r="V1777" t="s">
        <v>1411</v>
      </c>
      <c r="W1777" t="s">
        <v>3459</v>
      </c>
      <c r="X1777" t="s">
        <v>3460</v>
      </c>
      <c r="Y1777" t="s">
        <v>3280</v>
      </c>
      <c r="Z1777" t="s">
        <v>4117</v>
      </c>
      <c r="AA1777">
        <v>789368</v>
      </c>
      <c r="AB1777" s="210">
        <v>37027.875</v>
      </c>
      <c r="AC1777" s="210">
        <v>37027.875</v>
      </c>
    </row>
    <row r="1778" spans="1:30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25">
        <f t="shared" si="140"/>
        <v>3169</v>
      </c>
      <c r="G1778" s="214">
        <v>1246425</v>
      </c>
      <c r="H1778" s="210">
        <v>37026.364641203705</v>
      </c>
      <c r="I1778" t="s">
        <v>3266</v>
      </c>
      <c r="M1778" t="s">
        <v>3795</v>
      </c>
      <c r="N1778" t="s">
        <v>3275</v>
      </c>
      <c r="O1778" t="s">
        <v>1122</v>
      </c>
      <c r="Q1778" s="211">
        <v>3169</v>
      </c>
      <c r="S1778" t="s">
        <v>3796</v>
      </c>
      <c r="T1778" t="s">
        <v>2685</v>
      </c>
      <c r="U1778" s="213">
        <v>4.2750000000000004</v>
      </c>
      <c r="V1778" t="s">
        <v>1379</v>
      </c>
      <c r="W1778" t="s">
        <v>3363</v>
      </c>
      <c r="X1778" t="s">
        <v>3364</v>
      </c>
      <c r="Y1778" t="s">
        <v>3280</v>
      </c>
      <c r="Z1778" t="s">
        <v>4117</v>
      </c>
      <c r="AA1778">
        <v>789369</v>
      </c>
      <c r="AB1778" s="210">
        <v>37027.875</v>
      </c>
      <c r="AC1778" s="210">
        <v>37027.875</v>
      </c>
    </row>
    <row r="1779" spans="1:30" x14ac:dyDescent="0.2">
      <c r="A1779" s="44" t="str">
        <f t="shared" si="136"/>
        <v>US Crude Financial</v>
      </c>
      <c r="B1779" s="44" t="str">
        <f t="shared" si="137"/>
        <v>US</v>
      </c>
      <c r="C1779" s="44" t="str">
        <f t="shared" si="138"/>
        <v>Crude</v>
      </c>
      <c r="D1779" s="44" t="str">
        <f t="shared" si="139"/>
        <v>Financial</v>
      </c>
      <c r="E1779" s="44">
        <f>IF(VLOOKUP(S1779,'DD-Lookup'!$J$6:$L$50,3,FALSE)="Monthly",(YEAR(AC1779)-YEAR(AB1779))*12+MONTH(AC1779)-MONTH(AB1779)+1,(AC1779-AB1779+1))</f>
        <v>1</v>
      </c>
      <c r="F1779" s="225">
        <f t="shared" si="140"/>
        <v>50000</v>
      </c>
      <c r="G1779" s="214">
        <v>1246426</v>
      </c>
      <c r="H1779" s="210">
        <v>37026.364641203705</v>
      </c>
      <c r="I1779" t="s">
        <v>3510</v>
      </c>
      <c r="M1779" t="s">
        <v>4216</v>
      </c>
      <c r="N1779" t="s">
        <v>3046</v>
      </c>
      <c r="O1779" t="s">
        <v>3047</v>
      </c>
      <c r="Q1779" s="211">
        <v>50000</v>
      </c>
      <c r="S1779" t="s">
        <v>3802</v>
      </c>
      <c r="T1779" t="s">
        <v>2685</v>
      </c>
      <c r="U1779" s="213">
        <v>28.72</v>
      </c>
      <c r="V1779" t="s">
        <v>1503</v>
      </c>
      <c r="W1779" t="s">
        <v>3049</v>
      </c>
      <c r="X1779" t="s">
        <v>3050</v>
      </c>
      <c r="Y1779" t="s">
        <v>2803</v>
      </c>
      <c r="Z1779" t="s">
        <v>4117</v>
      </c>
      <c r="AA1779" t="s">
        <v>1504</v>
      </c>
      <c r="AB1779" s="210">
        <v>37043</v>
      </c>
      <c r="AC1779" s="210">
        <v>37072</v>
      </c>
    </row>
    <row r="1780" spans="1:30" x14ac:dyDescent="0.2">
      <c r="A1780" s="44" t="str">
        <f t="shared" si="136"/>
        <v xml:space="preserve"> Power Financial</v>
      </c>
      <c r="B1780" s="44" t="str">
        <f t="shared" si="137"/>
        <v/>
      </c>
      <c r="C1780" s="44" t="str">
        <f t="shared" si="138"/>
        <v>Power</v>
      </c>
      <c r="D1780" s="44" t="str">
        <f t="shared" si="139"/>
        <v>Financial</v>
      </c>
      <c r="E1780" s="44">
        <f>IF(VLOOKUP(S1780,'DD-Lookup'!$J$6:$L$50,3,FALSE)="Monthly",(YEAR(AC1780)-YEAR(AB1780))*12+MONTH(AC1780)-MONTH(AB1780)+1,(AC1780-AB1780+1))</f>
        <v>1</v>
      </c>
      <c r="F1780" s="225">
        <f t="shared" si="140"/>
        <v>15</v>
      </c>
      <c r="G1780" s="214">
        <v>1246427</v>
      </c>
      <c r="H1780" s="210">
        <v>37026.364652777775</v>
      </c>
      <c r="I1780" t="s">
        <v>1333</v>
      </c>
      <c r="M1780" t="s">
        <v>3886</v>
      </c>
      <c r="N1780" t="s">
        <v>1505</v>
      </c>
      <c r="O1780" t="s">
        <v>1506</v>
      </c>
      <c r="Q1780" s="211">
        <v>15</v>
      </c>
      <c r="S1780" t="s">
        <v>3797</v>
      </c>
      <c r="T1780" t="s">
        <v>3625</v>
      </c>
      <c r="U1780" s="213">
        <v>85.75</v>
      </c>
      <c r="V1780" t="s">
        <v>1507</v>
      </c>
      <c r="W1780" t="s">
        <v>1508</v>
      </c>
      <c r="X1780" t="s">
        <v>1509</v>
      </c>
      <c r="Y1780" t="s">
        <v>3074</v>
      </c>
      <c r="Z1780" t="s">
        <v>4118</v>
      </c>
      <c r="AA1780">
        <v>611159.1</v>
      </c>
      <c r="AB1780" s="210">
        <v>37027.875</v>
      </c>
      <c r="AC1780" s="210">
        <v>37027.875</v>
      </c>
    </row>
    <row r="1781" spans="1:30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25">
        <f t="shared" si="140"/>
        <v>5000</v>
      </c>
      <c r="G1781" s="214">
        <v>1246429</v>
      </c>
      <c r="H1781" s="210">
        <v>37026.364664351851</v>
      </c>
      <c r="I1781" t="s">
        <v>3093</v>
      </c>
      <c r="M1781" t="s">
        <v>3795</v>
      </c>
      <c r="N1781" t="s">
        <v>3275</v>
      </c>
      <c r="O1781" t="s">
        <v>3655</v>
      </c>
      <c r="Q1781" s="211">
        <v>5000</v>
      </c>
      <c r="S1781" t="s">
        <v>3796</v>
      </c>
      <c r="T1781" t="s">
        <v>2685</v>
      </c>
      <c r="U1781" s="213">
        <v>3.26</v>
      </c>
      <c r="V1781" t="s">
        <v>1270</v>
      </c>
      <c r="W1781" t="s">
        <v>3656</v>
      </c>
      <c r="X1781" t="s">
        <v>3580</v>
      </c>
      <c r="Y1781" t="s">
        <v>3280</v>
      </c>
      <c r="Z1781" t="s">
        <v>4117</v>
      </c>
      <c r="AA1781">
        <v>789370</v>
      </c>
      <c r="AB1781" s="210">
        <v>37027.875</v>
      </c>
      <c r="AC1781" s="210">
        <v>37027.875</v>
      </c>
    </row>
    <row r="1782" spans="1:30" x14ac:dyDescent="0.2">
      <c r="A1782" s="44" t="str">
        <f t="shared" si="136"/>
        <v>US Natural Gas Financial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Financial</v>
      </c>
      <c r="E1782" s="44">
        <f>IF(VLOOKUP(S1782,'DD-Lookup'!$J$6:$L$50,3,FALSE)="Monthly",(YEAR(AC1782)-YEAR(AB1782))*12+MONTH(AC1782)-MONTH(AB1782)+1,(AC1782-AB1782+1))</f>
        <v>151</v>
      </c>
      <c r="F1782" s="225">
        <f t="shared" si="140"/>
        <v>377500</v>
      </c>
      <c r="G1782" s="214">
        <v>1246430</v>
      </c>
      <c r="H1782" s="210">
        <v>37026.364675925928</v>
      </c>
      <c r="I1782" t="s">
        <v>3174</v>
      </c>
      <c r="M1782" t="s">
        <v>3795</v>
      </c>
      <c r="N1782" t="s">
        <v>3247</v>
      </c>
      <c r="O1782" t="s">
        <v>3346</v>
      </c>
      <c r="Q1782" s="211">
        <v>2500</v>
      </c>
      <c r="S1782" t="s">
        <v>3796</v>
      </c>
      <c r="T1782" t="s">
        <v>2685</v>
      </c>
      <c r="U1782" s="213">
        <v>4.8949999999999996</v>
      </c>
      <c r="V1782" t="s">
        <v>3500</v>
      </c>
      <c r="W1782" t="s">
        <v>3975</v>
      </c>
      <c r="X1782" t="s">
        <v>3250</v>
      </c>
      <c r="Y1782" t="s">
        <v>2803</v>
      </c>
      <c r="Z1782" t="s">
        <v>4117</v>
      </c>
      <c r="AA1782" t="s">
        <v>1510</v>
      </c>
      <c r="AB1782" s="210">
        <v>37196</v>
      </c>
      <c r="AC1782" s="210">
        <v>37346</v>
      </c>
      <c r="AD1782">
        <f>(AC1782-AB1782+1)*SUM(P1782:Q1782)</f>
        <v>377500</v>
      </c>
    </row>
    <row r="1783" spans="1:30" x14ac:dyDescent="0.2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214</v>
      </c>
      <c r="F1783" s="225">
        <f t="shared" si="140"/>
        <v>2140000</v>
      </c>
      <c r="G1783" s="214">
        <v>1246431</v>
      </c>
      <c r="H1783" s="210">
        <v>37026.364675925928</v>
      </c>
      <c r="I1783" t="s">
        <v>4237</v>
      </c>
      <c r="M1783" t="s">
        <v>3795</v>
      </c>
      <c r="N1783" t="s">
        <v>3303</v>
      </c>
      <c r="O1783" t="s">
        <v>1511</v>
      </c>
      <c r="P1783" s="211">
        <v>10000</v>
      </c>
      <c r="S1783" t="s">
        <v>3796</v>
      </c>
      <c r="T1783" t="s">
        <v>2685</v>
      </c>
      <c r="U1783" s="213">
        <v>0.04</v>
      </c>
      <c r="V1783" t="s">
        <v>1512</v>
      </c>
      <c r="W1783" t="s">
        <v>1070</v>
      </c>
      <c r="X1783" t="s">
        <v>1071</v>
      </c>
      <c r="Y1783" t="s">
        <v>2803</v>
      </c>
      <c r="Z1783" t="s">
        <v>4117</v>
      </c>
      <c r="AA1783" t="s">
        <v>1513</v>
      </c>
      <c r="AB1783" s="210">
        <v>37347</v>
      </c>
      <c r="AC1783" s="210">
        <v>37560</v>
      </c>
      <c r="AD1783">
        <f>(AC1783-AB1783+1)*SUM(P1783:Q1783)</f>
        <v>2140000</v>
      </c>
    </row>
    <row r="1784" spans="1:30" x14ac:dyDescent="0.2">
      <c r="A1784" s="44" t="str">
        <f t="shared" si="136"/>
        <v>US Power Physical</v>
      </c>
      <c r="B1784" s="44" t="str">
        <f t="shared" si="137"/>
        <v>US</v>
      </c>
      <c r="C1784" s="44" t="str">
        <f t="shared" si="138"/>
        <v>Power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25">
        <f t="shared" si="140"/>
        <v>25</v>
      </c>
      <c r="G1784" s="214">
        <v>1246433</v>
      </c>
      <c r="H1784" s="210">
        <v>37026.364699074074</v>
      </c>
      <c r="I1784" t="s">
        <v>3157</v>
      </c>
      <c r="M1784" t="s">
        <v>3886</v>
      </c>
      <c r="N1784" t="s">
        <v>3645</v>
      </c>
      <c r="O1784" t="s">
        <v>1241</v>
      </c>
      <c r="Q1784" s="211">
        <v>25</v>
      </c>
      <c r="S1784" t="s">
        <v>3794</v>
      </c>
      <c r="T1784" t="s">
        <v>2685</v>
      </c>
      <c r="U1784" s="213">
        <v>85</v>
      </c>
      <c r="V1784" t="s">
        <v>3652</v>
      </c>
      <c r="W1784" t="s">
        <v>3666</v>
      </c>
      <c r="X1784" t="s">
        <v>3649</v>
      </c>
      <c r="Y1784" t="s">
        <v>3074</v>
      </c>
      <c r="Z1784" t="s">
        <v>4112</v>
      </c>
      <c r="AA1784">
        <v>611160.1</v>
      </c>
      <c r="AB1784" s="210">
        <v>37027.875</v>
      </c>
      <c r="AC1784" s="210">
        <v>37027.875</v>
      </c>
    </row>
    <row r="1785" spans="1:30" x14ac:dyDescent="0.2">
      <c r="A1785" s="44" t="str">
        <f t="shared" si="136"/>
        <v>US Crude Financial</v>
      </c>
      <c r="B1785" s="44" t="str">
        <f t="shared" si="137"/>
        <v>US</v>
      </c>
      <c r="C1785" s="44" t="str">
        <f t="shared" si="138"/>
        <v>Crude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</v>
      </c>
      <c r="F1785" s="225">
        <f t="shared" si="140"/>
        <v>50000</v>
      </c>
      <c r="G1785" s="214">
        <v>1246432</v>
      </c>
      <c r="H1785" s="210">
        <v>37026.364699074074</v>
      </c>
      <c r="I1785" t="s">
        <v>3246</v>
      </c>
      <c r="M1785" t="s">
        <v>4216</v>
      </c>
      <c r="N1785" t="s">
        <v>3046</v>
      </c>
      <c r="O1785" t="s">
        <v>3047</v>
      </c>
      <c r="Q1785" s="211">
        <v>50000</v>
      </c>
      <c r="S1785" t="s">
        <v>3802</v>
      </c>
      <c r="T1785" t="s">
        <v>2685</v>
      </c>
      <c r="U1785" s="213">
        <v>28.76</v>
      </c>
      <c r="V1785" t="s">
        <v>1514</v>
      </c>
      <c r="W1785" t="s">
        <v>3049</v>
      </c>
      <c r="X1785" t="s">
        <v>3050</v>
      </c>
      <c r="Y1785" t="s">
        <v>2803</v>
      </c>
      <c r="Z1785" t="s">
        <v>4117</v>
      </c>
      <c r="AA1785" t="s">
        <v>1515</v>
      </c>
      <c r="AB1785" s="210">
        <v>37043</v>
      </c>
      <c r="AC1785" s="210">
        <v>37072</v>
      </c>
    </row>
    <row r="1786" spans="1:30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25">
        <f t="shared" si="140"/>
        <v>680</v>
      </c>
      <c r="G1786" s="214">
        <v>1246435</v>
      </c>
      <c r="H1786" s="210">
        <v>37026.364733796298</v>
      </c>
      <c r="I1786" t="s">
        <v>1131</v>
      </c>
      <c r="M1786" t="s">
        <v>3795</v>
      </c>
      <c r="N1786" t="s">
        <v>3275</v>
      </c>
      <c r="O1786" t="s">
        <v>3373</v>
      </c>
      <c r="P1786" s="211">
        <v>680</v>
      </c>
      <c r="S1786" t="s">
        <v>3796</v>
      </c>
      <c r="T1786" t="s">
        <v>2685</v>
      </c>
      <c r="U1786" s="213">
        <v>4.3849999999999998</v>
      </c>
      <c r="V1786" t="s">
        <v>1132</v>
      </c>
      <c r="W1786" t="s">
        <v>3363</v>
      </c>
      <c r="X1786" t="s">
        <v>3364</v>
      </c>
      <c r="Y1786" t="s">
        <v>3280</v>
      </c>
      <c r="Z1786" t="s">
        <v>4117</v>
      </c>
      <c r="AA1786">
        <v>789371</v>
      </c>
      <c r="AB1786" s="210">
        <v>37027.875</v>
      </c>
      <c r="AC1786" s="210">
        <v>37027.875</v>
      </c>
    </row>
    <row r="1787" spans="1:30" x14ac:dyDescent="0.2">
      <c r="A1787" s="44" t="str">
        <f t="shared" si="136"/>
        <v>US Crude Financial</v>
      </c>
      <c r="B1787" s="44" t="str">
        <f t="shared" si="137"/>
        <v>US</v>
      </c>
      <c r="C1787" s="44" t="str">
        <f t="shared" si="138"/>
        <v>Crude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25">
        <f t="shared" si="140"/>
        <v>50000</v>
      </c>
      <c r="G1787" s="214">
        <v>1246434</v>
      </c>
      <c r="H1787" s="210">
        <v>37026.364733796298</v>
      </c>
      <c r="I1787" t="s">
        <v>3246</v>
      </c>
      <c r="M1787" t="s">
        <v>4216</v>
      </c>
      <c r="N1787" t="s">
        <v>3046</v>
      </c>
      <c r="O1787" t="s">
        <v>3047</v>
      </c>
      <c r="Q1787" s="211">
        <v>50000</v>
      </c>
      <c r="S1787" t="s">
        <v>3802</v>
      </c>
      <c r="T1787" t="s">
        <v>2685</v>
      </c>
      <c r="U1787" s="213">
        <v>28.8</v>
      </c>
      <c r="V1787" t="s">
        <v>1514</v>
      </c>
      <c r="W1787" t="s">
        <v>3049</v>
      </c>
      <c r="X1787" t="s">
        <v>3050</v>
      </c>
      <c r="Y1787" t="s">
        <v>2803</v>
      </c>
      <c r="Z1787" t="s">
        <v>4117</v>
      </c>
      <c r="AA1787" t="s">
        <v>1516</v>
      </c>
      <c r="AB1787" s="210">
        <v>37043</v>
      </c>
      <c r="AC1787" s="210">
        <v>37072</v>
      </c>
    </row>
    <row r="1788" spans="1:30" x14ac:dyDescent="0.2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31</v>
      </c>
      <c r="F1788" s="225">
        <f t="shared" si="140"/>
        <v>155000</v>
      </c>
      <c r="G1788" s="214">
        <v>1246437</v>
      </c>
      <c r="H1788" s="210">
        <v>37026.364791666667</v>
      </c>
      <c r="I1788" t="s">
        <v>3134</v>
      </c>
      <c r="M1788" t="s">
        <v>3795</v>
      </c>
      <c r="N1788" t="s">
        <v>3303</v>
      </c>
      <c r="O1788" t="s">
        <v>1109</v>
      </c>
      <c r="Q1788" s="211">
        <v>5000</v>
      </c>
      <c r="S1788" t="s">
        <v>3796</v>
      </c>
      <c r="T1788" t="s">
        <v>2685</v>
      </c>
      <c r="U1788" s="213">
        <v>6.31</v>
      </c>
      <c r="V1788" t="s">
        <v>3514</v>
      </c>
      <c r="W1788" t="s">
        <v>1111</v>
      </c>
      <c r="X1788" t="s">
        <v>1112</v>
      </c>
      <c r="Y1788" t="s">
        <v>2803</v>
      </c>
      <c r="Z1788" t="s">
        <v>4117</v>
      </c>
      <c r="AA1788" t="s">
        <v>1517</v>
      </c>
      <c r="AB1788" s="210">
        <v>37073.875</v>
      </c>
      <c r="AC1788" s="210">
        <v>37103.875</v>
      </c>
      <c r="AD1788">
        <f>(AC1788-AB1788+1)*SUM(P1788:Q1788)</f>
        <v>155000</v>
      </c>
    </row>
    <row r="1789" spans="1:30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25">
        <f t="shared" si="140"/>
        <v>5000</v>
      </c>
      <c r="G1789" s="214">
        <v>1246439</v>
      </c>
      <c r="H1789" s="210">
        <v>37026.364837962959</v>
      </c>
      <c r="I1789" t="s">
        <v>4237</v>
      </c>
      <c r="M1789" t="s">
        <v>3795</v>
      </c>
      <c r="N1789" t="s">
        <v>3275</v>
      </c>
      <c r="O1789" t="s">
        <v>3655</v>
      </c>
      <c r="P1789" s="211">
        <v>5000</v>
      </c>
      <c r="S1789" t="s">
        <v>3796</v>
      </c>
      <c r="T1789" t="s">
        <v>2685</v>
      </c>
      <c r="U1789" s="213">
        <v>3.26</v>
      </c>
      <c r="V1789" t="s">
        <v>1108</v>
      </c>
      <c r="W1789" t="s">
        <v>3656</v>
      </c>
      <c r="X1789" t="s">
        <v>3580</v>
      </c>
      <c r="Y1789" t="s">
        <v>3280</v>
      </c>
      <c r="Z1789" t="s">
        <v>4117</v>
      </c>
      <c r="AA1789">
        <v>789372</v>
      </c>
      <c r="AB1789" s="210">
        <v>37027.875</v>
      </c>
      <c r="AC1789" s="210">
        <v>37027.875</v>
      </c>
    </row>
    <row r="1790" spans="1:30" x14ac:dyDescent="0.2">
      <c r="A1790" s="44" t="str">
        <f t="shared" si="136"/>
        <v>US Crude Financial</v>
      </c>
      <c r="B1790" s="44" t="str">
        <f t="shared" si="137"/>
        <v>US</v>
      </c>
      <c r="C1790" s="44" t="str">
        <f t="shared" si="138"/>
        <v>Crude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</v>
      </c>
      <c r="F1790" s="225">
        <f t="shared" si="140"/>
        <v>50000</v>
      </c>
      <c r="G1790" s="214">
        <v>1246438</v>
      </c>
      <c r="H1790" s="210">
        <v>37026.364837962959</v>
      </c>
      <c r="I1790" t="s">
        <v>3510</v>
      </c>
      <c r="M1790" t="s">
        <v>4216</v>
      </c>
      <c r="N1790" t="s">
        <v>3046</v>
      </c>
      <c r="O1790" t="s">
        <v>3047</v>
      </c>
      <c r="Q1790" s="211">
        <v>50000</v>
      </c>
      <c r="S1790" t="s">
        <v>3802</v>
      </c>
      <c r="T1790" t="s">
        <v>2685</v>
      </c>
      <c r="U1790" s="213">
        <v>28.84</v>
      </c>
      <c r="V1790" t="s">
        <v>1503</v>
      </c>
      <c r="W1790" t="s">
        <v>3049</v>
      </c>
      <c r="X1790" t="s">
        <v>3050</v>
      </c>
      <c r="Y1790" t="s">
        <v>2803</v>
      </c>
      <c r="Z1790" t="s">
        <v>4117</v>
      </c>
      <c r="AA1790" t="s">
        <v>1518</v>
      </c>
      <c r="AB1790" s="210">
        <v>37043</v>
      </c>
      <c r="AC1790" s="210">
        <v>37072</v>
      </c>
    </row>
    <row r="1791" spans="1:30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25">
        <f t="shared" si="140"/>
        <v>5000</v>
      </c>
      <c r="G1791" s="214">
        <v>1246440</v>
      </c>
      <c r="H1791" s="210">
        <v>37026.364872685182</v>
      </c>
      <c r="I1791" t="s">
        <v>3334</v>
      </c>
      <c r="M1791" t="s">
        <v>3795</v>
      </c>
      <c r="N1791" t="s">
        <v>3275</v>
      </c>
      <c r="O1791" t="s">
        <v>3569</v>
      </c>
      <c r="Q1791" s="211">
        <v>5000</v>
      </c>
      <c r="S1791" t="s">
        <v>3796</v>
      </c>
      <c r="T1791" t="s">
        <v>2685</v>
      </c>
      <c r="U1791" s="213">
        <v>4.8550000000000004</v>
      </c>
      <c r="V1791" t="s">
        <v>1222</v>
      </c>
      <c r="W1791" t="s">
        <v>3539</v>
      </c>
      <c r="X1791" t="s">
        <v>3540</v>
      </c>
      <c r="Y1791" t="s">
        <v>3280</v>
      </c>
      <c r="Z1791" t="s">
        <v>4117</v>
      </c>
      <c r="AA1791">
        <v>789373</v>
      </c>
      <c r="AB1791" s="210">
        <v>37027.875</v>
      </c>
      <c r="AC1791" s="210">
        <v>37027.875</v>
      </c>
    </row>
    <row r="1792" spans="1:30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25">
        <f t="shared" si="140"/>
        <v>25000</v>
      </c>
      <c r="G1792" s="214">
        <v>1246441</v>
      </c>
      <c r="H1792" s="210">
        <v>37026.364872685182</v>
      </c>
      <c r="I1792" t="s">
        <v>4237</v>
      </c>
      <c r="M1792" t="s">
        <v>3795</v>
      </c>
      <c r="N1792" t="s">
        <v>3275</v>
      </c>
      <c r="O1792" t="s">
        <v>3457</v>
      </c>
      <c r="Q1792" s="211">
        <v>25000</v>
      </c>
      <c r="S1792" t="s">
        <v>3796</v>
      </c>
      <c r="T1792" t="s">
        <v>2685</v>
      </c>
      <c r="U1792" s="213">
        <v>4.45</v>
      </c>
      <c r="V1792" t="s">
        <v>3765</v>
      </c>
      <c r="W1792" t="s">
        <v>3459</v>
      </c>
      <c r="X1792" t="s">
        <v>3460</v>
      </c>
      <c r="Y1792" t="s">
        <v>3280</v>
      </c>
      <c r="Z1792" t="s">
        <v>4117</v>
      </c>
      <c r="AA1792">
        <v>789374</v>
      </c>
      <c r="AB1792" s="210">
        <v>37027.875</v>
      </c>
      <c r="AC1792" s="210">
        <v>37027.875</v>
      </c>
    </row>
    <row r="1793" spans="1:30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25">
        <f t="shared" si="140"/>
        <v>4000</v>
      </c>
      <c r="G1793" s="214">
        <v>1246442</v>
      </c>
      <c r="H1793" s="210">
        <v>37026.364930555559</v>
      </c>
      <c r="I1793" t="s">
        <v>3157</v>
      </c>
      <c r="M1793" t="s">
        <v>3795</v>
      </c>
      <c r="N1793" t="s">
        <v>3275</v>
      </c>
      <c r="O1793" t="s">
        <v>3550</v>
      </c>
      <c r="Q1793" s="211">
        <v>4000</v>
      </c>
      <c r="S1793" t="s">
        <v>3796</v>
      </c>
      <c r="T1793" t="s">
        <v>2685</v>
      </c>
      <c r="U1793" s="213">
        <v>4.3849999999999998</v>
      </c>
      <c r="V1793" t="s">
        <v>1519</v>
      </c>
      <c r="W1793" t="s">
        <v>3363</v>
      </c>
      <c r="X1793" t="s">
        <v>3364</v>
      </c>
      <c r="Y1793" t="s">
        <v>3280</v>
      </c>
      <c r="Z1793" t="s">
        <v>4117</v>
      </c>
      <c r="AA1793">
        <v>789375</v>
      </c>
      <c r="AB1793" s="210">
        <v>37027.875</v>
      </c>
      <c r="AC1793" s="210">
        <v>37027.875</v>
      </c>
    </row>
    <row r="1794" spans="1:30" x14ac:dyDescent="0.2">
      <c r="A1794" s="44" t="str">
        <f t="shared" si="136"/>
        <v>US Crude Financial</v>
      </c>
      <c r="B1794" s="44" t="str">
        <f t="shared" si="137"/>
        <v>US</v>
      </c>
      <c r="C1794" s="44" t="str">
        <f t="shared" si="138"/>
        <v>Crude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1</v>
      </c>
      <c r="F1794" s="225">
        <f t="shared" si="140"/>
        <v>50000</v>
      </c>
      <c r="G1794" s="214">
        <v>1246443</v>
      </c>
      <c r="H1794" s="210">
        <v>37026.364930555559</v>
      </c>
      <c r="I1794" t="s">
        <v>3045</v>
      </c>
      <c r="M1794" t="s">
        <v>4216</v>
      </c>
      <c r="N1794" t="s">
        <v>3046</v>
      </c>
      <c r="O1794" t="s">
        <v>3047</v>
      </c>
      <c r="P1794" s="211">
        <v>50000</v>
      </c>
      <c r="S1794" t="s">
        <v>3802</v>
      </c>
      <c r="T1794" t="s">
        <v>2685</v>
      </c>
      <c r="U1794" s="213">
        <v>28.82</v>
      </c>
      <c r="V1794" t="s">
        <v>1520</v>
      </c>
      <c r="W1794" t="s">
        <v>3049</v>
      </c>
      <c r="X1794" t="s">
        <v>3050</v>
      </c>
      <c r="Y1794" t="s">
        <v>2803</v>
      </c>
      <c r="Z1794" t="s">
        <v>4117</v>
      </c>
      <c r="AA1794" t="s">
        <v>1521</v>
      </c>
      <c r="AB1794" s="210">
        <v>37043</v>
      </c>
      <c r="AC1794" s="210">
        <v>37072</v>
      </c>
    </row>
    <row r="1795" spans="1:30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25">
        <f t="shared" si="140"/>
        <v>10000</v>
      </c>
      <c r="G1795" s="214">
        <v>1246444</v>
      </c>
      <c r="H1795" s="210">
        <v>37026.364942129629</v>
      </c>
      <c r="I1795" t="s">
        <v>3334</v>
      </c>
      <c r="M1795" t="s">
        <v>3795</v>
      </c>
      <c r="N1795" t="s">
        <v>3275</v>
      </c>
      <c r="O1795" t="s">
        <v>3361</v>
      </c>
      <c r="Q1795" s="211">
        <v>10000</v>
      </c>
      <c r="S1795" t="s">
        <v>3796</v>
      </c>
      <c r="T1795" t="s">
        <v>2685</v>
      </c>
      <c r="U1795" s="213">
        <v>4.4050000000000002</v>
      </c>
      <c r="V1795" t="s">
        <v>3463</v>
      </c>
      <c r="W1795" t="s">
        <v>3363</v>
      </c>
      <c r="X1795" t="s">
        <v>3364</v>
      </c>
      <c r="Y1795" t="s">
        <v>3280</v>
      </c>
      <c r="Z1795" t="s">
        <v>4117</v>
      </c>
      <c r="AA1795">
        <v>789376</v>
      </c>
      <c r="AB1795" s="210">
        <v>37027.875</v>
      </c>
      <c r="AC1795" s="210">
        <v>37027.875</v>
      </c>
    </row>
    <row r="1796" spans="1:30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25">
        <f t="shared" si="140"/>
        <v>5000</v>
      </c>
      <c r="G1796" s="214">
        <v>1246446</v>
      </c>
      <c r="H1796" s="210">
        <v>37026.364965277775</v>
      </c>
      <c r="I1796" t="s">
        <v>3324</v>
      </c>
      <c r="M1796" t="s">
        <v>3795</v>
      </c>
      <c r="N1796" t="s">
        <v>3275</v>
      </c>
      <c r="O1796" t="s">
        <v>1403</v>
      </c>
      <c r="Q1796" s="211">
        <v>5000</v>
      </c>
      <c r="S1796" t="s">
        <v>3796</v>
      </c>
      <c r="T1796" t="s">
        <v>2685</v>
      </c>
      <c r="U1796" s="213">
        <v>4.51</v>
      </c>
      <c r="V1796" t="s">
        <v>3332</v>
      </c>
      <c r="W1796" t="s">
        <v>3278</v>
      </c>
      <c r="X1796" t="s">
        <v>3279</v>
      </c>
      <c r="Y1796" t="s">
        <v>3280</v>
      </c>
      <c r="Z1796" t="s">
        <v>4117</v>
      </c>
      <c r="AA1796">
        <v>789377</v>
      </c>
      <c r="AB1796" s="210">
        <v>37027.875</v>
      </c>
      <c r="AC1796" s="210">
        <v>37027.875</v>
      </c>
    </row>
    <row r="1797" spans="1:30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25">
        <f t="shared" si="140"/>
        <v>25000</v>
      </c>
      <c r="G1797" s="214">
        <v>1246445</v>
      </c>
      <c r="H1797" s="210">
        <v>37026.364965277775</v>
      </c>
      <c r="I1797" t="s">
        <v>3565</v>
      </c>
      <c r="M1797" t="s">
        <v>3795</v>
      </c>
      <c r="N1797" t="s">
        <v>3275</v>
      </c>
      <c r="O1797" t="s">
        <v>3457</v>
      </c>
      <c r="P1797" s="211">
        <v>25000</v>
      </c>
      <c r="S1797" t="s">
        <v>3796</v>
      </c>
      <c r="T1797" t="s">
        <v>2685</v>
      </c>
      <c r="U1797" s="213">
        <v>4.4400000000000004</v>
      </c>
      <c r="V1797" t="s">
        <v>1321</v>
      </c>
      <c r="W1797" t="s">
        <v>3459</v>
      </c>
      <c r="X1797" t="s">
        <v>3460</v>
      </c>
      <c r="Y1797" t="s">
        <v>3280</v>
      </c>
      <c r="Z1797" t="s">
        <v>4117</v>
      </c>
      <c r="AA1797">
        <v>789378</v>
      </c>
      <c r="AB1797" s="210">
        <v>37027.875</v>
      </c>
      <c r="AC1797" s="210">
        <v>37027.875</v>
      </c>
    </row>
    <row r="1798" spans="1:30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25">
        <f t="shared" si="140"/>
        <v>1831</v>
      </c>
      <c r="G1798" s="214">
        <v>1246447</v>
      </c>
      <c r="H1798" s="210">
        <v>37026.364976851852</v>
      </c>
      <c r="I1798" t="s">
        <v>3234</v>
      </c>
      <c r="M1798" t="s">
        <v>3795</v>
      </c>
      <c r="N1798" t="s">
        <v>3275</v>
      </c>
      <c r="O1798" t="s">
        <v>1122</v>
      </c>
      <c r="Q1798" s="211">
        <v>1831</v>
      </c>
      <c r="S1798" t="s">
        <v>3796</v>
      </c>
      <c r="T1798" t="s">
        <v>2685</v>
      </c>
      <c r="U1798" s="213">
        <v>4.2750000000000004</v>
      </c>
      <c r="V1798" t="s">
        <v>3360</v>
      </c>
      <c r="W1798" t="s">
        <v>3363</v>
      </c>
      <c r="X1798" t="s">
        <v>3364</v>
      </c>
      <c r="Y1798" t="s">
        <v>3280</v>
      </c>
      <c r="Z1798" t="s">
        <v>4117</v>
      </c>
      <c r="AA1798">
        <v>789379</v>
      </c>
      <c r="AB1798" s="210">
        <v>37027.875</v>
      </c>
      <c r="AC1798" s="210">
        <v>37027.875</v>
      </c>
    </row>
    <row r="1799" spans="1:30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25">
        <f t="shared" si="140"/>
        <v>6500</v>
      </c>
      <c r="G1799" s="214">
        <v>1246448</v>
      </c>
      <c r="H1799" s="210">
        <v>37026.365011574075</v>
      </c>
      <c r="I1799" t="s">
        <v>3386</v>
      </c>
      <c r="M1799" t="s">
        <v>3795</v>
      </c>
      <c r="N1799" t="s">
        <v>3275</v>
      </c>
      <c r="O1799" t="s">
        <v>3548</v>
      </c>
      <c r="Q1799" s="211">
        <v>6500</v>
      </c>
      <c r="S1799" t="s">
        <v>3796</v>
      </c>
      <c r="T1799" t="s">
        <v>2685</v>
      </c>
      <c r="U1799" s="213">
        <v>4.5449999999999999</v>
      </c>
      <c r="V1799" t="s">
        <v>3701</v>
      </c>
      <c r="W1799" t="s">
        <v>3278</v>
      </c>
      <c r="X1799" t="s">
        <v>3279</v>
      </c>
      <c r="Y1799" t="s">
        <v>3280</v>
      </c>
      <c r="Z1799" t="s">
        <v>4117</v>
      </c>
      <c r="AA1799">
        <v>789380</v>
      </c>
      <c r="AB1799" s="210">
        <v>37027.875</v>
      </c>
      <c r="AC1799" s="210">
        <v>37027.875</v>
      </c>
    </row>
    <row r="1800" spans="1:30" x14ac:dyDescent="0.2">
      <c r="A1800" s="44" t="str">
        <f t="shared" si="136"/>
        <v xml:space="preserve"> Metals Financial</v>
      </c>
      <c r="B1800" s="44" t="str">
        <f t="shared" si="137"/>
        <v/>
      </c>
      <c r="C1800" s="44" t="str">
        <f t="shared" si="138"/>
        <v>Metals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1</v>
      </c>
      <c r="F1800" s="225">
        <f t="shared" si="140"/>
        <v>18</v>
      </c>
      <c r="G1800" s="214">
        <v>1246450</v>
      </c>
      <c r="H1800" s="210">
        <v>37026.365034722221</v>
      </c>
      <c r="I1800" t="s">
        <v>2808</v>
      </c>
      <c r="M1800" t="s">
        <v>3801</v>
      </c>
      <c r="N1800" t="s">
        <v>2682</v>
      </c>
      <c r="O1800" t="s">
        <v>2683</v>
      </c>
      <c r="P1800" s="211">
        <v>18</v>
      </c>
      <c r="S1800" t="s">
        <v>2684</v>
      </c>
      <c r="T1800" t="s">
        <v>2685</v>
      </c>
      <c r="U1800" s="213">
        <v>1673</v>
      </c>
      <c r="V1800" t="s">
        <v>2979</v>
      </c>
      <c r="W1800" t="s">
        <v>2732</v>
      </c>
      <c r="X1800" t="s">
        <v>2688</v>
      </c>
      <c r="Y1800" t="s">
        <v>2689</v>
      </c>
      <c r="Z1800" t="s">
        <v>2690</v>
      </c>
      <c r="AA1800">
        <v>2129850</v>
      </c>
    </row>
    <row r="1801" spans="1:30" x14ac:dyDescent="0.2">
      <c r="A1801" s="44" t="str">
        <f t="shared" si="136"/>
        <v xml:space="preserve"> Natural Gas Physical</v>
      </c>
      <c r="B1801" s="44" t="str">
        <f t="shared" si="137"/>
        <v/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25">
        <f t="shared" si="140"/>
        <v>10000</v>
      </c>
      <c r="G1801" s="214">
        <v>1246451</v>
      </c>
      <c r="H1801" s="210">
        <v>37026.365057870367</v>
      </c>
      <c r="I1801" t="s">
        <v>3551</v>
      </c>
      <c r="M1801" t="s">
        <v>3795</v>
      </c>
      <c r="N1801" t="s">
        <v>3352</v>
      </c>
      <c r="O1801" t="s">
        <v>3353</v>
      </c>
      <c r="Q1801" s="211">
        <v>10000</v>
      </c>
      <c r="S1801" t="s">
        <v>3796</v>
      </c>
      <c r="T1801" t="s">
        <v>2685</v>
      </c>
      <c r="U1801" s="213">
        <v>4.6950000000000003</v>
      </c>
      <c r="V1801" t="s">
        <v>3691</v>
      </c>
      <c r="W1801" t="s">
        <v>3355</v>
      </c>
      <c r="X1801" t="s">
        <v>3356</v>
      </c>
      <c r="Y1801" t="s">
        <v>3280</v>
      </c>
      <c r="Z1801" t="s">
        <v>4117</v>
      </c>
      <c r="AA1801">
        <v>789381</v>
      </c>
      <c r="AB1801" s="210">
        <v>37027.875</v>
      </c>
      <c r="AC1801" s="210">
        <v>37027.875</v>
      </c>
    </row>
    <row r="1802" spans="1:30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25">
        <f t="shared" si="140"/>
        <v>10000</v>
      </c>
      <c r="G1802" s="214">
        <v>1246453</v>
      </c>
      <c r="H1802" s="210">
        <v>37026.36513888889</v>
      </c>
      <c r="I1802" t="s">
        <v>3281</v>
      </c>
      <c r="M1802" t="s">
        <v>3795</v>
      </c>
      <c r="N1802" t="s">
        <v>3275</v>
      </c>
      <c r="O1802" t="s">
        <v>3276</v>
      </c>
      <c r="Q1802" s="211">
        <v>10000</v>
      </c>
      <c r="S1802" t="s">
        <v>3796</v>
      </c>
      <c r="T1802" t="s">
        <v>2685</v>
      </c>
      <c r="U1802" s="213">
        <v>4.55</v>
      </c>
      <c r="V1802" t="s">
        <v>3362</v>
      </c>
      <c r="W1802" t="s">
        <v>3278</v>
      </c>
      <c r="X1802" t="s">
        <v>3279</v>
      </c>
      <c r="Y1802" t="s">
        <v>3280</v>
      </c>
      <c r="Z1802" t="s">
        <v>4117</v>
      </c>
      <c r="AA1802">
        <v>789382</v>
      </c>
      <c r="AB1802" s="210">
        <v>37027.875</v>
      </c>
      <c r="AC1802" s="210">
        <v>37027.875</v>
      </c>
    </row>
    <row r="1803" spans="1:30" x14ac:dyDescent="0.2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365</v>
      </c>
      <c r="F1803" s="225">
        <f t="shared" ref="F1803:F1866" si="145">E1803*SUM(P1803:Q1803)</f>
        <v>1825000</v>
      </c>
      <c r="G1803" s="214">
        <v>1246454</v>
      </c>
      <c r="H1803" s="210">
        <v>37026.365173611113</v>
      </c>
      <c r="I1803" t="s">
        <v>4237</v>
      </c>
      <c r="M1803" t="s">
        <v>3795</v>
      </c>
      <c r="N1803" t="s">
        <v>3247</v>
      </c>
      <c r="O1803" t="s">
        <v>3418</v>
      </c>
      <c r="Q1803" s="211">
        <v>5000</v>
      </c>
      <c r="S1803" t="s">
        <v>3796</v>
      </c>
      <c r="T1803" t="s">
        <v>2685</v>
      </c>
      <c r="U1803" s="213">
        <v>4.5199999999999996</v>
      </c>
      <c r="V1803" t="s">
        <v>3546</v>
      </c>
      <c r="W1803" t="s">
        <v>3975</v>
      </c>
      <c r="X1803" t="s">
        <v>3250</v>
      </c>
      <c r="Y1803" t="s">
        <v>2803</v>
      </c>
      <c r="Z1803" t="s">
        <v>4117</v>
      </c>
      <c r="AA1803" t="s">
        <v>1522</v>
      </c>
      <c r="AB1803" s="210">
        <v>37257.875</v>
      </c>
      <c r="AC1803" s="210">
        <v>37621.875</v>
      </c>
      <c r="AD1803">
        <f>(AC1803-AB1803+1)*SUM(P1803:Q1803)</f>
        <v>1825000</v>
      </c>
    </row>
    <row r="1804" spans="1:30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25">
        <f t="shared" si="145"/>
        <v>5000</v>
      </c>
      <c r="G1804" s="214">
        <v>1246455</v>
      </c>
      <c r="H1804" s="210">
        <v>37026.365173611113</v>
      </c>
      <c r="I1804" t="s">
        <v>3281</v>
      </c>
      <c r="M1804" t="s">
        <v>3795</v>
      </c>
      <c r="N1804" t="s">
        <v>3275</v>
      </c>
      <c r="O1804" t="s">
        <v>3340</v>
      </c>
      <c r="Q1804" s="211">
        <v>5000</v>
      </c>
      <c r="S1804" t="s">
        <v>3796</v>
      </c>
      <c r="T1804" t="s">
        <v>2685</v>
      </c>
      <c r="U1804" s="213">
        <v>4.3499999999999996</v>
      </c>
      <c r="V1804" t="s">
        <v>3282</v>
      </c>
      <c r="W1804" t="s">
        <v>3328</v>
      </c>
      <c r="X1804" t="s">
        <v>3329</v>
      </c>
      <c r="Y1804" t="s">
        <v>3280</v>
      </c>
      <c r="Z1804" t="s">
        <v>4117</v>
      </c>
      <c r="AA1804">
        <v>789383</v>
      </c>
      <c r="AB1804" s="210">
        <v>37027.875</v>
      </c>
      <c r="AC1804" s="210">
        <v>37027.875</v>
      </c>
    </row>
    <row r="1805" spans="1:30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25">
        <f t="shared" si="145"/>
        <v>10000</v>
      </c>
      <c r="G1805" s="214">
        <v>1246457</v>
      </c>
      <c r="H1805" s="210">
        <v>37026.36519675926</v>
      </c>
      <c r="I1805" t="s">
        <v>2630</v>
      </c>
      <c r="M1805" t="s">
        <v>3795</v>
      </c>
      <c r="N1805" t="s">
        <v>3718</v>
      </c>
      <c r="O1805" t="s">
        <v>1523</v>
      </c>
      <c r="Q1805" s="211">
        <v>10000</v>
      </c>
      <c r="S1805" t="s">
        <v>3796</v>
      </c>
      <c r="T1805" t="s">
        <v>2685</v>
      </c>
      <c r="U1805" s="213">
        <v>4.33</v>
      </c>
      <c r="V1805" t="s">
        <v>3503</v>
      </c>
      <c r="W1805" t="s">
        <v>3721</v>
      </c>
      <c r="X1805" t="s">
        <v>3722</v>
      </c>
      <c r="Y1805" t="s">
        <v>3280</v>
      </c>
      <c r="Z1805" t="s">
        <v>3723</v>
      </c>
      <c r="AA1805">
        <v>789384</v>
      </c>
      <c r="AB1805" s="210">
        <v>37027.875</v>
      </c>
      <c r="AC1805" s="210">
        <v>37027.875</v>
      </c>
    </row>
    <row r="1806" spans="1:30" x14ac:dyDescent="0.2">
      <c r="A1806" s="44" t="str">
        <f t="shared" si="141"/>
        <v>US Natural Gas Financial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30</v>
      </c>
      <c r="F1806" s="225">
        <f t="shared" si="145"/>
        <v>150000</v>
      </c>
      <c r="G1806" s="214">
        <v>1246458</v>
      </c>
      <c r="H1806" s="210">
        <v>37026.365208333336</v>
      </c>
      <c r="I1806" t="s">
        <v>3287</v>
      </c>
      <c r="M1806" t="s">
        <v>3795</v>
      </c>
      <c r="N1806" t="s">
        <v>3247</v>
      </c>
      <c r="O1806" t="s">
        <v>3248</v>
      </c>
      <c r="P1806" s="211">
        <v>5000</v>
      </c>
      <c r="S1806" t="s">
        <v>3796</v>
      </c>
      <c r="T1806" t="s">
        <v>2685</v>
      </c>
      <c r="U1806" s="213">
        <v>4.5</v>
      </c>
      <c r="V1806" t="s">
        <v>1524</v>
      </c>
      <c r="W1806" t="s">
        <v>3975</v>
      </c>
      <c r="X1806" t="s">
        <v>3250</v>
      </c>
      <c r="Y1806" t="s">
        <v>2803</v>
      </c>
      <c r="Z1806" t="s">
        <v>4117</v>
      </c>
      <c r="AA1806" t="s">
        <v>1525</v>
      </c>
      <c r="AB1806" s="210">
        <v>37043.875</v>
      </c>
      <c r="AC1806" s="210">
        <v>37072.875</v>
      </c>
      <c r="AD1806">
        <f>(AC1806-AB1806+1)*SUM(P1806:Q1806)</f>
        <v>150000</v>
      </c>
    </row>
    <row r="1807" spans="1:30" x14ac:dyDescent="0.2">
      <c r="A1807" s="44" t="str">
        <f t="shared" si="141"/>
        <v>US Power Physical</v>
      </c>
      <c r="B1807" s="44" t="str">
        <f t="shared" si="142"/>
        <v>US</v>
      </c>
      <c r="C1807" s="44" t="str">
        <f t="shared" si="143"/>
        <v>Power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30</v>
      </c>
      <c r="F1807" s="225">
        <f t="shared" si="145"/>
        <v>1500</v>
      </c>
      <c r="G1807" s="214">
        <v>1246459</v>
      </c>
      <c r="H1807" s="210">
        <v>37026.365254629629</v>
      </c>
      <c r="I1807" t="s">
        <v>3212</v>
      </c>
      <c r="M1807" t="s">
        <v>3886</v>
      </c>
      <c r="N1807" t="s">
        <v>3096</v>
      </c>
      <c r="O1807" t="s">
        <v>3217</v>
      </c>
      <c r="P1807" s="211">
        <v>50</v>
      </c>
      <c r="S1807" t="s">
        <v>3794</v>
      </c>
      <c r="T1807" t="s">
        <v>2685</v>
      </c>
      <c r="U1807" s="213">
        <v>55.75</v>
      </c>
      <c r="V1807" t="s">
        <v>3214</v>
      </c>
      <c r="W1807" t="s">
        <v>3194</v>
      </c>
      <c r="X1807" t="s">
        <v>3148</v>
      </c>
      <c r="Y1807" t="s">
        <v>3074</v>
      </c>
      <c r="Z1807" t="s">
        <v>4112</v>
      </c>
      <c r="AA1807">
        <v>611164.1</v>
      </c>
      <c r="AB1807" s="210">
        <v>37135.71597222222</v>
      </c>
      <c r="AC1807" s="210">
        <v>37164.71597222222</v>
      </c>
    </row>
    <row r="1808" spans="1:30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25">
        <f t="shared" si="145"/>
        <v>10000</v>
      </c>
      <c r="G1808" s="214">
        <v>1246460</v>
      </c>
      <c r="H1808" s="210">
        <v>37026.365254629629</v>
      </c>
      <c r="I1808" t="s">
        <v>3157</v>
      </c>
      <c r="M1808" t="s">
        <v>3795</v>
      </c>
      <c r="N1808" t="s">
        <v>3275</v>
      </c>
      <c r="O1808" t="s">
        <v>3276</v>
      </c>
      <c r="Q1808" s="211">
        <v>10000</v>
      </c>
      <c r="S1808" t="s">
        <v>3796</v>
      </c>
      <c r="T1808" t="s">
        <v>2685</v>
      </c>
      <c r="U1808" s="213">
        <v>4.5537999999999998</v>
      </c>
      <c r="V1808" t="s">
        <v>3344</v>
      </c>
      <c r="W1808" t="s">
        <v>3278</v>
      </c>
      <c r="X1808" t="s">
        <v>3279</v>
      </c>
      <c r="Y1808" t="s">
        <v>3280</v>
      </c>
      <c r="Z1808" t="s">
        <v>4117</v>
      </c>
      <c r="AA1808">
        <v>789385</v>
      </c>
      <c r="AB1808" s="210">
        <v>37027.875</v>
      </c>
      <c r="AC1808" s="210">
        <v>37027.875</v>
      </c>
    </row>
    <row r="1809" spans="1:30" x14ac:dyDescent="0.2">
      <c r="A1809" s="44" t="str">
        <f t="shared" si="141"/>
        <v>US Natural Gas Financial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Financial</v>
      </c>
      <c r="E1809" s="44">
        <f>IF(VLOOKUP(S1809,'DD-Lookup'!$J$6:$L$50,3,FALSE)="Monthly",(YEAR(AC1809)-YEAR(AB1809))*12+MONTH(AC1809)-MONTH(AB1809)+1,(AC1809-AB1809+1))</f>
        <v>30</v>
      </c>
      <c r="F1809" s="225">
        <f t="shared" si="145"/>
        <v>150000</v>
      </c>
      <c r="G1809" s="214">
        <v>1246461</v>
      </c>
      <c r="H1809" s="210">
        <v>37026.365266203706</v>
      </c>
      <c r="I1809" t="s">
        <v>1526</v>
      </c>
      <c r="M1809" t="s">
        <v>3795</v>
      </c>
      <c r="N1809" t="s">
        <v>3247</v>
      </c>
      <c r="O1809" t="s">
        <v>3248</v>
      </c>
      <c r="P1809" s="211">
        <v>5000</v>
      </c>
      <c r="S1809" t="s">
        <v>3796</v>
      </c>
      <c r="T1809" t="s">
        <v>2685</v>
      </c>
      <c r="U1809" s="213">
        <v>4.5</v>
      </c>
      <c r="V1809" t="s">
        <v>1527</v>
      </c>
      <c r="W1809" t="s">
        <v>3975</v>
      </c>
      <c r="X1809" t="s">
        <v>3250</v>
      </c>
      <c r="Y1809" t="s">
        <v>2803</v>
      </c>
      <c r="Z1809" t="s">
        <v>4117</v>
      </c>
      <c r="AA1809" t="s">
        <v>1528</v>
      </c>
      <c r="AB1809" s="210">
        <v>37043.875</v>
      </c>
      <c r="AC1809" s="210">
        <v>37072.875</v>
      </c>
      <c r="AD1809">
        <f>(AC1809-AB1809+1)*SUM(P1809:Q1809)</f>
        <v>150000</v>
      </c>
    </row>
    <row r="1810" spans="1:30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25">
        <f t="shared" si="145"/>
        <v>10000</v>
      </c>
      <c r="G1810" s="214">
        <v>1246462</v>
      </c>
      <c r="H1810" s="210">
        <v>37026.365277777775</v>
      </c>
      <c r="I1810" t="s">
        <v>1529</v>
      </c>
      <c r="M1810" t="s">
        <v>3795</v>
      </c>
      <c r="N1810" t="s">
        <v>3275</v>
      </c>
      <c r="O1810" t="s">
        <v>1057</v>
      </c>
      <c r="Q1810" s="211">
        <v>10000</v>
      </c>
      <c r="S1810" t="s">
        <v>3796</v>
      </c>
      <c r="T1810" t="s">
        <v>2685</v>
      </c>
      <c r="U1810" s="213">
        <v>4.3099999999999996</v>
      </c>
      <c r="V1810" t="s">
        <v>1530</v>
      </c>
      <c r="W1810" t="s">
        <v>3586</v>
      </c>
      <c r="X1810" t="s">
        <v>3587</v>
      </c>
      <c r="Y1810" t="s">
        <v>3280</v>
      </c>
      <c r="Z1810" t="s">
        <v>4117</v>
      </c>
      <c r="AA1810">
        <v>789387</v>
      </c>
      <c r="AB1810" s="210">
        <v>37027.875</v>
      </c>
      <c r="AC1810" s="210">
        <v>37027.875</v>
      </c>
    </row>
    <row r="1811" spans="1:30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25">
        <f t="shared" si="145"/>
        <v>4995</v>
      </c>
      <c r="G1811" s="214">
        <v>1246463</v>
      </c>
      <c r="H1811" s="210">
        <v>37026.365300925929</v>
      </c>
      <c r="I1811" t="s">
        <v>3234</v>
      </c>
      <c r="M1811" t="s">
        <v>3795</v>
      </c>
      <c r="N1811" t="s">
        <v>3275</v>
      </c>
      <c r="O1811" t="s">
        <v>3635</v>
      </c>
      <c r="P1811" s="211">
        <v>4995</v>
      </c>
      <c r="S1811" t="s">
        <v>3796</v>
      </c>
      <c r="T1811" t="s">
        <v>2685</v>
      </c>
      <c r="U1811" s="213">
        <v>3.0449999999999999</v>
      </c>
      <c r="V1811" t="s">
        <v>1323</v>
      </c>
      <c r="W1811" t="s">
        <v>3637</v>
      </c>
      <c r="X1811" t="s">
        <v>3580</v>
      </c>
      <c r="Y1811" t="s">
        <v>3280</v>
      </c>
      <c r="Z1811" t="s">
        <v>4117</v>
      </c>
      <c r="AA1811">
        <v>789388</v>
      </c>
      <c r="AB1811" s="210">
        <v>37027.875</v>
      </c>
      <c r="AC1811" s="210">
        <v>37027.875</v>
      </c>
    </row>
    <row r="1812" spans="1:30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25">
        <f t="shared" si="145"/>
        <v>5000</v>
      </c>
      <c r="G1812" s="214">
        <v>1246466</v>
      </c>
      <c r="H1812" s="210">
        <v>37026.365347222221</v>
      </c>
      <c r="I1812" t="s">
        <v>1464</v>
      </c>
      <c r="M1812" t="s">
        <v>3795</v>
      </c>
      <c r="N1812" t="s">
        <v>3275</v>
      </c>
      <c r="O1812" t="s">
        <v>3327</v>
      </c>
      <c r="P1812" s="211">
        <v>5000</v>
      </c>
      <c r="S1812" t="s">
        <v>3796</v>
      </c>
      <c r="T1812" t="s">
        <v>2685</v>
      </c>
      <c r="U1812" s="213">
        <v>4.3150000000000004</v>
      </c>
      <c r="V1812" t="s">
        <v>1465</v>
      </c>
      <c r="W1812" t="s">
        <v>3328</v>
      </c>
      <c r="X1812" t="s">
        <v>3329</v>
      </c>
      <c r="Y1812" t="s">
        <v>3280</v>
      </c>
      <c r="Z1812" t="s">
        <v>4117</v>
      </c>
      <c r="AA1812">
        <v>789390</v>
      </c>
      <c r="AB1812" s="210">
        <v>37027.875</v>
      </c>
      <c r="AC1812" s="210">
        <v>37027.875</v>
      </c>
    </row>
    <row r="1813" spans="1:30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30</v>
      </c>
      <c r="F1813" s="225">
        <f t="shared" si="145"/>
        <v>150000</v>
      </c>
      <c r="G1813" s="214">
        <v>1246467</v>
      </c>
      <c r="H1813" s="210">
        <v>37026.365370370368</v>
      </c>
      <c r="I1813" t="s">
        <v>2630</v>
      </c>
      <c r="M1813" t="s">
        <v>3795</v>
      </c>
      <c r="N1813" t="s">
        <v>3247</v>
      </c>
      <c r="O1813" t="s">
        <v>3248</v>
      </c>
      <c r="P1813" s="211">
        <v>5000</v>
      </c>
      <c r="S1813" t="s">
        <v>3796</v>
      </c>
      <c r="T1813" t="s">
        <v>2685</v>
      </c>
      <c r="U1813" s="213">
        <v>4.5</v>
      </c>
      <c r="V1813" t="s">
        <v>1531</v>
      </c>
      <c r="W1813" t="s">
        <v>3975</v>
      </c>
      <c r="X1813" t="s">
        <v>3250</v>
      </c>
      <c r="Y1813" t="s">
        <v>2803</v>
      </c>
      <c r="Z1813" t="s">
        <v>4117</v>
      </c>
      <c r="AA1813" t="s">
        <v>1532</v>
      </c>
      <c r="AB1813" s="210">
        <v>37043.875</v>
      </c>
      <c r="AC1813" s="210">
        <v>37072.875</v>
      </c>
      <c r="AD1813">
        <f>(AC1813-AB1813+1)*SUM(P1813:Q1813)</f>
        <v>150000</v>
      </c>
    </row>
    <row r="1814" spans="1:30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25">
        <f t="shared" si="145"/>
        <v>5000</v>
      </c>
      <c r="G1814" s="214">
        <v>1246468</v>
      </c>
      <c r="H1814" s="210">
        <v>37026.365370370368</v>
      </c>
      <c r="I1814" t="s">
        <v>3336</v>
      </c>
      <c r="M1814" t="s">
        <v>3795</v>
      </c>
      <c r="N1814" t="s">
        <v>3275</v>
      </c>
      <c r="O1814" t="s">
        <v>3340</v>
      </c>
      <c r="P1814" s="211">
        <v>5000</v>
      </c>
      <c r="S1814" t="s">
        <v>3796</v>
      </c>
      <c r="T1814" t="s">
        <v>2685</v>
      </c>
      <c r="U1814" s="213">
        <v>4.3449999999999998</v>
      </c>
      <c r="V1814" t="s">
        <v>3338</v>
      </c>
      <c r="W1814" t="s">
        <v>3328</v>
      </c>
      <c r="X1814" t="s">
        <v>3329</v>
      </c>
      <c r="Y1814" t="s">
        <v>3280</v>
      </c>
      <c r="Z1814" t="s">
        <v>4117</v>
      </c>
      <c r="AA1814">
        <v>789391</v>
      </c>
      <c r="AB1814" s="210">
        <v>37027.875</v>
      </c>
      <c r="AC1814" s="210">
        <v>37027.875</v>
      </c>
    </row>
    <row r="1815" spans="1:30" x14ac:dyDescent="0.2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25">
        <f t="shared" si="145"/>
        <v>25</v>
      </c>
      <c r="G1815" s="214">
        <v>1246469</v>
      </c>
      <c r="H1815" s="210">
        <v>37026.365416666667</v>
      </c>
      <c r="I1815" t="s">
        <v>3246</v>
      </c>
      <c r="M1815" t="s">
        <v>3886</v>
      </c>
      <c r="N1815" t="s">
        <v>3645</v>
      </c>
      <c r="O1815" t="s">
        <v>1018</v>
      </c>
      <c r="Q1815" s="211">
        <v>25</v>
      </c>
      <c r="S1815" t="s">
        <v>3794</v>
      </c>
      <c r="T1815" t="s">
        <v>2685</v>
      </c>
      <c r="U1815" s="213">
        <v>250</v>
      </c>
      <c r="V1815" t="s">
        <v>1255</v>
      </c>
      <c r="W1815" t="s">
        <v>3666</v>
      </c>
      <c r="X1815" t="s">
        <v>3730</v>
      </c>
      <c r="Y1815" t="s">
        <v>3074</v>
      </c>
      <c r="Z1815" t="s">
        <v>4112</v>
      </c>
      <c r="AA1815">
        <v>611165.1</v>
      </c>
      <c r="AB1815" s="210">
        <v>37027.875</v>
      </c>
      <c r="AC1815" s="210">
        <v>37027.875</v>
      </c>
    </row>
    <row r="1816" spans="1:30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25">
        <f t="shared" si="145"/>
        <v>10000</v>
      </c>
      <c r="G1816" s="214">
        <v>1246470</v>
      </c>
      <c r="H1816" s="210">
        <v>37026.365439814814</v>
      </c>
      <c r="I1816" t="s">
        <v>3157</v>
      </c>
      <c r="M1816" t="s">
        <v>3795</v>
      </c>
      <c r="N1816" t="s">
        <v>3275</v>
      </c>
      <c r="O1816" t="s">
        <v>3276</v>
      </c>
      <c r="P1816" s="211">
        <v>10000</v>
      </c>
      <c r="S1816" t="s">
        <v>3796</v>
      </c>
      <c r="T1816" t="s">
        <v>2685</v>
      </c>
      <c r="U1816" s="213">
        <v>4.5575000000000001</v>
      </c>
      <c r="V1816" t="s">
        <v>3277</v>
      </c>
      <c r="W1816" t="s">
        <v>3278</v>
      </c>
      <c r="X1816" t="s">
        <v>3279</v>
      </c>
      <c r="Y1816" t="s">
        <v>3280</v>
      </c>
      <c r="Z1816" t="s">
        <v>4117</v>
      </c>
      <c r="AA1816">
        <v>789392</v>
      </c>
      <c r="AB1816" s="210">
        <v>37027.875</v>
      </c>
      <c r="AC1816" s="210">
        <v>37027.875</v>
      </c>
    </row>
    <row r="1817" spans="1:30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25">
        <f t="shared" si="145"/>
        <v>5000</v>
      </c>
      <c r="G1817" s="214">
        <v>1246472</v>
      </c>
      <c r="H1817" s="210">
        <v>37026.365486111114</v>
      </c>
      <c r="I1817" t="s">
        <v>3256</v>
      </c>
      <c r="M1817" t="s">
        <v>3795</v>
      </c>
      <c r="N1817" t="s">
        <v>3275</v>
      </c>
      <c r="O1817" t="s">
        <v>3340</v>
      </c>
      <c r="P1817" s="211">
        <v>5000</v>
      </c>
      <c r="S1817" t="s">
        <v>3796</v>
      </c>
      <c r="T1817" t="s">
        <v>2685</v>
      </c>
      <c r="U1817" s="213">
        <v>4.34</v>
      </c>
      <c r="V1817" t="s">
        <v>1533</v>
      </c>
      <c r="W1817" t="s">
        <v>3328</v>
      </c>
      <c r="X1817" t="s">
        <v>3329</v>
      </c>
      <c r="Y1817" t="s">
        <v>3280</v>
      </c>
      <c r="Z1817" t="s">
        <v>4117</v>
      </c>
      <c r="AA1817">
        <v>789394</v>
      </c>
      <c r="AB1817" s="210">
        <v>37027.875</v>
      </c>
      <c r="AC1817" s="210">
        <v>37027.875</v>
      </c>
    </row>
    <row r="1818" spans="1:30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25">
        <f t="shared" si="145"/>
        <v>5000</v>
      </c>
      <c r="G1818" s="214">
        <v>1246471</v>
      </c>
      <c r="H1818" s="210">
        <v>37026.365486111114</v>
      </c>
      <c r="I1818" t="s">
        <v>3234</v>
      </c>
      <c r="M1818" t="s">
        <v>3795</v>
      </c>
      <c r="N1818" t="s">
        <v>3275</v>
      </c>
      <c r="O1818" t="s">
        <v>3327</v>
      </c>
      <c r="Q1818" s="211">
        <v>5000</v>
      </c>
      <c r="S1818" t="s">
        <v>3796</v>
      </c>
      <c r="T1818" t="s">
        <v>2685</v>
      </c>
      <c r="U1818" s="213">
        <v>4.32</v>
      </c>
      <c r="V1818" t="s">
        <v>3360</v>
      </c>
      <c r="W1818" t="s">
        <v>3328</v>
      </c>
      <c r="X1818" t="s">
        <v>3329</v>
      </c>
      <c r="Y1818" t="s">
        <v>3280</v>
      </c>
      <c r="Z1818" t="s">
        <v>4117</v>
      </c>
      <c r="AA1818">
        <v>789393</v>
      </c>
      <c r="AB1818" s="210">
        <v>37027.875</v>
      </c>
      <c r="AC1818" s="210">
        <v>37027.875</v>
      </c>
    </row>
    <row r="1819" spans="1:30" x14ac:dyDescent="0.2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151</v>
      </c>
      <c r="F1819" s="225">
        <f t="shared" si="145"/>
        <v>755000</v>
      </c>
      <c r="G1819" s="214">
        <v>1246474</v>
      </c>
      <c r="H1819" s="210">
        <v>37026.365555555552</v>
      </c>
      <c r="I1819" t="s">
        <v>4237</v>
      </c>
      <c r="M1819" t="s">
        <v>3795</v>
      </c>
      <c r="N1819" t="s">
        <v>3247</v>
      </c>
      <c r="O1819" t="s">
        <v>3346</v>
      </c>
      <c r="P1819" s="211">
        <v>5000</v>
      </c>
      <c r="S1819" t="s">
        <v>3796</v>
      </c>
      <c r="T1819" t="s">
        <v>2685</v>
      </c>
      <c r="U1819" s="213">
        <v>4.8899999999999997</v>
      </c>
      <c r="V1819" t="s">
        <v>3546</v>
      </c>
      <c r="W1819" t="s">
        <v>3975</v>
      </c>
      <c r="X1819" t="s">
        <v>3250</v>
      </c>
      <c r="Y1819" t="s">
        <v>2803</v>
      </c>
      <c r="Z1819" t="s">
        <v>4117</v>
      </c>
      <c r="AA1819" t="s">
        <v>1534</v>
      </c>
      <c r="AB1819" s="210">
        <v>37196</v>
      </c>
      <c r="AC1819" s="210">
        <v>37346</v>
      </c>
      <c r="AD1819">
        <f>(AC1819-AB1819+1)*SUM(P1819:Q1819)</f>
        <v>755000</v>
      </c>
    </row>
    <row r="1820" spans="1:30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25">
        <f t="shared" si="145"/>
        <v>497</v>
      </c>
      <c r="G1820" s="214">
        <v>1246475</v>
      </c>
      <c r="H1820" s="210">
        <v>37026.365578703706</v>
      </c>
      <c r="I1820" t="s">
        <v>3551</v>
      </c>
      <c r="M1820" t="s">
        <v>3795</v>
      </c>
      <c r="N1820" t="s">
        <v>3275</v>
      </c>
      <c r="O1820" t="s">
        <v>3438</v>
      </c>
      <c r="P1820" s="211">
        <v>497</v>
      </c>
      <c r="S1820" t="s">
        <v>3796</v>
      </c>
      <c r="T1820" t="s">
        <v>2685</v>
      </c>
      <c r="U1820" s="213">
        <v>4.66</v>
      </c>
      <c r="V1820" t="s">
        <v>1535</v>
      </c>
      <c r="W1820" t="s">
        <v>3408</v>
      </c>
      <c r="X1820" t="s">
        <v>3409</v>
      </c>
      <c r="Y1820" t="s">
        <v>3280</v>
      </c>
      <c r="Z1820" t="s">
        <v>4117</v>
      </c>
      <c r="AA1820">
        <v>789395</v>
      </c>
      <c r="AB1820" s="210">
        <v>37027.875</v>
      </c>
      <c r="AC1820" s="210">
        <v>37027.875</v>
      </c>
    </row>
    <row r="1821" spans="1:30" x14ac:dyDescent="0.2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25">
        <f t="shared" si="145"/>
        <v>25</v>
      </c>
      <c r="G1821" s="214">
        <v>1246477</v>
      </c>
      <c r="H1821" s="210">
        <v>37026.365624999999</v>
      </c>
      <c r="I1821" t="s">
        <v>3160</v>
      </c>
      <c r="M1821" t="s">
        <v>3886</v>
      </c>
      <c r="N1821" t="s">
        <v>3650</v>
      </c>
      <c r="O1821" t="s">
        <v>3673</v>
      </c>
      <c r="P1821" s="211">
        <v>25</v>
      </c>
      <c r="S1821" t="s">
        <v>3794</v>
      </c>
      <c r="T1821" t="s">
        <v>2685</v>
      </c>
      <c r="U1821" s="213">
        <v>237</v>
      </c>
      <c r="V1821" t="s">
        <v>1536</v>
      </c>
      <c r="W1821" t="s">
        <v>3672</v>
      </c>
      <c r="X1821" t="s">
        <v>3654</v>
      </c>
      <c r="Y1821" t="s">
        <v>3074</v>
      </c>
      <c r="Z1821" t="s">
        <v>4112</v>
      </c>
      <c r="AA1821">
        <v>611166.1</v>
      </c>
      <c r="AB1821" s="210">
        <v>37027.875</v>
      </c>
      <c r="AC1821" s="210">
        <v>37027.875</v>
      </c>
    </row>
    <row r="1822" spans="1:30" x14ac:dyDescent="0.2">
      <c r="A1822" s="44" t="str">
        <f t="shared" si="141"/>
        <v>US Natural Gas Financial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30</v>
      </c>
      <c r="F1822" s="225">
        <f t="shared" si="145"/>
        <v>150000</v>
      </c>
      <c r="G1822" s="214">
        <v>1246478</v>
      </c>
      <c r="H1822" s="210">
        <v>37026.365636574075</v>
      </c>
      <c r="I1822" t="s">
        <v>3287</v>
      </c>
      <c r="M1822" t="s">
        <v>3795</v>
      </c>
      <c r="N1822" t="s">
        <v>3247</v>
      </c>
      <c r="O1822" t="s">
        <v>3248</v>
      </c>
      <c r="P1822" s="211">
        <v>5000</v>
      </c>
      <c r="S1822" t="s">
        <v>3796</v>
      </c>
      <c r="T1822" t="s">
        <v>2685</v>
      </c>
      <c r="U1822" s="213">
        <v>4.5</v>
      </c>
      <c r="V1822" t="s">
        <v>1524</v>
      </c>
      <c r="W1822" t="s">
        <v>3975</v>
      </c>
      <c r="X1822" t="s">
        <v>3250</v>
      </c>
      <c r="Y1822" t="s">
        <v>2803</v>
      </c>
      <c r="Z1822" t="s">
        <v>4117</v>
      </c>
      <c r="AA1822" t="s">
        <v>1537</v>
      </c>
      <c r="AB1822" s="210">
        <v>37043.875</v>
      </c>
      <c r="AC1822" s="210">
        <v>37072.875</v>
      </c>
      <c r="AD1822">
        <f>(AC1822-AB1822+1)*SUM(P1822:Q1822)</f>
        <v>150000</v>
      </c>
    </row>
    <row r="1823" spans="1:30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25">
        <f t="shared" si="145"/>
        <v>5000</v>
      </c>
      <c r="G1823" s="214">
        <v>1246479</v>
      </c>
      <c r="H1823" s="210">
        <v>37026.365648148145</v>
      </c>
      <c r="I1823" t="s">
        <v>1371</v>
      </c>
      <c r="M1823" t="s">
        <v>3795</v>
      </c>
      <c r="N1823" t="s">
        <v>3275</v>
      </c>
      <c r="O1823" t="s">
        <v>1403</v>
      </c>
      <c r="Q1823" s="211">
        <v>5000</v>
      </c>
      <c r="S1823" t="s">
        <v>3796</v>
      </c>
      <c r="T1823" t="s">
        <v>2685</v>
      </c>
      <c r="U1823" s="213">
        <v>4.5488</v>
      </c>
      <c r="V1823" t="s">
        <v>1372</v>
      </c>
      <c r="W1823" t="s">
        <v>3278</v>
      </c>
      <c r="X1823" t="s">
        <v>3279</v>
      </c>
      <c r="Y1823" t="s">
        <v>3280</v>
      </c>
      <c r="Z1823" t="s">
        <v>4117</v>
      </c>
      <c r="AA1823">
        <v>789396</v>
      </c>
      <c r="AB1823" s="210">
        <v>37027.875</v>
      </c>
      <c r="AC1823" s="210">
        <v>37027.875</v>
      </c>
    </row>
    <row r="1824" spans="1:30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25">
        <f t="shared" si="145"/>
        <v>5000</v>
      </c>
      <c r="G1824" s="214">
        <v>1246480</v>
      </c>
      <c r="H1824" s="210">
        <v>37026.365682870368</v>
      </c>
      <c r="I1824" t="s">
        <v>3822</v>
      </c>
      <c r="M1824" t="s">
        <v>3795</v>
      </c>
      <c r="N1824" t="s">
        <v>3275</v>
      </c>
      <c r="O1824" t="s">
        <v>3327</v>
      </c>
      <c r="P1824" s="211">
        <v>5000</v>
      </c>
      <c r="S1824" t="s">
        <v>3796</v>
      </c>
      <c r="T1824" t="s">
        <v>2685</v>
      </c>
      <c r="U1824" s="213">
        <v>4.3150000000000004</v>
      </c>
      <c r="V1824" t="s">
        <v>3400</v>
      </c>
      <c r="W1824" t="s">
        <v>3328</v>
      </c>
      <c r="X1824" t="s">
        <v>3329</v>
      </c>
      <c r="Y1824" t="s">
        <v>3280</v>
      </c>
      <c r="Z1824" t="s">
        <v>4117</v>
      </c>
      <c r="AA1824">
        <v>789397</v>
      </c>
      <c r="AB1824" s="210">
        <v>37027.875</v>
      </c>
      <c r="AC1824" s="210">
        <v>37027.875</v>
      </c>
    </row>
    <row r="1825" spans="1:30" x14ac:dyDescent="0.2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30</v>
      </c>
      <c r="F1825" s="225">
        <f t="shared" si="145"/>
        <v>3000</v>
      </c>
      <c r="G1825" s="214">
        <v>1246481</v>
      </c>
      <c r="H1825" s="210">
        <v>37026.365706018521</v>
      </c>
      <c r="I1825" t="s">
        <v>3324</v>
      </c>
      <c r="M1825" t="s">
        <v>3795</v>
      </c>
      <c r="N1825" t="s">
        <v>1213</v>
      </c>
      <c r="O1825" t="s">
        <v>1538</v>
      </c>
      <c r="Q1825" s="211">
        <v>100</v>
      </c>
      <c r="S1825" t="s">
        <v>1215</v>
      </c>
      <c r="T1825" t="s">
        <v>2685</v>
      </c>
      <c r="U1825" s="213">
        <v>0.08</v>
      </c>
      <c r="V1825" t="s">
        <v>1476</v>
      </c>
      <c r="W1825" t="s">
        <v>1216</v>
      </c>
      <c r="X1825" t="s">
        <v>1217</v>
      </c>
      <c r="Y1825" t="s">
        <v>2803</v>
      </c>
      <c r="Z1825" t="s">
        <v>4117</v>
      </c>
      <c r="AA1825" t="s">
        <v>1539</v>
      </c>
      <c r="AB1825" s="210">
        <v>37043</v>
      </c>
      <c r="AC1825" s="210">
        <v>37072</v>
      </c>
      <c r="AD1825">
        <f>(AC1825-AB1825+1)*SUM(P1825:Q1825)</f>
        <v>3000</v>
      </c>
    </row>
    <row r="1826" spans="1:30" x14ac:dyDescent="0.2">
      <c r="A1826" s="44" t="str">
        <f t="shared" si="141"/>
        <v>US Power Physical</v>
      </c>
      <c r="B1826" s="44" t="str">
        <f t="shared" si="142"/>
        <v>US</v>
      </c>
      <c r="C1826" s="44" t="str">
        <f t="shared" si="143"/>
        <v>Power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25">
        <f t="shared" si="145"/>
        <v>25</v>
      </c>
      <c r="G1826" s="214">
        <v>1246482</v>
      </c>
      <c r="H1826" s="210">
        <v>37026.365706018521</v>
      </c>
      <c r="I1826" t="s">
        <v>1044</v>
      </c>
      <c r="M1826" t="s">
        <v>3886</v>
      </c>
      <c r="N1826" t="s">
        <v>3650</v>
      </c>
      <c r="O1826" t="s">
        <v>3670</v>
      </c>
      <c r="P1826" s="211">
        <v>25</v>
      </c>
      <c r="S1826" t="s">
        <v>3794</v>
      </c>
      <c r="T1826" t="s">
        <v>2685</v>
      </c>
      <c r="U1826" s="213">
        <v>202</v>
      </c>
      <c r="V1826" t="s">
        <v>1540</v>
      </c>
      <c r="W1826" t="s">
        <v>3672</v>
      </c>
      <c r="X1826" t="s">
        <v>3654</v>
      </c>
      <c r="Y1826" t="s">
        <v>3074</v>
      </c>
      <c r="Z1826" t="s">
        <v>4112</v>
      </c>
      <c r="AA1826">
        <v>611167.1</v>
      </c>
      <c r="AB1826" s="210">
        <v>37027.875</v>
      </c>
      <c r="AC1826" s="210">
        <v>37027.875</v>
      </c>
    </row>
    <row r="1827" spans="1:30" x14ac:dyDescent="0.2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25">
        <f t="shared" si="145"/>
        <v>5000</v>
      </c>
      <c r="G1827" s="214">
        <v>1246483</v>
      </c>
      <c r="H1827" s="210">
        <v>37026.365706018521</v>
      </c>
      <c r="I1827" t="s">
        <v>1425</v>
      </c>
      <c r="M1827" t="s">
        <v>3795</v>
      </c>
      <c r="N1827" t="s">
        <v>3623</v>
      </c>
      <c r="O1827" t="s">
        <v>1417</v>
      </c>
      <c r="Q1827" s="211">
        <v>5000</v>
      </c>
      <c r="S1827" t="s">
        <v>3796</v>
      </c>
      <c r="T1827" t="s">
        <v>2685</v>
      </c>
      <c r="U1827" s="213">
        <v>4.33</v>
      </c>
      <c r="V1827" t="s">
        <v>1541</v>
      </c>
      <c r="W1827" t="s">
        <v>1419</v>
      </c>
      <c r="X1827" t="s">
        <v>1420</v>
      </c>
      <c r="Y1827" t="s">
        <v>3280</v>
      </c>
      <c r="Z1827" t="s">
        <v>4118</v>
      </c>
      <c r="AA1827">
        <v>789398</v>
      </c>
      <c r="AB1827" s="210">
        <v>37027.875</v>
      </c>
      <c r="AC1827" s="210">
        <v>37027.875</v>
      </c>
    </row>
    <row r="1828" spans="1:30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25">
        <f t="shared" si="145"/>
        <v>10000</v>
      </c>
      <c r="G1828" s="214">
        <v>1246485</v>
      </c>
      <c r="H1828" s="210">
        <v>37026.365740740737</v>
      </c>
      <c r="I1828" t="s">
        <v>3614</v>
      </c>
      <c r="M1828" t="s">
        <v>3795</v>
      </c>
      <c r="N1828" t="s">
        <v>3275</v>
      </c>
      <c r="O1828" t="s">
        <v>3618</v>
      </c>
      <c r="Q1828" s="211">
        <v>10000</v>
      </c>
      <c r="S1828" t="s">
        <v>3796</v>
      </c>
      <c r="T1828" t="s">
        <v>2685</v>
      </c>
      <c r="U1828" s="213">
        <v>5.85</v>
      </c>
      <c r="V1828" t="s">
        <v>1542</v>
      </c>
      <c r="W1828" t="s">
        <v>3579</v>
      </c>
      <c r="X1828" t="s">
        <v>3580</v>
      </c>
      <c r="Y1828" t="s">
        <v>3280</v>
      </c>
      <c r="Z1828" t="s">
        <v>4117</v>
      </c>
      <c r="AA1828">
        <v>789399</v>
      </c>
      <c r="AB1828" s="210">
        <v>37027.875</v>
      </c>
      <c r="AC1828" s="210">
        <v>37027.875</v>
      </c>
    </row>
    <row r="1829" spans="1:30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25">
        <f t="shared" si="145"/>
        <v>10000</v>
      </c>
      <c r="G1829" s="214">
        <v>1246486</v>
      </c>
      <c r="H1829" s="210">
        <v>37026.36577546296</v>
      </c>
      <c r="I1829" t="s">
        <v>3157</v>
      </c>
      <c r="M1829" t="s">
        <v>3795</v>
      </c>
      <c r="N1829" t="s">
        <v>3275</v>
      </c>
      <c r="O1829" t="s">
        <v>3276</v>
      </c>
      <c r="P1829" s="211">
        <v>10000</v>
      </c>
      <c r="S1829" t="s">
        <v>3796</v>
      </c>
      <c r="T1829" t="s">
        <v>2685</v>
      </c>
      <c r="U1829" s="213">
        <v>4.5561999999999996</v>
      </c>
      <c r="V1829" t="s">
        <v>3277</v>
      </c>
      <c r="W1829" t="s">
        <v>3278</v>
      </c>
      <c r="X1829" t="s">
        <v>3279</v>
      </c>
      <c r="Y1829" t="s">
        <v>3280</v>
      </c>
      <c r="Z1829" t="s">
        <v>4117</v>
      </c>
      <c r="AA1829">
        <v>789400</v>
      </c>
      <c r="AB1829" s="210">
        <v>37027.875</v>
      </c>
      <c r="AC1829" s="210">
        <v>37027.875</v>
      </c>
    </row>
    <row r="1830" spans="1:30" x14ac:dyDescent="0.2">
      <c r="A1830" s="44" t="str">
        <f t="shared" si="141"/>
        <v>US Crude Financial</v>
      </c>
      <c r="B1830" s="44" t="str">
        <f t="shared" si="142"/>
        <v>US</v>
      </c>
      <c r="C1830" s="44" t="str">
        <f t="shared" si="143"/>
        <v>Crude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</v>
      </c>
      <c r="F1830" s="225">
        <f t="shared" si="145"/>
        <v>50000</v>
      </c>
      <c r="G1830" s="214">
        <v>1246487</v>
      </c>
      <c r="H1830" s="210">
        <v>37026.36577546296</v>
      </c>
      <c r="I1830" t="s">
        <v>3045</v>
      </c>
      <c r="M1830" t="s">
        <v>4216</v>
      </c>
      <c r="N1830" t="s">
        <v>3046</v>
      </c>
      <c r="O1830" t="s">
        <v>3047</v>
      </c>
      <c r="Q1830" s="211">
        <v>50000</v>
      </c>
      <c r="S1830" t="s">
        <v>3802</v>
      </c>
      <c r="T1830" t="s">
        <v>2685</v>
      </c>
      <c r="U1830" s="213">
        <v>28.84</v>
      </c>
      <c r="V1830" t="s">
        <v>3048</v>
      </c>
      <c r="W1830" t="s">
        <v>3049</v>
      </c>
      <c r="X1830" t="s">
        <v>3050</v>
      </c>
      <c r="Y1830" t="s">
        <v>2803</v>
      </c>
      <c r="Z1830" t="s">
        <v>4117</v>
      </c>
      <c r="AA1830" t="s">
        <v>1543</v>
      </c>
      <c r="AB1830" s="210">
        <v>37043</v>
      </c>
      <c r="AC1830" s="210">
        <v>37072</v>
      </c>
    </row>
    <row r="1831" spans="1:30" x14ac:dyDescent="0.2">
      <c r="A1831" s="44" t="str">
        <f t="shared" si="141"/>
        <v>US Natural Gas Financial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Financial</v>
      </c>
      <c r="E1831" s="44">
        <f>IF(VLOOKUP(S1831,'DD-Lookup'!$J$6:$L$50,3,FALSE)="Monthly",(YEAR(AC1831)-YEAR(AB1831))*12+MONTH(AC1831)-MONTH(AB1831)+1,(AC1831-AB1831+1))</f>
        <v>30</v>
      </c>
      <c r="F1831" s="225">
        <f t="shared" si="145"/>
        <v>150000</v>
      </c>
      <c r="G1831" s="214">
        <v>1246489</v>
      </c>
      <c r="H1831" s="210">
        <v>37026.365798611114</v>
      </c>
      <c r="I1831" t="s">
        <v>3246</v>
      </c>
      <c r="M1831" t="s">
        <v>3795</v>
      </c>
      <c r="N1831" t="s">
        <v>3247</v>
      </c>
      <c r="O1831" t="s">
        <v>3248</v>
      </c>
      <c r="Q1831" s="211">
        <v>5000</v>
      </c>
      <c r="S1831" t="s">
        <v>3796</v>
      </c>
      <c r="T1831" t="s">
        <v>2685</v>
      </c>
      <c r="U1831" s="213">
        <v>4.5049999999999999</v>
      </c>
      <c r="V1831" t="s">
        <v>3249</v>
      </c>
      <c r="W1831" t="s">
        <v>3975</v>
      </c>
      <c r="X1831" t="s">
        <v>3250</v>
      </c>
      <c r="Y1831" t="s">
        <v>2803</v>
      </c>
      <c r="Z1831" t="s">
        <v>4117</v>
      </c>
      <c r="AA1831" t="s">
        <v>1544</v>
      </c>
      <c r="AB1831" s="210">
        <v>37043.875</v>
      </c>
      <c r="AC1831" s="210">
        <v>37072.875</v>
      </c>
      <c r="AD1831">
        <f>(AC1831-AB1831+1)*SUM(P1831:Q1831)</f>
        <v>150000</v>
      </c>
    </row>
    <row r="1832" spans="1:30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25">
        <f t="shared" si="145"/>
        <v>10000</v>
      </c>
      <c r="G1832" s="214">
        <v>1246488</v>
      </c>
      <c r="H1832" s="210">
        <v>37026.365798611114</v>
      </c>
      <c r="I1832" t="s">
        <v>1497</v>
      </c>
      <c r="M1832" t="s">
        <v>3795</v>
      </c>
      <c r="N1832" t="s">
        <v>3275</v>
      </c>
      <c r="O1832" t="s">
        <v>3361</v>
      </c>
      <c r="P1832" s="211">
        <v>10000</v>
      </c>
      <c r="S1832" t="s">
        <v>3796</v>
      </c>
      <c r="T1832" t="s">
        <v>2685</v>
      </c>
      <c r="U1832" s="213">
        <v>4.41</v>
      </c>
      <c r="V1832" t="s">
        <v>1545</v>
      </c>
      <c r="W1832" t="s">
        <v>3363</v>
      </c>
      <c r="X1832" t="s">
        <v>3364</v>
      </c>
      <c r="Y1832" t="s">
        <v>3280</v>
      </c>
      <c r="Z1832" t="s">
        <v>4117</v>
      </c>
      <c r="AA1832">
        <v>789401</v>
      </c>
      <c r="AB1832" s="210">
        <v>37027.875</v>
      </c>
      <c r="AC1832" s="210">
        <v>37027.875</v>
      </c>
    </row>
    <row r="1833" spans="1:30" x14ac:dyDescent="0.2">
      <c r="A1833" s="44" t="str">
        <f t="shared" si="141"/>
        <v xml:space="preserve"> Natural Gas Physical</v>
      </c>
      <c r="B1833" s="44" t="str">
        <f t="shared" si="142"/>
        <v/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25">
        <f t="shared" si="145"/>
        <v>5000</v>
      </c>
      <c r="G1833" s="214">
        <v>1246490</v>
      </c>
      <c r="H1833" s="210">
        <v>37026.365810185183</v>
      </c>
      <c r="I1833" t="s">
        <v>1262</v>
      </c>
      <c r="M1833" t="s">
        <v>3795</v>
      </c>
      <c r="N1833" t="s">
        <v>3623</v>
      </c>
      <c r="O1833" t="s">
        <v>1417</v>
      </c>
      <c r="Q1833" s="211">
        <v>5000</v>
      </c>
      <c r="S1833" t="s">
        <v>3796</v>
      </c>
      <c r="T1833" t="s">
        <v>2685</v>
      </c>
      <c r="U1833" s="213">
        <v>4.3499999999999996</v>
      </c>
      <c r="V1833" t="s">
        <v>1480</v>
      </c>
      <c r="W1833" t="s">
        <v>1419</v>
      </c>
      <c r="X1833" t="s">
        <v>1420</v>
      </c>
      <c r="Y1833" t="s">
        <v>3280</v>
      </c>
      <c r="Z1833" t="s">
        <v>4118</v>
      </c>
      <c r="AA1833">
        <v>789402</v>
      </c>
      <c r="AB1833" s="210">
        <v>37027.875</v>
      </c>
      <c r="AC1833" s="210">
        <v>37027.875</v>
      </c>
    </row>
    <row r="1834" spans="1:30" x14ac:dyDescent="0.2">
      <c r="A1834" s="44" t="str">
        <f t="shared" si="141"/>
        <v>US Natural Gas Financial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Financial</v>
      </c>
      <c r="E1834" s="44">
        <f>IF(VLOOKUP(S1834,'DD-Lookup'!$J$6:$L$50,3,FALSE)="Monthly",(YEAR(AC1834)-YEAR(AB1834))*12+MONTH(AC1834)-MONTH(AB1834)+1,(AC1834-AB1834+1))</f>
        <v>153</v>
      </c>
      <c r="F1834" s="225">
        <f t="shared" si="145"/>
        <v>765000</v>
      </c>
      <c r="G1834" s="214">
        <v>1246491</v>
      </c>
      <c r="H1834" s="210">
        <v>37026.365833333337</v>
      </c>
      <c r="I1834" t="s">
        <v>2623</v>
      </c>
      <c r="M1834" t="s">
        <v>3795</v>
      </c>
      <c r="N1834" t="s">
        <v>3247</v>
      </c>
      <c r="O1834" t="s">
        <v>3430</v>
      </c>
      <c r="Q1834" s="211">
        <v>5000</v>
      </c>
      <c r="S1834" t="s">
        <v>3796</v>
      </c>
      <c r="T1834" t="s">
        <v>2685</v>
      </c>
      <c r="U1834" s="213">
        <v>4.5999999999999996</v>
      </c>
      <c r="V1834" t="s">
        <v>1546</v>
      </c>
      <c r="W1834" t="s">
        <v>3975</v>
      </c>
      <c r="X1834" t="s">
        <v>3250</v>
      </c>
      <c r="Y1834" t="s">
        <v>2803</v>
      </c>
      <c r="Z1834" t="s">
        <v>4117</v>
      </c>
      <c r="AA1834" t="s">
        <v>1547</v>
      </c>
      <c r="AB1834" s="210">
        <v>37043</v>
      </c>
      <c r="AC1834" s="210">
        <v>37195</v>
      </c>
      <c r="AD1834">
        <f>(AC1834-AB1834+1)*SUM(P1834:Q1834)</f>
        <v>765000</v>
      </c>
    </row>
    <row r="1835" spans="1:30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25">
        <f t="shared" si="145"/>
        <v>10000</v>
      </c>
      <c r="G1835" s="214">
        <v>1246492</v>
      </c>
      <c r="H1835" s="210">
        <v>37026.365868055553</v>
      </c>
      <c r="I1835" t="s">
        <v>1497</v>
      </c>
      <c r="M1835" t="s">
        <v>3795</v>
      </c>
      <c r="N1835" t="s">
        <v>3275</v>
      </c>
      <c r="O1835" t="s">
        <v>3361</v>
      </c>
      <c r="P1835" s="211">
        <v>10000</v>
      </c>
      <c r="S1835" t="s">
        <v>3796</v>
      </c>
      <c r="T1835" t="s">
        <v>2685</v>
      </c>
      <c r="U1835" s="213">
        <v>4.4050000000000002</v>
      </c>
      <c r="V1835" t="s">
        <v>1545</v>
      </c>
      <c r="W1835" t="s">
        <v>3363</v>
      </c>
      <c r="X1835" t="s">
        <v>3364</v>
      </c>
      <c r="Y1835" t="s">
        <v>3280</v>
      </c>
      <c r="Z1835" t="s">
        <v>4117</v>
      </c>
      <c r="AA1835">
        <v>789403</v>
      </c>
      <c r="AB1835" s="210">
        <v>37027.875</v>
      </c>
      <c r="AC1835" s="210">
        <v>37027.875</v>
      </c>
    </row>
    <row r="1836" spans="1:30" x14ac:dyDescent="0.2">
      <c r="A1836" s="44" t="str">
        <f t="shared" si="141"/>
        <v>US Natural Gas Financial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Financial</v>
      </c>
      <c r="E1836" s="44">
        <f>IF(VLOOKUP(S1836,'DD-Lookup'!$J$6:$L$50,3,FALSE)="Monthly",(YEAR(AC1836)-YEAR(AB1836))*12+MONTH(AC1836)-MONTH(AB1836)+1,(AC1836-AB1836+1))</f>
        <v>30</v>
      </c>
      <c r="F1836" s="225">
        <f t="shared" si="145"/>
        <v>450000</v>
      </c>
      <c r="G1836" s="214">
        <v>1246493</v>
      </c>
      <c r="H1836" s="210">
        <v>37026.365879629629</v>
      </c>
      <c r="I1836" t="s">
        <v>3045</v>
      </c>
      <c r="M1836" t="s">
        <v>3795</v>
      </c>
      <c r="N1836" t="s">
        <v>3247</v>
      </c>
      <c r="O1836" t="s">
        <v>3248</v>
      </c>
      <c r="P1836" s="211">
        <v>15000</v>
      </c>
      <c r="S1836" t="s">
        <v>3796</v>
      </c>
      <c r="T1836" t="s">
        <v>2685</v>
      </c>
      <c r="U1836" s="213">
        <v>4.5</v>
      </c>
      <c r="V1836" t="s">
        <v>1548</v>
      </c>
      <c r="W1836" t="s">
        <v>3975</v>
      </c>
      <c r="X1836" t="s">
        <v>3250</v>
      </c>
      <c r="Y1836" t="s">
        <v>2803</v>
      </c>
      <c r="Z1836" t="s">
        <v>4117</v>
      </c>
      <c r="AA1836" t="s">
        <v>1549</v>
      </c>
      <c r="AB1836" s="210">
        <v>37043.875</v>
      </c>
      <c r="AC1836" s="210">
        <v>37072.875</v>
      </c>
      <c r="AD1836">
        <f>(AC1836-AB1836+1)*SUM(P1836:Q1836)</f>
        <v>450000</v>
      </c>
    </row>
    <row r="1837" spans="1:30" x14ac:dyDescent="0.2">
      <c r="A1837" s="44" t="str">
        <f t="shared" si="141"/>
        <v xml:space="preserve"> Natural Gas Physical</v>
      </c>
      <c r="B1837" s="44" t="str">
        <f t="shared" si="142"/>
        <v/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25">
        <f t="shared" si="145"/>
        <v>5000</v>
      </c>
      <c r="G1837" s="214">
        <v>1246494</v>
      </c>
      <c r="H1837" s="210">
        <v>37026.365914351853</v>
      </c>
      <c r="I1837" t="s">
        <v>1425</v>
      </c>
      <c r="M1837" t="s">
        <v>3795</v>
      </c>
      <c r="N1837" t="s">
        <v>3623</v>
      </c>
      <c r="O1837" t="s">
        <v>1417</v>
      </c>
      <c r="Q1837" s="211">
        <v>5000</v>
      </c>
      <c r="S1837" t="s">
        <v>3796</v>
      </c>
      <c r="T1837" t="s">
        <v>2685</v>
      </c>
      <c r="U1837" s="213">
        <v>4.37</v>
      </c>
      <c r="V1837" t="s">
        <v>1426</v>
      </c>
      <c r="W1837" t="s">
        <v>1419</v>
      </c>
      <c r="X1837" t="s">
        <v>1420</v>
      </c>
      <c r="Y1837" t="s">
        <v>3280</v>
      </c>
      <c r="Z1837" t="s">
        <v>4118</v>
      </c>
      <c r="AA1837">
        <v>789404</v>
      </c>
      <c r="AB1837" s="210">
        <v>37027.875</v>
      </c>
      <c r="AC1837" s="210">
        <v>37027.875</v>
      </c>
    </row>
    <row r="1838" spans="1:30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25">
        <f t="shared" si="145"/>
        <v>5000</v>
      </c>
      <c r="G1838" s="214">
        <v>1246495</v>
      </c>
      <c r="H1838" s="210">
        <v>37026.365925925929</v>
      </c>
      <c r="I1838" t="s">
        <v>4237</v>
      </c>
      <c r="M1838" t="s">
        <v>3795</v>
      </c>
      <c r="N1838" t="s">
        <v>3275</v>
      </c>
      <c r="O1838" t="s">
        <v>1122</v>
      </c>
      <c r="P1838" s="211">
        <v>5000</v>
      </c>
      <c r="S1838" t="s">
        <v>3796</v>
      </c>
      <c r="T1838" t="s">
        <v>2685</v>
      </c>
      <c r="U1838" s="213">
        <v>4.29</v>
      </c>
      <c r="V1838" t="s">
        <v>3736</v>
      </c>
      <c r="W1838" t="s">
        <v>3363</v>
      </c>
      <c r="X1838" t="s">
        <v>3364</v>
      </c>
      <c r="Y1838" t="s">
        <v>3280</v>
      </c>
      <c r="Z1838" t="s">
        <v>4117</v>
      </c>
      <c r="AA1838">
        <v>789405</v>
      </c>
      <c r="AB1838" s="210">
        <v>37027.875</v>
      </c>
      <c r="AC1838" s="210">
        <v>37027.875</v>
      </c>
    </row>
    <row r="1839" spans="1:30" x14ac:dyDescent="0.2">
      <c r="A1839" s="44" t="str">
        <f t="shared" si="141"/>
        <v>US Natural Gas Financial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Financial</v>
      </c>
      <c r="E1839" s="44">
        <f>IF(VLOOKUP(S1839,'DD-Lookup'!$J$6:$L$50,3,FALSE)="Monthly",(YEAR(AC1839)-YEAR(AB1839))*12+MONTH(AC1839)-MONTH(AB1839)+1,(AC1839-AB1839+1))</f>
        <v>30</v>
      </c>
      <c r="F1839" s="225">
        <f t="shared" si="145"/>
        <v>150000</v>
      </c>
      <c r="G1839" s="214">
        <v>1246496</v>
      </c>
      <c r="H1839" s="210">
        <v>37026.365937499999</v>
      </c>
      <c r="I1839" t="s">
        <v>3318</v>
      </c>
      <c r="M1839" t="s">
        <v>3795</v>
      </c>
      <c r="N1839" t="s">
        <v>3247</v>
      </c>
      <c r="O1839" t="s">
        <v>3248</v>
      </c>
      <c r="P1839" s="211">
        <v>5000</v>
      </c>
      <c r="S1839" t="s">
        <v>3796</v>
      </c>
      <c r="T1839" t="s">
        <v>2685</v>
      </c>
      <c r="U1839" s="213">
        <v>4.4950000000000001</v>
      </c>
      <c r="V1839" t="s">
        <v>1550</v>
      </c>
      <c r="W1839" t="s">
        <v>3975</v>
      </c>
      <c r="X1839" t="s">
        <v>3250</v>
      </c>
      <c r="Y1839" t="s">
        <v>2803</v>
      </c>
      <c r="Z1839" t="s">
        <v>4117</v>
      </c>
      <c r="AA1839" t="s">
        <v>1551</v>
      </c>
      <c r="AB1839" s="210">
        <v>37043.875</v>
      </c>
      <c r="AC1839" s="210">
        <v>37072.875</v>
      </c>
      <c r="AD1839">
        <f>(AC1839-AB1839+1)*SUM(P1839:Q1839)</f>
        <v>150000</v>
      </c>
    </row>
    <row r="1840" spans="1:30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25">
        <f t="shared" si="145"/>
        <v>10000</v>
      </c>
      <c r="G1840" s="214">
        <v>1246497</v>
      </c>
      <c r="H1840" s="210">
        <v>37026.365949074076</v>
      </c>
      <c r="I1840" t="s">
        <v>1497</v>
      </c>
      <c r="M1840" t="s">
        <v>3795</v>
      </c>
      <c r="N1840" t="s">
        <v>3275</v>
      </c>
      <c r="O1840" t="s">
        <v>3361</v>
      </c>
      <c r="P1840" s="211">
        <v>10000</v>
      </c>
      <c r="S1840" t="s">
        <v>3796</v>
      </c>
      <c r="T1840" t="s">
        <v>2685</v>
      </c>
      <c r="U1840" s="213">
        <v>4.4000000000000004</v>
      </c>
      <c r="V1840" t="s">
        <v>1545</v>
      </c>
      <c r="W1840" t="s">
        <v>3363</v>
      </c>
      <c r="X1840" t="s">
        <v>3364</v>
      </c>
      <c r="Y1840" t="s">
        <v>3280</v>
      </c>
      <c r="Z1840" t="s">
        <v>4117</v>
      </c>
      <c r="AA1840">
        <v>789406</v>
      </c>
      <c r="AB1840" s="210">
        <v>37027.875</v>
      </c>
      <c r="AC1840" s="210">
        <v>37027.875</v>
      </c>
    </row>
    <row r="1841" spans="1:30" x14ac:dyDescent="0.2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153</v>
      </c>
      <c r="F1841" s="225">
        <f t="shared" si="145"/>
        <v>765000</v>
      </c>
      <c r="G1841" s="214">
        <v>1246498</v>
      </c>
      <c r="H1841" s="210">
        <v>37026.365972222222</v>
      </c>
      <c r="I1841" t="s">
        <v>3287</v>
      </c>
      <c r="M1841" t="s">
        <v>3795</v>
      </c>
      <c r="N1841" t="s">
        <v>3247</v>
      </c>
      <c r="O1841" t="s">
        <v>3430</v>
      </c>
      <c r="Q1841" s="211">
        <v>5000</v>
      </c>
      <c r="S1841" t="s">
        <v>3796</v>
      </c>
      <c r="T1841" t="s">
        <v>2685</v>
      </c>
      <c r="U1841" s="213">
        <v>4.6050000000000004</v>
      </c>
      <c r="V1841" t="s">
        <v>3316</v>
      </c>
      <c r="W1841" t="s">
        <v>3975</v>
      </c>
      <c r="X1841" t="s">
        <v>3250</v>
      </c>
      <c r="Y1841" t="s">
        <v>2803</v>
      </c>
      <c r="Z1841" t="s">
        <v>4117</v>
      </c>
      <c r="AA1841" t="s">
        <v>1552</v>
      </c>
      <c r="AB1841" s="210">
        <v>37043</v>
      </c>
      <c r="AC1841" s="210">
        <v>37195</v>
      </c>
      <c r="AD1841">
        <f>(AC1841-AB1841+1)*SUM(P1841:Q1841)</f>
        <v>765000</v>
      </c>
    </row>
    <row r="1842" spans="1:30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25">
        <f t="shared" si="145"/>
        <v>5000</v>
      </c>
      <c r="G1842" s="214">
        <v>1246500</v>
      </c>
      <c r="H1842" s="210">
        <v>37026.366018518522</v>
      </c>
      <c r="I1842" t="s">
        <v>1553</v>
      </c>
      <c r="M1842" t="s">
        <v>3795</v>
      </c>
      <c r="N1842" t="s">
        <v>3275</v>
      </c>
      <c r="O1842" t="s">
        <v>1250</v>
      </c>
      <c r="P1842" s="211">
        <v>5000</v>
      </c>
      <c r="S1842" t="s">
        <v>3796</v>
      </c>
      <c r="T1842" t="s">
        <v>2685</v>
      </c>
      <c r="U1842" s="213">
        <v>4.625</v>
      </c>
      <c r="V1842" t="s">
        <v>1554</v>
      </c>
      <c r="W1842" t="s">
        <v>3491</v>
      </c>
      <c r="X1842" t="s">
        <v>3492</v>
      </c>
      <c r="Y1842" t="s">
        <v>3280</v>
      </c>
      <c r="Z1842" t="s">
        <v>4117</v>
      </c>
      <c r="AA1842">
        <v>789407</v>
      </c>
      <c r="AB1842" s="210">
        <v>37027.875</v>
      </c>
      <c r="AC1842" s="210">
        <v>37027.875</v>
      </c>
    </row>
    <row r="1843" spans="1:30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25">
        <f t="shared" si="145"/>
        <v>10000</v>
      </c>
      <c r="G1843" s="214">
        <v>1246501</v>
      </c>
      <c r="H1843" s="210">
        <v>37026.366041666668</v>
      </c>
      <c r="I1843" t="s">
        <v>4237</v>
      </c>
      <c r="M1843" t="s">
        <v>3795</v>
      </c>
      <c r="N1843" t="s">
        <v>3275</v>
      </c>
      <c r="O1843" t="s">
        <v>3276</v>
      </c>
      <c r="P1843" s="211">
        <v>10000</v>
      </c>
      <c r="S1843" t="s">
        <v>3796</v>
      </c>
      <c r="T1843" t="s">
        <v>2685</v>
      </c>
      <c r="U1843" s="213">
        <v>4.5575000000000001</v>
      </c>
      <c r="V1843" t="s">
        <v>3357</v>
      </c>
      <c r="W1843" t="s">
        <v>3278</v>
      </c>
      <c r="X1843" t="s">
        <v>3279</v>
      </c>
      <c r="Y1843" t="s">
        <v>3280</v>
      </c>
      <c r="Z1843" t="s">
        <v>4117</v>
      </c>
      <c r="AA1843">
        <v>789408</v>
      </c>
      <c r="AB1843" s="210">
        <v>37027.875</v>
      </c>
      <c r="AC1843" s="210">
        <v>37027.875</v>
      </c>
    </row>
    <row r="1844" spans="1:30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25">
        <f t="shared" si="145"/>
        <v>5000</v>
      </c>
      <c r="G1844" s="214">
        <v>1246502</v>
      </c>
      <c r="H1844" s="210">
        <v>37026.366087962961</v>
      </c>
      <c r="I1844" t="s">
        <v>4237</v>
      </c>
      <c r="M1844" t="s">
        <v>3795</v>
      </c>
      <c r="N1844" t="s">
        <v>3275</v>
      </c>
      <c r="O1844" t="s">
        <v>3339</v>
      </c>
      <c r="Q1844" s="211">
        <v>5000</v>
      </c>
      <c r="S1844" t="s">
        <v>3796</v>
      </c>
      <c r="T1844" t="s">
        <v>2685</v>
      </c>
      <c r="U1844" s="213">
        <v>4.335</v>
      </c>
      <c r="V1844" t="s">
        <v>1555</v>
      </c>
      <c r="W1844" t="s">
        <v>3328</v>
      </c>
      <c r="X1844" t="s">
        <v>3329</v>
      </c>
      <c r="Y1844" t="s">
        <v>3280</v>
      </c>
      <c r="Z1844" t="s">
        <v>4117</v>
      </c>
      <c r="AA1844">
        <v>789409</v>
      </c>
      <c r="AB1844" s="210">
        <v>37027.875</v>
      </c>
      <c r="AC1844" s="210">
        <v>37027.875</v>
      </c>
    </row>
    <row r="1845" spans="1:30" x14ac:dyDescent="0.2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30</v>
      </c>
      <c r="F1845" s="225">
        <f t="shared" si="145"/>
        <v>300000</v>
      </c>
      <c r="G1845" s="214">
        <v>1246503</v>
      </c>
      <c r="H1845" s="210">
        <v>37026.366099537037</v>
      </c>
      <c r="I1845" t="s">
        <v>1556</v>
      </c>
      <c r="M1845" t="s">
        <v>3795</v>
      </c>
      <c r="N1845" t="s">
        <v>3247</v>
      </c>
      <c r="O1845" t="s">
        <v>3248</v>
      </c>
      <c r="P1845" s="211">
        <v>10000</v>
      </c>
      <c r="S1845" t="s">
        <v>3796</v>
      </c>
      <c r="T1845" t="s">
        <v>2685</v>
      </c>
      <c r="U1845" s="213">
        <v>4.5</v>
      </c>
      <c r="V1845" t="s">
        <v>1557</v>
      </c>
      <c r="W1845" t="s">
        <v>3975</v>
      </c>
      <c r="X1845" t="s">
        <v>3250</v>
      </c>
      <c r="Y1845" t="s">
        <v>2803</v>
      </c>
      <c r="Z1845" t="s">
        <v>4117</v>
      </c>
      <c r="AA1845" t="s">
        <v>1558</v>
      </c>
      <c r="AB1845" s="210">
        <v>37043.875</v>
      </c>
      <c r="AC1845" s="210">
        <v>37072.875</v>
      </c>
      <c r="AD1845">
        <f>(AC1845-AB1845+1)*SUM(P1845:Q1845)</f>
        <v>300000</v>
      </c>
    </row>
    <row r="1846" spans="1:30" x14ac:dyDescent="0.2">
      <c r="A1846" s="44" t="str">
        <f t="shared" si="141"/>
        <v>US Natural Gas Financial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Financial</v>
      </c>
      <c r="E1846" s="44">
        <f>IF(VLOOKUP(S1846,'DD-Lookup'!$J$6:$L$50,3,FALSE)="Monthly",(YEAR(AC1846)-YEAR(AB1846))*12+MONTH(AC1846)-MONTH(AB1846)+1,(AC1846-AB1846+1))</f>
        <v>365</v>
      </c>
      <c r="F1846" s="225">
        <f t="shared" si="145"/>
        <v>1825000</v>
      </c>
      <c r="G1846" s="214">
        <v>1246504</v>
      </c>
      <c r="H1846" s="210">
        <v>37026.366111111114</v>
      </c>
      <c r="I1846" t="s">
        <v>3134</v>
      </c>
      <c r="M1846" t="s">
        <v>3795</v>
      </c>
      <c r="N1846" t="s">
        <v>3247</v>
      </c>
      <c r="O1846" t="s">
        <v>3418</v>
      </c>
      <c r="Q1846" s="211">
        <v>5000</v>
      </c>
      <c r="S1846" t="s">
        <v>3796</v>
      </c>
      <c r="T1846" t="s">
        <v>2685</v>
      </c>
      <c r="U1846" s="213">
        <v>4.5250000000000004</v>
      </c>
      <c r="V1846" t="s">
        <v>3514</v>
      </c>
      <c r="W1846" t="s">
        <v>3975</v>
      </c>
      <c r="X1846" t="s">
        <v>3250</v>
      </c>
      <c r="Y1846" t="s">
        <v>2803</v>
      </c>
      <c r="Z1846" t="s">
        <v>4117</v>
      </c>
      <c r="AA1846" t="s">
        <v>1559</v>
      </c>
      <c r="AB1846" s="210">
        <v>37257.875</v>
      </c>
      <c r="AC1846" s="210">
        <v>37621.875</v>
      </c>
      <c r="AD1846">
        <f>(AC1846-AB1846+1)*SUM(P1846:Q1846)</f>
        <v>1825000</v>
      </c>
    </row>
    <row r="1847" spans="1:30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25">
        <f t="shared" si="145"/>
        <v>5000</v>
      </c>
      <c r="G1847" s="214">
        <v>1246505</v>
      </c>
      <c r="H1847" s="210">
        <v>37026.36613425926</v>
      </c>
      <c r="I1847" t="s">
        <v>4237</v>
      </c>
      <c r="M1847" t="s">
        <v>3795</v>
      </c>
      <c r="N1847" t="s">
        <v>3275</v>
      </c>
      <c r="O1847" t="s">
        <v>3655</v>
      </c>
      <c r="P1847" s="211">
        <v>5000</v>
      </c>
      <c r="S1847" t="s">
        <v>3796</v>
      </c>
      <c r="T1847" t="s">
        <v>2685</v>
      </c>
      <c r="U1847" s="213">
        <v>3.2749999999999999</v>
      </c>
      <c r="V1847" t="s">
        <v>1108</v>
      </c>
      <c r="W1847" t="s">
        <v>3656</v>
      </c>
      <c r="X1847" t="s">
        <v>3580</v>
      </c>
      <c r="Y1847" t="s">
        <v>3280</v>
      </c>
      <c r="Z1847" t="s">
        <v>4117</v>
      </c>
      <c r="AA1847">
        <v>789410</v>
      </c>
      <c r="AB1847" s="210">
        <v>37027.875</v>
      </c>
      <c r="AC1847" s="210">
        <v>37027.875</v>
      </c>
    </row>
    <row r="1848" spans="1:30" x14ac:dyDescent="0.2">
      <c r="A1848" s="44" t="str">
        <f t="shared" si="141"/>
        <v xml:space="preserve"> Natural Gas Physical</v>
      </c>
      <c r="B1848" s="44" t="str">
        <f t="shared" si="142"/>
        <v/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25">
        <f t="shared" si="145"/>
        <v>5000</v>
      </c>
      <c r="G1848" s="214">
        <v>1246506</v>
      </c>
      <c r="H1848" s="210">
        <v>37026.36619212963</v>
      </c>
      <c r="I1848" t="s">
        <v>1560</v>
      </c>
      <c r="M1848" t="s">
        <v>3795</v>
      </c>
      <c r="N1848" t="s">
        <v>3623</v>
      </c>
      <c r="O1848" t="s">
        <v>1454</v>
      </c>
      <c r="P1848" s="211">
        <v>5000</v>
      </c>
      <c r="S1848" t="s">
        <v>4320</v>
      </c>
      <c r="T1848" t="s">
        <v>3625</v>
      </c>
      <c r="U1848" s="213">
        <v>6.0350000000000001</v>
      </c>
      <c r="V1848" t="s">
        <v>1561</v>
      </c>
      <c r="W1848" t="s">
        <v>3627</v>
      </c>
      <c r="X1848" t="s">
        <v>3628</v>
      </c>
      <c r="Y1848" t="s">
        <v>3280</v>
      </c>
      <c r="Z1848" t="s">
        <v>4118</v>
      </c>
      <c r="AA1848">
        <v>789411</v>
      </c>
      <c r="AB1848" s="210">
        <v>37027.875</v>
      </c>
      <c r="AC1848" s="210">
        <v>37027.875</v>
      </c>
    </row>
    <row r="1849" spans="1:30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25">
        <f t="shared" si="145"/>
        <v>25000</v>
      </c>
      <c r="G1849" s="214">
        <v>1246507</v>
      </c>
      <c r="H1849" s="210">
        <v>37026.366226851853</v>
      </c>
      <c r="I1849" t="s">
        <v>3758</v>
      </c>
      <c r="M1849" t="s">
        <v>3795</v>
      </c>
      <c r="N1849" t="s">
        <v>3275</v>
      </c>
      <c r="O1849" t="s">
        <v>3457</v>
      </c>
      <c r="Q1849" s="211">
        <v>25000</v>
      </c>
      <c r="S1849" t="s">
        <v>3796</v>
      </c>
      <c r="T1849" t="s">
        <v>2685</v>
      </c>
      <c r="U1849" s="213">
        <v>4.46</v>
      </c>
      <c r="V1849" t="s">
        <v>3759</v>
      </c>
      <c r="W1849" t="s">
        <v>3459</v>
      </c>
      <c r="X1849" t="s">
        <v>3460</v>
      </c>
      <c r="Y1849" t="s">
        <v>3280</v>
      </c>
      <c r="Z1849" t="s">
        <v>4117</v>
      </c>
      <c r="AA1849">
        <v>789413</v>
      </c>
      <c r="AB1849" s="210">
        <v>37027.875</v>
      </c>
      <c r="AC1849" s="210">
        <v>37027.875</v>
      </c>
    </row>
    <row r="1850" spans="1:30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25">
        <f t="shared" si="145"/>
        <v>9729</v>
      </c>
      <c r="G1850" s="214">
        <v>1246508</v>
      </c>
      <c r="H1850" s="210">
        <v>37026.366261574076</v>
      </c>
      <c r="I1850" t="s">
        <v>1497</v>
      </c>
      <c r="M1850" t="s">
        <v>3795</v>
      </c>
      <c r="N1850" t="s">
        <v>3275</v>
      </c>
      <c r="O1850" t="s">
        <v>3588</v>
      </c>
      <c r="Q1850" s="211">
        <v>9729</v>
      </c>
      <c r="S1850" t="s">
        <v>3796</v>
      </c>
      <c r="T1850" t="s">
        <v>2685</v>
      </c>
      <c r="U1850" s="213">
        <v>4.3600000000000003</v>
      </c>
      <c r="V1850" t="s">
        <v>1545</v>
      </c>
      <c r="W1850" t="s">
        <v>3586</v>
      </c>
      <c r="X1850" t="s">
        <v>3587</v>
      </c>
      <c r="Y1850" t="s">
        <v>3280</v>
      </c>
      <c r="Z1850" t="s">
        <v>4117</v>
      </c>
      <c r="AA1850">
        <v>789414</v>
      </c>
      <c r="AB1850" s="210">
        <v>37027.875</v>
      </c>
      <c r="AC1850" s="210">
        <v>37027.875</v>
      </c>
    </row>
    <row r="1851" spans="1:30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25">
        <f t="shared" si="145"/>
        <v>5000</v>
      </c>
      <c r="G1851" s="214">
        <v>1246509</v>
      </c>
      <c r="H1851" s="210">
        <v>37026.366284722222</v>
      </c>
      <c r="I1851" t="s">
        <v>1464</v>
      </c>
      <c r="M1851" t="s">
        <v>3795</v>
      </c>
      <c r="N1851" t="s">
        <v>3275</v>
      </c>
      <c r="O1851" t="s">
        <v>3327</v>
      </c>
      <c r="P1851" s="211">
        <v>5000</v>
      </c>
      <c r="S1851" t="s">
        <v>3796</v>
      </c>
      <c r="T1851" t="s">
        <v>2685</v>
      </c>
      <c r="U1851" s="213">
        <v>4.3099999999999996</v>
      </c>
      <c r="V1851" t="s">
        <v>1465</v>
      </c>
      <c r="W1851" t="s">
        <v>3328</v>
      </c>
      <c r="X1851" t="s">
        <v>3329</v>
      </c>
      <c r="Y1851" t="s">
        <v>3280</v>
      </c>
      <c r="Z1851" t="s">
        <v>4117</v>
      </c>
      <c r="AA1851">
        <v>789415</v>
      </c>
      <c r="AB1851" s="210">
        <v>37027.875</v>
      </c>
      <c r="AC1851" s="210">
        <v>37027.875</v>
      </c>
    </row>
    <row r="1852" spans="1:30" x14ac:dyDescent="0.2">
      <c r="A1852" s="44" t="str">
        <f t="shared" si="141"/>
        <v xml:space="preserve"> Natural Gas Physical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25">
        <f t="shared" si="145"/>
        <v>5000</v>
      </c>
      <c r="G1852" s="214">
        <v>1246511</v>
      </c>
      <c r="H1852" s="210">
        <v>37026.366319444445</v>
      </c>
      <c r="I1852" t="s">
        <v>3310</v>
      </c>
      <c r="M1852" t="s">
        <v>3795</v>
      </c>
      <c r="N1852" t="s">
        <v>3623</v>
      </c>
      <c r="O1852" t="s">
        <v>1562</v>
      </c>
      <c r="Q1852" s="211">
        <v>5000</v>
      </c>
      <c r="S1852" t="s">
        <v>4320</v>
      </c>
      <c r="T1852" t="s">
        <v>3625</v>
      </c>
      <c r="U1852" s="213">
        <v>6.25</v>
      </c>
      <c r="V1852" t="s">
        <v>1563</v>
      </c>
      <c r="W1852" t="s">
        <v>1419</v>
      </c>
      <c r="X1852" t="s">
        <v>1420</v>
      </c>
      <c r="Y1852" t="s">
        <v>3280</v>
      </c>
      <c r="Z1852" t="s">
        <v>4118</v>
      </c>
      <c r="AA1852">
        <v>789417</v>
      </c>
      <c r="AB1852" s="210">
        <v>37027.875</v>
      </c>
      <c r="AC1852" s="210">
        <v>37027.875</v>
      </c>
    </row>
    <row r="1853" spans="1:30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25">
        <f t="shared" si="145"/>
        <v>5000</v>
      </c>
      <c r="G1853" s="214">
        <v>1246512</v>
      </c>
      <c r="H1853" s="210">
        <v>37026.366319444445</v>
      </c>
      <c r="I1853" t="s">
        <v>4237</v>
      </c>
      <c r="M1853" t="s">
        <v>3795</v>
      </c>
      <c r="N1853" t="s">
        <v>3275</v>
      </c>
      <c r="O1853" t="s">
        <v>3600</v>
      </c>
      <c r="Q1853" s="211">
        <v>5000</v>
      </c>
      <c r="S1853" t="s">
        <v>3796</v>
      </c>
      <c r="T1853" t="s">
        <v>2685</v>
      </c>
      <c r="U1853" s="213">
        <v>4.4249999999999998</v>
      </c>
      <c r="V1853" t="s">
        <v>3585</v>
      </c>
      <c r="W1853" t="s">
        <v>3471</v>
      </c>
      <c r="X1853" t="s">
        <v>3587</v>
      </c>
      <c r="Y1853" t="s">
        <v>3280</v>
      </c>
      <c r="Z1853" t="s">
        <v>4117</v>
      </c>
      <c r="AA1853">
        <v>789418</v>
      </c>
      <c r="AB1853" s="210">
        <v>37027.875</v>
      </c>
      <c r="AC1853" s="210">
        <v>37027.875</v>
      </c>
    </row>
    <row r="1854" spans="1:30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25">
        <f t="shared" si="145"/>
        <v>10000</v>
      </c>
      <c r="G1854" s="214">
        <v>1246510</v>
      </c>
      <c r="H1854" s="210">
        <v>37026.366319444445</v>
      </c>
      <c r="I1854" t="s">
        <v>3157</v>
      </c>
      <c r="M1854" t="s">
        <v>3795</v>
      </c>
      <c r="N1854" t="s">
        <v>3718</v>
      </c>
      <c r="O1854" t="s">
        <v>3719</v>
      </c>
      <c r="Q1854" s="211">
        <v>10000</v>
      </c>
      <c r="S1854" t="s">
        <v>3796</v>
      </c>
      <c r="T1854" t="s">
        <v>2685</v>
      </c>
      <c r="U1854" s="213">
        <v>4.3899999999999997</v>
      </c>
      <c r="V1854" t="s">
        <v>3720</v>
      </c>
      <c r="W1854" t="s">
        <v>3721</v>
      </c>
      <c r="X1854" t="s">
        <v>3722</v>
      </c>
      <c r="Y1854" t="s">
        <v>3280</v>
      </c>
      <c r="Z1854" t="s">
        <v>3723</v>
      </c>
      <c r="AA1854">
        <v>789416</v>
      </c>
      <c r="AB1854" s="210">
        <v>37027.875</v>
      </c>
      <c r="AC1854" s="210">
        <v>37027.875</v>
      </c>
    </row>
    <row r="1855" spans="1:30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25">
        <f t="shared" si="145"/>
        <v>10000</v>
      </c>
      <c r="G1855" s="214">
        <v>1246514</v>
      </c>
      <c r="H1855" s="210">
        <v>37026.366354166668</v>
      </c>
      <c r="I1855" t="s">
        <v>3234</v>
      </c>
      <c r="M1855" t="s">
        <v>3795</v>
      </c>
      <c r="N1855" t="s">
        <v>3275</v>
      </c>
      <c r="O1855" t="s">
        <v>3470</v>
      </c>
      <c r="P1855" s="211">
        <v>10000</v>
      </c>
      <c r="S1855" t="s">
        <v>3796</v>
      </c>
      <c r="T1855" t="s">
        <v>2685</v>
      </c>
      <c r="U1855" s="213">
        <v>4.415</v>
      </c>
      <c r="V1855" t="s">
        <v>1040</v>
      </c>
      <c r="W1855" t="s">
        <v>3471</v>
      </c>
      <c r="X1855" t="s">
        <v>3472</v>
      </c>
      <c r="Y1855" t="s">
        <v>3280</v>
      </c>
      <c r="Z1855" t="s">
        <v>4117</v>
      </c>
      <c r="AA1855">
        <v>789420</v>
      </c>
      <c r="AB1855" s="210">
        <v>37027.875</v>
      </c>
      <c r="AC1855" s="210">
        <v>37027.875</v>
      </c>
    </row>
    <row r="1856" spans="1:30" x14ac:dyDescent="0.2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25">
        <f t="shared" si="145"/>
        <v>10000</v>
      </c>
      <c r="G1856" s="214">
        <v>1246513</v>
      </c>
      <c r="H1856" s="210">
        <v>37026.366354166668</v>
      </c>
      <c r="I1856" t="s">
        <v>1497</v>
      </c>
      <c r="M1856" t="s">
        <v>3795</v>
      </c>
      <c r="N1856" t="s">
        <v>3275</v>
      </c>
      <c r="O1856" t="s">
        <v>3588</v>
      </c>
      <c r="Q1856" s="211">
        <v>10000</v>
      </c>
      <c r="S1856" t="s">
        <v>3796</v>
      </c>
      <c r="T1856" t="s">
        <v>2685</v>
      </c>
      <c r="U1856" s="213">
        <v>4.3650000000000002</v>
      </c>
      <c r="V1856" t="s">
        <v>1545</v>
      </c>
      <c r="W1856" t="s">
        <v>3586</v>
      </c>
      <c r="X1856" t="s">
        <v>3587</v>
      </c>
      <c r="Y1856" t="s">
        <v>3280</v>
      </c>
      <c r="Z1856" t="s">
        <v>4117</v>
      </c>
      <c r="AA1856">
        <v>789419</v>
      </c>
      <c r="AB1856" s="210">
        <v>37027.875</v>
      </c>
      <c r="AC1856" s="210">
        <v>37027.875</v>
      </c>
    </row>
    <row r="1857" spans="1:30" x14ac:dyDescent="0.2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25">
        <f t="shared" si="145"/>
        <v>10000</v>
      </c>
      <c r="G1857" s="214">
        <v>1246515</v>
      </c>
      <c r="H1857" s="210">
        <v>37026.366377314815</v>
      </c>
      <c r="I1857" t="s">
        <v>1082</v>
      </c>
      <c r="M1857" t="s">
        <v>3795</v>
      </c>
      <c r="N1857" t="s">
        <v>3352</v>
      </c>
      <c r="O1857" t="s">
        <v>3353</v>
      </c>
      <c r="Q1857" s="211">
        <v>10000</v>
      </c>
      <c r="S1857" t="s">
        <v>3796</v>
      </c>
      <c r="T1857" t="s">
        <v>2685</v>
      </c>
      <c r="U1857" s="213">
        <v>4.7</v>
      </c>
      <c r="V1857" t="s">
        <v>1083</v>
      </c>
      <c r="W1857" t="s">
        <v>3355</v>
      </c>
      <c r="X1857" t="s">
        <v>3356</v>
      </c>
      <c r="Y1857" t="s">
        <v>3280</v>
      </c>
      <c r="Z1857" t="s">
        <v>4117</v>
      </c>
      <c r="AA1857">
        <v>789421</v>
      </c>
      <c r="AB1857" s="210">
        <v>37027.875</v>
      </c>
      <c r="AC1857" s="210">
        <v>37027.875</v>
      </c>
    </row>
    <row r="1858" spans="1:30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25">
        <f t="shared" si="145"/>
        <v>10000</v>
      </c>
      <c r="G1858" s="214">
        <v>1246516</v>
      </c>
      <c r="H1858" s="210">
        <v>37026.366423611114</v>
      </c>
      <c r="I1858" t="s">
        <v>3093</v>
      </c>
      <c r="M1858" t="s">
        <v>3795</v>
      </c>
      <c r="N1858" t="s">
        <v>3275</v>
      </c>
      <c r="O1858" t="s">
        <v>1301</v>
      </c>
      <c r="Q1858" s="211">
        <v>10000</v>
      </c>
      <c r="S1858" t="s">
        <v>3796</v>
      </c>
      <c r="T1858" t="s">
        <v>2685</v>
      </c>
      <c r="U1858" s="213">
        <v>4.4249999999999998</v>
      </c>
      <c r="V1858" t="s">
        <v>1093</v>
      </c>
      <c r="W1858" t="s">
        <v>3586</v>
      </c>
      <c r="X1858" t="s">
        <v>1302</v>
      </c>
      <c r="Y1858" t="s">
        <v>3280</v>
      </c>
      <c r="Z1858" t="s">
        <v>4117</v>
      </c>
      <c r="AA1858">
        <v>789422</v>
      </c>
      <c r="AB1858" s="210">
        <v>37027.875</v>
      </c>
      <c r="AC1858" s="210">
        <v>37027.875</v>
      </c>
    </row>
    <row r="1859" spans="1:30" x14ac:dyDescent="0.2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31</v>
      </c>
      <c r="F1859" s="225">
        <f t="shared" si="145"/>
        <v>155000</v>
      </c>
      <c r="G1859" s="214">
        <v>1246517</v>
      </c>
      <c r="H1859" s="210">
        <v>37026.366435185184</v>
      </c>
      <c r="I1859" t="s">
        <v>3234</v>
      </c>
      <c r="M1859" t="s">
        <v>3795</v>
      </c>
      <c r="N1859" t="s">
        <v>3303</v>
      </c>
      <c r="O1859" t="s">
        <v>1109</v>
      </c>
      <c r="P1859" s="211">
        <v>5000</v>
      </c>
      <c r="S1859" t="s">
        <v>3796</v>
      </c>
      <c r="T1859" t="s">
        <v>2685</v>
      </c>
      <c r="U1859" s="213">
        <v>6.21</v>
      </c>
      <c r="V1859" t="s">
        <v>1069</v>
      </c>
      <c r="W1859" t="s">
        <v>1111</v>
      </c>
      <c r="X1859" t="s">
        <v>1112</v>
      </c>
      <c r="Y1859" t="s">
        <v>2803</v>
      </c>
      <c r="Z1859" t="s">
        <v>4117</v>
      </c>
      <c r="AA1859" t="s">
        <v>1564</v>
      </c>
      <c r="AB1859" s="210">
        <v>37073.875</v>
      </c>
      <c r="AC1859" s="210">
        <v>37103.875</v>
      </c>
      <c r="AD1859">
        <f>(AC1859-AB1859+1)*SUM(P1859:Q1859)</f>
        <v>155000</v>
      </c>
    </row>
    <row r="1860" spans="1:30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25">
        <f t="shared" si="145"/>
        <v>5000</v>
      </c>
      <c r="G1860" s="214">
        <v>1246518</v>
      </c>
      <c r="H1860" s="210">
        <v>37026.36645833333</v>
      </c>
      <c r="I1860" t="s">
        <v>3638</v>
      </c>
      <c r="M1860" t="s">
        <v>3795</v>
      </c>
      <c r="N1860" t="s">
        <v>3275</v>
      </c>
      <c r="O1860" t="s">
        <v>3555</v>
      </c>
      <c r="Q1860" s="211">
        <v>5000</v>
      </c>
      <c r="S1860" t="s">
        <v>3796</v>
      </c>
      <c r="T1860" t="s">
        <v>2685</v>
      </c>
      <c r="U1860" s="213">
        <v>4.8449999999999998</v>
      </c>
      <c r="V1860" t="s">
        <v>3639</v>
      </c>
      <c r="W1860" t="s">
        <v>3539</v>
      </c>
      <c r="X1860" t="s">
        <v>3540</v>
      </c>
      <c r="Y1860" t="s">
        <v>3280</v>
      </c>
      <c r="Z1860" t="s">
        <v>4117</v>
      </c>
      <c r="AA1860">
        <v>789423</v>
      </c>
      <c r="AB1860" s="210">
        <v>37027.875</v>
      </c>
      <c r="AC1860" s="210">
        <v>37027.875</v>
      </c>
    </row>
    <row r="1861" spans="1:30" x14ac:dyDescent="0.2">
      <c r="A1861" s="44" t="str">
        <f t="shared" si="141"/>
        <v xml:space="preserve"> Power Physical</v>
      </c>
      <c r="B1861" s="44" t="str">
        <f t="shared" si="142"/>
        <v/>
      </c>
      <c r="C1861" s="44" t="str">
        <f t="shared" si="143"/>
        <v>Power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7</v>
      </c>
      <c r="F1861" s="225">
        <f t="shared" si="145"/>
        <v>175</v>
      </c>
      <c r="G1861" s="214">
        <v>1246519</v>
      </c>
      <c r="H1861" s="210">
        <v>37026.366469907407</v>
      </c>
      <c r="I1861" t="s">
        <v>2728</v>
      </c>
      <c r="M1861" t="s">
        <v>3886</v>
      </c>
      <c r="N1861" t="s">
        <v>2705</v>
      </c>
      <c r="O1861" t="s">
        <v>3200</v>
      </c>
      <c r="P1861" s="211">
        <v>25</v>
      </c>
      <c r="S1861" t="s">
        <v>3794</v>
      </c>
      <c r="T1861" t="s">
        <v>2707</v>
      </c>
      <c r="U1861" s="213">
        <v>19.600000000000001</v>
      </c>
      <c r="V1861" t="s">
        <v>3043</v>
      </c>
      <c r="W1861" t="s">
        <v>2709</v>
      </c>
      <c r="X1861" t="s">
        <v>2710</v>
      </c>
      <c r="Y1861" t="s">
        <v>2711</v>
      </c>
      <c r="Z1861" t="s">
        <v>2712</v>
      </c>
      <c r="AA1861">
        <v>102420.1</v>
      </c>
      <c r="AB1861" s="210">
        <v>37032.875</v>
      </c>
      <c r="AC1861" s="210">
        <v>37038.875</v>
      </c>
    </row>
    <row r="1862" spans="1:30" x14ac:dyDescent="0.2">
      <c r="A1862" s="44" t="str">
        <f t="shared" si="141"/>
        <v xml:space="preserve"> Power Physical</v>
      </c>
      <c r="B1862" s="44" t="str">
        <f t="shared" si="142"/>
        <v/>
      </c>
      <c r="C1862" s="44" t="str">
        <f t="shared" si="143"/>
        <v>Power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5</v>
      </c>
      <c r="F1862" s="225">
        <f t="shared" si="145"/>
        <v>125</v>
      </c>
      <c r="G1862" s="214">
        <v>1246520</v>
      </c>
      <c r="H1862" s="210">
        <v>37026.366469907407</v>
      </c>
      <c r="I1862" t="s">
        <v>2728</v>
      </c>
      <c r="M1862" t="s">
        <v>3886</v>
      </c>
      <c r="N1862" t="s">
        <v>2705</v>
      </c>
      <c r="O1862" t="s">
        <v>2829</v>
      </c>
      <c r="Q1862" s="211">
        <v>25</v>
      </c>
      <c r="S1862" t="s">
        <v>3794</v>
      </c>
      <c r="T1862" t="s">
        <v>2707</v>
      </c>
      <c r="U1862" s="213">
        <v>26</v>
      </c>
      <c r="V1862" t="s">
        <v>2729</v>
      </c>
      <c r="W1862" t="s">
        <v>2709</v>
      </c>
      <c r="X1862" t="s">
        <v>2710</v>
      </c>
      <c r="Y1862" t="s">
        <v>2711</v>
      </c>
      <c r="Z1862" t="s">
        <v>2712</v>
      </c>
      <c r="AA1862">
        <v>102421.1</v>
      </c>
      <c r="AB1862" s="210">
        <v>37032.875</v>
      </c>
      <c r="AC1862" s="210">
        <v>37036.875</v>
      </c>
    </row>
    <row r="1863" spans="1:30" x14ac:dyDescent="0.2">
      <c r="A1863" s="44" t="str">
        <f t="shared" si="141"/>
        <v>US Natural Gas Financial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30</v>
      </c>
      <c r="F1863" s="225">
        <f t="shared" si="145"/>
        <v>150000</v>
      </c>
      <c r="G1863" s="214">
        <v>1246521</v>
      </c>
      <c r="H1863" s="210">
        <v>37026.366481481484</v>
      </c>
      <c r="I1863" t="s">
        <v>1199</v>
      </c>
      <c r="M1863" t="s">
        <v>3795</v>
      </c>
      <c r="N1863" t="s">
        <v>3247</v>
      </c>
      <c r="O1863" t="s">
        <v>3248</v>
      </c>
      <c r="P1863" s="211">
        <v>5000</v>
      </c>
      <c r="S1863" t="s">
        <v>3796</v>
      </c>
      <c r="T1863" t="s">
        <v>2685</v>
      </c>
      <c r="U1863" s="213">
        <v>4.4950000000000001</v>
      </c>
      <c r="V1863" t="s">
        <v>1565</v>
      </c>
      <c r="W1863" t="s">
        <v>3975</v>
      </c>
      <c r="X1863" t="s">
        <v>3250</v>
      </c>
      <c r="Y1863" t="s">
        <v>2803</v>
      </c>
      <c r="Z1863" t="s">
        <v>4117</v>
      </c>
      <c r="AA1863" t="s">
        <v>1566</v>
      </c>
      <c r="AB1863" s="210">
        <v>37043.875</v>
      </c>
      <c r="AC1863" s="210">
        <v>37072.875</v>
      </c>
      <c r="AD1863">
        <f>(AC1863-AB1863+1)*SUM(P1863:Q1863)</f>
        <v>150000</v>
      </c>
    </row>
    <row r="1864" spans="1:30" x14ac:dyDescent="0.2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153</v>
      </c>
      <c r="F1864" s="225">
        <f t="shared" si="145"/>
        <v>765000</v>
      </c>
      <c r="G1864" s="214">
        <v>1246522</v>
      </c>
      <c r="H1864" s="210">
        <v>37026.36650462963</v>
      </c>
      <c r="I1864" t="s">
        <v>3246</v>
      </c>
      <c r="M1864" t="s">
        <v>3795</v>
      </c>
      <c r="N1864" t="s">
        <v>3247</v>
      </c>
      <c r="O1864" t="s">
        <v>3430</v>
      </c>
      <c r="Q1864" s="211">
        <v>5000</v>
      </c>
      <c r="S1864" t="s">
        <v>3796</v>
      </c>
      <c r="T1864" t="s">
        <v>2685</v>
      </c>
      <c r="U1864" s="213">
        <v>4.6100000000000003</v>
      </c>
      <c r="V1864" t="s">
        <v>1397</v>
      </c>
      <c r="W1864" t="s">
        <v>3975</v>
      </c>
      <c r="X1864" t="s">
        <v>3250</v>
      </c>
      <c r="Y1864" t="s">
        <v>2803</v>
      </c>
      <c r="Z1864" t="s">
        <v>4117</v>
      </c>
      <c r="AA1864" t="s">
        <v>1567</v>
      </c>
      <c r="AB1864" s="210">
        <v>37043</v>
      </c>
      <c r="AC1864" s="210">
        <v>37195</v>
      </c>
      <c r="AD1864">
        <f>(AC1864-AB1864+1)*SUM(P1864:Q1864)</f>
        <v>765000</v>
      </c>
    </row>
    <row r="1865" spans="1:30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25">
        <f t="shared" si="145"/>
        <v>10000</v>
      </c>
      <c r="G1865" s="214">
        <v>1246523</v>
      </c>
      <c r="H1865" s="210">
        <v>37026.36650462963</v>
      </c>
      <c r="I1865" t="s">
        <v>3822</v>
      </c>
      <c r="M1865" t="s">
        <v>3795</v>
      </c>
      <c r="N1865" t="s">
        <v>3275</v>
      </c>
      <c r="O1865" t="s">
        <v>3593</v>
      </c>
      <c r="Q1865" s="211">
        <v>10000</v>
      </c>
      <c r="S1865" t="s">
        <v>3796</v>
      </c>
      <c r="T1865" t="s">
        <v>2685</v>
      </c>
      <c r="U1865" s="213">
        <v>5.95</v>
      </c>
      <c r="V1865" t="s">
        <v>1568</v>
      </c>
      <c r="W1865" t="s">
        <v>3579</v>
      </c>
      <c r="X1865" t="s">
        <v>3580</v>
      </c>
      <c r="Y1865" t="s">
        <v>3280</v>
      </c>
      <c r="Z1865" t="s">
        <v>4117</v>
      </c>
      <c r="AA1865">
        <v>789424</v>
      </c>
      <c r="AB1865" s="210">
        <v>37027.875</v>
      </c>
      <c r="AC1865" s="210">
        <v>37027.875</v>
      </c>
    </row>
    <row r="1866" spans="1:30" x14ac:dyDescent="0.2">
      <c r="A1866" s="44" t="str">
        <f t="shared" si="141"/>
        <v xml:space="preserve"> Natural Gas Physical</v>
      </c>
      <c r="B1866" s="44" t="str">
        <f t="shared" si="142"/>
        <v/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25">
        <f t="shared" si="145"/>
        <v>10000</v>
      </c>
      <c r="G1866" s="214">
        <v>1246524</v>
      </c>
      <c r="H1866" s="210">
        <v>37026.366527777776</v>
      </c>
      <c r="I1866" t="s">
        <v>3086</v>
      </c>
      <c r="M1866" t="s">
        <v>3795</v>
      </c>
      <c r="N1866" t="s">
        <v>3623</v>
      </c>
      <c r="O1866" t="s">
        <v>3624</v>
      </c>
      <c r="Q1866" s="211">
        <v>10000</v>
      </c>
      <c r="S1866" t="s">
        <v>4320</v>
      </c>
      <c r="T1866" t="s">
        <v>3625</v>
      </c>
      <c r="U1866" s="213">
        <v>6.04</v>
      </c>
      <c r="V1866" t="s">
        <v>1450</v>
      </c>
      <c r="W1866" t="s">
        <v>3627</v>
      </c>
      <c r="X1866" t="s">
        <v>3628</v>
      </c>
      <c r="Y1866" t="s">
        <v>3280</v>
      </c>
      <c r="Z1866" t="s">
        <v>4118</v>
      </c>
      <c r="AA1866">
        <v>789425</v>
      </c>
      <c r="AB1866" s="210">
        <v>37026.875</v>
      </c>
      <c r="AC1866" s="210">
        <v>37026.875</v>
      </c>
    </row>
    <row r="1867" spans="1:30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25">
        <f t="shared" ref="F1867:F1930" si="150">E1867*SUM(P1867:Q1867)</f>
        <v>10000</v>
      </c>
      <c r="G1867" s="214">
        <v>1246525</v>
      </c>
      <c r="H1867" s="210">
        <v>37026.366562499999</v>
      </c>
      <c r="I1867" t="s">
        <v>3234</v>
      </c>
      <c r="M1867" t="s">
        <v>3795</v>
      </c>
      <c r="N1867" t="s">
        <v>3275</v>
      </c>
      <c r="O1867" t="s">
        <v>3470</v>
      </c>
      <c r="P1867" s="211">
        <v>10000</v>
      </c>
      <c r="S1867" t="s">
        <v>3796</v>
      </c>
      <c r="T1867" t="s">
        <v>2685</v>
      </c>
      <c r="U1867" s="213">
        <v>4.42</v>
      </c>
      <c r="V1867" t="s">
        <v>1040</v>
      </c>
      <c r="W1867" t="s">
        <v>3471</v>
      </c>
      <c r="X1867" t="s">
        <v>3472</v>
      </c>
      <c r="Y1867" t="s">
        <v>3280</v>
      </c>
      <c r="Z1867" t="s">
        <v>4117</v>
      </c>
      <c r="AA1867">
        <v>789426</v>
      </c>
      <c r="AB1867" s="210">
        <v>37027.875</v>
      </c>
      <c r="AC1867" s="210">
        <v>37027.875</v>
      </c>
    </row>
    <row r="1868" spans="1:30" x14ac:dyDescent="0.2">
      <c r="A1868" s="44" t="str">
        <f t="shared" si="146"/>
        <v>US Power Physical</v>
      </c>
      <c r="B1868" s="44" t="str">
        <f t="shared" si="147"/>
        <v>US</v>
      </c>
      <c r="C1868" s="44" t="str">
        <f t="shared" si="148"/>
        <v>Power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25">
        <f t="shared" si="150"/>
        <v>15</v>
      </c>
      <c r="G1868" s="214">
        <v>1246526</v>
      </c>
      <c r="H1868" s="210">
        <v>37026.366574074076</v>
      </c>
      <c r="I1868" t="s">
        <v>3131</v>
      </c>
      <c r="M1868" t="s">
        <v>3886</v>
      </c>
      <c r="N1868" t="s">
        <v>3650</v>
      </c>
      <c r="O1868" t="s">
        <v>1303</v>
      </c>
      <c r="Q1868" s="211">
        <v>15</v>
      </c>
      <c r="S1868" t="s">
        <v>3794</v>
      </c>
      <c r="T1868" t="s">
        <v>2685</v>
      </c>
      <c r="U1868" s="213">
        <v>238</v>
      </c>
      <c r="V1868" t="s">
        <v>3757</v>
      </c>
      <c r="W1868" t="s">
        <v>1100</v>
      </c>
      <c r="X1868" t="s">
        <v>3654</v>
      </c>
      <c r="Y1868" t="s">
        <v>3074</v>
      </c>
      <c r="Z1868" t="s">
        <v>4112</v>
      </c>
      <c r="AA1868">
        <v>611171.1</v>
      </c>
      <c r="AB1868" s="210">
        <v>37027.875</v>
      </c>
      <c r="AC1868" s="210">
        <v>37027.875</v>
      </c>
    </row>
    <row r="1869" spans="1:30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25">
        <f t="shared" si="150"/>
        <v>5000</v>
      </c>
      <c r="G1869" s="214">
        <v>1246527</v>
      </c>
      <c r="H1869" s="210">
        <v>37026.366597222222</v>
      </c>
      <c r="I1869" t="s">
        <v>3334</v>
      </c>
      <c r="M1869" t="s">
        <v>3795</v>
      </c>
      <c r="N1869" t="s">
        <v>3275</v>
      </c>
      <c r="O1869" t="s">
        <v>3327</v>
      </c>
      <c r="Q1869" s="211">
        <v>5000</v>
      </c>
      <c r="S1869" t="s">
        <v>3796</v>
      </c>
      <c r="T1869" t="s">
        <v>2685</v>
      </c>
      <c r="U1869" s="213">
        <v>4.3150000000000004</v>
      </c>
      <c r="V1869" t="s">
        <v>3463</v>
      </c>
      <c r="W1869" t="s">
        <v>3328</v>
      </c>
      <c r="X1869" t="s">
        <v>3329</v>
      </c>
      <c r="Y1869" t="s">
        <v>3280</v>
      </c>
      <c r="Z1869" t="s">
        <v>4117</v>
      </c>
      <c r="AA1869">
        <v>789427</v>
      </c>
      <c r="AB1869" s="210">
        <v>37027.875</v>
      </c>
      <c r="AC1869" s="210">
        <v>37027.875</v>
      </c>
    </row>
    <row r="1870" spans="1:30" x14ac:dyDescent="0.2">
      <c r="A1870" s="44" t="str">
        <f t="shared" si="146"/>
        <v xml:space="preserve"> Natural Gas Physical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25">
        <f t="shared" si="150"/>
        <v>10000</v>
      </c>
      <c r="G1870" s="214">
        <v>1246528</v>
      </c>
      <c r="H1870" s="210">
        <v>37026.366620370369</v>
      </c>
      <c r="I1870" t="s">
        <v>3086</v>
      </c>
      <c r="M1870" t="s">
        <v>3795</v>
      </c>
      <c r="N1870" t="s">
        <v>3623</v>
      </c>
      <c r="O1870" t="s">
        <v>3624</v>
      </c>
      <c r="Q1870" s="211">
        <v>10000</v>
      </c>
      <c r="S1870" t="s">
        <v>4320</v>
      </c>
      <c r="T1870" t="s">
        <v>3625</v>
      </c>
      <c r="U1870" s="213">
        <v>6.05</v>
      </c>
      <c r="V1870" t="s">
        <v>1450</v>
      </c>
      <c r="W1870" t="s">
        <v>3627</v>
      </c>
      <c r="X1870" t="s">
        <v>3628</v>
      </c>
      <c r="Y1870" t="s">
        <v>3280</v>
      </c>
      <c r="Z1870" t="s">
        <v>4118</v>
      </c>
      <c r="AA1870">
        <v>789428</v>
      </c>
      <c r="AB1870" s="210">
        <v>37026.875</v>
      </c>
      <c r="AC1870" s="210">
        <v>37026.875</v>
      </c>
    </row>
    <row r="1871" spans="1:30" x14ac:dyDescent="0.2">
      <c r="A1871" s="44" t="str">
        <f t="shared" si="146"/>
        <v>US Natural Gas Financial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153</v>
      </c>
      <c r="F1871" s="225">
        <f t="shared" si="150"/>
        <v>765000</v>
      </c>
      <c r="G1871" s="214">
        <v>1246529</v>
      </c>
      <c r="H1871" s="210">
        <v>37026.366655092592</v>
      </c>
      <c r="I1871" t="s">
        <v>3524</v>
      </c>
      <c r="M1871" t="s">
        <v>3795</v>
      </c>
      <c r="N1871" t="s">
        <v>3247</v>
      </c>
      <c r="O1871" t="s">
        <v>3430</v>
      </c>
      <c r="P1871" s="211">
        <v>5000</v>
      </c>
      <c r="S1871" t="s">
        <v>3796</v>
      </c>
      <c r="T1871" t="s">
        <v>2685</v>
      </c>
      <c r="U1871" s="213">
        <v>4.6050000000000004</v>
      </c>
      <c r="V1871" t="s">
        <v>1569</v>
      </c>
      <c r="W1871" t="s">
        <v>3975</v>
      </c>
      <c r="X1871" t="s">
        <v>3250</v>
      </c>
      <c r="Y1871" t="s">
        <v>2803</v>
      </c>
      <c r="Z1871" t="s">
        <v>4117</v>
      </c>
      <c r="AA1871" t="s">
        <v>1570</v>
      </c>
      <c r="AB1871" s="210">
        <v>37043</v>
      </c>
      <c r="AC1871" s="210">
        <v>37195</v>
      </c>
      <c r="AD1871">
        <f>(AC1871-AB1871+1)*SUM(P1871:Q1871)</f>
        <v>765000</v>
      </c>
    </row>
    <row r="1872" spans="1:30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25">
        <f t="shared" si="150"/>
        <v>10000</v>
      </c>
      <c r="G1872" s="214">
        <v>1246530</v>
      </c>
      <c r="H1872" s="210">
        <v>37026.366666666669</v>
      </c>
      <c r="I1872" t="s">
        <v>1131</v>
      </c>
      <c r="M1872" t="s">
        <v>3795</v>
      </c>
      <c r="N1872" t="s">
        <v>3275</v>
      </c>
      <c r="O1872" t="s">
        <v>3457</v>
      </c>
      <c r="P1872" s="211">
        <v>10000</v>
      </c>
      <c r="S1872" t="s">
        <v>3796</v>
      </c>
      <c r="T1872" t="s">
        <v>2685</v>
      </c>
      <c r="U1872" s="213">
        <v>4.46</v>
      </c>
      <c r="V1872" t="s">
        <v>1132</v>
      </c>
      <c r="W1872" t="s">
        <v>3459</v>
      </c>
      <c r="X1872" t="s">
        <v>3460</v>
      </c>
      <c r="Y1872" t="s">
        <v>3280</v>
      </c>
      <c r="Z1872" t="s">
        <v>4117</v>
      </c>
      <c r="AA1872">
        <v>789429</v>
      </c>
      <c r="AB1872" s="210">
        <v>37027.875</v>
      </c>
      <c r="AC1872" s="210">
        <v>37027.875</v>
      </c>
    </row>
    <row r="1873" spans="1:30" x14ac:dyDescent="0.2">
      <c r="A1873" s="44" t="str">
        <f t="shared" si="146"/>
        <v xml:space="preserve"> Power Physical</v>
      </c>
      <c r="B1873" s="44" t="str">
        <f t="shared" si="147"/>
        <v/>
      </c>
      <c r="C1873" s="44" t="str">
        <f t="shared" si="148"/>
        <v>Power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7</v>
      </c>
      <c r="F1873" s="225">
        <f t="shared" si="150"/>
        <v>175</v>
      </c>
      <c r="G1873" s="214">
        <v>1246531</v>
      </c>
      <c r="H1873" s="210">
        <v>37026.366689814815</v>
      </c>
      <c r="I1873" t="s">
        <v>2728</v>
      </c>
      <c r="M1873" t="s">
        <v>3886</v>
      </c>
      <c r="N1873" t="s">
        <v>2705</v>
      </c>
      <c r="O1873" t="s">
        <v>3200</v>
      </c>
      <c r="Q1873" s="211">
        <v>25</v>
      </c>
      <c r="S1873" t="s">
        <v>3794</v>
      </c>
      <c r="T1873" t="s">
        <v>2707</v>
      </c>
      <c r="U1873" s="213">
        <v>19.600000000000001</v>
      </c>
      <c r="V1873" t="s">
        <v>3043</v>
      </c>
      <c r="W1873" t="s">
        <v>2709</v>
      </c>
      <c r="X1873" t="s">
        <v>2710</v>
      </c>
      <c r="Y1873" t="s">
        <v>2711</v>
      </c>
      <c r="Z1873" t="s">
        <v>2712</v>
      </c>
      <c r="AA1873">
        <v>102422.1</v>
      </c>
      <c r="AB1873" s="210">
        <v>37032.875</v>
      </c>
      <c r="AC1873" s="210">
        <v>37038.875</v>
      </c>
    </row>
    <row r="1874" spans="1:30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25">
        <f t="shared" si="150"/>
        <v>2828</v>
      </c>
      <c r="G1874" s="214">
        <v>1246532</v>
      </c>
      <c r="H1874" s="210">
        <v>37026.366701388892</v>
      </c>
      <c r="I1874" t="s">
        <v>3134</v>
      </c>
      <c r="M1874" t="s">
        <v>3795</v>
      </c>
      <c r="N1874" t="s">
        <v>3275</v>
      </c>
      <c r="O1874" t="s">
        <v>3407</v>
      </c>
      <c r="P1874" s="211">
        <v>2828</v>
      </c>
      <c r="S1874" t="s">
        <v>3796</v>
      </c>
      <c r="T1874" t="s">
        <v>2685</v>
      </c>
      <c r="U1874" s="213">
        <v>4.665</v>
      </c>
      <c r="V1874" t="s">
        <v>1571</v>
      </c>
      <c r="W1874" t="s">
        <v>3408</v>
      </c>
      <c r="X1874" t="s">
        <v>3409</v>
      </c>
      <c r="Y1874" t="s">
        <v>3280</v>
      </c>
      <c r="Z1874" t="s">
        <v>4117</v>
      </c>
      <c r="AA1874">
        <v>789430</v>
      </c>
      <c r="AB1874" s="210">
        <v>37027.875</v>
      </c>
      <c r="AC1874" s="210">
        <v>37027.875</v>
      </c>
    </row>
    <row r="1875" spans="1:30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25">
        <f t="shared" si="150"/>
        <v>5000</v>
      </c>
      <c r="G1875" s="214">
        <v>1246534</v>
      </c>
      <c r="H1875" s="210">
        <v>37026.366759259261</v>
      </c>
      <c r="I1875" t="s">
        <v>3234</v>
      </c>
      <c r="M1875" t="s">
        <v>3795</v>
      </c>
      <c r="N1875" t="s">
        <v>3275</v>
      </c>
      <c r="O1875" t="s">
        <v>3635</v>
      </c>
      <c r="P1875" s="211">
        <v>5000</v>
      </c>
      <c r="S1875" t="s">
        <v>3796</v>
      </c>
      <c r="T1875" t="s">
        <v>2685</v>
      </c>
      <c r="U1875" s="213">
        <v>3.07</v>
      </c>
      <c r="V1875" t="s">
        <v>1323</v>
      </c>
      <c r="W1875" t="s">
        <v>3637</v>
      </c>
      <c r="X1875" t="s">
        <v>3580</v>
      </c>
      <c r="Y1875" t="s">
        <v>3280</v>
      </c>
      <c r="Z1875" t="s">
        <v>4117</v>
      </c>
      <c r="AA1875">
        <v>789431</v>
      </c>
      <c r="AB1875" s="210">
        <v>37027.875</v>
      </c>
      <c r="AC1875" s="210">
        <v>37027.875</v>
      </c>
    </row>
    <row r="1876" spans="1:30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25">
        <f t="shared" si="150"/>
        <v>5000</v>
      </c>
      <c r="G1876" s="214">
        <v>1246535</v>
      </c>
      <c r="H1876" s="210">
        <v>37026.366759259261</v>
      </c>
      <c r="I1876" t="s">
        <v>1155</v>
      </c>
      <c r="M1876" t="s">
        <v>3795</v>
      </c>
      <c r="N1876" t="s">
        <v>3275</v>
      </c>
      <c r="O1876" t="s">
        <v>3442</v>
      </c>
      <c r="Q1876" s="211">
        <v>5000</v>
      </c>
      <c r="S1876" t="s">
        <v>3796</v>
      </c>
      <c r="T1876" t="s">
        <v>2685</v>
      </c>
      <c r="U1876" s="213">
        <v>4.5637999999999996</v>
      </c>
      <c r="V1876" t="s">
        <v>1264</v>
      </c>
      <c r="W1876" t="s">
        <v>3278</v>
      </c>
      <c r="X1876" t="s">
        <v>3279</v>
      </c>
      <c r="Y1876" t="s">
        <v>3280</v>
      </c>
      <c r="Z1876" t="s">
        <v>4117</v>
      </c>
      <c r="AA1876">
        <v>789433</v>
      </c>
      <c r="AB1876" s="210">
        <v>37027.875</v>
      </c>
      <c r="AC1876" s="210">
        <v>37027.875</v>
      </c>
    </row>
    <row r="1877" spans="1:30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25">
        <f t="shared" si="150"/>
        <v>20000</v>
      </c>
      <c r="G1877" s="214">
        <v>1246533</v>
      </c>
      <c r="H1877" s="210">
        <v>37026.366759259261</v>
      </c>
      <c r="I1877" t="s">
        <v>3234</v>
      </c>
      <c r="M1877" t="s">
        <v>3795</v>
      </c>
      <c r="N1877" t="s">
        <v>3275</v>
      </c>
      <c r="O1877" t="s">
        <v>1250</v>
      </c>
      <c r="Q1877" s="211">
        <v>20000</v>
      </c>
      <c r="S1877" t="s">
        <v>3796</v>
      </c>
      <c r="T1877" t="s">
        <v>2685</v>
      </c>
      <c r="U1877" s="213">
        <v>4.6449999999999996</v>
      </c>
      <c r="V1877" t="s">
        <v>1040</v>
      </c>
      <c r="W1877" t="s">
        <v>3491</v>
      </c>
      <c r="X1877" t="s">
        <v>3492</v>
      </c>
      <c r="Y1877" t="s">
        <v>3280</v>
      </c>
      <c r="Z1877" t="s">
        <v>4117</v>
      </c>
      <c r="AA1877">
        <v>789432</v>
      </c>
      <c r="AB1877" s="210">
        <v>37027.875</v>
      </c>
      <c r="AC1877" s="210">
        <v>37027.875</v>
      </c>
    </row>
    <row r="1878" spans="1:30" x14ac:dyDescent="0.2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30</v>
      </c>
      <c r="F1878" s="225">
        <f t="shared" si="150"/>
        <v>450000</v>
      </c>
      <c r="G1878" s="214">
        <v>1246536</v>
      </c>
      <c r="H1878" s="210">
        <v>37026.366840277777</v>
      </c>
      <c r="I1878" t="s">
        <v>3163</v>
      </c>
      <c r="M1878" t="s">
        <v>3795</v>
      </c>
      <c r="N1878" t="s">
        <v>3247</v>
      </c>
      <c r="O1878" t="s">
        <v>3248</v>
      </c>
      <c r="Q1878" s="211">
        <v>15000</v>
      </c>
      <c r="S1878" t="s">
        <v>3796</v>
      </c>
      <c r="T1878" t="s">
        <v>2685</v>
      </c>
      <c r="U1878" s="213">
        <v>4.5049999999999999</v>
      </c>
      <c r="V1878" t="s">
        <v>1572</v>
      </c>
      <c r="W1878" t="s">
        <v>3975</v>
      </c>
      <c r="X1878" t="s">
        <v>3250</v>
      </c>
      <c r="Y1878" t="s">
        <v>2803</v>
      </c>
      <c r="Z1878" t="s">
        <v>4117</v>
      </c>
      <c r="AA1878" t="s">
        <v>1573</v>
      </c>
      <c r="AB1878" s="210">
        <v>37043.875</v>
      </c>
      <c r="AC1878" s="210">
        <v>37072.875</v>
      </c>
      <c r="AD1878">
        <f>(AC1878-AB1878+1)*SUM(P1878:Q1878)</f>
        <v>450000</v>
      </c>
    </row>
    <row r="1879" spans="1:30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25">
        <f t="shared" si="150"/>
        <v>10000</v>
      </c>
      <c r="G1879" s="214">
        <v>1246537</v>
      </c>
      <c r="H1879" s="210">
        <v>37026.366875</v>
      </c>
      <c r="I1879" t="s">
        <v>3345</v>
      </c>
      <c r="M1879" t="s">
        <v>3795</v>
      </c>
      <c r="N1879" t="s">
        <v>3275</v>
      </c>
      <c r="O1879" t="s">
        <v>1301</v>
      </c>
      <c r="Q1879" s="211">
        <v>10000</v>
      </c>
      <c r="S1879" t="s">
        <v>3796</v>
      </c>
      <c r="T1879" t="s">
        <v>2685</v>
      </c>
      <c r="U1879" s="213">
        <v>4.4349999999999996</v>
      </c>
      <c r="V1879" t="s">
        <v>1574</v>
      </c>
      <c r="W1879" t="s">
        <v>3586</v>
      </c>
      <c r="X1879" t="s">
        <v>1302</v>
      </c>
      <c r="Y1879" t="s">
        <v>3280</v>
      </c>
      <c r="Z1879" t="s">
        <v>4117</v>
      </c>
      <c r="AA1879">
        <v>789434</v>
      </c>
      <c r="AB1879" s="210">
        <v>37027.875</v>
      </c>
      <c r="AC1879" s="210">
        <v>37027.875</v>
      </c>
    </row>
    <row r="1880" spans="1:30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153</v>
      </c>
      <c r="F1880" s="225">
        <f t="shared" si="150"/>
        <v>765000</v>
      </c>
      <c r="G1880" s="214">
        <v>1246539</v>
      </c>
      <c r="H1880" s="210">
        <v>37026.366909722223</v>
      </c>
      <c r="I1880" t="s">
        <v>3822</v>
      </c>
      <c r="M1880" t="s">
        <v>3795</v>
      </c>
      <c r="N1880" t="s">
        <v>3247</v>
      </c>
      <c r="O1880" t="s">
        <v>3430</v>
      </c>
      <c r="Q1880" s="211">
        <v>5000</v>
      </c>
      <c r="S1880" t="s">
        <v>3796</v>
      </c>
      <c r="T1880" t="s">
        <v>2685</v>
      </c>
      <c r="U1880" s="213">
        <v>4.6150000000000002</v>
      </c>
      <c r="V1880" t="s">
        <v>1575</v>
      </c>
      <c r="W1880" t="s">
        <v>3975</v>
      </c>
      <c r="X1880" t="s">
        <v>3250</v>
      </c>
      <c r="Y1880" t="s">
        <v>2803</v>
      </c>
      <c r="Z1880" t="s">
        <v>4117</v>
      </c>
      <c r="AA1880" t="s">
        <v>1576</v>
      </c>
      <c r="AB1880" s="210">
        <v>37043</v>
      </c>
      <c r="AC1880" s="210">
        <v>37195</v>
      </c>
      <c r="AD1880">
        <f>(AC1880-AB1880+1)*SUM(P1880:Q1880)</f>
        <v>765000</v>
      </c>
    </row>
    <row r="1881" spans="1:30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25">
        <f t="shared" si="150"/>
        <v>10000</v>
      </c>
      <c r="G1881" s="214">
        <v>1246538</v>
      </c>
      <c r="H1881" s="210">
        <v>37026.366909722223</v>
      </c>
      <c r="I1881" t="s">
        <v>3234</v>
      </c>
      <c r="M1881" t="s">
        <v>3795</v>
      </c>
      <c r="N1881" t="s">
        <v>3275</v>
      </c>
      <c r="O1881" t="s">
        <v>3276</v>
      </c>
      <c r="Q1881" s="211">
        <v>10000</v>
      </c>
      <c r="S1881" t="s">
        <v>3796</v>
      </c>
      <c r="T1881" t="s">
        <v>2685</v>
      </c>
      <c r="U1881" s="213">
        <v>4.5587999999999997</v>
      </c>
      <c r="V1881" t="s">
        <v>3343</v>
      </c>
      <c r="W1881" t="s">
        <v>3278</v>
      </c>
      <c r="X1881" t="s">
        <v>3279</v>
      </c>
      <c r="Y1881" t="s">
        <v>3280</v>
      </c>
      <c r="Z1881" t="s">
        <v>4117</v>
      </c>
      <c r="AA1881">
        <v>789435</v>
      </c>
      <c r="AB1881" s="210">
        <v>37027.875</v>
      </c>
      <c r="AC1881" s="210">
        <v>37027.875</v>
      </c>
    </row>
    <row r="1882" spans="1:30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25">
        <f t="shared" si="150"/>
        <v>5000</v>
      </c>
      <c r="G1882" s="214">
        <v>1246540</v>
      </c>
      <c r="H1882" s="210">
        <v>37026.366967592592</v>
      </c>
      <c r="I1882" t="s">
        <v>3134</v>
      </c>
      <c r="M1882" t="s">
        <v>3795</v>
      </c>
      <c r="N1882" t="s">
        <v>3275</v>
      </c>
      <c r="O1882" t="s">
        <v>3601</v>
      </c>
      <c r="P1882" s="211">
        <v>5000</v>
      </c>
      <c r="S1882" t="s">
        <v>3796</v>
      </c>
      <c r="T1882" t="s">
        <v>2685</v>
      </c>
      <c r="U1882" s="213">
        <v>4.42</v>
      </c>
      <c r="V1882" t="s">
        <v>1577</v>
      </c>
      <c r="W1882" t="s">
        <v>3471</v>
      </c>
      <c r="X1882" t="s">
        <v>3587</v>
      </c>
      <c r="Y1882" t="s">
        <v>3280</v>
      </c>
      <c r="Z1882" t="s">
        <v>4117</v>
      </c>
      <c r="AA1882">
        <v>789436</v>
      </c>
      <c r="AB1882" s="210">
        <v>37027.875</v>
      </c>
      <c r="AC1882" s="210">
        <v>37027.875</v>
      </c>
    </row>
    <row r="1883" spans="1:30" x14ac:dyDescent="0.2">
      <c r="A1883" s="44" t="str">
        <f t="shared" si="146"/>
        <v xml:space="preserve"> Power Physical</v>
      </c>
      <c r="B1883" s="44" t="str">
        <f t="shared" si="147"/>
        <v/>
      </c>
      <c r="C1883" s="44" t="str">
        <f t="shared" si="148"/>
        <v>Power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25">
        <f t="shared" si="150"/>
        <v>25</v>
      </c>
      <c r="G1883" s="214">
        <v>1246541</v>
      </c>
      <c r="H1883" s="210">
        <v>37026.366979166669</v>
      </c>
      <c r="I1883" t="s">
        <v>2724</v>
      </c>
      <c r="M1883" t="s">
        <v>3886</v>
      </c>
      <c r="N1883" t="s">
        <v>2705</v>
      </c>
      <c r="O1883" t="s">
        <v>3527</v>
      </c>
      <c r="Q1883" s="211">
        <v>25</v>
      </c>
      <c r="S1883" t="s">
        <v>3794</v>
      </c>
      <c r="T1883" t="s">
        <v>2707</v>
      </c>
      <c r="U1883" s="213">
        <v>29.95</v>
      </c>
      <c r="V1883" t="s">
        <v>2725</v>
      </c>
      <c r="W1883" t="s">
        <v>2709</v>
      </c>
      <c r="X1883" t="s">
        <v>2710</v>
      </c>
      <c r="Y1883" t="s">
        <v>2711</v>
      </c>
      <c r="Z1883" t="s">
        <v>2712</v>
      </c>
      <c r="AA1883">
        <v>102423.1</v>
      </c>
      <c r="AB1883" s="210">
        <v>37028.875</v>
      </c>
      <c r="AC1883" s="210">
        <v>37028.875</v>
      </c>
    </row>
    <row r="1884" spans="1:30" x14ac:dyDescent="0.2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30</v>
      </c>
      <c r="F1884" s="225">
        <f t="shared" si="150"/>
        <v>450000</v>
      </c>
      <c r="G1884" s="214">
        <v>1246542</v>
      </c>
      <c r="H1884" s="210">
        <v>37026.367002314815</v>
      </c>
      <c r="I1884" t="s">
        <v>3246</v>
      </c>
      <c r="M1884" t="s">
        <v>3795</v>
      </c>
      <c r="N1884" t="s">
        <v>3247</v>
      </c>
      <c r="O1884" t="s">
        <v>3248</v>
      </c>
      <c r="Q1884" s="211">
        <v>15000</v>
      </c>
      <c r="S1884" t="s">
        <v>3796</v>
      </c>
      <c r="T1884" t="s">
        <v>2685</v>
      </c>
      <c r="U1884" s="213">
        <v>4.51</v>
      </c>
      <c r="V1884" t="s">
        <v>1397</v>
      </c>
      <c r="W1884" t="s">
        <v>3975</v>
      </c>
      <c r="X1884" t="s">
        <v>3250</v>
      </c>
      <c r="Y1884" t="s">
        <v>2803</v>
      </c>
      <c r="Z1884" t="s">
        <v>4117</v>
      </c>
      <c r="AA1884" t="s">
        <v>1578</v>
      </c>
      <c r="AB1884" s="210">
        <v>37043.875</v>
      </c>
      <c r="AC1884" s="210">
        <v>37072.875</v>
      </c>
      <c r="AD1884">
        <f>(AC1884-AB1884+1)*SUM(P1884:Q1884)</f>
        <v>450000</v>
      </c>
    </row>
    <row r="1885" spans="1:30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25">
        <f t="shared" si="150"/>
        <v>5000</v>
      </c>
      <c r="G1885" s="214">
        <v>1246543</v>
      </c>
      <c r="H1885" s="210">
        <v>37026.367025462961</v>
      </c>
      <c r="I1885" t="s">
        <v>4237</v>
      </c>
      <c r="M1885" t="s">
        <v>3795</v>
      </c>
      <c r="N1885" t="s">
        <v>3275</v>
      </c>
      <c r="O1885" t="s">
        <v>3600</v>
      </c>
      <c r="Q1885" s="211">
        <v>5000</v>
      </c>
      <c r="S1885" t="s">
        <v>3796</v>
      </c>
      <c r="T1885" t="s">
        <v>2685</v>
      </c>
      <c r="U1885" s="213">
        <v>4.4450000000000003</v>
      </c>
      <c r="V1885" t="s">
        <v>3585</v>
      </c>
      <c r="W1885" t="s">
        <v>3471</v>
      </c>
      <c r="X1885" t="s">
        <v>3587</v>
      </c>
      <c r="Y1885" t="s">
        <v>3280</v>
      </c>
      <c r="Z1885" t="s">
        <v>4117</v>
      </c>
      <c r="AA1885">
        <v>789437</v>
      </c>
      <c r="AB1885" s="210">
        <v>37027.875</v>
      </c>
      <c r="AC1885" s="210">
        <v>37027.875</v>
      </c>
    </row>
    <row r="1886" spans="1:30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25">
        <f t="shared" si="150"/>
        <v>6172</v>
      </c>
      <c r="G1886" s="214">
        <v>1246545</v>
      </c>
      <c r="H1886" s="210">
        <v>37026.367094907408</v>
      </c>
      <c r="I1886" t="s">
        <v>1371</v>
      </c>
      <c r="M1886" t="s">
        <v>3795</v>
      </c>
      <c r="N1886" t="s">
        <v>3275</v>
      </c>
      <c r="O1886" t="s">
        <v>3407</v>
      </c>
      <c r="P1886" s="211">
        <v>6172</v>
      </c>
      <c r="S1886" t="s">
        <v>3796</v>
      </c>
      <c r="T1886" t="s">
        <v>2685</v>
      </c>
      <c r="U1886" s="213">
        <v>4.665</v>
      </c>
      <c r="V1886" t="s">
        <v>1372</v>
      </c>
      <c r="W1886" t="s">
        <v>3408</v>
      </c>
      <c r="X1886" t="s">
        <v>3409</v>
      </c>
      <c r="Y1886" t="s">
        <v>3280</v>
      </c>
      <c r="Z1886" t="s">
        <v>4117</v>
      </c>
      <c r="AA1886">
        <v>789439</v>
      </c>
      <c r="AB1886" s="210">
        <v>37027.875</v>
      </c>
      <c r="AC1886" s="210">
        <v>37027.875</v>
      </c>
    </row>
    <row r="1887" spans="1:30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25">
        <f t="shared" si="150"/>
        <v>5000</v>
      </c>
      <c r="G1887" s="214">
        <v>1246544</v>
      </c>
      <c r="H1887" s="210">
        <v>37026.367094907408</v>
      </c>
      <c r="I1887" t="s">
        <v>3334</v>
      </c>
      <c r="M1887" t="s">
        <v>3795</v>
      </c>
      <c r="N1887" t="s">
        <v>3275</v>
      </c>
      <c r="O1887" t="s">
        <v>3327</v>
      </c>
      <c r="Q1887" s="211">
        <v>5000</v>
      </c>
      <c r="S1887" t="s">
        <v>3796</v>
      </c>
      <c r="T1887" t="s">
        <v>2685</v>
      </c>
      <c r="U1887" s="213">
        <v>4.32</v>
      </c>
      <c r="V1887" t="s">
        <v>3463</v>
      </c>
      <c r="W1887" t="s">
        <v>3328</v>
      </c>
      <c r="X1887" t="s">
        <v>3329</v>
      </c>
      <c r="Y1887" t="s">
        <v>3280</v>
      </c>
      <c r="Z1887" t="s">
        <v>4117</v>
      </c>
      <c r="AA1887">
        <v>789438</v>
      </c>
      <c r="AB1887" s="210">
        <v>37027.875</v>
      </c>
      <c r="AC1887" s="210">
        <v>37027.875</v>
      </c>
    </row>
    <row r="1888" spans="1:30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25">
        <f t="shared" si="150"/>
        <v>10000</v>
      </c>
      <c r="G1888" s="214">
        <v>1246547</v>
      </c>
      <c r="H1888" s="210">
        <v>37026.367118055554</v>
      </c>
      <c r="I1888" t="s">
        <v>3822</v>
      </c>
      <c r="M1888" t="s">
        <v>3795</v>
      </c>
      <c r="N1888" t="s">
        <v>3275</v>
      </c>
      <c r="O1888" t="s">
        <v>3361</v>
      </c>
      <c r="Q1888" s="211">
        <v>10000</v>
      </c>
      <c r="S1888" t="s">
        <v>3796</v>
      </c>
      <c r="T1888" t="s">
        <v>2685</v>
      </c>
      <c r="U1888" s="213">
        <v>4.42</v>
      </c>
      <c r="V1888" t="s">
        <v>3400</v>
      </c>
      <c r="W1888" t="s">
        <v>3363</v>
      </c>
      <c r="X1888" t="s">
        <v>3364</v>
      </c>
      <c r="Y1888" t="s">
        <v>3280</v>
      </c>
      <c r="Z1888" t="s">
        <v>4117</v>
      </c>
      <c r="AA1888">
        <v>789441</v>
      </c>
      <c r="AB1888" s="210">
        <v>37027.875</v>
      </c>
      <c r="AC1888" s="210">
        <v>37027.875</v>
      </c>
    </row>
    <row r="1889" spans="1:30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25">
        <f t="shared" si="150"/>
        <v>10000</v>
      </c>
      <c r="G1889" s="214">
        <v>1246548</v>
      </c>
      <c r="H1889" s="210">
        <v>37026.3671412037</v>
      </c>
      <c r="I1889" t="s">
        <v>3324</v>
      </c>
      <c r="M1889" t="s">
        <v>3795</v>
      </c>
      <c r="N1889" t="s">
        <v>3275</v>
      </c>
      <c r="O1889" t="s">
        <v>1301</v>
      </c>
      <c r="Q1889" s="211">
        <v>10000</v>
      </c>
      <c r="S1889" t="s">
        <v>3796</v>
      </c>
      <c r="T1889" t="s">
        <v>2685</v>
      </c>
      <c r="U1889" s="213">
        <v>4.45</v>
      </c>
      <c r="V1889" t="s">
        <v>1257</v>
      </c>
      <c r="W1889" t="s">
        <v>3586</v>
      </c>
      <c r="X1889" t="s">
        <v>1302</v>
      </c>
      <c r="Y1889" t="s">
        <v>3280</v>
      </c>
      <c r="Z1889" t="s">
        <v>4117</v>
      </c>
      <c r="AA1889">
        <v>789443</v>
      </c>
      <c r="AB1889" s="210">
        <v>37027.875</v>
      </c>
      <c r="AC1889" s="210">
        <v>37027.875</v>
      </c>
    </row>
    <row r="1890" spans="1:30" x14ac:dyDescent="0.2">
      <c r="A1890" s="44" t="str">
        <f t="shared" si="146"/>
        <v xml:space="preserve"> Natural Gas Physical</v>
      </c>
      <c r="B1890" s="44" t="str">
        <f t="shared" si="147"/>
        <v/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25">
        <f t="shared" si="150"/>
        <v>5000</v>
      </c>
      <c r="G1890" s="214">
        <v>1246550</v>
      </c>
      <c r="H1890" s="210">
        <v>37026.367164351854</v>
      </c>
      <c r="I1890" t="s">
        <v>1416</v>
      </c>
      <c r="M1890" t="s">
        <v>3795</v>
      </c>
      <c r="N1890" t="s">
        <v>3623</v>
      </c>
      <c r="O1890" t="s">
        <v>1454</v>
      </c>
      <c r="Q1890" s="211">
        <v>5000</v>
      </c>
      <c r="S1890" t="s">
        <v>4320</v>
      </c>
      <c r="T1890" t="s">
        <v>3625</v>
      </c>
      <c r="U1890" s="213">
        <v>6.0650000000000004</v>
      </c>
      <c r="V1890" t="s">
        <v>1579</v>
      </c>
      <c r="W1890" t="s">
        <v>3627</v>
      </c>
      <c r="X1890" t="s">
        <v>3628</v>
      </c>
      <c r="Y1890" t="s">
        <v>3280</v>
      </c>
      <c r="Z1890" t="s">
        <v>4118</v>
      </c>
      <c r="AA1890">
        <v>789444</v>
      </c>
      <c r="AB1890" s="210">
        <v>37027.875</v>
      </c>
      <c r="AC1890" s="210">
        <v>37027.875</v>
      </c>
    </row>
    <row r="1891" spans="1:30" x14ac:dyDescent="0.2">
      <c r="A1891" s="44" t="str">
        <f t="shared" si="146"/>
        <v>US Natural Gas Financial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Financial</v>
      </c>
      <c r="E1891" s="44">
        <f>IF(VLOOKUP(S1891,'DD-Lookup'!$J$6:$L$50,3,FALSE)="Monthly",(YEAR(AC1891)-YEAR(AB1891))*12+MONTH(AC1891)-MONTH(AB1891)+1,(AC1891-AB1891+1))</f>
        <v>30</v>
      </c>
      <c r="F1891" s="225">
        <f t="shared" si="150"/>
        <v>450000</v>
      </c>
      <c r="G1891" s="214">
        <v>1246552</v>
      </c>
      <c r="H1891" s="210">
        <v>37026.367175925923</v>
      </c>
      <c r="I1891" t="s">
        <v>3310</v>
      </c>
      <c r="M1891" t="s">
        <v>3795</v>
      </c>
      <c r="N1891" t="s">
        <v>3247</v>
      </c>
      <c r="O1891" t="s">
        <v>3248</v>
      </c>
      <c r="Q1891" s="211">
        <v>15000</v>
      </c>
      <c r="S1891" t="s">
        <v>3796</v>
      </c>
      <c r="T1891" t="s">
        <v>2685</v>
      </c>
      <c r="U1891" s="213">
        <v>4.5149999999999997</v>
      </c>
      <c r="V1891" t="s">
        <v>1580</v>
      </c>
      <c r="W1891" t="s">
        <v>3975</v>
      </c>
      <c r="X1891" t="s">
        <v>3250</v>
      </c>
      <c r="Y1891" t="s">
        <v>2803</v>
      </c>
      <c r="Z1891" t="s">
        <v>4117</v>
      </c>
      <c r="AA1891" t="s">
        <v>1581</v>
      </c>
      <c r="AB1891" s="210">
        <v>37043.875</v>
      </c>
      <c r="AC1891" s="210">
        <v>37072.875</v>
      </c>
      <c r="AD1891">
        <f>(AC1891-AB1891+1)*SUM(P1891:Q1891)</f>
        <v>450000</v>
      </c>
    </row>
    <row r="1892" spans="1:30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25">
        <f t="shared" si="150"/>
        <v>10000</v>
      </c>
      <c r="G1892" s="214">
        <v>1246551</v>
      </c>
      <c r="H1892" s="210">
        <v>37026.367175925923</v>
      </c>
      <c r="I1892" t="s">
        <v>1582</v>
      </c>
      <c r="M1892" t="s">
        <v>3795</v>
      </c>
      <c r="N1892" t="s">
        <v>3275</v>
      </c>
      <c r="O1892" t="s">
        <v>3361</v>
      </c>
      <c r="P1892" s="211">
        <v>10000</v>
      </c>
      <c r="S1892" t="s">
        <v>3796</v>
      </c>
      <c r="T1892" t="s">
        <v>2685</v>
      </c>
      <c r="U1892" s="213">
        <v>4.415</v>
      </c>
      <c r="V1892" t="s">
        <v>1583</v>
      </c>
      <c r="W1892" t="s">
        <v>3363</v>
      </c>
      <c r="X1892" t="s">
        <v>3364</v>
      </c>
      <c r="Y1892" t="s">
        <v>3280</v>
      </c>
      <c r="Z1892" t="s">
        <v>4117</v>
      </c>
      <c r="AA1892">
        <v>789445</v>
      </c>
      <c r="AB1892" s="210">
        <v>37027.875</v>
      </c>
      <c r="AC1892" s="210">
        <v>37027.875</v>
      </c>
    </row>
    <row r="1893" spans="1:30" x14ac:dyDescent="0.2">
      <c r="A1893" s="44" t="str">
        <f t="shared" si="146"/>
        <v xml:space="preserve"> Power Physical</v>
      </c>
      <c r="B1893" s="44" t="str">
        <f t="shared" si="147"/>
        <v/>
      </c>
      <c r="C1893" s="44" t="str">
        <f t="shared" si="148"/>
        <v>Power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7</v>
      </c>
      <c r="F1893" s="225">
        <f t="shared" si="150"/>
        <v>175</v>
      </c>
      <c r="G1893" s="214">
        <v>1246553</v>
      </c>
      <c r="H1893" s="210">
        <v>37026.3671875</v>
      </c>
      <c r="I1893" t="s">
        <v>2728</v>
      </c>
      <c r="M1893" t="s">
        <v>3886</v>
      </c>
      <c r="N1893" t="s">
        <v>2705</v>
      </c>
      <c r="O1893" t="s">
        <v>3200</v>
      </c>
      <c r="Q1893" s="211">
        <v>25</v>
      </c>
      <c r="S1893" t="s">
        <v>3794</v>
      </c>
      <c r="T1893" t="s">
        <v>2707</v>
      </c>
      <c r="U1893" s="213">
        <v>19.600000000000001</v>
      </c>
      <c r="V1893" t="s">
        <v>2729</v>
      </c>
      <c r="W1893" t="s">
        <v>2709</v>
      </c>
      <c r="X1893" t="s">
        <v>2710</v>
      </c>
      <c r="Y1893" t="s">
        <v>2711</v>
      </c>
      <c r="Z1893" t="s">
        <v>2712</v>
      </c>
      <c r="AA1893">
        <v>102424.1</v>
      </c>
      <c r="AB1893" s="210">
        <v>37032.875</v>
      </c>
      <c r="AC1893" s="210">
        <v>37038.875</v>
      </c>
    </row>
    <row r="1894" spans="1:30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25">
        <f t="shared" si="150"/>
        <v>5000</v>
      </c>
      <c r="G1894" s="214">
        <v>1246554</v>
      </c>
      <c r="H1894" s="210">
        <v>37026.367210648146</v>
      </c>
      <c r="I1894" t="s">
        <v>3621</v>
      </c>
      <c r="M1894" t="s">
        <v>3795</v>
      </c>
      <c r="N1894" t="s">
        <v>3275</v>
      </c>
      <c r="O1894" t="s">
        <v>3577</v>
      </c>
      <c r="P1894" s="211">
        <v>5000</v>
      </c>
      <c r="S1894" t="s">
        <v>3796</v>
      </c>
      <c r="T1894" t="s">
        <v>2685</v>
      </c>
      <c r="U1894" s="213">
        <v>4.75</v>
      </c>
      <c r="V1894" t="s">
        <v>3622</v>
      </c>
      <c r="W1894" t="s">
        <v>3579</v>
      </c>
      <c r="X1894" t="s">
        <v>3580</v>
      </c>
      <c r="Y1894" t="s">
        <v>3280</v>
      </c>
      <c r="Z1894" t="s">
        <v>4117</v>
      </c>
      <c r="AA1894">
        <v>789447</v>
      </c>
      <c r="AB1894" s="210">
        <v>37027.875</v>
      </c>
      <c r="AC1894" s="210">
        <v>37027.875</v>
      </c>
    </row>
    <row r="1895" spans="1:30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25">
        <f t="shared" si="150"/>
        <v>5000</v>
      </c>
      <c r="G1895" s="214">
        <v>1246555</v>
      </c>
      <c r="H1895" s="210">
        <v>37026.367210648146</v>
      </c>
      <c r="I1895" t="s">
        <v>1084</v>
      </c>
      <c r="M1895" t="s">
        <v>3795</v>
      </c>
      <c r="N1895" t="s">
        <v>3275</v>
      </c>
      <c r="O1895" t="s">
        <v>3340</v>
      </c>
      <c r="Q1895" s="211">
        <v>5000</v>
      </c>
      <c r="S1895" t="s">
        <v>3796</v>
      </c>
      <c r="T1895" t="s">
        <v>2685</v>
      </c>
      <c r="U1895" s="213">
        <v>4.3449999999999998</v>
      </c>
      <c r="V1895" t="s">
        <v>1415</v>
      </c>
      <c r="W1895" t="s">
        <v>3328</v>
      </c>
      <c r="X1895" t="s">
        <v>3329</v>
      </c>
      <c r="Y1895" t="s">
        <v>3280</v>
      </c>
      <c r="Z1895" t="s">
        <v>4117</v>
      </c>
      <c r="AA1895">
        <v>789446</v>
      </c>
      <c r="AB1895" s="210">
        <v>37027.875</v>
      </c>
      <c r="AC1895" s="210">
        <v>37027.875</v>
      </c>
    </row>
    <row r="1896" spans="1:30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25">
        <f t="shared" si="150"/>
        <v>5000</v>
      </c>
      <c r="G1896" s="214">
        <v>1246556</v>
      </c>
      <c r="H1896" s="210">
        <v>37026.367210648146</v>
      </c>
      <c r="I1896" t="s">
        <v>3266</v>
      </c>
      <c r="M1896" t="s">
        <v>3795</v>
      </c>
      <c r="N1896" t="s">
        <v>3275</v>
      </c>
      <c r="O1896" t="s">
        <v>3537</v>
      </c>
      <c r="Q1896" s="211">
        <v>5000</v>
      </c>
      <c r="S1896" t="s">
        <v>3796</v>
      </c>
      <c r="T1896" t="s">
        <v>2685</v>
      </c>
      <c r="U1896" s="213">
        <v>4.8049999999999997</v>
      </c>
      <c r="V1896" t="s">
        <v>1584</v>
      </c>
      <c r="W1896" t="s">
        <v>3539</v>
      </c>
      <c r="X1896" t="s">
        <v>3540</v>
      </c>
      <c r="Y1896" t="s">
        <v>3280</v>
      </c>
      <c r="Z1896" t="s">
        <v>4117</v>
      </c>
      <c r="AA1896">
        <v>789448</v>
      </c>
      <c r="AB1896" s="210">
        <v>37027.875</v>
      </c>
      <c r="AC1896" s="210">
        <v>37027.875</v>
      </c>
    </row>
    <row r="1897" spans="1:30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25">
        <f t="shared" si="150"/>
        <v>10000</v>
      </c>
      <c r="G1897" s="214">
        <v>1246557</v>
      </c>
      <c r="H1897" s="210">
        <v>37026.367245370369</v>
      </c>
      <c r="I1897" t="s">
        <v>3334</v>
      </c>
      <c r="M1897" t="s">
        <v>3795</v>
      </c>
      <c r="N1897" t="s">
        <v>3275</v>
      </c>
      <c r="O1897" t="s">
        <v>3535</v>
      </c>
      <c r="P1897" s="211">
        <v>10000</v>
      </c>
      <c r="S1897" t="s">
        <v>3796</v>
      </c>
      <c r="T1897" t="s">
        <v>2685</v>
      </c>
      <c r="U1897" s="213">
        <v>4.43</v>
      </c>
      <c r="V1897" t="s">
        <v>1585</v>
      </c>
      <c r="W1897" t="s">
        <v>3471</v>
      </c>
      <c r="X1897" t="s">
        <v>3472</v>
      </c>
      <c r="Y1897" t="s">
        <v>3280</v>
      </c>
      <c r="Z1897" t="s">
        <v>4117</v>
      </c>
      <c r="AA1897">
        <v>789449</v>
      </c>
      <c r="AB1897" s="210">
        <v>37027.875</v>
      </c>
      <c r="AC1897" s="210">
        <v>37027.875</v>
      </c>
    </row>
    <row r="1898" spans="1:30" x14ac:dyDescent="0.2">
      <c r="A1898" s="44" t="str">
        <f t="shared" si="146"/>
        <v>US Natural Gas Financial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Financial</v>
      </c>
      <c r="E1898" s="44">
        <f>IF(VLOOKUP(S1898,'DD-Lookup'!$J$6:$L$50,3,FALSE)="Monthly",(YEAR(AC1898)-YEAR(AB1898))*12+MONTH(AC1898)-MONTH(AB1898)+1,(AC1898-AB1898+1))</f>
        <v>30</v>
      </c>
      <c r="F1898" s="225">
        <f t="shared" si="150"/>
        <v>300000</v>
      </c>
      <c r="G1898" s="214">
        <v>1246558</v>
      </c>
      <c r="H1898" s="210">
        <v>37026.367268518516</v>
      </c>
      <c r="I1898" t="s">
        <v>3045</v>
      </c>
      <c r="M1898" t="s">
        <v>3795</v>
      </c>
      <c r="N1898" t="s">
        <v>3247</v>
      </c>
      <c r="O1898" t="s">
        <v>3248</v>
      </c>
      <c r="P1898" s="211">
        <v>10000</v>
      </c>
      <c r="S1898" t="s">
        <v>3796</v>
      </c>
      <c r="T1898" t="s">
        <v>2685</v>
      </c>
      <c r="U1898" s="213">
        <v>4.51</v>
      </c>
      <c r="V1898" t="s">
        <v>1548</v>
      </c>
      <c r="W1898" t="s">
        <v>3975</v>
      </c>
      <c r="X1898" t="s">
        <v>3250</v>
      </c>
      <c r="Y1898" t="s">
        <v>2803</v>
      </c>
      <c r="Z1898" t="s">
        <v>4117</v>
      </c>
      <c r="AA1898" t="s">
        <v>1586</v>
      </c>
      <c r="AB1898" s="210">
        <v>37043.875</v>
      </c>
      <c r="AC1898" s="210">
        <v>37072.875</v>
      </c>
      <c r="AD1898">
        <f>(AC1898-AB1898+1)*SUM(P1898:Q1898)</f>
        <v>300000</v>
      </c>
    </row>
    <row r="1899" spans="1:30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25">
        <f t="shared" si="150"/>
        <v>5000</v>
      </c>
      <c r="G1899" s="214">
        <v>1246559</v>
      </c>
      <c r="H1899" s="210">
        <v>37026.367291666669</v>
      </c>
      <c r="I1899" t="s">
        <v>1587</v>
      </c>
      <c r="M1899" t="s">
        <v>3795</v>
      </c>
      <c r="N1899" t="s">
        <v>3275</v>
      </c>
      <c r="O1899" t="s">
        <v>3327</v>
      </c>
      <c r="Q1899" s="211">
        <v>5000</v>
      </c>
      <c r="S1899" t="s">
        <v>3796</v>
      </c>
      <c r="T1899" t="s">
        <v>2685</v>
      </c>
      <c r="U1899" s="213">
        <v>4.3250000000000002</v>
      </c>
      <c r="V1899" t="s">
        <v>1588</v>
      </c>
      <c r="W1899" t="s">
        <v>3328</v>
      </c>
      <c r="X1899" t="s">
        <v>3329</v>
      </c>
      <c r="Y1899" t="s">
        <v>3280</v>
      </c>
      <c r="Z1899" t="s">
        <v>4117</v>
      </c>
      <c r="AA1899">
        <v>789450</v>
      </c>
      <c r="AB1899" s="210">
        <v>37027.875</v>
      </c>
      <c r="AC1899" s="210">
        <v>37027.875</v>
      </c>
    </row>
    <row r="1900" spans="1:30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25">
        <f t="shared" si="150"/>
        <v>3500</v>
      </c>
      <c r="G1900" s="214">
        <v>1246561</v>
      </c>
      <c r="H1900" s="210">
        <v>37026.367337962962</v>
      </c>
      <c r="I1900" t="s">
        <v>3345</v>
      </c>
      <c r="M1900" t="s">
        <v>3795</v>
      </c>
      <c r="N1900" t="s">
        <v>3275</v>
      </c>
      <c r="O1900" t="s">
        <v>3548</v>
      </c>
      <c r="Q1900" s="211">
        <v>3500</v>
      </c>
      <c r="S1900" t="s">
        <v>3796</v>
      </c>
      <c r="T1900" t="s">
        <v>2685</v>
      </c>
      <c r="U1900" s="213">
        <v>4.5575000000000001</v>
      </c>
      <c r="V1900" t="s">
        <v>1139</v>
      </c>
      <c r="W1900" t="s">
        <v>3278</v>
      </c>
      <c r="X1900" t="s">
        <v>3279</v>
      </c>
      <c r="Y1900" t="s">
        <v>3280</v>
      </c>
      <c r="Z1900" t="s">
        <v>4117</v>
      </c>
      <c r="AA1900">
        <v>789451</v>
      </c>
      <c r="AB1900" s="210">
        <v>37027.875</v>
      </c>
      <c r="AC1900" s="210">
        <v>37027.875</v>
      </c>
    </row>
    <row r="1901" spans="1:30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25">
        <f t="shared" si="150"/>
        <v>5000</v>
      </c>
      <c r="G1901" s="214">
        <v>1246560</v>
      </c>
      <c r="H1901" s="210">
        <v>37026.367337962962</v>
      </c>
      <c r="I1901" t="s">
        <v>3261</v>
      </c>
      <c r="M1901" t="s">
        <v>3795</v>
      </c>
      <c r="N1901" t="s">
        <v>3275</v>
      </c>
      <c r="O1901" t="s">
        <v>3457</v>
      </c>
      <c r="P1901" s="211">
        <v>5000</v>
      </c>
      <c r="S1901" t="s">
        <v>3796</v>
      </c>
      <c r="T1901" t="s">
        <v>2685</v>
      </c>
      <c r="U1901" s="213">
        <v>4.46</v>
      </c>
      <c r="V1901" t="s">
        <v>3763</v>
      </c>
      <c r="W1901" t="s">
        <v>3459</v>
      </c>
      <c r="X1901" t="s">
        <v>3460</v>
      </c>
      <c r="Y1901" t="s">
        <v>3280</v>
      </c>
      <c r="Z1901" t="s">
        <v>4117</v>
      </c>
      <c r="AA1901">
        <v>789452</v>
      </c>
      <c r="AB1901" s="210">
        <v>37027.875</v>
      </c>
      <c r="AC1901" s="210">
        <v>37027.875</v>
      </c>
    </row>
    <row r="1902" spans="1:30" x14ac:dyDescent="0.2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30</v>
      </c>
      <c r="F1902" s="225">
        <f t="shared" si="150"/>
        <v>1500000</v>
      </c>
      <c r="G1902" s="214">
        <v>1246562</v>
      </c>
      <c r="H1902" s="210">
        <v>37026.367349537039</v>
      </c>
      <c r="I1902" t="s">
        <v>3473</v>
      </c>
      <c r="M1902" t="s">
        <v>3795</v>
      </c>
      <c r="N1902" t="s">
        <v>3303</v>
      </c>
      <c r="O1902" t="s">
        <v>3451</v>
      </c>
      <c r="P1902" s="211">
        <v>50000</v>
      </c>
      <c r="S1902" t="s">
        <v>3796</v>
      </c>
      <c r="T1902" t="s">
        <v>2685</v>
      </c>
      <c r="U1902" s="213">
        <v>0.22</v>
      </c>
      <c r="V1902" t="s">
        <v>1589</v>
      </c>
      <c r="W1902" t="s">
        <v>3306</v>
      </c>
      <c r="X1902" t="s">
        <v>3307</v>
      </c>
      <c r="Y1902" t="s">
        <v>2803</v>
      </c>
      <c r="Z1902" t="s">
        <v>4117</v>
      </c>
      <c r="AA1902" t="s">
        <v>1590</v>
      </c>
      <c r="AB1902" s="210">
        <v>37043.875</v>
      </c>
      <c r="AC1902" s="210">
        <v>37072.875</v>
      </c>
      <c r="AD1902">
        <f>(AC1902-AB1902+1)*SUM(P1902:Q1902)</f>
        <v>1500000</v>
      </c>
    </row>
    <row r="1903" spans="1:30" x14ac:dyDescent="0.2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16</v>
      </c>
      <c r="F1903" s="225">
        <f t="shared" si="150"/>
        <v>240000</v>
      </c>
      <c r="G1903" s="214">
        <v>1246563</v>
      </c>
      <c r="H1903" s="210">
        <v>37026.367361111108</v>
      </c>
      <c r="I1903" t="s">
        <v>2623</v>
      </c>
      <c r="M1903" t="s">
        <v>3795</v>
      </c>
      <c r="N1903" t="s">
        <v>3247</v>
      </c>
      <c r="O1903" t="s">
        <v>3422</v>
      </c>
      <c r="Q1903" s="211">
        <v>15000</v>
      </c>
      <c r="S1903" t="s">
        <v>3796</v>
      </c>
      <c r="T1903" t="s">
        <v>2685</v>
      </c>
      <c r="U1903" s="213">
        <v>4.4550000000000001</v>
      </c>
      <c r="V1903" t="s">
        <v>1206</v>
      </c>
      <c r="W1903" t="s">
        <v>3424</v>
      </c>
      <c r="X1903" t="s">
        <v>3425</v>
      </c>
      <c r="Y1903" t="s">
        <v>2803</v>
      </c>
      <c r="Z1903" t="s">
        <v>4117</v>
      </c>
      <c r="AA1903" t="s">
        <v>1591</v>
      </c>
      <c r="AB1903" s="210">
        <v>37027.875</v>
      </c>
      <c r="AC1903" s="210">
        <v>37042.875</v>
      </c>
      <c r="AD1903">
        <f>(AC1903-AB1903+1)*SUM(P1903:Q1903)</f>
        <v>240000</v>
      </c>
    </row>
    <row r="1904" spans="1:30" x14ac:dyDescent="0.2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25">
        <f t="shared" si="150"/>
        <v>5000</v>
      </c>
      <c r="G1904" s="214">
        <v>1246565</v>
      </c>
      <c r="H1904" s="210">
        <v>37026.367395833331</v>
      </c>
      <c r="I1904" t="s">
        <v>3246</v>
      </c>
      <c r="M1904" t="s">
        <v>3795</v>
      </c>
      <c r="N1904" t="s">
        <v>3275</v>
      </c>
      <c r="O1904" t="s">
        <v>3655</v>
      </c>
      <c r="Q1904" s="211">
        <v>5000</v>
      </c>
      <c r="S1904" t="s">
        <v>3796</v>
      </c>
      <c r="T1904" t="s">
        <v>2685</v>
      </c>
      <c r="U1904" s="213">
        <v>3.29</v>
      </c>
      <c r="V1904" t="s">
        <v>1592</v>
      </c>
      <c r="W1904" t="s">
        <v>3656</v>
      </c>
      <c r="X1904" t="s">
        <v>3580</v>
      </c>
      <c r="Y1904" t="s">
        <v>3280</v>
      </c>
      <c r="Z1904" t="s">
        <v>4117</v>
      </c>
      <c r="AA1904">
        <v>789454</v>
      </c>
      <c r="AB1904" s="210">
        <v>37027.875</v>
      </c>
      <c r="AC1904" s="210">
        <v>37027.875</v>
      </c>
    </row>
    <row r="1905" spans="1:30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25">
        <f t="shared" si="150"/>
        <v>10000</v>
      </c>
      <c r="G1905" s="214">
        <v>1246564</v>
      </c>
      <c r="H1905" s="210">
        <v>37026.367395833331</v>
      </c>
      <c r="I1905" t="s">
        <v>3268</v>
      </c>
      <c r="M1905" t="s">
        <v>3795</v>
      </c>
      <c r="N1905" t="s">
        <v>3275</v>
      </c>
      <c r="O1905" t="s">
        <v>3457</v>
      </c>
      <c r="P1905" s="211">
        <v>10000</v>
      </c>
      <c r="S1905" t="s">
        <v>3796</v>
      </c>
      <c r="T1905" t="s">
        <v>2685</v>
      </c>
      <c r="U1905" s="213">
        <v>4.46</v>
      </c>
      <c r="V1905" t="s">
        <v>1087</v>
      </c>
      <c r="W1905" t="s">
        <v>3459</v>
      </c>
      <c r="X1905" t="s">
        <v>3460</v>
      </c>
      <c r="Y1905" t="s">
        <v>3280</v>
      </c>
      <c r="Z1905" t="s">
        <v>4117</v>
      </c>
      <c r="AA1905">
        <v>789453</v>
      </c>
      <c r="AB1905" s="210">
        <v>37027.875</v>
      </c>
      <c r="AC1905" s="210">
        <v>37027.875</v>
      </c>
    </row>
    <row r="1906" spans="1:30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25">
        <f t="shared" si="150"/>
        <v>20000</v>
      </c>
      <c r="G1906" s="214">
        <v>1246566</v>
      </c>
      <c r="H1906" s="210">
        <v>37026.367407407408</v>
      </c>
      <c r="I1906" t="s">
        <v>3290</v>
      </c>
      <c r="M1906" t="s">
        <v>3795</v>
      </c>
      <c r="N1906" t="s">
        <v>3275</v>
      </c>
      <c r="O1906" t="s">
        <v>1250</v>
      </c>
      <c r="P1906" s="211">
        <v>20000</v>
      </c>
      <c r="S1906" t="s">
        <v>3796</v>
      </c>
      <c r="T1906" t="s">
        <v>2685</v>
      </c>
      <c r="U1906" s="213">
        <v>4.6349999999999998</v>
      </c>
      <c r="V1906" t="s">
        <v>1593</v>
      </c>
      <c r="W1906" t="s">
        <v>3491</v>
      </c>
      <c r="X1906" t="s">
        <v>3492</v>
      </c>
      <c r="Y1906" t="s">
        <v>3280</v>
      </c>
      <c r="Z1906" t="s">
        <v>4117</v>
      </c>
      <c r="AA1906">
        <v>789455</v>
      </c>
      <c r="AB1906" s="210">
        <v>37027.875</v>
      </c>
      <c r="AC1906" s="210">
        <v>37027.875</v>
      </c>
    </row>
    <row r="1907" spans="1:30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30</v>
      </c>
      <c r="F1907" s="225">
        <f t="shared" si="150"/>
        <v>3000</v>
      </c>
      <c r="G1907" s="214">
        <v>1246567</v>
      </c>
      <c r="H1907" s="210">
        <v>37026.367430555554</v>
      </c>
      <c r="I1907" t="s">
        <v>3324</v>
      </c>
      <c r="M1907" t="s">
        <v>3795</v>
      </c>
      <c r="N1907" t="s">
        <v>1213</v>
      </c>
      <c r="O1907" t="s">
        <v>1538</v>
      </c>
      <c r="Q1907" s="211">
        <v>100</v>
      </c>
      <c r="S1907" t="s">
        <v>1215</v>
      </c>
      <c r="T1907" t="s">
        <v>2685</v>
      </c>
      <c r="U1907" s="213">
        <v>8.2500000000000004E-2</v>
      </c>
      <c r="V1907" t="s">
        <v>1476</v>
      </c>
      <c r="W1907" t="s">
        <v>1216</v>
      </c>
      <c r="X1907" t="s">
        <v>1217</v>
      </c>
      <c r="Y1907" t="s">
        <v>2803</v>
      </c>
      <c r="Z1907" t="s">
        <v>4117</v>
      </c>
      <c r="AA1907" t="s">
        <v>1594</v>
      </c>
      <c r="AB1907" s="210">
        <v>37043</v>
      </c>
      <c r="AC1907" s="210">
        <v>37072</v>
      </c>
      <c r="AD1907">
        <f>(AC1907-AB1907+1)*SUM(P1907:Q1907)</f>
        <v>3000</v>
      </c>
    </row>
    <row r="1908" spans="1:30" x14ac:dyDescent="0.2">
      <c r="A1908" s="44" t="str">
        <f t="shared" si="146"/>
        <v>US Natural Gas Financial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Financial</v>
      </c>
      <c r="E1908" s="44">
        <f>IF(VLOOKUP(S1908,'DD-Lookup'!$J$6:$L$50,3,FALSE)="Monthly",(YEAR(AC1908)-YEAR(AB1908))*12+MONTH(AC1908)-MONTH(AB1908)+1,(AC1908-AB1908+1))</f>
        <v>30</v>
      </c>
      <c r="F1908" s="225">
        <f t="shared" si="150"/>
        <v>150000</v>
      </c>
      <c r="G1908" s="214">
        <v>1246570</v>
      </c>
      <c r="H1908" s="210">
        <v>37026.367523148147</v>
      </c>
      <c r="I1908" t="s">
        <v>3163</v>
      </c>
      <c r="M1908" t="s">
        <v>3795</v>
      </c>
      <c r="N1908" t="s">
        <v>3247</v>
      </c>
      <c r="O1908" t="s">
        <v>3248</v>
      </c>
      <c r="Q1908" s="211">
        <v>5000</v>
      </c>
      <c r="S1908" t="s">
        <v>3796</v>
      </c>
      <c r="T1908" t="s">
        <v>2685</v>
      </c>
      <c r="U1908" s="213">
        <v>4.5149999999999997</v>
      </c>
      <c r="V1908" t="s">
        <v>1447</v>
      </c>
      <c r="W1908" t="s">
        <v>3975</v>
      </c>
      <c r="X1908" t="s">
        <v>3250</v>
      </c>
      <c r="Y1908" t="s">
        <v>2803</v>
      </c>
      <c r="Z1908" t="s">
        <v>4117</v>
      </c>
      <c r="AA1908" t="s">
        <v>1595</v>
      </c>
      <c r="AB1908" s="210">
        <v>37043.875</v>
      </c>
      <c r="AC1908" s="210">
        <v>37072.875</v>
      </c>
      <c r="AD1908">
        <f>(AC1908-AB1908+1)*SUM(P1908:Q1908)</f>
        <v>150000</v>
      </c>
    </row>
    <row r="1909" spans="1:30" x14ac:dyDescent="0.2">
      <c r="A1909" s="44" t="str">
        <f t="shared" si="146"/>
        <v>US Natural Gas Financial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Financial</v>
      </c>
      <c r="E1909" s="44">
        <f>IF(VLOOKUP(S1909,'DD-Lookup'!$J$6:$L$50,3,FALSE)="Monthly",(YEAR(AC1909)-YEAR(AB1909))*12+MONTH(AC1909)-MONTH(AB1909)+1,(AC1909-AB1909+1))</f>
        <v>16</v>
      </c>
      <c r="F1909" s="225">
        <f t="shared" si="150"/>
        <v>240000</v>
      </c>
      <c r="G1909" s="214">
        <v>1246571</v>
      </c>
      <c r="H1909" s="210">
        <v>37026.367534722223</v>
      </c>
      <c r="I1909" t="s">
        <v>2623</v>
      </c>
      <c r="M1909" t="s">
        <v>3795</v>
      </c>
      <c r="N1909" t="s">
        <v>3247</v>
      </c>
      <c r="O1909" t="s">
        <v>3422</v>
      </c>
      <c r="Q1909" s="211">
        <v>15000</v>
      </c>
      <c r="S1909" t="s">
        <v>3796</v>
      </c>
      <c r="T1909" t="s">
        <v>2685</v>
      </c>
      <c r="U1909" s="213">
        <v>4.46</v>
      </c>
      <c r="V1909" t="s">
        <v>1206</v>
      </c>
      <c r="W1909" t="s">
        <v>3424</v>
      </c>
      <c r="X1909" t="s">
        <v>3425</v>
      </c>
      <c r="Y1909" t="s">
        <v>2803</v>
      </c>
      <c r="Z1909" t="s">
        <v>4117</v>
      </c>
      <c r="AA1909" t="s">
        <v>1596</v>
      </c>
      <c r="AB1909" s="210">
        <v>37027.875</v>
      </c>
      <c r="AC1909" s="210">
        <v>37042.875</v>
      </c>
      <c r="AD1909">
        <f>(AC1909-AB1909+1)*SUM(P1909:Q1909)</f>
        <v>240000</v>
      </c>
    </row>
    <row r="1910" spans="1:30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25">
        <f t="shared" si="150"/>
        <v>5000</v>
      </c>
      <c r="G1910" s="214">
        <v>1246572</v>
      </c>
      <c r="H1910" s="210">
        <v>37026.367534722223</v>
      </c>
      <c r="I1910" t="s">
        <v>3822</v>
      </c>
      <c r="M1910" t="s">
        <v>3795</v>
      </c>
      <c r="N1910" t="s">
        <v>3275</v>
      </c>
      <c r="O1910" t="s">
        <v>3655</v>
      </c>
      <c r="P1910" s="211">
        <v>5000</v>
      </c>
      <c r="S1910" t="s">
        <v>3796</v>
      </c>
      <c r="T1910" t="s">
        <v>2685</v>
      </c>
      <c r="U1910" s="213">
        <v>3.29</v>
      </c>
      <c r="V1910" t="s">
        <v>1191</v>
      </c>
      <c r="W1910" t="s">
        <v>3656</v>
      </c>
      <c r="X1910" t="s">
        <v>3580</v>
      </c>
      <c r="Y1910" t="s">
        <v>3280</v>
      </c>
      <c r="Z1910" t="s">
        <v>4117</v>
      </c>
      <c r="AA1910">
        <v>789457</v>
      </c>
      <c r="AB1910" s="210">
        <v>37027.875</v>
      </c>
      <c r="AC1910" s="210">
        <v>37027.875</v>
      </c>
    </row>
    <row r="1911" spans="1:30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25">
        <f t="shared" si="150"/>
        <v>5000</v>
      </c>
      <c r="G1911" s="214">
        <v>1246573</v>
      </c>
      <c r="H1911" s="210">
        <v>37026.36755787037</v>
      </c>
      <c r="I1911" t="s">
        <v>3234</v>
      </c>
      <c r="M1911" t="s">
        <v>3795</v>
      </c>
      <c r="N1911" t="s">
        <v>3275</v>
      </c>
      <c r="O1911" t="s">
        <v>3577</v>
      </c>
      <c r="P1911" s="211">
        <v>5000</v>
      </c>
      <c r="S1911" t="s">
        <v>3796</v>
      </c>
      <c r="T1911" t="s">
        <v>2685</v>
      </c>
      <c r="U1911" s="213">
        <v>4.75</v>
      </c>
      <c r="V1911" t="s">
        <v>1597</v>
      </c>
      <c r="W1911" t="s">
        <v>3579</v>
      </c>
      <c r="X1911" t="s">
        <v>3580</v>
      </c>
      <c r="Y1911" t="s">
        <v>3280</v>
      </c>
      <c r="Z1911" t="s">
        <v>4117</v>
      </c>
      <c r="AA1911">
        <v>789458</v>
      </c>
      <c r="AB1911" s="210">
        <v>37027.875</v>
      </c>
      <c r="AC1911" s="210">
        <v>37027.875</v>
      </c>
    </row>
    <row r="1912" spans="1:30" x14ac:dyDescent="0.2">
      <c r="A1912" s="44" t="str">
        <f t="shared" si="146"/>
        <v>US Natural Gas Financial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Financial</v>
      </c>
      <c r="E1912" s="44">
        <f>IF(VLOOKUP(S1912,'DD-Lookup'!$J$6:$L$50,3,FALSE)="Monthly",(YEAR(AC1912)-YEAR(AB1912))*12+MONTH(AC1912)-MONTH(AB1912)+1,(AC1912-AB1912+1))</f>
        <v>153</v>
      </c>
      <c r="F1912" s="225">
        <f t="shared" si="150"/>
        <v>382500</v>
      </c>
      <c r="G1912" s="214">
        <v>1246574</v>
      </c>
      <c r="H1912" s="210">
        <v>37026.367581018516</v>
      </c>
      <c r="I1912" t="s">
        <v>2623</v>
      </c>
      <c r="M1912" t="s">
        <v>3795</v>
      </c>
      <c r="N1912" t="s">
        <v>3247</v>
      </c>
      <c r="O1912" t="s">
        <v>3430</v>
      </c>
      <c r="Q1912" s="211">
        <v>2500</v>
      </c>
      <c r="S1912" t="s">
        <v>3796</v>
      </c>
      <c r="T1912" t="s">
        <v>2685</v>
      </c>
      <c r="U1912" s="213">
        <v>4.625</v>
      </c>
      <c r="V1912" t="s">
        <v>1460</v>
      </c>
      <c r="W1912" t="s">
        <v>3975</v>
      </c>
      <c r="X1912" t="s">
        <v>3250</v>
      </c>
      <c r="Y1912" t="s">
        <v>2803</v>
      </c>
      <c r="Z1912" t="s">
        <v>4117</v>
      </c>
      <c r="AA1912" t="s">
        <v>1598</v>
      </c>
      <c r="AB1912" s="210">
        <v>37043</v>
      </c>
      <c r="AC1912" s="210">
        <v>37195</v>
      </c>
      <c r="AD1912">
        <f>(AC1912-AB1912+1)*SUM(P1912:Q1912)</f>
        <v>382500</v>
      </c>
    </row>
    <row r="1913" spans="1:30" x14ac:dyDescent="0.2">
      <c r="A1913" s="44" t="str">
        <f t="shared" si="146"/>
        <v>US Power Physical</v>
      </c>
      <c r="B1913" s="44" t="str">
        <f t="shared" si="147"/>
        <v>US</v>
      </c>
      <c r="C1913" s="44" t="str">
        <f t="shared" si="148"/>
        <v>Power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25">
        <f t="shared" si="150"/>
        <v>25</v>
      </c>
      <c r="G1913" s="214">
        <v>1246575</v>
      </c>
      <c r="H1913" s="210">
        <v>37026.367581018516</v>
      </c>
      <c r="I1913" t="s">
        <v>3715</v>
      </c>
      <c r="M1913" t="s">
        <v>3886</v>
      </c>
      <c r="N1913" t="s">
        <v>3650</v>
      </c>
      <c r="O1913" t="s">
        <v>3673</v>
      </c>
      <c r="Q1913" s="211">
        <v>25</v>
      </c>
      <c r="S1913" t="s">
        <v>3794</v>
      </c>
      <c r="T1913" t="s">
        <v>2685</v>
      </c>
      <c r="U1913" s="213">
        <v>243</v>
      </c>
      <c r="V1913" t="s">
        <v>1599</v>
      </c>
      <c r="W1913" t="s">
        <v>3672</v>
      </c>
      <c r="X1913" t="s">
        <v>3654</v>
      </c>
      <c r="Y1913" t="s">
        <v>3074</v>
      </c>
      <c r="Z1913" t="s">
        <v>4112</v>
      </c>
      <c r="AA1913">
        <v>611173.1</v>
      </c>
      <c r="AB1913" s="210">
        <v>37027.875</v>
      </c>
      <c r="AC1913" s="210">
        <v>37027.875</v>
      </c>
    </row>
    <row r="1914" spans="1:30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25">
        <f t="shared" si="150"/>
        <v>10000</v>
      </c>
      <c r="G1914" s="214">
        <v>1246576</v>
      </c>
      <c r="H1914" s="210">
        <v>37026.367592592593</v>
      </c>
      <c r="I1914" t="s">
        <v>4237</v>
      </c>
      <c r="M1914" t="s">
        <v>3795</v>
      </c>
      <c r="N1914" t="s">
        <v>3275</v>
      </c>
      <c r="O1914" t="s">
        <v>3361</v>
      </c>
      <c r="Q1914" s="211">
        <v>10000</v>
      </c>
      <c r="S1914" t="s">
        <v>3796</v>
      </c>
      <c r="T1914" t="s">
        <v>2685</v>
      </c>
      <c r="U1914" s="213">
        <v>4.42</v>
      </c>
      <c r="V1914" t="s">
        <v>3736</v>
      </c>
      <c r="W1914" t="s">
        <v>3363</v>
      </c>
      <c r="X1914" t="s">
        <v>3364</v>
      </c>
      <c r="Y1914" t="s">
        <v>3280</v>
      </c>
      <c r="Z1914" t="s">
        <v>4117</v>
      </c>
      <c r="AA1914">
        <v>789460</v>
      </c>
      <c r="AB1914" s="210">
        <v>37027.875</v>
      </c>
      <c r="AC1914" s="210">
        <v>37027.875</v>
      </c>
    </row>
    <row r="1915" spans="1:30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25">
        <f t="shared" si="150"/>
        <v>5000</v>
      </c>
      <c r="G1915" s="214">
        <v>1246578</v>
      </c>
      <c r="H1915" s="210">
        <v>37026.367615740739</v>
      </c>
      <c r="I1915" t="s">
        <v>3336</v>
      </c>
      <c r="M1915" t="s">
        <v>3795</v>
      </c>
      <c r="N1915" t="s">
        <v>3275</v>
      </c>
      <c r="O1915" t="s">
        <v>3339</v>
      </c>
      <c r="P1915" s="211">
        <v>5000</v>
      </c>
      <c r="S1915" t="s">
        <v>3796</v>
      </c>
      <c r="T1915" t="s">
        <v>2685</v>
      </c>
      <c r="U1915" s="213">
        <v>4.335</v>
      </c>
      <c r="V1915" t="s">
        <v>3499</v>
      </c>
      <c r="W1915" t="s">
        <v>3328</v>
      </c>
      <c r="X1915" t="s">
        <v>3329</v>
      </c>
      <c r="Y1915" t="s">
        <v>3280</v>
      </c>
      <c r="Z1915" t="s">
        <v>4117</v>
      </c>
      <c r="AA1915">
        <v>789462</v>
      </c>
      <c r="AB1915" s="210">
        <v>37027.875</v>
      </c>
      <c r="AC1915" s="210">
        <v>37027.875</v>
      </c>
    </row>
    <row r="1916" spans="1:30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25">
        <f t="shared" si="150"/>
        <v>5000</v>
      </c>
      <c r="G1916" s="214">
        <v>1246577</v>
      </c>
      <c r="H1916" s="210">
        <v>37026.367615740739</v>
      </c>
      <c r="I1916" t="s">
        <v>1155</v>
      </c>
      <c r="M1916" t="s">
        <v>3795</v>
      </c>
      <c r="N1916" t="s">
        <v>3275</v>
      </c>
      <c r="O1916" t="s">
        <v>1122</v>
      </c>
      <c r="Q1916" s="211">
        <v>5000</v>
      </c>
      <c r="S1916" t="s">
        <v>3796</v>
      </c>
      <c r="T1916" t="s">
        <v>2685</v>
      </c>
      <c r="U1916" s="213">
        <v>4.3049999999999997</v>
      </c>
      <c r="V1916" t="s">
        <v>1156</v>
      </c>
      <c r="W1916" t="s">
        <v>3363</v>
      </c>
      <c r="X1916" t="s">
        <v>3364</v>
      </c>
      <c r="Y1916" t="s">
        <v>3280</v>
      </c>
      <c r="Z1916" t="s">
        <v>4117</v>
      </c>
      <c r="AA1916">
        <v>789461</v>
      </c>
      <c r="AB1916" s="210">
        <v>37027.875</v>
      </c>
      <c r="AC1916" s="210">
        <v>37027.875</v>
      </c>
    </row>
    <row r="1917" spans="1:30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25">
        <f t="shared" si="150"/>
        <v>5000</v>
      </c>
      <c r="G1917" s="214">
        <v>1246579</v>
      </c>
      <c r="H1917" s="210">
        <v>37026.367627314816</v>
      </c>
      <c r="I1917" t="s">
        <v>1351</v>
      </c>
      <c r="M1917" t="s">
        <v>3795</v>
      </c>
      <c r="N1917" t="s">
        <v>3275</v>
      </c>
      <c r="O1917" t="s">
        <v>3340</v>
      </c>
      <c r="P1917" s="211">
        <v>5000</v>
      </c>
      <c r="S1917" t="s">
        <v>3796</v>
      </c>
      <c r="T1917" t="s">
        <v>2685</v>
      </c>
      <c r="U1917" s="213">
        <v>4.3449999999999998</v>
      </c>
      <c r="V1917" t="s">
        <v>1600</v>
      </c>
      <c r="W1917" t="s">
        <v>3328</v>
      </c>
      <c r="X1917" t="s">
        <v>3329</v>
      </c>
      <c r="Y1917" t="s">
        <v>3280</v>
      </c>
      <c r="Z1917" t="s">
        <v>4117</v>
      </c>
      <c r="AA1917">
        <v>789463</v>
      </c>
      <c r="AB1917" s="210">
        <v>37027.875</v>
      </c>
      <c r="AC1917" s="210">
        <v>37027.875</v>
      </c>
    </row>
    <row r="1918" spans="1:30" x14ac:dyDescent="0.2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30</v>
      </c>
      <c r="F1918" s="225">
        <f t="shared" si="150"/>
        <v>450000</v>
      </c>
      <c r="G1918" s="214">
        <v>1246580</v>
      </c>
      <c r="H1918" s="210">
        <v>37026.367638888885</v>
      </c>
      <c r="I1918" t="s">
        <v>3134</v>
      </c>
      <c r="M1918" t="s">
        <v>3795</v>
      </c>
      <c r="N1918" t="s">
        <v>3247</v>
      </c>
      <c r="O1918" t="s">
        <v>3248</v>
      </c>
      <c r="P1918" s="211">
        <v>15000</v>
      </c>
      <c r="S1918" t="s">
        <v>3796</v>
      </c>
      <c r="T1918" t="s">
        <v>2685</v>
      </c>
      <c r="U1918" s="213">
        <v>4.51</v>
      </c>
      <c r="V1918" t="s">
        <v>3514</v>
      </c>
      <c r="W1918" t="s">
        <v>3975</v>
      </c>
      <c r="X1918" t="s">
        <v>3250</v>
      </c>
      <c r="Y1918" t="s">
        <v>2803</v>
      </c>
      <c r="Z1918" t="s">
        <v>4117</v>
      </c>
      <c r="AA1918" t="s">
        <v>1601</v>
      </c>
      <c r="AB1918" s="210">
        <v>37043.875</v>
      </c>
      <c r="AC1918" s="210">
        <v>37072.875</v>
      </c>
      <c r="AD1918">
        <f>(AC1918-AB1918+1)*SUM(P1918:Q1918)</f>
        <v>450000</v>
      </c>
    </row>
    <row r="1919" spans="1:30" x14ac:dyDescent="0.2">
      <c r="A1919" s="44" t="str">
        <f t="shared" si="146"/>
        <v>US Power Physical</v>
      </c>
      <c r="B1919" s="44" t="str">
        <f t="shared" si="147"/>
        <v>US</v>
      </c>
      <c r="C1919" s="44" t="str">
        <f t="shared" si="148"/>
        <v>Power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25">
        <f t="shared" si="150"/>
        <v>25</v>
      </c>
      <c r="G1919" s="214">
        <v>1246581</v>
      </c>
      <c r="H1919" s="210">
        <v>37026.367638888885</v>
      </c>
      <c r="I1919" t="s">
        <v>3086</v>
      </c>
      <c r="J1919" t="s">
        <v>1247</v>
      </c>
      <c r="K1919" t="s">
        <v>3207</v>
      </c>
      <c r="M1919" t="s">
        <v>3886</v>
      </c>
      <c r="N1919" t="s">
        <v>3650</v>
      </c>
      <c r="O1919" t="s">
        <v>3651</v>
      </c>
      <c r="Q1919" s="211">
        <v>25</v>
      </c>
      <c r="S1919" t="s">
        <v>3794</v>
      </c>
      <c r="T1919" t="s">
        <v>2685</v>
      </c>
      <c r="U1919" s="213">
        <v>92</v>
      </c>
      <c r="V1919" t="s">
        <v>1248</v>
      </c>
      <c r="W1919" t="s">
        <v>3653</v>
      </c>
      <c r="X1919" t="s">
        <v>3654</v>
      </c>
      <c r="Y1919" t="s">
        <v>3074</v>
      </c>
      <c r="Z1919" t="s">
        <v>4112</v>
      </c>
      <c r="AA1919">
        <v>611174.1</v>
      </c>
      <c r="AB1919" s="210">
        <v>37027.875</v>
      </c>
      <c r="AC1919" s="210">
        <v>37027.875</v>
      </c>
    </row>
    <row r="1920" spans="1:30" x14ac:dyDescent="0.2">
      <c r="A1920" s="44" t="str">
        <f t="shared" si="146"/>
        <v xml:space="preserve"> Natural Gas Physical</v>
      </c>
      <c r="B1920" s="44" t="str">
        <f t="shared" si="147"/>
        <v/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25">
        <f t="shared" si="150"/>
        <v>10000</v>
      </c>
      <c r="G1920" s="214">
        <v>1246582</v>
      </c>
      <c r="H1920" s="210">
        <v>37026.367662037039</v>
      </c>
      <c r="I1920" t="s">
        <v>3310</v>
      </c>
      <c r="M1920" t="s">
        <v>3795</v>
      </c>
      <c r="N1920" t="s">
        <v>3352</v>
      </c>
      <c r="O1920" t="s">
        <v>3353</v>
      </c>
      <c r="Q1920" s="211">
        <v>10000</v>
      </c>
      <c r="S1920" t="s">
        <v>3796</v>
      </c>
      <c r="T1920" t="s">
        <v>2685</v>
      </c>
      <c r="U1920" s="213">
        <v>4.7050000000000001</v>
      </c>
      <c r="V1920" t="s">
        <v>3354</v>
      </c>
      <c r="W1920" t="s">
        <v>3355</v>
      </c>
      <c r="X1920" t="s">
        <v>3356</v>
      </c>
      <c r="Y1920" t="s">
        <v>3280</v>
      </c>
      <c r="Z1920" t="s">
        <v>4117</v>
      </c>
      <c r="AA1920">
        <v>789464</v>
      </c>
      <c r="AB1920" s="210">
        <v>37027.875</v>
      </c>
      <c r="AC1920" s="210">
        <v>37027.875</v>
      </c>
    </row>
    <row r="1921" spans="1:30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25">
        <f t="shared" si="150"/>
        <v>10000</v>
      </c>
      <c r="G1921" s="214">
        <v>1246584</v>
      </c>
      <c r="H1921" s="210">
        <v>37026.367662037039</v>
      </c>
      <c r="I1921" t="s">
        <v>3591</v>
      </c>
      <c r="M1921" t="s">
        <v>3795</v>
      </c>
      <c r="N1921" t="s">
        <v>3275</v>
      </c>
      <c r="O1921" t="s">
        <v>3588</v>
      </c>
      <c r="Q1921" s="211">
        <v>10000</v>
      </c>
      <c r="S1921" t="s">
        <v>3796</v>
      </c>
      <c r="T1921" t="s">
        <v>2685</v>
      </c>
      <c r="U1921" s="213">
        <v>4.375</v>
      </c>
      <c r="V1921" t="s">
        <v>3592</v>
      </c>
      <c r="W1921" t="s">
        <v>3586</v>
      </c>
      <c r="X1921" t="s">
        <v>3587</v>
      </c>
      <c r="Y1921" t="s">
        <v>3280</v>
      </c>
      <c r="Z1921" t="s">
        <v>4117</v>
      </c>
      <c r="AA1921">
        <v>789465</v>
      </c>
      <c r="AB1921" s="210">
        <v>37027.875</v>
      </c>
      <c r="AC1921" s="210">
        <v>37027.875</v>
      </c>
    </row>
    <row r="1922" spans="1:30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25">
        <f t="shared" si="150"/>
        <v>10000</v>
      </c>
      <c r="G1922" s="214">
        <v>1246585</v>
      </c>
      <c r="H1922" s="210">
        <v>37026.367673611108</v>
      </c>
      <c r="I1922" t="s">
        <v>3822</v>
      </c>
      <c r="M1922" t="s">
        <v>3795</v>
      </c>
      <c r="N1922" t="s">
        <v>3275</v>
      </c>
      <c r="O1922" t="s">
        <v>3361</v>
      </c>
      <c r="Q1922" s="211">
        <v>10000</v>
      </c>
      <c r="S1922" t="s">
        <v>3796</v>
      </c>
      <c r="T1922" t="s">
        <v>2685</v>
      </c>
      <c r="U1922" s="213">
        <v>4.4249999999999998</v>
      </c>
      <c r="V1922" t="s">
        <v>1602</v>
      </c>
      <c r="W1922" t="s">
        <v>3363</v>
      </c>
      <c r="X1922" t="s">
        <v>3364</v>
      </c>
      <c r="Y1922" t="s">
        <v>3280</v>
      </c>
      <c r="Z1922" t="s">
        <v>4117</v>
      </c>
      <c r="AA1922">
        <v>789466</v>
      </c>
      <c r="AB1922" s="210">
        <v>37027.875</v>
      </c>
      <c r="AC1922" s="210">
        <v>37027.875</v>
      </c>
    </row>
    <row r="1923" spans="1:30" x14ac:dyDescent="0.2">
      <c r="A1923" s="44" t="str">
        <f t="shared" si="146"/>
        <v xml:space="preserve"> Natural Gas Physical</v>
      </c>
      <c r="B1923" s="44" t="str">
        <f t="shared" si="147"/>
        <v/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25">
        <f t="shared" si="150"/>
        <v>5000</v>
      </c>
      <c r="G1923" s="214">
        <v>1246586</v>
      </c>
      <c r="H1923" s="210">
        <v>37026.367708333331</v>
      </c>
      <c r="I1923" t="s">
        <v>1416</v>
      </c>
      <c r="M1923" t="s">
        <v>3795</v>
      </c>
      <c r="N1923" t="s">
        <v>3623</v>
      </c>
      <c r="O1923" t="s">
        <v>1454</v>
      </c>
      <c r="Q1923" s="211">
        <v>5000</v>
      </c>
      <c r="S1923" t="s">
        <v>4320</v>
      </c>
      <c r="T1923" t="s">
        <v>3625</v>
      </c>
      <c r="U1923" s="213">
        <v>6.085</v>
      </c>
      <c r="V1923" t="s">
        <v>1579</v>
      </c>
      <c r="W1923" t="s">
        <v>3627</v>
      </c>
      <c r="X1923" t="s">
        <v>3628</v>
      </c>
      <c r="Y1923" t="s">
        <v>3280</v>
      </c>
      <c r="Z1923" t="s">
        <v>4118</v>
      </c>
      <c r="AA1923">
        <v>789467</v>
      </c>
      <c r="AB1923" s="210">
        <v>37027.875</v>
      </c>
      <c r="AC1923" s="210">
        <v>37027.875</v>
      </c>
    </row>
    <row r="1924" spans="1:30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25">
        <f t="shared" si="150"/>
        <v>20000</v>
      </c>
      <c r="G1924" s="214">
        <v>1246587</v>
      </c>
      <c r="H1924" s="210">
        <v>37026.367719907408</v>
      </c>
      <c r="I1924" t="s">
        <v>1526</v>
      </c>
      <c r="M1924" t="s">
        <v>3795</v>
      </c>
      <c r="N1924" t="s">
        <v>3275</v>
      </c>
      <c r="O1924" t="s">
        <v>1250</v>
      </c>
      <c r="Q1924" s="211">
        <v>20000</v>
      </c>
      <c r="S1924" t="s">
        <v>3796</v>
      </c>
      <c r="T1924" t="s">
        <v>2685</v>
      </c>
      <c r="U1924" s="213">
        <v>4.6449999999999996</v>
      </c>
      <c r="V1924" t="s">
        <v>1603</v>
      </c>
      <c r="W1924" t="s">
        <v>3491</v>
      </c>
      <c r="X1924" t="s">
        <v>3492</v>
      </c>
      <c r="Y1924" t="s">
        <v>3280</v>
      </c>
      <c r="Z1924" t="s">
        <v>4117</v>
      </c>
      <c r="AA1924">
        <v>789468</v>
      </c>
      <c r="AB1924" s="210">
        <v>37027.875</v>
      </c>
      <c r="AC1924" s="210">
        <v>37027.875</v>
      </c>
    </row>
    <row r="1925" spans="1:30" x14ac:dyDescent="0.2">
      <c r="A1925" s="44" t="str">
        <f t="shared" si="146"/>
        <v>US Natural Gas Financial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Financial</v>
      </c>
      <c r="E1925" s="44">
        <f>IF(VLOOKUP(S1925,'DD-Lookup'!$J$6:$L$50,3,FALSE)="Monthly",(YEAR(AC1925)-YEAR(AB1925))*12+MONTH(AC1925)-MONTH(AB1925)+1,(AC1925-AB1925+1))</f>
        <v>30</v>
      </c>
      <c r="F1925" s="225">
        <f t="shared" si="150"/>
        <v>450000</v>
      </c>
      <c r="G1925" s="214">
        <v>1246589</v>
      </c>
      <c r="H1925" s="210">
        <v>37026.367743055554</v>
      </c>
      <c r="I1925" t="s">
        <v>3261</v>
      </c>
      <c r="M1925" t="s">
        <v>3795</v>
      </c>
      <c r="N1925" t="s">
        <v>3247</v>
      </c>
      <c r="O1925" t="s">
        <v>3248</v>
      </c>
      <c r="Q1925" s="211">
        <v>15000</v>
      </c>
      <c r="S1925" t="s">
        <v>3796</v>
      </c>
      <c r="T1925" t="s">
        <v>2685</v>
      </c>
      <c r="U1925" s="213">
        <v>4.5149999999999997</v>
      </c>
      <c r="V1925" t="s">
        <v>3262</v>
      </c>
      <c r="W1925" t="s">
        <v>3975</v>
      </c>
      <c r="X1925" t="s">
        <v>3250</v>
      </c>
      <c r="Y1925" t="s">
        <v>2803</v>
      </c>
      <c r="Z1925" t="s">
        <v>4117</v>
      </c>
      <c r="AA1925" t="s">
        <v>1604</v>
      </c>
      <c r="AB1925" s="210">
        <v>37043.875</v>
      </c>
      <c r="AC1925" s="210">
        <v>37072.875</v>
      </c>
      <c r="AD1925">
        <f>(AC1925-AB1925+1)*SUM(P1925:Q1925)</f>
        <v>450000</v>
      </c>
    </row>
    <row r="1926" spans="1:30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25">
        <f t="shared" si="150"/>
        <v>10000</v>
      </c>
      <c r="G1926" s="214">
        <v>1246588</v>
      </c>
      <c r="H1926" s="210">
        <v>37026.367743055554</v>
      </c>
      <c r="I1926" t="s">
        <v>3334</v>
      </c>
      <c r="M1926" t="s">
        <v>3795</v>
      </c>
      <c r="N1926" t="s">
        <v>3275</v>
      </c>
      <c r="O1926" t="s">
        <v>3373</v>
      </c>
      <c r="Q1926" s="211">
        <v>10000</v>
      </c>
      <c r="S1926" t="s">
        <v>3796</v>
      </c>
      <c r="T1926" t="s">
        <v>2685</v>
      </c>
      <c r="U1926" s="213">
        <v>4.41</v>
      </c>
      <c r="V1926" t="s">
        <v>3463</v>
      </c>
      <c r="W1926" t="s">
        <v>3363</v>
      </c>
      <c r="X1926" t="s">
        <v>3364</v>
      </c>
      <c r="Y1926" t="s">
        <v>3280</v>
      </c>
      <c r="Z1926" t="s">
        <v>4117</v>
      </c>
      <c r="AA1926">
        <v>789469</v>
      </c>
      <c r="AB1926" s="210">
        <v>37027.875</v>
      </c>
      <c r="AC1926" s="210">
        <v>37027.875</v>
      </c>
    </row>
    <row r="1927" spans="1:30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25">
        <f t="shared" si="150"/>
        <v>3000</v>
      </c>
      <c r="G1927" s="214">
        <v>1246590</v>
      </c>
      <c r="H1927" s="210">
        <v>37026.367754629631</v>
      </c>
      <c r="I1927" t="s">
        <v>3234</v>
      </c>
      <c r="M1927" t="s">
        <v>3795</v>
      </c>
      <c r="N1927" t="s">
        <v>3275</v>
      </c>
      <c r="O1927" t="s">
        <v>1478</v>
      </c>
      <c r="Q1927" s="211">
        <v>3000</v>
      </c>
      <c r="S1927" t="s">
        <v>3796</v>
      </c>
      <c r="T1927" t="s">
        <v>2685</v>
      </c>
      <c r="U1927" s="213">
        <v>4.335</v>
      </c>
      <c r="V1927" t="s">
        <v>3360</v>
      </c>
      <c r="W1927" t="s">
        <v>3363</v>
      </c>
      <c r="X1927" t="s">
        <v>3364</v>
      </c>
      <c r="Y1927" t="s">
        <v>3280</v>
      </c>
      <c r="Z1927" t="s">
        <v>4117</v>
      </c>
      <c r="AA1927">
        <v>789470</v>
      </c>
      <c r="AB1927" s="210">
        <v>37027.875</v>
      </c>
      <c r="AC1927" s="210">
        <v>37027.875</v>
      </c>
    </row>
    <row r="1928" spans="1:30" x14ac:dyDescent="0.2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16</v>
      </c>
      <c r="F1928" s="225">
        <f t="shared" si="150"/>
        <v>160000</v>
      </c>
      <c r="G1928" s="214">
        <v>1246591</v>
      </c>
      <c r="H1928" s="210">
        <v>37026.367766203701</v>
      </c>
      <c r="I1928" t="s">
        <v>3163</v>
      </c>
      <c r="M1928" t="s">
        <v>3795</v>
      </c>
      <c r="N1928" t="s">
        <v>3247</v>
      </c>
      <c r="O1928" t="s">
        <v>3422</v>
      </c>
      <c r="Q1928" s="211">
        <v>10000</v>
      </c>
      <c r="S1928" t="s">
        <v>3796</v>
      </c>
      <c r="T1928" t="s">
        <v>2685</v>
      </c>
      <c r="U1928" s="213">
        <v>4.4649999999999999</v>
      </c>
      <c r="V1928" t="s">
        <v>3531</v>
      </c>
      <c r="W1928" t="s">
        <v>3424</v>
      </c>
      <c r="X1928" t="s">
        <v>3425</v>
      </c>
      <c r="Y1928" t="s">
        <v>2803</v>
      </c>
      <c r="Z1928" t="s">
        <v>4117</v>
      </c>
      <c r="AA1928" t="s">
        <v>1605</v>
      </c>
      <c r="AB1928" s="210">
        <v>37027.875</v>
      </c>
      <c r="AC1928" s="210">
        <v>37042.875</v>
      </c>
      <c r="AD1928">
        <f>(AC1928-AB1928+1)*SUM(P1928:Q1928)</f>
        <v>160000</v>
      </c>
    </row>
    <row r="1929" spans="1:30" x14ac:dyDescent="0.2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90</v>
      </c>
      <c r="F1929" s="225">
        <f t="shared" si="150"/>
        <v>2250000</v>
      </c>
      <c r="G1929" s="214">
        <v>1246592</v>
      </c>
      <c r="H1929" s="210">
        <v>37026.367789351854</v>
      </c>
      <c r="I1929" t="s">
        <v>2960</v>
      </c>
      <c r="M1929" t="s">
        <v>3795</v>
      </c>
      <c r="N1929" t="s">
        <v>2837</v>
      </c>
      <c r="O1929" t="s">
        <v>2838</v>
      </c>
      <c r="Q1929" s="211">
        <v>25000</v>
      </c>
      <c r="S1929" t="s">
        <v>2839</v>
      </c>
      <c r="T1929" t="s">
        <v>2840</v>
      </c>
      <c r="U1929" s="213">
        <v>26.4</v>
      </c>
      <c r="V1929" t="s">
        <v>1606</v>
      </c>
      <c r="W1929" t="s">
        <v>2842</v>
      </c>
      <c r="X1929" t="s">
        <v>2843</v>
      </c>
      <c r="Y1929" t="s">
        <v>2844</v>
      </c>
      <c r="Z1929" t="s">
        <v>2712</v>
      </c>
      <c r="AA1929">
        <v>102915</v>
      </c>
      <c r="AB1929" s="210">
        <v>37257</v>
      </c>
      <c r="AC1929" s="210">
        <v>37346</v>
      </c>
    </row>
    <row r="1930" spans="1:30" x14ac:dyDescent="0.2">
      <c r="A1930" s="44" t="str">
        <f t="shared" si="146"/>
        <v>US Natural Gas Financial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151</v>
      </c>
      <c r="F1930" s="225">
        <f t="shared" si="150"/>
        <v>377500</v>
      </c>
      <c r="G1930" s="214">
        <v>1246594</v>
      </c>
      <c r="H1930" s="210">
        <v>37026.367824074077</v>
      </c>
      <c r="I1930" t="s">
        <v>2623</v>
      </c>
      <c r="M1930" t="s">
        <v>3795</v>
      </c>
      <c r="N1930" t="s">
        <v>3247</v>
      </c>
      <c r="O1930" t="s">
        <v>3346</v>
      </c>
      <c r="Q1930" s="211">
        <v>2500</v>
      </c>
      <c r="S1930" t="s">
        <v>3796</v>
      </c>
      <c r="T1930" t="s">
        <v>2685</v>
      </c>
      <c r="U1930" s="213">
        <v>4.9249999999999998</v>
      </c>
      <c r="V1930" t="s">
        <v>1460</v>
      </c>
      <c r="W1930" t="s">
        <v>3975</v>
      </c>
      <c r="X1930" t="s">
        <v>3250</v>
      </c>
      <c r="Y1930" t="s">
        <v>2803</v>
      </c>
      <c r="Z1930" t="s">
        <v>4117</v>
      </c>
      <c r="AA1930" t="s">
        <v>1607</v>
      </c>
      <c r="AB1930" s="210">
        <v>37196</v>
      </c>
      <c r="AC1930" s="210">
        <v>37346</v>
      </c>
      <c r="AD1930">
        <f>(AC1930-AB1930+1)*SUM(P1930:Q1930)</f>
        <v>377500</v>
      </c>
    </row>
    <row r="1931" spans="1:30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25">
        <f t="shared" ref="F1931:F1994" si="155">E1931*SUM(P1931:Q1931)</f>
        <v>2500</v>
      </c>
      <c r="G1931" s="214">
        <v>1246593</v>
      </c>
      <c r="H1931" s="210">
        <v>37026.367824074077</v>
      </c>
      <c r="I1931" t="s">
        <v>3266</v>
      </c>
      <c r="M1931" t="s">
        <v>3795</v>
      </c>
      <c r="N1931" t="s">
        <v>3275</v>
      </c>
      <c r="O1931" t="s">
        <v>3537</v>
      </c>
      <c r="Q1931" s="211">
        <v>2500</v>
      </c>
      <c r="S1931" t="s">
        <v>3796</v>
      </c>
      <c r="T1931" t="s">
        <v>2685</v>
      </c>
      <c r="U1931" s="213">
        <v>4.83</v>
      </c>
      <c r="V1931" t="s">
        <v>1584</v>
      </c>
      <c r="W1931" t="s">
        <v>3539</v>
      </c>
      <c r="X1931" t="s">
        <v>3540</v>
      </c>
      <c r="Y1931" t="s">
        <v>3280</v>
      </c>
      <c r="Z1931" t="s">
        <v>4117</v>
      </c>
      <c r="AA1931">
        <v>789471</v>
      </c>
      <c r="AB1931" s="210">
        <v>37027.875</v>
      </c>
      <c r="AC1931" s="210">
        <v>37027.875</v>
      </c>
    </row>
    <row r="1932" spans="1:30" x14ac:dyDescent="0.2">
      <c r="A1932" s="44" t="str">
        <f t="shared" si="151"/>
        <v xml:space="preserve"> Natural Gas Physical</v>
      </c>
      <c r="B1932" s="44" t="str">
        <f t="shared" si="152"/>
        <v/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25">
        <f t="shared" si="155"/>
        <v>5000</v>
      </c>
      <c r="G1932" s="214">
        <v>1246595</v>
      </c>
      <c r="H1932" s="210">
        <v>37026.36787037037</v>
      </c>
      <c r="I1932" t="s">
        <v>3621</v>
      </c>
      <c r="M1932" t="s">
        <v>3795</v>
      </c>
      <c r="N1932" t="s">
        <v>3623</v>
      </c>
      <c r="O1932" t="s">
        <v>1608</v>
      </c>
      <c r="Q1932" s="211">
        <v>5000</v>
      </c>
      <c r="S1932" t="s">
        <v>3796</v>
      </c>
      <c r="T1932" t="s">
        <v>2685</v>
      </c>
      <c r="U1932" s="213">
        <v>4.37</v>
      </c>
      <c r="V1932" t="s">
        <v>3622</v>
      </c>
      <c r="W1932" t="s">
        <v>1419</v>
      </c>
      <c r="X1932" t="s">
        <v>1420</v>
      </c>
      <c r="Y1932" t="s">
        <v>3280</v>
      </c>
      <c r="Z1932" t="s">
        <v>4118</v>
      </c>
      <c r="AA1932">
        <v>789472</v>
      </c>
      <c r="AB1932" s="210">
        <v>37027.875</v>
      </c>
      <c r="AC1932" s="210">
        <v>37027.875</v>
      </c>
    </row>
    <row r="1933" spans="1:30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31</v>
      </c>
      <c r="F1933" s="225">
        <f t="shared" si="155"/>
        <v>3100</v>
      </c>
      <c r="G1933" s="214">
        <v>1246596</v>
      </c>
      <c r="H1933" s="210">
        <v>37026.367881944447</v>
      </c>
      <c r="I1933" t="s">
        <v>3324</v>
      </c>
      <c r="M1933" t="s">
        <v>3795</v>
      </c>
      <c r="N1933" t="s">
        <v>1485</v>
      </c>
      <c r="O1933" t="s">
        <v>1609</v>
      </c>
      <c r="P1933" s="211">
        <v>100</v>
      </c>
      <c r="S1933" t="s">
        <v>1215</v>
      </c>
      <c r="T1933" t="s">
        <v>2685</v>
      </c>
      <c r="U1933" s="213">
        <v>0.1</v>
      </c>
      <c r="V1933" t="s">
        <v>1610</v>
      </c>
      <c r="W1933" t="s">
        <v>1216</v>
      </c>
      <c r="X1933" t="s">
        <v>1217</v>
      </c>
      <c r="Y1933" t="s">
        <v>2803</v>
      </c>
      <c r="Z1933" t="s">
        <v>4117</v>
      </c>
      <c r="AA1933" t="s">
        <v>1611</v>
      </c>
      <c r="AB1933" s="210">
        <v>37073</v>
      </c>
      <c r="AC1933" s="210">
        <v>37103</v>
      </c>
      <c r="AD1933">
        <f>(AC1933-AB1933+1)*SUM(P1933:Q1933)</f>
        <v>3100</v>
      </c>
    </row>
    <row r="1934" spans="1:30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25">
        <f t="shared" si="155"/>
        <v>10000</v>
      </c>
      <c r="G1934" s="214">
        <v>1246599</v>
      </c>
      <c r="H1934" s="210">
        <v>37026.367893518516</v>
      </c>
      <c r="I1934" t="s">
        <v>3157</v>
      </c>
      <c r="M1934" t="s">
        <v>3795</v>
      </c>
      <c r="N1934" t="s">
        <v>3275</v>
      </c>
      <c r="O1934" t="s">
        <v>3276</v>
      </c>
      <c r="Q1934" s="211">
        <v>10000</v>
      </c>
      <c r="S1934" t="s">
        <v>3796</v>
      </c>
      <c r="T1934" t="s">
        <v>2685</v>
      </c>
      <c r="U1934" s="213">
        <v>4.5650000000000004</v>
      </c>
      <c r="V1934" t="s">
        <v>3344</v>
      </c>
      <c r="W1934" t="s">
        <v>3278</v>
      </c>
      <c r="X1934" t="s">
        <v>3279</v>
      </c>
      <c r="Y1934" t="s">
        <v>3280</v>
      </c>
      <c r="Z1934" t="s">
        <v>4117</v>
      </c>
      <c r="AA1934">
        <v>789473</v>
      </c>
      <c r="AB1934" s="210">
        <v>37027.875</v>
      </c>
      <c r="AC1934" s="210">
        <v>37027.875</v>
      </c>
    </row>
    <row r="1935" spans="1:30" x14ac:dyDescent="0.2">
      <c r="A1935" s="44" t="str">
        <f t="shared" si="151"/>
        <v>US Natural Gas Financial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Financial</v>
      </c>
      <c r="E1935" s="44">
        <f>IF(VLOOKUP(S1935,'DD-Lookup'!$J$6:$L$50,3,FALSE)="Monthly",(YEAR(AC1935)-YEAR(AB1935))*12+MONTH(AC1935)-MONTH(AB1935)+1,(AC1935-AB1935+1))</f>
        <v>16</v>
      </c>
      <c r="F1935" s="225">
        <f t="shared" si="155"/>
        <v>320000</v>
      </c>
      <c r="G1935" s="214">
        <v>1246600</v>
      </c>
      <c r="H1935" s="210">
        <v>37026.36791666667</v>
      </c>
      <c r="I1935" t="s">
        <v>3318</v>
      </c>
      <c r="M1935" t="s">
        <v>3795</v>
      </c>
      <c r="N1935" t="s">
        <v>3247</v>
      </c>
      <c r="O1935" t="s">
        <v>1612</v>
      </c>
      <c r="Q1935" s="211">
        <v>20000</v>
      </c>
      <c r="S1935" t="s">
        <v>3796</v>
      </c>
      <c r="T1935" t="s">
        <v>2685</v>
      </c>
      <c r="U1935" s="213">
        <v>4.415</v>
      </c>
      <c r="V1935" t="s">
        <v>1613</v>
      </c>
      <c r="W1935" t="s">
        <v>1070</v>
      </c>
      <c r="X1935" t="s">
        <v>1071</v>
      </c>
      <c r="Y1935" t="s">
        <v>2803</v>
      </c>
      <c r="Z1935" t="s">
        <v>4117</v>
      </c>
      <c r="AA1935" t="s">
        <v>1614</v>
      </c>
      <c r="AB1935" s="210">
        <v>37027.875</v>
      </c>
      <c r="AC1935" s="210">
        <v>37042.875</v>
      </c>
      <c r="AD1935">
        <f>(AC1935-AB1935+1)*SUM(P1935:Q1935)</f>
        <v>320000</v>
      </c>
    </row>
    <row r="1936" spans="1:30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25">
        <f t="shared" si="155"/>
        <v>10000</v>
      </c>
      <c r="G1936" s="214">
        <v>1246601</v>
      </c>
      <c r="H1936" s="210">
        <v>37026.367928240739</v>
      </c>
      <c r="I1936" t="s">
        <v>3157</v>
      </c>
      <c r="M1936" t="s">
        <v>3795</v>
      </c>
      <c r="N1936" t="s">
        <v>3275</v>
      </c>
      <c r="O1936" t="s">
        <v>3276</v>
      </c>
      <c r="Q1936" s="211">
        <v>10000</v>
      </c>
      <c r="S1936" t="s">
        <v>3796</v>
      </c>
      <c r="T1936" t="s">
        <v>2685</v>
      </c>
      <c r="U1936" s="213">
        <v>4.5663</v>
      </c>
      <c r="V1936" t="s">
        <v>3344</v>
      </c>
      <c r="W1936" t="s">
        <v>3278</v>
      </c>
      <c r="X1936" t="s">
        <v>3279</v>
      </c>
      <c r="Y1936" t="s">
        <v>3280</v>
      </c>
      <c r="Z1936" t="s">
        <v>4117</v>
      </c>
      <c r="AA1936">
        <v>789474</v>
      </c>
      <c r="AB1936" s="210">
        <v>37027.875</v>
      </c>
      <c r="AC1936" s="210">
        <v>37027.875</v>
      </c>
    </row>
    <row r="1937" spans="1:30" x14ac:dyDescent="0.2">
      <c r="A1937" s="44" t="str">
        <f t="shared" si="151"/>
        <v xml:space="preserve"> Metals Financial</v>
      </c>
      <c r="B1937" s="44" t="str">
        <f t="shared" si="152"/>
        <v/>
      </c>
      <c r="C1937" s="44" t="str">
        <f t="shared" si="153"/>
        <v>Metals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1</v>
      </c>
      <c r="F1937" s="225">
        <f t="shared" si="155"/>
        <v>18</v>
      </c>
      <c r="G1937" s="214">
        <v>1246602</v>
      </c>
      <c r="H1937" s="210">
        <v>37026.367951388886</v>
      </c>
      <c r="I1937" t="s">
        <v>2791</v>
      </c>
      <c r="M1937" t="s">
        <v>3801</v>
      </c>
      <c r="N1937" t="s">
        <v>2782</v>
      </c>
      <c r="O1937" t="s">
        <v>2783</v>
      </c>
      <c r="Q1937" s="211">
        <v>18</v>
      </c>
      <c r="S1937" t="s">
        <v>2684</v>
      </c>
      <c r="T1937" t="s">
        <v>2685</v>
      </c>
      <c r="U1937" s="213">
        <v>1514</v>
      </c>
      <c r="V1937" t="s">
        <v>3076</v>
      </c>
      <c r="W1937" t="s">
        <v>2732</v>
      </c>
      <c r="X1937" t="s">
        <v>2688</v>
      </c>
      <c r="Y1937" t="s">
        <v>2689</v>
      </c>
      <c r="Z1937" t="s">
        <v>2690</v>
      </c>
      <c r="AA1937">
        <v>2129852</v>
      </c>
    </row>
    <row r="1938" spans="1:30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25">
        <f t="shared" si="155"/>
        <v>5000</v>
      </c>
      <c r="G1938" s="214">
        <v>1246603</v>
      </c>
      <c r="H1938" s="210">
        <v>37026.367951388886</v>
      </c>
      <c r="I1938" t="s">
        <v>3692</v>
      </c>
      <c r="M1938" t="s">
        <v>3795</v>
      </c>
      <c r="N1938" t="s">
        <v>3275</v>
      </c>
      <c r="O1938" t="s">
        <v>3593</v>
      </c>
      <c r="Q1938" s="211">
        <v>5000</v>
      </c>
      <c r="S1938" t="s">
        <v>3796</v>
      </c>
      <c r="T1938" t="s">
        <v>2685</v>
      </c>
      <c r="U1938" s="213">
        <v>6.05</v>
      </c>
      <c r="V1938" t="s">
        <v>3694</v>
      </c>
      <c r="W1938" t="s">
        <v>3579</v>
      </c>
      <c r="X1938" t="s">
        <v>3580</v>
      </c>
      <c r="Y1938" t="s">
        <v>3280</v>
      </c>
      <c r="Z1938" t="s">
        <v>4117</v>
      </c>
      <c r="AA1938">
        <v>789475</v>
      </c>
      <c r="AB1938" s="210">
        <v>37027.875</v>
      </c>
      <c r="AC1938" s="210">
        <v>37027.875</v>
      </c>
    </row>
    <row r="1939" spans="1:30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25">
        <f t="shared" si="155"/>
        <v>10000</v>
      </c>
      <c r="G1939" s="214">
        <v>1246604</v>
      </c>
      <c r="H1939" s="210">
        <v>37026.367962962962</v>
      </c>
      <c r="I1939" t="s">
        <v>3157</v>
      </c>
      <c r="M1939" t="s">
        <v>3795</v>
      </c>
      <c r="N1939" t="s">
        <v>3275</v>
      </c>
      <c r="O1939" t="s">
        <v>3276</v>
      </c>
      <c r="Q1939" s="211">
        <v>10000</v>
      </c>
      <c r="S1939" t="s">
        <v>3796</v>
      </c>
      <c r="T1939" t="s">
        <v>2685</v>
      </c>
      <c r="U1939" s="213">
        <v>4.5674999999999999</v>
      </c>
      <c r="V1939" t="s">
        <v>3344</v>
      </c>
      <c r="W1939" t="s">
        <v>3278</v>
      </c>
      <c r="X1939" t="s">
        <v>3279</v>
      </c>
      <c r="Y1939" t="s">
        <v>3280</v>
      </c>
      <c r="Z1939" t="s">
        <v>4117</v>
      </c>
      <c r="AA1939">
        <v>789476</v>
      </c>
      <c r="AB1939" s="210">
        <v>37027.875</v>
      </c>
      <c r="AC1939" s="210">
        <v>37027.875</v>
      </c>
    </row>
    <row r="1940" spans="1:30" x14ac:dyDescent="0.2">
      <c r="A1940" s="44" t="str">
        <f t="shared" si="151"/>
        <v xml:space="preserve"> Natural Gas Physical</v>
      </c>
      <c r="B1940" s="44" t="str">
        <f t="shared" si="152"/>
        <v/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25">
        <f t="shared" si="155"/>
        <v>5000</v>
      </c>
      <c r="G1940" s="214">
        <v>1246605</v>
      </c>
      <c r="H1940" s="210">
        <v>37026.367974537039</v>
      </c>
      <c r="I1940" t="s">
        <v>1425</v>
      </c>
      <c r="M1940" t="s">
        <v>3795</v>
      </c>
      <c r="N1940" t="s">
        <v>3623</v>
      </c>
      <c r="O1940" t="s">
        <v>1417</v>
      </c>
      <c r="Q1940" s="211">
        <v>5000</v>
      </c>
      <c r="S1940" t="s">
        <v>3796</v>
      </c>
      <c r="T1940" t="s">
        <v>2685</v>
      </c>
      <c r="U1940" s="213">
        <v>4.3899999999999997</v>
      </c>
      <c r="V1940" t="s">
        <v>1541</v>
      </c>
      <c r="W1940" t="s">
        <v>1419</v>
      </c>
      <c r="X1940" t="s">
        <v>1420</v>
      </c>
      <c r="Y1940" t="s">
        <v>3280</v>
      </c>
      <c r="Z1940" t="s">
        <v>4118</v>
      </c>
      <c r="AA1940">
        <v>789477</v>
      </c>
      <c r="AB1940" s="210">
        <v>37027.875</v>
      </c>
      <c r="AC1940" s="210">
        <v>37027.875</v>
      </c>
    </row>
    <row r="1941" spans="1:30" x14ac:dyDescent="0.2">
      <c r="A1941" s="44" t="str">
        <f t="shared" si="151"/>
        <v>US Power Physical</v>
      </c>
      <c r="B1941" s="44" t="str">
        <f t="shared" si="152"/>
        <v>US</v>
      </c>
      <c r="C1941" s="44" t="str">
        <f t="shared" si="153"/>
        <v>Power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2</v>
      </c>
      <c r="F1941" s="225">
        <f t="shared" si="155"/>
        <v>100</v>
      </c>
      <c r="G1941" s="214">
        <v>1246606</v>
      </c>
      <c r="H1941" s="210">
        <v>37026.367974537039</v>
      </c>
      <c r="I1941" t="s">
        <v>3234</v>
      </c>
      <c r="M1941" t="s">
        <v>3886</v>
      </c>
      <c r="N1941" t="s">
        <v>3096</v>
      </c>
      <c r="O1941" t="s">
        <v>1615</v>
      </c>
      <c r="P1941" s="211">
        <v>50</v>
      </c>
      <c r="S1941" t="s">
        <v>3794</v>
      </c>
      <c r="T1941" t="s">
        <v>2685</v>
      </c>
      <c r="U1941" s="213">
        <v>51.75</v>
      </c>
      <c r="V1941" t="s">
        <v>1616</v>
      </c>
      <c r="W1941" t="s">
        <v>3113</v>
      </c>
      <c r="X1941" t="s">
        <v>3114</v>
      </c>
      <c r="Y1941" t="s">
        <v>3074</v>
      </c>
      <c r="Z1941" t="s">
        <v>4112</v>
      </c>
      <c r="AA1941">
        <v>611175.1</v>
      </c>
      <c r="AB1941" s="210">
        <v>37028.875</v>
      </c>
      <c r="AC1941" s="210">
        <v>37029.875</v>
      </c>
    </row>
    <row r="1942" spans="1:30" x14ac:dyDescent="0.2">
      <c r="A1942" s="44" t="str">
        <f t="shared" si="151"/>
        <v>US Natural Gas Financial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Financial</v>
      </c>
      <c r="E1942" s="44">
        <f>IF(VLOOKUP(S1942,'DD-Lookup'!$J$6:$L$50,3,FALSE)="Monthly",(YEAR(AC1942)-YEAR(AB1942))*12+MONTH(AC1942)-MONTH(AB1942)+1,(AC1942-AB1942+1))</f>
        <v>151</v>
      </c>
      <c r="F1942" s="225">
        <f t="shared" si="155"/>
        <v>755000</v>
      </c>
      <c r="G1942" s="214">
        <v>1246608</v>
      </c>
      <c r="H1942" s="210">
        <v>37026.368009259262</v>
      </c>
      <c r="I1942" t="s">
        <v>3246</v>
      </c>
      <c r="M1942" t="s">
        <v>3795</v>
      </c>
      <c r="N1942" t="s">
        <v>3247</v>
      </c>
      <c r="O1942" t="s">
        <v>3346</v>
      </c>
      <c r="Q1942" s="211">
        <v>5000</v>
      </c>
      <c r="S1942" t="s">
        <v>3796</v>
      </c>
      <c r="T1942" t="s">
        <v>2685</v>
      </c>
      <c r="U1942" s="213">
        <v>4.9249999999999998</v>
      </c>
      <c r="V1942" t="s">
        <v>1617</v>
      </c>
      <c r="W1942" t="s">
        <v>3975</v>
      </c>
      <c r="X1942" t="s">
        <v>3250</v>
      </c>
      <c r="Y1942" t="s">
        <v>2803</v>
      </c>
      <c r="Z1942" t="s">
        <v>4117</v>
      </c>
      <c r="AA1942" t="s">
        <v>1618</v>
      </c>
      <c r="AB1942" s="210">
        <v>37196</v>
      </c>
      <c r="AC1942" s="210">
        <v>37346</v>
      </c>
      <c r="AD1942">
        <f>(AC1942-AB1942+1)*SUM(P1942:Q1942)</f>
        <v>755000</v>
      </c>
    </row>
    <row r="1943" spans="1:30" x14ac:dyDescent="0.2">
      <c r="A1943" s="44" t="str">
        <f t="shared" si="151"/>
        <v>US Natural Gas Financial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Financial</v>
      </c>
      <c r="E1943" s="44">
        <f>IF(VLOOKUP(S1943,'DD-Lookup'!$J$6:$L$50,3,FALSE)="Monthly",(YEAR(AC1943)-YEAR(AB1943))*12+MONTH(AC1943)-MONTH(AB1943)+1,(AC1943-AB1943+1))</f>
        <v>16</v>
      </c>
      <c r="F1943" s="225">
        <f t="shared" si="155"/>
        <v>240000</v>
      </c>
      <c r="G1943" s="214">
        <v>1246609</v>
      </c>
      <c r="H1943" s="210">
        <v>37026.368009259262</v>
      </c>
      <c r="I1943" t="s">
        <v>3134</v>
      </c>
      <c r="M1943" t="s">
        <v>3795</v>
      </c>
      <c r="N1943" t="s">
        <v>3247</v>
      </c>
      <c r="O1943" t="s">
        <v>3422</v>
      </c>
      <c r="P1943" s="211">
        <v>15000</v>
      </c>
      <c r="S1943" t="s">
        <v>3796</v>
      </c>
      <c r="T1943" t="s">
        <v>2685</v>
      </c>
      <c r="U1943" s="213">
        <v>4.45</v>
      </c>
      <c r="V1943" t="s">
        <v>1619</v>
      </c>
      <c r="W1943" t="s">
        <v>3424</v>
      </c>
      <c r="X1943" t="s">
        <v>3425</v>
      </c>
      <c r="Y1943" t="s">
        <v>2803</v>
      </c>
      <c r="Z1943" t="s">
        <v>4117</v>
      </c>
      <c r="AA1943" t="s">
        <v>1620</v>
      </c>
      <c r="AB1943" s="210">
        <v>37027.875</v>
      </c>
      <c r="AC1943" s="210">
        <v>37042.875</v>
      </c>
      <c r="AD1943">
        <f>(AC1943-AB1943+1)*SUM(P1943:Q1943)</f>
        <v>240000</v>
      </c>
    </row>
    <row r="1944" spans="1:30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25">
        <f t="shared" si="155"/>
        <v>5000</v>
      </c>
      <c r="G1944" s="214">
        <v>1246610</v>
      </c>
      <c r="H1944" s="210">
        <v>37026.368009259262</v>
      </c>
      <c r="I1944" t="s">
        <v>1456</v>
      </c>
      <c r="M1944" t="s">
        <v>3795</v>
      </c>
      <c r="N1944" t="s">
        <v>3275</v>
      </c>
      <c r="O1944" t="s">
        <v>3593</v>
      </c>
      <c r="Q1944" s="211">
        <v>5000</v>
      </c>
      <c r="S1944" t="s">
        <v>3796</v>
      </c>
      <c r="T1944" t="s">
        <v>2685</v>
      </c>
      <c r="U1944" s="213">
        <v>6.05</v>
      </c>
      <c r="V1944" t="s">
        <v>1457</v>
      </c>
      <c r="W1944" t="s">
        <v>3579</v>
      </c>
      <c r="X1944" t="s">
        <v>3580</v>
      </c>
      <c r="Y1944" t="s">
        <v>3280</v>
      </c>
      <c r="Z1944" t="s">
        <v>4117</v>
      </c>
      <c r="AA1944">
        <v>789478</v>
      </c>
      <c r="AB1944" s="210">
        <v>37027.875</v>
      </c>
      <c r="AC1944" s="210">
        <v>37027.875</v>
      </c>
    </row>
    <row r="1945" spans="1:30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25">
        <f t="shared" si="155"/>
        <v>1755</v>
      </c>
      <c r="G1945" s="214">
        <v>1246612</v>
      </c>
      <c r="H1945" s="210">
        <v>37026.368032407408</v>
      </c>
      <c r="I1945" t="s">
        <v>3134</v>
      </c>
      <c r="M1945" t="s">
        <v>3795</v>
      </c>
      <c r="N1945" t="s">
        <v>3275</v>
      </c>
      <c r="O1945" t="s">
        <v>3709</v>
      </c>
      <c r="Q1945" s="211">
        <v>1755</v>
      </c>
      <c r="S1945" t="s">
        <v>3796</v>
      </c>
      <c r="T1945" t="s">
        <v>2685</v>
      </c>
      <c r="U1945" s="213">
        <v>3.1</v>
      </c>
      <c r="V1945" t="s">
        <v>3703</v>
      </c>
      <c r="W1945" t="s">
        <v>3704</v>
      </c>
      <c r="X1945" t="s">
        <v>3705</v>
      </c>
      <c r="Y1945" t="s">
        <v>3280</v>
      </c>
      <c r="Z1945" t="s">
        <v>4117</v>
      </c>
      <c r="AA1945">
        <v>789482</v>
      </c>
      <c r="AB1945" s="210">
        <v>37027.875</v>
      </c>
      <c r="AC1945" s="210">
        <v>37027.875</v>
      </c>
    </row>
    <row r="1946" spans="1:30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25">
        <f t="shared" si="155"/>
        <v>10000</v>
      </c>
      <c r="G1946" s="214">
        <v>1246611</v>
      </c>
      <c r="H1946" s="210">
        <v>37026.368032407408</v>
      </c>
      <c r="I1946" t="s">
        <v>3157</v>
      </c>
      <c r="M1946" t="s">
        <v>3795</v>
      </c>
      <c r="N1946" t="s">
        <v>3275</v>
      </c>
      <c r="O1946" t="s">
        <v>3276</v>
      </c>
      <c r="Q1946" s="211">
        <v>10000</v>
      </c>
      <c r="S1946" t="s">
        <v>3796</v>
      </c>
      <c r="T1946" t="s">
        <v>2685</v>
      </c>
      <c r="U1946" s="213">
        <v>4.5688000000000004</v>
      </c>
      <c r="V1946" t="s">
        <v>3344</v>
      </c>
      <c r="W1946" t="s">
        <v>3278</v>
      </c>
      <c r="X1946" t="s">
        <v>3279</v>
      </c>
      <c r="Y1946" t="s">
        <v>3280</v>
      </c>
      <c r="Z1946" t="s">
        <v>4117</v>
      </c>
      <c r="AA1946">
        <v>789479</v>
      </c>
      <c r="AB1946" s="210">
        <v>37027.875</v>
      </c>
      <c r="AC1946" s="210">
        <v>37027.875</v>
      </c>
    </row>
    <row r="1947" spans="1:30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31</v>
      </c>
      <c r="F1947" s="225">
        <f t="shared" si="155"/>
        <v>3100</v>
      </c>
      <c r="G1947" s="214">
        <v>1246613</v>
      </c>
      <c r="H1947" s="210">
        <v>37026.368043981478</v>
      </c>
      <c r="I1947" t="s">
        <v>3324</v>
      </c>
      <c r="M1947" t="s">
        <v>3795</v>
      </c>
      <c r="N1947" t="s">
        <v>1485</v>
      </c>
      <c r="O1947" t="s">
        <v>1609</v>
      </c>
      <c r="P1947" s="211">
        <v>100</v>
      </c>
      <c r="S1947" t="s">
        <v>1215</v>
      </c>
      <c r="T1947" t="s">
        <v>2685</v>
      </c>
      <c r="U1947" s="213">
        <v>0.1</v>
      </c>
      <c r="V1947" t="s">
        <v>1610</v>
      </c>
      <c r="W1947" t="s">
        <v>1216</v>
      </c>
      <c r="X1947" t="s">
        <v>1217</v>
      </c>
      <c r="Y1947" t="s">
        <v>2803</v>
      </c>
      <c r="Z1947" t="s">
        <v>4117</v>
      </c>
      <c r="AA1947" t="s">
        <v>1621</v>
      </c>
      <c r="AB1947" s="210">
        <v>37073</v>
      </c>
      <c r="AC1947" s="210">
        <v>37103</v>
      </c>
      <c r="AD1947">
        <f>(AC1947-AB1947+1)*SUM(P1947:Q1947)</f>
        <v>3100</v>
      </c>
    </row>
    <row r="1948" spans="1:30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25">
        <f t="shared" si="155"/>
        <v>10000</v>
      </c>
      <c r="G1948" s="214">
        <v>1246616</v>
      </c>
      <c r="H1948" s="210">
        <v>37026.368055555555</v>
      </c>
      <c r="I1948" t="s">
        <v>3272</v>
      </c>
      <c r="M1948" t="s">
        <v>3795</v>
      </c>
      <c r="N1948" t="s">
        <v>3275</v>
      </c>
      <c r="O1948" t="s">
        <v>3593</v>
      </c>
      <c r="P1948" s="211">
        <v>10000</v>
      </c>
      <c r="S1948" t="s">
        <v>3796</v>
      </c>
      <c r="T1948" t="s">
        <v>2685</v>
      </c>
      <c r="U1948" s="213">
        <v>6</v>
      </c>
      <c r="V1948" t="s">
        <v>1622</v>
      </c>
      <c r="W1948" t="s">
        <v>3579</v>
      </c>
      <c r="X1948" t="s">
        <v>3580</v>
      </c>
      <c r="Y1948" t="s">
        <v>3280</v>
      </c>
      <c r="Z1948" t="s">
        <v>4117</v>
      </c>
      <c r="AA1948">
        <v>789480</v>
      </c>
      <c r="AB1948" s="210">
        <v>37027.875</v>
      </c>
      <c r="AC1948" s="210">
        <v>37027.875</v>
      </c>
    </row>
    <row r="1949" spans="1:30" x14ac:dyDescent="0.2">
      <c r="A1949" s="44" t="str">
        <f t="shared" si="151"/>
        <v>US Crude Financial</v>
      </c>
      <c r="B1949" s="44" t="str">
        <f t="shared" si="152"/>
        <v>US</v>
      </c>
      <c r="C1949" s="44" t="str">
        <f t="shared" si="153"/>
        <v>Crude</v>
      </c>
      <c r="D1949" s="44" t="str">
        <f t="shared" si="154"/>
        <v>Financial</v>
      </c>
      <c r="E1949" s="44">
        <f>IF(VLOOKUP(S1949,'DD-Lookup'!$J$6:$L$50,3,FALSE)="Monthly",(YEAR(AC1949)-YEAR(AB1949))*12+MONTH(AC1949)-MONTH(AB1949)+1,(AC1949-AB1949+1))</f>
        <v>1</v>
      </c>
      <c r="F1949" s="225">
        <f t="shared" si="155"/>
        <v>50000</v>
      </c>
      <c r="G1949" s="214">
        <v>1246618</v>
      </c>
      <c r="H1949" s="210">
        <v>37026.368125000001</v>
      </c>
      <c r="I1949" t="s">
        <v>3045</v>
      </c>
      <c r="M1949" t="s">
        <v>4216</v>
      </c>
      <c r="N1949" t="s">
        <v>3046</v>
      </c>
      <c r="O1949" t="s">
        <v>3047</v>
      </c>
      <c r="P1949" s="211">
        <v>50000</v>
      </c>
      <c r="S1949" t="s">
        <v>3802</v>
      </c>
      <c r="T1949" t="s">
        <v>2685</v>
      </c>
      <c r="U1949" s="213">
        <v>28.82</v>
      </c>
      <c r="V1949" t="s">
        <v>1623</v>
      </c>
      <c r="W1949" t="s">
        <v>3049</v>
      </c>
      <c r="X1949" t="s">
        <v>3050</v>
      </c>
      <c r="Y1949" t="s">
        <v>2803</v>
      </c>
      <c r="Z1949" t="s">
        <v>4117</v>
      </c>
      <c r="AA1949" t="s">
        <v>1624</v>
      </c>
      <c r="AB1949" s="210">
        <v>37043</v>
      </c>
      <c r="AC1949" s="210">
        <v>37072</v>
      </c>
    </row>
    <row r="1950" spans="1:30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25">
        <f t="shared" si="155"/>
        <v>10000</v>
      </c>
      <c r="G1950" s="214">
        <v>1246619</v>
      </c>
      <c r="H1950" s="210">
        <v>37026.368136574078</v>
      </c>
      <c r="I1950" t="s">
        <v>2630</v>
      </c>
      <c r="M1950" t="s">
        <v>3795</v>
      </c>
      <c r="N1950" t="s">
        <v>3718</v>
      </c>
      <c r="O1950" t="s">
        <v>1523</v>
      </c>
      <c r="Q1950" s="211">
        <v>10000</v>
      </c>
      <c r="S1950" t="s">
        <v>3796</v>
      </c>
      <c r="T1950" t="s">
        <v>2685</v>
      </c>
      <c r="U1950" s="213">
        <v>4.3550000000000004</v>
      </c>
      <c r="V1950" t="s">
        <v>3503</v>
      </c>
      <c r="W1950" t="s">
        <v>3721</v>
      </c>
      <c r="X1950" t="s">
        <v>3722</v>
      </c>
      <c r="Y1950" t="s">
        <v>3280</v>
      </c>
      <c r="Z1950" t="s">
        <v>3723</v>
      </c>
      <c r="AA1950">
        <v>789483</v>
      </c>
      <c r="AB1950" s="210">
        <v>37027.875</v>
      </c>
      <c r="AC1950" s="210">
        <v>37027.875</v>
      </c>
    </row>
    <row r="1951" spans="1:30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30</v>
      </c>
      <c r="F1951" s="225">
        <f t="shared" si="155"/>
        <v>450000</v>
      </c>
      <c r="G1951" s="214">
        <v>1246620</v>
      </c>
      <c r="H1951" s="210">
        <v>37026.368171296293</v>
      </c>
      <c r="I1951" t="s">
        <v>3134</v>
      </c>
      <c r="M1951" t="s">
        <v>3795</v>
      </c>
      <c r="N1951" t="s">
        <v>3247</v>
      </c>
      <c r="O1951" t="s">
        <v>3248</v>
      </c>
      <c r="P1951" s="211">
        <v>15000</v>
      </c>
      <c r="S1951" t="s">
        <v>3796</v>
      </c>
      <c r="T1951" t="s">
        <v>2685</v>
      </c>
      <c r="U1951" s="213">
        <v>4.5149999999999997</v>
      </c>
      <c r="V1951" t="s">
        <v>3514</v>
      </c>
      <c r="W1951" t="s">
        <v>3975</v>
      </c>
      <c r="X1951" t="s">
        <v>3250</v>
      </c>
      <c r="Y1951" t="s">
        <v>2803</v>
      </c>
      <c r="Z1951" t="s">
        <v>4117</v>
      </c>
      <c r="AA1951" t="s">
        <v>1625</v>
      </c>
      <c r="AB1951" s="210">
        <v>37043.875</v>
      </c>
      <c r="AC1951" s="210">
        <v>37072.875</v>
      </c>
      <c r="AD1951">
        <f>(AC1951-AB1951+1)*SUM(P1951:Q1951)</f>
        <v>450000</v>
      </c>
    </row>
    <row r="1952" spans="1:30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25">
        <f t="shared" si="155"/>
        <v>10000</v>
      </c>
      <c r="G1952" s="214">
        <v>1246621</v>
      </c>
      <c r="H1952" s="210">
        <v>37026.368194444447</v>
      </c>
      <c r="I1952" t="s">
        <v>1626</v>
      </c>
      <c r="M1952" t="s">
        <v>3795</v>
      </c>
      <c r="N1952" t="s">
        <v>3275</v>
      </c>
      <c r="O1952" t="s">
        <v>3361</v>
      </c>
      <c r="P1952" s="211">
        <v>10000</v>
      </c>
      <c r="S1952" t="s">
        <v>3796</v>
      </c>
      <c r="T1952" t="s">
        <v>2685</v>
      </c>
      <c r="U1952" s="213">
        <v>4.42</v>
      </c>
      <c r="V1952" t="s">
        <v>1627</v>
      </c>
      <c r="W1952" t="s">
        <v>3363</v>
      </c>
      <c r="X1952" t="s">
        <v>3364</v>
      </c>
      <c r="Y1952" t="s">
        <v>3280</v>
      </c>
      <c r="Z1952" t="s">
        <v>4117</v>
      </c>
      <c r="AA1952">
        <v>789484</v>
      </c>
      <c r="AB1952" s="210">
        <v>37027.875</v>
      </c>
      <c r="AC1952" s="210">
        <v>37027.875</v>
      </c>
    </row>
    <row r="1953" spans="1:30" x14ac:dyDescent="0.2">
      <c r="A1953" s="44" t="str">
        <f t="shared" si="151"/>
        <v>US Natural Gas Financial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31</v>
      </c>
      <c r="F1953" s="225">
        <f t="shared" si="155"/>
        <v>3100</v>
      </c>
      <c r="G1953" s="214">
        <v>1246622</v>
      </c>
      <c r="H1953" s="210">
        <v>37026.36822916667</v>
      </c>
      <c r="I1953" t="s">
        <v>3324</v>
      </c>
      <c r="M1953" t="s">
        <v>3795</v>
      </c>
      <c r="N1953" t="s">
        <v>1485</v>
      </c>
      <c r="O1953" t="s">
        <v>1609</v>
      </c>
      <c r="P1953" s="211">
        <v>100</v>
      </c>
      <c r="S1953" t="s">
        <v>1215</v>
      </c>
      <c r="T1953" t="s">
        <v>2685</v>
      </c>
      <c r="U1953" s="213">
        <v>0.1</v>
      </c>
      <c r="V1953" t="s">
        <v>1610</v>
      </c>
      <c r="W1953" t="s">
        <v>1216</v>
      </c>
      <c r="X1953" t="s">
        <v>1217</v>
      </c>
      <c r="Y1953" t="s">
        <v>2803</v>
      </c>
      <c r="Z1953" t="s">
        <v>4117</v>
      </c>
      <c r="AA1953" t="s">
        <v>1628</v>
      </c>
      <c r="AB1953" s="210">
        <v>37073</v>
      </c>
      <c r="AC1953" s="210">
        <v>37103</v>
      </c>
      <c r="AD1953">
        <f>(AC1953-AB1953+1)*SUM(P1953:Q1953)</f>
        <v>3100</v>
      </c>
    </row>
    <row r="1954" spans="1:30" x14ac:dyDescent="0.2">
      <c r="A1954" s="44" t="str">
        <f t="shared" si="151"/>
        <v xml:space="preserve"> Metals Financial</v>
      </c>
      <c r="B1954" s="44" t="str">
        <f t="shared" si="152"/>
        <v/>
      </c>
      <c r="C1954" s="44" t="str">
        <f t="shared" si="153"/>
        <v>Metals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</v>
      </c>
      <c r="F1954" s="225">
        <f t="shared" si="155"/>
        <v>2</v>
      </c>
      <c r="G1954" s="214">
        <v>1246623</v>
      </c>
      <c r="H1954" s="210">
        <v>37026.36824074074</v>
      </c>
      <c r="I1954" t="s">
        <v>2806</v>
      </c>
      <c r="M1954" t="s">
        <v>3801</v>
      </c>
      <c r="N1954" t="s">
        <v>2782</v>
      </c>
      <c r="O1954" t="s">
        <v>2783</v>
      </c>
      <c r="Q1954" s="211">
        <v>2</v>
      </c>
      <c r="S1954" t="s">
        <v>2684</v>
      </c>
      <c r="T1954" t="s">
        <v>2685</v>
      </c>
      <c r="U1954" s="213">
        <v>1514</v>
      </c>
      <c r="V1954" t="s">
        <v>2905</v>
      </c>
      <c r="W1954" t="s">
        <v>2732</v>
      </c>
      <c r="X1954" t="s">
        <v>2688</v>
      </c>
      <c r="Y1954" t="s">
        <v>2689</v>
      </c>
      <c r="Z1954" t="s">
        <v>2690</v>
      </c>
      <c r="AA1954">
        <v>2129854</v>
      </c>
    </row>
    <row r="1955" spans="1:30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25">
        <f t="shared" si="155"/>
        <v>10000</v>
      </c>
      <c r="G1955" s="214">
        <v>1246626</v>
      </c>
      <c r="H1955" s="210">
        <v>37026.368263888886</v>
      </c>
      <c r="I1955" t="s">
        <v>3157</v>
      </c>
      <c r="M1955" t="s">
        <v>3795</v>
      </c>
      <c r="N1955" t="s">
        <v>3275</v>
      </c>
      <c r="O1955" t="s">
        <v>3276</v>
      </c>
      <c r="Q1955" s="211">
        <v>10000</v>
      </c>
      <c r="S1955" t="s">
        <v>3796</v>
      </c>
      <c r="T1955" t="s">
        <v>2685</v>
      </c>
      <c r="U1955" s="213">
        <v>4.5750000000000002</v>
      </c>
      <c r="V1955" t="s">
        <v>3344</v>
      </c>
      <c r="W1955" t="s">
        <v>3278</v>
      </c>
      <c r="X1955" t="s">
        <v>3279</v>
      </c>
      <c r="Y1955" t="s">
        <v>3280</v>
      </c>
      <c r="Z1955" t="s">
        <v>4117</v>
      </c>
      <c r="AA1955">
        <v>789485</v>
      </c>
      <c r="AB1955" s="210">
        <v>37027.875</v>
      </c>
      <c r="AC1955" s="210">
        <v>37027.875</v>
      </c>
    </row>
    <row r="1956" spans="1:30" x14ac:dyDescent="0.2">
      <c r="A1956" s="44" t="str">
        <f t="shared" si="151"/>
        <v>US Natural Gas Financial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30</v>
      </c>
      <c r="F1956" s="225">
        <f t="shared" si="155"/>
        <v>300000</v>
      </c>
      <c r="G1956" s="214">
        <v>1246627</v>
      </c>
      <c r="H1956" s="210">
        <v>37026.368287037039</v>
      </c>
      <c r="I1956" t="s">
        <v>3163</v>
      </c>
      <c r="M1956" t="s">
        <v>3795</v>
      </c>
      <c r="N1956" t="s">
        <v>3247</v>
      </c>
      <c r="O1956" t="s">
        <v>3248</v>
      </c>
      <c r="P1956" s="211">
        <v>10000</v>
      </c>
      <c r="S1956" t="s">
        <v>3796</v>
      </c>
      <c r="T1956" t="s">
        <v>2685</v>
      </c>
      <c r="U1956" s="213">
        <v>4.5149999999999997</v>
      </c>
      <c r="V1956" t="s">
        <v>1447</v>
      </c>
      <c r="W1956" t="s">
        <v>3975</v>
      </c>
      <c r="X1956" t="s">
        <v>3250</v>
      </c>
      <c r="Y1956" t="s">
        <v>2803</v>
      </c>
      <c r="Z1956" t="s">
        <v>4117</v>
      </c>
      <c r="AA1956" t="s">
        <v>1629</v>
      </c>
      <c r="AB1956" s="210">
        <v>37043.875</v>
      </c>
      <c r="AC1956" s="210">
        <v>37072.875</v>
      </c>
      <c r="AD1956">
        <f>(AC1956-AB1956+1)*SUM(P1956:Q1956)</f>
        <v>300000</v>
      </c>
    </row>
    <row r="1957" spans="1:30" x14ac:dyDescent="0.2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30</v>
      </c>
      <c r="F1957" s="225">
        <f t="shared" si="155"/>
        <v>150000</v>
      </c>
      <c r="G1957" s="214">
        <v>1246628</v>
      </c>
      <c r="H1957" s="210">
        <v>37026.368344907409</v>
      </c>
      <c r="I1957" t="s">
        <v>1630</v>
      </c>
      <c r="M1957" t="s">
        <v>3795</v>
      </c>
      <c r="N1957" t="s">
        <v>3247</v>
      </c>
      <c r="O1957" t="s">
        <v>3248</v>
      </c>
      <c r="P1957" s="211">
        <v>5000</v>
      </c>
      <c r="S1957" t="s">
        <v>3796</v>
      </c>
      <c r="T1957" t="s">
        <v>2685</v>
      </c>
      <c r="U1957" s="213">
        <v>4.5149999999999997</v>
      </c>
      <c r="V1957" t="s">
        <v>1631</v>
      </c>
      <c r="W1957" t="s">
        <v>3975</v>
      </c>
      <c r="X1957" t="s">
        <v>3250</v>
      </c>
      <c r="Y1957" t="s">
        <v>2803</v>
      </c>
      <c r="Z1957" t="s">
        <v>4117</v>
      </c>
      <c r="AA1957" t="s">
        <v>1632</v>
      </c>
      <c r="AB1957" s="210">
        <v>37043.875</v>
      </c>
      <c r="AC1957" s="210">
        <v>37072.875</v>
      </c>
      <c r="AD1957">
        <f>(AC1957-AB1957+1)*SUM(P1957:Q1957)</f>
        <v>150000</v>
      </c>
    </row>
    <row r="1958" spans="1:30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25">
        <f t="shared" si="155"/>
        <v>4503</v>
      </c>
      <c r="G1958" s="214">
        <v>1246629</v>
      </c>
      <c r="H1958" s="210">
        <v>37026.368356481478</v>
      </c>
      <c r="I1958" t="s">
        <v>3468</v>
      </c>
      <c r="M1958" t="s">
        <v>3795</v>
      </c>
      <c r="N1958" t="s">
        <v>3275</v>
      </c>
      <c r="O1958" t="s">
        <v>3438</v>
      </c>
      <c r="P1958" s="211">
        <v>4503</v>
      </c>
      <c r="S1958" t="s">
        <v>3796</v>
      </c>
      <c r="T1958" t="s">
        <v>2685</v>
      </c>
      <c r="U1958" s="213">
        <v>4.67</v>
      </c>
      <c r="V1958" t="s">
        <v>3469</v>
      </c>
      <c r="W1958" t="s">
        <v>3408</v>
      </c>
      <c r="X1958" t="s">
        <v>3409</v>
      </c>
      <c r="Y1958" t="s">
        <v>3280</v>
      </c>
      <c r="Z1958" t="s">
        <v>4117</v>
      </c>
      <c r="AA1958">
        <v>789486</v>
      </c>
      <c r="AB1958" s="210">
        <v>37027.875</v>
      </c>
      <c r="AC1958" s="210">
        <v>37027.875</v>
      </c>
    </row>
    <row r="1959" spans="1:30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25">
        <f t="shared" si="155"/>
        <v>10000</v>
      </c>
      <c r="G1959" s="214">
        <v>1246631</v>
      </c>
      <c r="H1959" s="210">
        <v>37026.368356481478</v>
      </c>
      <c r="I1959" t="s">
        <v>3692</v>
      </c>
      <c r="M1959" t="s">
        <v>3795</v>
      </c>
      <c r="N1959" t="s">
        <v>3275</v>
      </c>
      <c r="O1959" t="s">
        <v>3361</v>
      </c>
      <c r="Q1959" s="211">
        <v>10000</v>
      </c>
      <c r="S1959" t="s">
        <v>3796</v>
      </c>
      <c r="T1959" t="s">
        <v>2685</v>
      </c>
      <c r="U1959" s="213">
        <v>4.4249999999999998</v>
      </c>
      <c r="V1959" t="s">
        <v>1633</v>
      </c>
      <c r="W1959" t="s">
        <v>3363</v>
      </c>
      <c r="X1959" t="s">
        <v>3364</v>
      </c>
      <c r="Y1959" t="s">
        <v>3280</v>
      </c>
      <c r="Z1959" t="s">
        <v>4117</v>
      </c>
      <c r="AA1959">
        <v>789488</v>
      </c>
      <c r="AB1959" s="210">
        <v>37027.875</v>
      </c>
      <c r="AC1959" s="210">
        <v>37027.875</v>
      </c>
    </row>
    <row r="1960" spans="1:30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25">
        <f t="shared" si="155"/>
        <v>5000</v>
      </c>
      <c r="G1960" s="214">
        <v>1246630</v>
      </c>
      <c r="H1960" s="210">
        <v>37026.368356481478</v>
      </c>
      <c r="I1960" t="s">
        <v>3336</v>
      </c>
      <c r="M1960" t="s">
        <v>3795</v>
      </c>
      <c r="N1960" t="s">
        <v>3275</v>
      </c>
      <c r="O1960" t="s">
        <v>3276</v>
      </c>
      <c r="P1960" s="211">
        <v>5000</v>
      </c>
      <c r="S1960" t="s">
        <v>3796</v>
      </c>
      <c r="T1960" t="s">
        <v>2685</v>
      </c>
      <c r="U1960" s="213">
        <v>4.5736999999999997</v>
      </c>
      <c r="V1960" t="s">
        <v>3379</v>
      </c>
      <c r="W1960" t="s">
        <v>3278</v>
      </c>
      <c r="X1960" t="s">
        <v>3279</v>
      </c>
      <c r="Y1960" t="s">
        <v>3280</v>
      </c>
      <c r="Z1960" t="s">
        <v>4117</v>
      </c>
      <c r="AA1960">
        <v>789487</v>
      </c>
      <c r="AB1960" s="210">
        <v>37027.875</v>
      </c>
      <c r="AC1960" s="210">
        <v>37027.875</v>
      </c>
    </row>
    <row r="1961" spans="1:30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25">
        <f t="shared" si="155"/>
        <v>10000</v>
      </c>
      <c r="G1961" s="214">
        <v>1246632</v>
      </c>
      <c r="H1961" s="210">
        <v>37026.368449074071</v>
      </c>
      <c r="I1961" t="s">
        <v>3157</v>
      </c>
      <c r="M1961" t="s">
        <v>3795</v>
      </c>
      <c r="N1961" t="s">
        <v>3275</v>
      </c>
      <c r="O1961" t="s">
        <v>3276</v>
      </c>
      <c r="P1961" s="211">
        <v>10000</v>
      </c>
      <c r="S1961" t="s">
        <v>3796</v>
      </c>
      <c r="T1961" t="s">
        <v>2685</v>
      </c>
      <c r="U1961" s="213">
        <v>4.5724999999999998</v>
      </c>
      <c r="V1961" t="s">
        <v>3277</v>
      </c>
      <c r="W1961" t="s">
        <v>3278</v>
      </c>
      <c r="X1961" t="s">
        <v>3279</v>
      </c>
      <c r="Y1961" t="s">
        <v>3280</v>
      </c>
      <c r="Z1961" t="s">
        <v>4117</v>
      </c>
      <c r="AA1961">
        <v>789489</v>
      </c>
      <c r="AB1961" s="210">
        <v>37027.875</v>
      </c>
      <c r="AC1961" s="210">
        <v>37027.875</v>
      </c>
    </row>
    <row r="1962" spans="1:30" x14ac:dyDescent="0.2">
      <c r="A1962" s="44" t="str">
        <f t="shared" si="151"/>
        <v xml:space="preserve"> Power Physical</v>
      </c>
      <c r="B1962" s="44" t="str">
        <f t="shared" si="152"/>
        <v/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25">
        <f t="shared" si="155"/>
        <v>25</v>
      </c>
      <c r="G1962" s="214">
        <v>1246633</v>
      </c>
      <c r="H1962" s="210">
        <v>37026.368460648147</v>
      </c>
      <c r="I1962" t="s">
        <v>2750</v>
      </c>
      <c r="M1962" t="s">
        <v>3886</v>
      </c>
      <c r="N1962" t="s">
        <v>2705</v>
      </c>
      <c r="O1962" t="s">
        <v>3504</v>
      </c>
      <c r="Q1962" s="211">
        <v>25</v>
      </c>
      <c r="S1962" t="s">
        <v>3794</v>
      </c>
      <c r="T1962" t="s">
        <v>2707</v>
      </c>
      <c r="U1962" s="213">
        <v>24</v>
      </c>
      <c r="V1962" t="s">
        <v>2751</v>
      </c>
      <c r="W1962" t="s">
        <v>2709</v>
      </c>
      <c r="X1962" t="s">
        <v>2710</v>
      </c>
      <c r="Y1962" t="s">
        <v>2711</v>
      </c>
      <c r="Z1962" t="s">
        <v>2712</v>
      </c>
      <c r="AA1962">
        <v>102425.1</v>
      </c>
      <c r="AB1962" s="210">
        <v>37028.875</v>
      </c>
      <c r="AC1962" s="210">
        <v>37028.875</v>
      </c>
    </row>
    <row r="1963" spans="1:30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25">
        <f t="shared" si="155"/>
        <v>10000</v>
      </c>
      <c r="G1963" s="214">
        <v>1246634</v>
      </c>
      <c r="H1963" s="210">
        <v>37026.368506944447</v>
      </c>
      <c r="I1963" t="s">
        <v>3674</v>
      </c>
      <c r="M1963" t="s">
        <v>3795</v>
      </c>
      <c r="N1963" t="s">
        <v>3275</v>
      </c>
      <c r="O1963" t="s">
        <v>1250</v>
      </c>
      <c r="Q1963" s="211">
        <v>10000</v>
      </c>
      <c r="S1963" t="s">
        <v>3796</v>
      </c>
      <c r="T1963" t="s">
        <v>2685</v>
      </c>
      <c r="U1963" s="213">
        <v>4.6550000000000002</v>
      </c>
      <c r="V1963" t="s">
        <v>3675</v>
      </c>
      <c r="W1963" t="s">
        <v>3491</v>
      </c>
      <c r="X1963" t="s">
        <v>3492</v>
      </c>
      <c r="Y1963" t="s">
        <v>3280</v>
      </c>
      <c r="Z1963" t="s">
        <v>4117</v>
      </c>
      <c r="AA1963">
        <v>789490</v>
      </c>
      <c r="AB1963" s="210">
        <v>37027.875</v>
      </c>
      <c r="AC1963" s="210">
        <v>37027.875</v>
      </c>
    </row>
    <row r="1964" spans="1:30" x14ac:dyDescent="0.2">
      <c r="A1964" s="44" t="str">
        <f t="shared" si="151"/>
        <v>US Natural Gas Financial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Financial</v>
      </c>
      <c r="E1964" s="44">
        <f>IF(VLOOKUP(S1964,'DD-Lookup'!$J$6:$L$50,3,FALSE)="Monthly",(YEAR(AC1964)-YEAR(AB1964))*12+MONTH(AC1964)-MONTH(AB1964)+1,(AC1964-AB1964+1))</f>
        <v>16</v>
      </c>
      <c r="F1964" s="225">
        <f t="shared" si="155"/>
        <v>240000</v>
      </c>
      <c r="G1964" s="214">
        <v>1246637</v>
      </c>
      <c r="H1964" s="210">
        <v>37026.36855324074</v>
      </c>
      <c r="I1964" t="s">
        <v>4237</v>
      </c>
      <c r="M1964" t="s">
        <v>3795</v>
      </c>
      <c r="N1964" t="s">
        <v>3247</v>
      </c>
      <c r="O1964" t="s">
        <v>3422</v>
      </c>
      <c r="P1964" s="211">
        <v>15000</v>
      </c>
      <c r="S1964" t="s">
        <v>3796</v>
      </c>
      <c r="T1964" t="s">
        <v>2685</v>
      </c>
      <c r="U1964" s="213">
        <v>4.4550000000000001</v>
      </c>
      <c r="V1964" t="s">
        <v>3423</v>
      </c>
      <c r="W1964" t="s">
        <v>3424</v>
      </c>
      <c r="X1964" t="s">
        <v>3425</v>
      </c>
      <c r="Y1964" t="s">
        <v>2803</v>
      </c>
      <c r="Z1964" t="s">
        <v>4117</v>
      </c>
      <c r="AA1964" t="s">
        <v>1634</v>
      </c>
      <c r="AB1964" s="210">
        <v>37027.875</v>
      </c>
      <c r="AC1964" s="210">
        <v>37042.875</v>
      </c>
      <c r="AD1964">
        <f>(AC1964-AB1964+1)*SUM(P1964:Q1964)</f>
        <v>240000</v>
      </c>
    </row>
    <row r="1965" spans="1:30" x14ac:dyDescent="0.2">
      <c r="A1965" s="44" t="str">
        <f t="shared" si="151"/>
        <v>US Crude Financial</v>
      </c>
      <c r="B1965" s="44" t="str">
        <f t="shared" si="152"/>
        <v>US</v>
      </c>
      <c r="C1965" s="44" t="str">
        <f t="shared" si="153"/>
        <v>Crude</v>
      </c>
      <c r="D1965" s="44" t="str">
        <f t="shared" si="154"/>
        <v>Financial</v>
      </c>
      <c r="E1965" s="44">
        <f>IF(VLOOKUP(S1965,'DD-Lookup'!$J$6:$L$50,3,FALSE)="Monthly",(YEAR(AC1965)-YEAR(AB1965))*12+MONTH(AC1965)-MONTH(AB1965)+1,(AC1965-AB1965+1))</f>
        <v>1</v>
      </c>
      <c r="F1965" s="225">
        <f t="shared" si="155"/>
        <v>50000</v>
      </c>
      <c r="G1965" s="214">
        <v>1246635</v>
      </c>
      <c r="H1965" s="210">
        <v>37026.36855324074</v>
      </c>
      <c r="I1965" t="s">
        <v>3246</v>
      </c>
      <c r="M1965" t="s">
        <v>4216</v>
      </c>
      <c r="N1965" t="s">
        <v>3046</v>
      </c>
      <c r="O1965" t="s">
        <v>3047</v>
      </c>
      <c r="Q1965" s="211">
        <v>50000</v>
      </c>
      <c r="S1965" t="s">
        <v>3802</v>
      </c>
      <c r="T1965" t="s">
        <v>2685</v>
      </c>
      <c r="U1965" s="213">
        <v>28.84</v>
      </c>
      <c r="V1965" t="s">
        <v>1514</v>
      </c>
      <c r="W1965" t="s">
        <v>3049</v>
      </c>
      <c r="X1965" t="s">
        <v>3050</v>
      </c>
      <c r="Y1965" t="s">
        <v>2803</v>
      </c>
      <c r="Z1965" t="s">
        <v>4117</v>
      </c>
      <c r="AA1965" t="s">
        <v>1635</v>
      </c>
      <c r="AB1965" s="210">
        <v>37043</v>
      </c>
      <c r="AC1965" s="210">
        <v>37072</v>
      </c>
    </row>
    <row r="1966" spans="1:30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25">
        <f t="shared" si="155"/>
        <v>5000</v>
      </c>
      <c r="G1966" s="214">
        <v>1246636</v>
      </c>
      <c r="H1966" s="210">
        <v>37026.36855324074</v>
      </c>
      <c r="I1966" t="s">
        <v>3281</v>
      </c>
      <c r="M1966" t="s">
        <v>3795</v>
      </c>
      <c r="N1966" t="s">
        <v>3275</v>
      </c>
      <c r="O1966" t="s">
        <v>3340</v>
      </c>
      <c r="P1966" s="211">
        <v>5000</v>
      </c>
      <c r="S1966" t="s">
        <v>3796</v>
      </c>
      <c r="T1966" t="s">
        <v>2685</v>
      </c>
      <c r="U1966" s="213">
        <v>4.34</v>
      </c>
      <c r="V1966" t="s">
        <v>3377</v>
      </c>
      <c r="W1966" t="s">
        <v>3328</v>
      </c>
      <c r="X1966" t="s">
        <v>3329</v>
      </c>
      <c r="Y1966" t="s">
        <v>3280</v>
      </c>
      <c r="Z1966" t="s">
        <v>4117</v>
      </c>
      <c r="AA1966">
        <v>789491</v>
      </c>
      <c r="AB1966" s="210">
        <v>37027.875</v>
      </c>
      <c r="AC1966" s="210">
        <v>37027.875</v>
      </c>
    </row>
    <row r="1967" spans="1:30" x14ac:dyDescent="0.2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30</v>
      </c>
      <c r="F1967" s="225">
        <f t="shared" si="155"/>
        <v>300000</v>
      </c>
      <c r="G1967" s="214">
        <v>1246639</v>
      </c>
      <c r="H1967" s="210">
        <v>37026.368576388886</v>
      </c>
      <c r="I1967" t="s">
        <v>1556</v>
      </c>
      <c r="M1967" t="s">
        <v>3795</v>
      </c>
      <c r="N1967" t="s">
        <v>3247</v>
      </c>
      <c r="O1967" t="s">
        <v>3248</v>
      </c>
      <c r="P1967" s="211">
        <v>10000</v>
      </c>
      <c r="S1967" t="s">
        <v>3796</v>
      </c>
      <c r="T1967" t="s">
        <v>2685</v>
      </c>
      <c r="U1967" s="213">
        <v>4.51</v>
      </c>
      <c r="V1967" t="s">
        <v>1557</v>
      </c>
      <c r="W1967" t="s">
        <v>3975</v>
      </c>
      <c r="X1967" t="s">
        <v>3250</v>
      </c>
      <c r="Y1967" t="s">
        <v>2803</v>
      </c>
      <c r="Z1967" t="s">
        <v>4117</v>
      </c>
      <c r="AA1967" t="s">
        <v>1636</v>
      </c>
      <c r="AB1967" s="210">
        <v>37043.875</v>
      </c>
      <c r="AC1967" s="210">
        <v>37072.875</v>
      </c>
      <c r="AD1967">
        <f>(AC1967-AB1967+1)*SUM(P1967:Q1967)</f>
        <v>300000</v>
      </c>
    </row>
    <row r="1968" spans="1:30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16</v>
      </c>
      <c r="F1968" s="225">
        <f t="shared" si="155"/>
        <v>80000</v>
      </c>
      <c r="G1968" s="214">
        <v>1246638</v>
      </c>
      <c r="H1968" s="210">
        <v>37026.368576388886</v>
      </c>
      <c r="I1968" t="s">
        <v>3086</v>
      </c>
      <c r="M1968" t="s">
        <v>3795</v>
      </c>
      <c r="N1968" t="s">
        <v>3623</v>
      </c>
      <c r="O1968" t="s">
        <v>1637</v>
      </c>
      <c r="Q1968" s="211">
        <v>5000</v>
      </c>
      <c r="S1968" t="s">
        <v>4320</v>
      </c>
      <c r="T1968" t="s">
        <v>3625</v>
      </c>
      <c r="U1968" s="213">
        <v>6.09</v>
      </c>
      <c r="V1968" t="s">
        <v>1450</v>
      </c>
      <c r="W1968" t="s">
        <v>1471</v>
      </c>
      <c r="X1968" t="s">
        <v>3628</v>
      </c>
      <c r="Y1968" t="s">
        <v>3280</v>
      </c>
      <c r="Z1968" t="s">
        <v>4118</v>
      </c>
      <c r="AA1968">
        <v>789492</v>
      </c>
      <c r="AB1968" s="210">
        <v>37027.875</v>
      </c>
      <c r="AC1968" s="210">
        <v>37042.875</v>
      </c>
    </row>
    <row r="1969" spans="1:30" x14ac:dyDescent="0.2">
      <c r="A1969" s="44" t="str">
        <f t="shared" si="151"/>
        <v>US Crude Financial</v>
      </c>
      <c r="B1969" s="44" t="str">
        <f t="shared" si="152"/>
        <v>US</v>
      </c>
      <c r="C1969" s="44" t="str">
        <f t="shared" si="153"/>
        <v>Crude</v>
      </c>
      <c r="D1969" s="44" t="str">
        <f t="shared" si="154"/>
        <v>Financial</v>
      </c>
      <c r="E1969" s="44">
        <f>IF(VLOOKUP(S1969,'DD-Lookup'!$J$6:$L$50,3,FALSE)="Monthly",(YEAR(AC1969)-YEAR(AB1969))*12+MONTH(AC1969)-MONTH(AB1969)+1,(AC1969-AB1969+1))</f>
        <v>1</v>
      </c>
      <c r="F1969" s="225">
        <f t="shared" si="155"/>
        <v>50000</v>
      </c>
      <c r="G1969" s="214">
        <v>1246640</v>
      </c>
      <c r="H1969" s="210">
        <v>37026.36859953704</v>
      </c>
      <c r="I1969" t="s">
        <v>3045</v>
      </c>
      <c r="M1969" t="s">
        <v>4216</v>
      </c>
      <c r="N1969" t="s">
        <v>3046</v>
      </c>
      <c r="O1969" t="s">
        <v>3047</v>
      </c>
      <c r="P1969" s="211">
        <v>50000</v>
      </c>
      <c r="S1969" t="s">
        <v>3802</v>
      </c>
      <c r="T1969" t="s">
        <v>2685</v>
      </c>
      <c r="U1969" s="213">
        <v>28.82</v>
      </c>
      <c r="V1969" t="s">
        <v>3575</v>
      </c>
      <c r="W1969" t="s">
        <v>3049</v>
      </c>
      <c r="X1969" t="s">
        <v>3050</v>
      </c>
      <c r="Y1969" t="s">
        <v>2803</v>
      </c>
      <c r="Z1969" t="s">
        <v>4117</v>
      </c>
      <c r="AA1969" t="s">
        <v>1638</v>
      </c>
      <c r="AB1969" s="210">
        <v>37043</v>
      </c>
      <c r="AC1969" s="210">
        <v>37072</v>
      </c>
    </row>
    <row r="1970" spans="1:30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25">
        <f t="shared" si="155"/>
        <v>5000</v>
      </c>
      <c r="G1970" s="214">
        <v>1246641</v>
      </c>
      <c r="H1970" s="210">
        <v>37026.368611111109</v>
      </c>
      <c r="I1970" t="s">
        <v>3692</v>
      </c>
      <c r="M1970" t="s">
        <v>3795</v>
      </c>
      <c r="N1970" t="s">
        <v>3275</v>
      </c>
      <c r="O1970" t="s">
        <v>3635</v>
      </c>
      <c r="P1970" s="211">
        <v>5000</v>
      </c>
      <c r="S1970" t="s">
        <v>3796</v>
      </c>
      <c r="T1970" t="s">
        <v>2685</v>
      </c>
      <c r="U1970" s="213">
        <v>3.0649999999999999</v>
      </c>
      <c r="V1970" t="s">
        <v>1639</v>
      </c>
      <c r="W1970" t="s">
        <v>3637</v>
      </c>
      <c r="X1970" t="s">
        <v>3580</v>
      </c>
      <c r="Y1970" t="s">
        <v>3280</v>
      </c>
      <c r="Z1970" t="s">
        <v>4117</v>
      </c>
      <c r="AA1970">
        <v>789493</v>
      </c>
      <c r="AB1970" s="210">
        <v>37027.875</v>
      </c>
      <c r="AC1970" s="210">
        <v>37027.875</v>
      </c>
    </row>
    <row r="1971" spans="1:30" x14ac:dyDescent="0.2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30</v>
      </c>
      <c r="F1971" s="225">
        <f t="shared" si="155"/>
        <v>150000</v>
      </c>
      <c r="G1971" s="214">
        <v>1246642</v>
      </c>
      <c r="H1971" s="210">
        <v>37026.368657407409</v>
      </c>
      <c r="I1971" t="s">
        <v>3246</v>
      </c>
      <c r="M1971" t="s">
        <v>3795</v>
      </c>
      <c r="N1971" t="s">
        <v>3247</v>
      </c>
      <c r="O1971" t="s">
        <v>3248</v>
      </c>
      <c r="P1971" s="211">
        <v>5000</v>
      </c>
      <c r="S1971" t="s">
        <v>3796</v>
      </c>
      <c r="T1971" t="s">
        <v>2685</v>
      </c>
      <c r="U1971" s="213">
        <v>4.51</v>
      </c>
      <c r="V1971" t="s">
        <v>1466</v>
      </c>
      <c r="W1971" t="s">
        <v>3975</v>
      </c>
      <c r="X1971" t="s">
        <v>3250</v>
      </c>
      <c r="Y1971" t="s">
        <v>2803</v>
      </c>
      <c r="Z1971" t="s">
        <v>4117</v>
      </c>
      <c r="AA1971" t="s">
        <v>1640</v>
      </c>
      <c r="AB1971" s="210">
        <v>37043.875</v>
      </c>
      <c r="AC1971" s="210">
        <v>37072.875</v>
      </c>
      <c r="AD1971">
        <f>(AC1971-AB1971+1)*SUM(P1971:Q1971)</f>
        <v>150000</v>
      </c>
    </row>
    <row r="1972" spans="1:30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25">
        <f t="shared" si="155"/>
        <v>5000</v>
      </c>
      <c r="G1972" s="214">
        <v>1246643</v>
      </c>
      <c r="H1972" s="210">
        <v>37026.368668981479</v>
      </c>
      <c r="I1972" t="s">
        <v>3281</v>
      </c>
      <c r="M1972" t="s">
        <v>3795</v>
      </c>
      <c r="N1972" t="s">
        <v>3275</v>
      </c>
      <c r="O1972" t="s">
        <v>3327</v>
      </c>
      <c r="P1972" s="211">
        <v>5000</v>
      </c>
      <c r="S1972" t="s">
        <v>3796</v>
      </c>
      <c r="T1972" t="s">
        <v>2685</v>
      </c>
      <c r="U1972" s="213">
        <v>4.3250000000000002</v>
      </c>
      <c r="V1972" t="s">
        <v>3377</v>
      </c>
      <c r="W1972" t="s">
        <v>3328</v>
      </c>
      <c r="X1972" t="s">
        <v>3329</v>
      </c>
      <c r="Y1972" t="s">
        <v>3280</v>
      </c>
      <c r="Z1972" t="s">
        <v>4117</v>
      </c>
      <c r="AA1972">
        <v>789494</v>
      </c>
      <c r="AB1972" s="210">
        <v>37027.875</v>
      </c>
      <c r="AC1972" s="210">
        <v>37027.875</v>
      </c>
    </row>
    <row r="1973" spans="1:30" x14ac:dyDescent="0.2">
      <c r="A1973" s="44" t="str">
        <f t="shared" si="151"/>
        <v xml:space="preserve"> Natural Gas Physical</v>
      </c>
      <c r="B1973" s="44" t="str">
        <f t="shared" si="152"/>
        <v/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25">
        <f t="shared" si="155"/>
        <v>10000</v>
      </c>
      <c r="G1973" s="214">
        <v>1246644</v>
      </c>
      <c r="H1973" s="210">
        <v>37026.368680555555</v>
      </c>
      <c r="I1973" t="s">
        <v>1641</v>
      </c>
      <c r="M1973" t="s">
        <v>3795</v>
      </c>
      <c r="N1973" t="s">
        <v>3623</v>
      </c>
      <c r="O1973" t="s">
        <v>3624</v>
      </c>
      <c r="Q1973" s="211">
        <v>10000</v>
      </c>
      <c r="S1973" t="s">
        <v>4320</v>
      </c>
      <c r="T1973" t="s">
        <v>3625</v>
      </c>
      <c r="U1973" s="213">
        <v>6.0750000000000002</v>
      </c>
      <c r="V1973" t="s">
        <v>1642</v>
      </c>
      <c r="W1973" t="s">
        <v>3627</v>
      </c>
      <c r="X1973" t="s">
        <v>3628</v>
      </c>
      <c r="Y1973" t="s">
        <v>3280</v>
      </c>
      <c r="Z1973" t="s">
        <v>4118</v>
      </c>
      <c r="AA1973">
        <v>789495</v>
      </c>
      <c r="AB1973" s="210">
        <v>37026.875</v>
      </c>
      <c r="AC1973" s="210">
        <v>37026.875</v>
      </c>
    </row>
    <row r="1974" spans="1:30" x14ac:dyDescent="0.2">
      <c r="A1974" s="44" t="str">
        <f t="shared" si="151"/>
        <v>US Crude Financial</v>
      </c>
      <c r="B1974" s="44" t="str">
        <f t="shared" si="152"/>
        <v>US</v>
      </c>
      <c r="C1974" s="44" t="str">
        <f t="shared" si="153"/>
        <v>Crude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1</v>
      </c>
      <c r="F1974" s="225">
        <f t="shared" si="155"/>
        <v>25000</v>
      </c>
      <c r="G1974" s="214">
        <v>1246646</v>
      </c>
      <c r="H1974" s="210">
        <v>37026.368715277778</v>
      </c>
      <c r="I1974" t="s">
        <v>3246</v>
      </c>
      <c r="M1974" t="s">
        <v>4216</v>
      </c>
      <c r="N1974" t="s">
        <v>1643</v>
      </c>
      <c r="O1974" t="s">
        <v>1644</v>
      </c>
      <c r="Q1974" s="211">
        <v>25000</v>
      </c>
      <c r="S1974" t="s">
        <v>3798</v>
      </c>
      <c r="T1974" t="s">
        <v>2685</v>
      </c>
      <c r="U1974" s="213">
        <v>-0.01</v>
      </c>
      <c r="V1974" t="s">
        <v>1514</v>
      </c>
      <c r="W1974" t="s">
        <v>1645</v>
      </c>
      <c r="X1974" t="s">
        <v>1646</v>
      </c>
      <c r="Y1974" t="s">
        <v>2803</v>
      </c>
      <c r="Z1974" t="s">
        <v>4117</v>
      </c>
      <c r="AA1974" t="s">
        <v>1647</v>
      </c>
      <c r="AB1974" s="210">
        <v>37073</v>
      </c>
      <c r="AC1974" s="210">
        <v>37103</v>
      </c>
    </row>
    <row r="1975" spans="1:30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25">
        <f t="shared" si="155"/>
        <v>5000</v>
      </c>
      <c r="G1975" s="214">
        <v>1246647</v>
      </c>
      <c r="H1975" s="210">
        <v>37026.368726851855</v>
      </c>
      <c r="I1975" t="s">
        <v>3157</v>
      </c>
      <c r="M1975" t="s">
        <v>3795</v>
      </c>
      <c r="N1975" t="s">
        <v>3275</v>
      </c>
      <c r="O1975" t="s">
        <v>3584</v>
      </c>
      <c r="P1975" s="211">
        <v>5000</v>
      </c>
      <c r="S1975" t="s">
        <v>3796</v>
      </c>
      <c r="T1975" t="s">
        <v>2685</v>
      </c>
      <c r="U1975" s="213">
        <v>4.3650000000000002</v>
      </c>
      <c r="V1975" t="s">
        <v>1092</v>
      </c>
      <c r="W1975" t="s">
        <v>3586</v>
      </c>
      <c r="X1975" t="s">
        <v>3587</v>
      </c>
      <c r="Y1975" t="s">
        <v>3280</v>
      </c>
      <c r="Z1975" t="s">
        <v>4117</v>
      </c>
      <c r="AA1975">
        <v>789496</v>
      </c>
      <c r="AB1975" s="210">
        <v>37027.875</v>
      </c>
      <c r="AC1975" s="210">
        <v>37027.875</v>
      </c>
    </row>
    <row r="1976" spans="1:30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25">
        <f t="shared" si="155"/>
        <v>5000</v>
      </c>
      <c r="G1976" s="214">
        <v>1246648</v>
      </c>
      <c r="H1976" s="210">
        <v>37026.368738425925</v>
      </c>
      <c r="I1976" t="s">
        <v>3281</v>
      </c>
      <c r="M1976" t="s">
        <v>3795</v>
      </c>
      <c r="N1976" t="s">
        <v>3275</v>
      </c>
      <c r="O1976" t="s">
        <v>3276</v>
      </c>
      <c r="P1976" s="211">
        <v>5000</v>
      </c>
      <c r="S1976" t="s">
        <v>3796</v>
      </c>
      <c r="T1976" t="s">
        <v>2685</v>
      </c>
      <c r="U1976" s="213">
        <v>4.5736999999999997</v>
      </c>
      <c r="V1976" t="s">
        <v>3282</v>
      </c>
      <c r="W1976" t="s">
        <v>3278</v>
      </c>
      <c r="X1976" t="s">
        <v>3279</v>
      </c>
      <c r="Y1976" t="s">
        <v>3280</v>
      </c>
      <c r="Z1976" t="s">
        <v>4117</v>
      </c>
      <c r="AA1976">
        <v>789497</v>
      </c>
      <c r="AB1976" s="210">
        <v>37027.875</v>
      </c>
      <c r="AC1976" s="210">
        <v>37027.875</v>
      </c>
    </row>
    <row r="1977" spans="1:30" x14ac:dyDescent="0.2">
      <c r="A1977" s="44" t="str">
        <f t="shared" si="151"/>
        <v>US Natural Gas Financial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Financial</v>
      </c>
      <c r="E1977" s="44">
        <f>IF(VLOOKUP(S1977,'DD-Lookup'!$J$6:$L$50,3,FALSE)="Monthly",(YEAR(AC1977)-YEAR(AB1977))*12+MONTH(AC1977)-MONTH(AB1977)+1,(AC1977-AB1977+1))</f>
        <v>151</v>
      </c>
      <c r="F1977" s="225">
        <f t="shared" si="155"/>
        <v>755000</v>
      </c>
      <c r="G1977" s="214">
        <v>1246649</v>
      </c>
      <c r="H1977" s="210">
        <v>37026.368784722225</v>
      </c>
      <c r="I1977" t="s">
        <v>3246</v>
      </c>
      <c r="M1977" t="s">
        <v>3795</v>
      </c>
      <c r="N1977" t="s">
        <v>3247</v>
      </c>
      <c r="O1977" t="s">
        <v>3346</v>
      </c>
      <c r="P1977" s="211">
        <v>5000</v>
      </c>
      <c r="S1977" t="s">
        <v>3796</v>
      </c>
      <c r="T1977" t="s">
        <v>2685</v>
      </c>
      <c r="U1977" s="213">
        <v>4.91</v>
      </c>
      <c r="V1977" t="s">
        <v>1183</v>
      </c>
      <c r="W1977" t="s">
        <v>3975</v>
      </c>
      <c r="X1977" t="s">
        <v>3250</v>
      </c>
      <c r="Y1977" t="s">
        <v>2803</v>
      </c>
      <c r="Z1977" t="s">
        <v>4117</v>
      </c>
      <c r="AA1977" t="s">
        <v>1648</v>
      </c>
      <c r="AB1977" s="210">
        <v>37196</v>
      </c>
      <c r="AC1977" s="210">
        <v>37346</v>
      </c>
      <c r="AD1977">
        <f>(AC1977-AB1977+1)*SUM(P1977:Q1977)</f>
        <v>755000</v>
      </c>
    </row>
    <row r="1978" spans="1:30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25">
        <f t="shared" si="155"/>
        <v>25000</v>
      </c>
      <c r="G1978" s="214">
        <v>1246650</v>
      </c>
      <c r="H1978" s="210">
        <v>37026.368784722225</v>
      </c>
      <c r="I1978" t="s">
        <v>2630</v>
      </c>
      <c r="M1978" t="s">
        <v>3795</v>
      </c>
      <c r="N1978" t="s">
        <v>3275</v>
      </c>
      <c r="O1978" t="s">
        <v>3457</v>
      </c>
      <c r="P1978" s="211">
        <v>25000</v>
      </c>
      <c r="S1978" t="s">
        <v>3796</v>
      </c>
      <c r="T1978" t="s">
        <v>2685</v>
      </c>
      <c r="U1978" s="213">
        <v>4.46</v>
      </c>
      <c r="V1978" t="s">
        <v>3503</v>
      </c>
      <c r="W1978" t="s">
        <v>3459</v>
      </c>
      <c r="X1978" t="s">
        <v>3460</v>
      </c>
      <c r="Y1978" t="s">
        <v>3280</v>
      </c>
      <c r="Z1978" t="s">
        <v>4117</v>
      </c>
      <c r="AA1978">
        <v>789499</v>
      </c>
      <c r="AB1978" s="210">
        <v>37027.875</v>
      </c>
      <c r="AC1978" s="210">
        <v>37027.875</v>
      </c>
    </row>
    <row r="1979" spans="1:30" x14ac:dyDescent="0.2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25">
        <f t="shared" si="155"/>
        <v>10000</v>
      </c>
      <c r="G1979" s="214">
        <v>1246651</v>
      </c>
      <c r="H1979" s="210">
        <v>37026.368796296294</v>
      </c>
      <c r="I1979" t="s">
        <v>1305</v>
      </c>
      <c r="M1979" t="s">
        <v>3795</v>
      </c>
      <c r="N1979" t="s">
        <v>3623</v>
      </c>
      <c r="O1979" t="s">
        <v>3624</v>
      </c>
      <c r="P1979" s="211">
        <v>10000</v>
      </c>
      <c r="S1979" t="s">
        <v>4320</v>
      </c>
      <c r="T1979" t="s">
        <v>3625</v>
      </c>
      <c r="U1979" s="213">
        <v>6.0650000000000004</v>
      </c>
      <c r="V1979" t="s">
        <v>1455</v>
      </c>
      <c r="W1979" t="s">
        <v>3627</v>
      </c>
      <c r="X1979" t="s">
        <v>3628</v>
      </c>
      <c r="Y1979" t="s">
        <v>3280</v>
      </c>
      <c r="Z1979" t="s">
        <v>4118</v>
      </c>
      <c r="AA1979">
        <v>789498</v>
      </c>
      <c r="AB1979" s="210">
        <v>37026.875</v>
      </c>
      <c r="AC1979" s="210">
        <v>37026.875</v>
      </c>
    </row>
    <row r="1980" spans="1:30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25">
        <f t="shared" si="155"/>
        <v>5000</v>
      </c>
      <c r="G1980" s="214">
        <v>1246652</v>
      </c>
      <c r="H1980" s="210">
        <v>37026.368796296294</v>
      </c>
      <c r="I1980" t="s">
        <v>3157</v>
      </c>
      <c r="M1980" t="s">
        <v>3795</v>
      </c>
      <c r="N1980" t="s">
        <v>3275</v>
      </c>
      <c r="O1980" t="s">
        <v>3588</v>
      </c>
      <c r="P1980" s="211">
        <v>5000</v>
      </c>
      <c r="S1980" t="s">
        <v>3796</v>
      </c>
      <c r="T1980" t="s">
        <v>2685</v>
      </c>
      <c r="U1980" s="213">
        <v>4.37</v>
      </c>
      <c r="V1980" t="s">
        <v>1092</v>
      </c>
      <c r="W1980" t="s">
        <v>3586</v>
      </c>
      <c r="X1980" t="s">
        <v>3587</v>
      </c>
      <c r="Y1980" t="s">
        <v>3280</v>
      </c>
      <c r="Z1980" t="s">
        <v>4117</v>
      </c>
      <c r="AA1980">
        <v>789500</v>
      </c>
      <c r="AB1980" s="210">
        <v>37027.875</v>
      </c>
      <c r="AC1980" s="210">
        <v>37027.875</v>
      </c>
    </row>
    <row r="1981" spans="1:30" x14ac:dyDescent="0.2">
      <c r="A1981" s="44" t="str">
        <f t="shared" si="151"/>
        <v>US Natural Gas Financial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Financial</v>
      </c>
      <c r="E1981" s="44">
        <f>IF(VLOOKUP(S1981,'DD-Lookup'!$J$6:$L$50,3,FALSE)="Monthly",(YEAR(AC1981)-YEAR(AB1981))*12+MONTH(AC1981)-MONTH(AB1981)+1,(AC1981-AB1981+1))</f>
        <v>31</v>
      </c>
      <c r="F1981" s="225">
        <f t="shared" si="155"/>
        <v>3100</v>
      </c>
      <c r="G1981" s="214">
        <v>1246653</v>
      </c>
      <c r="H1981" s="210">
        <v>37026.368807870371</v>
      </c>
      <c r="I1981" t="s">
        <v>3324</v>
      </c>
      <c r="M1981" t="s">
        <v>3795</v>
      </c>
      <c r="N1981" t="s">
        <v>1485</v>
      </c>
      <c r="O1981" t="s">
        <v>1609</v>
      </c>
      <c r="P1981" s="211">
        <v>100</v>
      </c>
      <c r="S1981" t="s">
        <v>1215</v>
      </c>
      <c r="T1981" t="s">
        <v>2685</v>
      </c>
      <c r="U1981" s="213">
        <v>0.1</v>
      </c>
      <c r="V1981" t="s">
        <v>1610</v>
      </c>
      <c r="W1981" t="s">
        <v>1216</v>
      </c>
      <c r="X1981" t="s">
        <v>1217</v>
      </c>
      <c r="Y1981" t="s">
        <v>2803</v>
      </c>
      <c r="Z1981" t="s">
        <v>4117</v>
      </c>
      <c r="AA1981" t="s">
        <v>1649</v>
      </c>
      <c r="AB1981" s="210">
        <v>37073</v>
      </c>
      <c r="AC1981" s="210">
        <v>37103</v>
      </c>
      <c r="AD1981">
        <f>(AC1981-AB1981+1)*SUM(P1981:Q1981)</f>
        <v>3100</v>
      </c>
    </row>
    <row r="1982" spans="1:30" x14ac:dyDescent="0.2">
      <c r="A1982" s="44" t="str">
        <f t="shared" si="151"/>
        <v xml:space="preserve"> Power Physical</v>
      </c>
      <c r="B1982" s="44" t="str">
        <f t="shared" si="152"/>
        <v/>
      </c>
      <c r="C1982" s="44" t="str">
        <f t="shared" si="153"/>
        <v>Power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5</v>
      </c>
      <c r="F1982" s="225">
        <f t="shared" si="155"/>
        <v>125</v>
      </c>
      <c r="G1982" s="214">
        <v>1246656</v>
      </c>
      <c r="H1982" s="210">
        <v>37026.368831018517</v>
      </c>
      <c r="I1982" t="s">
        <v>2728</v>
      </c>
      <c r="M1982" t="s">
        <v>3886</v>
      </c>
      <c r="N1982" t="s">
        <v>2705</v>
      </c>
      <c r="O1982" t="s">
        <v>2829</v>
      </c>
      <c r="Q1982" s="211">
        <v>25</v>
      </c>
      <c r="S1982" t="s">
        <v>3794</v>
      </c>
      <c r="T1982" t="s">
        <v>2707</v>
      </c>
      <c r="U1982" s="213">
        <v>26</v>
      </c>
      <c r="V1982" t="s">
        <v>3043</v>
      </c>
      <c r="W1982" t="s">
        <v>2709</v>
      </c>
      <c r="X1982" t="s">
        <v>2710</v>
      </c>
      <c r="Y1982" t="s">
        <v>2711</v>
      </c>
      <c r="Z1982" t="s">
        <v>2712</v>
      </c>
      <c r="AA1982">
        <v>102427.1</v>
      </c>
      <c r="AB1982" s="210">
        <v>37032.875</v>
      </c>
      <c r="AC1982" s="210">
        <v>37036.875</v>
      </c>
    </row>
    <row r="1983" spans="1:30" x14ac:dyDescent="0.2">
      <c r="A1983" s="44" t="str">
        <f t="shared" si="151"/>
        <v>US Natural Gas Financial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30</v>
      </c>
      <c r="F1983" s="225">
        <f t="shared" si="155"/>
        <v>225000</v>
      </c>
      <c r="G1983" s="214">
        <v>1246657</v>
      </c>
      <c r="H1983" s="210">
        <v>37026.36886574074</v>
      </c>
      <c r="I1983" t="s">
        <v>3256</v>
      </c>
      <c r="M1983" t="s">
        <v>3795</v>
      </c>
      <c r="N1983" t="s">
        <v>3247</v>
      </c>
      <c r="O1983" t="s">
        <v>3248</v>
      </c>
      <c r="Q1983" s="211">
        <v>7500</v>
      </c>
      <c r="S1983" t="s">
        <v>3796</v>
      </c>
      <c r="T1983" t="s">
        <v>2685</v>
      </c>
      <c r="U1983" s="213">
        <v>4.5149999999999997</v>
      </c>
      <c r="V1983" t="s">
        <v>1650</v>
      </c>
      <c r="W1983" t="s">
        <v>3975</v>
      </c>
      <c r="X1983" t="s">
        <v>3250</v>
      </c>
      <c r="Y1983" t="s">
        <v>2803</v>
      </c>
      <c r="Z1983" t="s">
        <v>4117</v>
      </c>
      <c r="AA1983" t="s">
        <v>1651</v>
      </c>
      <c r="AB1983" s="210">
        <v>37043.875</v>
      </c>
      <c r="AC1983" s="210">
        <v>37072.875</v>
      </c>
      <c r="AD1983">
        <f>(AC1983-AB1983+1)*SUM(P1983:Q1983)</f>
        <v>225000</v>
      </c>
    </row>
    <row r="1984" spans="1:30" x14ac:dyDescent="0.2">
      <c r="A1984" s="44" t="str">
        <f t="shared" si="151"/>
        <v xml:space="preserve"> Natural Gas Physical</v>
      </c>
      <c r="B1984" s="44" t="str">
        <f t="shared" si="152"/>
        <v/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25">
        <f t="shared" si="155"/>
        <v>5000</v>
      </c>
      <c r="G1984" s="214">
        <v>1246659</v>
      </c>
      <c r="H1984" s="210">
        <v>37026.368900462963</v>
      </c>
      <c r="I1984" t="s">
        <v>1416</v>
      </c>
      <c r="M1984" t="s">
        <v>3795</v>
      </c>
      <c r="N1984" t="s">
        <v>3623</v>
      </c>
      <c r="O1984" t="s">
        <v>1417</v>
      </c>
      <c r="P1984" s="211">
        <v>5000</v>
      </c>
      <c r="S1984" t="s">
        <v>3796</v>
      </c>
      <c r="T1984" t="s">
        <v>2685</v>
      </c>
      <c r="U1984" s="213">
        <v>4.37</v>
      </c>
      <c r="V1984" t="s">
        <v>1418</v>
      </c>
      <c r="W1984" t="s">
        <v>1419</v>
      </c>
      <c r="X1984" t="s">
        <v>1420</v>
      </c>
      <c r="Y1984" t="s">
        <v>3280</v>
      </c>
      <c r="Z1984" t="s">
        <v>4118</v>
      </c>
      <c r="AA1984">
        <v>789501</v>
      </c>
      <c r="AB1984" s="210">
        <v>37027.875</v>
      </c>
      <c r="AC1984" s="210">
        <v>37027.875</v>
      </c>
    </row>
    <row r="1985" spans="1:30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25">
        <f t="shared" si="155"/>
        <v>10000</v>
      </c>
      <c r="G1985" s="214">
        <v>1246660</v>
      </c>
      <c r="H1985" s="210">
        <v>37026.368900462963</v>
      </c>
      <c r="I1985" t="s">
        <v>3281</v>
      </c>
      <c r="M1985" t="s">
        <v>3795</v>
      </c>
      <c r="N1985" t="s">
        <v>3275</v>
      </c>
      <c r="O1985" t="s">
        <v>3361</v>
      </c>
      <c r="P1985" s="211">
        <v>10000</v>
      </c>
      <c r="S1985" t="s">
        <v>3796</v>
      </c>
      <c r="T1985" t="s">
        <v>2685</v>
      </c>
      <c r="U1985" s="213">
        <v>4.42</v>
      </c>
      <c r="V1985" t="s">
        <v>3362</v>
      </c>
      <c r="W1985" t="s">
        <v>3363</v>
      </c>
      <c r="X1985" t="s">
        <v>3364</v>
      </c>
      <c r="Y1985" t="s">
        <v>3280</v>
      </c>
      <c r="Z1985" t="s">
        <v>4117</v>
      </c>
      <c r="AA1985">
        <v>789502</v>
      </c>
      <c r="AB1985" s="210">
        <v>37027.875</v>
      </c>
      <c r="AC1985" s="210">
        <v>37027.875</v>
      </c>
    </row>
    <row r="1986" spans="1:30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25">
        <f t="shared" si="155"/>
        <v>5000</v>
      </c>
      <c r="G1986" s="214">
        <v>1246661</v>
      </c>
      <c r="H1986" s="210">
        <v>37026.36891203704</v>
      </c>
      <c r="I1986" t="s">
        <v>3565</v>
      </c>
      <c r="M1986" t="s">
        <v>3795</v>
      </c>
      <c r="N1986" t="s">
        <v>3275</v>
      </c>
      <c r="O1986" t="s">
        <v>3407</v>
      </c>
      <c r="Q1986" s="211">
        <v>5000</v>
      </c>
      <c r="S1986" t="s">
        <v>3796</v>
      </c>
      <c r="T1986" t="s">
        <v>2685</v>
      </c>
      <c r="U1986" s="213">
        <v>4.6749999999999998</v>
      </c>
      <c r="V1986" t="s">
        <v>1652</v>
      </c>
      <c r="W1986" t="s">
        <v>3408</v>
      </c>
      <c r="X1986" t="s">
        <v>3409</v>
      </c>
      <c r="Y1986" t="s">
        <v>3280</v>
      </c>
      <c r="Z1986" t="s">
        <v>4117</v>
      </c>
      <c r="AA1986">
        <v>789503</v>
      </c>
      <c r="AB1986" s="210">
        <v>37027.875</v>
      </c>
      <c r="AC1986" s="210">
        <v>37027.875</v>
      </c>
    </row>
    <row r="1987" spans="1:30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25">
        <f t="shared" si="155"/>
        <v>4000</v>
      </c>
      <c r="G1987" s="214">
        <v>1246662</v>
      </c>
      <c r="H1987" s="210">
        <v>37026.368969907409</v>
      </c>
      <c r="I1987" t="s">
        <v>3692</v>
      </c>
      <c r="M1987" t="s">
        <v>3795</v>
      </c>
      <c r="N1987" t="s">
        <v>3275</v>
      </c>
      <c r="O1987" t="s">
        <v>3577</v>
      </c>
      <c r="P1987" s="211">
        <v>4000</v>
      </c>
      <c r="S1987" t="s">
        <v>3796</v>
      </c>
      <c r="T1987" t="s">
        <v>2685</v>
      </c>
      <c r="U1987" s="213">
        <v>4.7</v>
      </c>
      <c r="V1987" t="s">
        <v>1043</v>
      </c>
      <c r="W1987" t="s">
        <v>3579</v>
      </c>
      <c r="X1987" t="s">
        <v>3580</v>
      </c>
      <c r="Y1987" t="s">
        <v>3280</v>
      </c>
      <c r="Z1987" t="s">
        <v>4117</v>
      </c>
      <c r="AA1987">
        <v>789504</v>
      </c>
      <c r="AB1987" s="210">
        <v>37027.875</v>
      </c>
      <c r="AC1987" s="210">
        <v>37027.875</v>
      </c>
    </row>
    <row r="1988" spans="1:30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25">
        <f t="shared" si="155"/>
        <v>5000</v>
      </c>
      <c r="G1988" s="214">
        <v>1246663</v>
      </c>
      <c r="H1988" s="210">
        <v>37026.368981481479</v>
      </c>
      <c r="I1988" t="s">
        <v>4237</v>
      </c>
      <c r="M1988" t="s">
        <v>3795</v>
      </c>
      <c r="N1988" t="s">
        <v>3275</v>
      </c>
      <c r="O1988" t="s">
        <v>3600</v>
      </c>
      <c r="Q1988" s="211">
        <v>5000</v>
      </c>
      <c r="S1988" t="s">
        <v>3796</v>
      </c>
      <c r="T1988" t="s">
        <v>2685</v>
      </c>
      <c r="U1988" s="213">
        <v>4.4400000000000004</v>
      </c>
      <c r="V1988" t="s">
        <v>3585</v>
      </c>
      <c r="W1988" t="s">
        <v>3471</v>
      </c>
      <c r="X1988" t="s">
        <v>3587</v>
      </c>
      <c r="Y1988" t="s">
        <v>3280</v>
      </c>
      <c r="Z1988" t="s">
        <v>4117</v>
      </c>
      <c r="AA1988">
        <v>789505</v>
      </c>
      <c r="AB1988" s="210">
        <v>37027.875</v>
      </c>
      <c r="AC1988" s="210">
        <v>37027.875</v>
      </c>
    </row>
    <row r="1989" spans="1:30" x14ac:dyDescent="0.2">
      <c r="A1989" s="44" t="str">
        <f t="shared" si="151"/>
        <v>US Natural Gas Financial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30</v>
      </c>
      <c r="F1989" s="225">
        <f t="shared" si="155"/>
        <v>75000</v>
      </c>
      <c r="G1989" s="214">
        <v>1246664</v>
      </c>
      <c r="H1989" s="210">
        <v>37026.369016203702</v>
      </c>
      <c r="I1989" t="s">
        <v>3283</v>
      </c>
      <c r="M1989" t="s">
        <v>3795</v>
      </c>
      <c r="N1989" t="s">
        <v>3247</v>
      </c>
      <c r="O1989" t="s">
        <v>3248</v>
      </c>
      <c r="Q1989" s="211">
        <v>2500</v>
      </c>
      <c r="S1989" t="s">
        <v>3796</v>
      </c>
      <c r="T1989" t="s">
        <v>2685</v>
      </c>
      <c r="U1989" s="213">
        <v>4.5199999999999996</v>
      </c>
      <c r="V1989" t="s">
        <v>3466</v>
      </c>
      <c r="W1989" t="s">
        <v>3975</v>
      </c>
      <c r="X1989" t="s">
        <v>3250</v>
      </c>
      <c r="Y1989" t="s">
        <v>2803</v>
      </c>
      <c r="Z1989" t="s">
        <v>4117</v>
      </c>
      <c r="AA1989" t="s">
        <v>1653</v>
      </c>
      <c r="AB1989" s="210">
        <v>37043.875</v>
      </c>
      <c r="AC1989" s="210">
        <v>37072.875</v>
      </c>
      <c r="AD1989">
        <f>(AC1989-AB1989+1)*SUM(P1989:Q1989)</f>
        <v>75000</v>
      </c>
    </row>
    <row r="1990" spans="1:30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16</v>
      </c>
      <c r="F1990" s="225">
        <f t="shared" si="155"/>
        <v>160000</v>
      </c>
      <c r="G1990" s="214">
        <v>1246665</v>
      </c>
      <c r="H1990" s="210">
        <v>37026.369050925925</v>
      </c>
      <c r="I1990" t="s">
        <v>1276</v>
      </c>
      <c r="M1990" t="s">
        <v>3795</v>
      </c>
      <c r="N1990" t="s">
        <v>3247</v>
      </c>
      <c r="O1990" t="s">
        <v>3422</v>
      </c>
      <c r="P1990" s="211">
        <v>10000</v>
      </c>
      <c r="S1990" t="s">
        <v>3796</v>
      </c>
      <c r="T1990" t="s">
        <v>2685</v>
      </c>
      <c r="U1990" s="213">
        <v>4.4550000000000001</v>
      </c>
      <c r="V1990" t="s">
        <v>1277</v>
      </c>
      <c r="W1990" t="s">
        <v>3424</v>
      </c>
      <c r="X1990" t="s">
        <v>3425</v>
      </c>
      <c r="Y1990" t="s">
        <v>2803</v>
      </c>
      <c r="Z1990" t="s">
        <v>4117</v>
      </c>
      <c r="AA1990" t="s">
        <v>1654</v>
      </c>
      <c r="AB1990" s="210">
        <v>37027.875</v>
      </c>
      <c r="AC1990" s="210">
        <v>37042.875</v>
      </c>
      <c r="AD1990">
        <f>(AC1990-AB1990+1)*SUM(P1990:Q1990)</f>
        <v>160000</v>
      </c>
    </row>
    <row r="1991" spans="1:30" x14ac:dyDescent="0.2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30</v>
      </c>
      <c r="F1991" s="225">
        <f t="shared" si="155"/>
        <v>300000</v>
      </c>
      <c r="G1991" s="214">
        <v>1246667</v>
      </c>
      <c r="H1991" s="210">
        <v>37026.369062500002</v>
      </c>
      <c r="I1991" t="s">
        <v>1262</v>
      </c>
      <c r="M1991" t="s">
        <v>3795</v>
      </c>
      <c r="N1991" t="s">
        <v>3247</v>
      </c>
      <c r="O1991" t="s">
        <v>3248</v>
      </c>
      <c r="Q1991" s="211">
        <v>10000</v>
      </c>
      <c r="S1991" t="s">
        <v>3796</v>
      </c>
      <c r="T1991" t="s">
        <v>2685</v>
      </c>
      <c r="U1991" s="213">
        <v>4.5199999999999996</v>
      </c>
      <c r="V1991" t="s">
        <v>1655</v>
      </c>
      <c r="W1991" t="s">
        <v>3975</v>
      </c>
      <c r="X1991" t="s">
        <v>3250</v>
      </c>
      <c r="Y1991" t="s">
        <v>2803</v>
      </c>
      <c r="Z1991" t="s">
        <v>4117</v>
      </c>
      <c r="AA1991" t="s">
        <v>1656</v>
      </c>
      <c r="AB1991" s="210">
        <v>37043.875</v>
      </c>
      <c r="AC1991" s="210">
        <v>37072.875</v>
      </c>
      <c r="AD1991">
        <f>(AC1991-AB1991+1)*SUM(P1991:Q1991)</f>
        <v>300000</v>
      </c>
    </row>
    <row r="1992" spans="1:30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25">
        <f t="shared" si="155"/>
        <v>5000</v>
      </c>
      <c r="G1992" s="214">
        <v>1246666</v>
      </c>
      <c r="H1992" s="210">
        <v>37026.369062500002</v>
      </c>
      <c r="I1992" t="s">
        <v>3157</v>
      </c>
      <c r="M1992" t="s">
        <v>3795</v>
      </c>
      <c r="N1992" t="s">
        <v>3275</v>
      </c>
      <c r="O1992" t="s">
        <v>3550</v>
      </c>
      <c r="Q1992" s="211">
        <v>5000</v>
      </c>
      <c r="S1992" t="s">
        <v>3796</v>
      </c>
      <c r="T1992" t="s">
        <v>2685</v>
      </c>
      <c r="U1992" s="213">
        <v>4.415</v>
      </c>
      <c r="V1992" t="s">
        <v>3493</v>
      </c>
      <c r="W1992" t="s">
        <v>3363</v>
      </c>
      <c r="X1992" t="s">
        <v>3364</v>
      </c>
      <c r="Y1992" t="s">
        <v>3280</v>
      </c>
      <c r="Z1992" t="s">
        <v>4117</v>
      </c>
      <c r="AA1992">
        <v>789506</v>
      </c>
      <c r="AB1992" s="210">
        <v>37027.875</v>
      </c>
      <c r="AC1992" s="210">
        <v>37027.875</v>
      </c>
    </row>
    <row r="1993" spans="1:30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25">
        <f t="shared" si="155"/>
        <v>5000</v>
      </c>
      <c r="G1993" s="214">
        <v>1246668</v>
      </c>
      <c r="H1993" s="210">
        <v>37026.369120370371</v>
      </c>
      <c r="I1993" t="s">
        <v>3157</v>
      </c>
      <c r="M1993" t="s">
        <v>3795</v>
      </c>
      <c r="N1993" t="s">
        <v>3275</v>
      </c>
      <c r="O1993" t="s">
        <v>3327</v>
      </c>
      <c r="Q1993" s="211">
        <v>5000</v>
      </c>
      <c r="S1993" t="s">
        <v>3796</v>
      </c>
      <c r="T1993" t="s">
        <v>2685</v>
      </c>
      <c r="U1993" s="213">
        <v>4.33</v>
      </c>
      <c r="V1993" t="s">
        <v>3277</v>
      </c>
      <c r="W1993" t="s">
        <v>3328</v>
      </c>
      <c r="X1993" t="s">
        <v>3329</v>
      </c>
      <c r="Y1993" t="s">
        <v>3280</v>
      </c>
      <c r="Z1993" t="s">
        <v>4117</v>
      </c>
      <c r="AA1993">
        <v>789507</v>
      </c>
      <c r="AB1993" s="210">
        <v>37027.875</v>
      </c>
      <c r="AC1993" s="210">
        <v>37027.875</v>
      </c>
    </row>
    <row r="1994" spans="1:30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25">
        <f t="shared" si="155"/>
        <v>10000</v>
      </c>
      <c r="G1994" s="214">
        <v>1246669</v>
      </c>
      <c r="H1994" s="210">
        <v>37026.369143518517</v>
      </c>
      <c r="I1994" t="s">
        <v>3093</v>
      </c>
      <c r="M1994" t="s">
        <v>3795</v>
      </c>
      <c r="N1994" t="s">
        <v>3275</v>
      </c>
      <c r="O1994" t="s">
        <v>1301</v>
      </c>
      <c r="P1994" s="211">
        <v>10000</v>
      </c>
      <c r="S1994" t="s">
        <v>3796</v>
      </c>
      <c r="T1994" t="s">
        <v>2685</v>
      </c>
      <c r="U1994" s="213">
        <v>4.4450000000000003</v>
      </c>
      <c r="V1994" t="s">
        <v>1093</v>
      </c>
      <c r="W1994" t="s">
        <v>3586</v>
      </c>
      <c r="X1994" t="s">
        <v>1302</v>
      </c>
      <c r="Y1994" t="s">
        <v>3280</v>
      </c>
      <c r="Z1994" t="s">
        <v>4117</v>
      </c>
      <c r="AA1994">
        <v>789509</v>
      </c>
      <c r="AB1994" s="210">
        <v>37027.875</v>
      </c>
      <c r="AC1994" s="210">
        <v>37027.875</v>
      </c>
    </row>
    <row r="1995" spans="1:30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25">
        <f t="shared" ref="F1995:F2058" si="160">E1995*SUM(P1995:Q1995)</f>
        <v>7217</v>
      </c>
      <c r="G1995" s="214">
        <v>1246671</v>
      </c>
      <c r="H1995" s="210">
        <v>37026.36917824074</v>
      </c>
      <c r="I1995" t="s">
        <v>3692</v>
      </c>
      <c r="M1995" t="s">
        <v>3795</v>
      </c>
      <c r="N1995" t="s">
        <v>3275</v>
      </c>
      <c r="O1995" t="s">
        <v>3516</v>
      </c>
      <c r="Q1995" s="211">
        <v>7217</v>
      </c>
      <c r="S1995" t="s">
        <v>3796</v>
      </c>
      <c r="T1995" t="s">
        <v>2685</v>
      </c>
      <c r="U1995" s="213">
        <v>4.72</v>
      </c>
      <c r="V1995" t="s">
        <v>1254</v>
      </c>
      <c r="W1995" t="s">
        <v>3518</v>
      </c>
      <c r="X1995" t="s">
        <v>3519</v>
      </c>
      <c r="Y1995" t="s">
        <v>3280</v>
      </c>
      <c r="Z1995" t="s">
        <v>4117</v>
      </c>
      <c r="AA1995">
        <v>789510</v>
      </c>
      <c r="AB1995" s="210">
        <v>37027.875</v>
      </c>
      <c r="AC1995" s="210">
        <v>37027.875</v>
      </c>
    </row>
    <row r="1996" spans="1:30" x14ac:dyDescent="0.2">
      <c r="A1996" s="44" t="str">
        <f t="shared" si="156"/>
        <v>US Crude Financial</v>
      </c>
      <c r="B1996" s="44" t="str">
        <f t="shared" si="157"/>
        <v>US</v>
      </c>
      <c r="C1996" s="44" t="str">
        <f t="shared" si="158"/>
        <v>Crude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</v>
      </c>
      <c r="F1996" s="225">
        <f t="shared" si="160"/>
        <v>50000</v>
      </c>
      <c r="G1996" s="214">
        <v>1246670</v>
      </c>
      <c r="H1996" s="210">
        <v>37026.36917824074</v>
      </c>
      <c r="I1996" t="s">
        <v>3246</v>
      </c>
      <c r="M1996" t="s">
        <v>4216</v>
      </c>
      <c r="N1996" t="s">
        <v>3046</v>
      </c>
      <c r="O1996" t="s">
        <v>3047</v>
      </c>
      <c r="P1996" s="211">
        <v>50000</v>
      </c>
      <c r="S1996" t="s">
        <v>3802</v>
      </c>
      <c r="T1996" t="s">
        <v>2685</v>
      </c>
      <c r="U1996" s="213">
        <v>28.78</v>
      </c>
      <c r="V1996" t="s">
        <v>1657</v>
      </c>
      <c r="W1996" t="s">
        <v>3049</v>
      </c>
      <c r="X1996" t="s">
        <v>3050</v>
      </c>
      <c r="Y1996" t="s">
        <v>2803</v>
      </c>
      <c r="Z1996" t="s">
        <v>4117</v>
      </c>
      <c r="AA1996" t="s">
        <v>1658</v>
      </c>
      <c r="AB1996" s="210">
        <v>37043</v>
      </c>
      <c r="AC1996" s="210">
        <v>37072</v>
      </c>
    </row>
    <row r="1997" spans="1:30" x14ac:dyDescent="0.2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153</v>
      </c>
      <c r="F1997" s="225">
        <f t="shared" si="160"/>
        <v>765000</v>
      </c>
      <c r="G1997" s="214">
        <v>1246672</v>
      </c>
      <c r="H1997" s="210">
        <v>37026.369247685187</v>
      </c>
      <c r="I1997" t="s">
        <v>3389</v>
      </c>
      <c r="M1997" t="s">
        <v>3795</v>
      </c>
      <c r="N1997" t="s">
        <v>3247</v>
      </c>
      <c r="O1997" t="s">
        <v>3430</v>
      </c>
      <c r="Q1997" s="211">
        <v>5000</v>
      </c>
      <c r="S1997" t="s">
        <v>3796</v>
      </c>
      <c r="T1997" t="s">
        <v>2685</v>
      </c>
      <c r="U1997" s="213">
        <v>4.625</v>
      </c>
      <c r="V1997" t="s">
        <v>1659</v>
      </c>
      <c r="W1997" t="s">
        <v>3975</v>
      </c>
      <c r="X1997" t="s">
        <v>3250</v>
      </c>
      <c r="Y1997" t="s">
        <v>2803</v>
      </c>
      <c r="Z1997" t="s">
        <v>4117</v>
      </c>
      <c r="AA1997" t="s">
        <v>1660</v>
      </c>
      <c r="AB1997" s="210">
        <v>37043</v>
      </c>
      <c r="AC1997" s="210">
        <v>37195</v>
      </c>
      <c r="AD1997">
        <f>(AC1997-AB1997+1)*SUM(P1997:Q1997)</f>
        <v>765000</v>
      </c>
    </row>
    <row r="1998" spans="1:30" x14ac:dyDescent="0.2">
      <c r="A1998" s="44" t="str">
        <f t="shared" si="156"/>
        <v>US Power Physical</v>
      </c>
      <c r="B1998" s="44" t="str">
        <f t="shared" si="157"/>
        <v>US</v>
      </c>
      <c r="C1998" s="44" t="str">
        <f t="shared" si="158"/>
        <v>Power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25">
        <f t="shared" si="160"/>
        <v>25</v>
      </c>
      <c r="G1998" s="214">
        <v>1246673</v>
      </c>
      <c r="H1998" s="210">
        <v>37026.369259259256</v>
      </c>
      <c r="I1998" t="s">
        <v>3086</v>
      </c>
      <c r="M1998" t="s">
        <v>3886</v>
      </c>
      <c r="N1998" t="s">
        <v>3650</v>
      </c>
      <c r="O1998" t="s">
        <v>1032</v>
      </c>
      <c r="P1998" s="211">
        <v>25</v>
      </c>
      <c r="S1998" t="s">
        <v>3794</v>
      </c>
      <c r="T1998" t="s">
        <v>2685</v>
      </c>
      <c r="U1998" s="213">
        <v>50</v>
      </c>
      <c r="V1998" t="s">
        <v>3699</v>
      </c>
      <c r="W1998" t="s">
        <v>3653</v>
      </c>
      <c r="X1998" t="s">
        <v>3654</v>
      </c>
      <c r="Y1998" t="s">
        <v>3074</v>
      </c>
      <c r="Z1998" t="s">
        <v>4112</v>
      </c>
      <c r="AA1998">
        <v>611176.1</v>
      </c>
      <c r="AB1998" s="210">
        <v>37027.875</v>
      </c>
      <c r="AC1998" s="210">
        <v>37027.875</v>
      </c>
    </row>
    <row r="1999" spans="1:30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25">
        <f t="shared" si="160"/>
        <v>5000</v>
      </c>
      <c r="G1999" s="214">
        <v>1246674</v>
      </c>
      <c r="H1999" s="210">
        <v>37026.369270833333</v>
      </c>
      <c r="I1999" t="s">
        <v>3565</v>
      </c>
      <c r="M1999" t="s">
        <v>3795</v>
      </c>
      <c r="N1999" t="s">
        <v>3275</v>
      </c>
      <c r="O1999" t="s">
        <v>1122</v>
      </c>
      <c r="Q1999" s="211">
        <v>5000</v>
      </c>
      <c r="S1999" t="s">
        <v>3796</v>
      </c>
      <c r="T1999" t="s">
        <v>2685</v>
      </c>
      <c r="U1999" s="213">
        <v>4.3150000000000004</v>
      </c>
      <c r="V1999" t="s">
        <v>1321</v>
      </c>
      <c r="W1999" t="s">
        <v>3363</v>
      </c>
      <c r="X1999" t="s">
        <v>3364</v>
      </c>
      <c r="Y1999" t="s">
        <v>3280</v>
      </c>
      <c r="Z1999" t="s">
        <v>4117</v>
      </c>
      <c r="AA1999">
        <v>789512</v>
      </c>
      <c r="AB1999" s="210">
        <v>37027.875</v>
      </c>
      <c r="AC1999" s="210">
        <v>37027.875</v>
      </c>
    </row>
    <row r="2000" spans="1:30" x14ac:dyDescent="0.2">
      <c r="A2000" s="44" t="str">
        <f t="shared" si="156"/>
        <v>US Crude Financial</v>
      </c>
      <c r="B2000" s="44" t="str">
        <f t="shared" si="157"/>
        <v>US</v>
      </c>
      <c r="C2000" s="44" t="str">
        <f t="shared" si="158"/>
        <v>Crude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</v>
      </c>
      <c r="F2000" s="225">
        <f t="shared" si="160"/>
        <v>50000</v>
      </c>
      <c r="G2000" s="214">
        <v>1246675</v>
      </c>
      <c r="H2000" s="210">
        <v>37026.369270833333</v>
      </c>
      <c r="I2000" t="s">
        <v>3246</v>
      </c>
      <c r="M2000" t="s">
        <v>4216</v>
      </c>
      <c r="N2000" t="s">
        <v>3046</v>
      </c>
      <c r="O2000" t="s">
        <v>3047</v>
      </c>
      <c r="Q2000" s="211">
        <v>50000</v>
      </c>
      <c r="S2000" t="s">
        <v>3802</v>
      </c>
      <c r="T2000" t="s">
        <v>2685</v>
      </c>
      <c r="U2000" s="213">
        <v>28.8</v>
      </c>
      <c r="V2000" t="s">
        <v>1514</v>
      </c>
      <c r="W2000" t="s">
        <v>3049</v>
      </c>
      <c r="X2000" t="s">
        <v>3050</v>
      </c>
      <c r="Y2000" t="s">
        <v>2803</v>
      </c>
      <c r="Z2000" t="s">
        <v>4117</v>
      </c>
      <c r="AA2000" t="s">
        <v>1661</v>
      </c>
      <c r="AB2000" s="210">
        <v>37043</v>
      </c>
      <c r="AC2000" s="210">
        <v>37072</v>
      </c>
    </row>
    <row r="2001" spans="1:30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25">
        <f t="shared" si="160"/>
        <v>25000</v>
      </c>
      <c r="G2001" s="214">
        <v>1246676</v>
      </c>
      <c r="H2001" s="210">
        <v>37026.36928240741</v>
      </c>
      <c r="I2001" t="s">
        <v>3822</v>
      </c>
      <c r="M2001" t="s">
        <v>3795</v>
      </c>
      <c r="N2001" t="s">
        <v>3275</v>
      </c>
      <c r="O2001" t="s">
        <v>3457</v>
      </c>
      <c r="Q2001" s="211">
        <v>25000</v>
      </c>
      <c r="S2001" t="s">
        <v>3796</v>
      </c>
      <c r="T2001" t="s">
        <v>2685</v>
      </c>
      <c r="U2001" s="213">
        <v>4.47</v>
      </c>
      <c r="V2001" t="s">
        <v>3458</v>
      </c>
      <c r="W2001" t="s">
        <v>3459</v>
      </c>
      <c r="X2001" t="s">
        <v>3460</v>
      </c>
      <c r="Y2001" t="s">
        <v>3280</v>
      </c>
      <c r="Z2001" t="s">
        <v>4117</v>
      </c>
      <c r="AA2001">
        <v>789514</v>
      </c>
      <c r="AB2001" s="210">
        <v>37027.875</v>
      </c>
      <c r="AC2001" s="210">
        <v>37027.875</v>
      </c>
    </row>
    <row r="2002" spans="1:30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25">
        <f t="shared" si="160"/>
        <v>1200</v>
      </c>
      <c r="G2002" s="214">
        <v>1246677</v>
      </c>
      <c r="H2002" s="210">
        <v>37026.369293981479</v>
      </c>
      <c r="I2002" t="s">
        <v>1304</v>
      </c>
      <c r="M2002" t="s">
        <v>3795</v>
      </c>
      <c r="N2002" t="s">
        <v>3275</v>
      </c>
      <c r="O2002" t="s">
        <v>3537</v>
      </c>
      <c r="Q2002" s="211">
        <v>1200</v>
      </c>
      <c r="S2002" t="s">
        <v>3796</v>
      </c>
      <c r="T2002" t="s">
        <v>2685</v>
      </c>
      <c r="U2002" s="213">
        <v>4.83</v>
      </c>
      <c r="V2002">
        <v>19691994</v>
      </c>
      <c r="W2002" t="s">
        <v>3539</v>
      </c>
      <c r="X2002" t="s">
        <v>3540</v>
      </c>
      <c r="Y2002" t="s">
        <v>3280</v>
      </c>
      <c r="Z2002" t="s">
        <v>4117</v>
      </c>
      <c r="AA2002">
        <v>789513</v>
      </c>
      <c r="AB2002" s="210">
        <v>37027.875</v>
      </c>
      <c r="AC2002" s="210">
        <v>37027.875</v>
      </c>
    </row>
    <row r="2003" spans="1:30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30</v>
      </c>
      <c r="F2003" s="225">
        <f t="shared" si="160"/>
        <v>450000</v>
      </c>
      <c r="G2003" s="214">
        <v>1246678</v>
      </c>
      <c r="H2003" s="210">
        <v>37026.369363425925</v>
      </c>
      <c r="I2003" t="s">
        <v>3134</v>
      </c>
      <c r="M2003" t="s">
        <v>3795</v>
      </c>
      <c r="N2003" t="s">
        <v>3247</v>
      </c>
      <c r="O2003" t="s">
        <v>3248</v>
      </c>
      <c r="P2003" s="211">
        <v>15000</v>
      </c>
      <c r="S2003" t="s">
        <v>3796</v>
      </c>
      <c r="T2003" t="s">
        <v>2685</v>
      </c>
      <c r="U2003" s="213">
        <v>4.51</v>
      </c>
      <c r="V2003" t="s">
        <v>3514</v>
      </c>
      <c r="W2003" t="s">
        <v>3975</v>
      </c>
      <c r="X2003" t="s">
        <v>3250</v>
      </c>
      <c r="Y2003" t="s">
        <v>2803</v>
      </c>
      <c r="Z2003" t="s">
        <v>4117</v>
      </c>
      <c r="AA2003" t="s">
        <v>1662</v>
      </c>
      <c r="AB2003" s="210">
        <v>37043.875</v>
      </c>
      <c r="AC2003" s="210">
        <v>37072.875</v>
      </c>
      <c r="AD2003">
        <f>(AC2003-AB2003+1)*SUM(P2003:Q2003)</f>
        <v>450000</v>
      </c>
    </row>
    <row r="2004" spans="1:30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25">
        <f t="shared" si="160"/>
        <v>10000</v>
      </c>
      <c r="G2004" s="214">
        <v>1246679</v>
      </c>
      <c r="H2004" s="210">
        <v>37026.369363425925</v>
      </c>
      <c r="I2004" t="s">
        <v>3134</v>
      </c>
      <c r="M2004" t="s">
        <v>3795</v>
      </c>
      <c r="N2004" t="s">
        <v>3275</v>
      </c>
      <c r="O2004" t="s">
        <v>3593</v>
      </c>
      <c r="P2004" s="211">
        <v>10000</v>
      </c>
      <c r="S2004" t="s">
        <v>3796</v>
      </c>
      <c r="T2004" t="s">
        <v>2685</v>
      </c>
      <c r="U2004" s="213">
        <v>5.9</v>
      </c>
      <c r="V2004" t="s">
        <v>1663</v>
      </c>
      <c r="W2004" t="s">
        <v>3579</v>
      </c>
      <c r="X2004" t="s">
        <v>3580</v>
      </c>
      <c r="Y2004" t="s">
        <v>3280</v>
      </c>
      <c r="Z2004" t="s">
        <v>4117</v>
      </c>
      <c r="AA2004">
        <v>789517</v>
      </c>
      <c r="AB2004" s="210">
        <v>37027.875</v>
      </c>
      <c r="AC2004" s="210">
        <v>37027.875</v>
      </c>
    </row>
    <row r="2005" spans="1:30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25">
        <f t="shared" si="160"/>
        <v>5000</v>
      </c>
      <c r="G2005" s="214">
        <v>1246680</v>
      </c>
      <c r="H2005" s="210">
        <v>37026.369386574072</v>
      </c>
      <c r="I2005" t="s">
        <v>4237</v>
      </c>
      <c r="M2005" t="s">
        <v>3795</v>
      </c>
      <c r="N2005" t="s">
        <v>3275</v>
      </c>
      <c r="O2005" t="s">
        <v>3655</v>
      </c>
      <c r="P2005" s="211">
        <v>5000</v>
      </c>
      <c r="S2005" t="s">
        <v>3796</v>
      </c>
      <c r="T2005" t="s">
        <v>2685</v>
      </c>
      <c r="U2005" s="213">
        <v>3.29</v>
      </c>
      <c r="V2005" t="s">
        <v>1108</v>
      </c>
      <c r="W2005" t="s">
        <v>3656</v>
      </c>
      <c r="X2005" t="s">
        <v>3580</v>
      </c>
      <c r="Y2005" t="s">
        <v>3280</v>
      </c>
      <c r="Z2005" t="s">
        <v>4117</v>
      </c>
      <c r="AA2005">
        <v>789515</v>
      </c>
      <c r="AB2005" s="210">
        <v>37027.875</v>
      </c>
      <c r="AC2005" s="210">
        <v>37027.875</v>
      </c>
    </row>
    <row r="2006" spans="1:30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25">
        <f t="shared" si="160"/>
        <v>1000</v>
      </c>
      <c r="G2006" s="214">
        <v>1246681</v>
      </c>
      <c r="H2006" s="210">
        <v>37026.369398148148</v>
      </c>
      <c r="I2006" t="s">
        <v>1497</v>
      </c>
      <c r="M2006" t="s">
        <v>3795</v>
      </c>
      <c r="N2006" t="s">
        <v>3275</v>
      </c>
      <c r="O2006" t="s">
        <v>1250</v>
      </c>
      <c r="P2006" s="211">
        <v>1000</v>
      </c>
      <c r="S2006" t="s">
        <v>3796</v>
      </c>
      <c r="T2006" t="s">
        <v>2685</v>
      </c>
      <c r="U2006" s="213">
        <v>4.6399999999999997</v>
      </c>
      <c r="V2006" t="s">
        <v>1498</v>
      </c>
      <c r="W2006" t="s">
        <v>3491</v>
      </c>
      <c r="X2006" t="s">
        <v>3492</v>
      </c>
      <c r="Y2006" t="s">
        <v>3280</v>
      </c>
      <c r="Z2006" t="s">
        <v>4117</v>
      </c>
      <c r="AA2006">
        <v>789516</v>
      </c>
      <c r="AB2006" s="210">
        <v>37027.875</v>
      </c>
      <c r="AC2006" s="210">
        <v>37027.875</v>
      </c>
    </row>
    <row r="2007" spans="1:30" x14ac:dyDescent="0.2">
      <c r="A2007" s="44" t="str">
        <f t="shared" si="156"/>
        <v>US Natural Gas Financial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153</v>
      </c>
      <c r="F2007" s="225">
        <f t="shared" si="160"/>
        <v>765000</v>
      </c>
      <c r="G2007" s="214">
        <v>1246682</v>
      </c>
      <c r="H2007" s="210">
        <v>37026.369409722225</v>
      </c>
      <c r="I2007" t="s">
        <v>3524</v>
      </c>
      <c r="M2007" t="s">
        <v>3795</v>
      </c>
      <c r="N2007" t="s">
        <v>3247</v>
      </c>
      <c r="O2007" t="s">
        <v>3430</v>
      </c>
      <c r="Q2007" s="211">
        <v>5000</v>
      </c>
      <c r="S2007" t="s">
        <v>3796</v>
      </c>
      <c r="T2007" t="s">
        <v>2685</v>
      </c>
      <c r="U2007" s="213">
        <v>4.625</v>
      </c>
      <c r="V2007" t="s">
        <v>1569</v>
      </c>
      <c r="W2007" t="s">
        <v>3975</v>
      </c>
      <c r="X2007" t="s">
        <v>3250</v>
      </c>
      <c r="Y2007" t="s">
        <v>2803</v>
      </c>
      <c r="Z2007" t="s">
        <v>4117</v>
      </c>
      <c r="AA2007" t="s">
        <v>1664</v>
      </c>
      <c r="AB2007" s="210">
        <v>37043</v>
      </c>
      <c r="AC2007" s="210">
        <v>37195</v>
      </c>
      <c r="AD2007">
        <f>(AC2007-AB2007+1)*SUM(P2007:Q2007)</f>
        <v>765000</v>
      </c>
    </row>
    <row r="2008" spans="1:30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25">
        <f t="shared" si="160"/>
        <v>5000</v>
      </c>
      <c r="G2008" s="214">
        <v>1246683</v>
      </c>
      <c r="H2008" s="210">
        <v>37026.369467592594</v>
      </c>
      <c r="I2008" t="s">
        <v>4237</v>
      </c>
      <c r="M2008" t="s">
        <v>3795</v>
      </c>
      <c r="N2008" t="s">
        <v>3718</v>
      </c>
      <c r="O2008" t="s">
        <v>1062</v>
      </c>
      <c r="P2008" s="211">
        <v>5000</v>
      </c>
      <c r="S2008" t="s">
        <v>3796</v>
      </c>
      <c r="T2008" t="s">
        <v>2685</v>
      </c>
      <c r="U2008" s="213">
        <v>4.4649999999999999</v>
      </c>
      <c r="V2008" t="s">
        <v>1063</v>
      </c>
      <c r="W2008" t="s">
        <v>1064</v>
      </c>
      <c r="X2008" t="s">
        <v>3722</v>
      </c>
      <c r="Y2008" t="s">
        <v>3280</v>
      </c>
      <c r="Z2008" t="s">
        <v>3723</v>
      </c>
      <c r="AA2008">
        <v>789519</v>
      </c>
      <c r="AB2008" s="210">
        <v>37027.875</v>
      </c>
      <c r="AC2008" s="210">
        <v>37027.875</v>
      </c>
    </row>
    <row r="2009" spans="1:30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25">
        <f t="shared" si="160"/>
        <v>5000</v>
      </c>
      <c r="G2009" s="214">
        <v>1246686</v>
      </c>
      <c r="H2009" s="210">
        <v>37026.369502314818</v>
      </c>
      <c r="I2009" t="s">
        <v>3674</v>
      </c>
      <c r="M2009" t="s">
        <v>3795</v>
      </c>
      <c r="N2009" t="s">
        <v>3275</v>
      </c>
      <c r="O2009" t="s">
        <v>3607</v>
      </c>
      <c r="Q2009" s="211">
        <v>5000</v>
      </c>
      <c r="S2009" t="s">
        <v>3796</v>
      </c>
      <c r="T2009" t="s">
        <v>2685</v>
      </c>
      <c r="U2009" s="213">
        <v>4.375</v>
      </c>
      <c r="V2009" t="s">
        <v>1665</v>
      </c>
      <c r="W2009" t="s">
        <v>3609</v>
      </c>
      <c r="X2009" t="s">
        <v>3580</v>
      </c>
      <c r="Y2009" t="s">
        <v>3280</v>
      </c>
      <c r="Z2009" t="s">
        <v>4117</v>
      </c>
      <c r="AA2009">
        <v>789520</v>
      </c>
      <c r="AB2009" s="210">
        <v>37027.875</v>
      </c>
      <c r="AC2009" s="210">
        <v>37027.875</v>
      </c>
    </row>
    <row r="2010" spans="1:30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25">
        <f t="shared" si="160"/>
        <v>5000</v>
      </c>
      <c r="G2010" s="214">
        <v>1246688</v>
      </c>
      <c r="H2010" s="210">
        <v>37026.369537037041</v>
      </c>
      <c r="I2010" t="s">
        <v>3336</v>
      </c>
      <c r="M2010" t="s">
        <v>3795</v>
      </c>
      <c r="N2010" t="s">
        <v>3275</v>
      </c>
      <c r="O2010" t="s">
        <v>3437</v>
      </c>
      <c r="P2010" s="211">
        <v>5000</v>
      </c>
      <c r="S2010" t="s">
        <v>3796</v>
      </c>
      <c r="T2010" t="s">
        <v>2685</v>
      </c>
      <c r="U2010" s="213">
        <v>4.5712000000000002</v>
      </c>
      <c r="V2010" t="s">
        <v>3379</v>
      </c>
      <c r="W2010" t="s">
        <v>3278</v>
      </c>
      <c r="X2010" t="s">
        <v>3279</v>
      </c>
      <c r="Y2010" t="s">
        <v>3280</v>
      </c>
      <c r="Z2010" t="s">
        <v>4117</v>
      </c>
      <c r="AA2010">
        <v>789522</v>
      </c>
      <c r="AB2010" s="210">
        <v>37027.875</v>
      </c>
      <c r="AC2010" s="210">
        <v>37027.875</v>
      </c>
    </row>
    <row r="2011" spans="1:30" x14ac:dyDescent="0.2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25">
        <f t="shared" si="160"/>
        <v>10000</v>
      </c>
      <c r="G2011" s="214">
        <v>1246687</v>
      </c>
      <c r="H2011" s="210">
        <v>37026.369537037041</v>
      </c>
      <c r="I2011" t="s">
        <v>3157</v>
      </c>
      <c r="M2011" t="s">
        <v>3795</v>
      </c>
      <c r="N2011" t="s">
        <v>3275</v>
      </c>
      <c r="O2011" t="s">
        <v>1250</v>
      </c>
      <c r="P2011" s="211">
        <v>10000</v>
      </c>
      <c r="S2011" t="s">
        <v>3796</v>
      </c>
      <c r="T2011" t="s">
        <v>2685</v>
      </c>
      <c r="U2011" s="213">
        <v>4.6399999999999997</v>
      </c>
      <c r="V2011" t="s">
        <v>1092</v>
      </c>
      <c r="W2011" t="s">
        <v>3491</v>
      </c>
      <c r="X2011" t="s">
        <v>3492</v>
      </c>
      <c r="Y2011" t="s">
        <v>3280</v>
      </c>
      <c r="Z2011" t="s">
        <v>4117</v>
      </c>
      <c r="AA2011">
        <v>789521</v>
      </c>
      <c r="AB2011" s="210">
        <v>37027.875</v>
      </c>
      <c r="AC2011" s="210">
        <v>37027.875</v>
      </c>
    </row>
    <row r="2012" spans="1:30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25">
        <f t="shared" si="160"/>
        <v>10000</v>
      </c>
      <c r="G2012" s="214">
        <v>1246689</v>
      </c>
      <c r="H2012" s="210">
        <v>37026.369560185187</v>
      </c>
      <c r="I2012" t="s">
        <v>3324</v>
      </c>
      <c r="M2012" t="s">
        <v>3795</v>
      </c>
      <c r="N2012" t="s">
        <v>3275</v>
      </c>
      <c r="O2012" t="s">
        <v>3693</v>
      </c>
      <c r="Q2012" s="211">
        <v>10000</v>
      </c>
      <c r="S2012" t="s">
        <v>3796</v>
      </c>
      <c r="T2012" t="s">
        <v>2685</v>
      </c>
      <c r="U2012" s="213">
        <v>10.7</v>
      </c>
      <c r="V2012" t="s">
        <v>3594</v>
      </c>
      <c r="W2012" t="s">
        <v>3695</v>
      </c>
      <c r="X2012" t="s">
        <v>3580</v>
      </c>
      <c r="Y2012" t="s">
        <v>3280</v>
      </c>
      <c r="Z2012" t="s">
        <v>4117</v>
      </c>
      <c r="AA2012">
        <v>789523</v>
      </c>
      <c r="AB2012" s="210">
        <v>37027.875</v>
      </c>
      <c r="AC2012" s="210">
        <v>37027.875</v>
      </c>
    </row>
    <row r="2013" spans="1:30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25">
        <f t="shared" si="160"/>
        <v>10000</v>
      </c>
      <c r="G2013" s="214">
        <v>1246690</v>
      </c>
      <c r="H2013" s="210">
        <v>37026.369606481479</v>
      </c>
      <c r="I2013" t="s">
        <v>3234</v>
      </c>
      <c r="M2013" t="s">
        <v>3795</v>
      </c>
      <c r="N2013" t="s">
        <v>3275</v>
      </c>
      <c r="O2013" t="s">
        <v>3461</v>
      </c>
      <c r="P2013" s="211">
        <v>10000</v>
      </c>
      <c r="S2013" t="s">
        <v>3796</v>
      </c>
      <c r="T2013" t="s">
        <v>2685</v>
      </c>
      <c r="U2013" s="213">
        <v>4.45</v>
      </c>
      <c r="V2013" t="s">
        <v>1666</v>
      </c>
      <c r="W2013" t="s">
        <v>3408</v>
      </c>
      <c r="X2013" t="s">
        <v>3462</v>
      </c>
      <c r="Y2013" t="s">
        <v>3280</v>
      </c>
      <c r="Z2013" t="s">
        <v>4117</v>
      </c>
      <c r="AA2013">
        <v>789524</v>
      </c>
      <c r="AB2013" s="210">
        <v>37027.875</v>
      </c>
      <c r="AC2013" s="210">
        <v>37027.875</v>
      </c>
    </row>
    <row r="2014" spans="1:30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25">
        <f t="shared" si="160"/>
        <v>3500</v>
      </c>
      <c r="G2014" s="214">
        <v>1246691</v>
      </c>
      <c r="H2014" s="210">
        <v>37026.369641203702</v>
      </c>
      <c r="I2014" t="s">
        <v>1667</v>
      </c>
      <c r="M2014" t="s">
        <v>3795</v>
      </c>
      <c r="N2014" t="s">
        <v>3275</v>
      </c>
      <c r="O2014" t="s">
        <v>3339</v>
      </c>
      <c r="Q2014" s="211">
        <v>3500</v>
      </c>
      <c r="S2014" t="s">
        <v>3796</v>
      </c>
      <c r="T2014" t="s">
        <v>2685</v>
      </c>
      <c r="U2014" s="213">
        <v>4.34</v>
      </c>
      <c r="V2014" t="s">
        <v>1668</v>
      </c>
      <c r="W2014" t="s">
        <v>3328</v>
      </c>
      <c r="X2014" t="s">
        <v>3329</v>
      </c>
      <c r="Y2014" t="s">
        <v>3280</v>
      </c>
      <c r="Z2014" t="s">
        <v>4117</v>
      </c>
      <c r="AA2014">
        <v>789525</v>
      </c>
      <c r="AB2014" s="210">
        <v>37027.875</v>
      </c>
      <c r="AC2014" s="210">
        <v>37027.875</v>
      </c>
    </row>
    <row r="2015" spans="1:30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25">
        <f t="shared" si="160"/>
        <v>10000</v>
      </c>
      <c r="G2015" s="214">
        <v>1246692</v>
      </c>
      <c r="H2015" s="210">
        <v>37026.369652777779</v>
      </c>
      <c r="I2015" t="s">
        <v>3246</v>
      </c>
      <c r="M2015" t="s">
        <v>3795</v>
      </c>
      <c r="N2015" t="s">
        <v>3275</v>
      </c>
      <c r="O2015" t="s">
        <v>3696</v>
      </c>
      <c r="Q2015" s="211">
        <v>10000</v>
      </c>
      <c r="S2015" t="s">
        <v>3796</v>
      </c>
      <c r="T2015" t="s">
        <v>2685</v>
      </c>
      <c r="U2015" s="213">
        <v>10.7</v>
      </c>
      <c r="V2015" t="s">
        <v>3706</v>
      </c>
      <c r="W2015" t="s">
        <v>3695</v>
      </c>
      <c r="X2015" t="s">
        <v>3580</v>
      </c>
      <c r="Y2015" t="s">
        <v>3280</v>
      </c>
      <c r="Z2015" t="s">
        <v>4117</v>
      </c>
      <c r="AA2015">
        <v>789526</v>
      </c>
      <c r="AB2015" s="210">
        <v>37027.875</v>
      </c>
      <c r="AC2015" s="210">
        <v>37027.875</v>
      </c>
    </row>
    <row r="2016" spans="1:30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25">
        <f t="shared" si="160"/>
        <v>10000</v>
      </c>
      <c r="G2016" s="214">
        <v>1246693</v>
      </c>
      <c r="H2016" s="210">
        <v>37026.369664351849</v>
      </c>
      <c r="I2016" t="s">
        <v>1276</v>
      </c>
      <c r="M2016" t="s">
        <v>3795</v>
      </c>
      <c r="N2016" t="s">
        <v>3275</v>
      </c>
      <c r="O2016" t="s">
        <v>1193</v>
      </c>
      <c r="P2016" s="211">
        <v>10000</v>
      </c>
      <c r="S2016" t="s">
        <v>3796</v>
      </c>
      <c r="T2016" t="s">
        <v>2685</v>
      </c>
      <c r="U2016" s="213">
        <v>4.46</v>
      </c>
      <c r="V2016" t="s">
        <v>1277</v>
      </c>
      <c r="W2016" t="s">
        <v>3459</v>
      </c>
      <c r="X2016" t="s">
        <v>3460</v>
      </c>
      <c r="Y2016" t="s">
        <v>3280</v>
      </c>
      <c r="Z2016" t="s">
        <v>4117</v>
      </c>
      <c r="AA2016">
        <v>789527</v>
      </c>
      <c r="AB2016" s="210">
        <v>37027.875</v>
      </c>
      <c r="AC2016" s="210">
        <v>37027.875</v>
      </c>
    </row>
    <row r="2017" spans="1:30" x14ac:dyDescent="0.2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25">
        <f t="shared" si="160"/>
        <v>150000</v>
      </c>
      <c r="G2017" s="214">
        <v>1246694</v>
      </c>
      <c r="H2017" s="210">
        <v>37026.369687500002</v>
      </c>
      <c r="I2017" t="s">
        <v>1392</v>
      </c>
      <c r="M2017" t="s">
        <v>3795</v>
      </c>
      <c r="N2017" t="s">
        <v>3247</v>
      </c>
      <c r="O2017" t="s">
        <v>3248</v>
      </c>
      <c r="P2017" s="211">
        <v>5000</v>
      </c>
      <c r="S2017" t="s">
        <v>3796</v>
      </c>
      <c r="T2017" t="s">
        <v>2685</v>
      </c>
      <c r="U2017" s="213">
        <v>4.51</v>
      </c>
      <c r="V2017" t="s">
        <v>1458</v>
      </c>
      <c r="W2017" t="s">
        <v>3975</v>
      </c>
      <c r="X2017" t="s">
        <v>3250</v>
      </c>
      <c r="Y2017" t="s">
        <v>2803</v>
      </c>
      <c r="Z2017" t="s">
        <v>4117</v>
      </c>
      <c r="AA2017" t="s">
        <v>1669</v>
      </c>
      <c r="AB2017" s="210">
        <v>37043.875</v>
      </c>
      <c r="AC2017" s="210">
        <v>37072.875</v>
      </c>
      <c r="AD2017">
        <f>(AC2017-AB2017+1)*SUM(P2017:Q2017)</f>
        <v>150000</v>
      </c>
    </row>
    <row r="2018" spans="1:30" x14ac:dyDescent="0.2">
      <c r="A2018" s="44" t="str">
        <f t="shared" si="156"/>
        <v xml:space="preserve"> Natural Gas Physical</v>
      </c>
      <c r="B2018" s="44" t="str">
        <f t="shared" si="157"/>
        <v/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25">
        <f t="shared" si="160"/>
        <v>6789</v>
      </c>
      <c r="G2018" s="214">
        <v>1246695</v>
      </c>
      <c r="H2018" s="210">
        <v>37026.369722222225</v>
      </c>
      <c r="I2018" t="s">
        <v>1262</v>
      </c>
      <c r="M2018" t="s">
        <v>3795</v>
      </c>
      <c r="N2018" t="s">
        <v>3352</v>
      </c>
      <c r="O2018" t="s">
        <v>3353</v>
      </c>
      <c r="P2018" s="211">
        <v>6789</v>
      </c>
      <c r="S2018" t="s">
        <v>3796</v>
      </c>
      <c r="T2018" t="s">
        <v>2685</v>
      </c>
      <c r="U2018" s="213">
        <v>4.7</v>
      </c>
      <c r="V2018" t="s">
        <v>1275</v>
      </c>
      <c r="W2018" t="s">
        <v>3355</v>
      </c>
      <c r="X2018" t="s">
        <v>3356</v>
      </c>
      <c r="Y2018" t="s">
        <v>3280</v>
      </c>
      <c r="Z2018" t="s">
        <v>4117</v>
      </c>
      <c r="AA2018">
        <v>789528</v>
      </c>
      <c r="AB2018" s="210">
        <v>37027.875</v>
      </c>
      <c r="AC2018" s="210">
        <v>37027.875</v>
      </c>
    </row>
    <row r="2019" spans="1:30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25">
        <f t="shared" si="160"/>
        <v>5000</v>
      </c>
      <c r="G2019" s="214">
        <v>1246696</v>
      </c>
      <c r="H2019" s="210">
        <v>37026.369733796295</v>
      </c>
      <c r="I2019" t="s">
        <v>3157</v>
      </c>
      <c r="M2019" t="s">
        <v>3795</v>
      </c>
      <c r="N2019" t="s">
        <v>3275</v>
      </c>
      <c r="O2019" t="s">
        <v>3276</v>
      </c>
      <c r="P2019" s="211">
        <v>5000</v>
      </c>
      <c r="S2019" t="s">
        <v>3796</v>
      </c>
      <c r="T2019" t="s">
        <v>2685</v>
      </c>
      <c r="U2019" s="213">
        <v>4.5762999999999998</v>
      </c>
      <c r="V2019" t="s">
        <v>3277</v>
      </c>
      <c r="W2019" t="s">
        <v>3278</v>
      </c>
      <c r="X2019" t="s">
        <v>3279</v>
      </c>
      <c r="Y2019" t="s">
        <v>3280</v>
      </c>
      <c r="Z2019" t="s">
        <v>4117</v>
      </c>
      <c r="AA2019">
        <v>789529</v>
      </c>
      <c r="AB2019" s="210">
        <v>37027.875</v>
      </c>
      <c r="AC2019" s="210">
        <v>37027.875</v>
      </c>
    </row>
    <row r="2020" spans="1:30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25">
        <f t="shared" si="160"/>
        <v>140</v>
      </c>
      <c r="G2020" s="214">
        <v>1246697</v>
      </c>
      <c r="H2020" s="210">
        <v>37026.369756944441</v>
      </c>
      <c r="I2020" t="s">
        <v>3336</v>
      </c>
      <c r="M2020" t="s">
        <v>3795</v>
      </c>
      <c r="N2020" t="s">
        <v>3275</v>
      </c>
      <c r="O2020" t="s">
        <v>3327</v>
      </c>
      <c r="P2020" s="211">
        <v>140</v>
      </c>
      <c r="S2020" t="s">
        <v>3796</v>
      </c>
      <c r="T2020" t="s">
        <v>2685</v>
      </c>
      <c r="U2020" s="213">
        <v>4.3250000000000002</v>
      </c>
      <c r="V2020" t="s">
        <v>3338</v>
      </c>
      <c r="W2020" t="s">
        <v>3328</v>
      </c>
      <c r="X2020" t="s">
        <v>3329</v>
      </c>
      <c r="Y2020" t="s">
        <v>3280</v>
      </c>
      <c r="Z2020" t="s">
        <v>4117</v>
      </c>
      <c r="AA2020">
        <v>789530</v>
      </c>
      <c r="AB2020" s="210">
        <v>37027.875</v>
      </c>
      <c r="AC2020" s="210">
        <v>37027.875</v>
      </c>
    </row>
    <row r="2021" spans="1:30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25">
        <f t="shared" si="160"/>
        <v>10000</v>
      </c>
      <c r="G2021" s="214">
        <v>1246698</v>
      </c>
      <c r="H2021" s="210">
        <v>37026.369780092595</v>
      </c>
      <c r="I2021" t="s">
        <v>3157</v>
      </c>
      <c r="M2021" t="s">
        <v>3795</v>
      </c>
      <c r="N2021" t="s">
        <v>3275</v>
      </c>
      <c r="O2021" t="s">
        <v>1250</v>
      </c>
      <c r="P2021" s="211">
        <v>10000</v>
      </c>
      <c r="S2021" t="s">
        <v>3796</v>
      </c>
      <c r="T2021" t="s">
        <v>2685</v>
      </c>
      <c r="U2021" s="213">
        <v>4.6399999999999997</v>
      </c>
      <c r="V2021" t="s">
        <v>1092</v>
      </c>
      <c r="W2021" t="s">
        <v>3491</v>
      </c>
      <c r="X2021" t="s">
        <v>3492</v>
      </c>
      <c r="Y2021" t="s">
        <v>3280</v>
      </c>
      <c r="Z2021" t="s">
        <v>4117</v>
      </c>
      <c r="AA2021">
        <v>789531</v>
      </c>
      <c r="AB2021" s="210">
        <v>37027.875</v>
      </c>
      <c r="AC2021" s="210">
        <v>37027.875</v>
      </c>
    </row>
    <row r="2022" spans="1:30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25">
        <f t="shared" si="160"/>
        <v>5000</v>
      </c>
      <c r="G2022" s="214">
        <v>1246699</v>
      </c>
      <c r="H2022" s="210">
        <v>37026.369791666664</v>
      </c>
      <c r="I2022" t="s">
        <v>1371</v>
      </c>
      <c r="M2022" t="s">
        <v>3795</v>
      </c>
      <c r="N2022" t="s">
        <v>3275</v>
      </c>
      <c r="O2022" t="s">
        <v>3407</v>
      </c>
      <c r="P2022" s="211">
        <v>5000</v>
      </c>
      <c r="S2022" t="s">
        <v>3796</v>
      </c>
      <c r="T2022" t="s">
        <v>2685</v>
      </c>
      <c r="U2022" s="213">
        <v>4.68</v>
      </c>
      <c r="V2022" t="s">
        <v>1372</v>
      </c>
      <c r="W2022" t="s">
        <v>3408</v>
      </c>
      <c r="X2022" t="s">
        <v>3409</v>
      </c>
      <c r="Y2022" t="s">
        <v>3280</v>
      </c>
      <c r="Z2022" t="s">
        <v>4117</v>
      </c>
      <c r="AA2022">
        <v>789532</v>
      </c>
      <c r="AB2022" s="210">
        <v>37027.875</v>
      </c>
      <c r="AC2022" s="210">
        <v>37027.875</v>
      </c>
    </row>
    <row r="2023" spans="1:30" x14ac:dyDescent="0.2">
      <c r="A2023" s="44" t="str">
        <f t="shared" si="156"/>
        <v>US Power Physical</v>
      </c>
      <c r="B2023" s="44" t="str">
        <f t="shared" si="157"/>
        <v>US</v>
      </c>
      <c r="C2023" s="44" t="str">
        <f t="shared" si="158"/>
        <v>Power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25">
        <f t="shared" si="160"/>
        <v>25</v>
      </c>
      <c r="G2023" s="214">
        <v>1246700</v>
      </c>
      <c r="H2023" s="210">
        <v>37026.369803240741</v>
      </c>
      <c r="I2023" t="s">
        <v>3715</v>
      </c>
      <c r="M2023" t="s">
        <v>3886</v>
      </c>
      <c r="N2023" t="s">
        <v>3645</v>
      </c>
      <c r="O2023" t="s">
        <v>3664</v>
      </c>
      <c r="P2023" s="211">
        <v>25</v>
      </c>
      <c r="S2023" t="s">
        <v>3794</v>
      </c>
      <c r="T2023" t="s">
        <v>2685</v>
      </c>
      <c r="U2023" s="213">
        <v>70</v>
      </c>
      <c r="V2023" t="s">
        <v>3716</v>
      </c>
      <c r="W2023" t="s">
        <v>3666</v>
      </c>
      <c r="X2023" t="s">
        <v>3649</v>
      </c>
      <c r="Y2023" t="s">
        <v>3074</v>
      </c>
      <c r="Z2023" t="s">
        <v>4112</v>
      </c>
      <c r="AA2023">
        <v>611178.1</v>
      </c>
      <c r="AB2023" s="210">
        <v>37027.875</v>
      </c>
      <c r="AC2023" s="210">
        <v>37027.875</v>
      </c>
    </row>
    <row r="2024" spans="1:30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25">
        <f t="shared" si="160"/>
        <v>5000</v>
      </c>
      <c r="G2024" s="214">
        <v>1246701</v>
      </c>
      <c r="H2024" s="210">
        <v>37026.369826388887</v>
      </c>
      <c r="I2024" t="s">
        <v>3266</v>
      </c>
      <c r="M2024" t="s">
        <v>3795</v>
      </c>
      <c r="N2024" t="s">
        <v>3275</v>
      </c>
      <c r="O2024" t="s">
        <v>3655</v>
      </c>
      <c r="P2024" s="211">
        <v>5000</v>
      </c>
      <c r="S2024" t="s">
        <v>3796</v>
      </c>
      <c r="T2024" t="s">
        <v>2685</v>
      </c>
      <c r="U2024" s="213">
        <v>3.29</v>
      </c>
      <c r="V2024" t="s">
        <v>1265</v>
      </c>
      <c r="W2024" t="s">
        <v>3656</v>
      </c>
      <c r="X2024" t="s">
        <v>3580</v>
      </c>
      <c r="Y2024" t="s">
        <v>3280</v>
      </c>
      <c r="Z2024" t="s">
        <v>4117</v>
      </c>
      <c r="AA2024">
        <v>789533</v>
      </c>
      <c r="AB2024" s="210">
        <v>37027.875</v>
      </c>
      <c r="AC2024" s="210">
        <v>37027.875</v>
      </c>
    </row>
    <row r="2025" spans="1:30" x14ac:dyDescent="0.2">
      <c r="A2025" s="44" t="str">
        <f t="shared" si="156"/>
        <v xml:space="preserve"> Natural Gas Physical</v>
      </c>
      <c r="B2025" s="44" t="str">
        <f t="shared" si="157"/>
        <v/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25">
        <f t="shared" si="160"/>
        <v>2500</v>
      </c>
      <c r="G2025" s="214">
        <v>1246702</v>
      </c>
      <c r="H2025" s="210">
        <v>37026.369837962964</v>
      </c>
      <c r="I2025" t="s">
        <v>1333</v>
      </c>
      <c r="M2025" t="s">
        <v>3795</v>
      </c>
      <c r="N2025" t="s">
        <v>3623</v>
      </c>
      <c r="O2025" t="s">
        <v>3624</v>
      </c>
      <c r="Q2025" s="211">
        <v>2500</v>
      </c>
      <c r="S2025" t="s">
        <v>4320</v>
      </c>
      <c r="T2025" t="s">
        <v>3625</v>
      </c>
      <c r="U2025" s="213">
        <v>6.08</v>
      </c>
      <c r="V2025" t="s">
        <v>1334</v>
      </c>
      <c r="W2025" t="s">
        <v>3627</v>
      </c>
      <c r="X2025" t="s">
        <v>3628</v>
      </c>
      <c r="Y2025" t="s">
        <v>3280</v>
      </c>
      <c r="Z2025" t="s">
        <v>4118</v>
      </c>
      <c r="AA2025">
        <v>789534</v>
      </c>
      <c r="AB2025" s="210">
        <v>37026.875</v>
      </c>
      <c r="AC2025" s="210">
        <v>37026.875</v>
      </c>
    </row>
    <row r="2026" spans="1:30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25">
        <f t="shared" si="160"/>
        <v>10000</v>
      </c>
      <c r="G2026" s="214">
        <v>1246703</v>
      </c>
      <c r="H2026" s="210">
        <v>37026.369837962964</v>
      </c>
      <c r="I2026" t="s">
        <v>4237</v>
      </c>
      <c r="M2026" t="s">
        <v>3795</v>
      </c>
      <c r="N2026" t="s">
        <v>3275</v>
      </c>
      <c r="O2026" t="s">
        <v>3276</v>
      </c>
      <c r="Q2026" s="211">
        <v>10000</v>
      </c>
      <c r="S2026" t="s">
        <v>3796</v>
      </c>
      <c r="T2026" t="s">
        <v>2685</v>
      </c>
      <c r="U2026" s="213">
        <v>4.5774999999999997</v>
      </c>
      <c r="V2026" t="s">
        <v>3357</v>
      </c>
      <c r="W2026" t="s">
        <v>3278</v>
      </c>
      <c r="X2026" t="s">
        <v>3279</v>
      </c>
      <c r="Y2026" t="s">
        <v>3280</v>
      </c>
      <c r="Z2026" t="s">
        <v>4117</v>
      </c>
      <c r="AA2026">
        <v>789535</v>
      </c>
      <c r="AB2026" s="210">
        <v>37027.875</v>
      </c>
      <c r="AC2026" s="210">
        <v>37027.875</v>
      </c>
    </row>
    <row r="2027" spans="1:30" x14ac:dyDescent="0.2">
      <c r="A2027" s="44" t="str">
        <f t="shared" si="156"/>
        <v xml:space="preserve"> Natural Gas Physical</v>
      </c>
      <c r="B2027" s="44" t="str">
        <f t="shared" si="157"/>
        <v/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90</v>
      </c>
      <c r="F2027" s="225">
        <f t="shared" si="160"/>
        <v>2250000</v>
      </c>
      <c r="G2027" s="214">
        <v>1246706</v>
      </c>
      <c r="H2027" s="210">
        <v>37026.369884259257</v>
      </c>
      <c r="I2027" t="s">
        <v>3028</v>
      </c>
      <c r="M2027" t="s">
        <v>3795</v>
      </c>
      <c r="N2027" t="s">
        <v>2837</v>
      </c>
      <c r="O2027" t="s">
        <v>2838</v>
      </c>
      <c r="Q2027" s="211">
        <v>25000</v>
      </c>
      <c r="S2027" t="s">
        <v>2839</v>
      </c>
      <c r="T2027" t="s">
        <v>2840</v>
      </c>
      <c r="U2027" s="213">
        <v>26.45</v>
      </c>
      <c r="V2027" t="s">
        <v>1670</v>
      </c>
      <c r="W2027" t="s">
        <v>2842</v>
      </c>
      <c r="X2027" t="s">
        <v>2843</v>
      </c>
      <c r="Y2027" t="s">
        <v>2844</v>
      </c>
      <c r="Z2027" t="s">
        <v>2712</v>
      </c>
      <c r="AA2027">
        <v>102917</v>
      </c>
      <c r="AB2027" s="210">
        <v>37257</v>
      </c>
      <c r="AC2027" s="210">
        <v>37346</v>
      </c>
    </row>
    <row r="2028" spans="1:30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25">
        <f t="shared" si="160"/>
        <v>10000</v>
      </c>
      <c r="G2028" s="214">
        <v>1246707</v>
      </c>
      <c r="H2028" s="210">
        <v>37026.369884259257</v>
      </c>
      <c r="I2028" t="s">
        <v>3692</v>
      </c>
      <c r="M2028" t="s">
        <v>3795</v>
      </c>
      <c r="N2028" t="s">
        <v>3275</v>
      </c>
      <c r="O2028" t="s">
        <v>1250</v>
      </c>
      <c r="Q2028" s="211">
        <v>10000</v>
      </c>
      <c r="S2028" t="s">
        <v>3796</v>
      </c>
      <c r="T2028" t="s">
        <v>2685</v>
      </c>
      <c r="U2028" s="213">
        <v>4.6500000000000004</v>
      </c>
      <c r="V2028" t="s">
        <v>1254</v>
      </c>
      <c r="W2028" t="s">
        <v>3491</v>
      </c>
      <c r="X2028" t="s">
        <v>3492</v>
      </c>
      <c r="Y2028" t="s">
        <v>3280</v>
      </c>
      <c r="Z2028" t="s">
        <v>4117</v>
      </c>
      <c r="AA2028">
        <v>789536</v>
      </c>
      <c r="AB2028" s="210">
        <v>37027.875</v>
      </c>
      <c r="AC2028" s="210">
        <v>37027.875</v>
      </c>
    </row>
    <row r="2029" spans="1:30" x14ac:dyDescent="0.2">
      <c r="A2029" s="44" t="str">
        <f t="shared" si="156"/>
        <v>US Natural Gas Financial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31</v>
      </c>
      <c r="F2029" s="225">
        <f t="shared" si="160"/>
        <v>155000</v>
      </c>
      <c r="G2029" s="214">
        <v>1246708</v>
      </c>
      <c r="H2029" s="210">
        <v>37026.36990740741</v>
      </c>
      <c r="I2029" t="s">
        <v>3134</v>
      </c>
      <c r="M2029" t="s">
        <v>3795</v>
      </c>
      <c r="N2029" t="s">
        <v>3303</v>
      </c>
      <c r="O2029" t="s">
        <v>1109</v>
      </c>
      <c r="Q2029" s="211">
        <v>5000</v>
      </c>
      <c r="S2029" t="s">
        <v>3796</v>
      </c>
      <c r="T2029" t="s">
        <v>2685</v>
      </c>
      <c r="U2029" s="213">
        <v>6.31</v>
      </c>
      <c r="V2029" t="s">
        <v>3514</v>
      </c>
      <c r="W2029" t="s">
        <v>1111</v>
      </c>
      <c r="X2029" t="s">
        <v>1112</v>
      </c>
      <c r="Y2029" t="s">
        <v>2803</v>
      </c>
      <c r="Z2029" t="s">
        <v>4117</v>
      </c>
      <c r="AA2029" t="s">
        <v>1671</v>
      </c>
      <c r="AB2029" s="210">
        <v>37073.875</v>
      </c>
      <c r="AC2029" s="210">
        <v>37103.875</v>
      </c>
      <c r="AD2029">
        <f>(AC2029-AB2029+1)*SUM(P2029:Q2029)</f>
        <v>155000</v>
      </c>
    </row>
    <row r="2030" spans="1:30" x14ac:dyDescent="0.2">
      <c r="A2030" s="44" t="str">
        <f t="shared" si="156"/>
        <v>US Natural Gas Financial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Financial</v>
      </c>
      <c r="E2030" s="44">
        <f>IF(VLOOKUP(S2030,'DD-Lookup'!$J$6:$L$50,3,FALSE)="Monthly",(YEAR(AC2030)-YEAR(AB2030))*12+MONTH(AC2030)-MONTH(AB2030)+1,(AC2030-AB2030+1))</f>
        <v>153</v>
      </c>
      <c r="F2030" s="225">
        <f t="shared" si="160"/>
        <v>765000</v>
      </c>
      <c r="G2030" s="214">
        <v>1246710</v>
      </c>
      <c r="H2030" s="210">
        <v>37026.369930555556</v>
      </c>
      <c r="I2030" t="s">
        <v>3246</v>
      </c>
      <c r="M2030" t="s">
        <v>3795</v>
      </c>
      <c r="N2030" t="s">
        <v>3247</v>
      </c>
      <c r="O2030" t="s">
        <v>3430</v>
      </c>
      <c r="Q2030" s="211">
        <v>5000</v>
      </c>
      <c r="S2030" t="s">
        <v>3796</v>
      </c>
      <c r="T2030" t="s">
        <v>2685</v>
      </c>
      <c r="U2030" s="213">
        <v>4.625</v>
      </c>
      <c r="V2030" t="s">
        <v>1397</v>
      </c>
      <c r="W2030" t="s">
        <v>3975</v>
      </c>
      <c r="X2030" t="s">
        <v>3250</v>
      </c>
      <c r="Y2030" t="s">
        <v>2803</v>
      </c>
      <c r="Z2030" t="s">
        <v>4117</v>
      </c>
      <c r="AA2030" t="s">
        <v>1672</v>
      </c>
      <c r="AB2030" s="210">
        <v>37043</v>
      </c>
      <c r="AC2030" s="210">
        <v>37195</v>
      </c>
      <c r="AD2030">
        <f>(AC2030-AB2030+1)*SUM(P2030:Q2030)</f>
        <v>765000</v>
      </c>
    </row>
    <row r="2031" spans="1:30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25">
        <f t="shared" si="160"/>
        <v>10000</v>
      </c>
      <c r="G2031" s="214">
        <v>1246709</v>
      </c>
      <c r="H2031" s="210">
        <v>37026.369930555556</v>
      </c>
      <c r="I2031" t="s">
        <v>3157</v>
      </c>
      <c r="M2031" t="s">
        <v>3795</v>
      </c>
      <c r="N2031" t="s">
        <v>3275</v>
      </c>
      <c r="O2031" t="s">
        <v>3276</v>
      </c>
      <c r="P2031" s="211">
        <v>10000</v>
      </c>
      <c r="S2031" t="s">
        <v>3796</v>
      </c>
      <c r="T2031" t="s">
        <v>2685</v>
      </c>
      <c r="U2031" s="213">
        <v>4.5762999999999998</v>
      </c>
      <c r="V2031" t="s">
        <v>3277</v>
      </c>
      <c r="W2031" t="s">
        <v>3278</v>
      </c>
      <c r="X2031" t="s">
        <v>3279</v>
      </c>
      <c r="Y2031" t="s">
        <v>3280</v>
      </c>
      <c r="Z2031" t="s">
        <v>4117</v>
      </c>
      <c r="AA2031">
        <v>789537</v>
      </c>
      <c r="AB2031" s="210">
        <v>37027.875</v>
      </c>
      <c r="AC2031" s="210">
        <v>37027.875</v>
      </c>
    </row>
    <row r="2032" spans="1:30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25">
        <f t="shared" si="160"/>
        <v>5000</v>
      </c>
      <c r="G2032" s="214">
        <v>1246712</v>
      </c>
      <c r="H2032" s="210">
        <v>37026.369953703703</v>
      </c>
      <c r="I2032" t="s">
        <v>1084</v>
      </c>
      <c r="M2032" t="s">
        <v>3795</v>
      </c>
      <c r="N2032" t="s">
        <v>3275</v>
      </c>
      <c r="O2032" t="s">
        <v>3340</v>
      </c>
      <c r="Q2032" s="211">
        <v>5000</v>
      </c>
      <c r="S2032" t="s">
        <v>3796</v>
      </c>
      <c r="T2032" t="s">
        <v>2685</v>
      </c>
      <c r="U2032" s="213">
        <v>4.3449999999999998</v>
      </c>
      <c r="V2032" t="s">
        <v>1415</v>
      </c>
      <c r="W2032" t="s">
        <v>3328</v>
      </c>
      <c r="X2032" t="s">
        <v>3329</v>
      </c>
      <c r="Y2032" t="s">
        <v>3280</v>
      </c>
      <c r="Z2032" t="s">
        <v>4117</v>
      </c>
      <c r="AA2032">
        <v>789538</v>
      </c>
      <c r="AB2032" s="210">
        <v>37027.875</v>
      </c>
      <c r="AC2032" s="210">
        <v>37027.875</v>
      </c>
    </row>
    <row r="2033" spans="1:30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25">
        <f t="shared" si="160"/>
        <v>25000</v>
      </c>
      <c r="G2033" s="214">
        <v>1246713</v>
      </c>
      <c r="H2033" s="210">
        <v>37026.369976851849</v>
      </c>
      <c r="I2033" t="s">
        <v>3565</v>
      </c>
      <c r="M2033" t="s">
        <v>3795</v>
      </c>
      <c r="N2033" t="s">
        <v>3275</v>
      </c>
      <c r="O2033" t="s">
        <v>3457</v>
      </c>
      <c r="P2033" s="211">
        <v>25000</v>
      </c>
      <c r="S2033" t="s">
        <v>3796</v>
      </c>
      <c r="T2033" t="s">
        <v>2685</v>
      </c>
      <c r="U2033" s="213">
        <v>4.47</v>
      </c>
      <c r="V2033" t="s">
        <v>3566</v>
      </c>
      <c r="W2033" t="s">
        <v>3459</v>
      </c>
      <c r="X2033" t="s">
        <v>3460</v>
      </c>
      <c r="Y2033" t="s">
        <v>3280</v>
      </c>
      <c r="Z2033" t="s">
        <v>4117</v>
      </c>
      <c r="AA2033">
        <v>789539</v>
      </c>
      <c r="AB2033" s="210">
        <v>37027.875</v>
      </c>
      <c r="AC2033" s="210">
        <v>37027.875</v>
      </c>
    </row>
    <row r="2034" spans="1:30" x14ac:dyDescent="0.2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30</v>
      </c>
      <c r="F2034" s="225">
        <f t="shared" si="160"/>
        <v>450000</v>
      </c>
      <c r="G2034" s="214">
        <v>1246715</v>
      </c>
      <c r="H2034" s="210">
        <v>37026.369988425926</v>
      </c>
      <c r="I2034" t="s">
        <v>3256</v>
      </c>
      <c r="M2034" t="s">
        <v>3795</v>
      </c>
      <c r="N2034" t="s">
        <v>3247</v>
      </c>
      <c r="O2034" t="s">
        <v>3248</v>
      </c>
      <c r="Q2034" s="211">
        <v>15000</v>
      </c>
      <c r="S2034" t="s">
        <v>3796</v>
      </c>
      <c r="T2034" t="s">
        <v>2685</v>
      </c>
      <c r="U2034" s="213">
        <v>4.5149999999999997</v>
      </c>
      <c r="V2034" t="s">
        <v>1650</v>
      </c>
      <c r="W2034" t="s">
        <v>3975</v>
      </c>
      <c r="X2034" t="s">
        <v>3250</v>
      </c>
      <c r="Y2034" t="s">
        <v>2803</v>
      </c>
      <c r="Z2034" t="s">
        <v>4117</v>
      </c>
      <c r="AA2034" t="s">
        <v>1673</v>
      </c>
      <c r="AB2034" s="210">
        <v>37043.875</v>
      </c>
      <c r="AC2034" s="210">
        <v>37072.875</v>
      </c>
      <c r="AD2034">
        <f>(AC2034-AB2034+1)*SUM(P2034:Q2034)</f>
        <v>450000</v>
      </c>
    </row>
    <row r="2035" spans="1:30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25">
        <f t="shared" si="160"/>
        <v>10000</v>
      </c>
      <c r="G2035" s="214">
        <v>1246714</v>
      </c>
      <c r="H2035" s="210">
        <v>37026.369988425926</v>
      </c>
      <c r="I2035" t="s">
        <v>3334</v>
      </c>
      <c r="M2035" t="s">
        <v>3795</v>
      </c>
      <c r="N2035" t="s">
        <v>3275</v>
      </c>
      <c r="O2035" t="s">
        <v>3577</v>
      </c>
      <c r="P2035" s="211">
        <v>10000</v>
      </c>
      <c r="S2035" t="s">
        <v>3796</v>
      </c>
      <c r="T2035" t="s">
        <v>2685</v>
      </c>
      <c r="U2035" s="213">
        <v>4.6500000000000004</v>
      </c>
      <c r="V2035" t="s">
        <v>3620</v>
      </c>
      <c r="W2035" t="s">
        <v>3579</v>
      </c>
      <c r="X2035" t="s">
        <v>3580</v>
      </c>
      <c r="Y2035" t="s">
        <v>3280</v>
      </c>
      <c r="Z2035" t="s">
        <v>4117</v>
      </c>
      <c r="AA2035">
        <v>789540</v>
      </c>
      <c r="AB2035" s="210">
        <v>37027.875</v>
      </c>
      <c r="AC2035" s="210">
        <v>37027.875</v>
      </c>
    </row>
    <row r="2036" spans="1:30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25">
        <f t="shared" si="160"/>
        <v>10000</v>
      </c>
      <c r="G2036" s="214">
        <v>1246716</v>
      </c>
      <c r="H2036" s="210">
        <v>37026.370000000003</v>
      </c>
      <c r="I2036" t="s">
        <v>3822</v>
      </c>
      <c r="M2036" t="s">
        <v>3795</v>
      </c>
      <c r="N2036" t="s">
        <v>3275</v>
      </c>
      <c r="O2036" t="s">
        <v>3361</v>
      </c>
      <c r="Q2036" s="211">
        <v>10000</v>
      </c>
      <c r="S2036" t="s">
        <v>3796</v>
      </c>
      <c r="T2036" t="s">
        <v>2685</v>
      </c>
      <c r="U2036" s="213">
        <v>4.43</v>
      </c>
      <c r="V2036" t="s">
        <v>3400</v>
      </c>
      <c r="W2036" t="s">
        <v>3363</v>
      </c>
      <c r="X2036" t="s">
        <v>3364</v>
      </c>
      <c r="Y2036" t="s">
        <v>3280</v>
      </c>
      <c r="Z2036" t="s">
        <v>4117</v>
      </c>
      <c r="AA2036">
        <v>789541</v>
      </c>
      <c r="AB2036" s="210">
        <v>37027.875</v>
      </c>
      <c r="AC2036" s="210">
        <v>37027.875</v>
      </c>
    </row>
    <row r="2037" spans="1:30" x14ac:dyDescent="0.2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31</v>
      </c>
      <c r="F2037" s="225">
        <f t="shared" si="160"/>
        <v>155000</v>
      </c>
      <c r="G2037" s="214">
        <v>1246717</v>
      </c>
      <c r="H2037" s="210">
        <v>37026.370034722226</v>
      </c>
      <c r="I2037" t="s">
        <v>3134</v>
      </c>
      <c r="M2037" t="s">
        <v>3795</v>
      </c>
      <c r="N2037" t="s">
        <v>3303</v>
      </c>
      <c r="O2037" t="s">
        <v>1115</v>
      </c>
      <c r="Q2037" s="211">
        <v>5000</v>
      </c>
      <c r="S2037" t="s">
        <v>3796</v>
      </c>
      <c r="T2037" t="s">
        <v>2685</v>
      </c>
      <c r="U2037" s="213">
        <v>6.18</v>
      </c>
      <c r="V2037" t="s">
        <v>3514</v>
      </c>
      <c r="W2037" t="s">
        <v>1111</v>
      </c>
      <c r="X2037" t="s">
        <v>1112</v>
      </c>
      <c r="Y2037" t="s">
        <v>2803</v>
      </c>
      <c r="Z2037" t="s">
        <v>4117</v>
      </c>
      <c r="AA2037" t="s">
        <v>1674</v>
      </c>
      <c r="AB2037" s="210">
        <v>37104.875</v>
      </c>
      <c r="AC2037" s="210">
        <v>37134.875</v>
      </c>
      <c r="AD2037">
        <f>(AC2037-AB2037+1)*SUM(P2037:Q2037)</f>
        <v>155000</v>
      </c>
    </row>
    <row r="2038" spans="1:30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25">
        <f t="shared" si="160"/>
        <v>5000</v>
      </c>
      <c r="G2038" s="214">
        <v>1246718</v>
      </c>
      <c r="H2038" s="210">
        <v>37026.370046296295</v>
      </c>
      <c r="I2038" t="s">
        <v>3334</v>
      </c>
      <c r="M2038" t="s">
        <v>3795</v>
      </c>
      <c r="N2038" t="s">
        <v>3275</v>
      </c>
      <c r="O2038" t="s">
        <v>3337</v>
      </c>
      <c r="Q2038" s="211">
        <v>5000</v>
      </c>
      <c r="S2038" t="s">
        <v>3796</v>
      </c>
      <c r="T2038" t="s">
        <v>2685</v>
      </c>
      <c r="U2038" s="213">
        <v>4.3449999999999998</v>
      </c>
      <c r="V2038" t="s">
        <v>3463</v>
      </c>
      <c r="W2038" t="s">
        <v>3328</v>
      </c>
      <c r="X2038" t="s">
        <v>3329</v>
      </c>
      <c r="Y2038" t="s">
        <v>3280</v>
      </c>
      <c r="Z2038" t="s">
        <v>4117</v>
      </c>
      <c r="AA2038">
        <v>789542</v>
      </c>
      <c r="AB2038" s="210">
        <v>37027.875</v>
      </c>
      <c r="AC2038" s="210">
        <v>37027.875</v>
      </c>
    </row>
    <row r="2039" spans="1:30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25">
        <f t="shared" si="160"/>
        <v>4966</v>
      </c>
      <c r="G2039" s="214">
        <v>1246719</v>
      </c>
      <c r="H2039" s="210">
        <v>37026.370057870372</v>
      </c>
      <c r="I2039" t="s">
        <v>3234</v>
      </c>
      <c r="M2039" t="s">
        <v>3795</v>
      </c>
      <c r="N2039" t="s">
        <v>3275</v>
      </c>
      <c r="O2039" t="s">
        <v>1250</v>
      </c>
      <c r="Q2039" s="211">
        <v>4966</v>
      </c>
      <c r="S2039" t="s">
        <v>3796</v>
      </c>
      <c r="T2039" t="s">
        <v>2685</v>
      </c>
      <c r="U2039" s="213">
        <v>4.6500000000000004</v>
      </c>
      <c r="V2039" t="s">
        <v>3571</v>
      </c>
      <c r="W2039" t="s">
        <v>3491</v>
      </c>
      <c r="X2039" t="s">
        <v>3492</v>
      </c>
      <c r="Y2039" t="s">
        <v>3280</v>
      </c>
      <c r="Z2039" t="s">
        <v>4117</v>
      </c>
      <c r="AA2039">
        <v>789543</v>
      </c>
      <c r="AB2039" s="210">
        <v>37027.875</v>
      </c>
      <c r="AC2039" s="210">
        <v>37027.875</v>
      </c>
    </row>
    <row r="2040" spans="1:30" x14ac:dyDescent="0.2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31</v>
      </c>
      <c r="F2040" s="225">
        <f t="shared" si="160"/>
        <v>155000</v>
      </c>
      <c r="G2040" s="214">
        <v>1246720</v>
      </c>
      <c r="H2040" s="210">
        <v>37026.370092592595</v>
      </c>
      <c r="I2040" t="s">
        <v>3134</v>
      </c>
      <c r="M2040" t="s">
        <v>3795</v>
      </c>
      <c r="N2040" t="s">
        <v>3303</v>
      </c>
      <c r="O2040" t="s">
        <v>1115</v>
      </c>
      <c r="Q2040" s="211">
        <v>5000</v>
      </c>
      <c r="S2040" t="s">
        <v>3796</v>
      </c>
      <c r="T2040" t="s">
        <v>2685</v>
      </c>
      <c r="U2040" s="213">
        <v>6.28</v>
      </c>
      <c r="V2040" t="s">
        <v>3514</v>
      </c>
      <c r="W2040" t="s">
        <v>1111</v>
      </c>
      <c r="X2040" t="s">
        <v>1112</v>
      </c>
      <c r="Y2040" t="s">
        <v>2803</v>
      </c>
      <c r="Z2040" t="s">
        <v>4117</v>
      </c>
      <c r="AA2040" t="s">
        <v>1675</v>
      </c>
      <c r="AB2040" s="210">
        <v>37104.875</v>
      </c>
      <c r="AC2040" s="210">
        <v>37134.875</v>
      </c>
      <c r="AD2040">
        <f>(AC2040-AB2040+1)*SUM(P2040:Q2040)</f>
        <v>155000</v>
      </c>
    </row>
    <row r="2041" spans="1:30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25">
        <f t="shared" si="160"/>
        <v>5000</v>
      </c>
      <c r="G2041" s="214">
        <v>1246721</v>
      </c>
      <c r="H2041" s="210">
        <v>37026.370092592595</v>
      </c>
      <c r="I2041" t="s">
        <v>3246</v>
      </c>
      <c r="M2041" t="s">
        <v>3795</v>
      </c>
      <c r="N2041" t="s">
        <v>3275</v>
      </c>
      <c r="O2041" t="s">
        <v>3655</v>
      </c>
      <c r="Q2041" s="211">
        <v>5000</v>
      </c>
      <c r="S2041" t="s">
        <v>3796</v>
      </c>
      <c r="T2041" t="s">
        <v>2685</v>
      </c>
      <c r="U2041" s="213">
        <v>3.3050000000000002</v>
      </c>
      <c r="V2041" t="s">
        <v>1592</v>
      </c>
      <c r="W2041" t="s">
        <v>3656</v>
      </c>
      <c r="X2041" t="s">
        <v>3580</v>
      </c>
      <c r="Y2041" t="s">
        <v>3280</v>
      </c>
      <c r="Z2041" t="s">
        <v>4117</v>
      </c>
      <c r="AA2041">
        <v>789544</v>
      </c>
      <c r="AB2041" s="210">
        <v>37027.875</v>
      </c>
      <c r="AC2041" s="210">
        <v>37027.875</v>
      </c>
    </row>
    <row r="2042" spans="1:30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25">
        <f t="shared" si="160"/>
        <v>5000</v>
      </c>
      <c r="G2042" s="214">
        <v>1246722</v>
      </c>
      <c r="H2042" s="210">
        <v>37026.370104166665</v>
      </c>
      <c r="I2042" t="s">
        <v>1084</v>
      </c>
      <c r="M2042" t="s">
        <v>3795</v>
      </c>
      <c r="N2042" t="s">
        <v>3275</v>
      </c>
      <c r="O2042" t="s">
        <v>3438</v>
      </c>
      <c r="P2042" s="211">
        <v>5000</v>
      </c>
      <c r="S2042" t="s">
        <v>3796</v>
      </c>
      <c r="T2042" t="s">
        <v>2685</v>
      </c>
      <c r="U2042" s="213">
        <v>4.67</v>
      </c>
      <c r="V2042" t="s">
        <v>1085</v>
      </c>
      <c r="W2042" t="s">
        <v>3408</v>
      </c>
      <c r="X2042" t="s">
        <v>3409</v>
      </c>
      <c r="Y2042" t="s">
        <v>3280</v>
      </c>
      <c r="Z2042" t="s">
        <v>4117</v>
      </c>
      <c r="AA2042">
        <v>789545</v>
      </c>
      <c r="AB2042" s="210">
        <v>37027.875</v>
      </c>
      <c r="AC2042" s="210">
        <v>37027.875</v>
      </c>
    </row>
    <row r="2043" spans="1:30" x14ac:dyDescent="0.2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365</v>
      </c>
      <c r="F2043" s="225">
        <f t="shared" si="160"/>
        <v>1825000</v>
      </c>
      <c r="G2043" s="214">
        <v>1246723</v>
      </c>
      <c r="H2043" s="210">
        <v>37026.370115740741</v>
      </c>
      <c r="I2043" t="s">
        <v>3389</v>
      </c>
      <c r="M2043" t="s">
        <v>3795</v>
      </c>
      <c r="N2043" t="s">
        <v>3247</v>
      </c>
      <c r="O2043" t="s">
        <v>3418</v>
      </c>
      <c r="P2043" s="211">
        <v>5000</v>
      </c>
      <c r="S2043" t="s">
        <v>3796</v>
      </c>
      <c r="T2043" t="s">
        <v>2685</v>
      </c>
      <c r="U2043" s="213">
        <v>4.5199999999999996</v>
      </c>
      <c r="V2043" t="s">
        <v>3390</v>
      </c>
      <c r="W2043" t="s">
        <v>3975</v>
      </c>
      <c r="X2043" t="s">
        <v>3250</v>
      </c>
      <c r="Y2043" t="s">
        <v>2803</v>
      </c>
      <c r="Z2043" t="s">
        <v>4117</v>
      </c>
      <c r="AA2043" t="s">
        <v>1676</v>
      </c>
      <c r="AB2043" s="210">
        <v>37257.875</v>
      </c>
      <c r="AC2043" s="210">
        <v>37621.875</v>
      </c>
      <c r="AD2043">
        <f>(AC2043-AB2043+1)*SUM(P2043:Q2043)</f>
        <v>1825000</v>
      </c>
    </row>
    <row r="2044" spans="1:30" x14ac:dyDescent="0.2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151</v>
      </c>
      <c r="F2044" s="225">
        <f t="shared" si="160"/>
        <v>755000</v>
      </c>
      <c r="G2044" s="214">
        <v>1246724</v>
      </c>
      <c r="H2044" s="210">
        <v>37026.370127314818</v>
      </c>
      <c r="I2044" t="s">
        <v>2623</v>
      </c>
      <c r="M2044" t="s">
        <v>3795</v>
      </c>
      <c r="N2044" t="s">
        <v>3247</v>
      </c>
      <c r="O2044" t="s">
        <v>3346</v>
      </c>
      <c r="Q2044" s="211">
        <v>5000</v>
      </c>
      <c r="S2044" t="s">
        <v>3796</v>
      </c>
      <c r="T2044" t="s">
        <v>2685</v>
      </c>
      <c r="U2044" s="213">
        <v>4.92</v>
      </c>
      <c r="V2044" t="s">
        <v>1546</v>
      </c>
      <c r="W2044" t="s">
        <v>3975</v>
      </c>
      <c r="X2044" t="s">
        <v>3250</v>
      </c>
      <c r="Y2044" t="s">
        <v>2803</v>
      </c>
      <c r="Z2044" t="s">
        <v>4117</v>
      </c>
      <c r="AA2044" t="s">
        <v>1677</v>
      </c>
      <c r="AB2044" s="210">
        <v>37196</v>
      </c>
      <c r="AC2044" s="210">
        <v>37346</v>
      </c>
      <c r="AD2044">
        <f>(AC2044-AB2044+1)*SUM(P2044:Q2044)</f>
        <v>755000</v>
      </c>
    </row>
    <row r="2045" spans="1:30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25">
        <f t="shared" si="160"/>
        <v>5000</v>
      </c>
      <c r="G2045" s="214">
        <v>1246725</v>
      </c>
      <c r="H2045" s="210">
        <v>37026.370138888888</v>
      </c>
      <c r="I2045" t="s">
        <v>1155</v>
      </c>
      <c r="M2045" t="s">
        <v>3795</v>
      </c>
      <c r="N2045" t="s">
        <v>3275</v>
      </c>
      <c r="O2045" t="s">
        <v>1122</v>
      </c>
      <c r="P2045" s="211">
        <v>5000</v>
      </c>
      <c r="S2045" t="s">
        <v>3796</v>
      </c>
      <c r="T2045" t="s">
        <v>2685</v>
      </c>
      <c r="U2045" s="213">
        <v>4.32</v>
      </c>
      <c r="V2045" t="s">
        <v>1156</v>
      </c>
      <c r="W2045" t="s">
        <v>3363</v>
      </c>
      <c r="X2045" t="s">
        <v>3364</v>
      </c>
      <c r="Y2045" t="s">
        <v>3280</v>
      </c>
      <c r="Z2045" t="s">
        <v>4117</v>
      </c>
      <c r="AA2045">
        <v>789546</v>
      </c>
      <c r="AB2045" s="210">
        <v>37027.875</v>
      </c>
      <c r="AC2045" s="210">
        <v>37027.875</v>
      </c>
    </row>
    <row r="2046" spans="1:30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25">
        <f t="shared" si="160"/>
        <v>435</v>
      </c>
      <c r="G2046" s="214">
        <v>1246728</v>
      </c>
      <c r="H2046" s="210">
        <v>37026.370162037034</v>
      </c>
      <c r="I2046" t="s">
        <v>3334</v>
      </c>
      <c r="M2046" t="s">
        <v>3795</v>
      </c>
      <c r="N2046" t="s">
        <v>3275</v>
      </c>
      <c r="O2046" t="s">
        <v>3337</v>
      </c>
      <c r="Q2046" s="211">
        <v>435</v>
      </c>
      <c r="S2046" t="s">
        <v>3796</v>
      </c>
      <c r="T2046" t="s">
        <v>2685</v>
      </c>
      <c r="U2046" s="213">
        <v>4.3499999999999996</v>
      </c>
      <c r="V2046" t="s">
        <v>3463</v>
      </c>
      <c r="W2046" t="s">
        <v>3328</v>
      </c>
      <c r="X2046" t="s">
        <v>3329</v>
      </c>
      <c r="Y2046" t="s">
        <v>3280</v>
      </c>
      <c r="Z2046" t="s">
        <v>4117</v>
      </c>
      <c r="AA2046">
        <v>789548</v>
      </c>
      <c r="AB2046" s="210">
        <v>37027.875</v>
      </c>
      <c r="AC2046" s="210">
        <v>37027.875</v>
      </c>
    </row>
    <row r="2047" spans="1:30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25">
        <f t="shared" si="160"/>
        <v>25000</v>
      </c>
      <c r="G2047" s="214">
        <v>1246727</v>
      </c>
      <c r="H2047" s="210">
        <v>37026.370162037034</v>
      </c>
      <c r="I2047" t="s">
        <v>3822</v>
      </c>
      <c r="M2047" t="s">
        <v>3795</v>
      </c>
      <c r="N2047" t="s">
        <v>3275</v>
      </c>
      <c r="O2047" t="s">
        <v>3457</v>
      </c>
      <c r="Q2047" s="211">
        <v>25000</v>
      </c>
      <c r="S2047" t="s">
        <v>3796</v>
      </c>
      <c r="T2047" t="s">
        <v>2685</v>
      </c>
      <c r="U2047" s="213">
        <v>4.4800000000000004</v>
      </c>
      <c r="V2047" t="s">
        <v>3458</v>
      </c>
      <c r="W2047" t="s">
        <v>3459</v>
      </c>
      <c r="X2047" t="s">
        <v>3460</v>
      </c>
      <c r="Y2047" t="s">
        <v>3280</v>
      </c>
      <c r="Z2047" t="s">
        <v>4117</v>
      </c>
      <c r="AA2047">
        <v>789550</v>
      </c>
      <c r="AB2047" s="210">
        <v>37027.875</v>
      </c>
      <c r="AC2047" s="210">
        <v>37027.875</v>
      </c>
    </row>
    <row r="2048" spans="1:30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25">
        <f t="shared" si="160"/>
        <v>10000</v>
      </c>
      <c r="G2048" s="214">
        <v>1246726</v>
      </c>
      <c r="H2048" s="210">
        <v>37026.370162037034</v>
      </c>
      <c r="I2048" t="s">
        <v>3157</v>
      </c>
      <c r="M2048" t="s">
        <v>3795</v>
      </c>
      <c r="N2048" t="s">
        <v>3275</v>
      </c>
      <c r="O2048" t="s">
        <v>1301</v>
      </c>
      <c r="Q2048" s="211">
        <v>10000</v>
      </c>
      <c r="S2048" t="s">
        <v>3796</v>
      </c>
      <c r="T2048" t="s">
        <v>2685</v>
      </c>
      <c r="U2048" s="213">
        <v>4.4550000000000001</v>
      </c>
      <c r="V2048" t="s">
        <v>1123</v>
      </c>
      <c r="W2048" t="s">
        <v>3586</v>
      </c>
      <c r="X2048" t="s">
        <v>1302</v>
      </c>
      <c r="Y2048" t="s">
        <v>3280</v>
      </c>
      <c r="Z2048" t="s">
        <v>4117</v>
      </c>
      <c r="AA2048">
        <v>789547</v>
      </c>
      <c r="AB2048" s="210">
        <v>37027.875</v>
      </c>
      <c r="AC2048" s="210">
        <v>37027.875</v>
      </c>
    </row>
    <row r="2049" spans="1:30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25">
        <f t="shared" si="160"/>
        <v>5000</v>
      </c>
      <c r="G2049" s="214">
        <v>1246729</v>
      </c>
      <c r="H2049" s="210">
        <v>37026.370173611111</v>
      </c>
      <c r="I2049" t="s">
        <v>4237</v>
      </c>
      <c r="M2049" t="s">
        <v>3795</v>
      </c>
      <c r="N2049" t="s">
        <v>3275</v>
      </c>
      <c r="O2049" t="s">
        <v>3655</v>
      </c>
      <c r="P2049" s="211">
        <v>5000</v>
      </c>
      <c r="S2049" t="s">
        <v>3796</v>
      </c>
      <c r="T2049" t="s">
        <v>2685</v>
      </c>
      <c r="U2049" s="213">
        <v>3.3050000000000002</v>
      </c>
      <c r="V2049" t="s">
        <v>1108</v>
      </c>
      <c r="W2049" t="s">
        <v>3656</v>
      </c>
      <c r="X2049" t="s">
        <v>3580</v>
      </c>
      <c r="Y2049" t="s">
        <v>3280</v>
      </c>
      <c r="Z2049" t="s">
        <v>4117</v>
      </c>
      <c r="AA2049">
        <v>789549</v>
      </c>
      <c r="AB2049" s="210">
        <v>37027.875</v>
      </c>
      <c r="AC2049" s="210">
        <v>37027.875</v>
      </c>
    </row>
    <row r="2050" spans="1:30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25">
        <f t="shared" si="160"/>
        <v>3500</v>
      </c>
      <c r="G2050" s="214">
        <v>1246730</v>
      </c>
      <c r="H2050" s="210">
        <v>37026.370196759257</v>
      </c>
      <c r="I2050" t="s">
        <v>1667</v>
      </c>
      <c r="M2050" t="s">
        <v>3795</v>
      </c>
      <c r="N2050" t="s">
        <v>3275</v>
      </c>
      <c r="O2050" t="s">
        <v>3407</v>
      </c>
      <c r="P2050" s="211">
        <v>3500</v>
      </c>
      <c r="S2050" t="s">
        <v>3796</v>
      </c>
      <c r="T2050" t="s">
        <v>2685</v>
      </c>
      <c r="U2050" s="213">
        <v>4.6749999999999998</v>
      </c>
      <c r="V2050" t="s">
        <v>1668</v>
      </c>
      <c r="W2050" t="s">
        <v>3408</v>
      </c>
      <c r="X2050" t="s">
        <v>3409</v>
      </c>
      <c r="Y2050" t="s">
        <v>3280</v>
      </c>
      <c r="Z2050" t="s">
        <v>4117</v>
      </c>
      <c r="AA2050">
        <v>789551</v>
      </c>
      <c r="AB2050" s="210">
        <v>37027.875</v>
      </c>
      <c r="AC2050" s="210">
        <v>37027.875</v>
      </c>
    </row>
    <row r="2051" spans="1:30" x14ac:dyDescent="0.2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25">
        <f t="shared" si="160"/>
        <v>1192</v>
      </c>
      <c r="G2051" s="214">
        <v>1246731</v>
      </c>
      <c r="H2051" s="210">
        <v>37026.370266203703</v>
      </c>
      <c r="I2051" t="s">
        <v>3157</v>
      </c>
      <c r="M2051" t="s">
        <v>3795</v>
      </c>
      <c r="N2051" t="s">
        <v>3275</v>
      </c>
      <c r="O2051" t="s">
        <v>3607</v>
      </c>
      <c r="P2051" s="211">
        <v>1192</v>
      </c>
      <c r="S2051" t="s">
        <v>3796</v>
      </c>
      <c r="T2051" t="s">
        <v>2685</v>
      </c>
      <c r="U2051" s="213">
        <v>4.3499999999999996</v>
      </c>
      <c r="V2051" t="s">
        <v>1678</v>
      </c>
      <c r="W2051" t="s">
        <v>3609</v>
      </c>
      <c r="X2051" t="s">
        <v>3580</v>
      </c>
      <c r="Y2051" t="s">
        <v>3280</v>
      </c>
      <c r="Z2051" t="s">
        <v>4117</v>
      </c>
      <c r="AA2051">
        <v>789552</v>
      </c>
      <c r="AB2051" s="210">
        <v>37027.875</v>
      </c>
      <c r="AC2051" s="210">
        <v>37027.875</v>
      </c>
    </row>
    <row r="2052" spans="1:30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25">
        <f t="shared" si="160"/>
        <v>10000</v>
      </c>
      <c r="G2052" s="214">
        <v>1246732</v>
      </c>
      <c r="H2052" s="210">
        <v>37026.37027777778</v>
      </c>
      <c r="I2052" t="s">
        <v>3266</v>
      </c>
      <c r="M2052" t="s">
        <v>3795</v>
      </c>
      <c r="N2052" t="s">
        <v>3275</v>
      </c>
      <c r="O2052" t="s">
        <v>3373</v>
      </c>
      <c r="Q2052" s="211">
        <v>10000</v>
      </c>
      <c r="S2052" t="s">
        <v>3796</v>
      </c>
      <c r="T2052" t="s">
        <v>2685</v>
      </c>
      <c r="U2052" s="213">
        <v>4.42</v>
      </c>
      <c r="V2052" t="s">
        <v>1379</v>
      </c>
      <c r="W2052" t="s">
        <v>3363</v>
      </c>
      <c r="X2052" t="s">
        <v>3364</v>
      </c>
      <c r="Y2052" t="s">
        <v>3280</v>
      </c>
      <c r="Z2052" t="s">
        <v>4117</v>
      </c>
      <c r="AA2052">
        <v>789553</v>
      </c>
      <c r="AB2052" s="210">
        <v>37027.875</v>
      </c>
      <c r="AC2052" s="210">
        <v>37027.875</v>
      </c>
    </row>
    <row r="2053" spans="1:30" x14ac:dyDescent="0.2">
      <c r="A2053" s="44" t="str">
        <f t="shared" si="156"/>
        <v>US Crude Financial</v>
      </c>
      <c r="B2053" s="44" t="str">
        <f t="shared" si="157"/>
        <v>US</v>
      </c>
      <c r="C2053" s="44" t="str">
        <f t="shared" si="158"/>
        <v>Crude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1</v>
      </c>
      <c r="F2053" s="225">
        <f t="shared" si="160"/>
        <v>50000</v>
      </c>
      <c r="G2053" s="214">
        <v>1246733</v>
      </c>
      <c r="H2053" s="210">
        <v>37026.370300925926</v>
      </c>
      <c r="I2053" t="s">
        <v>3045</v>
      </c>
      <c r="M2053" t="s">
        <v>4216</v>
      </c>
      <c r="N2053" t="s">
        <v>3046</v>
      </c>
      <c r="O2053" t="s">
        <v>3047</v>
      </c>
      <c r="Q2053" s="211">
        <v>50000</v>
      </c>
      <c r="S2053" t="s">
        <v>3802</v>
      </c>
      <c r="T2053" t="s">
        <v>2685</v>
      </c>
      <c r="U2053" s="213">
        <v>28.84</v>
      </c>
      <c r="V2053" t="s">
        <v>3575</v>
      </c>
      <c r="W2053" t="s">
        <v>3049</v>
      </c>
      <c r="X2053" t="s">
        <v>3050</v>
      </c>
      <c r="Y2053" t="s">
        <v>2803</v>
      </c>
      <c r="Z2053" t="s">
        <v>4117</v>
      </c>
      <c r="AA2053" t="s">
        <v>1679</v>
      </c>
      <c r="AB2053" s="210">
        <v>37043</v>
      </c>
      <c r="AC2053" s="210">
        <v>37072</v>
      </c>
    </row>
    <row r="2054" spans="1:30" x14ac:dyDescent="0.2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30</v>
      </c>
      <c r="F2054" s="225">
        <f t="shared" si="160"/>
        <v>300000</v>
      </c>
      <c r="G2054" s="214">
        <v>1246734</v>
      </c>
      <c r="H2054" s="210">
        <v>37026.370312500003</v>
      </c>
      <c r="I2054" t="s">
        <v>3246</v>
      </c>
      <c r="M2054" t="s">
        <v>3795</v>
      </c>
      <c r="N2054" t="s">
        <v>3247</v>
      </c>
      <c r="O2054" t="s">
        <v>3248</v>
      </c>
      <c r="Q2054" s="211">
        <v>10000</v>
      </c>
      <c r="S2054" t="s">
        <v>3796</v>
      </c>
      <c r="T2054" t="s">
        <v>2685</v>
      </c>
      <c r="U2054" s="213">
        <v>4.5199999999999996</v>
      </c>
      <c r="V2054" t="s">
        <v>1397</v>
      </c>
      <c r="W2054" t="s">
        <v>3975</v>
      </c>
      <c r="X2054" t="s">
        <v>3250</v>
      </c>
      <c r="Y2054" t="s">
        <v>2803</v>
      </c>
      <c r="Z2054" t="s">
        <v>4117</v>
      </c>
      <c r="AA2054" t="s">
        <v>1680</v>
      </c>
      <c r="AB2054" s="210">
        <v>37043.875</v>
      </c>
      <c r="AC2054" s="210">
        <v>37072.875</v>
      </c>
      <c r="AD2054">
        <f>(AC2054-AB2054+1)*SUM(P2054:Q2054)</f>
        <v>300000</v>
      </c>
    </row>
    <row r="2055" spans="1:30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25">
        <f t="shared" si="160"/>
        <v>10000</v>
      </c>
      <c r="G2055" s="214">
        <v>1246735</v>
      </c>
      <c r="H2055" s="210">
        <v>37026.370324074072</v>
      </c>
      <c r="I2055" t="s">
        <v>4237</v>
      </c>
      <c r="M2055" t="s">
        <v>3795</v>
      </c>
      <c r="N2055" t="s">
        <v>3275</v>
      </c>
      <c r="O2055" t="s">
        <v>3584</v>
      </c>
      <c r="Q2055" s="211">
        <v>10000</v>
      </c>
      <c r="S2055" t="s">
        <v>3796</v>
      </c>
      <c r="T2055" t="s">
        <v>2685</v>
      </c>
      <c r="U2055" s="213">
        <v>4.375</v>
      </c>
      <c r="V2055" t="s">
        <v>3585</v>
      </c>
      <c r="W2055" t="s">
        <v>3586</v>
      </c>
      <c r="X2055" t="s">
        <v>3587</v>
      </c>
      <c r="Y2055" t="s">
        <v>3280</v>
      </c>
      <c r="Z2055" t="s">
        <v>4117</v>
      </c>
      <c r="AA2055">
        <v>789554</v>
      </c>
      <c r="AB2055" s="210">
        <v>37027.875</v>
      </c>
      <c r="AC2055" s="210">
        <v>37027.875</v>
      </c>
    </row>
    <row r="2056" spans="1:30" x14ac:dyDescent="0.2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25">
        <f t="shared" si="160"/>
        <v>150000</v>
      </c>
      <c r="G2056" s="214">
        <v>1246736</v>
      </c>
      <c r="H2056" s="210">
        <v>37026.370358796295</v>
      </c>
      <c r="I2056" t="s">
        <v>1556</v>
      </c>
      <c r="M2056" t="s">
        <v>3795</v>
      </c>
      <c r="N2056" t="s">
        <v>3247</v>
      </c>
      <c r="O2056" t="s">
        <v>3248</v>
      </c>
      <c r="Q2056" s="211">
        <v>5000</v>
      </c>
      <c r="S2056" t="s">
        <v>3796</v>
      </c>
      <c r="T2056" t="s">
        <v>2685</v>
      </c>
      <c r="U2056" s="213">
        <v>4.5199999999999996</v>
      </c>
      <c r="V2056" t="s">
        <v>1557</v>
      </c>
      <c r="W2056" t="s">
        <v>3975</v>
      </c>
      <c r="X2056" t="s">
        <v>3250</v>
      </c>
      <c r="Y2056" t="s">
        <v>2803</v>
      </c>
      <c r="Z2056" t="s">
        <v>4117</v>
      </c>
      <c r="AA2056" t="s">
        <v>1681</v>
      </c>
      <c r="AB2056" s="210">
        <v>37043.875</v>
      </c>
      <c r="AC2056" s="210">
        <v>37072.875</v>
      </c>
      <c r="AD2056">
        <f>(AC2056-AB2056+1)*SUM(P2056:Q2056)</f>
        <v>150000</v>
      </c>
    </row>
    <row r="2057" spans="1:30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25">
        <f t="shared" si="160"/>
        <v>10000</v>
      </c>
      <c r="G2057" s="214">
        <v>1246737</v>
      </c>
      <c r="H2057" s="210">
        <v>37026.370370370372</v>
      </c>
      <c r="I2057" t="s">
        <v>4237</v>
      </c>
      <c r="M2057" t="s">
        <v>3795</v>
      </c>
      <c r="N2057" t="s">
        <v>3275</v>
      </c>
      <c r="O2057" t="s">
        <v>3584</v>
      </c>
      <c r="Q2057" s="211">
        <v>10000</v>
      </c>
      <c r="S2057" t="s">
        <v>3796</v>
      </c>
      <c r="T2057" t="s">
        <v>2685</v>
      </c>
      <c r="U2057" s="213">
        <v>4.38</v>
      </c>
      <c r="V2057" t="s">
        <v>3765</v>
      </c>
      <c r="W2057" t="s">
        <v>3586</v>
      </c>
      <c r="X2057" t="s">
        <v>3587</v>
      </c>
      <c r="Y2057" t="s">
        <v>3280</v>
      </c>
      <c r="Z2057" t="s">
        <v>4117</v>
      </c>
      <c r="AA2057">
        <v>789555</v>
      </c>
      <c r="AB2057" s="210">
        <v>37027.875</v>
      </c>
      <c r="AC2057" s="210">
        <v>37027.875</v>
      </c>
    </row>
    <row r="2058" spans="1:30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25">
        <f t="shared" si="160"/>
        <v>5000</v>
      </c>
      <c r="G2058" s="214">
        <v>1246738</v>
      </c>
      <c r="H2058" s="210">
        <v>37026.370381944442</v>
      </c>
      <c r="I2058" t="s">
        <v>3638</v>
      </c>
      <c r="M2058" t="s">
        <v>3795</v>
      </c>
      <c r="N2058" t="s">
        <v>3275</v>
      </c>
      <c r="O2058" t="s">
        <v>3601</v>
      </c>
      <c r="P2058" s="211">
        <v>5000</v>
      </c>
      <c r="S2058" t="s">
        <v>3796</v>
      </c>
      <c r="T2058" t="s">
        <v>2685</v>
      </c>
      <c r="U2058" s="213">
        <v>4.42</v>
      </c>
      <c r="V2058" t="s">
        <v>3639</v>
      </c>
      <c r="W2058" t="s">
        <v>3471</v>
      </c>
      <c r="X2058" t="s">
        <v>3587</v>
      </c>
      <c r="Y2058" t="s">
        <v>3280</v>
      </c>
      <c r="Z2058" t="s">
        <v>4117</v>
      </c>
      <c r="AA2058">
        <v>789556</v>
      </c>
      <c r="AB2058" s="210">
        <v>37027.875</v>
      </c>
      <c r="AC2058" s="210">
        <v>37027.875</v>
      </c>
    </row>
    <row r="2059" spans="1:30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25">
        <f t="shared" ref="F2059:F2122" si="165">E2059*SUM(P2059:Q2059)</f>
        <v>10000</v>
      </c>
      <c r="G2059" s="214">
        <v>1246740</v>
      </c>
      <c r="H2059" s="210">
        <v>37026.370393518519</v>
      </c>
      <c r="I2059" t="s">
        <v>3266</v>
      </c>
      <c r="M2059" t="s">
        <v>3795</v>
      </c>
      <c r="N2059" t="s">
        <v>3275</v>
      </c>
      <c r="O2059" t="s">
        <v>3373</v>
      </c>
      <c r="Q2059" s="211">
        <v>10000</v>
      </c>
      <c r="S2059" t="s">
        <v>3796</v>
      </c>
      <c r="T2059" t="s">
        <v>2685</v>
      </c>
      <c r="U2059" s="213">
        <v>4.4249999999999998</v>
      </c>
      <c r="V2059" t="s">
        <v>1379</v>
      </c>
      <c r="W2059" t="s">
        <v>3363</v>
      </c>
      <c r="X2059" t="s">
        <v>3364</v>
      </c>
      <c r="Y2059" t="s">
        <v>3280</v>
      </c>
      <c r="Z2059" t="s">
        <v>4117</v>
      </c>
      <c r="AA2059">
        <v>789557</v>
      </c>
      <c r="AB2059" s="210">
        <v>37027.875</v>
      </c>
      <c r="AC2059" s="210">
        <v>37027.875</v>
      </c>
    </row>
    <row r="2060" spans="1:30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25">
        <f t="shared" si="165"/>
        <v>25000</v>
      </c>
      <c r="G2060" s="214">
        <v>1246739</v>
      </c>
      <c r="H2060" s="210">
        <v>37026.370393518519</v>
      </c>
      <c r="I2060" t="s">
        <v>1131</v>
      </c>
      <c r="M2060" t="s">
        <v>3795</v>
      </c>
      <c r="N2060" t="s">
        <v>3275</v>
      </c>
      <c r="O2060" t="s">
        <v>3457</v>
      </c>
      <c r="P2060" s="211">
        <v>25000</v>
      </c>
      <c r="S2060" t="s">
        <v>3796</v>
      </c>
      <c r="T2060" t="s">
        <v>2685</v>
      </c>
      <c r="U2060" s="213">
        <v>4.47</v>
      </c>
      <c r="V2060" t="s">
        <v>1411</v>
      </c>
      <c r="W2060" t="s">
        <v>3459</v>
      </c>
      <c r="X2060" t="s">
        <v>3460</v>
      </c>
      <c r="Y2060" t="s">
        <v>3280</v>
      </c>
      <c r="Z2060" t="s">
        <v>4117</v>
      </c>
      <c r="AA2060">
        <v>789558</v>
      </c>
      <c r="AB2060" s="210">
        <v>37027.875</v>
      </c>
      <c r="AC2060" s="210">
        <v>37027.875</v>
      </c>
    </row>
    <row r="2061" spans="1:30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25">
        <f t="shared" si="165"/>
        <v>5000</v>
      </c>
      <c r="G2061" s="214">
        <v>1246741</v>
      </c>
      <c r="H2061" s="210">
        <v>37026.370428240742</v>
      </c>
      <c r="I2061" t="s">
        <v>3157</v>
      </c>
      <c r="M2061" t="s">
        <v>3795</v>
      </c>
      <c r="N2061" t="s">
        <v>3275</v>
      </c>
      <c r="O2061" t="s">
        <v>3327</v>
      </c>
      <c r="Q2061" s="211">
        <v>5000</v>
      </c>
      <c r="S2061" t="s">
        <v>3796</v>
      </c>
      <c r="T2061" t="s">
        <v>2685</v>
      </c>
      <c r="U2061" s="213">
        <v>4.335</v>
      </c>
      <c r="V2061" t="s">
        <v>1519</v>
      </c>
      <c r="W2061" t="s">
        <v>3328</v>
      </c>
      <c r="X2061" t="s">
        <v>3329</v>
      </c>
      <c r="Y2061" t="s">
        <v>3280</v>
      </c>
      <c r="Z2061" t="s">
        <v>4117</v>
      </c>
      <c r="AA2061">
        <v>789559</v>
      </c>
      <c r="AB2061" s="210">
        <v>37027.875</v>
      </c>
      <c r="AC2061" s="210">
        <v>37027.875</v>
      </c>
    </row>
    <row r="2062" spans="1:30" x14ac:dyDescent="0.2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365</v>
      </c>
      <c r="F2062" s="225">
        <f t="shared" si="165"/>
        <v>1825000</v>
      </c>
      <c r="G2062" s="214">
        <v>1246743</v>
      </c>
      <c r="H2062" s="210">
        <v>37026.370439814818</v>
      </c>
      <c r="I2062" t="s">
        <v>4237</v>
      </c>
      <c r="M2062" t="s">
        <v>3795</v>
      </c>
      <c r="N2062" t="s">
        <v>3247</v>
      </c>
      <c r="O2062" t="s">
        <v>3418</v>
      </c>
      <c r="Q2062" s="211">
        <v>5000</v>
      </c>
      <c r="S2062" t="s">
        <v>3796</v>
      </c>
      <c r="T2062" t="s">
        <v>2685</v>
      </c>
      <c r="U2062" s="213">
        <v>4.5350000000000001</v>
      </c>
      <c r="V2062" t="s">
        <v>3546</v>
      </c>
      <c r="W2062" t="s">
        <v>3975</v>
      </c>
      <c r="X2062" t="s">
        <v>3250</v>
      </c>
      <c r="Y2062" t="s">
        <v>2803</v>
      </c>
      <c r="Z2062" t="s">
        <v>4117</v>
      </c>
      <c r="AA2062" t="s">
        <v>1682</v>
      </c>
      <c r="AB2062" s="210">
        <v>37257.875</v>
      </c>
      <c r="AC2062" s="210">
        <v>37621.875</v>
      </c>
      <c r="AD2062">
        <f>(AC2062-AB2062+1)*SUM(P2062:Q2062)</f>
        <v>1825000</v>
      </c>
    </row>
    <row r="2063" spans="1:30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25">
        <f t="shared" si="165"/>
        <v>10000</v>
      </c>
      <c r="G2063" s="214">
        <v>1246744</v>
      </c>
      <c r="H2063" s="210">
        <v>37026.370439814818</v>
      </c>
      <c r="I2063" t="s">
        <v>4237</v>
      </c>
      <c r="M2063" t="s">
        <v>3795</v>
      </c>
      <c r="N2063" t="s">
        <v>3275</v>
      </c>
      <c r="O2063" t="s">
        <v>3584</v>
      </c>
      <c r="Q2063" s="211">
        <v>10000</v>
      </c>
      <c r="S2063" t="s">
        <v>3796</v>
      </c>
      <c r="T2063" t="s">
        <v>2685</v>
      </c>
      <c r="U2063" s="213">
        <v>4.3825000000000003</v>
      </c>
      <c r="V2063" t="s">
        <v>3765</v>
      </c>
      <c r="W2063" t="s">
        <v>3586</v>
      </c>
      <c r="X2063" t="s">
        <v>3587</v>
      </c>
      <c r="Y2063" t="s">
        <v>3280</v>
      </c>
      <c r="Z2063" t="s">
        <v>4117</v>
      </c>
      <c r="AA2063">
        <v>789561</v>
      </c>
      <c r="AB2063" s="210">
        <v>37027.875</v>
      </c>
      <c r="AC2063" s="210">
        <v>37027.875</v>
      </c>
    </row>
    <row r="2064" spans="1:30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25">
        <f t="shared" si="165"/>
        <v>10000</v>
      </c>
      <c r="G2064" s="214">
        <v>1246742</v>
      </c>
      <c r="H2064" s="210">
        <v>37026.370439814818</v>
      </c>
      <c r="I2064" t="s">
        <v>1176</v>
      </c>
      <c r="M2064" t="s">
        <v>3795</v>
      </c>
      <c r="N2064" t="s">
        <v>1288</v>
      </c>
      <c r="O2064" t="s">
        <v>1683</v>
      </c>
      <c r="Q2064" s="211">
        <v>10000</v>
      </c>
      <c r="S2064" t="s">
        <v>3796</v>
      </c>
      <c r="T2064" t="s">
        <v>2685</v>
      </c>
      <c r="U2064" s="213">
        <v>0</v>
      </c>
      <c r="V2064" t="s">
        <v>1684</v>
      </c>
      <c r="W2064" t="s">
        <v>3363</v>
      </c>
      <c r="X2064" t="s">
        <v>1685</v>
      </c>
      <c r="Y2064" t="s">
        <v>3280</v>
      </c>
      <c r="Z2064" t="s">
        <v>4117</v>
      </c>
      <c r="AA2064">
        <v>789560</v>
      </c>
      <c r="AB2064" s="210">
        <v>37027.875</v>
      </c>
      <c r="AC2064" s="210">
        <v>37027.875</v>
      </c>
    </row>
    <row r="2065" spans="1:30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25">
        <f t="shared" si="165"/>
        <v>10000</v>
      </c>
      <c r="G2065" s="214">
        <v>1246745</v>
      </c>
      <c r="H2065" s="210">
        <v>37026.370486111111</v>
      </c>
      <c r="I2065" t="s">
        <v>4237</v>
      </c>
      <c r="M2065" t="s">
        <v>3795</v>
      </c>
      <c r="N2065" t="s">
        <v>3275</v>
      </c>
      <c r="O2065" t="s">
        <v>3584</v>
      </c>
      <c r="Q2065" s="211">
        <v>10000</v>
      </c>
      <c r="S2065" t="s">
        <v>3796</v>
      </c>
      <c r="T2065" t="s">
        <v>2685</v>
      </c>
      <c r="U2065" s="213">
        <v>4.3849999999999998</v>
      </c>
      <c r="V2065" t="s">
        <v>3765</v>
      </c>
      <c r="W2065" t="s">
        <v>3586</v>
      </c>
      <c r="X2065" t="s">
        <v>3587</v>
      </c>
      <c r="Y2065" t="s">
        <v>3280</v>
      </c>
      <c r="Z2065" t="s">
        <v>4117</v>
      </c>
      <c r="AA2065">
        <v>789562</v>
      </c>
      <c r="AB2065" s="210">
        <v>37027.875</v>
      </c>
      <c r="AC2065" s="210">
        <v>37027.875</v>
      </c>
    </row>
    <row r="2066" spans="1:30" x14ac:dyDescent="0.2">
      <c r="A2066" s="44" t="str">
        <f t="shared" si="161"/>
        <v xml:space="preserve"> Natural Gas Physical</v>
      </c>
      <c r="B2066" s="44" t="str">
        <f t="shared" si="162"/>
        <v/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92</v>
      </c>
      <c r="F2066" s="225">
        <f t="shared" si="165"/>
        <v>2300000</v>
      </c>
      <c r="G2066" s="214">
        <v>1246746</v>
      </c>
      <c r="H2066" s="210">
        <v>37026.370532407411</v>
      </c>
      <c r="I2066" t="s">
        <v>1686</v>
      </c>
      <c r="M2066" t="s">
        <v>3795</v>
      </c>
      <c r="N2066" t="s">
        <v>2837</v>
      </c>
      <c r="O2066" t="s">
        <v>2890</v>
      </c>
      <c r="Q2066" s="211">
        <v>25000</v>
      </c>
      <c r="S2066" t="s">
        <v>2839</v>
      </c>
      <c r="T2066" t="s">
        <v>2840</v>
      </c>
      <c r="U2066" s="213">
        <v>24.8</v>
      </c>
      <c r="V2066" t="s">
        <v>1687</v>
      </c>
      <c r="W2066" t="s">
        <v>2842</v>
      </c>
      <c r="X2066" t="s">
        <v>2843</v>
      </c>
      <c r="Y2066" t="s">
        <v>2844</v>
      </c>
      <c r="Z2066" t="s">
        <v>2712</v>
      </c>
      <c r="AA2066">
        <v>102919</v>
      </c>
      <c r="AB2066" s="210">
        <v>37165</v>
      </c>
      <c r="AC2066" s="210">
        <v>37256</v>
      </c>
    </row>
    <row r="2067" spans="1:30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25">
        <f t="shared" si="165"/>
        <v>5000</v>
      </c>
      <c r="G2067" s="214">
        <v>1246747</v>
      </c>
      <c r="H2067" s="210">
        <v>37026.370532407411</v>
      </c>
      <c r="I2067" t="s">
        <v>3336</v>
      </c>
      <c r="M2067" t="s">
        <v>3795</v>
      </c>
      <c r="N2067" t="s">
        <v>3275</v>
      </c>
      <c r="O2067" t="s">
        <v>3340</v>
      </c>
      <c r="P2067" s="211">
        <v>5000</v>
      </c>
      <c r="S2067" t="s">
        <v>3796</v>
      </c>
      <c r="T2067" t="s">
        <v>2685</v>
      </c>
      <c r="U2067" s="213">
        <v>4.3499999999999996</v>
      </c>
      <c r="V2067" t="s">
        <v>3338</v>
      </c>
      <c r="W2067" t="s">
        <v>3328</v>
      </c>
      <c r="X2067" t="s">
        <v>3329</v>
      </c>
      <c r="Y2067" t="s">
        <v>3280</v>
      </c>
      <c r="Z2067" t="s">
        <v>4117</v>
      </c>
      <c r="AA2067">
        <v>789563</v>
      </c>
      <c r="AB2067" s="210">
        <v>37027.875</v>
      </c>
      <c r="AC2067" s="210">
        <v>37027.875</v>
      </c>
    </row>
    <row r="2068" spans="1:30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25">
        <f t="shared" si="165"/>
        <v>20000</v>
      </c>
      <c r="G2068" s="214">
        <v>1246748</v>
      </c>
      <c r="H2068" s="210">
        <v>37026.370555555557</v>
      </c>
      <c r="I2068" t="s">
        <v>3125</v>
      </c>
      <c r="M2068" t="s">
        <v>3795</v>
      </c>
      <c r="N2068" t="s">
        <v>3275</v>
      </c>
      <c r="O2068" t="s">
        <v>1250</v>
      </c>
      <c r="Q2068" s="211">
        <v>20000</v>
      </c>
      <c r="S2068" t="s">
        <v>3796</v>
      </c>
      <c r="T2068" t="s">
        <v>2685</v>
      </c>
      <c r="U2068" s="213">
        <v>4.6550000000000002</v>
      </c>
      <c r="V2068" t="s">
        <v>1327</v>
      </c>
      <c r="W2068" t="s">
        <v>3491</v>
      </c>
      <c r="X2068" t="s">
        <v>3492</v>
      </c>
      <c r="Y2068" t="s">
        <v>3280</v>
      </c>
      <c r="Z2068" t="s">
        <v>4117</v>
      </c>
      <c r="AA2068">
        <v>789564</v>
      </c>
      <c r="AB2068" s="210">
        <v>37027.875</v>
      </c>
      <c r="AC2068" s="210">
        <v>37027.875</v>
      </c>
    </row>
    <row r="2069" spans="1:30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25">
        <f t="shared" si="165"/>
        <v>25000</v>
      </c>
      <c r="G2069" s="214">
        <v>1246750</v>
      </c>
      <c r="H2069" s="210">
        <v>37026.370567129627</v>
      </c>
      <c r="I2069" t="s">
        <v>3822</v>
      </c>
      <c r="M2069" t="s">
        <v>3795</v>
      </c>
      <c r="N2069" t="s">
        <v>3275</v>
      </c>
      <c r="O2069" t="s">
        <v>3457</v>
      </c>
      <c r="Q2069" s="211">
        <v>25000</v>
      </c>
      <c r="S2069" t="s">
        <v>3796</v>
      </c>
      <c r="T2069" t="s">
        <v>2685</v>
      </c>
      <c r="U2069" s="213">
        <v>4.4800000000000004</v>
      </c>
      <c r="V2069" t="s">
        <v>3458</v>
      </c>
      <c r="W2069" t="s">
        <v>3459</v>
      </c>
      <c r="X2069" t="s">
        <v>3460</v>
      </c>
      <c r="Y2069" t="s">
        <v>3280</v>
      </c>
      <c r="Z2069" t="s">
        <v>4117</v>
      </c>
      <c r="AA2069">
        <v>789566</v>
      </c>
      <c r="AB2069" s="210">
        <v>37027.875</v>
      </c>
      <c r="AC2069" s="210">
        <v>37027.875</v>
      </c>
    </row>
    <row r="2070" spans="1:30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25">
        <f t="shared" si="165"/>
        <v>5000</v>
      </c>
      <c r="G2070" s="214">
        <v>1246749</v>
      </c>
      <c r="H2070" s="210">
        <v>37026.370567129627</v>
      </c>
      <c r="I2070" t="s">
        <v>3674</v>
      </c>
      <c r="M2070" t="s">
        <v>3795</v>
      </c>
      <c r="N2070" t="s">
        <v>3275</v>
      </c>
      <c r="O2070" t="s">
        <v>3600</v>
      </c>
      <c r="P2070" s="211">
        <v>5000</v>
      </c>
      <c r="S2070" t="s">
        <v>3796</v>
      </c>
      <c r="T2070" t="s">
        <v>2685</v>
      </c>
      <c r="U2070" s="213">
        <v>4.4249999999999998</v>
      </c>
      <c r="V2070" t="s">
        <v>3675</v>
      </c>
      <c r="W2070" t="s">
        <v>3471</v>
      </c>
      <c r="X2070" t="s">
        <v>3587</v>
      </c>
      <c r="Y2070" t="s">
        <v>3280</v>
      </c>
      <c r="Z2070" t="s">
        <v>4117</v>
      </c>
      <c r="AA2070">
        <v>789565</v>
      </c>
      <c r="AB2070" s="210">
        <v>37027.875</v>
      </c>
      <c r="AC2070" s="210">
        <v>37027.875</v>
      </c>
    </row>
    <row r="2071" spans="1:30" x14ac:dyDescent="0.2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30</v>
      </c>
      <c r="F2071" s="225">
        <f t="shared" si="165"/>
        <v>450000</v>
      </c>
      <c r="G2071" s="214">
        <v>1246752</v>
      </c>
      <c r="H2071" s="210">
        <v>37026.370636574073</v>
      </c>
      <c r="I2071" t="s">
        <v>3134</v>
      </c>
      <c r="M2071" t="s">
        <v>3795</v>
      </c>
      <c r="N2071" t="s">
        <v>3247</v>
      </c>
      <c r="O2071" t="s">
        <v>3248</v>
      </c>
      <c r="P2071" s="211">
        <v>15000</v>
      </c>
      <c r="S2071" t="s">
        <v>3796</v>
      </c>
      <c r="T2071" t="s">
        <v>2685</v>
      </c>
      <c r="U2071" s="213">
        <v>4.5149999999999997</v>
      </c>
      <c r="V2071" t="s">
        <v>3514</v>
      </c>
      <c r="W2071" t="s">
        <v>3975</v>
      </c>
      <c r="X2071" t="s">
        <v>3250</v>
      </c>
      <c r="Y2071" t="s">
        <v>2803</v>
      </c>
      <c r="Z2071" t="s">
        <v>4117</v>
      </c>
      <c r="AA2071" t="s">
        <v>1688</v>
      </c>
      <c r="AB2071" s="210">
        <v>37043.875</v>
      </c>
      <c r="AC2071" s="210">
        <v>37072.875</v>
      </c>
      <c r="AD2071">
        <f>(AC2071-AB2071+1)*SUM(P2071:Q2071)</f>
        <v>450000</v>
      </c>
    </row>
    <row r="2072" spans="1:30" x14ac:dyDescent="0.2">
      <c r="A2072" s="44" t="str">
        <f t="shared" si="161"/>
        <v>US Natural Gas Financial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Financial</v>
      </c>
      <c r="E2072" s="44">
        <f>IF(VLOOKUP(S2072,'DD-Lookup'!$J$6:$L$50,3,FALSE)="Monthly",(YEAR(AC2072)-YEAR(AB2072))*12+MONTH(AC2072)-MONTH(AB2072)+1,(AC2072-AB2072+1))</f>
        <v>16</v>
      </c>
      <c r="F2072" s="225">
        <f t="shared" si="165"/>
        <v>160000</v>
      </c>
      <c r="G2072" s="214">
        <v>1246753</v>
      </c>
      <c r="H2072" s="210">
        <v>37026.370636574073</v>
      </c>
      <c r="I2072" t="s">
        <v>1276</v>
      </c>
      <c r="M2072" t="s">
        <v>3795</v>
      </c>
      <c r="N2072" t="s">
        <v>3247</v>
      </c>
      <c r="O2072" t="s">
        <v>3422</v>
      </c>
      <c r="P2072" s="211">
        <v>10000</v>
      </c>
      <c r="S2072" t="s">
        <v>3796</v>
      </c>
      <c r="T2072" t="s">
        <v>2685</v>
      </c>
      <c r="U2072" s="213">
        <v>4.46</v>
      </c>
      <c r="V2072" t="s">
        <v>1277</v>
      </c>
      <c r="W2072" t="s">
        <v>3424</v>
      </c>
      <c r="X2072" t="s">
        <v>3425</v>
      </c>
      <c r="Y2072" t="s">
        <v>2803</v>
      </c>
      <c r="Z2072" t="s">
        <v>4117</v>
      </c>
      <c r="AA2072" t="s">
        <v>1689</v>
      </c>
      <c r="AB2072" s="210">
        <v>37027.875</v>
      </c>
      <c r="AC2072" s="210">
        <v>37042.875</v>
      </c>
      <c r="AD2072">
        <f>(AC2072-AB2072+1)*SUM(P2072:Q2072)</f>
        <v>160000</v>
      </c>
    </row>
    <row r="2073" spans="1:30" x14ac:dyDescent="0.2">
      <c r="A2073" s="44" t="str">
        <f t="shared" si="161"/>
        <v>US Crude Financial</v>
      </c>
      <c r="B2073" s="44" t="str">
        <f t="shared" si="162"/>
        <v>US</v>
      </c>
      <c r="C2073" s="44" t="str">
        <f t="shared" si="163"/>
        <v>Crude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</v>
      </c>
      <c r="F2073" s="225">
        <f t="shared" si="165"/>
        <v>25000</v>
      </c>
      <c r="G2073" s="214">
        <v>1246754</v>
      </c>
      <c r="H2073" s="210">
        <v>37026.370682870373</v>
      </c>
      <c r="I2073" t="s">
        <v>3045</v>
      </c>
      <c r="M2073" t="s">
        <v>4216</v>
      </c>
      <c r="N2073" t="s">
        <v>3046</v>
      </c>
      <c r="O2073" t="s">
        <v>3047</v>
      </c>
      <c r="Q2073" s="211">
        <v>25000</v>
      </c>
      <c r="S2073" t="s">
        <v>3802</v>
      </c>
      <c r="T2073" t="s">
        <v>2685</v>
      </c>
      <c r="U2073" s="213">
        <v>28.88</v>
      </c>
      <c r="V2073" t="s">
        <v>3383</v>
      </c>
      <c r="W2073" t="s">
        <v>3049</v>
      </c>
      <c r="X2073" t="s">
        <v>3050</v>
      </c>
      <c r="Y2073" t="s">
        <v>2803</v>
      </c>
      <c r="Z2073" t="s">
        <v>4117</v>
      </c>
      <c r="AA2073" t="s">
        <v>1690</v>
      </c>
      <c r="AB2073" s="210">
        <v>37043</v>
      </c>
      <c r="AC2073" s="210">
        <v>37072</v>
      </c>
    </row>
    <row r="2074" spans="1:30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25">
        <f t="shared" si="165"/>
        <v>5000</v>
      </c>
      <c r="G2074" s="214">
        <v>1246756</v>
      </c>
      <c r="H2074" s="210">
        <v>37026.370694444442</v>
      </c>
      <c r="I2074" t="s">
        <v>3565</v>
      </c>
      <c r="M2074" t="s">
        <v>3795</v>
      </c>
      <c r="N2074" t="s">
        <v>3275</v>
      </c>
      <c r="O2074" t="s">
        <v>3339</v>
      </c>
      <c r="P2074" s="211">
        <v>5000</v>
      </c>
      <c r="S2074" t="s">
        <v>3796</v>
      </c>
      <c r="T2074" t="s">
        <v>2685</v>
      </c>
      <c r="U2074" s="213">
        <v>4.33</v>
      </c>
      <c r="V2074" t="s">
        <v>1691</v>
      </c>
      <c r="W2074" t="s">
        <v>3328</v>
      </c>
      <c r="X2074" t="s">
        <v>3329</v>
      </c>
      <c r="Y2074" t="s">
        <v>3280</v>
      </c>
      <c r="Z2074" t="s">
        <v>4117</v>
      </c>
      <c r="AA2074">
        <v>789567</v>
      </c>
      <c r="AB2074" s="210">
        <v>37027.875</v>
      </c>
      <c r="AC2074" s="210">
        <v>37027.875</v>
      </c>
    </row>
    <row r="2075" spans="1:30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25">
        <f t="shared" si="165"/>
        <v>150000</v>
      </c>
      <c r="G2075" s="214">
        <v>1246757</v>
      </c>
      <c r="H2075" s="210">
        <v>37026.370706018519</v>
      </c>
      <c r="I2075" t="s">
        <v>3268</v>
      </c>
      <c r="M2075" t="s">
        <v>3795</v>
      </c>
      <c r="N2075" t="s">
        <v>3303</v>
      </c>
      <c r="O2075" t="s">
        <v>1692</v>
      </c>
      <c r="Q2075" s="211">
        <v>5000</v>
      </c>
      <c r="S2075" t="s">
        <v>3796</v>
      </c>
      <c r="T2075" t="s">
        <v>2685</v>
      </c>
      <c r="U2075" s="213">
        <v>0.10249999999999999</v>
      </c>
      <c r="V2075" t="s">
        <v>3749</v>
      </c>
      <c r="W2075" t="s">
        <v>3604</v>
      </c>
      <c r="X2075" t="s">
        <v>3605</v>
      </c>
      <c r="Y2075" t="s">
        <v>2803</v>
      </c>
      <c r="Z2075" t="s">
        <v>4117</v>
      </c>
      <c r="AA2075" t="s">
        <v>1693</v>
      </c>
      <c r="AB2075" s="210">
        <v>37043.875</v>
      </c>
      <c r="AC2075" s="210">
        <v>37072.875</v>
      </c>
      <c r="AD2075">
        <f>(AC2075-AB2075+1)*SUM(P2075:Q2075)</f>
        <v>150000</v>
      </c>
    </row>
    <row r="2076" spans="1:30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25">
        <f t="shared" si="165"/>
        <v>5000</v>
      </c>
      <c r="G2076" s="214">
        <v>1246758</v>
      </c>
      <c r="H2076" s="210">
        <v>37026.370706018519</v>
      </c>
      <c r="I2076" t="s">
        <v>3246</v>
      </c>
      <c r="M2076" t="s">
        <v>3795</v>
      </c>
      <c r="N2076" t="s">
        <v>3275</v>
      </c>
      <c r="O2076" t="s">
        <v>3600</v>
      </c>
      <c r="P2076" s="211">
        <v>5000</v>
      </c>
      <c r="S2076" t="s">
        <v>3796</v>
      </c>
      <c r="T2076" t="s">
        <v>2685</v>
      </c>
      <c r="U2076" s="213">
        <v>4.4249999999999998</v>
      </c>
      <c r="V2076" t="s">
        <v>3249</v>
      </c>
      <c r="W2076" t="s">
        <v>3471</v>
      </c>
      <c r="X2076" t="s">
        <v>3587</v>
      </c>
      <c r="Y2076" t="s">
        <v>3280</v>
      </c>
      <c r="Z2076" t="s">
        <v>4117</v>
      </c>
      <c r="AA2076">
        <v>789568</v>
      </c>
      <c r="AB2076" s="210">
        <v>37027.875</v>
      </c>
      <c r="AC2076" s="210">
        <v>37027.875</v>
      </c>
    </row>
    <row r="2077" spans="1:30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25">
        <f t="shared" si="165"/>
        <v>1013</v>
      </c>
      <c r="G2077" s="214">
        <v>1246759</v>
      </c>
      <c r="H2077" s="210">
        <v>37026.370717592596</v>
      </c>
      <c r="I2077" t="s">
        <v>1351</v>
      </c>
      <c r="M2077" t="s">
        <v>3795</v>
      </c>
      <c r="N2077" t="s">
        <v>3275</v>
      </c>
      <c r="O2077" t="s">
        <v>3327</v>
      </c>
      <c r="P2077" s="211">
        <v>1013</v>
      </c>
      <c r="S2077" t="s">
        <v>3796</v>
      </c>
      <c r="T2077" t="s">
        <v>2685</v>
      </c>
      <c r="U2077" s="213">
        <v>4.33</v>
      </c>
      <c r="V2077" t="s">
        <v>1600</v>
      </c>
      <c r="W2077" t="s">
        <v>3328</v>
      </c>
      <c r="X2077" t="s">
        <v>3329</v>
      </c>
      <c r="Y2077" t="s">
        <v>3280</v>
      </c>
      <c r="Z2077" t="s">
        <v>4117</v>
      </c>
      <c r="AA2077">
        <v>789569</v>
      </c>
      <c r="AB2077" s="210">
        <v>37027.875</v>
      </c>
      <c r="AC2077" s="210">
        <v>37027.875</v>
      </c>
    </row>
    <row r="2078" spans="1:30" x14ac:dyDescent="0.2">
      <c r="A2078" s="44" t="str">
        <f t="shared" si="161"/>
        <v xml:space="preserve"> Metals Financial</v>
      </c>
      <c r="B2078" s="44" t="str">
        <f t="shared" si="162"/>
        <v/>
      </c>
      <c r="C2078" s="44" t="str">
        <f t="shared" si="163"/>
        <v>Metals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1</v>
      </c>
      <c r="F2078" s="225">
        <f t="shared" si="165"/>
        <v>20</v>
      </c>
      <c r="G2078" s="214">
        <v>1246760</v>
      </c>
      <c r="H2078" s="210">
        <v>37026.370729166665</v>
      </c>
      <c r="I2078" t="s">
        <v>2808</v>
      </c>
      <c r="M2078" t="s">
        <v>3801</v>
      </c>
      <c r="N2078" t="s">
        <v>2682</v>
      </c>
      <c r="O2078" t="s">
        <v>2683</v>
      </c>
      <c r="P2078" s="211">
        <v>20</v>
      </c>
      <c r="S2078" t="s">
        <v>2684</v>
      </c>
      <c r="T2078" t="s">
        <v>2685</v>
      </c>
      <c r="U2078" s="213">
        <v>1672</v>
      </c>
      <c r="V2078" t="s">
        <v>2979</v>
      </c>
      <c r="W2078" t="s">
        <v>2732</v>
      </c>
      <c r="X2078" t="s">
        <v>2688</v>
      </c>
      <c r="Y2078" t="s">
        <v>2689</v>
      </c>
      <c r="Z2078" t="s">
        <v>2690</v>
      </c>
      <c r="AA2078">
        <v>2129856</v>
      </c>
    </row>
    <row r="2079" spans="1:30" x14ac:dyDescent="0.2">
      <c r="A2079" s="44" t="str">
        <f t="shared" si="161"/>
        <v>US Natural Gas Financial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Financial</v>
      </c>
      <c r="E2079" s="44">
        <f>IF(VLOOKUP(S2079,'DD-Lookup'!$J$6:$L$50,3,FALSE)="Monthly",(YEAR(AC2079)-YEAR(AB2079))*12+MONTH(AC2079)-MONTH(AB2079)+1,(AC2079-AB2079+1))</f>
        <v>153</v>
      </c>
      <c r="F2079" s="225">
        <f t="shared" si="165"/>
        <v>765000</v>
      </c>
      <c r="G2079" s="214">
        <v>1246761</v>
      </c>
      <c r="H2079" s="210">
        <v>37026.370763888888</v>
      </c>
      <c r="I2079" t="s">
        <v>3246</v>
      </c>
      <c r="M2079" t="s">
        <v>3795</v>
      </c>
      <c r="N2079" t="s">
        <v>3247</v>
      </c>
      <c r="O2079" t="s">
        <v>3430</v>
      </c>
      <c r="P2079" s="211">
        <v>5000</v>
      </c>
      <c r="S2079" t="s">
        <v>3796</v>
      </c>
      <c r="T2079" t="s">
        <v>2685</v>
      </c>
      <c r="U2079" s="213">
        <v>4.6150000000000002</v>
      </c>
      <c r="V2079" t="s">
        <v>1400</v>
      </c>
      <c r="W2079" t="s">
        <v>3975</v>
      </c>
      <c r="X2079" t="s">
        <v>3250</v>
      </c>
      <c r="Y2079" t="s">
        <v>2803</v>
      </c>
      <c r="Z2079" t="s">
        <v>4117</v>
      </c>
      <c r="AA2079" t="s">
        <v>1694</v>
      </c>
      <c r="AB2079" s="210">
        <v>37043</v>
      </c>
      <c r="AC2079" s="210">
        <v>37195</v>
      </c>
      <c r="AD2079">
        <f>(AC2079-AB2079+1)*SUM(P2079:Q2079)</f>
        <v>765000</v>
      </c>
    </row>
    <row r="2080" spans="1:30" x14ac:dyDescent="0.2">
      <c r="A2080" s="44" t="str">
        <f t="shared" si="161"/>
        <v>US Crude Financial</v>
      </c>
      <c r="B2080" s="44" t="str">
        <f t="shared" si="162"/>
        <v>US</v>
      </c>
      <c r="C2080" s="44" t="str">
        <f t="shared" si="163"/>
        <v>Crude</v>
      </c>
      <c r="D2080" s="44" t="str">
        <f t="shared" si="164"/>
        <v>Financial</v>
      </c>
      <c r="E2080" s="44">
        <f>IF(VLOOKUP(S2080,'DD-Lookup'!$J$6:$L$50,3,FALSE)="Monthly",(YEAR(AC2080)-YEAR(AB2080))*12+MONTH(AC2080)-MONTH(AB2080)+1,(AC2080-AB2080+1))</f>
        <v>1</v>
      </c>
      <c r="F2080" s="225">
        <f t="shared" si="165"/>
        <v>25000</v>
      </c>
      <c r="G2080" s="214">
        <v>1246762</v>
      </c>
      <c r="H2080" s="210">
        <v>37026.370775462965</v>
      </c>
      <c r="I2080" t="s">
        <v>3045</v>
      </c>
      <c r="M2080" t="s">
        <v>4216</v>
      </c>
      <c r="N2080" t="s">
        <v>3046</v>
      </c>
      <c r="O2080" t="s">
        <v>3047</v>
      </c>
      <c r="Q2080" s="211">
        <v>25000</v>
      </c>
      <c r="S2080" t="s">
        <v>3802</v>
      </c>
      <c r="T2080" t="s">
        <v>2685</v>
      </c>
      <c r="U2080" s="213">
        <v>28.84</v>
      </c>
      <c r="V2080" t="s">
        <v>3048</v>
      </c>
      <c r="W2080" t="s">
        <v>3049</v>
      </c>
      <c r="X2080" t="s">
        <v>3050</v>
      </c>
      <c r="Y2080" t="s">
        <v>2803</v>
      </c>
      <c r="Z2080" t="s">
        <v>4117</v>
      </c>
      <c r="AA2080" t="s">
        <v>1695</v>
      </c>
      <c r="AB2080" s="210">
        <v>37043</v>
      </c>
      <c r="AC2080" s="210">
        <v>37072</v>
      </c>
    </row>
    <row r="2081" spans="1:30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25">
        <f t="shared" si="165"/>
        <v>5000</v>
      </c>
      <c r="G2081" s="214">
        <v>1246764</v>
      </c>
      <c r="H2081" s="210">
        <v>37026.370821759258</v>
      </c>
      <c r="I2081" t="s">
        <v>3591</v>
      </c>
      <c r="M2081" t="s">
        <v>3795</v>
      </c>
      <c r="N2081" t="s">
        <v>1288</v>
      </c>
      <c r="O2081" t="s">
        <v>1696</v>
      </c>
      <c r="Q2081" s="211">
        <v>5000</v>
      </c>
      <c r="S2081" t="s">
        <v>3796</v>
      </c>
      <c r="T2081" t="s">
        <v>2685</v>
      </c>
      <c r="U2081" s="213">
        <v>5.0000000000000001E-3</v>
      </c>
      <c r="V2081" t="s">
        <v>1697</v>
      </c>
      <c r="W2081" t="s">
        <v>3518</v>
      </c>
      <c r="X2081" t="s">
        <v>3519</v>
      </c>
      <c r="Y2081" t="s">
        <v>3280</v>
      </c>
      <c r="Z2081" t="s">
        <v>4117</v>
      </c>
      <c r="AA2081">
        <v>789571</v>
      </c>
      <c r="AB2081" s="210">
        <v>37027.875</v>
      </c>
      <c r="AC2081" s="210">
        <v>37027.875</v>
      </c>
    </row>
    <row r="2082" spans="1:30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25">
        <f t="shared" si="165"/>
        <v>5000</v>
      </c>
      <c r="G2082" s="214">
        <v>1246763</v>
      </c>
      <c r="H2082" s="210">
        <v>37026.370821759258</v>
      </c>
      <c r="I2082" t="s">
        <v>3256</v>
      </c>
      <c r="M2082" t="s">
        <v>3795</v>
      </c>
      <c r="N2082" t="s">
        <v>3275</v>
      </c>
      <c r="O2082" t="s">
        <v>3340</v>
      </c>
      <c r="P2082" s="211">
        <v>5000</v>
      </c>
      <c r="S2082" t="s">
        <v>3796</v>
      </c>
      <c r="T2082" t="s">
        <v>2685</v>
      </c>
      <c r="U2082" s="213">
        <v>4.3449999999999998</v>
      </c>
      <c r="V2082" t="s">
        <v>1533</v>
      </c>
      <c r="W2082" t="s">
        <v>3328</v>
      </c>
      <c r="X2082" t="s">
        <v>3329</v>
      </c>
      <c r="Y2082" t="s">
        <v>3280</v>
      </c>
      <c r="Z2082" t="s">
        <v>4117</v>
      </c>
      <c r="AA2082">
        <v>789570</v>
      </c>
      <c r="AB2082" s="210">
        <v>37027.875</v>
      </c>
      <c r="AC2082" s="210">
        <v>37027.875</v>
      </c>
    </row>
    <row r="2083" spans="1:30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25">
        <f t="shared" si="165"/>
        <v>1500</v>
      </c>
      <c r="G2083" s="214">
        <v>1246766</v>
      </c>
      <c r="H2083" s="210">
        <v>37026.370833333334</v>
      </c>
      <c r="I2083" t="s">
        <v>3157</v>
      </c>
      <c r="M2083" t="s">
        <v>3795</v>
      </c>
      <c r="N2083" t="s">
        <v>3275</v>
      </c>
      <c r="O2083" t="s">
        <v>3339</v>
      </c>
      <c r="Q2083" s="211">
        <v>1500</v>
      </c>
      <c r="S2083" t="s">
        <v>3796</v>
      </c>
      <c r="T2083" t="s">
        <v>2685</v>
      </c>
      <c r="U2083" s="213">
        <v>4.335</v>
      </c>
      <c r="V2083" t="s">
        <v>3493</v>
      </c>
      <c r="W2083" t="s">
        <v>3328</v>
      </c>
      <c r="X2083" t="s">
        <v>3329</v>
      </c>
      <c r="Y2083" t="s">
        <v>3280</v>
      </c>
      <c r="Z2083" t="s">
        <v>4117</v>
      </c>
      <c r="AA2083">
        <v>789573</v>
      </c>
      <c r="AB2083" s="210">
        <v>37027.875</v>
      </c>
      <c r="AC2083" s="210">
        <v>37027.875</v>
      </c>
    </row>
    <row r="2084" spans="1:30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25">
        <f t="shared" si="165"/>
        <v>500</v>
      </c>
      <c r="G2084" s="214">
        <v>1246765</v>
      </c>
      <c r="H2084" s="210">
        <v>37026.370833333334</v>
      </c>
      <c r="I2084" t="s">
        <v>1667</v>
      </c>
      <c r="M2084" t="s">
        <v>3795</v>
      </c>
      <c r="N2084" t="s">
        <v>3275</v>
      </c>
      <c r="O2084" t="s">
        <v>3550</v>
      </c>
      <c r="P2084" s="211">
        <v>500</v>
      </c>
      <c r="S2084" t="s">
        <v>3796</v>
      </c>
      <c r="T2084" t="s">
        <v>2685</v>
      </c>
      <c r="U2084" s="213">
        <v>4.415</v>
      </c>
      <c r="V2084" t="s">
        <v>1668</v>
      </c>
      <c r="W2084" t="s">
        <v>3363</v>
      </c>
      <c r="X2084" t="s">
        <v>3364</v>
      </c>
      <c r="Y2084" t="s">
        <v>3280</v>
      </c>
      <c r="Z2084" t="s">
        <v>4117</v>
      </c>
      <c r="AA2084">
        <v>789572</v>
      </c>
      <c r="AB2084" s="210">
        <v>37027.875</v>
      </c>
      <c r="AC2084" s="210">
        <v>37027.875</v>
      </c>
    </row>
    <row r="2085" spans="1:30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25">
        <f t="shared" si="165"/>
        <v>10000</v>
      </c>
      <c r="G2085" s="214">
        <v>1246767</v>
      </c>
      <c r="H2085" s="210">
        <v>37026.370844907404</v>
      </c>
      <c r="I2085" t="s">
        <v>3266</v>
      </c>
      <c r="M2085" t="s">
        <v>3795</v>
      </c>
      <c r="N2085" t="s">
        <v>3275</v>
      </c>
      <c r="O2085" t="s">
        <v>3607</v>
      </c>
      <c r="P2085" s="211">
        <v>10000</v>
      </c>
      <c r="S2085" t="s">
        <v>3796</v>
      </c>
      <c r="T2085" t="s">
        <v>2685</v>
      </c>
      <c r="U2085" s="213">
        <v>4.3499999999999996</v>
      </c>
      <c r="V2085" t="s">
        <v>1154</v>
      </c>
      <c r="W2085" t="s">
        <v>3609</v>
      </c>
      <c r="X2085" t="s">
        <v>3580</v>
      </c>
      <c r="Y2085" t="s">
        <v>3280</v>
      </c>
      <c r="Z2085" t="s">
        <v>4117</v>
      </c>
      <c r="AA2085">
        <v>789574</v>
      </c>
      <c r="AB2085" s="210">
        <v>37027.875</v>
      </c>
      <c r="AC2085" s="210">
        <v>37027.875</v>
      </c>
    </row>
    <row r="2086" spans="1:30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25">
        <f t="shared" si="165"/>
        <v>1000</v>
      </c>
      <c r="G2086" s="214">
        <v>1246768</v>
      </c>
      <c r="H2086" s="210">
        <v>37026.370868055557</v>
      </c>
      <c r="I2086" t="s">
        <v>3157</v>
      </c>
      <c r="M2086" t="s">
        <v>3795</v>
      </c>
      <c r="N2086" t="s">
        <v>3275</v>
      </c>
      <c r="O2086" t="s">
        <v>3437</v>
      </c>
      <c r="P2086" s="211">
        <v>1000</v>
      </c>
      <c r="S2086" t="s">
        <v>3796</v>
      </c>
      <c r="T2086" t="s">
        <v>2685</v>
      </c>
      <c r="U2086" s="213">
        <v>4.5724999999999998</v>
      </c>
      <c r="V2086" t="s">
        <v>3344</v>
      </c>
      <c r="W2086" t="s">
        <v>3278</v>
      </c>
      <c r="X2086" t="s">
        <v>3279</v>
      </c>
      <c r="Y2086" t="s">
        <v>3280</v>
      </c>
      <c r="Z2086" t="s">
        <v>4117</v>
      </c>
      <c r="AA2086">
        <v>789575</v>
      </c>
      <c r="AB2086" s="210">
        <v>37027.875</v>
      </c>
      <c r="AC2086" s="210">
        <v>37027.875</v>
      </c>
    </row>
    <row r="2087" spans="1:30" x14ac:dyDescent="0.2">
      <c r="A2087" s="44" t="str">
        <f t="shared" si="161"/>
        <v>US Natural Gas Financial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Financial</v>
      </c>
      <c r="E2087" s="44">
        <f>IF(VLOOKUP(S2087,'DD-Lookup'!$J$6:$L$50,3,FALSE)="Monthly",(YEAR(AC2087)-YEAR(AB2087))*12+MONTH(AC2087)-MONTH(AB2087)+1,(AC2087-AB2087+1))</f>
        <v>151</v>
      </c>
      <c r="F2087" s="225">
        <f t="shared" si="165"/>
        <v>755000</v>
      </c>
      <c r="G2087" s="214">
        <v>1246770</v>
      </c>
      <c r="H2087" s="210">
        <v>37026.370879629627</v>
      </c>
      <c r="I2087" t="s">
        <v>4237</v>
      </c>
      <c r="M2087" t="s">
        <v>3795</v>
      </c>
      <c r="N2087" t="s">
        <v>3247</v>
      </c>
      <c r="O2087" t="s">
        <v>3346</v>
      </c>
      <c r="P2087" s="211">
        <v>5000</v>
      </c>
      <c r="S2087" t="s">
        <v>3796</v>
      </c>
      <c r="T2087" t="s">
        <v>2685</v>
      </c>
      <c r="U2087" s="213">
        <v>4.91</v>
      </c>
      <c r="V2087" t="s">
        <v>3455</v>
      </c>
      <c r="W2087" t="s">
        <v>3975</v>
      </c>
      <c r="X2087" t="s">
        <v>3250</v>
      </c>
      <c r="Y2087" t="s">
        <v>2803</v>
      </c>
      <c r="Z2087" t="s">
        <v>4117</v>
      </c>
      <c r="AA2087" t="s">
        <v>1698</v>
      </c>
      <c r="AB2087" s="210">
        <v>37196</v>
      </c>
      <c r="AC2087" s="210">
        <v>37346</v>
      </c>
      <c r="AD2087">
        <f>(AC2087-AB2087+1)*SUM(P2087:Q2087)</f>
        <v>755000</v>
      </c>
    </row>
    <row r="2088" spans="1:30" x14ac:dyDescent="0.2">
      <c r="A2088" s="44" t="str">
        <f t="shared" si="161"/>
        <v>US Power Physical</v>
      </c>
      <c r="B2088" s="44" t="str">
        <f t="shared" si="162"/>
        <v>US</v>
      </c>
      <c r="C2088" s="44" t="str">
        <f t="shared" si="163"/>
        <v>Power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30</v>
      </c>
      <c r="F2088" s="225">
        <f t="shared" si="165"/>
        <v>1500</v>
      </c>
      <c r="G2088" s="214">
        <v>1246769</v>
      </c>
      <c r="H2088" s="210">
        <v>37026.370879629627</v>
      </c>
      <c r="I2088" t="s">
        <v>3168</v>
      </c>
      <c r="M2088" t="s">
        <v>3886</v>
      </c>
      <c r="N2088" t="s">
        <v>3096</v>
      </c>
      <c r="O2088" t="s">
        <v>3241</v>
      </c>
      <c r="Q2088" s="211">
        <v>50</v>
      </c>
      <c r="S2088" t="s">
        <v>3794</v>
      </c>
      <c r="T2088" t="s">
        <v>2685</v>
      </c>
      <c r="U2088" s="213">
        <v>46.2</v>
      </c>
      <c r="V2088" t="s">
        <v>1699</v>
      </c>
      <c r="W2088" t="s">
        <v>3243</v>
      </c>
      <c r="X2088" t="s">
        <v>3244</v>
      </c>
      <c r="Y2088" t="s">
        <v>3074</v>
      </c>
      <c r="Z2088" t="s">
        <v>4112</v>
      </c>
      <c r="AA2088">
        <v>611179.1</v>
      </c>
      <c r="AB2088" s="210">
        <v>37135.594444444447</v>
      </c>
      <c r="AC2088" s="210">
        <v>37164.594444444447</v>
      </c>
    </row>
    <row r="2089" spans="1:30" x14ac:dyDescent="0.2">
      <c r="A2089" s="44" t="str">
        <f t="shared" si="161"/>
        <v>US Natural Gas Financial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30</v>
      </c>
      <c r="F2089" s="225">
        <f t="shared" si="165"/>
        <v>75000</v>
      </c>
      <c r="G2089" s="214">
        <v>1246771</v>
      </c>
      <c r="H2089" s="210">
        <v>37026.37090277778</v>
      </c>
      <c r="I2089" t="s">
        <v>1392</v>
      </c>
      <c r="M2089" t="s">
        <v>3795</v>
      </c>
      <c r="N2089" t="s">
        <v>3247</v>
      </c>
      <c r="O2089" t="s">
        <v>3248</v>
      </c>
      <c r="P2089" s="211">
        <v>2500</v>
      </c>
      <c r="S2089" t="s">
        <v>3796</v>
      </c>
      <c r="T2089" t="s">
        <v>2685</v>
      </c>
      <c r="U2089" s="213">
        <v>4.51</v>
      </c>
      <c r="V2089" t="s">
        <v>1393</v>
      </c>
      <c r="W2089" t="s">
        <v>3975</v>
      </c>
      <c r="X2089" t="s">
        <v>3250</v>
      </c>
      <c r="Y2089" t="s">
        <v>2803</v>
      </c>
      <c r="Z2089" t="s">
        <v>4117</v>
      </c>
      <c r="AA2089" t="s">
        <v>1700</v>
      </c>
      <c r="AB2089" s="210">
        <v>37043.875</v>
      </c>
      <c r="AC2089" s="210">
        <v>37072.875</v>
      </c>
      <c r="AD2089">
        <f>(AC2089-AB2089+1)*SUM(P2089:Q2089)</f>
        <v>75000</v>
      </c>
    </row>
    <row r="2090" spans="1:30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25">
        <f t="shared" si="165"/>
        <v>10000</v>
      </c>
      <c r="G2090" s="214">
        <v>1246772</v>
      </c>
      <c r="H2090" s="210">
        <v>37026.37090277778</v>
      </c>
      <c r="I2090" t="s">
        <v>3336</v>
      </c>
      <c r="M2090" t="s">
        <v>3795</v>
      </c>
      <c r="N2090" t="s">
        <v>3275</v>
      </c>
      <c r="O2090" t="s">
        <v>3276</v>
      </c>
      <c r="P2090" s="211">
        <v>10000</v>
      </c>
      <c r="S2090" t="s">
        <v>3796</v>
      </c>
      <c r="T2090" t="s">
        <v>2685</v>
      </c>
      <c r="U2090" s="213">
        <v>4.5774999999999997</v>
      </c>
      <c r="V2090" t="s">
        <v>3379</v>
      </c>
      <c r="W2090" t="s">
        <v>3278</v>
      </c>
      <c r="X2090" t="s">
        <v>3279</v>
      </c>
      <c r="Y2090" t="s">
        <v>3280</v>
      </c>
      <c r="Z2090" t="s">
        <v>4117</v>
      </c>
      <c r="AA2090">
        <v>789576</v>
      </c>
      <c r="AB2090" s="210">
        <v>37027.875</v>
      </c>
      <c r="AC2090" s="210">
        <v>37027.875</v>
      </c>
    </row>
    <row r="2091" spans="1:30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25">
        <f t="shared" si="165"/>
        <v>10000</v>
      </c>
      <c r="G2091" s="214">
        <v>1246773</v>
      </c>
      <c r="H2091" s="210">
        <v>37026.37091435185</v>
      </c>
      <c r="I2091" t="s">
        <v>3345</v>
      </c>
      <c r="M2091" t="s">
        <v>3795</v>
      </c>
      <c r="N2091" t="s">
        <v>3275</v>
      </c>
      <c r="O2091" t="s">
        <v>3548</v>
      </c>
      <c r="Q2091" s="211">
        <v>10000</v>
      </c>
      <c r="S2091" t="s">
        <v>3796</v>
      </c>
      <c r="T2091" t="s">
        <v>2685</v>
      </c>
      <c r="U2091" s="213">
        <v>4.5787000000000004</v>
      </c>
      <c r="V2091" t="s">
        <v>1139</v>
      </c>
      <c r="W2091" t="s">
        <v>3278</v>
      </c>
      <c r="X2091" t="s">
        <v>3279</v>
      </c>
      <c r="Y2091" t="s">
        <v>3280</v>
      </c>
      <c r="Z2091" t="s">
        <v>4117</v>
      </c>
      <c r="AA2091">
        <v>789577</v>
      </c>
      <c r="AB2091" s="210">
        <v>37027.875</v>
      </c>
      <c r="AC2091" s="210">
        <v>37027.875</v>
      </c>
    </row>
    <row r="2092" spans="1:30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25">
        <f t="shared" si="165"/>
        <v>600</v>
      </c>
      <c r="G2092" s="214">
        <v>1246774</v>
      </c>
      <c r="H2092" s="210">
        <v>37026.37096064815</v>
      </c>
      <c r="I2092" t="s">
        <v>3479</v>
      </c>
      <c r="M2092" t="s">
        <v>3795</v>
      </c>
      <c r="N2092" t="s">
        <v>3275</v>
      </c>
      <c r="O2092" t="s">
        <v>1478</v>
      </c>
      <c r="P2092" s="211">
        <v>600</v>
      </c>
      <c r="S2092" t="s">
        <v>3796</v>
      </c>
      <c r="T2092" t="s">
        <v>2685</v>
      </c>
      <c r="U2092" s="213">
        <v>4.32</v>
      </c>
      <c r="V2092" t="s">
        <v>3480</v>
      </c>
      <c r="W2092" t="s">
        <v>3363</v>
      </c>
      <c r="X2092" t="s">
        <v>3364</v>
      </c>
      <c r="Y2092" t="s">
        <v>3280</v>
      </c>
      <c r="Z2092" t="s">
        <v>4117</v>
      </c>
      <c r="AA2092">
        <v>789578</v>
      </c>
      <c r="AB2092" s="210">
        <v>37027.875</v>
      </c>
      <c r="AC2092" s="210">
        <v>37027.875</v>
      </c>
    </row>
    <row r="2093" spans="1:30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25">
        <f t="shared" si="165"/>
        <v>3000</v>
      </c>
      <c r="G2093" s="214">
        <v>1246775</v>
      </c>
      <c r="H2093" s="210">
        <v>37026.370995370373</v>
      </c>
      <c r="I2093" t="s">
        <v>3157</v>
      </c>
      <c r="M2093" t="s">
        <v>3795</v>
      </c>
      <c r="N2093" t="s">
        <v>3275</v>
      </c>
      <c r="O2093" t="s">
        <v>3392</v>
      </c>
      <c r="Q2093" s="211">
        <v>3000</v>
      </c>
      <c r="S2093" t="s">
        <v>3796</v>
      </c>
      <c r="T2093" t="s">
        <v>2685</v>
      </c>
      <c r="U2093" s="213">
        <v>4.3550000000000004</v>
      </c>
      <c r="V2093" t="s">
        <v>3493</v>
      </c>
      <c r="W2093" t="s">
        <v>3328</v>
      </c>
      <c r="X2093" t="s">
        <v>3329</v>
      </c>
      <c r="Y2093" t="s">
        <v>3280</v>
      </c>
      <c r="Z2093" t="s">
        <v>4117</v>
      </c>
      <c r="AA2093">
        <v>789579</v>
      </c>
      <c r="AB2093" s="210">
        <v>37027.875</v>
      </c>
      <c r="AC2093" s="210">
        <v>37027.875</v>
      </c>
    </row>
    <row r="2094" spans="1:30" x14ac:dyDescent="0.2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25">
        <f t="shared" si="165"/>
        <v>300000</v>
      </c>
      <c r="G2094" s="214">
        <v>1246777</v>
      </c>
      <c r="H2094" s="210">
        <v>37026.371006944442</v>
      </c>
      <c r="I2094" t="s">
        <v>1701</v>
      </c>
      <c r="M2094" t="s">
        <v>3795</v>
      </c>
      <c r="N2094" t="s">
        <v>3303</v>
      </c>
      <c r="O2094" t="s">
        <v>1702</v>
      </c>
      <c r="Q2094" s="211">
        <v>10000</v>
      </c>
      <c r="S2094" t="s">
        <v>3796</v>
      </c>
      <c r="T2094" t="s">
        <v>2685</v>
      </c>
      <c r="U2094" s="213">
        <v>1.7500000000000002E-2</v>
      </c>
      <c r="V2094" t="s">
        <v>1703</v>
      </c>
      <c r="W2094" t="s">
        <v>1179</v>
      </c>
      <c r="X2094" t="s">
        <v>1180</v>
      </c>
      <c r="Y2094" t="s">
        <v>2803</v>
      </c>
      <c r="Z2094" t="s">
        <v>4117</v>
      </c>
      <c r="AA2094" t="s">
        <v>1704</v>
      </c>
      <c r="AB2094" s="210">
        <v>37043.875</v>
      </c>
      <c r="AC2094" s="210">
        <v>37072.875</v>
      </c>
      <c r="AD2094">
        <f>(AC2094-AB2094+1)*SUM(P2094:Q2094)</f>
        <v>300000</v>
      </c>
    </row>
    <row r="2095" spans="1:30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25">
        <f t="shared" si="165"/>
        <v>10000</v>
      </c>
      <c r="G2095" s="214">
        <v>1246776</v>
      </c>
      <c r="H2095" s="210">
        <v>37026.371006944442</v>
      </c>
      <c r="I2095" t="s">
        <v>3345</v>
      </c>
      <c r="M2095" t="s">
        <v>3795</v>
      </c>
      <c r="N2095" t="s">
        <v>3275</v>
      </c>
      <c r="O2095" t="s">
        <v>1345</v>
      </c>
      <c r="Q2095" s="211">
        <v>10000</v>
      </c>
      <c r="S2095" t="s">
        <v>3796</v>
      </c>
      <c r="T2095" t="s">
        <v>2685</v>
      </c>
      <c r="U2095" s="213">
        <v>4.5762</v>
      </c>
      <c r="V2095" t="s">
        <v>1139</v>
      </c>
      <c r="W2095" t="s">
        <v>3278</v>
      </c>
      <c r="X2095" t="s">
        <v>3279</v>
      </c>
      <c r="Y2095" t="s">
        <v>3280</v>
      </c>
      <c r="Z2095" t="s">
        <v>4117</v>
      </c>
      <c r="AA2095">
        <v>789580</v>
      </c>
      <c r="AB2095" s="210">
        <v>37027.875</v>
      </c>
      <c r="AC2095" s="210">
        <v>37027.875</v>
      </c>
    </row>
    <row r="2096" spans="1:30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25">
        <f t="shared" si="165"/>
        <v>5000</v>
      </c>
      <c r="G2096" s="214">
        <v>1246778</v>
      </c>
      <c r="H2096" s="210">
        <v>37026.371018518519</v>
      </c>
      <c r="I2096" t="s">
        <v>3266</v>
      </c>
      <c r="M2096" t="s">
        <v>3795</v>
      </c>
      <c r="N2096" t="s">
        <v>3275</v>
      </c>
      <c r="O2096" t="s">
        <v>3555</v>
      </c>
      <c r="P2096" s="211">
        <v>5000</v>
      </c>
      <c r="S2096" t="s">
        <v>3796</v>
      </c>
      <c r="T2096" t="s">
        <v>2685</v>
      </c>
      <c r="U2096" s="213">
        <v>4.8499999999999996</v>
      </c>
      <c r="V2096" t="s">
        <v>1584</v>
      </c>
      <c r="W2096" t="s">
        <v>3539</v>
      </c>
      <c r="X2096" t="s">
        <v>3540</v>
      </c>
      <c r="Y2096" t="s">
        <v>3280</v>
      </c>
      <c r="Z2096" t="s">
        <v>4117</v>
      </c>
      <c r="AA2096">
        <v>789581</v>
      </c>
      <c r="AB2096" s="210">
        <v>37027.875</v>
      </c>
      <c r="AC2096" s="210">
        <v>37027.875</v>
      </c>
    </row>
    <row r="2097" spans="1:30" x14ac:dyDescent="0.2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153</v>
      </c>
      <c r="F2097" s="225">
        <f t="shared" si="165"/>
        <v>765000</v>
      </c>
      <c r="G2097" s="214">
        <v>1246780</v>
      </c>
      <c r="H2097" s="210">
        <v>37026.371134259258</v>
      </c>
      <c r="I2097" t="s">
        <v>3261</v>
      </c>
      <c r="M2097" t="s">
        <v>3795</v>
      </c>
      <c r="N2097" t="s">
        <v>3247</v>
      </c>
      <c r="O2097" t="s">
        <v>3430</v>
      </c>
      <c r="Q2097" s="211">
        <v>5000</v>
      </c>
      <c r="S2097" t="s">
        <v>3796</v>
      </c>
      <c r="T2097" t="s">
        <v>2685</v>
      </c>
      <c r="U2097" s="213">
        <v>4.625</v>
      </c>
      <c r="V2097" t="s">
        <v>3262</v>
      </c>
      <c r="W2097" t="s">
        <v>3975</v>
      </c>
      <c r="X2097" t="s">
        <v>3250</v>
      </c>
      <c r="Y2097" t="s">
        <v>2803</v>
      </c>
      <c r="Z2097" t="s">
        <v>4117</v>
      </c>
      <c r="AA2097" t="s">
        <v>1705</v>
      </c>
      <c r="AB2097" s="210">
        <v>37043</v>
      </c>
      <c r="AC2097" s="210">
        <v>37195</v>
      </c>
      <c r="AD2097">
        <f>(AC2097-AB2097+1)*SUM(P2097:Q2097)</f>
        <v>765000</v>
      </c>
    </row>
    <row r="2098" spans="1:30" x14ac:dyDescent="0.2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16</v>
      </c>
      <c r="F2098" s="225">
        <f t="shared" si="165"/>
        <v>80000</v>
      </c>
      <c r="G2098" s="214">
        <v>1246779</v>
      </c>
      <c r="H2098" s="210">
        <v>37026.371134259258</v>
      </c>
      <c r="I2098" t="s">
        <v>1560</v>
      </c>
      <c r="M2098" t="s">
        <v>3795</v>
      </c>
      <c r="N2098" t="s">
        <v>3623</v>
      </c>
      <c r="O2098" t="s">
        <v>1637</v>
      </c>
      <c r="P2098" s="211">
        <v>5000</v>
      </c>
      <c r="S2098" t="s">
        <v>4320</v>
      </c>
      <c r="T2098" t="s">
        <v>3625</v>
      </c>
      <c r="U2098" s="213">
        <v>6.06</v>
      </c>
      <c r="V2098" t="s">
        <v>1561</v>
      </c>
      <c r="W2098" t="s">
        <v>1471</v>
      </c>
      <c r="X2098" t="s">
        <v>3628</v>
      </c>
      <c r="Y2098" t="s">
        <v>3280</v>
      </c>
      <c r="Z2098" t="s">
        <v>4118</v>
      </c>
      <c r="AA2098">
        <v>789582</v>
      </c>
      <c r="AB2098" s="210">
        <v>37027.875</v>
      </c>
      <c r="AC2098" s="210">
        <v>37042.875</v>
      </c>
    </row>
    <row r="2099" spans="1:30" x14ac:dyDescent="0.2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16</v>
      </c>
      <c r="F2099" s="225">
        <f t="shared" si="165"/>
        <v>80000</v>
      </c>
      <c r="G2099" s="214">
        <v>1246782</v>
      </c>
      <c r="H2099" s="210">
        <v>37026.371168981481</v>
      </c>
      <c r="I2099" t="s">
        <v>3287</v>
      </c>
      <c r="M2099" t="s">
        <v>3795</v>
      </c>
      <c r="N2099" t="s">
        <v>3247</v>
      </c>
      <c r="O2099" t="s">
        <v>3422</v>
      </c>
      <c r="P2099" s="211">
        <v>5000</v>
      </c>
      <c r="S2099" t="s">
        <v>3796</v>
      </c>
      <c r="T2099" t="s">
        <v>2685</v>
      </c>
      <c r="U2099" s="213">
        <v>4.46</v>
      </c>
      <c r="V2099" t="s">
        <v>1037</v>
      </c>
      <c r="W2099" t="s">
        <v>3424</v>
      </c>
      <c r="X2099" t="s">
        <v>3425</v>
      </c>
      <c r="Y2099" t="s">
        <v>2803</v>
      </c>
      <c r="Z2099" t="s">
        <v>4117</v>
      </c>
      <c r="AA2099" t="s">
        <v>1706</v>
      </c>
      <c r="AB2099" s="210">
        <v>37027.875</v>
      </c>
      <c r="AC2099" s="210">
        <v>37042.875</v>
      </c>
      <c r="AD2099">
        <f>(AC2099-AB2099+1)*SUM(P2099:Q2099)</f>
        <v>80000</v>
      </c>
    </row>
    <row r="2100" spans="1:30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25">
        <f t="shared" si="165"/>
        <v>10000</v>
      </c>
      <c r="G2100" s="214">
        <v>1246783</v>
      </c>
      <c r="H2100" s="210">
        <v>37026.371192129627</v>
      </c>
      <c r="I2100" t="s">
        <v>3692</v>
      </c>
      <c r="M2100" t="s">
        <v>3795</v>
      </c>
      <c r="N2100" t="s">
        <v>3275</v>
      </c>
      <c r="O2100" t="s">
        <v>3593</v>
      </c>
      <c r="Q2100" s="211">
        <v>10000</v>
      </c>
      <c r="S2100" t="s">
        <v>3796</v>
      </c>
      <c r="T2100" t="s">
        <v>2685</v>
      </c>
      <c r="U2100" s="213">
        <v>6</v>
      </c>
      <c r="V2100" t="s">
        <v>3694</v>
      </c>
      <c r="W2100" t="s">
        <v>3579</v>
      </c>
      <c r="X2100" t="s">
        <v>3580</v>
      </c>
      <c r="Y2100" t="s">
        <v>3280</v>
      </c>
      <c r="Z2100" t="s">
        <v>4117</v>
      </c>
      <c r="AA2100">
        <v>789583</v>
      </c>
      <c r="AB2100" s="210">
        <v>37027.875</v>
      </c>
      <c r="AC2100" s="210">
        <v>37027.875</v>
      </c>
    </row>
    <row r="2101" spans="1:30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25">
        <f t="shared" si="165"/>
        <v>10000</v>
      </c>
      <c r="G2101" s="214">
        <v>1246784</v>
      </c>
      <c r="H2101" s="210">
        <v>37026.371203703704</v>
      </c>
      <c r="I2101" t="s">
        <v>3157</v>
      </c>
      <c r="M2101" t="s">
        <v>3795</v>
      </c>
      <c r="N2101" t="s">
        <v>3275</v>
      </c>
      <c r="O2101" t="s">
        <v>3276</v>
      </c>
      <c r="P2101" s="211">
        <v>10000</v>
      </c>
      <c r="S2101" t="s">
        <v>3796</v>
      </c>
      <c r="T2101" t="s">
        <v>2685</v>
      </c>
      <c r="U2101" s="213">
        <v>4.5762999999999998</v>
      </c>
      <c r="V2101" t="s">
        <v>3277</v>
      </c>
      <c r="W2101" t="s">
        <v>3278</v>
      </c>
      <c r="X2101" t="s">
        <v>3279</v>
      </c>
      <c r="Y2101" t="s">
        <v>3280</v>
      </c>
      <c r="Z2101" t="s">
        <v>4117</v>
      </c>
      <c r="AA2101">
        <v>789584</v>
      </c>
      <c r="AB2101" s="210">
        <v>37027.875</v>
      </c>
      <c r="AC2101" s="210">
        <v>37027.875</v>
      </c>
    </row>
    <row r="2102" spans="1:30" x14ac:dyDescent="0.2">
      <c r="A2102" s="44" t="str">
        <f t="shared" si="161"/>
        <v xml:space="preserve"> Natural Gas Physical</v>
      </c>
      <c r="B2102" s="44" t="str">
        <f t="shared" si="162"/>
        <v/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30</v>
      </c>
      <c r="F2102" s="225">
        <f t="shared" si="165"/>
        <v>150000</v>
      </c>
      <c r="G2102" s="214">
        <v>1246785</v>
      </c>
      <c r="H2102" s="210">
        <v>37026.371215277781</v>
      </c>
      <c r="I2102" t="s">
        <v>1560</v>
      </c>
      <c r="M2102" t="s">
        <v>3795</v>
      </c>
      <c r="N2102" t="s">
        <v>3623</v>
      </c>
      <c r="O2102" t="s">
        <v>1707</v>
      </c>
      <c r="P2102" s="211">
        <v>5000</v>
      </c>
      <c r="S2102" t="s">
        <v>4320</v>
      </c>
      <c r="T2102" t="s">
        <v>3625</v>
      </c>
      <c r="U2102" s="213">
        <v>6.15</v>
      </c>
      <c r="V2102" t="s">
        <v>1561</v>
      </c>
      <c r="W2102" t="s">
        <v>1471</v>
      </c>
      <c r="X2102" t="s">
        <v>3628</v>
      </c>
      <c r="Y2102" t="s">
        <v>3280</v>
      </c>
      <c r="Z2102" t="s">
        <v>4118</v>
      </c>
      <c r="AA2102">
        <v>789585</v>
      </c>
      <c r="AB2102" s="210">
        <v>37043.875</v>
      </c>
      <c r="AC2102" s="210">
        <v>37072.875</v>
      </c>
    </row>
    <row r="2103" spans="1:30" x14ac:dyDescent="0.2">
      <c r="A2103" s="44" t="str">
        <f t="shared" si="161"/>
        <v>US Crude Financial</v>
      </c>
      <c r="B2103" s="44" t="str">
        <f t="shared" si="162"/>
        <v>US</v>
      </c>
      <c r="C2103" s="44" t="str">
        <f t="shared" si="163"/>
        <v>Crude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1</v>
      </c>
      <c r="F2103" s="225">
        <f t="shared" si="165"/>
        <v>50000</v>
      </c>
      <c r="G2103" s="214">
        <v>1246786</v>
      </c>
      <c r="H2103" s="210">
        <v>37026.371249999997</v>
      </c>
      <c r="I2103" t="s">
        <v>3246</v>
      </c>
      <c r="M2103" t="s">
        <v>4216</v>
      </c>
      <c r="N2103" t="s">
        <v>3046</v>
      </c>
      <c r="O2103" t="s">
        <v>3047</v>
      </c>
      <c r="Q2103" s="211">
        <v>50000</v>
      </c>
      <c r="S2103" t="s">
        <v>3802</v>
      </c>
      <c r="T2103" t="s">
        <v>2685</v>
      </c>
      <c r="U2103" s="213">
        <v>28.88</v>
      </c>
      <c r="V2103" t="s">
        <v>1514</v>
      </c>
      <c r="W2103" t="s">
        <v>3049</v>
      </c>
      <c r="X2103" t="s">
        <v>3050</v>
      </c>
      <c r="Y2103" t="s">
        <v>2803</v>
      </c>
      <c r="Z2103" t="s">
        <v>4117</v>
      </c>
      <c r="AA2103" t="s">
        <v>1708</v>
      </c>
      <c r="AB2103" s="210">
        <v>37043</v>
      </c>
      <c r="AC2103" s="210">
        <v>37072</v>
      </c>
    </row>
    <row r="2104" spans="1:30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25">
        <f t="shared" si="165"/>
        <v>25000</v>
      </c>
      <c r="G2104" s="214">
        <v>1246787</v>
      </c>
      <c r="H2104" s="210">
        <v>37026.371296296296</v>
      </c>
      <c r="I2104" t="s">
        <v>3565</v>
      </c>
      <c r="M2104" t="s">
        <v>3795</v>
      </c>
      <c r="N2104" t="s">
        <v>3275</v>
      </c>
      <c r="O2104" t="s">
        <v>3457</v>
      </c>
      <c r="P2104" s="211">
        <v>25000</v>
      </c>
      <c r="S2104" t="s">
        <v>3796</v>
      </c>
      <c r="T2104" t="s">
        <v>2685</v>
      </c>
      <c r="U2104" s="213">
        <v>4.47</v>
      </c>
      <c r="V2104" t="s">
        <v>1321</v>
      </c>
      <c r="W2104" t="s">
        <v>3459</v>
      </c>
      <c r="X2104" t="s">
        <v>3460</v>
      </c>
      <c r="Y2104" t="s">
        <v>3280</v>
      </c>
      <c r="Z2104" t="s">
        <v>4117</v>
      </c>
      <c r="AA2104">
        <v>789586</v>
      </c>
      <c r="AB2104" s="210">
        <v>37027.875</v>
      </c>
      <c r="AC2104" s="210">
        <v>37027.875</v>
      </c>
    </row>
    <row r="2105" spans="1:30" x14ac:dyDescent="0.2">
      <c r="A2105" s="44" t="str">
        <f t="shared" si="161"/>
        <v>US Power Physical</v>
      </c>
      <c r="B2105" s="44" t="str">
        <f t="shared" si="162"/>
        <v>US</v>
      </c>
      <c r="C2105" s="44" t="str">
        <f t="shared" si="163"/>
        <v>Power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25">
        <f t="shared" si="165"/>
        <v>25</v>
      </c>
      <c r="G2105" s="214">
        <v>1246788</v>
      </c>
      <c r="H2105" s="210">
        <v>37026.371342592596</v>
      </c>
      <c r="I2105" t="s">
        <v>3715</v>
      </c>
      <c r="M2105" t="s">
        <v>3886</v>
      </c>
      <c r="N2105" t="s">
        <v>3645</v>
      </c>
      <c r="O2105" t="s">
        <v>1018</v>
      </c>
      <c r="P2105" s="211">
        <v>25</v>
      </c>
      <c r="S2105" t="s">
        <v>3794</v>
      </c>
      <c r="T2105" t="s">
        <v>2685</v>
      </c>
      <c r="U2105" s="213">
        <v>250</v>
      </c>
      <c r="V2105" t="s">
        <v>1223</v>
      </c>
      <c r="W2105" t="s">
        <v>3666</v>
      </c>
      <c r="X2105" t="s">
        <v>3730</v>
      </c>
      <c r="Y2105" t="s">
        <v>3074</v>
      </c>
      <c r="Z2105" t="s">
        <v>4112</v>
      </c>
      <c r="AA2105">
        <v>611180.1</v>
      </c>
      <c r="AB2105" s="210">
        <v>37027.875</v>
      </c>
      <c r="AC2105" s="210">
        <v>37027.875</v>
      </c>
    </row>
    <row r="2106" spans="1:30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25">
        <f t="shared" si="165"/>
        <v>1824</v>
      </c>
      <c r="G2106" s="214">
        <v>1246790</v>
      </c>
      <c r="H2106" s="210">
        <v>37026.371365740742</v>
      </c>
      <c r="I2106" t="s">
        <v>3551</v>
      </c>
      <c r="M2106" t="s">
        <v>3795</v>
      </c>
      <c r="N2106" t="s">
        <v>3275</v>
      </c>
      <c r="O2106" t="s">
        <v>1403</v>
      </c>
      <c r="Q2106" s="211">
        <v>1824</v>
      </c>
      <c r="S2106" t="s">
        <v>3796</v>
      </c>
      <c r="T2106" t="s">
        <v>2685</v>
      </c>
      <c r="U2106" s="213">
        <v>4.5774999999999997</v>
      </c>
      <c r="V2106" t="s">
        <v>3552</v>
      </c>
      <c r="W2106" t="s">
        <v>3278</v>
      </c>
      <c r="X2106" t="s">
        <v>3279</v>
      </c>
      <c r="Y2106" t="s">
        <v>3280</v>
      </c>
      <c r="Z2106" t="s">
        <v>4117</v>
      </c>
      <c r="AA2106">
        <v>789587</v>
      </c>
      <c r="AB2106" s="210">
        <v>37027.875</v>
      </c>
      <c r="AC2106" s="210">
        <v>37027.875</v>
      </c>
    </row>
    <row r="2107" spans="1:30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25">
        <f t="shared" si="165"/>
        <v>1483</v>
      </c>
      <c r="G2107" s="214">
        <v>1246789</v>
      </c>
      <c r="H2107" s="210">
        <v>37026.371365740742</v>
      </c>
      <c r="I2107" t="s">
        <v>1167</v>
      </c>
      <c r="M2107" t="s">
        <v>3795</v>
      </c>
      <c r="N2107" t="s">
        <v>3275</v>
      </c>
      <c r="O2107" t="s">
        <v>3516</v>
      </c>
      <c r="Q2107" s="211">
        <v>1483</v>
      </c>
      <c r="S2107" t="s">
        <v>3796</v>
      </c>
      <c r="T2107" t="s">
        <v>2685</v>
      </c>
      <c r="U2107" s="213">
        <v>4.74</v>
      </c>
      <c r="V2107" t="s">
        <v>1168</v>
      </c>
      <c r="W2107" t="s">
        <v>3518</v>
      </c>
      <c r="X2107" t="s">
        <v>3519</v>
      </c>
      <c r="Y2107" t="s">
        <v>3280</v>
      </c>
      <c r="Z2107" t="s">
        <v>4117</v>
      </c>
      <c r="AA2107">
        <v>789588</v>
      </c>
      <c r="AB2107" s="210">
        <v>37027.875</v>
      </c>
      <c r="AC2107" s="210">
        <v>37027.875</v>
      </c>
    </row>
    <row r="2108" spans="1:30" x14ac:dyDescent="0.2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16</v>
      </c>
      <c r="F2108" s="225">
        <f t="shared" si="165"/>
        <v>240000</v>
      </c>
      <c r="G2108" s="214">
        <v>1246791</v>
      </c>
      <c r="H2108" s="210">
        <v>37026.371377314812</v>
      </c>
      <c r="I2108" t="s">
        <v>3134</v>
      </c>
      <c r="M2108" t="s">
        <v>3795</v>
      </c>
      <c r="N2108" t="s">
        <v>3247</v>
      </c>
      <c r="O2108" t="s">
        <v>3422</v>
      </c>
      <c r="P2108" s="211">
        <v>15000</v>
      </c>
      <c r="S2108" t="s">
        <v>3796</v>
      </c>
      <c r="T2108" t="s">
        <v>2685</v>
      </c>
      <c r="U2108" s="213">
        <v>4.4550000000000001</v>
      </c>
      <c r="V2108" t="s">
        <v>1619</v>
      </c>
      <c r="W2108" t="s">
        <v>3424</v>
      </c>
      <c r="X2108" t="s">
        <v>3425</v>
      </c>
      <c r="Y2108" t="s">
        <v>2803</v>
      </c>
      <c r="Z2108" t="s">
        <v>4117</v>
      </c>
      <c r="AA2108" t="s">
        <v>1709</v>
      </c>
      <c r="AB2108" s="210">
        <v>37027.875</v>
      </c>
      <c r="AC2108" s="210">
        <v>37042.875</v>
      </c>
      <c r="AD2108">
        <f>(AC2108-AB2108+1)*SUM(P2108:Q2108)</f>
        <v>240000</v>
      </c>
    </row>
    <row r="2109" spans="1:30" x14ac:dyDescent="0.2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25">
        <f t="shared" si="165"/>
        <v>969</v>
      </c>
      <c r="G2109" s="214">
        <v>1246792</v>
      </c>
      <c r="H2109" s="210">
        <v>37026.371388888889</v>
      </c>
      <c r="I2109" t="s">
        <v>3157</v>
      </c>
      <c r="M2109" t="s">
        <v>3795</v>
      </c>
      <c r="N2109" t="s">
        <v>3275</v>
      </c>
      <c r="O2109" t="s">
        <v>1193</v>
      </c>
      <c r="Q2109" s="211">
        <v>969</v>
      </c>
      <c r="S2109" t="s">
        <v>3796</v>
      </c>
      <c r="T2109" t="s">
        <v>2685</v>
      </c>
      <c r="U2109" s="213">
        <v>4.4800000000000004</v>
      </c>
      <c r="V2109" t="s">
        <v>1092</v>
      </c>
      <c r="W2109" t="s">
        <v>3459</v>
      </c>
      <c r="X2109" t="s">
        <v>3460</v>
      </c>
      <c r="Y2109" t="s">
        <v>3280</v>
      </c>
      <c r="Z2109" t="s">
        <v>4117</v>
      </c>
      <c r="AA2109">
        <v>789590</v>
      </c>
      <c r="AB2109" s="210">
        <v>37027.875</v>
      </c>
      <c r="AC2109" s="210">
        <v>37027.875</v>
      </c>
    </row>
    <row r="2110" spans="1:30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25">
        <f t="shared" si="165"/>
        <v>867</v>
      </c>
      <c r="G2110" s="214">
        <v>1246793</v>
      </c>
      <c r="H2110" s="210">
        <v>37026.371412037035</v>
      </c>
      <c r="I2110" t="s">
        <v>3246</v>
      </c>
      <c r="M2110" t="s">
        <v>3795</v>
      </c>
      <c r="N2110" t="s">
        <v>3275</v>
      </c>
      <c r="O2110" t="s">
        <v>3555</v>
      </c>
      <c r="Q2110" s="211">
        <v>867</v>
      </c>
      <c r="S2110" t="s">
        <v>3796</v>
      </c>
      <c r="T2110" t="s">
        <v>2685</v>
      </c>
      <c r="U2110" s="213">
        <v>4.8650000000000002</v>
      </c>
      <c r="V2110" t="s">
        <v>3249</v>
      </c>
      <c r="W2110" t="s">
        <v>3539</v>
      </c>
      <c r="X2110" t="s">
        <v>3540</v>
      </c>
      <c r="Y2110" t="s">
        <v>3280</v>
      </c>
      <c r="Z2110" t="s">
        <v>4117</v>
      </c>
      <c r="AA2110">
        <v>789591</v>
      </c>
      <c r="AB2110" s="210">
        <v>37027.875</v>
      </c>
      <c r="AC2110" s="210">
        <v>37027.875</v>
      </c>
    </row>
    <row r="2111" spans="1:30" x14ac:dyDescent="0.2">
      <c r="A2111" s="44" t="str">
        <f t="shared" si="161"/>
        <v xml:space="preserve"> Power Physical</v>
      </c>
      <c r="B2111" s="44" t="str">
        <f t="shared" si="162"/>
        <v/>
      </c>
      <c r="C2111" s="44" t="str">
        <f t="shared" si="163"/>
        <v>Power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5</v>
      </c>
      <c r="F2111" s="225">
        <f t="shared" si="165"/>
        <v>50</v>
      </c>
      <c r="G2111" s="214">
        <v>1246797</v>
      </c>
      <c r="H2111" s="210">
        <v>37026.371469907404</v>
      </c>
      <c r="I2111" t="s">
        <v>2776</v>
      </c>
      <c r="M2111" t="s">
        <v>3886</v>
      </c>
      <c r="N2111" t="s">
        <v>2705</v>
      </c>
      <c r="O2111" t="s">
        <v>2829</v>
      </c>
      <c r="P2111" s="211">
        <v>10</v>
      </c>
      <c r="S2111" t="s">
        <v>3794</v>
      </c>
      <c r="T2111" t="s">
        <v>2707</v>
      </c>
      <c r="U2111" s="213">
        <v>26</v>
      </c>
      <c r="V2111" t="s">
        <v>2777</v>
      </c>
      <c r="W2111" t="s">
        <v>2709</v>
      </c>
      <c r="X2111" t="s">
        <v>2710</v>
      </c>
      <c r="Y2111" t="s">
        <v>2711</v>
      </c>
      <c r="Z2111" t="s">
        <v>2712</v>
      </c>
      <c r="AA2111">
        <v>102429.1</v>
      </c>
      <c r="AB2111" s="210">
        <v>37032.875</v>
      </c>
      <c r="AC2111" s="210">
        <v>37036.875</v>
      </c>
    </row>
    <row r="2112" spans="1:30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25">
        <f t="shared" si="165"/>
        <v>4000</v>
      </c>
      <c r="G2112" s="214">
        <v>1246796</v>
      </c>
      <c r="H2112" s="210">
        <v>37026.371469907404</v>
      </c>
      <c r="I2112" t="s">
        <v>3565</v>
      </c>
      <c r="M2112" t="s">
        <v>3795</v>
      </c>
      <c r="N2112" t="s">
        <v>3275</v>
      </c>
      <c r="O2112" t="s">
        <v>3339</v>
      </c>
      <c r="P2112" s="211">
        <v>4000</v>
      </c>
      <c r="S2112" t="s">
        <v>3796</v>
      </c>
      <c r="T2112" t="s">
        <v>2685</v>
      </c>
      <c r="U2112" s="213">
        <v>4.33</v>
      </c>
      <c r="V2112" t="s">
        <v>1691</v>
      </c>
      <c r="W2112" t="s">
        <v>3328</v>
      </c>
      <c r="X2112" t="s">
        <v>3329</v>
      </c>
      <c r="Y2112" t="s">
        <v>3280</v>
      </c>
      <c r="Z2112" t="s">
        <v>4117</v>
      </c>
      <c r="AA2112">
        <v>789593</v>
      </c>
      <c r="AB2112" s="210">
        <v>37027.875</v>
      </c>
      <c r="AC2112" s="210">
        <v>37027.875</v>
      </c>
    </row>
    <row r="2113" spans="1:30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25">
        <f t="shared" si="165"/>
        <v>1000</v>
      </c>
      <c r="G2113" s="214">
        <v>1246795</v>
      </c>
      <c r="H2113" s="210">
        <v>37026.371469907404</v>
      </c>
      <c r="I2113" t="s">
        <v>3598</v>
      </c>
      <c r="M2113" t="s">
        <v>3795</v>
      </c>
      <c r="N2113" t="s">
        <v>3275</v>
      </c>
      <c r="O2113" t="s">
        <v>3339</v>
      </c>
      <c r="P2113" s="211">
        <v>1000</v>
      </c>
      <c r="S2113" t="s">
        <v>3796</v>
      </c>
      <c r="T2113" t="s">
        <v>2685</v>
      </c>
      <c r="U2113" s="213">
        <v>4.33</v>
      </c>
      <c r="V2113" t="s">
        <v>3599</v>
      </c>
      <c r="W2113" t="s">
        <v>3328</v>
      </c>
      <c r="X2113" t="s">
        <v>3329</v>
      </c>
      <c r="Y2113" t="s">
        <v>3280</v>
      </c>
      <c r="Z2113" t="s">
        <v>4117</v>
      </c>
      <c r="AA2113">
        <v>789592</v>
      </c>
      <c r="AB2113" s="210">
        <v>37027.875</v>
      </c>
      <c r="AC2113" s="210">
        <v>37027.875</v>
      </c>
    </row>
    <row r="2114" spans="1:30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25">
        <f t="shared" si="165"/>
        <v>3318</v>
      </c>
      <c r="G2114" s="214">
        <v>1246798</v>
      </c>
      <c r="H2114" s="210">
        <v>37026.371493055558</v>
      </c>
      <c r="I2114" t="s">
        <v>3345</v>
      </c>
      <c r="M2114" t="s">
        <v>3795</v>
      </c>
      <c r="N2114" t="s">
        <v>3275</v>
      </c>
      <c r="O2114" t="s">
        <v>1478</v>
      </c>
      <c r="Q2114" s="211">
        <v>3318</v>
      </c>
      <c r="S2114" t="s">
        <v>3796</v>
      </c>
      <c r="T2114" t="s">
        <v>2685</v>
      </c>
      <c r="U2114" s="213">
        <v>4.3449999999999998</v>
      </c>
      <c r="V2114" t="s">
        <v>1574</v>
      </c>
      <c r="W2114" t="s">
        <v>3363</v>
      </c>
      <c r="X2114" t="s">
        <v>3364</v>
      </c>
      <c r="Y2114" t="s">
        <v>3280</v>
      </c>
      <c r="Z2114" t="s">
        <v>4117</v>
      </c>
      <c r="AA2114">
        <v>789594</v>
      </c>
      <c r="AB2114" s="210">
        <v>37027.875</v>
      </c>
      <c r="AC2114" s="210">
        <v>37027.875</v>
      </c>
    </row>
    <row r="2115" spans="1:30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25">
        <f t="shared" si="165"/>
        <v>10000</v>
      </c>
      <c r="G2115" s="214">
        <v>1246799</v>
      </c>
      <c r="H2115" s="210">
        <v>37026.371539351851</v>
      </c>
      <c r="I2115" t="s">
        <v>3565</v>
      </c>
      <c r="M2115" t="s">
        <v>3795</v>
      </c>
      <c r="N2115" t="s">
        <v>1288</v>
      </c>
      <c r="O2115" t="s">
        <v>1289</v>
      </c>
      <c r="Q2115" s="211">
        <v>10000</v>
      </c>
      <c r="S2115" t="s">
        <v>3796</v>
      </c>
      <c r="T2115" t="s">
        <v>2685</v>
      </c>
      <c r="U2115" s="213">
        <v>0</v>
      </c>
      <c r="V2115" t="s">
        <v>1273</v>
      </c>
      <c r="W2115" t="s">
        <v>3491</v>
      </c>
      <c r="X2115" t="s">
        <v>3492</v>
      </c>
      <c r="Y2115" t="s">
        <v>3280</v>
      </c>
      <c r="Z2115" t="s">
        <v>4117</v>
      </c>
      <c r="AA2115">
        <v>789595</v>
      </c>
      <c r="AB2115" s="210">
        <v>37027.875</v>
      </c>
      <c r="AC2115" s="210">
        <v>37027.875</v>
      </c>
    </row>
    <row r="2116" spans="1:30" x14ac:dyDescent="0.2">
      <c r="A2116" s="44" t="str">
        <f t="shared" si="161"/>
        <v xml:space="preserve"> Natural Gas Physical</v>
      </c>
      <c r="B2116" s="44" t="str">
        <f t="shared" si="162"/>
        <v/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25">
        <f t="shared" si="165"/>
        <v>10000</v>
      </c>
      <c r="G2116" s="214">
        <v>1246800</v>
      </c>
      <c r="H2116" s="210">
        <v>37026.37158564815</v>
      </c>
      <c r="I2116" t="s">
        <v>1262</v>
      </c>
      <c r="M2116" t="s">
        <v>3795</v>
      </c>
      <c r="N2116" t="s">
        <v>3623</v>
      </c>
      <c r="O2116" t="s">
        <v>3624</v>
      </c>
      <c r="P2116" s="211">
        <v>10000</v>
      </c>
      <c r="S2116" t="s">
        <v>4320</v>
      </c>
      <c r="T2116" t="s">
        <v>3625</v>
      </c>
      <c r="U2116" s="213">
        <v>6.06</v>
      </c>
      <c r="V2116" t="s">
        <v>1263</v>
      </c>
      <c r="W2116" t="s">
        <v>3627</v>
      </c>
      <c r="X2116" t="s">
        <v>3628</v>
      </c>
      <c r="Y2116" t="s">
        <v>3280</v>
      </c>
      <c r="Z2116" t="s">
        <v>4118</v>
      </c>
      <c r="AA2116">
        <v>789596</v>
      </c>
      <c r="AB2116" s="210">
        <v>37026.875</v>
      </c>
      <c r="AC2116" s="210">
        <v>37026.875</v>
      </c>
    </row>
    <row r="2117" spans="1:30" x14ac:dyDescent="0.2">
      <c r="A2117" s="44" t="str">
        <f t="shared" si="161"/>
        <v xml:space="preserve"> Power Physical</v>
      </c>
      <c r="B2117" s="44" t="str">
        <f t="shared" si="162"/>
        <v/>
      </c>
      <c r="C2117" s="44" t="str">
        <f t="shared" si="163"/>
        <v>Power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5</v>
      </c>
      <c r="F2117" s="225">
        <f t="shared" si="165"/>
        <v>125</v>
      </c>
      <c r="G2117" s="214">
        <v>1246801</v>
      </c>
      <c r="H2117" s="210">
        <v>37026.371608796297</v>
      </c>
      <c r="I2117" t="s">
        <v>2747</v>
      </c>
      <c r="M2117" t="s">
        <v>3886</v>
      </c>
      <c r="N2117" t="s">
        <v>2705</v>
      </c>
      <c r="O2117" t="s">
        <v>2829</v>
      </c>
      <c r="Q2117" s="211">
        <v>25</v>
      </c>
      <c r="S2117" t="s">
        <v>3794</v>
      </c>
      <c r="T2117" t="s">
        <v>2707</v>
      </c>
      <c r="U2117" s="213">
        <v>26.1</v>
      </c>
      <c r="V2117" t="s">
        <v>2749</v>
      </c>
      <c r="W2117" t="s">
        <v>2709</v>
      </c>
      <c r="X2117" t="s">
        <v>2710</v>
      </c>
      <c r="Y2117" t="s">
        <v>2711</v>
      </c>
      <c r="Z2117" t="s">
        <v>2712</v>
      </c>
      <c r="AA2117">
        <v>102430.1</v>
      </c>
      <c r="AB2117" s="210">
        <v>37032.875</v>
      </c>
      <c r="AC2117" s="210">
        <v>37036.875</v>
      </c>
    </row>
    <row r="2118" spans="1:30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25">
        <f t="shared" si="165"/>
        <v>5000</v>
      </c>
      <c r="G2118" s="214">
        <v>1246802</v>
      </c>
      <c r="H2118" s="210">
        <v>37026.371620370373</v>
      </c>
      <c r="I2118" t="s">
        <v>3334</v>
      </c>
      <c r="M2118" t="s">
        <v>3795</v>
      </c>
      <c r="N2118" t="s">
        <v>3275</v>
      </c>
      <c r="O2118" t="s">
        <v>3555</v>
      </c>
      <c r="Q2118" s="211">
        <v>5000</v>
      </c>
      <c r="S2118" t="s">
        <v>3796</v>
      </c>
      <c r="T2118" t="s">
        <v>2685</v>
      </c>
      <c r="U2118" s="213">
        <v>4.8650000000000002</v>
      </c>
      <c r="V2118" t="s">
        <v>1585</v>
      </c>
      <c r="W2118" t="s">
        <v>3539</v>
      </c>
      <c r="X2118" t="s">
        <v>3540</v>
      </c>
      <c r="Y2118" t="s">
        <v>3280</v>
      </c>
      <c r="Z2118" t="s">
        <v>4117</v>
      </c>
      <c r="AA2118">
        <v>789597</v>
      </c>
      <c r="AB2118" s="210">
        <v>37027.875</v>
      </c>
      <c r="AC2118" s="210">
        <v>37027.875</v>
      </c>
    </row>
    <row r="2119" spans="1:30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25">
        <f t="shared" si="165"/>
        <v>5000</v>
      </c>
      <c r="G2119" s="214">
        <v>1246803</v>
      </c>
      <c r="H2119" s="210">
        <v>37026.371631944443</v>
      </c>
      <c r="I2119" t="s">
        <v>4237</v>
      </c>
      <c r="M2119" t="s">
        <v>3795</v>
      </c>
      <c r="N2119" t="s">
        <v>3275</v>
      </c>
      <c r="O2119" t="s">
        <v>1122</v>
      </c>
      <c r="P2119" s="211">
        <v>5000</v>
      </c>
      <c r="S2119" t="s">
        <v>3796</v>
      </c>
      <c r="T2119" t="s">
        <v>2685</v>
      </c>
      <c r="U2119" s="213">
        <v>4.3250000000000002</v>
      </c>
      <c r="V2119" t="s">
        <v>3736</v>
      </c>
      <c r="W2119" t="s">
        <v>3363</v>
      </c>
      <c r="X2119" t="s">
        <v>3364</v>
      </c>
      <c r="Y2119" t="s">
        <v>3280</v>
      </c>
      <c r="Z2119" t="s">
        <v>4117</v>
      </c>
      <c r="AA2119">
        <v>789598</v>
      </c>
      <c r="AB2119" s="210">
        <v>37027.875</v>
      </c>
      <c r="AC2119" s="210">
        <v>37027.875</v>
      </c>
    </row>
    <row r="2120" spans="1:30" x14ac:dyDescent="0.2">
      <c r="A2120" s="44" t="str">
        <f t="shared" si="161"/>
        <v>US Crude Physical</v>
      </c>
      <c r="B2120" s="44" t="str">
        <f t="shared" si="162"/>
        <v>US</v>
      </c>
      <c r="C2120" s="44" t="str">
        <f t="shared" si="163"/>
        <v>Crude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30</v>
      </c>
      <c r="F2120" s="225">
        <f t="shared" si="165"/>
        <v>180000</v>
      </c>
      <c r="G2120" s="214">
        <v>1246804</v>
      </c>
      <c r="H2120" s="210">
        <v>37026.371655092589</v>
      </c>
      <c r="I2120" t="s">
        <v>1710</v>
      </c>
      <c r="M2120" t="s">
        <v>4216</v>
      </c>
      <c r="N2120" t="s">
        <v>1711</v>
      </c>
      <c r="O2120" t="s">
        <v>1712</v>
      </c>
      <c r="Q2120" s="211">
        <v>6000</v>
      </c>
      <c r="S2120" t="s">
        <v>1713</v>
      </c>
      <c r="T2120" t="s">
        <v>2685</v>
      </c>
      <c r="U2120" s="213">
        <v>2.79</v>
      </c>
      <c r="V2120" t="s">
        <v>1714</v>
      </c>
      <c r="W2120" t="s">
        <v>1645</v>
      </c>
      <c r="X2120" t="s">
        <v>1715</v>
      </c>
      <c r="Y2120" t="s">
        <v>2803</v>
      </c>
      <c r="Z2120" t="s">
        <v>1716</v>
      </c>
      <c r="AA2120" t="s">
        <v>1717</v>
      </c>
      <c r="AB2120" s="210">
        <v>37043.875</v>
      </c>
      <c r="AC2120" s="210">
        <v>37072.875</v>
      </c>
    </row>
    <row r="2121" spans="1:30" x14ac:dyDescent="0.2">
      <c r="A2121" s="44" t="str">
        <f t="shared" si="161"/>
        <v xml:space="preserve"> Natural Gas Physical</v>
      </c>
      <c r="B2121" s="44" t="str">
        <f t="shared" si="162"/>
        <v/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25">
        <f t="shared" si="165"/>
        <v>5000</v>
      </c>
      <c r="G2121" s="214">
        <v>1246807</v>
      </c>
      <c r="H2121" s="210">
        <v>37026.371666666666</v>
      </c>
      <c r="I2121" t="s">
        <v>1262</v>
      </c>
      <c r="M2121" t="s">
        <v>3795</v>
      </c>
      <c r="N2121" t="s">
        <v>3623</v>
      </c>
      <c r="O2121" t="s">
        <v>1417</v>
      </c>
      <c r="Q2121" s="211">
        <v>5000</v>
      </c>
      <c r="S2121" t="s">
        <v>3796</v>
      </c>
      <c r="T2121" t="s">
        <v>2685</v>
      </c>
      <c r="U2121" s="213">
        <v>4.3899999999999997</v>
      </c>
      <c r="V2121" t="s">
        <v>1480</v>
      </c>
      <c r="W2121" t="s">
        <v>1419</v>
      </c>
      <c r="X2121" t="s">
        <v>1420</v>
      </c>
      <c r="Y2121" t="s">
        <v>3280</v>
      </c>
      <c r="Z2121" t="s">
        <v>4118</v>
      </c>
      <c r="AA2121">
        <v>789600</v>
      </c>
      <c r="AB2121" s="210">
        <v>37027.875</v>
      </c>
      <c r="AC2121" s="210">
        <v>37027.875</v>
      </c>
    </row>
    <row r="2122" spans="1:30" x14ac:dyDescent="0.2">
      <c r="A2122" s="44" t="str">
        <f t="shared" si="161"/>
        <v>US Natural Gas Financial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Financial</v>
      </c>
      <c r="E2122" s="44">
        <f>IF(VLOOKUP(S2122,'DD-Lookup'!$J$6:$L$50,3,FALSE)="Monthly",(YEAR(AC2122)-YEAR(AB2122))*12+MONTH(AC2122)-MONTH(AB2122)+1,(AC2122-AB2122+1))</f>
        <v>92</v>
      </c>
      <c r="F2122" s="225">
        <f t="shared" si="165"/>
        <v>460000</v>
      </c>
      <c r="G2122" s="214">
        <v>1246806</v>
      </c>
      <c r="H2122" s="210">
        <v>37026.371666666666</v>
      </c>
      <c r="I2122" t="s">
        <v>1199</v>
      </c>
      <c r="M2122" t="s">
        <v>3795</v>
      </c>
      <c r="N2122" t="s">
        <v>3303</v>
      </c>
      <c r="O2122" t="s">
        <v>3404</v>
      </c>
      <c r="Q2122" s="211">
        <v>5000</v>
      </c>
      <c r="S2122" t="s">
        <v>3796</v>
      </c>
      <c r="T2122" t="s">
        <v>2685</v>
      </c>
      <c r="U2122" s="213">
        <v>0.52500000000000002</v>
      </c>
      <c r="V2122" t="s">
        <v>1200</v>
      </c>
      <c r="W2122" t="s">
        <v>3306</v>
      </c>
      <c r="X2122" t="s">
        <v>3307</v>
      </c>
      <c r="Y2122" t="s">
        <v>2803</v>
      </c>
      <c r="Z2122" t="s">
        <v>4117</v>
      </c>
      <c r="AA2122" t="s">
        <v>1718</v>
      </c>
      <c r="AB2122" s="210">
        <v>37073</v>
      </c>
      <c r="AC2122" s="210">
        <v>37164</v>
      </c>
      <c r="AD2122">
        <f>(AC2122-AB2122+1)*SUM(P2122:Q2122)</f>
        <v>460000</v>
      </c>
    </row>
    <row r="2123" spans="1:30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25">
        <f t="shared" ref="F2123:F2186" si="170">E2123*SUM(P2123:Q2123)</f>
        <v>10000</v>
      </c>
      <c r="G2123" s="214">
        <v>1246808</v>
      </c>
      <c r="H2123" s="210">
        <v>37026.371689814812</v>
      </c>
      <c r="I2123" t="s">
        <v>3692</v>
      </c>
      <c r="M2123" t="s">
        <v>3795</v>
      </c>
      <c r="N2123" t="s">
        <v>3275</v>
      </c>
      <c r="O2123" t="s">
        <v>3593</v>
      </c>
      <c r="Q2123" s="211">
        <v>10000</v>
      </c>
      <c r="S2123" t="s">
        <v>3796</v>
      </c>
      <c r="T2123" t="s">
        <v>2685</v>
      </c>
      <c r="U2123" s="213">
        <v>6.1</v>
      </c>
      <c r="V2123" t="s">
        <v>3694</v>
      </c>
      <c r="W2123" t="s">
        <v>3579</v>
      </c>
      <c r="X2123" t="s">
        <v>3580</v>
      </c>
      <c r="Y2123" t="s">
        <v>3280</v>
      </c>
      <c r="Z2123" t="s">
        <v>4117</v>
      </c>
      <c r="AA2123">
        <v>789601</v>
      </c>
      <c r="AB2123" s="210">
        <v>37027.875</v>
      </c>
      <c r="AC2123" s="210">
        <v>37027.875</v>
      </c>
    </row>
    <row r="2124" spans="1:30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25">
        <f t="shared" si="170"/>
        <v>5000</v>
      </c>
      <c r="G2124" s="214">
        <v>1246809</v>
      </c>
      <c r="H2124" s="210">
        <v>37026.371689814812</v>
      </c>
      <c r="I2124" t="s">
        <v>3468</v>
      </c>
      <c r="M2124" t="s">
        <v>3795</v>
      </c>
      <c r="N2124" t="s">
        <v>3275</v>
      </c>
      <c r="O2124" t="s">
        <v>3407</v>
      </c>
      <c r="Q2124" s="211">
        <v>5000</v>
      </c>
      <c r="S2124" t="s">
        <v>3796</v>
      </c>
      <c r="T2124" t="s">
        <v>2685</v>
      </c>
      <c r="U2124" s="213">
        <v>4.6849999999999996</v>
      </c>
      <c r="V2124" t="s">
        <v>1290</v>
      </c>
      <c r="W2124" t="s">
        <v>3408</v>
      </c>
      <c r="X2124" t="s">
        <v>3409</v>
      </c>
      <c r="Y2124" t="s">
        <v>3280</v>
      </c>
      <c r="Z2124" t="s">
        <v>4117</v>
      </c>
      <c r="AA2124">
        <v>789602</v>
      </c>
      <c r="AB2124" s="210">
        <v>37027.875</v>
      </c>
      <c r="AC2124" s="210">
        <v>37027.875</v>
      </c>
    </row>
    <row r="2125" spans="1:30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16</v>
      </c>
      <c r="F2125" s="225">
        <f t="shared" si="170"/>
        <v>2192</v>
      </c>
      <c r="G2125" s="214">
        <v>1246810</v>
      </c>
      <c r="H2125" s="210">
        <v>37026.371747685182</v>
      </c>
      <c r="I2125" t="s">
        <v>1719</v>
      </c>
      <c r="M2125" t="s">
        <v>3795</v>
      </c>
      <c r="N2125" t="s">
        <v>3275</v>
      </c>
      <c r="O2125" t="s">
        <v>3489</v>
      </c>
      <c r="P2125" s="211">
        <v>137</v>
      </c>
      <c r="S2125" t="s">
        <v>3796</v>
      </c>
      <c r="T2125" t="s">
        <v>2685</v>
      </c>
      <c r="U2125" s="213">
        <v>4.6449999999999996</v>
      </c>
      <c r="V2125" t="s">
        <v>1720</v>
      </c>
      <c r="W2125" t="s">
        <v>3491</v>
      </c>
      <c r="X2125" t="s">
        <v>3492</v>
      </c>
      <c r="Y2125" t="s">
        <v>3280</v>
      </c>
      <c r="Z2125" t="s">
        <v>4117</v>
      </c>
      <c r="AA2125">
        <v>789605</v>
      </c>
      <c r="AB2125" s="210">
        <v>37027.875</v>
      </c>
      <c r="AC2125" s="210">
        <v>37042.875</v>
      </c>
    </row>
    <row r="2126" spans="1:30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25">
        <f t="shared" si="170"/>
        <v>10000</v>
      </c>
      <c r="G2126" s="214">
        <v>1246812</v>
      </c>
      <c r="H2126" s="210">
        <v>37026.371782407405</v>
      </c>
      <c r="I2126" t="s">
        <v>3272</v>
      </c>
      <c r="M2126" t="s">
        <v>3795</v>
      </c>
      <c r="N2126" t="s">
        <v>3275</v>
      </c>
      <c r="O2126" t="s">
        <v>3593</v>
      </c>
      <c r="P2126" s="211">
        <v>10000</v>
      </c>
      <c r="S2126" t="s">
        <v>3796</v>
      </c>
      <c r="T2126" t="s">
        <v>2685</v>
      </c>
      <c r="U2126" s="213">
        <v>6</v>
      </c>
      <c r="V2126" t="s">
        <v>1622</v>
      </c>
      <c r="W2126" t="s">
        <v>3579</v>
      </c>
      <c r="X2126" t="s">
        <v>3580</v>
      </c>
      <c r="Y2126" t="s">
        <v>3280</v>
      </c>
      <c r="Z2126" t="s">
        <v>4117</v>
      </c>
      <c r="AA2126">
        <v>789603</v>
      </c>
      <c r="AB2126" s="210">
        <v>37027.875</v>
      </c>
      <c r="AC2126" s="210">
        <v>37027.875</v>
      </c>
    </row>
    <row r="2127" spans="1:30" x14ac:dyDescent="0.2">
      <c r="A2127" s="44" t="str">
        <f t="shared" si="166"/>
        <v>US Crude Financial</v>
      </c>
      <c r="B2127" s="44" t="str">
        <f t="shared" si="167"/>
        <v>US</v>
      </c>
      <c r="C2127" s="44" t="str">
        <f t="shared" si="168"/>
        <v>Crude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</v>
      </c>
      <c r="F2127" s="225">
        <f t="shared" si="170"/>
        <v>50000</v>
      </c>
      <c r="G2127" s="214">
        <v>1246813</v>
      </c>
      <c r="H2127" s="210">
        <v>37026.371782407405</v>
      </c>
      <c r="I2127" t="s">
        <v>3045</v>
      </c>
      <c r="M2127" t="s">
        <v>4216</v>
      </c>
      <c r="N2127" t="s">
        <v>3046</v>
      </c>
      <c r="O2127" t="s">
        <v>3047</v>
      </c>
      <c r="P2127" s="211">
        <v>50000</v>
      </c>
      <c r="S2127" t="s">
        <v>3802</v>
      </c>
      <c r="T2127" t="s">
        <v>2685</v>
      </c>
      <c r="U2127" s="213">
        <v>28.86</v>
      </c>
      <c r="V2127" t="s">
        <v>1520</v>
      </c>
      <c r="W2127" t="s">
        <v>3049</v>
      </c>
      <c r="X2127" t="s">
        <v>3050</v>
      </c>
      <c r="Y2127" t="s">
        <v>2803</v>
      </c>
      <c r="Z2127" t="s">
        <v>4117</v>
      </c>
      <c r="AA2127" t="s">
        <v>1721</v>
      </c>
      <c r="AB2127" s="210">
        <v>37043</v>
      </c>
      <c r="AC2127" s="210">
        <v>37072</v>
      </c>
    </row>
    <row r="2128" spans="1:30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25">
        <f t="shared" si="170"/>
        <v>5000</v>
      </c>
      <c r="G2128" s="214">
        <v>1246814</v>
      </c>
      <c r="H2128" s="210">
        <v>37026.371817129628</v>
      </c>
      <c r="I2128" t="s">
        <v>3234</v>
      </c>
      <c r="M2128" t="s">
        <v>3795</v>
      </c>
      <c r="N2128" t="s">
        <v>3275</v>
      </c>
      <c r="O2128" t="s">
        <v>3618</v>
      </c>
      <c r="Q2128" s="211">
        <v>5000</v>
      </c>
      <c r="S2128" t="s">
        <v>3796</v>
      </c>
      <c r="T2128" t="s">
        <v>2685</v>
      </c>
      <c r="U2128" s="213">
        <v>5.95</v>
      </c>
      <c r="V2128" t="s">
        <v>3619</v>
      </c>
      <c r="W2128" t="s">
        <v>3579</v>
      </c>
      <c r="X2128" t="s">
        <v>3580</v>
      </c>
      <c r="Y2128" t="s">
        <v>3280</v>
      </c>
      <c r="Z2128" t="s">
        <v>4117</v>
      </c>
      <c r="AA2128">
        <v>789604</v>
      </c>
      <c r="AB2128" s="210">
        <v>37027.875</v>
      </c>
      <c r="AC2128" s="210">
        <v>37027.875</v>
      </c>
    </row>
    <row r="2129" spans="1:30" x14ac:dyDescent="0.2">
      <c r="A2129" s="44" t="str">
        <f t="shared" si="166"/>
        <v xml:space="preserve"> Power Physical</v>
      </c>
      <c r="B2129" s="44" t="str">
        <f t="shared" si="167"/>
        <v/>
      </c>
      <c r="C2129" s="44" t="str">
        <f t="shared" si="168"/>
        <v>Power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25">
        <f t="shared" si="170"/>
        <v>25</v>
      </c>
      <c r="G2129" s="214">
        <v>1246815</v>
      </c>
      <c r="H2129" s="210">
        <v>37026.371840277781</v>
      </c>
      <c r="I2129" t="s">
        <v>2733</v>
      </c>
      <c r="M2129" t="s">
        <v>3886</v>
      </c>
      <c r="N2129" t="s">
        <v>2705</v>
      </c>
      <c r="O2129" t="s">
        <v>3527</v>
      </c>
      <c r="P2129" s="211">
        <v>25</v>
      </c>
      <c r="S2129" t="s">
        <v>3794</v>
      </c>
      <c r="T2129" t="s">
        <v>2707</v>
      </c>
      <c r="U2129" s="213">
        <v>29.9</v>
      </c>
      <c r="V2129" t="s">
        <v>2736</v>
      </c>
      <c r="W2129" t="s">
        <v>2709</v>
      </c>
      <c r="X2129" t="s">
        <v>2710</v>
      </c>
      <c r="Y2129" t="s">
        <v>2711</v>
      </c>
      <c r="Z2129" t="s">
        <v>2712</v>
      </c>
      <c r="AA2129">
        <v>102431.1</v>
      </c>
      <c r="AB2129" s="210">
        <v>37028.875</v>
      </c>
      <c r="AC2129" s="210">
        <v>37028.875</v>
      </c>
    </row>
    <row r="2130" spans="1:30" x14ac:dyDescent="0.2">
      <c r="A2130" s="44" t="str">
        <f t="shared" si="166"/>
        <v xml:space="preserve"> Natural Gas Physical</v>
      </c>
      <c r="B2130" s="44" t="str">
        <f t="shared" si="167"/>
        <v/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25">
        <f t="shared" si="170"/>
        <v>5000</v>
      </c>
      <c r="G2130" s="214">
        <v>1246816</v>
      </c>
      <c r="H2130" s="210">
        <v>37026.371921296297</v>
      </c>
      <c r="I2130" t="s">
        <v>1722</v>
      </c>
      <c r="M2130" t="s">
        <v>3795</v>
      </c>
      <c r="N2130" t="s">
        <v>3623</v>
      </c>
      <c r="O2130" t="s">
        <v>3624</v>
      </c>
      <c r="P2130" s="211">
        <v>5000</v>
      </c>
      <c r="S2130" t="s">
        <v>4320</v>
      </c>
      <c r="T2130" t="s">
        <v>3625</v>
      </c>
      <c r="U2130" s="213">
        <v>6.05</v>
      </c>
      <c r="V2130" t="s">
        <v>1723</v>
      </c>
      <c r="W2130" t="s">
        <v>3627</v>
      </c>
      <c r="X2130" t="s">
        <v>3628</v>
      </c>
      <c r="Y2130" t="s">
        <v>3280</v>
      </c>
      <c r="Z2130" t="s">
        <v>4118</v>
      </c>
      <c r="AA2130">
        <v>789606</v>
      </c>
      <c r="AB2130" s="210">
        <v>37026.875</v>
      </c>
      <c r="AC2130" s="210">
        <v>37026.875</v>
      </c>
    </row>
    <row r="2131" spans="1:30" x14ac:dyDescent="0.2">
      <c r="A2131" s="44" t="str">
        <f t="shared" si="166"/>
        <v>US Crude Financial</v>
      </c>
      <c r="B2131" s="44" t="str">
        <f t="shared" si="167"/>
        <v>US</v>
      </c>
      <c r="C2131" s="44" t="str">
        <f t="shared" si="168"/>
        <v>Crude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1</v>
      </c>
      <c r="F2131" s="225">
        <f t="shared" si="170"/>
        <v>50000</v>
      </c>
      <c r="G2131" s="214">
        <v>1246817</v>
      </c>
      <c r="H2131" s="210">
        <v>37026.371967592589</v>
      </c>
      <c r="I2131" t="s">
        <v>3246</v>
      </c>
      <c r="M2131" t="s">
        <v>4216</v>
      </c>
      <c r="N2131" t="s">
        <v>3046</v>
      </c>
      <c r="O2131" t="s">
        <v>3047</v>
      </c>
      <c r="Q2131" s="211">
        <v>50000</v>
      </c>
      <c r="S2131" t="s">
        <v>3802</v>
      </c>
      <c r="T2131" t="s">
        <v>2685</v>
      </c>
      <c r="U2131" s="213">
        <v>28.88</v>
      </c>
      <c r="V2131" t="s">
        <v>1514</v>
      </c>
      <c r="W2131" t="s">
        <v>3049</v>
      </c>
      <c r="X2131" t="s">
        <v>3050</v>
      </c>
      <c r="Y2131" t="s">
        <v>2803</v>
      </c>
      <c r="Z2131" t="s">
        <v>4117</v>
      </c>
      <c r="AA2131" t="s">
        <v>1724</v>
      </c>
      <c r="AB2131" s="210">
        <v>37043</v>
      </c>
      <c r="AC2131" s="210">
        <v>37072</v>
      </c>
    </row>
    <row r="2132" spans="1:30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25">
        <f t="shared" si="170"/>
        <v>5000</v>
      </c>
      <c r="G2132" s="214">
        <v>1246818</v>
      </c>
      <c r="H2132" s="210">
        <v>37026.371979166666</v>
      </c>
      <c r="I2132" t="s">
        <v>1155</v>
      </c>
      <c r="M2132" t="s">
        <v>3795</v>
      </c>
      <c r="N2132" t="s">
        <v>3275</v>
      </c>
      <c r="O2132" t="s">
        <v>3407</v>
      </c>
      <c r="P2132" s="211">
        <v>5000</v>
      </c>
      <c r="S2132" t="s">
        <v>3796</v>
      </c>
      <c r="T2132" t="s">
        <v>2685</v>
      </c>
      <c r="U2132" s="213">
        <v>4.6849999999999996</v>
      </c>
      <c r="V2132" t="s">
        <v>1264</v>
      </c>
      <c r="W2132" t="s">
        <v>3408</v>
      </c>
      <c r="X2132" t="s">
        <v>3409</v>
      </c>
      <c r="Y2132" t="s">
        <v>3280</v>
      </c>
      <c r="Z2132" t="s">
        <v>4117</v>
      </c>
      <c r="AA2132">
        <v>789607</v>
      </c>
      <c r="AB2132" s="210">
        <v>37027.875</v>
      </c>
      <c r="AC2132" s="210">
        <v>37027.875</v>
      </c>
    </row>
    <row r="2133" spans="1:30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25">
        <f t="shared" si="170"/>
        <v>3313</v>
      </c>
      <c r="G2133" s="214">
        <v>1246819</v>
      </c>
      <c r="H2133" s="210">
        <v>37026.372002314813</v>
      </c>
      <c r="I2133" t="s">
        <v>3246</v>
      </c>
      <c r="M2133" t="s">
        <v>3795</v>
      </c>
      <c r="N2133" t="s">
        <v>3275</v>
      </c>
      <c r="O2133" t="s">
        <v>3600</v>
      </c>
      <c r="P2133" s="211">
        <v>3313</v>
      </c>
      <c r="S2133" t="s">
        <v>3796</v>
      </c>
      <c r="T2133" t="s">
        <v>2685</v>
      </c>
      <c r="U2133" s="213">
        <v>4.4000000000000004</v>
      </c>
      <c r="V2133" t="s">
        <v>3249</v>
      </c>
      <c r="W2133" t="s">
        <v>3471</v>
      </c>
      <c r="X2133" t="s">
        <v>3587</v>
      </c>
      <c r="Y2133" t="s">
        <v>3280</v>
      </c>
      <c r="Z2133" t="s">
        <v>4117</v>
      </c>
      <c r="AA2133">
        <v>789608</v>
      </c>
      <c r="AB2133" s="210">
        <v>37027.875</v>
      </c>
      <c r="AC2133" s="210">
        <v>37027.875</v>
      </c>
    </row>
    <row r="2134" spans="1:30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25">
        <f t="shared" si="170"/>
        <v>5000</v>
      </c>
      <c r="G2134" s="214">
        <v>1246821</v>
      </c>
      <c r="H2134" s="210">
        <v>37026.372060185182</v>
      </c>
      <c r="I2134" t="s">
        <v>3822</v>
      </c>
      <c r="M2134" t="s">
        <v>3795</v>
      </c>
      <c r="N2134" t="s">
        <v>3275</v>
      </c>
      <c r="O2134" t="s">
        <v>3337</v>
      </c>
      <c r="Q2134" s="211">
        <v>5000</v>
      </c>
      <c r="S2134" t="s">
        <v>3796</v>
      </c>
      <c r="T2134" t="s">
        <v>2685</v>
      </c>
      <c r="U2134" s="213">
        <v>4.3550000000000004</v>
      </c>
      <c r="V2134" t="s">
        <v>1725</v>
      </c>
      <c r="W2134" t="s">
        <v>3328</v>
      </c>
      <c r="X2134" t="s">
        <v>3329</v>
      </c>
      <c r="Y2134" t="s">
        <v>3280</v>
      </c>
      <c r="Z2134" t="s">
        <v>4117</v>
      </c>
      <c r="AA2134">
        <v>789610</v>
      </c>
      <c r="AB2134" s="210">
        <v>37027.875</v>
      </c>
      <c r="AC2134" s="210">
        <v>37027.875</v>
      </c>
    </row>
    <row r="2135" spans="1:30" x14ac:dyDescent="0.2">
      <c r="A2135" s="44" t="str">
        <f t="shared" si="166"/>
        <v>US Crude Financial</v>
      </c>
      <c r="B2135" s="44" t="str">
        <f t="shared" si="167"/>
        <v>US</v>
      </c>
      <c r="C2135" s="44" t="str">
        <f t="shared" si="168"/>
        <v>Crude</v>
      </c>
      <c r="D2135" s="44" t="str">
        <f t="shared" si="169"/>
        <v>Financial</v>
      </c>
      <c r="E2135" s="44">
        <f>IF(VLOOKUP(S2135,'DD-Lookup'!$J$6:$L$50,3,FALSE)="Monthly",(YEAR(AC2135)-YEAR(AB2135))*12+MONTH(AC2135)-MONTH(AB2135)+1,(AC2135-AB2135+1))</f>
        <v>1</v>
      </c>
      <c r="F2135" s="225">
        <f t="shared" si="170"/>
        <v>50000</v>
      </c>
      <c r="G2135" s="214">
        <v>1246820</v>
      </c>
      <c r="H2135" s="210">
        <v>37026.372060185182</v>
      </c>
      <c r="I2135" t="s">
        <v>3045</v>
      </c>
      <c r="M2135" t="s">
        <v>4216</v>
      </c>
      <c r="N2135" t="s">
        <v>3046</v>
      </c>
      <c r="O2135" t="s">
        <v>3047</v>
      </c>
      <c r="P2135" s="211">
        <v>50000</v>
      </c>
      <c r="S2135" t="s">
        <v>3802</v>
      </c>
      <c r="T2135" t="s">
        <v>2685</v>
      </c>
      <c r="U2135" s="213">
        <v>28.86</v>
      </c>
      <c r="V2135" t="s">
        <v>1520</v>
      </c>
      <c r="W2135" t="s">
        <v>3049</v>
      </c>
      <c r="X2135" t="s">
        <v>3050</v>
      </c>
      <c r="Y2135" t="s">
        <v>2803</v>
      </c>
      <c r="Z2135" t="s">
        <v>4117</v>
      </c>
      <c r="AA2135" t="s">
        <v>1726</v>
      </c>
      <c r="AB2135" s="210">
        <v>37043</v>
      </c>
      <c r="AC2135" s="210">
        <v>37072</v>
      </c>
    </row>
    <row r="2136" spans="1:30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25">
        <f t="shared" si="170"/>
        <v>10000</v>
      </c>
      <c r="G2136" s="214">
        <v>1246822</v>
      </c>
      <c r="H2136" s="210">
        <v>37026.372118055559</v>
      </c>
      <c r="I2136" t="s">
        <v>3324</v>
      </c>
      <c r="M2136" t="s">
        <v>3795</v>
      </c>
      <c r="N2136" t="s">
        <v>3275</v>
      </c>
      <c r="O2136" t="s">
        <v>3577</v>
      </c>
      <c r="P2136" s="211">
        <v>10000</v>
      </c>
      <c r="S2136" t="s">
        <v>3796</v>
      </c>
      <c r="T2136" t="s">
        <v>2685</v>
      </c>
      <c r="U2136" s="213">
        <v>4.7</v>
      </c>
      <c r="V2136" t="s">
        <v>3710</v>
      </c>
      <c r="W2136" t="s">
        <v>3579</v>
      </c>
      <c r="X2136" t="s">
        <v>3580</v>
      </c>
      <c r="Y2136" t="s">
        <v>3280</v>
      </c>
      <c r="Z2136" t="s">
        <v>4117</v>
      </c>
      <c r="AA2136">
        <v>789611</v>
      </c>
      <c r="AB2136" s="210">
        <v>37027.875</v>
      </c>
      <c r="AC2136" s="210">
        <v>37027.875</v>
      </c>
    </row>
    <row r="2137" spans="1:30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25">
        <f t="shared" si="170"/>
        <v>5000</v>
      </c>
      <c r="G2137" s="214">
        <v>1246823</v>
      </c>
      <c r="H2137" s="210">
        <v>37026.372129629628</v>
      </c>
      <c r="I2137" t="s">
        <v>3822</v>
      </c>
      <c r="M2137" t="s">
        <v>3795</v>
      </c>
      <c r="N2137" t="s">
        <v>3275</v>
      </c>
      <c r="O2137" t="s">
        <v>3337</v>
      </c>
      <c r="Q2137" s="211">
        <v>5000</v>
      </c>
      <c r="S2137" t="s">
        <v>3796</v>
      </c>
      <c r="T2137" t="s">
        <v>2685</v>
      </c>
      <c r="U2137" s="213">
        <v>4.3600000000000003</v>
      </c>
      <c r="V2137" t="s">
        <v>1725</v>
      </c>
      <c r="W2137" t="s">
        <v>3328</v>
      </c>
      <c r="X2137" t="s">
        <v>3329</v>
      </c>
      <c r="Y2137" t="s">
        <v>3280</v>
      </c>
      <c r="Z2137" t="s">
        <v>4117</v>
      </c>
      <c r="AA2137">
        <v>789612</v>
      </c>
      <c r="AB2137" s="210">
        <v>37027.875</v>
      </c>
      <c r="AC2137" s="210">
        <v>37027.875</v>
      </c>
    </row>
    <row r="2138" spans="1:30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25">
        <f t="shared" si="170"/>
        <v>5000</v>
      </c>
      <c r="G2138" s="214">
        <v>1246824</v>
      </c>
      <c r="H2138" s="210">
        <v>37026.37222222222</v>
      </c>
      <c r="I2138" t="s">
        <v>3157</v>
      </c>
      <c r="M2138" t="s">
        <v>3795</v>
      </c>
      <c r="N2138" t="s">
        <v>3275</v>
      </c>
      <c r="O2138" t="s">
        <v>3438</v>
      </c>
      <c r="P2138" s="211">
        <v>5000</v>
      </c>
      <c r="S2138" t="s">
        <v>3796</v>
      </c>
      <c r="T2138" t="s">
        <v>2685</v>
      </c>
      <c r="U2138" s="213">
        <v>4.67</v>
      </c>
      <c r="V2138" t="s">
        <v>3344</v>
      </c>
      <c r="W2138" t="s">
        <v>3408</v>
      </c>
      <c r="X2138" t="s">
        <v>3409</v>
      </c>
      <c r="Y2138" t="s">
        <v>3280</v>
      </c>
      <c r="Z2138" t="s">
        <v>4117</v>
      </c>
      <c r="AA2138">
        <v>789613</v>
      </c>
      <c r="AB2138" s="210">
        <v>37027.875</v>
      </c>
      <c r="AC2138" s="210">
        <v>37027.875</v>
      </c>
    </row>
    <row r="2139" spans="1:30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25">
        <f t="shared" si="170"/>
        <v>5000</v>
      </c>
      <c r="G2139" s="214">
        <v>1246825</v>
      </c>
      <c r="H2139" s="210">
        <v>37026.372256944444</v>
      </c>
      <c r="I2139" t="s">
        <v>1034</v>
      </c>
      <c r="M2139" t="s">
        <v>3795</v>
      </c>
      <c r="N2139" t="s">
        <v>3275</v>
      </c>
      <c r="O2139" t="s">
        <v>3340</v>
      </c>
      <c r="Q2139" s="211">
        <v>5000</v>
      </c>
      <c r="S2139" t="s">
        <v>3796</v>
      </c>
      <c r="T2139" t="s">
        <v>2685</v>
      </c>
      <c r="U2139" s="213">
        <v>4.3499999999999996</v>
      </c>
      <c r="V2139" t="s">
        <v>1091</v>
      </c>
      <c r="W2139" t="s">
        <v>3328</v>
      </c>
      <c r="X2139" t="s">
        <v>3329</v>
      </c>
      <c r="Y2139" t="s">
        <v>3280</v>
      </c>
      <c r="Z2139" t="s">
        <v>4117</v>
      </c>
      <c r="AA2139">
        <v>789614</v>
      </c>
      <c r="AB2139" s="210">
        <v>37027.875</v>
      </c>
      <c r="AC2139" s="210">
        <v>37027.875</v>
      </c>
    </row>
    <row r="2140" spans="1:30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153</v>
      </c>
      <c r="F2140" s="225">
        <f t="shared" si="170"/>
        <v>765000</v>
      </c>
      <c r="G2140" s="214">
        <v>1246827</v>
      </c>
      <c r="H2140" s="210">
        <v>37026.37228009259</v>
      </c>
      <c r="I2140" t="s">
        <v>3261</v>
      </c>
      <c r="M2140" t="s">
        <v>3795</v>
      </c>
      <c r="N2140" t="s">
        <v>3247</v>
      </c>
      <c r="O2140" t="s">
        <v>3430</v>
      </c>
      <c r="Q2140" s="211">
        <v>5000</v>
      </c>
      <c r="S2140" t="s">
        <v>3796</v>
      </c>
      <c r="T2140" t="s">
        <v>2685</v>
      </c>
      <c r="U2140" s="213">
        <v>4.62</v>
      </c>
      <c r="V2140" t="s">
        <v>3262</v>
      </c>
      <c r="W2140" t="s">
        <v>3975</v>
      </c>
      <c r="X2140" t="s">
        <v>3250</v>
      </c>
      <c r="Y2140" t="s">
        <v>2803</v>
      </c>
      <c r="Z2140" t="s">
        <v>4117</v>
      </c>
      <c r="AA2140" t="s">
        <v>1727</v>
      </c>
      <c r="AB2140" s="210">
        <v>37043</v>
      </c>
      <c r="AC2140" s="210">
        <v>37195</v>
      </c>
      <c r="AD2140">
        <f>(AC2140-AB2140+1)*SUM(P2140:Q2140)</f>
        <v>765000</v>
      </c>
    </row>
    <row r="2141" spans="1:30" x14ac:dyDescent="0.2">
      <c r="A2141" s="44" t="str">
        <f t="shared" si="166"/>
        <v>US Crude Financial</v>
      </c>
      <c r="B2141" s="44" t="str">
        <f t="shared" si="167"/>
        <v>US</v>
      </c>
      <c r="C2141" s="44" t="str">
        <f t="shared" si="168"/>
        <v>Crude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25">
        <f t="shared" si="170"/>
        <v>50000</v>
      </c>
      <c r="G2141" s="214">
        <v>1246826</v>
      </c>
      <c r="H2141" s="210">
        <v>37026.37228009259</v>
      </c>
      <c r="I2141" t="s">
        <v>3045</v>
      </c>
      <c r="M2141" t="s">
        <v>4216</v>
      </c>
      <c r="N2141" t="s">
        <v>3046</v>
      </c>
      <c r="O2141" t="s">
        <v>3047</v>
      </c>
      <c r="P2141" s="211">
        <v>50000</v>
      </c>
      <c r="S2141" t="s">
        <v>3802</v>
      </c>
      <c r="T2141" t="s">
        <v>2685</v>
      </c>
      <c r="U2141" s="213">
        <v>28.82</v>
      </c>
      <c r="V2141" t="s">
        <v>1623</v>
      </c>
      <c r="W2141" t="s">
        <v>3049</v>
      </c>
      <c r="X2141" t="s">
        <v>3050</v>
      </c>
      <c r="Y2141" t="s">
        <v>2803</v>
      </c>
      <c r="Z2141" t="s">
        <v>4117</v>
      </c>
      <c r="AA2141" t="s">
        <v>1728</v>
      </c>
      <c r="AB2141" s="210">
        <v>37043</v>
      </c>
      <c r="AC2141" s="210">
        <v>37072</v>
      </c>
    </row>
    <row r="2142" spans="1:30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25">
        <f t="shared" si="170"/>
        <v>10000</v>
      </c>
      <c r="G2142" s="214">
        <v>1246828</v>
      </c>
      <c r="H2142" s="210">
        <v>37026.372291666667</v>
      </c>
      <c r="I2142" t="s">
        <v>1582</v>
      </c>
      <c r="M2142" t="s">
        <v>3795</v>
      </c>
      <c r="N2142" t="s">
        <v>3275</v>
      </c>
      <c r="O2142" t="s">
        <v>3276</v>
      </c>
      <c r="P2142" s="211">
        <v>10000</v>
      </c>
      <c r="S2142" t="s">
        <v>3796</v>
      </c>
      <c r="T2142" t="s">
        <v>2685</v>
      </c>
      <c r="U2142" s="213">
        <v>4.5750000000000002</v>
      </c>
      <c r="V2142" t="s">
        <v>1583</v>
      </c>
      <c r="W2142" t="s">
        <v>3278</v>
      </c>
      <c r="X2142" t="s">
        <v>3279</v>
      </c>
      <c r="Y2142" t="s">
        <v>3280</v>
      </c>
      <c r="Z2142" t="s">
        <v>4117</v>
      </c>
      <c r="AA2142">
        <v>789615</v>
      </c>
      <c r="AB2142" s="210">
        <v>37027.875</v>
      </c>
      <c r="AC2142" s="210">
        <v>37027.875</v>
      </c>
    </row>
    <row r="2143" spans="1:30" x14ac:dyDescent="0.2">
      <c r="A2143" s="44" t="str">
        <f t="shared" si="166"/>
        <v>US Natural Gas Financial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16</v>
      </c>
      <c r="F2143" s="225">
        <f t="shared" si="170"/>
        <v>240000</v>
      </c>
      <c r="G2143" s="214">
        <v>1246830</v>
      </c>
      <c r="H2143" s="210">
        <v>37026.372314814813</v>
      </c>
      <c r="I2143" t="s">
        <v>3134</v>
      </c>
      <c r="M2143" t="s">
        <v>3795</v>
      </c>
      <c r="N2143" t="s">
        <v>3247</v>
      </c>
      <c r="O2143" t="s">
        <v>3422</v>
      </c>
      <c r="P2143" s="211">
        <v>15000</v>
      </c>
      <c r="S2143" t="s">
        <v>3796</v>
      </c>
      <c r="T2143" t="s">
        <v>2685</v>
      </c>
      <c r="U2143" s="213">
        <v>4.4550000000000001</v>
      </c>
      <c r="V2143" t="s">
        <v>1619</v>
      </c>
      <c r="W2143" t="s">
        <v>3424</v>
      </c>
      <c r="X2143" t="s">
        <v>3425</v>
      </c>
      <c r="Y2143" t="s">
        <v>2803</v>
      </c>
      <c r="Z2143" t="s">
        <v>4117</v>
      </c>
      <c r="AA2143" t="s">
        <v>1729</v>
      </c>
      <c r="AB2143" s="210">
        <v>37027.875</v>
      </c>
      <c r="AC2143" s="210">
        <v>37042.875</v>
      </c>
      <c r="AD2143">
        <f>(AC2143-AB2143+1)*SUM(P2143:Q2143)</f>
        <v>240000</v>
      </c>
    </row>
    <row r="2144" spans="1:30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25">
        <f t="shared" si="170"/>
        <v>2500</v>
      </c>
      <c r="G2144" s="214">
        <v>1246831</v>
      </c>
      <c r="H2144" s="210">
        <v>37026.372337962966</v>
      </c>
      <c r="I2144" t="s">
        <v>3475</v>
      </c>
      <c r="M2144" t="s">
        <v>3795</v>
      </c>
      <c r="N2144" t="s">
        <v>3275</v>
      </c>
      <c r="O2144" t="s">
        <v>3702</v>
      </c>
      <c r="P2144" s="211">
        <v>2500</v>
      </c>
      <c r="S2144" t="s">
        <v>3796</v>
      </c>
      <c r="T2144" t="s">
        <v>2685</v>
      </c>
      <c r="U2144" s="213">
        <v>3.02</v>
      </c>
      <c r="V2144" t="s">
        <v>3476</v>
      </c>
      <c r="W2144" t="s">
        <v>3704</v>
      </c>
      <c r="X2144" t="s">
        <v>3705</v>
      </c>
      <c r="Y2144" t="s">
        <v>3280</v>
      </c>
      <c r="Z2144" t="s">
        <v>4117</v>
      </c>
      <c r="AA2144">
        <v>789616</v>
      </c>
      <c r="AB2144" s="210">
        <v>37027.875</v>
      </c>
      <c r="AC2144" s="210">
        <v>37027.875</v>
      </c>
    </row>
    <row r="2145" spans="1:30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25">
        <f t="shared" si="170"/>
        <v>5000</v>
      </c>
      <c r="G2145" s="214">
        <v>1246832</v>
      </c>
      <c r="H2145" s="210">
        <v>37026.372349537036</v>
      </c>
      <c r="I2145" t="s">
        <v>4237</v>
      </c>
      <c r="M2145" t="s">
        <v>3795</v>
      </c>
      <c r="N2145" t="s">
        <v>3275</v>
      </c>
      <c r="O2145" t="s">
        <v>1122</v>
      </c>
      <c r="P2145" s="211">
        <v>5000</v>
      </c>
      <c r="S2145" t="s">
        <v>3796</v>
      </c>
      <c r="T2145" t="s">
        <v>2685</v>
      </c>
      <c r="U2145" s="213">
        <v>4.3250000000000002</v>
      </c>
      <c r="V2145" t="s">
        <v>3736</v>
      </c>
      <c r="W2145" t="s">
        <v>3363</v>
      </c>
      <c r="X2145" t="s">
        <v>3364</v>
      </c>
      <c r="Y2145" t="s">
        <v>3280</v>
      </c>
      <c r="Z2145" t="s">
        <v>4117</v>
      </c>
      <c r="AA2145">
        <v>789617</v>
      </c>
      <c r="AB2145" s="210">
        <v>37027.875</v>
      </c>
      <c r="AC2145" s="210">
        <v>37027.875</v>
      </c>
    </row>
    <row r="2146" spans="1:30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25">
        <f t="shared" si="170"/>
        <v>5000</v>
      </c>
      <c r="G2146" s="214">
        <v>1246833</v>
      </c>
      <c r="H2146" s="210">
        <v>37026.372395833336</v>
      </c>
      <c r="I2146" t="s">
        <v>3822</v>
      </c>
      <c r="M2146" t="s">
        <v>3795</v>
      </c>
      <c r="N2146" t="s">
        <v>3275</v>
      </c>
      <c r="O2146" t="s">
        <v>3337</v>
      </c>
      <c r="Q2146" s="211">
        <v>5000</v>
      </c>
      <c r="S2146" t="s">
        <v>3796</v>
      </c>
      <c r="T2146" t="s">
        <v>2685</v>
      </c>
      <c r="U2146" s="213">
        <v>4.37</v>
      </c>
      <c r="V2146" t="s">
        <v>1725</v>
      </c>
      <c r="W2146" t="s">
        <v>3328</v>
      </c>
      <c r="X2146" t="s">
        <v>3329</v>
      </c>
      <c r="Y2146" t="s">
        <v>3280</v>
      </c>
      <c r="Z2146" t="s">
        <v>4117</v>
      </c>
      <c r="AA2146">
        <v>789618</v>
      </c>
      <c r="AB2146" s="210">
        <v>37027.875</v>
      </c>
      <c r="AC2146" s="210">
        <v>37027.875</v>
      </c>
    </row>
    <row r="2147" spans="1:30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25">
        <f t="shared" si="170"/>
        <v>5000</v>
      </c>
      <c r="G2147" s="214">
        <v>1246834</v>
      </c>
      <c r="H2147" s="210">
        <v>37026.372407407405</v>
      </c>
      <c r="I2147" t="s">
        <v>3336</v>
      </c>
      <c r="M2147" t="s">
        <v>3795</v>
      </c>
      <c r="N2147" t="s">
        <v>3275</v>
      </c>
      <c r="O2147" t="s">
        <v>3337</v>
      </c>
      <c r="P2147" s="211">
        <v>5000</v>
      </c>
      <c r="S2147" t="s">
        <v>3796</v>
      </c>
      <c r="T2147" t="s">
        <v>2685</v>
      </c>
      <c r="U2147" s="213">
        <v>4.3650000000000002</v>
      </c>
      <c r="V2147" t="s">
        <v>3338</v>
      </c>
      <c r="W2147" t="s">
        <v>3328</v>
      </c>
      <c r="X2147" t="s">
        <v>3329</v>
      </c>
      <c r="Y2147" t="s">
        <v>3280</v>
      </c>
      <c r="Z2147" t="s">
        <v>4117</v>
      </c>
      <c r="AA2147">
        <v>789619</v>
      </c>
      <c r="AB2147" s="210">
        <v>37027.875</v>
      </c>
      <c r="AC2147" s="210">
        <v>37027.875</v>
      </c>
    </row>
    <row r="2148" spans="1:30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25">
        <f t="shared" si="170"/>
        <v>5000</v>
      </c>
      <c r="G2148" s="214">
        <v>1246835</v>
      </c>
      <c r="H2148" s="210">
        <v>37026.372418981482</v>
      </c>
      <c r="I2148" t="s">
        <v>3246</v>
      </c>
      <c r="M2148" t="s">
        <v>3795</v>
      </c>
      <c r="N2148" t="s">
        <v>3275</v>
      </c>
      <c r="O2148" t="s">
        <v>3655</v>
      </c>
      <c r="Q2148" s="211">
        <v>5000</v>
      </c>
      <c r="S2148" t="s">
        <v>3796</v>
      </c>
      <c r="T2148" t="s">
        <v>2685</v>
      </c>
      <c r="U2148" s="213">
        <v>3.335</v>
      </c>
      <c r="V2148" t="s">
        <v>1592</v>
      </c>
      <c r="W2148" t="s">
        <v>3656</v>
      </c>
      <c r="X2148" t="s">
        <v>3580</v>
      </c>
      <c r="Y2148" t="s">
        <v>3280</v>
      </c>
      <c r="Z2148" t="s">
        <v>4117</v>
      </c>
      <c r="AA2148">
        <v>789620</v>
      </c>
      <c r="AB2148" s="210">
        <v>37027.875</v>
      </c>
      <c r="AC2148" s="210">
        <v>37027.875</v>
      </c>
    </row>
    <row r="2149" spans="1:30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25">
        <f t="shared" si="170"/>
        <v>10000</v>
      </c>
      <c r="G2149" s="214">
        <v>1246836</v>
      </c>
      <c r="H2149" s="210">
        <v>37026.372418981482</v>
      </c>
      <c r="I2149" t="s">
        <v>3234</v>
      </c>
      <c r="M2149" t="s">
        <v>3795</v>
      </c>
      <c r="N2149" t="s">
        <v>3275</v>
      </c>
      <c r="O2149" t="s">
        <v>3461</v>
      </c>
      <c r="P2149" s="211">
        <v>10000</v>
      </c>
      <c r="S2149" t="s">
        <v>3796</v>
      </c>
      <c r="T2149" t="s">
        <v>2685</v>
      </c>
      <c r="U2149" s="213">
        <v>4.4450000000000003</v>
      </c>
      <c r="V2149" t="s">
        <v>1666</v>
      </c>
      <c r="W2149" t="s">
        <v>3408</v>
      </c>
      <c r="X2149" t="s">
        <v>3462</v>
      </c>
      <c r="Y2149" t="s">
        <v>3280</v>
      </c>
      <c r="Z2149" t="s">
        <v>4117</v>
      </c>
      <c r="AA2149">
        <v>789621</v>
      </c>
      <c r="AB2149" s="210">
        <v>37027.875</v>
      </c>
      <c r="AC2149" s="210">
        <v>37027.875</v>
      </c>
    </row>
    <row r="2150" spans="1:30" x14ac:dyDescent="0.2">
      <c r="A2150" s="44" t="str">
        <f t="shared" si="166"/>
        <v>US Natural Gas Financial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30</v>
      </c>
      <c r="F2150" s="225">
        <f t="shared" si="170"/>
        <v>450000</v>
      </c>
      <c r="G2150" s="214">
        <v>1246837</v>
      </c>
      <c r="H2150" s="210">
        <v>37026.372430555559</v>
      </c>
      <c r="I2150" t="s">
        <v>3045</v>
      </c>
      <c r="M2150" t="s">
        <v>3795</v>
      </c>
      <c r="N2150" t="s">
        <v>3247</v>
      </c>
      <c r="O2150" t="s">
        <v>3248</v>
      </c>
      <c r="Q2150" s="211">
        <v>15000</v>
      </c>
      <c r="S2150" t="s">
        <v>3796</v>
      </c>
      <c r="T2150" t="s">
        <v>2685</v>
      </c>
      <c r="U2150" s="213">
        <v>4.5149999999999997</v>
      </c>
      <c r="V2150" t="s">
        <v>1548</v>
      </c>
      <c r="W2150" t="s">
        <v>3975</v>
      </c>
      <c r="X2150" t="s">
        <v>3250</v>
      </c>
      <c r="Y2150" t="s">
        <v>2803</v>
      </c>
      <c r="Z2150" t="s">
        <v>4117</v>
      </c>
      <c r="AA2150" t="s">
        <v>1730</v>
      </c>
      <c r="AB2150" s="210">
        <v>37043.875</v>
      </c>
      <c r="AC2150" s="210">
        <v>37072.875</v>
      </c>
      <c r="AD2150">
        <f>(AC2150-AB2150+1)*SUM(P2150:Q2150)</f>
        <v>450000</v>
      </c>
    </row>
    <row r="2151" spans="1:30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25">
        <f t="shared" si="170"/>
        <v>10000</v>
      </c>
      <c r="G2151" s="214">
        <v>1246838</v>
      </c>
      <c r="H2151" s="210">
        <v>37026.372453703705</v>
      </c>
      <c r="I2151" t="s">
        <v>3157</v>
      </c>
      <c r="M2151" t="s">
        <v>3795</v>
      </c>
      <c r="N2151" t="s">
        <v>3275</v>
      </c>
      <c r="O2151" t="s">
        <v>3276</v>
      </c>
      <c r="P2151" s="211">
        <v>10000</v>
      </c>
      <c r="S2151" t="s">
        <v>3796</v>
      </c>
      <c r="T2151" t="s">
        <v>2685</v>
      </c>
      <c r="U2151" s="213">
        <v>4.5736999999999997</v>
      </c>
      <c r="V2151" t="s">
        <v>3277</v>
      </c>
      <c r="W2151" t="s">
        <v>3278</v>
      </c>
      <c r="X2151" t="s">
        <v>3279</v>
      </c>
      <c r="Y2151" t="s">
        <v>3280</v>
      </c>
      <c r="Z2151" t="s">
        <v>4117</v>
      </c>
      <c r="AA2151">
        <v>789622</v>
      </c>
      <c r="AB2151" s="210">
        <v>37027.875</v>
      </c>
      <c r="AC2151" s="210">
        <v>37027.875</v>
      </c>
    </row>
    <row r="2152" spans="1:30" x14ac:dyDescent="0.2">
      <c r="A2152" s="44" t="str">
        <f t="shared" si="166"/>
        <v>US Natural Gas Financial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Financial</v>
      </c>
      <c r="E2152" s="44">
        <f>IF(VLOOKUP(S2152,'DD-Lookup'!$J$6:$L$50,3,FALSE)="Monthly",(YEAR(AC2152)-YEAR(AB2152))*12+MONTH(AC2152)-MONTH(AB2152)+1,(AC2152-AB2152+1))</f>
        <v>16</v>
      </c>
      <c r="F2152" s="225">
        <f t="shared" si="170"/>
        <v>240000</v>
      </c>
      <c r="G2152" s="214">
        <v>1246840</v>
      </c>
      <c r="H2152" s="210">
        <v>37026.372465277775</v>
      </c>
      <c r="I2152" t="s">
        <v>3134</v>
      </c>
      <c r="M2152" t="s">
        <v>3795</v>
      </c>
      <c r="N2152" t="s">
        <v>3247</v>
      </c>
      <c r="O2152" t="s">
        <v>3422</v>
      </c>
      <c r="P2152" s="211">
        <v>15000</v>
      </c>
      <c r="S2152" t="s">
        <v>3796</v>
      </c>
      <c r="T2152" t="s">
        <v>2685</v>
      </c>
      <c r="U2152" s="213">
        <v>4.45</v>
      </c>
      <c r="V2152" t="s">
        <v>1619</v>
      </c>
      <c r="W2152" t="s">
        <v>3424</v>
      </c>
      <c r="X2152" t="s">
        <v>3425</v>
      </c>
      <c r="Y2152" t="s">
        <v>2803</v>
      </c>
      <c r="Z2152" t="s">
        <v>4117</v>
      </c>
      <c r="AA2152" t="s">
        <v>1731</v>
      </c>
      <c r="AB2152" s="210">
        <v>37027.875</v>
      </c>
      <c r="AC2152" s="210">
        <v>37042.875</v>
      </c>
      <c r="AD2152">
        <f>(AC2152-AB2152+1)*SUM(P2152:Q2152)</f>
        <v>240000</v>
      </c>
    </row>
    <row r="2153" spans="1:30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25">
        <f t="shared" si="170"/>
        <v>5000</v>
      </c>
      <c r="G2153" s="214">
        <v>1246841</v>
      </c>
      <c r="H2153" s="210">
        <v>37026.372499999998</v>
      </c>
      <c r="I2153" t="s">
        <v>3475</v>
      </c>
      <c r="M2153" t="s">
        <v>3795</v>
      </c>
      <c r="N2153" t="s">
        <v>3275</v>
      </c>
      <c r="O2153" t="s">
        <v>3655</v>
      </c>
      <c r="P2153" s="211">
        <v>5000</v>
      </c>
      <c r="S2153" t="s">
        <v>3796</v>
      </c>
      <c r="T2153" t="s">
        <v>2685</v>
      </c>
      <c r="U2153" s="213">
        <v>3.335</v>
      </c>
      <c r="V2153" t="s">
        <v>3578</v>
      </c>
      <c r="W2153" t="s">
        <v>3656</v>
      </c>
      <c r="X2153" t="s">
        <v>3580</v>
      </c>
      <c r="Y2153" t="s">
        <v>3280</v>
      </c>
      <c r="Z2153" t="s">
        <v>4117</v>
      </c>
      <c r="AA2153">
        <v>789624</v>
      </c>
      <c r="AB2153" s="210">
        <v>37027.875</v>
      </c>
      <c r="AC2153" s="210">
        <v>37027.875</v>
      </c>
    </row>
    <row r="2154" spans="1:30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25">
        <f t="shared" si="170"/>
        <v>5000</v>
      </c>
      <c r="G2154" s="214">
        <v>1246842</v>
      </c>
      <c r="H2154" s="210">
        <v>37026.372534722221</v>
      </c>
      <c r="I2154" t="s">
        <v>3086</v>
      </c>
      <c r="M2154" t="s">
        <v>3795</v>
      </c>
      <c r="N2154" t="s">
        <v>3275</v>
      </c>
      <c r="O2154" t="s">
        <v>3593</v>
      </c>
      <c r="Q2154" s="211">
        <v>5000</v>
      </c>
      <c r="S2154" t="s">
        <v>3796</v>
      </c>
      <c r="T2154" t="s">
        <v>2685</v>
      </c>
      <c r="U2154" s="213">
        <v>6.1</v>
      </c>
      <c r="V2154" t="s">
        <v>1732</v>
      </c>
      <c r="W2154" t="s">
        <v>3579</v>
      </c>
      <c r="X2154" t="s">
        <v>3580</v>
      </c>
      <c r="Y2154" t="s">
        <v>3280</v>
      </c>
      <c r="Z2154" t="s">
        <v>4117</v>
      </c>
      <c r="AA2154">
        <v>789626</v>
      </c>
      <c r="AB2154" s="210">
        <v>37027.875</v>
      </c>
      <c r="AC2154" s="210">
        <v>37027.875</v>
      </c>
    </row>
    <row r="2155" spans="1:30" x14ac:dyDescent="0.2">
      <c r="A2155" s="44" t="str">
        <f t="shared" si="166"/>
        <v>US Power Physical</v>
      </c>
      <c r="B2155" s="44" t="str">
        <f t="shared" si="167"/>
        <v>US</v>
      </c>
      <c r="C2155" s="44" t="str">
        <f t="shared" si="168"/>
        <v>Power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25">
        <f t="shared" si="170"/>
        <v>50</v>
      </c>
      <c r="G2155" s="214">
        <v>1246843</v>
      </c>
      <c r="H2155" s="210">
        <v>37026.372546296298</v>
      </c>
      <c r="I2155" t="s">
        <v>3131</v>
      </c>
      <c r="M2155" t="s">
        <v>3886</v>
      </c>
      <c r="N2155" t="s">
        <v>3096</v>
      </c>
      <c r="O2155" t="s">
        <v>3136</v>
      </c>
      <c r="Q2155" s="211">
        <v>50</v>
      </c>
      <c r="S2155" t="s">
        <v>3794</v>
      </c>
      <c r="T2155" t="s">
        <v>2685</v>
      </c>
      <c r="U2155" s="213">
        <v>37.25</v>
      </c>
      <c r="V2155" t="s">
        <v>3198</v>
      </c>
      <c r="W2155" t="s">
        <v>3138</v>
      </c>
      <c r="X2155" t="s">
        <v>3139</v>
      </c>
      <c r="Y2155" t="s">
        <v>3074</v>
      </c>
      <c r="Z2155" t="s">
        <v>4112</v>
      </c>
      <c r="AA2155">
        <v>611185.1</v>
      </c>
      <c r="AB2155" s="210">
        <v>37027.875</v>
      </c>
      <c r="AC2155" s="210">
        <v>37027.875</v>
      </c>
    </row>
    <row r="2156" spans="1:30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25">
        <f t="shared" si="170"/>
        <v>5000</v>
      </c>
      <c r="G2156" s="214">
        <v>1246844</v>
      </c>
      <c r="H2156" s="210">
        <v>37026.372546296298</v>
      </c>
      <c r="I2156" t="s">
        <v>3475</v>
      </c>
      <c r="M2156" t="s">
        <v>3795</v>
      </c>
      <c r="N2156" t="s">
        <v>3275</v>
      </c>
      <c r="O2156" t="s">
        <v>3655</v>
      </c>
      <c r="P2156" s="211">
        <v>5000</v>
      </c>
      <c r="S2156" t="s">
        <v>3796</v>
      </c>
      <c r="T2156" t="s">
        <v>2685</v>
      </c>
      <c r="U2156" s="213">
        <v>3.32</v>
      </c>
      <c r="V2156" t="s">
        <v>3578</v>
      </c>
      <c r="W2156" t="s">
        <v>3656</v>
      </c>
      <c r="X2156" t="s">
        <v>3580</v>
      </c>
      <c r="Y2156" t="s">
        <v>3280</v>
      </c>
      <c r="Z2156" t="s">
        <v>4117</v>
      </c>
      <c r="AA2156">
        <v>789627</v>
      </c>
      <c r="AB2156" s="210">
        <v>37027.875</v>
      </c>
      <c r="AC2156" s="210">
        <v>37027.875</v>
      </c>
    </row>
    <row r="2157" spans="1:30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25">
        <f t="shared" si="170"/>
        <v>5000</v>
      </c>
      <c r="G2157" s="214">
        <v>1246845</v>
      </c>
      <c r="H2157" s="210">
        <v>37026.372615740744</v>
      </c>
      <c r="I2157" t="s">
        <v>3565</v>
      </c>
      <c r="M2157" t="s">
        <v>3795</v>
      </c>
      <c r="N2157" t="s">
        <v>3275</v>
      </c>
      <c r="O2157" t="s">
        <v>3339</v>
      </c>
      <c r="P2157" s="211">
        <v>5000</v>
      </c>
      <c r="S2157" t="s">
        <v>3796</v>
      </c>
      <c r="T2157" t="s">
        <v>2685</v>
      </c>
      <c r="U2157" s="213">
        <v>4.33</v>
      </c>
      <c r="V2157" t="s">
        <v>1691</v>
      </c>
      <c r="W2157" t="s">
        <v>3328</v>
      </c>
      <c r="X2157" t="s">
        <v>3329</v>
      </c>
      <c r="Y2157" t="s">
        <v>3280</v>
      </c>
      <c r="Z2157" t="s">
        <v>4117</v>
      </c>
      <c r="AA2157">
        <v>789628</v>
      </c>
      <c r="AB2157" s="210">
        <v>37027.875</v>
      </c>
      <c r="AC2157" s="210">
        <v>37027.875</v>
      </c>
    </row>
    <row r="2158" spans="1:30" x14ac:dyDescent="0.2">
      <c r="A2158" s="44" t="str">
        <f t="shared" si="166"/>
        <v>US Crude Financial</v>
      </c>
      <c r="B2158" s="44" t="str">
        <f t="shared" si="167"/>
        <v>US</v>
      </c>
      <c r="C2158" s="44" t="str">
        <f t="shared" si="168"/>
        <v>Crude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1</v>
      </c>
      <c r="F2158" s="225">
        <f t="shared" si="170"/>
        <v>50000</v>
      </c>
      <c r="G2158" s="214">
        <v>1246847</v>
      </c>
      <c r="H2158" s="210">
        <v>37026.372708333336</v>
      </c>
      <c r="I2158" t="s">
        <v>3045</v>
      </c>
      <c r="M2158" t="s">
        <v>4216</v>
      </c>
      <c r="N2158" t="s">
        <v>3046</v>
      </c>
      <c r="O2158" t="s">
        <v>3047</v>
      </c>
      <c r="P2158" s="211">
        <v>50000</v>
      </c>
      <c r="S2158" t="s">
        <v>3802</v>
      </c>
      <c r="T2158" t="s">
        <v>2685</v>
      </c>
      <c r="U2158" s="213">
        <v>28.78</v>
      </c>
      <c r="V2158" t="s">
        <v>1520</v>
      </c>
      <c r="W2158" t="s">
        <v>3049</v>
      </c>
      <c r="X2158" t="s">
        <v>3050</v>
      </c>
      <c r="Y2158" t="s">
        <v>2803</v>
      </c>
      <c r="Z2158" t="s">
        <v>4117</v>
      </c>
      <c r="AA2158" t="s">
        <v>1733</v>
      </c>
      <c r="AB2158" s="210">
        <v>37043</v>
      </c>
      <c r="AC2158" s="210">
        <v>37072</v>
      </c>
    </row>
    <row r="2159" spans="1:30" x14ac:dyDescent="0.2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25">
        <f t="shared" si="170"/>
        <v>5000</v>
      </c>
      <c r="G2159" s="214">
        <v>1246849</v>
      </c>
      <c r="H2159" s="210">
        <v>37026.372743055559</v>
      </c>
      <c r="I2159" t="s">
        <v>3475</v>
      </c>
      <c r="M2159" t="s">
        <v>3795</v>
      </c>
      <c r="N2159" t="s">
        <v>3275</v>
      </c>
      <c r="O2159" t="s">
        <v>3655</v>
      </c>
      <c r="P2159" s="211">
        <v>5000</v>
      </c>
      <c r="S2159" t="s">
        <v>3796</v>
      </c>
      <c r="T2159" t="s">
        <v>2685</v>
      </c>
      <c r="U2159" s="213">
        <v>3.32</v>
      </c>
      <c r="V2159" t="s">
        <v>3578</v>
      </c>
      <c r="W2159" t="s">
        <v>3656</v>
      </c>
      <c r="X2159" t="s">
        <v>3580</v>
      </c>
      <c r="Y2159" t="s">
        <v>3280</v>
      </c>
      <c r="Z2159" t="s">
        <v>4117</v>
      </c>
      <c r="AA2159">
        <v>789629</v>
      </c>
      <c r="AB2159" s="210">
        <v>37027.875</v>
      </c>
      <c r="AC2159" s="210">
        <v>37027.875</v>
      </c>
    </row>
    <row r="2160" spans="1:30" x14ac:dyDescent="0.2">
      <c r="A2160" s="44" t="str">
        <f t="shared" si="166"/>
        <v>US Natural Gas Financial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Financial</v>
      </c>
      <c r="E2160" s="44">
        <f>IF(VLOOKUP(S2160,'DD-Lookup'!$J$6:$L$50,3,FALSE)="Monthly",(YEAR(AC2160)-YEAR(AB2160))*12+MONTH(AC2160)-MONTH(AB2160)+1,(AC2160-AB2160+1))</f>
        <v>30</v>
      </c>
      <c r="F2160" s="225">
        <f t="shared" si="170"/>
        <v>450000</v>
      </c>
      <c r="G2160" s="214">
        <v>1246850</v>
      </c>
      <c r="H2160" s="210">
        <v>37026.372789351852</v>
      </c>
      <c r="I2160" t="s">
        <v>3163</v>
      </c>
      <c r="M2160" t="s">
        <v>3795</v>
      </c>
      <c r="N2160" t="s">
        <v>3247</v>
      </c>
      <c r="O2160" t="s">
        <v>3248</v>
      </c>
      <c r="Q2160" s="211">
        <v>15000</v>
      </c>
      <c r="S2160" t="s">
        <v>3796</v>
      </c>
      <c r="T2160" t="s">
        <v>2685</v>
      </c>
      <c r="U2160" s="213">
        <v>4.5199999999999996</v>
      </c>
      <c r="V2160" t="s">
        <v>1734</v>
      </c>
      <c r="W2160" t="s">
        <v>3975</v>
      </c>
      <c r="X2160" t="s">
        <v>3250</v>
      </c>
      <c r="Y2160" t="s">
        <v>2803</v>
      </c>
      <c r="Z2160" t="s">
        <v>4117</v>
      </c>
      <c r="AA2160" t="s">
        <v>1735</v>
      </c>
      <c r="AB2160" s="210">
        <v>37043.875</v>
      </c>
      <c r="AC2160" s="210">
        <v>37072.875</v>
      </c>
      <c r="AD2160">
        <f>(AC2160-AB2160+1)*SUM(P2160:Q2160)</f>
        <v>450000</v>
      </c>
    </row>
    <row r="2161" spans="1:30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25">
        <f t="shared" si="170"/>
        <v>5000</v>
      </c>
      <c r="G2161" s="214">
        <v>1246852</v>
      </c>
      <c r="H2161" s="210">
        <v>37026.372800925928</v>
      </c>
      <c r="I2161" t="s">
        <v>3268</v>
      </c>
      <c r="M2161" t="s">
        <v>3795</v>
      </c>
      <c r="N2161" t="s">
        <v>3275</v>
      </c>
      <c r="O2161" t="s">
        <v>3327</v>
      </c>
      <c r="P2161" s="211">
        <v>5000</v>
      </c>
      <c r="S2161" t="s">
        <v>3796</v>
      </c>
      <c r="T2161" t="s">
        <v>2685</v>
      </c>
      <c r="U2161" s="213">
        <v>4.34</v>
      </c>
      <c r="V2161" t="s">
        <v>3502</v>
      </c>
      <c r="W2161" t="s">
        <v>3328</v>
      </c>
      <c r="X2161" t="s">
        <v>3329</v>
      </c>
      <c r="Y2161" t="s">
        <v>3280</v>
      </c>
      <c r="Z2161" t="s">
        <v>4117</v>
      </c>
      <c r="AA2161">
        <v>789632</v>
      </c>
      <c r="AB2161" s="210">
        <v>37027.875</v>
      </c>
      <c r="AC2161" s="210">
        <v>37027.875</v>
      </c>
    </row>
    <row r="2162" spans="1:30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25">
        <f t="shared" si="170"/>
        <v>5000</v>
      </c>
      <c r="G2162" s="214">
        <v>1246851</v>
      </c>
      <c r="H2162" s="210">
        <v>37026.372800925928</v>
      </c>
      <c r="I2162" t="s">
        <v>3336</v>
      </c>
      <c r="M2162" t="s">
        <v>3795</v>
      </c>
      <c r="N2162" t="s">
        <v>3275</v>
      </c>
      <c r="O2162" t="s">
        <v>3337</v>
      </c>
      <c r="P2162" s="211">
        <v>5000</v>
      </c>
      <c r="S2162" t="s">
        <v>3796</v>
      </c>
      <c r="T2162" t="s">
        <v>2685</v>
      </c>
      <c r="U2162" s="213">
        <v>4.3600000000000003</v>
      </c>
      <c r="V2162" t="s">
        <v>3338</v>
      </c>
      <c r="W2162" t="s">
        <v>3328</v>
      </c>
      <c r="X2162" t="s">
        <v>3329</v>
      </c>
      <c r="Y2162" t="s">
        <v>3280</v>
      </c>
      <c r="Z2162" t="s">
        <v>4117</v>
      </c>
      <c r="AA2162">
        <v>789631</v>
      </c>
      <c r="AB2162" s="210">
        <v>37027.875</v>
      </c>
      <c r="AC2162" s="210">
        <v>37027.875</v>
      </c>
    </row>
    <row r="2163" spans="1:30" x14ac:dyDescent="0.2">
      <c r="A2163" s="44" t="str">
        <f t="shared" si="166"/>
        <v>US Natural Gas Financial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16</v>
      </c>
      <c r="F2163" s="225">
        <f t="shared" si="170"/>
        <v>80000</v>
      </c>
      <c r="G2163" s="214">
        <v>1246853</v>
      </c>
      <c r="H2163" s="210">
        <v>37026.372835648152</v>
      </c>
      <c r="I2163" t="s">
        <v>3163</v>
      </c>
      <c r="M2163" t="s">
        <v>3795</v>
      </c>
      <c r="N2163" t="s">
        <v>3247</v>
      </c>
      <c r="O2163" t="s">
        <v>3422</v>
      </c>
      <c r="Q2163" s="211">
        <v>5000</v>
      </c>
      <c r="S2163" t="s">
        <v>3796</v>
      </c>
      <c r="T2163" t="s">
        <v>2685</v>
      </c>
      <c r="U2163" s="213">
        <v>4.4550000000000001</v>
      </c>
      <c r="V2163" t="s">
        <v>3531</v>
      </c>
      <c r="W2163" t="s">
        <v>3424</v>
      </c>
      <c r="X2163" t="s">
        <v>3425</v>
      </c>
      <c r="Y2163" t="s">
        <v>2803</v>
      </c>
      <c r="Z2163" t="s">
        <v>4117</v>
      </c>
      <c r="AA2163" t="s">
        <v>1736</v>
      </c>
      <c r="AB2163" s="210">
        <v>37027.875</v>
      </c>
      <c r="AC2163" s="210">
        <v>37042.875</v>
      </c>
      <c r="AD2163">
        <f>(AC2163-AB2163+1)*SUM(P2163:Q2163)</f>
        <v>80000</v>
      </c>
    </row>
    <row r="2164" spans="1:30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25">
        <f t="shared" si="170"/>
        <v>5000</v>
      </c>
      <c r="G2164" s="214">
        <v>1246854</v>
      </c>
      <c r="H2164" s="210">
        <v>37026.372858796298</v>
      </c>
      <c r="I2164" t="s">
        <v>3246</v>
      </c>
      <c r="M2164" t="s">
        <v>3795</v>
      </c>
      <c r="N2164" t="s">
        <v>3275</v>
      </c>
      <c r="O2164" t="s">
        <v>3569</v>
      </c>
      <c r="P2164" s="211">
        <v>5000</v>
      </c>
      <c r="S2164" t="s">
        <v>3796</v>
      </c>
      <c r="T2164" t="s">
        <v>2685</v>
      </c>
      <c r="U2164" s="213">
        <v>4.8600000000000003</v>
      </c>
      <c r="V2164" t="s">
        <v>3249</v>
      </c>
      <c r="W2164" t="s">
        <v>3539</v>
      </c>
      <c r="X2164" t="s">
        <v>3540</v>
      </c>
      <c r="Y2164" t="s">
        <v>3280</v>
      </c>
      <c r="Z2164" t="s">
        <v>4117</v>
      </c>
      <c r="AA2164">
        <v>789633</v>
      </c>
      <c r="AB2164" s="210">
        <v>37027.875</v>
      </c>
      <c r="AC2164" s="210">
        <v>37027.875</v>
      </c>
    </row>
    <row r="2165" spans="1:30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25">
        <f t="shared" si="170"/>
        <v>4000</v>
      </c>
      <c r="G2165" s="214">
        <v>1246855</v>
      </c>
      <c r="H2165" s="210">
        <v>37026.372858796298</v>
      </c>
      <c r="I2165" t="s">
        <v>1582</v>
      </c>
      <c r="M2165" t="s">
        <v>3795</v>
      </c>
      <c r="N2165" t="s">
        <v>3275</v>
      </c>
      <c r="O2165" t="s">
        <v>1057</v>
      </c>
      <c r="Q2165" s="211">
        <v>4000</v>
      </c>
      <c r="S2165" t="s">
        <v>3796</v>
      </c>
      <c r="T2165" t="s">
        <v>2685</v>
      </c>
      <c r="U2165" s="213">
        <v>4.33</v>
      </c>
      <c r="V2165" t="s">
        <v>1583</v>
      </c>
      <c r="W2165" t="s">
        <v>3586</v>
      </c>
      <c r="X2165" t="s">
        <v>3587</v>
      </c>
      <c r="Y2165" t="s">
        <v>3280</v>
      </c>
      <c r="Z2165" t="s">
        <v>4117</v>
      </c>
      <c r="AA2165">
        <v>789634</v>
      </c>
      <c r="AB2165" s="210">
        <v>37027.875</v>
      </c>
      <c r="AC2165" s="210">
        <v>37027.875</v>
      </c>
    </row>
    <row r="2166" spans="1:30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25">
        <f t="shared" si="170"/>
        <v>5000</v>
      </c>
      <c r="G2166" s="214">
        <v>1246856</v>
      </c>
      <c r="H2166" s="210">
        <v>37026.37290509259</v>
      </c>
      <c r="I2166" t="s">
        <v>3396</v>
      </c>
      <c r="M2166" t="s">
        <v>3795</v>
      </c>
      <c r="N2166" t="s">
        <v>3275</v>
      </c>
      <c r="O2166" t="s">
        <v>3569</v>
      </c>
      <c r="Q2166" s="211">
        <v>5000</v>
      </c>
      <c r="S2166" t="s">
        <v>3796</v>
      </c>
      <c r="T2166" t="s">
        <v>2685</v>
      </c>
      <c r="U2166" s="213">
        <v>4.875</v>
      </c>
      <c r="V2166" t="s">
        <v>3398</v>
      </c>
      <c r="W2166" t="s">
        <v>3539</v>
      </c>
      <c r="X2166" t="s">
        <v>3540</v>
      </c>
      <c r="Y2166" t="s">
        <v>3280</v>
      </c>
      <c r="Z2166" t="s">
        <v>4117</v>
      </c>
      <c r="AA2166">
        <v>789635</v>
      </c>
      <c r="AB2166" s="210">
        <v>37027.875</v>
      </c>
      <c r="AC2166" s="210">
        <v>37027.875</v>
      </c>
    </row>
    <row r="2167" spans="1:30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16</v>
      </c>
      <c r="F2167" s="225">
        <f t="shared" si="170"/>
        <v>56000</v>
      </c>
      <c r="G2167" s="214">
        <v>1246857</v>
      </c>
      <c r="H2167" s="210">
        <v>37026.372939814813</v>
      </c>
      <c r="I2167" t="s">
        <v>3596</v>
      </c>
      <c r="M2167" t="s">
        <v>3795</v>
      </c>
      <c r="N2167" t="s">
        <v>3275</v>
      </c>
      <c r="O2167" t="s">
        <v>3489</v>
      </c>
      <c r="Q2167" s="211">
        <v>3500</v>
      </c>
      <c r="S2167" t="s">
        <v>3796</v>
      </c>
      <c r="T2167" t="s">
        <v>2685</v>
      </c>
      <c r="U2167" s="213">
        <v>4.67</v>
      </c>
      <c r="V2167" t="s">
        <v>1440</v>
      </c>
      <c r="W2167" t="s">
        <v>3491</v>
      </c>
      <c r="X2167" t="s">
        <v>3492</v>
      </c>
      <c r="Y2167" t="s">
        <v>3280</v>
      </c>
      <c r="Z2167" t="s">
        <v>4117</v>
      </c>
      <c r="AA2167">
        <v>789639</v>
      </c>
      <c r="AB2167" s="210">
        <v>37027.875</v>
      </c>
      <c r="AC2167" s="210">
        <v>37042.875</v>
      </c>
    </row>
    <row r="2168" spans="1:30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25">
        <f t="shared" si="170"/>
        <v>5000</v>
      </c>
      <c r="G2168" s="214">
        <v>1246860</v>
      </c>
      <c r="H2168" s="210">
        <v>37026.37296296296</v>
      </c>
      <c r="I2168" t="s">
        <v>3195</v>
      </c>
      <c r="M2168" t="s">
        <v>3795</v>
      </c>
      <c r="N2168" t="s">
        <v>3275</v>
      </c>
      <c r="O2168" t="s">
        <v>3337</v>
      </c>
      <c r="P2168" s="211">
        <v>5000</v>
      </c>
      <c r="S2168" t="s">
        <v>3796</v>
      </c>
      <c r="T2168" t="s">
        <v>2685</v>
      </c>
      <c r="U2168" s="213">
        <v>4.3550000000000004</v>
      </c>
      <c r="V2168" t="s">
        <v>1737</v>
      </c>
      <c r="W2168" t="s">
        <v>3328</v>
      </c>
      <c r="X2168" t="s">
        <v>3329</v>
      </c>
      <c r="Y2168" t="s">
        <v>3280</v>
      </c>
      <c r="Z2168" t="s">
        <v>4117</v>
      </c>
      <c r="AA2168">
        <v>789638</v>
      </c>
      <c r="AB2168" s="210">
        <v>37027.875</v>
      </c>
      <c r="AC2168" s="210">
        <v>37027.875</v>
      </c>
    </row>
    <row r="2169" spans="1:30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25">
        <f t="shared" si="170"/>
        <v>5000</v>
      </c>
      <c r="G2169" s="214">
        <v>1246861</v>
      </c>
      <c r="H2169" s="210">
        <v>37026.37296296296</v>
      </c>
      <c r="I2169" t="s">
        <v>3256</v>
      </c>
      <c r="M2169" t="s">
        <v>3795</v>
      </c>
      <c r="N2169" t="s">
        <v>3275</v>
      </c>
      <c r="O2169" t="s">
        <v>3339</v>
      </c>
      <c r="Q2169" s="211">
        <v>5000</v>
      </c>
      <c r="S2169" t="s">
        <v>3796</v>
      </c>
      <c r="T2169" t="s">
        <v>2685</v>
      </c>
      <c r="U2169" s="213">
        <v>4.33</v>
      </c>
      <c r="V2169" t="s">
        <v>1738</v>
      </c>
      <c r="W2169" t="s">
        <v>3328</v>
      </c>
      <c r="X2169" t="s">
        <v>3329</v>
      </c>
      <c r="Y2169" t="s">
        <v>3280</v>
      </c>
      <c r="Z2169" t="s">
        <v>4117</v>
      </c>
      <c r="AA2169">
        <v>789637</v>
      </c>
      <c r="AB2169" s="210">
        <v>37027.875</v>
      </c>
      <c r="AC2169" s="210">
        <v>37027.875</v>
      </c>
    </row>
    <row r="2170" spans="1:30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25">
        <f t="shared" si="170"/>
        <v>1223</v>
      </c>
      <c r="G2170" s="214">
        <v>1246859</v>
      </c>
      <c r="H2170" s="210">
        <v>37026.37296296296</v>
      </c>
      <c r="I2170" t="s">
        <v>3266</v>
      </c>
      <c r="M2170" t="s">
        <v>3795</v>
      </c>
      <c r="N2170" t="s">
        <v>3275</v>
      </c>
      <c r="O2170" t="s">
        <v>3555</v>
      </c>
      <c r="P2170" s="211">
        <v>1223</v>
      </c>
      <c r="S2170" t="s">
        <v>3796</v>
      </c>
      <c r="T2170" t="s">
        <v>2685</v>
      </c>
      <c r="U2170" s="213">
        <v>4.8499999999999996</v>
      </c>
      <c r="V2170" t="s">
        <v>1584</v>
      </c>
      <c r="W2170" t="s">
        <v>3539</v>
      </c>
      <c r="X2170" t="s">
        <v>3540</v>
      </c>
      <c r="Y2170" t="s">
        <v>3280</v>
      </c>
      <c r="Z2170" t="s">
        <v>4117</v>
      </c>
      <c r="AA2170">
        <v>789636</v>
      </c>
      <c r="AB2170" s="210">
        <v>37027.875</v>
      </c>
      <c r="AC2170" s="210">
        <v>37027.875</v>
      </c>
    </row>
    <row r="2171" spans="1:30" x14ac:dyDescent="0.2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151</v>
      </c>
      <c r="F2171" s="225">
        <f t="shared" si="170"/>
        <v>755000</v>
      </c>
      <c r="G2171" s="214">
        <v>1246862</v>
      </c>
      <c r="H2171" s="210">
        <v>37026.372974537036</v>
      </c>
      <c r="I2171" t="s">
        <v>2955</v>
      </c>
      <c r="M2171" t="s">
        <v>3795</v>
      </c>
      <c r="N2171" t="s">
        <v>3247</v>
      </c>
      <c r="O2171" t="s">
        <v>3346</v>
      </c>
      <c r="Q2171" s="211">
        <v>5000</v>
      </c>
      <c r="S2171" t="s">
        <v>3796</v>
      </c>
      <c r="T2171" t="s">
        <v>2685</v>
      </c>
      <c r="U2171" s="213">
        <v>4.92</v>
      </c>
      <c r="V2171" t="s">
        <v>1739</v>
      </c>
      <c r="W2171" t="s">
        <v>3975</v>
      </c>
      <c r="X2171" t="s">
        <v>3250</v>
      </c>
      <c r="Y2171" t="s">
        <v>2803</v>
      </c>
      <c r="Z2171" t="s">
        <v>4117</v>
      </c>
      <c r="AA2171" t="s">
        <v>1740</v>
      </c>
      <c r="AB2171" s="210">
        <v>37196</v>
      </c>
      <c r="AC2171" s="210">
        <v>37346</v>
      </c>
      <c r="AD2171">
        <f>(AC2171-AB2171+1)*SUM(P2171:Q2171)</f>
        <v>755000</v>
      </c>
    </row>
    <row r="2172" spans="1:30" x14ac:dyDescent="0.2">
      <c r="A2172" s="44" t="str">
        <f t="shared" si="166"/>
        <v>US Natural Gas Financial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16</v>
      </c>
      <c r="F2172" s="225">
        <f t="shared" si="170"/>
        <v>104000</v>
      </c>
      <c r="G2172" s="214">
        <v>1246864</v>
      </c>
      <c r="H2172" s="210">
        <v>37026.37300925926</v>
      </c>
      <c r="I2172" t="s">
        <v>1195</v>
      </c>
      <c r="M2172" t="s">
        <v>3795</v>
      </c>
      <c r="N2172" t="s">
        <v>3247</v>
      </c>
      <c r="O2172" t="s">
        <v>3422</v>
      </c>
      <c r="Q2172" s="211">
        <v>6500</v>
      </c>
      <c r="S2172" t="s">
        <v>3796</v>
      </c>
      <c r="T2172" t="s">
        <v>2685</v>
      </c>
      <c r="U2172" s="213">
        <v>4.4550000000000001</v>
      </c>
      <c r="V2172" t="s">
        <v>1196</v>
      </c>
      <c r="W2172" t="s">
        <v>3424</v>
      </c>
      <c r="X2172" t="s">
        <v>3425</v>
      </c>
      <c r="Y2172" t="s">
        <v>2803</v>
      </c>
      <c r="Z2172" t="s">
        <v>4117</v>
      </c>
      <c r="AA2172" t="s">
        <v>1741</v>
      </c>
      <c r="AB2172" s="210">
        <v>37027.875</v>
      </c>
      <c r="AC2172" s="210">
        <v>37042.875</v>
      </c>
      <c r="AD2172">
        <f>(AC2172-AB2172+1)*SUM(P2172:Q2172)</f>
        <v>104000</v>
      </c>
    </row>
    <row r="2173" spans="1:30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25">
        <f t="shared" si="170"/>
        <v>5000</v>
      </c>
      <c r="G2173" s="214">
        <v>1246865</v>
      </c>
      <c r="H2173" s="210">
        <v>37026.373020833336</v>
      </c>
      <c r="I2173" t="s">
        <v>3246</v>
      </c>
      <c r="M2173" t="s">
        <v>3795</v>
      </c>
      <c r="N2173" t="s">
        <v>3275</v>
      </c>
      <c r="O2173" t="s">
        <v>3655</v>
      </c>
      <c r="Q2173" s="211">
        <v>5000</v>
      </c>
      <c r="S2173" t="s">
        <v>3796</v>
      </c>
      <c r="T2173" t="s">
        <v>2685</v>
      </c>
      <c r="U2173" s="213">
        <v>3.335</v>
      </c>
      <c r="V2173" t="s">
        <v>1592</v>
      </c>
      <c r="W2173" t="s">
        <v>3656</v>
      </c>
      <c r="X2173" t="s">
        <v>3580</v>
      </c>
      <c r="Y2173" t="s">
        <v>3280</v>
      </c>
      <c r="Z2173" t="s">
        <v>4117</v>
      </c>
      <c r="AA2173">
        <v>789640</v>
      </c>
      <c r="AB2173" s="210">
        <v>37027.875</v>
      </c>
      <c r="AC2173" s="210">
        <v>37027.875</v>
      </c>
    </row>
    <row r="2174" spans="1:30" x14ac:dyDescent="0.2">
      <c r="A2174" s="44" t="str">
        <f t="shared" si="166"/>
        <v xml:space="preserve"> Power Physical</v>
      </c>
      <c r="B2174" s="44" t="str">
        <f t="shared" si="167"/>
        <v/>
      </c>
      <c r="C2174" s="44" t="str">
        <f t="shared" si="168"/>
        <v>Power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7</v>
      </c>
      <c r="F2174" s="225">
        <f t="shared" si="170"/>
        <v>175</v>
      </c>
      <c r="G2174" s="214">
        <v>1246866</v>
      </c>
      <c r="H2174" s="210">
        <v>37026.373055555552</v>
      </c>
      <c r="I2174" t="s">
        <v>2752</v>
      </c>
      <c r="M2174" t="s">
        <v>3886</v>
      </c>
      <c r="N2174" t="s">
        <v>2705</v>
      </c>
      <c r="O2174" t="s">
        <v>3200</v>
      </c>
      <c r="P2174" s="211">
        <v>25</v>
      </c>
      <c r="S2174" t="s">
        <v>3794</v>
      </c>
      <c r="T2174" t="s">
        <v>2707</v>
      </c>
      <c r="U2174" s="213">
        <v>19.600000000000001</v>
      </c>
      <c r="V2174" t="s">
        <v>2753</v>
      </c>
      <c r="W2174" t="s">
        <v>2709</v>
      </c>
      <c r="X2174" t="s">
        <v>2710</v>
      </c>
      <c r="Y2174" t="s">
        <v>2711</v>
      </c>
      <c r="Z2174" t="s">
        <v>2712</v>
      </c>
      <c r="AA2174">
        <v>102432.1</v>
      </c>
      <c r="AB2174" s="210">
        <v>37032.875</v>
      </c>
      <c r="AC2174" s="210">
        <v>37038.875</v>
      </c>
    </row>
    <row r="2175" spans="1:30" x14ac:dyDescent="0.2">
      <c r="A2175" s="44" t="str">
        <f t="shared" si="166"/>
        <v>US Natural Gas Financial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Financial</v>
      </c>
      <c r="E2175" s="44">
        <f>IF(VLOOKUP(S2175,'DD-Lookup'!$J$6:$L$50,3,FALSE)="Monthly",(YEAR(AC2175)-YEAR(AB2175))*12+MONTH(AC2175)-MONTH(AB2175)+1,(AC2175-AB2175+1))</f>
        <v>153</v>
      </c>
      <c r="F2175" s="225">
        <f t="shared" si="170"/>
        <v>765000</v>
      </c>
      <c r="G2175" s="214">
        <v>1246867</v>
      </c>
      <c r="H2175" s="210">
        <v>37026.373136574075</v>
      </c>
      <c r="I2175" t="s">
        <v>3272</v>
      </c>
      <c r="M2175" t="s">
        <v>3795</v>
      </c>
      <c r="N2175" t="s">
        <v>3247</v>
      </c>
      <c r="O2175" t="s">
        <v>3430</v>
      </c>
      <c r="Q2175" s="211">
        <v>5000</v>
      </c>
      <c r="S2175" t="s">
        <v>3796</v>
      </c>
      <c r="T2175" t="s">
        <v>2685</v>
      </c>
      <c r="U2175" s="213">
        <v>4.625</v>
      </c>
      <c r="V2175" t="s">
        <v>3482</v>
      </c>
      <c r="W2175" t="s">
        <v>3975</v>
      </c>
      <c r="X2175" t="s">
        <v>3250</v>
      </c>
      <c r="Y2175" t="s">
        <v>2803</v>
      </c>
      <c r="Z2175" t="s">
        <v>4117</v>
      </c>
      <c r="AA2175" t="s">
        <v>1742</v>
      </c>
      <c r="AB2175" s="210">
        <v>37043</v>
      </c>
      <c r="AC2175" s="210">
        <v>37195</v>
      </c>
      <c r="AD2175">
        <f>(AC2175-AB2175+1)*SUM(P2175:Q2175)</f>
        <v>765000</v>
      </c>
    </row>
    <row r="2176" spans="1:30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25">
        <f t="shared" si="170"/>
        <v>10000</v>
      </c>
      <c r="G2176" s="214">
        <v>1246868</v>
      </c>
      <c r="H2176" s="210">
        <v>37026.373159722221</v>
      </c>
      <c r="I2176" t="s">
        <v>3266</v>
      </c>
      <c r="M2176" t="s">
        <v>3795</v>
      </c>
      <c r="N2176" t="s">
        <v>3275</v>
      </c>
      <c r="O2176" t="s">
        <v>3607</v>
      </c>
      <c r="P2176" s="211">
        <v>10000</v>
      </c>
      <c r="S2176" t="s">
        <v>3796</v>
      </c>
      <c r="T2176" t="s">
        <v>2685</v>
      </c>
      <c r="U2176" s="213">
        <v>4.3250000000000002</v>
      </c>
      <c r="V2176" t="s">
        <v>1154</v>
      </c>
      <c r="W2176" t="s">
        <v>3609</v>
      </c>
      <c r="X2176" t="s">
        <v>3580</v>
      </c>
      <c r="Y2176" t="s">
        <v>3280</v>
      </c>
      <c r="Z2176" t="s">
        <v>4117</v>
      </c>
      <c r="AA2176">
        <v>789641</v>
      </c>
      <c r="AB2176" s="210">
        <v>37027.875</v>
      </c>
      <c r="AC2176" s="210">
        <v>37027.875</v>
      </c>
    </row>
    <row r="2177" spans="1:30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25">
        <f t="shared" si="170"/>
        <v>5000</v>
      </c>
      <c r="G2177" s="214">
        <v>1246869</v>
      </c>
      <c r="H2177" s="210">
        <v>37026.373159722221</v>
      </c>
      <c r="I2177" t="s">
        <v>3468</v>
      </c>
      <c r="M2177" t="s">
        <v>3795</v>
      </c>
      <c r="N2177" t="s">
        <v>3275</v>
      </c>
      <c r="O2177" t="s">
        <v>3407</v>
      </c>
      <c r="P2177" s="211">
        <v>5000</v>
      </c>
      <c r="S2177" t="s">
        <v>3796</v>
      </c>
      <c r="T2177" t="s">
        <v>2685</v>
      </c>
      <c r="U2177" s="213">
        <v>4.68</v>
      </c>
      <c r="V2177" t="s">
        <v>3469</v>
      </c>
      <c r="W2177" t="s">
        <v>3408</v>
      </c>
      <c r="X2177" t="s">
        <v>3409</v>
      </c>
      <c r="Y2177" t="s">
        <v>3280</v>
      </c>
      <c r="Z2177" t="s">
        <v>4117</v>
      </c>
      <c r="AA2177">
        <v>789643</v>
      </c>
      <c r="AB2177" s="210">
        <v>37027.875</v>
      </c>
      <c r="AC2177" s="210">
        <v>37027.875</v>
      </c>
    </row>
    <row r="2178" spans="1:30" x14ac:dyDescent="0.2">
      <c r="A2178" s="44" t="str">
        <f t="shared" si="166"/>
        <v xml:space="preserve"> Natural Gas Physical</v>
      </c>
      <c r="B2178" s="44" t="str">
        <f t="shared" si="167"/>
        <v/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25">
        <f t="shared" si="170"/>
        <v>5000</v>
      </c>
      <c r="G2178" s="214">
        <v>1246870</v>
      </c>
      <c r="H2178" s="210">
        <v>37026.373171296298</v>
      </c>
      <c r="I2178" t="s">
        <v>1305</v>
      </c>
      <c r="M2178" t="s">
        <v>3795</v>
      </c>
      <c r="N2178" t="s">
        <v>3623</v>
      </c>
      <c r="O2178" t="s">
        <v>1454</v>
      </c>
      <c r="P2178" s="211">
        <v>5000</v>
      </c>
      <c r="S2178" t="s">
        <v>4320</v>
      </c>
      <c r="T2178" t="s">
        <v>3625</v>
      </c>
      <c r="U2178" s="213">
        <v>6.08</v>
      </c>
      <c r="V2178" t="s">
        <v>1455</v>
      </c>
      <c r="W2178" t="s">
        <v>3627</v>
      </c>
      <c r="X2178" t="s">
        <v>3628</v>
      </c>
      <c r="Y2178" t="s">
        <v>3280</v>
      </c>
      <c r="Z2178" t="s">
        <v>4118</v>
      </c>
      <c r="AA2178">
        <v>789642</v>
      </c>
      <c r="AB2178" s="210">
        <v>37027.875</v>
      </c>
      <c r="AC2178" s="210">
        <v>37027.875</v>
      </c>
    </row>
    <row r="2179" spans="1:30" x14ac:dyDescent="0.2">
      <c r="A2179" s="44" t="str">
        <f t="shared" si="166"/>
        <v xml:space="preserve"> Natural Gas Physical</v>
      </c>
      <c r="B2179" s="44" t="str">
        <f t="shared" si="167"/>
        <v/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25">
        <f t="shared" si="170"/>
        <v>50000</v>
      </c>
      <c r="G2179" s="214">
        <v>1246872</v>
      </c>
      <c r="H2179" s="210">
        <v>37026.373194444444</v>
      </c>
      <c r="I2179" t="s">
        <v>2921</v>
      </c>
      <c r="M2179" t="s">
        <v>3795</v>
      </c>
      <c r="N2179" t="s">
        <v>2837</v>
      </c>
      <c r="O2179" t="s">
        <v>2865</v>
      </c>
      <c r="Q2179" s="211">
        <v>50000</v>
      </c>
      <c r="S2179" t="s">
        <v>2839</v>
      </c>
      <c r="T2179" t="s">
        <v>2840</v>
      </c>
      <c r="U2179" s="213">
        <v>21</v>
      </c>
      <c r="V2179" t="s">
        <v>1743</v>
      </c>
      <c r="W2179" t="s">
        <v>2863</v>
      </c>
      <c r="X2179" t="s">
        <v>2843</v>
      </c>
      <c r="Y2179" t="s">
        <v>2844</v>
      </c>
      <c r="Z2179" t="s">
        <v>2712</v>
      </c>
      <c r="AA2179">
        <v>102923</v>
      </c>
      <c r="AB2179" s="210">
        <v>37027.875</v>
      </c>
      <c r="AC2179" s="210">
        <v>37027.875</v>
      </c>
    </row>
    <row r="2180" spans="1:30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25">
        <f t="shared" si="170"/>
        <v>10000</v>
      </c>
      <c r="G2180" s="214">
        <v>1246871</v>
      </c>
      <c r="H2180" s="210">
        <v>37026.373194444444</v>
      </c>
      <c r="I2180" t="s">
        <v>3266</v>
      </c>
      <c r="M2180" t="s">
        <v>3795</v>
      </c>
      <c r="N2180" t="s">
        <v>3275</v>
      </c>
      <c r="O2180" t="s">
        <v>3373</v>
      </c>
      <c r="Q2180" s="211">
        <v>10000</v>
      </c>
      <c r="S2180" t="s">
        <v>3796</v>
      </c>
      <c r="T2180" t="s">
        <v>2685</v>
      </c>
      <c r="U2180" s="213">
        <v>4.43</v>
      </c>
      <c r="V2180" t="s">
        <v>1379</v>
      </c>
      <c r="W2180" t="s">
        <v>3363</v>
      </c>
      <c r="X2180" t="s">
        <v>3364</v>
      </c>
      <c r="Y2180" t="s">
        <v>3280</v>
      </c>
      <c r="Z2180" t="s">
        <v>4117</v>
      </c>
      <c r="AA2180">
        <v>789644</v>
      </c>
      <c r="AB2180" s="210">
        <v>37027.875</v>
      </c>
      <c r="AC2180" s="210">
        <v>37027.875</v>
      </c>
    </row>
    <row r="2181" spans="1:30" x14ac:dyDescent="0.2">
      <c r="A2181" s="44" t="str">
        <f t="shared" si="166"/>
        <v>US Natural Gas Financial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Financial</v>
      </c>
      <c r="E2181" s="44">
        <f>IF(VLOOKUP(S2181,'DD-Lookup'!$J$6:$L$50,3,FALSE)="Monthly",(YEAR(AC2181)-YEAR(AB2181))*12+MONTH(AC2181)-MONTH(AB2181)+1,(AC2181-AB2181+1))</f>
        <v>30</v>
      </c>
      <c r="F2181" s="225">
        <f t="shared" si="170"/>
        <v>75000</v>
      </c>
      <c r="G2181" s="214">
        <v>1246873</v>
      </c>
      <c r="H2181" s="210">
        <v>37026.373252314814</v>
      </c>
      <c r="I2181" t="s">
        <v>1526</v>
      </c>
      <c r="M2181" t="s">
        <v>3795</v>
      </c>
      <c r="N2181" t="s">
        <v>3247</v>
      </c>
      <c r="O2181" t="s">
        <v>3248</v>
      </c>
      <c r="P2181" s="211">
        <v>2500</v>
      </c>
      <c r="S2181" t="s">
        <v>3796</v>
      </c>
      <c r="T2181" t="s">
        <v>2685</v>
      </c>
      <c r="U2181" s="213">
        <v>4.5149999999999997</v>
      </c>
      <c r="V2181" t="s">
        <v>1527</v>
      </c>
      <c r="W2181" t="s">
        <v>3975</v>
      </c>
      <c r="X2181" t="s">
        <v>3250</v>
      </c>
      <c r="Y2181" t="s">
        <v>2803</v>
      </c>
      <c r="Z2181" t="s">
        <v>4117</v>
      </c>
      <c r="AA2181" t="s">
        <v>1744</v>
      </c>
      <c r="AB2181" s="210">
        <v>37043.875</v>
      </c>
      <c r="AC2181" s="210">
        <v>37072.875</v>
      </c>
      <c r="AD2181">
        <f>(AC2181-AB2181+1)*SUM(P2181:Q2181)</f>
        <v>75000</v>
      </c>
    </row>
    <row r="2182" spans="1:30" x14ac:dyDescent="0.2">
      <c r="A2182" s="44" t="str">
        <f t="shared" si="166"/>
        <v xml:space="preserve"> Natural Gas Physical</v>
      </c>
      <c r="B2182" s="44" t="str">
        <f t="shared" si="167"/>
        <v/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3</v>
      </c>
      <c r="F2182" s="225">
        <f t="shared" si="170"/>
        <v>150000</v>
      </c>
      <c r="G2182" s="214">
        <v>1246874</v>
      </c>
      <c r="H2182" s="210">
        <v>37026.373263888891</v>
      </c>
      <c r="I2182" t="s">
        <v>2750</v>
      </c>
      <c r="M2182" t="s">
        <v>3795</v>
      </c>
      <c r="N2182" t="s">
        <v>2837</v>
      </c>
      <c r="O2182" t="s">
        <v>2868</v>
      </c>
      <c r="Q2182" s="211">
        <v>50000</v>
      </c>
      <c r="S2182" t="s">
        <v>2839</v>
      </c>
      <c r="T2182" t="s">
        <v>2840</v>
      </c>
      <c r="U2182" s="213">
        <v>21</v>
      </c>
      <c r="V2182" t="s">
        <v>2862</v>
      </c>
      <c r="W2182" t="s">
        <v>2863</v>
      </c>
      <c r="X2182" t="s">
        <v>2843</v>
      </c>
      <c r="Y2182" t="s">
        <v>2844</v>
      </c>
      <c r="Z2182" t="s">
        <v>2712</v>
      </c>
      <c r="AA2182">
        <v>102924</v>
      </c>
      <c r="AB2182" s="210">
        <v>37027.875</v>
      </c>
      <c r="AC2182" s="210">
        <v>37029.875</v>
      </c>
    </row>
    <row r="2183" spans="1:30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25">
        <f t="shared" si="170"/>
        <v>10000</v>
      </c>
      <c r="G2183" s="214">
        <v>1246875</v>
      </c>
      <c r="H2183" s="210">
        <v>37026.37327546296</v>
      </c>
      <c r="I2183" t="s">
        <v>3334</v>
      </c>
      <c r="M2183" t="s">
        <v>3795</v>
      </c>
      <c r="N2183" t="s">
        <v>3275</v>
      </c>
      <c r="O2183" t="s">
        <v>3361</v>
      </c>
      <c r="Q2183" s="211">
        <v>10000</v>
      </c>
      <c r="S2183" t="s">
        <v>3796</v>
      </c>
      <c r="T2183" t="s">
        <v>2685</v>
      </c>
      <c r="U2183" s="213">
        <v>4.4349999999999996</v>
      </c>
      <c r="V2183" t="s">
        <v>3463</v>
      </c>
      <c r="W2183" t="s">
        <v>3363</v>
      </c>
      <c r="X2183" t="s">
        <v>3364</v>
      </c>
      <c r="Y2183" t="s">
        <v>3280</v>
      </c>
      <c r="Z2183" t="s">
        <v>4117</v>
      </c>
      <c r="AA2183">
        <v>789645</v>
      </c>
      <c r="AB2183" s="210">
        <v>37027.875</v>
      </c>
      <c r="AC2183" s="210">
        <v>37027.875</v>
      </c>
    </row>
    <row r="2184" spans="1:30" x14ac:dyDescent="0.2">
      <c r="A2184" s="44" t="str">
        <f t="shared" si="166"/>
        <v>US Natural Gas Financial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16</v>
      </c>
      <c r="F2184" s="225">
        <f t="shared" si="170"/>
        <v>240000</v>
      </c>
      <c r="G2184" s="214">
        <v>1246877</v>
      </c>
      <c r="H2184" s="210">
        <v>37026.373287037037</v>
      </c>
      <c r="I2184" t="s">
        <v>3287</v>
      </c>
      <c r="M2184" t="s">
        <v>3795</v>
      </c>
      <c r="N2184" t="s">
        <v>3247</v>
      </c>
      <c r="O2184" t="s">
        <v>3602</v>
      </c>
      <c r="Q2184" s="211">
        <v>15000</v>
      </c>
      <c r="S2184" t="s">
        <v>3796</v>
      </c>
      <c r="T2184" t="s">
        <v>2685</v>
      </c>
      <c r="U2184" s="213">
        <v>4.5549999999999997</v>
      </c>
      <c r="V2184" t="s">
        <v>3316</v>
      </c>
      <c r="W2184" t="s">
        <v>3604</v>
      </c>
      <c r="X2184" t="s">
        <v>3605</v>
      </c>
      <c r="Y2184" t="s">
        <v>2803</v>
      </c>
      <c r="Z2184" t="s">
        <v>4117</v>
      </c>
      <c r="AA2184" t="s">
        <v>1745</v>
      </c>
      <c r="AB2184" s="210">
        <v>37027.875</v>
      </c>
      <c r="AC2184" s="210">
        <v>37042.875</v>
      </c>
      <c r="AD2184">
        <f>(AC2184-AB2184+1)*SUM(P2184:Q2184)</f>
        <v>240000</v>
      </c>
    </row>
    <row r="2185" spans="1:30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25">
        <f t="shared" si="170"/>
        <v>1000</v>
      </c>
      <c r="G2185" s="214">
        <v>1246876</v>
      </c>
      <c r="H2185" s="210">
        <v>37026.373287037037</v>
      </c>
      <c r="I2185" t="s">
        <v>3093</v>
      </c>
      <c r="M2185" t="s">
        <v>3795</v>
      </c>
      <c r="N2185" t="s">
        <v>3275</v>
      </c>
      <c r="O2185" t="s">
        <v>1122</v>
      </c>
      <c r="Q2185" s="211">
        <v>1000</v>
      </c>
      <c r="S2185" t="s">
        <v>3796</v>
      </c>
      <c r="T2185" t="s">
        <v>2685</v>
      </c>
      <c r="U2185" s="213">
        <v>4.335</v>
      </c>
      <c r="V2185" t="s">
        <v>1357</v>
      </c>
      <c r="W2185" t="s">
        <v>3363</v>
      </c>
      <c r="X2185" t="s">
        <v>3364</v>
      </c>
      <c r="Y2185" t="s">
        <v>3280</v>
      </c>
      <c r="Z2185" t="s">
        <v>4117</v>
      </c>
      <c r="AA2185">
        <v>789646</v>
      </c>
      <c r="AB2185" s="210">
        <v>37027.875</v>
      </c>
      <c r="AC2185" s="210">
        <v>37027.875</v>
      </c>
    </row>
    <row r="2186" spans="1:30" x14ac:dyDescent="0.2">
      <c r="A2186" s="44" t="str">
        <f t="shared" si="166"/>
        <v xml:space="preserve"> Power Physical</v>
      </c>
      <c r="B2186" s="44" t="str">
        <f t="shared" si="167"/>
        <v/>
      </c>
      <c r="C2186" s="44" t="str">
        <f t="shared" si="168"/>
        <v>Power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25">
        <f t="shared" si="170"/>
        <v>25</v>
      </c>
      <c r="G2186" s="214">
        <v>1246878</v>
      </c>
      <c r="H2186" s="210">
        <v>37026.373287037037</v>
      </c>
      <c r="I2186" t="s">
        <v>2921</v>
      </c>
      <c r="M2186" t="s">
        <v>3886</v>
      </c>
      <c r="N2186" t="s">
        <v>2705</v>
      </c>
      <c r="O2186" t="s">
        <v>3527</v>
      </c>
      <c r="P2186" s="211">
        <v>25</v>
      </c>
      <c r="S2186" t="s">
        <v>3794</v>
      </c>
      <c r="T2186" t="s">
        <v>2707</v>
      </c>
      <c r="U2186" s="213">
        <v>29.8</v>
      </c>
      <c r="V2186" t="s">
        <v>3528</v>
      </c>
      <c r="W2186" t="s">
        <v>2709</v>
      </c>
      <c r="X2186" t="s">
        <v>2710</v>
      </c>
      <c r="Y2186" t="s">
        <v>2711</v>
      </c>
      <c r="Z2186" t="s">
        <v>2712</v>
      </c>
      <c r="AA2186">
        <v>102433.1</v>
      </c>
      <c r="AB2186" s="210">
        <v>37028.875</v>
      </c>
      <c r="AC2186" s="210">
        <v>37028.875</v>
      </c>
    </row>
    <row r="2187" spans="1:30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25">
        <f t="shared" ref="F2187:F2250" si="175">E2187*SUM(P2187:Q2187)</f>
        <v>2299</v>
      </c>
      <c r="G2187" s="214">
        <v>1246880</v>
      </c>
      <c r="H2187" s="210">
        <v>37026.373298611114</v>
      </c>
      <c r="I2187" t="s">
        <v>3396</v>
      </c>
      <c r="M2187" t="s">
        <v>3795</v>
      </c>
      <c r="N2187" t="s">
        <v>3275</v>
      </c>
      <c r="O2187" t="s">
        <v>3340</v>
      </c>
      <c r="P2187" s="211">
        <v>2299</v>
      </c>
      <c r="S2187" t="s">
        <v>3796</v>
      </c>
      <c r="T2187" t="s">
        <v>2685</v>
      </c>
      <c r="U2187" s="213">
        <v>4.3499999999999996</v>
      </c>
      <c r="V2187" t="s">
        <v>3443</v>
      </c>
      <c r="W2187" t="s">
        <v>3328</v>
      </c>
      <c r="X2187" t="s">
        <v>3329</v>
      </c>
      <c r="Y2187" t="s">
        <v>3280</v>
      </c>
      <c r="Z2187" t="s">
        <v>4117</v>
      </c>
      <c r="AA2187">
        <v>789647</v>
      </c>
      <c r="AB2187" s="210">
        <v>37027.875</v>
      </c>
      <c r="AC2187" s="210">
        <v>37027.875</v>
      </c>
    </row>
    <row r="2188" spans="1:30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25">
        <f t="shared" si="175"/>
        <v>5000</v>
      </c>
      <c r="G2188" s="214">
        <v>1246881</v>
      </c>
      <c r="H2188" s="210">
        <v>37026.373310185183</v>
      </c>
      <c r="I2188" t="s">
        <v>3324</v>
      </c>
      <c r="M2188" t="s">
        <v>3795</v>
      </c>
      <c r="N2188" t="s">
        <v>3275</v>
      </c>
      <c r="O2188" t="s">
        <v>3607</v>
      </c>
      <c r="P2188" s="211">
        <v>5000</v>
      </c>
      <c r="S2188" t="s">
        <v>3796</v>
      </c>
      <c r="T2188" t="s">
        <v>2685</v>
      </c>
      <c r="U2188" s="213">
        <v>4.3</v>
      </c>
      <c r="V2188" t="s">
        <v>1194</v>
      </c>
      <c r="W2188" t="s">
        <v>3609</v>
      </c>
      <c r="X2188" t="s">
        <v>3580</v>
      </c>
      <c r="Y2188" t="s">
        <v>3280</v>
      </c>
      <c r="Z2188" t="s">
        <v>4117</v>
      </c>
      <c r="AA2188">
        <v>789648</v>
      </c>
      <c r="AB2188" s="210">
        <v>37027.875</v>
      </c>
      <c r="AC2188" s="210">
        <v>37027.875</v>
      </c>
    </row>
    <row r="2189" spans="1:30" x14ac:dyDescent="0.2">
      <c r="A2189" s="44" t="str">
        <f t="shared" si="171"/>
        <v>US Natural Gas Financial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365</v>
      </c>
      <c r="F2189" s="225">
        <f t="shared" si="175"/>
        <v>1825000</v>
      </c>
      <c r="G2189" s="214">
        <v>1246882</v>
      </c>
      <c r="H2189" s="210">
        <v>37026.37332175926</v>
      </c>
      <c r="I2189" t="s">
        <v>3246</v>
      </c>
      <c r="M2189" t="s">
        <v>3795</v>
      </c>
      <c r="N2189" t="s">
        <v>3247</v>
      </c>
      <c r="O2189" t="s">
        <v>3418</v>
      </c>
      <c r="Q2189" s="211">
        <v>5000</v>
      </c>
      <c r="S2189" t="s">
        <v>3796</v>
      </c>
      <c r="T2189" t="s">
        <v>2685</v>
      </c>
      <c r="U2189" s="213">
        <v>4.5350000000000001</v>
      </c>
      <c r="V2189" t="s">
        <v>1432</v>
      </c>
      <c r="W2189" t="s">
        <v>3975</v>
      </c>
      <c r="X2189" t="s">
        <v>3250</v>
      </c>
      <c r="Y2189" t="s">
        <v>2803</v>
      </c>
      <c r="Z2189" t="s">
        <v>4117</v>
      </c>
      <c r="AA2189" t="s">
        <v>1746</v>
      </c>
      <c r="AB2189" s="210">
        <v>37257.875</v>
      </c>
      <c r="AC2189" s="210">
        <v>37621.875</v>
      </c>
      <c r="AD2189">
        <f>(AC2189-AB2189+1)*SUM(P2189:Q2189)</f>
        <v>1825000</v>
      </c>
    </row>
    <row r="2190" spans="1:30" x14ac:dyDescent="0.2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30</v>
      </c>
      <c r="F2190" s="225">
        <f t="shared" si="175"/>
        <v>75000</v>
      </c>
      <c r="G2190" s="214">
        <v>1246883</v>
      </c>
      <c r="H2190" s="210">
        <v>37026.37332175926</v>
      </c>
      <c r="I2190" t="s">
        <v>3134</v>
      </c>
      <c r="M2190" t="s">
        <v>3795</v>
      </c>
      <c r="N2190" t="s">
        <v>3247</v>
      </c>
      <c r="O2190" t="s">
        <v>3248</v>
      </c>
      <c r="P2190" s="211">
        <v>2500</v>
      </c>
      <c r="S2190" t="s">
        <v>3796</v>
      </c>
      <c r="T2190" t="s">
        <v>2685</v>
      </c>
      <c r="U2190" s="213">
        <v>4.5149999999999997</v>
      </c>
      <c r="V2190" t="s">
        <v>3514</v>
      </c>
      <c r="W2190" t="s">
        <v>3975</v>
      </c>
      <c r="X2190" t="s">
        <v>3250</v>
      </c>
      <c r="Y2190" t="s">
        <v>2803</v>
      </c>
      <c r="Z2190" t="s">
        <v>4117</v>
      </c>
      <c r="AA2190" t="s">
        <v>1747</v>
      </c>
      <c r="AB2190" s="210">
        <v>37043.875</v>
      </c>
      <c r="AC2190" s="210">
        <v>37072.875</v>
      </c>
      <c r="AD2190">
        <f>(AC2190-AB2190+1)*SUM(P2190:Q2190)</f>
        <v>75000</v>
      </c>
    </row>
    <row r="2191" spans="1:30" x14ac:dyDescent="0.2">
      <c r="A2191" s="44" t="str">
        <f t="shared" si="171"/>
        <v>US Natural Gas Financial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Financial</v>
      </c>
      <c r="E2191" s="44">
        <f>IF(VLOOKUP(S2191,'DD-Lookup'!$J$6:$L$50,3,FALSE)="Monthly",(YEAR(AC2191)-YEAR(AB2191))*12+MONTH(AC2191)-MONTH(AB2191)+1,(AC2191-AB2191+1))</f>
        <v>151</v>
      </c>
      <c r="F2191" s="225">
        <f t="shared" si="175"/>
        <v>755000</v>
      </c>
      <c r="G2191" s="214">
        <v>1246884</v>
      </c>
      <c r="H2191" s="210">
        <v>37026.373333333337</v>
      </c>
      <c r="I2191" t="s">
        <v>3272</v>
      </c>
      <c r="M2191" t="s">
        <v>3795</v>
      </c>
      <c r="N2191" t="s">
        <v>3247</v>
      </c>
      <c r="O2191" t="s">
        <v>3346</v>
      </c>
      <c r="Q2191" s="211">
        <v>5000</v>
      </c>
      <c r="S2191" t="s">
        <v>3796</v>
      </c>
      <c r="T2191" t="s">
        <v>2685</v>
      </c>
      <c r="U2191" s="213">
        <v>4.92</v>
      </c>
      <c r="V2191" t="s">
        <v>3482</v>
      </c>
      <c r="W2191" t="s">
        <v>3975</v>
      </c>
      <c r="X2191" t="s">
        <v>3250</v>
      </c>
      <c r="Y2191" t="s">
        <v>2803</v>
      </c>
      <c r="Z2191" t="s">
        <v>4117</v>
      </c>
      <c r="AA2191" t="s">
        <v>1748</v>
      </c>
      <c r="AB2191" s="210">
        <v>37196</v>
      </c>
      <c r="AC2191" s="210">
        <v>37346</v>
      </c>
      <c r="AD2191">
        <f>(AC2191-AB2191+1)*SUM(P2191:Q2191)</f>
        <v>755000</v>
      </c>
    </row>
    <row r="2192" spans="1:30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25">
        <f t="shared" si="175"/>
        <v>5000</v>
      </c>
      <c r="G2192" s="214">
        <v>1246885</v>
      </c>
      <c r="H2192" s="210">
        <v>37026.373356481483</v>
      </c>
      <c r="I2192" t="s">
        <v>3468</v>
      </c>
      <c r="M2192" t="s">
        <v>3795</v>
      </c>
      <c r="N2192" t="s">
        <v>3275</v>
      </c>
      <c r="O2192" t="s">
        <v>3407</v>
      </c>
      <c r="Q2192" s="211">
        <v>5000</v>
      </c>
      <c r="S2192" t="s">
        <v>3796</v>
      </c>
      <c r="T2192" t="s">
        <v>2685</v>
      </c>
      <c r="U2192" s="213">
        <v>4.6849999999999996</v>
      </c>
      <c r="V2192" t="s">
        <v>1290</v>
      </c>
      <c r="W2192" t="s">
        <v>3408</v>
      </c>
      <c r="X2192" t="s">
        <v>3409</v>
      </c>
      <c r="Y2192" t="s">
        <v>3280</v>
      </c>
      <c r="Z2192" t="s">
        <v>4117</v>
      </c>
      <c r="AA2192">
        <v>789649</v>
      </c>
      <c r="AB2192" s="210">
        <v>37027.875</v>
      </c>
      <c r="AC2192" s="210">
        <v>37027.875</v>
      </c>
    </row>
    <row r="2193" spans="1:30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25">
        <f t="shared" si="175"/>
        <v>25000</v>
      </c>
      <c r="G2193" s="214">
        <v>1246886</v>
      </c>
      <c r="H2193" s="210">
        <v>37026.373391203706</v>
      </c>
      <c r="I2193" t="s">
        <v>3822</v>
      </c>
      <c r="M2193" t="s">
        <v>3795</v>
      </c>
      <c r="N2193" t="s">
        <v>3275</v>
      </c>
      <c r="O2193" t="s">
        <v>3457</v>
      </c>
      <c r="Q2193" s="211">
        <v>25000</v>
      </c>
      <c r="S2193" t="s">
        <v>3796</v>
      </c>
      <c r="T2193" t="s">
        <v>2685</v>
      </c>
      <c r="U2193" s="213">
        <v>4.4850000000000003</v>
      </c>
      <c r="V2193" t="s">
        <v>3458</v>
      </c>
      <c r="W2193" t="s">
        <v>3459</v>
      </c>
      <c r="X2193" t="s">
        <v>3460</v>
      </c>
      <c r="Y2193" t="s">
        <v>3280</v>
      </c>
      <c r="Z2193" t="s">
        <v>4117</v>
      </c>
      <c r="AA2193">
        <v>789650</v>
      </c>
      <c r="AB2193" s="210">
        <v>37027.875</v>
      </c>
      <c r="AC2193" s="210">
        <v>37027.875</v>
      </c>
    </row>
    <row r="2194" spans="1:30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25">
        <f t="shared" si="175"/>
        <v>10000</v>
      </c>
      <c r="G2194" s="214">
        <v>1246887</v>
      </c>
      <c r="H2194" s="210">
        <v>37026.373402777775</v>
      </c>
      <c r="I2194" t="s">
        <v>3266</v>
      </c>
      <c r="M2194" t="s">
        <v>3795</v>
      </c>
      <c r="N2194" t="s">
        <v>3275</v>
      </c>
      <c r="O2194" t="s">
        <v>3373</v>
      </c>
      <c r="Q2194" s="211">
        <v>10000</v>
      </c>
      <c r="S2194" t="s">
        <v>3796</v>
      </c>
      <c r="T2194" t="s">
        <v>2685</v>
      </c>
      <c r="U2194" s="213">
        <v>4.4349999999999996</v>
      </c>
      <c r="V2194" t="s">
        <v>1379</v>
      </c>
      <c r="W2194" t="s">
        <v>3363</v>
      </c>
      <c r="X2194" t="s">
        <v>3364</v>
      </c>
      <c r="Y2194" t="s">
        <v>3280</v>
      </c>
      <c r="Z2194" t="s">
        <v>4117</v>
      </c>
      <c r="AA2194">
        <v>789651</v>
      </c>
      <c r="AB2194" s="210">
        <v>37027.875</v>
      </c>
      <c r="AC2194" s="210">
        <v>37027.875</v>
      </c>
    </row>
    <row r="2195" spans="1:30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25">
        <f t="shared" si="175"/>
        <v>20000</v>
      </c>
      <c r="G2195" s="214">
        <v>1246889</v>
      </c>
      <c r="H2195" s="210">
        <v>37026.373425925929</v>
      </c>
      <c r="I2195" t="s">
        <v>3334</v>
      </c>
      <c r="M2195" t="s">
        <v>3795</v>
      </c>
      <c r="N2195" t="s">
        <v>3275</v>
      </c>
      <c r="O2195" t="s">
        <v>1250</v>
      </c>
      <c r="P2195" s="211">
        <v>20000</v>
      </c>
      <c r="S2195" t="s">
        <v>3796</v>
      </c>
      <c r="T2195" t="s">
        <v>2685</v>
      </c>
      <c r="U2195" s="213">
        <v>4.6449999999999996</v>
      </c>
      <c r="V2195" t="s">
        <v>1358</v>
      </c>
      <c r="W2195" t="s">
        <v>3491</v>
      </c>
      <c r="X2195" t="s">
        <v>3492</v>
      </c>
      <c r="Y2195" t="s">
        <v>3280</v>
      </c>
      <c r="Z2195" t="s">
        <v>4117</v>
      </c>
      <c r="AA2195">
        <v>789652</v>
      </c>
      <c r="AB2195" s="210">
        <v>37027.875</v>
      </c>
      <c r="AC2195" s="210">
        <v>37027.875</v>
      </c>
    </row>
    <row r="2196" spans="1:30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25">
        <f t="shared" si="175"/>
        <v>4000</v>
      </c>
      <c r="G2196" s="214">
        <v>1246890</v>
      </c>
      <c r="H2196" s="210">
        <v>37026.373437499999</v>
      </c>
      <c r="I2196" t="s">
        <v>3234</v>
      </c>
      <c r="M2196" t="s">
        <v>3795</v>
      </c>
      <c r="N2196" t="s">
        <v>3275</v>
      </c>
      <c r="O2196" t="s">
        <v>3437</v>
      </c>
      <c r="P2196" s="211">
        <v>4000</v>
      </c>
      <c r="S2196" t="s">
        <v>3796</v>
      </c>
      <c r="T2196" t="s">
        <v>2685</v>
      </c>
      <c r="U2196" s="213">
        <v>4.5674999999999999</v>
      </c>
      <c r="V2196" t="s">
        <v>3343</v>
      </c>
      <c r="W2196" t="s">
        <v>3278</v>
      </c>
      <c r="X2196" t="s">
        <v>3279</v>
      </c>
      <c r="Y2196" t="s">
        <v>3280</v>
      </c>
      <c r="Z2196" t="s">
        <v>4117</v>
      </c>
      <c r="AA2196">
        <v>789653</v>
      </c>
      <c r="AB2196" s="210">
        <v>37027.875</v>
      </c>
      <c r="AC2196" s="210">
        <v>37027.875</v>
      </c>
    </row>
    <row r="2197" spans="1:30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25">
        <f t="shared" si="175"/>
        <v>10000</v>
      </c>
      <c r="G2197" s="214">
        <v>1246891</v>
      </c>
      <c r="H2197" s="210">
        <v>37026.373460648145</v>
      </c>
      <c r="I2197" t="s">
        <v>3822</v>
      </c>
      <c r="M2197" t="s">
        <v>3795</v>
      </c>
      <c r="N2197" t="s">
        <v>3275</v>
      </c>
      <c r="O2197" t="s">
        <v>3607</v>
      </c>
      <c r="Q2197" s="211">
        <v>10000</v>
      </c>
      <c r="S2197" t="s">
        <v>3796</v>
      </c>
      <c r="T2197" t="s">
        <v>2685</v>
      </c>
      <c r="U2197" s="213">
        <v>4.3499999999999996</v>
      </c>
      <c r="V2197" t="s">
        <v>1191</v>
      </c>
      <c r="W2197" t="s">
        <v>3609</v>
      </c>
      <c r="X2197" t="s">
        <v>3580</v>
      </c>
      <c r="Y2197" t="s">
        <v>3280</v>
      </c>
      <c r="Z2197" t="s">
        <v>4117</v>
      </c>
      <c r="AA2197">
        <v>789655</v>
      </c>
      <c r="AB2197" s="210">
        <v>37027.875</v>
      </c>
      <c r="AC2197" s="210">
        <v>37027.875</v>
      </c>
    </row>
    <row r="2198" spans="1:30" x14ac:dyDescent="0.2">
      <c r="A2198" s="44" t="str">
        <f t="shared" si="171"/>
        <v xml:space="preserve"> Natural Gas Physical</v>
      </c>
      <c r="B2198" s="44" t="str">
        <f t="shared" si="172"/>
        <v/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25">
        <f t="shared" si="175"/>
        <v>5000</v>
      </c>
      <c r="G2198" s="214">
        <v>1246892</v>
      </c>
      <c r="H2198" s="210">
        <v>37026.373483796298</v>
      </c>
      <c r="I2198" t="s">
        <v>3246</v>
      </c>
      <c r="M2198" t="s">
        <v>3795</v>
      </c>
      <c r="N2198" t="s">
        <v>3623</v>
      </c>
      <c r="O2198" t="s">
        <v>1417</v>
      </c>
      <c r="Q2198" s="211">
        <v>5000</v>
      </c>
      <c r="S2198" t="s">
        <v>3796</v>
      </c>
      <c r="T2198" t="s">
        <v>2685</v>
      </c>
      <c r="U2198" s="213">
        <v>4.41</v>
      </c>
      <c r="V2198" t="s">
        <v>3708</v>
      </c>
      <c r="W2198" t="s">
        <v>1419</v>
      </c>
      <c r="X2198" t="s">
        <v>1420</v>
      </c>
      <c r="Y2198" t="s">
        <v>3280</v>
      </c>
      <c r="Z2198" t="s">
        <v>4118</v>
      </c>
      <c r="AA2198">
        <v>789654</v>
      </c>
      <c r="AB2198" s="210">
        <v>37027.875</v>
      </c>
      <c r="AC2198" s="210">
        <v>37027.875</v>
      </c>
    </row>
    <row r="2199" spans="1:30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25">
        <f t="shared" si="175"/>
        <v>10000</v>
      </c>
      <c r="G2199" s="214">
        <v>1246894</v>
      </c>
      <c r="H2199" s="210">
        <v>37026.373506944445</v>
      </c>
      <c r="I2199" t="s">
        <v>3268</v>
      </c>
      <c r="M2199" t="s">
        <v>3795</v>
      </c>
      <c r="N2199" t="s">
        <v>3275</v>
      </c>
      <c r="O2199" t="s">
        <v>3457</v>
      </c>
      <c r="P2199" s="211">
        <v>10000</v>
      </c>
      <c r="S2199" t="s">
        <v>3796</v>
      </c>
      <c r="T2199" t="s">
        <v>2685</v>
      </c>
      <c r="U2199" s="213">
        <v>4.4749999999999996</v>
      </c>
      <c r="V2199" t="s">
        <v>1087</v>
      </c>
      <c r="W2199" t="s">
        <v>3459</v>
      </c>
      <c r="X2199" t="s">
        <v>3460</v>
      </c>
      <c r="Y2199" t="s">
        <v>3280</v>
      </c>
      <c r="Z2199" t="s">
        <v>4117</v>
      </c>
      <c r="AA2199">
        <v>789656</v>
      </c>
      <c r="AB2199" s="210">
        <v>37027.875</v>
      </c>
      <c r="AC2199" s="210">
        <v>37027.875</v>
      </c>
    </row>
    <row r="2200" spans="1:30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25">
        <f t="shared" si="175"/>
        <v>5000</v>
      </c>
      <c r="G2200" s="214">
        <v>1246895</v>
      </c>
      <c r="H2200" s="210">
        <v>37026.373530092591</v>
      </c>
      <c r="I2200" t="s">
        <v>3266</v>
      </c>
      <c r="M2200" t="s">
        <v>3795</v>
      </c>
      <c r="N2200" t="s">
        <v>3275</v>
      </c>
      <c r="O2200" t="s">
        <v>3635</v>
      </c>
      <c r="Q2200" s="211">
        <v>5000</v>
      </c>
      <c r="S2200" t="s">
        <v>3796</v>
      </c>
      <c r="T2200" t="s">
        <v>2685</v>
      </c>
      <c r="U2200" s="213">
        <v>3.05</v>
      </c>
      <c r="V2200" t="s">
        <v>1065</v>
      </c>
      <c r="W2200" t="s">
        <v>3637</v>
      </c>
      <c r="X2200" t="s">
        <v>3580</v>
      </c>
      <c r="Y2200" t="s">
        <v>3280</v>
      </c>
      <c r="Z2200" t="s">
        <v>4117</v>
      </c>
      <c r="AA2200">
        <v>789657</v>
      </c>
      <c r="AB2200" s="210">
        <v>37027.875</v>
      </c>
      <c r="AC2200" s="210">
        <v>37027.875</v>
      </c>
    </row>
    <row r="2201" spans="1:30" x14ac:dyDescent="0.2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16</v>
      </c>
      <c r="F2201" s="225">
        <f t="shared" si="175"/>
        <v>80000</v>
      </c>
      <c r="G2201" s="214">
        <v>1246897</v>
      </c>
      <c r="H2201" s="210">
        <v>37026.373541666668</v>
      </c>
      <c r="I2201" t="s">
        <v>3318</v>
      </c>
      <c r="M2201" t="s">
        <v>3795</v>
      </c>
      <c r="N2201" t="s">
        <v>3247</v>
      </c>
      <c r="O2201" t="s">
        <v>3422</v>
      </c>
      <c r="P2201" s="211">
        <v>5000</v>
      </c>
      <c r="S2201" t="s">
        <v>3796</v>
      </c>
      <c r="T2201" t="s">
        <v>2685</v>
      </c>
      <c r="U2201" s="213">
        <v>4.4550000000000001</v>
      </c>
      <c r="V2201" t="s">
        <v>1749</v>
      </c>
      <c r="W2201" t="s">
        <v>3424</v>
      </c>
      <c r="X2201" t="s">
        <v>3425</v>
      </c>
      <c r="Y2201" t="s">
        <v>2803</v>
      </c>
      <c r="Z2201" t="s">
        <v>4117</v>
      </c>
      <c r="AA2201" t="s">
        <v>1750</v>
      </c>
      <c r="AB2201" s="210">
        <v>37027.875</v>
      </c>
      <c r="AC2201" s="210">
        <v>37042.875</v>
      </c>
      <c r="AD2201">
        <f>(AC2201-AB2201+1)*SUM(P2201:Q2201)</f>
        <v>80000</v>
      </c>
    </row>
    <row r="2202" spans="1:30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25">
        <f t="shared" si="175"/>
        <v>15000</v>
      </c>
      <c r="G2202" s="214">
        <v>1246898</v>
      </c>
      <c r="H2202" s="210">
        <v>37026.373553240737</v>
      </c>
      <c r="I2202" t="s">
        <v>1131</v>
      </c>
      <c r="M2202" t="s">
        <v>3795</v>
      </c>
      <c r="N2202" t="s">
        <v>3275</v>
      </c>
      <c r="O2202" t="s">
        <v>3457</v>
      </c>
      <c r="P2202" s="211">
        <v>15000</v>
      </c>
      <c r="S2202" t="s">
        <v>3796</v>
      </c>
      <c r="T2202" t="s">
        <v>2685</v>
      </c>
      <c r="U2202" s="213">
        <v>4.4749999999999996</v>
      </c>
      <c r="V2202" t="s">
        <v>1411</v>
      </c>
      <c r="W2202" t="s">
        <v>3459</v>
      </c>
      <c r="X2202" t="s">
        <v>3460</v>
      </c>
      <c r="Y2202" t="s">
        <v>3280</v>
      </c>
      <c r="Z2202" t="s">
        <v>4117</v>
      </c>
      <c r="AA2202">
        <v>789659</v>
      </c>
      <c r="AB2202" s="210">
        <v>37027.875</v>
      </c>
      <c r="AC2202" s="210">
        <v>37027.875</v>
      </c>
    </row>
    <row r="2203" spans="1:30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25">
        <f t="shared" si="175"/>
        <v>5000</v>
      </c>
      <c r="G2203" s="214">
        <v>1246899</v>
      </c>
      <c r="H2203" s="210">
        <v>37026.373576388891</v>
      </c>
      <c r="I2203" t="s">
        <v>1751</v>
      </c>
      <c r="M2203" t="s">
        <v>3795</v>
      </c>
      <c r="N2203" t="s">
        <v>3275</v>
      </c>
      <c r="O2203" t="s">
        <v>3655</v>
      </c>
      <c r="P2203" s="211">
        <v>5000</v>
      </c>
      <c r="S2203" t="s">
        <v>3796</v>
      </c>
      <c r="T2203" t="s">
        <v>2685</v>
      </c>
      <c r="U2203" s="213">
        <v>3.335</v>
      </c>
      <c r="V2203" t="s">
        <v>1752</v>
      </c>
      <c r="W2203" t="s">
        <v>3656</v>
      </c>
      <c r="X2203" t="s">
        <v>3580</v>
      </c>
      <c r="Y2203" t="s">
        <v>3280</v>
      </c>
      <c r="Z2203" t="s">
        <v>4117</v>
      </c>
      <c r="AA2203">
        <v>789660</v>
      </c>
      <c r="AB2203" s="210">
        <v>37027.875</v>
      </c>
      <c r="AC2203" s="210">
        <v>37027.875</v>
      </c>
    </row>
    <row r="2204" spans="1:30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25">
        <f t="shared" si="175"/>
        <v>5000</v>
      </c>
      <c r="G2204" s="214">
        <v>1246901</v>
      </c>
      <c r="H2204" s="210">
        <v>37026.373599537037</v>
      </c>
      <c r="I2204" t="s">
        <v>3268</v>
      </c>
      <c r="M2204" t="s">
        <v>3795</v>
      </c>
      <c r="N2204" t="s">
        <v>3275</v>
      </c>
      <c r="O2204" t="s">
        <v>3327</v>
      </c>
      <c r="P2204" s="211">
        <v>5000</v>
      </c>
      <c r="S2204" t="s">
        <v>3796</v>
      </c>
      <c r="T2204" t="s">
        <v>2685</v>
      </c>
      <c r="U2204" s="213">
        <v>4.335</v>
      </c>
      <c r="V2204" t="s">
        <v>3502</v>
      </c>
      <c r="W2204" t="s">
        <v>3328</v>
      </c>
      <c r="X2204" t="s">
        <v>3329</v>
      </c>
      <c r="Y2204" t="s">
        <v>3280</v>
      </c>
      <c r="Z2204" t="s">
        <v>4117</v>
      </c>
      <c r="AA2204">
        <v>789661</v>
      </c>
      <c r="AB2204" s="210">
        <v>37027.875</v>
      </c>
      <c r="AC2204" s="210">
        <v>37027.875</v>
      </c>
    </row>
    <row r="2205" spans="1:30" x14ac:dyDescent="0.2">
      <c r="A2205" s="44" t="str">
        <f t="shared" si="171"/>
        <v>US Natural Gas Financial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16</v>
      </c>
      <c r="F2205" s="225">
        <f t="shared" si="175"/>
        <v>160000</v>
      </c>
      <c r="G2205" s="214">
        <v>1246903</v>
      </c>
      <c r="H2205" s="210">
        <v>37026.373622685183</v>
      </c>
      <c r="I2205" t="s">
        <v>3195</v>
      </c>
      <c r="M2205" t="s">
        <v>3795</v>
      </c>
      <c r="N2205" t="s">
        <v>3247</v>
      </c>
      <c r="O2205" t="s">
        <v>1278</v>
      </c>
      <c r="P2205" s="211">
        <v>10000</v>
      </c>
      <c r="S2205" t="s">
        <v>3796</v>
      </c>
      <c r="T2205" t="s">
        <v>2685</v>
      </c>
      <c r="U2205" s="213">
        <v>4.6500000000000004</v>
      </c>
      <c r="V2205" t="s">
        <v>1281</v>
      </c>
      <c r="W2205" t="s">
        <v>3604</v>
      </c>
      <c r="X2205" t="s">
        <v>3605</v>
      </c>
      <c r="Y2205" t="s">
        <v>2803</v>
      </c>
      <c r="Z2205" t="s">
        <v>4117</v>
      </c>
      <c r="AA2205" t="s">
        <v>1753</v>
      </c>
      <c r="AB2205" s="210">
        <v>37027.875</v>
      </c>
      <c r="AC2205" s="210">
        <v>37042.875</v>
      </c>
      <c r="AD2205">
        <f>(AC2205-AB2205+1)*SUM(P2205:Q2205)</f>
        <v>160000</v>
      </c>
    </row>
    <row r="2206" spans="1:30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25">
        <f t="shared" si="175"/>
        <v>5000</v>
      </c>
      <c r="G2206" s="214">
        <v>1246902</v>
      </c>
      <c r="H2206" s="210">
        <v>37026.373622685183</v>
      </c>
      <c r="I2206" t="s">
        <v>3266</v>
      </c>
      <c r="M2206" t="s">
        <v>3795</v>
      </c>
      <c r="N2206" t="s">
        <v>3275</v>
      </c>
      <c r="O2206" t="s">
        <v>3373</v>
      </c>
      <c r="Q2206" s="211">
        <v>5000</v>
      </c>
      <c r="S2206" t="s">
        <v>3796</v>
      </c>
      <c r="T2206" t="s">
        <v>2685</v>
      </c>
      <c r="U2206" s="213">
        <v>4.4400000000000004</v>
      </c>
      <c r="V2206" t="s">
        <v>1379</v>
      </c>
      <c r="W2206" t="s">
        <v>3363</v>
      </c>
      <c r="X2206" t="s">
        <v>3364</v>
      </c>
      <c r="Y2206" t="s">
        <v>3280</v>
      </c>
      <c r="Z2206" t="s">
        <v>4117</v>
      </c>
      <c r="AA2206">
        <v>789662</v>
      </c>
      <c r="AB2206" s="210">
        <v>37027.875</v>
      </c>
      <c r="AC2206" s="210">
        <v>37027.875</v>
      </c>
    </row>
    <row r="2207" spans="1:30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25">
        <f t="shared" si="175"/>
        <v>2500</v>
      </c>
      <c r="G2207" s="214">
        <v>1246905</v>
      </c>
      <c r="H2207" s="210">
        <v>37026.373668981483</v>
      </c>
      <c r="I2207" t="s">
        <v>4237</v>
      </c>
      <c r="M2207" t="s">
        <v>3795</v>
      </c>
      <c r="N2207" t="s">
        <v>3275</v>
      </c>
      <c r="O2207" t="s">
        <v>3655</v>
      </c>
      <c r="P2207" s="211">
        <v>2500</v>
      </c>
      <c r="S2207" t="s">
        <v>3796</v>
      </c>
      <c r="T2207" t="s">
        <v>2685</v>
      </c>
      <c r="U2207" s="213">
        <v>3.32</v>
      </c>
      <c r="V2207" t="s">
        <v>1108</v>
      </c>
      <c r="W2207" t="s">
        <v>3656</v>
      </c>
      <c r="X2207" t="s">
        <v>3580</v>
      </c>
      <c r="Y2207" t="s">
        <v>3280</v>
      </c>
      <c r="Z2207" t="s">
        <v>4117</v>
      </c>
      <c r="AA2207">
        <v>789663</v>
      </c>
      <c r="AB2207" s="210">
        <v>37027.875</v>
      </c>
      <c r="AC2207" s="210">
        <v>37027.875</v>
      </c>
    </row>
    <row r="2208" spans="1:30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25">
        <f t="shared" si="175"/>
        <v>5000</v>
      </c>
      <c r="G2208" s="214">
        <v>1246906</v>
      </c>
      <c r="H2208" s="210">
        <v>37026.373668981483</v>
      </c>
      <c r="I2208" t="s">
        <v>3334</v>
      </c>
      <c r="M2208" t="s">
        <v>3795</v>
      </c>
      <c r="N2208" t="s">
        <v>3275</v>
      </c>
      <c r="O2208" t="s">
        <v>3339</v>
      </c>
      <c r="Q2208" s="211">
        <v>5000</v>
      </c>
      <c r="S2208" t="s">
        <v>3796</v>
      </c>
      <c r="T2208" t="s">
        <v>2685</v>
      </c>
      <c r="U2208" s="213">
        <v>4.335</v>
      </c>
      <c r="V2208" t="s">
        <v>3463</v>
      </c>
      <c r="W2208" t="s">
        <v>3328</v>
      </c>
      <c r="X2208" t="s">
        <v>3329</v>
      </c>
      <c r="Y2208" t="s">
        <v>3280</v>
      </c>
      <c r="Z2208" t="s">
        <v>4117</v>
      </c>
      <c r="AA2208">
        <v>789664</v>
      </c>
      <c r="AB2208" s="210">
        <v>37027.875</v>
      </c>
      <c r="AC2208" s="210">
        <v>37027.875</v>
      </c>
    </row>
    <row r="2209" spans="1:30" x14ac:dyDescent="0.2">
      <c r="A2209" s="44" t="str">
        <f t="shared" si="171"/>
        <v>US LPG Financial</v>
      </c>
      <c r="B2209" s="44" t="str">
        <f t="shared" si="172"/>
        <v>US</v>
      </c>
      <c r="C2209" s="44" t="str">
        <f t="shared" si="173"/>
        <v>LPG</v>
      </c>
      <c r="D2209" s="44" t="str">
        <f t="shared" si="174"/>
        <v>Financial</v>
      </c>
      <c r="E2209" s="44">
        <f>IF(VLOOKUP(S2209,'DD-Lookup'!$J$6:$L$50,3,FALSE)="Monthly",(YEAR(AC2209)-YEAR(AB2209))*12+MONTH(AC2209)-MONTH(AB2209)+1,(AC2209-AB2209+1))</f>
        <v>1</v>
      </c>
      <c r="F2209" s="225">
        <f t="shared" si="175"/>
        <v>15000</v>
      </c>
      <c r="G2209" s="214">
        <v>1246907</v>
      </c>
      <c r="H2209" s="210">
        <v>37026.373703703706</v>
      </c>
      <c r="I2209" t="s">
        <v>3086</v>
      </c>
      <c r="M2209" t="s">
        <v>3800</v>
      </c>
      <c r="N2209" t="s">
        <v>1754</v>
      </c>
      <c r="O2209" t="s">
        <v>1755</v>
      </c>
      <c r="P2209" s="211">
        <v>15000</v>
      </c>
      <c r="S2209" t="s">
        <v>3807</v>
      </c>
      <c r="T2209" t="s">
        <v>2685</v>
      </c>
      <c r="U2209" s="213">
        <v>38.5</v>
      </c>
      <c r="V2209" t="s">
        <v>1756</v>
      </c>
      <c r="W2209" t="s">
        <v>1757</v>
      </c>
      <c r="X2209" t="s">
        <v>1758</v>
      </c>
      <c r="Y2209" t="s">
        <v>2803</v>
      </c>
      <c r="Z2209" t="s">
        <v>4117</v>
      </c>
      <c r="AA2209" t="s">
        <v>1759</v>
      </c>
      <c r="AB2209" s="210">
        <v>37043.875</v>
      </c>
      <c r="AC2209" s="210">
        <v>37072.875</v>
      </c>
    </row>
    <row r="2210" spans="1:30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25">
        <f t="shared" si="175"/>
        <v>2500</v>
      </c>
      <c r="G2210" s="214">
        <v>1246909</v>
      </c>
      <c r="H2210" s="210">
        <v>37026.373726851853</v>
      </c>
      <c r="I2210" t="s">
        <v>1056</v>
      </c>
      <c r="M2210" t="s">
        <v>3795</v>
      </c>
      <c r="N2210" t="s">
        <v>3275</v>
      </c>
      <c r="O2210" t="s">
        <v>3655</v>
      </c>
      <c r="P2210" s="211">
        <v>2500</v>
      </c>
      <c r="S2210" t="s">
        <v>3796</v>
      </c>
      <c r="T2210" t="s">
        <v>2685</v>
      </c>
      <c r="U2210" s="213">
        <v>3.32</v>
      </c>
      <c r="V2210" t="s">
        <v>1058</v>
      </c>
      <c r="W2210" t="s">
        <v>3656</v>
      </c>
      <c r="X2210" t="s">
        <v>3580</v>
      </c>
      <c r="Y2210" t="s">
        <v>3280</v>
      </c>
      <c r="Z2210" t="s">
        <v>4117</v>
      </c>
      <c r="AA2210">
        <v>789666</v>
      </c>
      <c r="AB2210" s="210">
        <v>37027.875</v>
      </c>
      <c r="AC2210" s="210">
        <v>37027.875</v>
      </c>
    </row>
    <row r="2211" spans="1:30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25">
        <f t="shared" si="175"/>
        <v>5000</v>
      </c>
      <c r="G2211" s="214">
        <v>1246908</v>
      </c>
      <c r="H2211" s="210">
        <v>37026.373726851853</v>
      </c>
      <c r="I2211" t="s">
        <v>3334</v>
      </c>
      <c r="M2211" t="s">
        <v>3795</v>
      </c>
      <c r="N2211" t="s">
        <v>3275</v>
      </c>
      <c r="O2211" t="s">
        <v>3339</v>
      </c>
      <c r="Q2211" s="211">
        <v>5000</v>
      </c>
      <c r="S2211" t="s">
        <v>3796</v>
      </c>
      <c r="T2211" t="s">
        <v>2685</v>
      </c>
      <c r="U2211" s="213">
        <v>4.34</v>
      </c>
      <c r="V2211" t="s">
        <v>3463</v>
      </c>
      <c r="W2211" t="s">
        <v>3328</v>
      </c>
      <c r="X2211" t="s">
        <v>3329</v>
      </c>
      <c r="Y2211" t="s">
        <v>3280</v>
      </c>
      <c r="Z2211" t="s">
        <v>4117</v>
      </c>
      <c r="AA2211">
        <v>789665</v>
      </c>
      <c r="AB2211" s="210">
        <v>37027.875</v>
      </c>
      <c r="AC2211" s="210">
        <v>37027.875</v>
      </c>
    </row>
    <row r="2212" spans="1:30" x14ac:dyDescent="0.2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30</v>
      </c>
      <c r="F2212" s="225">
        <f t="shared" si="175"/>
        <v>150000</v>
      </c>
      <c r="G2212" s="214">
        <v>1246911</v>
      </c>
      <c r="H2212" s="210">
        <v>37026.373738425929</v>
      </c>
      <c r="I2212" t="s">
        <v>3163</v>
      </c>
      <c r="M2212" t="s">
        <v>3795</v>
      </c>
      <c r="N2212" t="s">
        <v>3247</v>
      </c>
      <c r="O2212" t="s">
        <v>3248</v>
      </c>
      <c r="Q2212" s="211">
        <v>5000</v>
      </c>
      <c r="S2212" t="s">
        <v>3796</v>
      </c>
      <c r="T2212" t="s">
        <v>2685</v>
      </c>
      <c r="U2212" s="213">
        <v>4.5149999999999997</v>
      </c>
      <c r="V2212" t="s">
        <v>1447</v>
      </c>
      <c r="W2212" t="s">
        <v>3975</v>
      </c>
      <c r="X2212" t="s">
        <v>3250</v>
      </c>
      <c r="Y2212" t="s">
        <v>2803</v>
      </c>
      <c r="Z2212" t="s">
        <v>4117</v>
      </c>
      <c r="AA2212" t="s">
        <v>1760</v>
      </c>
      <c r="AB2212" s="210">
        <v>37043.875</v>
      </c>
      <c r="AC2212" s="210">
        <v>37072.875</v>
      </c>
      <c r="AD2212">
        <f>(AC2212-AB2212+1)*SUM(P2212:Q2212)</f>
        <v>150000</v>
      </c>
    </row>
    <row r="2213" spans="1:30" x14ac:dyDescent="0.2">
      <c r="A2213" s="44" t="str">
        <f t="shared" si="171"/>
        <v>US Crude Financial</v>
      </c>
      <c r="B2213" s="44" t="str">
        <f t="shared" si="172"/>
        <v>US</v>
      </c>
      <c r="C2213" s="44" t="str">
        <f t="shared" si="173"/>
        <v>Crude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1</v>
      </c>
      <c r="F2213" s="225">
        <f t="shared" si="175"/>
        <v>50000</v>
      </c>
      <c r="G2213" s="214">
        <v>1246910</v>
      </c>
      <c r="H2213" s="210">
        <v>37026.373738425929</v>
      </c>
      <c r="I2213" t="s">
        <v>3045</v>
      </c>
      <c r="M2213" t="s">
        <v>4216</v>
      </c>
      <c r="N2213" t="s">
        <v>3046</v>
      </c>
      <c r="O2213" t="s">
        <v>3047</v>
      </c>
      <c r="P2213" s="211">
        <v>50000</v>
      </c>
      <c r="S2213" t="s">
        <v>3802</v>
      </c>
      <c r="T2213" t="s">
        <v>2685</v>
      </c>
      <c r="U2213" s="213">
        <v>28.74</v>
      </c>
      <c r="V2213" t="s">
        <v>3048</v>
      </c>
      <c r="W2213" t="s">
        <v>3049</v>
      </c>
      <c r="X2213" t="s">
        <v>3050</v>
      </c>
      <c r="Y2213" t="s">
        <v>2803</v>
      </c>
      <c r="Z2213" t="s">
        <v>4117</v>
      </c>
      <c r="AA2213" t="s">
        <v>1761</v>
      </c>
      <c r="AB2213" s="210">
        <v>37043</v>
      </c>
      <c r="AC2213" s="210">
        <v>37072</v>
      </c>
    </row>
    <row r="2214" spans="1:30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25">
        <f t="shared" si="175"/>
        <v>5000</v>
      </c>
      <c r="G2214" s="214">
        <v>1246912</v>
      </c>
      <c r="H2214" s="210">
        <v>37026.373749999999</v>
      </c>
      <c r="I2214" t="s">
        <v>1464</v>
      </c>
      <c r="M2214" t="s">
        <v>3795</v>
      </c>
      <c r="N2214" t="s">
        <v>3275</v>
      </c>
      <c r="O2214" t="s">
        <v>3337</v>
      </c>
      <c r="P2214" s="211">
        <v>5000</v>
      </c>
      <c r="S2214" t="s">
        <v>3796</v>
      </c>
      <c r="T2214" t="s">
        <v>2685</v>
      </c>
      <c r="U2214" s="213">
        <v>4.3499999999999996</v>
      </c>
      <c r="V2214" t="s">
        <v>1465</v>
      </c>
      <c r="W2214" t="s">
        <v>3328</v>
      </c>
      <c r="X2214" t="s">
        <v>3329</v>
      </c>
      <c r="Y2214" t="s">
        <v>3280</v>
      </c>
      <c r="Z2214" t="s">
        <v>4117</v>
      </c>
      <c r="AA2214">
        <v>789667</v>
      </c>
      <c r="AB2214" s="210">
        <v>37027.875</v>
      </c>
      <c r="AC2214" s="210">
        <v>37027.875</v>
      </c>
    </row>
    <row r="2215" spans="1:30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25">
        <f t="shared" si="175"/>
        <v>5000</v>
      </c>
      <c r="G2215" s="214">
        <v>1246913</v>
      </c>
      <c r="H2215" s="210">
        <v>37026.373761574076</v>
      </c>
      <c r="I2215" t="s">
        <v>3334</v>
      </c>
      <c r="M2215" t="s">
        <v>3795</v>
      </c>
      <c r="N2215" t="s">
        <v>3275</v>
      </c>
      <c r="O2215" t="s">
        <v>3600</v>
      </c>
      <c r="Q2215" s="211">
        <v>5000</v>
      </c>
      <c r="S2215" t="s">
        <v>3796</v>
      </c>
      <c r="T2215" t="s">
        <v>2685</v>
      </c>
      <c r="U2215" s="213">
        <v>4.43</v>
      </c>
      <c r="V2215" t="s">
        <v>1292</v>
      </c>
      <c r="W2215" t="s">
        <v>3471</v>
      </c>
      <c r="X2215" t="s">
        <v>3587</v>
      </c>
      <c r="Y2215" t="s">
        <v>3280</v>
      </c>
      <c r="Z2215" t="s">
        <v>4117</v>
      </c>
      <c r="AA2215">
        <v>789668</v>
      </c>
      <c r="AB2215" s="210">
        <v>37027.875</v>
      </c>
      <c r="AC2215" s="210">
        <v>37027.875</v>
      </c>
    </row>
    <row r="2216" spans="1:30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25">
        <f t="shared" si="175"/>
        <v>25000</v>
      </c>
      <c r="G2216" s="214">
        <v>1246915</v>
      </c>
      <c r="H2216" s="210">
        <v>37026.373819444445</v>
      </c>
      <c r="I2216" t="s">
        <v>3565</v>
      </c>
      <c r="M2216" t="s">
        <v>3795</v>
      </c>
      <c r="N2216" t="s">
        <v>3275</v>
      </c>
      <c r="O2216" t="s">
        <v>3457</v>
      </c>
      <c r="P2216" s="211">
        <v>25000</v>
      </c>
      <c r="S2216" t="s">
        <v>3796</v>
      </c>
      <c r="T2216" t="s">
        <v>2685</v>
      </c>
      <c r="U2216" s="213">
        <v>4.47</v>
      </c>
      <c r="V2216" t="s">
        <v>1321</v>
      </c>
      <c r="W2216" t="s">
        <v>3459</v>
      </c>
      <c r="X2216" t="s">
        <v>3460</v>
      </c>
      <c r="Y2216" t="s">
        <v>3280</v>
      </c>
      <c r="Z2216" t="s">
        <v>4117</v>
      </c>
      <c r="AA2216">
        <v>789669</v>
      </c>
      <c r="AB2216" s="210">
        <v>37027.875</v>
      </c>
      <c r="AC2216" s="210">
        <v>37027.875</v>
      </c>
    </row>
    <row r="2217" spans="1:30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25">
        <f t="shared" si="175"/>
        <v>4434</v>
      </c>
      <c r="G2217" s="214">
        <v>1246916</v>
      </c>
      <c r="H2217" s="210">
        <v>37026.373831018522</v>
      </c>
      <c r="I2217" t="s">
        <v>2630</v>
      </c>
      <c r="M2217" t="s">
        <v>3795</v>
      </c>
      <c r="N2217" t="s">
        <v>3275</v>
      </c>
      <c r="O2217" t="s">
        <v>3327</v>
      </c>
      <c r="P2217" s="211">
        <v>4434</v>
      </c>
      <c r="S2217" t="s">
        <v>3796</v>
      </c>
      <c r="T2217" t="s">
        <v>2685</v>
      </c>
      <c r="U2217" s="213">
        <v>4.33</v>
      </c>
      <c r="V2217" t="s">
        <v>1114</v>
      </c>
      <c r="W2217" t="s">
        <v>3328</v>
      </c>
      <c r="X2217" t="s">
        <v>3329</v>
      </c>
      <c r="Y2217" t="s">
        <v>3280</v>
      </c>
      <c r="Z2217" t="s">
        <v>4117</v>
      </c>
      <c r="AA2217">
        <v>789670</v>
      </c>
      <c r="AB2217" s="210">
        <v>37027.875</v>
      </c>
      <c r="AC2217" s="210">
        <v>37027.875</v>
      </c>
    </row>
    <row r="2218" spans="1:30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25">
        <f t="shared" si="175"/>
        <v>5000</v>
      </c>
      <c r="G2218" s="214">
        <v>1246917</v>
      </c>
      <c r="H2218" s="210">
        <v>37026.373854166668</v>
      </c>
      <c r="I2218" t="s">
        <v>3195</v>
      </c>
      <c r="M2218" t="s">
        <v>3795</v>
      </c>
      <c r="N2218" t="s">
        <v>3275</v>
      </c>
      <c r="O2218" t="s">
        <v>3337</v>
      </c>
      <c r="P2218" s="211">
        <v>5000</v>
      </c>
      <c r="S2218" t="s">
        <v>3796</v>
      </c>
      <c r="T2218" t="s">
        <v>2685</v>
      </c>
      <c r="U2218" s="213">
        <v>4.3449999999999998</v>
      </c>
      <c r="V2218" t="s">
        <v>1737</v>
      </c>
      <c r="W2218" t="s">
        <v>3328</v>
      </c>
      <c r="X2218" t="s">
        <v>3329</v>
      </c>
      <c r="Y2218" t="s">
        <v>3280</v>
      </c>
      <c r="Z2218" t="s">
        <v>4117</v>
      </c>
      <c r="AA2218">
        <v>789671</v>
      </c>
      <c r="AB2218" s="210">
        <v>37027.875</v>
      </c>
      <c r="AC2218" s="210">
        <v>37027.875</v>
      </c>
    </row>
    <row r="2219" spans="1:30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25">
        <f t="shared" si="175"/>
        <v>5000</v>
      </c>
      <c r="G2219" s="214">
        <v>1246918</v>
      </c>
      <c r="H2219" s="210">
        <v>37026.373865740738</v>
      </c>
      <c r="I2219" t="s">
        <v>3822</v>
      </c>
      <c r="M2219" t="s">
        <v>3795</v>
      </c>
      <c r="N2219" t="s">
        <v>3275</v>
      </c>
      <c r="O2219" t="s">
        <v>3339</v>
      </c>
      <c r="P2219" s="211">
        <v>5000</v>
      </c>
      <c r="S2219" t="s">
        <v>3796</v>
      </c>
      <c r="T2219" t="s">
        <v>2685</v>
      </c>
      <c r="U2219" s="213">
        <v>4.335</v>
      </c>
      <c r="V2219" t="s">
        <v>1762</v>
      </c>
      <c r="W2219" t="s">
        <v>3328</v>
      </c>
      <c r="X2219" t="s">
        <v>3329</v>
      </c>
      <c r="Y2219" t="s">
        <v>3280</v>
      </c>
      <c r="Z2219" t="s">
        <v>4117</v>
      </c>
      <c r="AA2219">
        <v>789672</v>
      </c>
      <c r="AB2219" s="210">
        <v>37027.875</v>
      </c>
      <c r="AC2219" s="210">
        <v>37027.875</v>
      </c>
    </row>
    <row r="2220" spans="1:30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25">
        <f t="shared" si="175"/>
        <v>5000</v>
      </c>
      <c r="G2220" s="214">
        <v>1246919</v>
      </c>
      <c r="H2220" s="210">
        <v>37026.373877314814</v>
      </c>
      <c r="I2220" t="s">
        <v>3520</v>
      </c>
      <c r="M2220" t="s">
        <v>3795</v>
      </c>
      <c r="N2220" t="s">
        <v>3275</v>
      </c>
      <c r="O2220" t="s">
        <v>3340</v>
      </c>
      <c r="P2220" s="211">
        <v>5000</v>
      </c>
      <c r="S2220" t="s">
        <v>3796</v>
      </c>
      <c r="T2220" t="s">
        <v>2685</v>
      </c>
      <c r="U2220" s="213">
        <v>4.3499999999999996</v>
      </c>
      <c r="V2220" t="s">
        <v>1763</v>
      </c>
      <c r="W2220" t="s">
        <v>3328</v>
      </c>
      <c r="X2220" t="s">
        <v>3329</v>
      </c>
      <c r="Y2220" t="s">
        <v>3280</v>
      </c>
      <c r="Z2220" t="s">
        <v>4117</v>
      </c>
      <c r="AA2220">
        <v>789673</v>
      </c>
      <c r="AB2220" s="210">
        <v>37027.875</v>
      </c>
      <c r="AC2220" s="210">
        <v>37027.875</v>
      </c>
    </row>
    <row r="2221" spans="1:30" x14ac:dyDescent="0.2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25">
        <f t="shared" si="175"/>
        <v>50000</v>
      </c>
      <c r="G2221" s="214">
        <v>1246920</v>
      </c>
      <c r="H2221" s="210">
        <v>37026.373877314814</v>
      </c>
      <c r="I2221" t="s">
        <v>2623</v>
      </c>
      <c r="M2221" t="s">
        <v>4216</v>
      </c>
      <c r="N2221" t="s">
        <v>3046</v>
      </c>
      <c r="O2221" t="s">
        <v>3494</v>
      </c>
      <c r="P2221" s="211">
        <v>50000</v>
      </c>
      <c r="S2221" t="s">
        <v>3802</v>
      </c>
      <c r="T2221" t="s">
        <v>2685</v>
      </c>
      <c r="U2221" s="213">
        <v>28.7</v>
      </c>
      <c r="V2221" t="s">
        <v>1764</v>
      </c>
      <c r="W2221" t="s">
        <v>3049</v>
      </c>
      <c r="X2221" t="s">
        <v>3496</v>
      </c>
      <c r="Y2221" t="s">
        <v>2803</v>
      </c>
      <c r="Z2221" t="s">
        <v>4117</v>
      </c>
      <c r="AA2221" t="s">
        <v>1765</v>
      </c>
      <c r="AB2221" s="210">
        <v>37043</v>
      </c>
      <c r="AC2221" s="210">
        <v>37072</v>
      </c>
    </row>
    <row r="2222" spans="1:30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25">
        <f t="shared" si="175"/>
        <v>4993</v>
      </c>
      <c r="G2222" s="214">
        <v>1246921</v>
      </c>
      <c r="H2222" s="210">
        <v>37026.373900462961</v>
      </c>
      <c r="I2222" t="s">
        <v>3596</v>
      </c>
      <c r="M2222" t="s">
        <v>3795</v>
      </c>
      <c r="N2222" t="s">
        <v>3275</v>
      </c>
      <c r="O2222" t="s">
        <v>3577</v>
      </c>
      <c r="Q2222" s="211">
        <v>4993</v>
      </c>
      <c r="S2222" t="s">
        <v>3796</v>
      </c>
      <c r="T2222" t="s">
        <v>2685</v>
      </c>
      <c r="U2222" s="213">
        <v>4.8499999999999996</v>
      </c>
      <c r="V2222" t="s">
        <v>3597</v>
      </c>
      <c r="W2222" t="s">
        <v>3579</v>
      </c>
      <c r="X2222" t="s">
        <v>3580</v>
      </c>
      <c r="Y2222" t="s">
        <v>3280</v>
      </c>
      <c r="Z2222" t="s">
        <v>4117</v>
      </c>
      <c r="AA2222">
        <v>789674</v>
      </c>
      <c r="AB2222" s="210">
        <v>37027.875</v>
      </c>
      <c r="AC2222" s="210">
        <v>37027.875</v>
      </c>
    </row>
    <row r="2223" spans="1:30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25">
        <f t="shared" si="175"/>
        <v>5000</v>
      </c>
      <c r="G2223" s="214">
        <v>1246923</v>
      </c>
      <c r="H2223" s="210">
        <v>37026.37395833333</v>
      </c>
      <c r="I2223" t="s">
        <v>1155</v>
      </c>
      <c r="M2223" t="s">
        <v>3795</v>
      </c>
      <c r="N2223" t="s">
        <v>3275</v>
      </c>
      <c r="O2223" t="s">
        <v>3407</v>
      </c>
      <c r="P2223" s="211">
        <v>5000</v>
      </c>
      <c r="S2223" t="s">
        <v>3796</v>
      </c>
      <c r="T2223" t="s">
        <v>2685</v>
      </c>
      <c r="U2223" s="213">
        <v>4.68</v>
      </c>
      <c r="V2223" t="s">
        <v>1264</v>
      </c>
      <c r="W2223" t="s">
        <v>3408</v>
      </c>
      <c r="X2223" t="s">
        <v>3409</v>
      </c>
      <c r="Y2223" t="s">
        <v>3280</v>
      </c>
      <c r="Z2223" t="s">
        <v>4117</v>
      </c>
      <c r="AA2223">
        <v>789675</v>
      </c>
      <c r="AB2223" s="210">
        <v>37027.875</v>
      </c>
      <c r="AC2223" s="210">
        <v>37027.875</v>
      </c>
    </row>
    <row r="2224" spans="1:30" x14ac:dyDescent="0.2">
      <c r="A2224" s="44" t="str">
        <f t="shared" si="171"/>
        <v xml:space="preserve"> Natural Gas Physical</v>
      </c>
      <c r="B2224" s="44" t="str">
        <f t="shared" si="172"/>
        <v/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25">
        <f t="shared" si="175"/>
        <v>5000</v>
      </c>
      <c r="G2224" s="214">
        <v>1246924</v>
      </c>
      <c r="H2224" s="210">
        <v>37026.373969907407</v>
      </c>
      <c r="I2224" t="s">
        <v>1766</v>
      </c>
      <c r="M2224" t="s">
        <v>3795</v>
      </c>
      <c r="N2224" t="s">
        <v>3623</v>
      </c>
      <c r="O2224" t="s">
        <v>1562</v>
      </c>
      <c r="Q2224" s="211">
        <v>5000</v>
      </c>
      <c r="S2224" t="s">
        <v>4320</v>
      </c>
      <c r="T2224" t="s">
        <v>3625</v>
      </c>
      <c r="U2224" s="213">
        <v>6.34</v>
      </c>
      <c r="V2224" t="s">
        <v>1767</v>
      </c>
      <c r="W2224" t="s">
        <v>1419</v>
      </c>
      <c r="X2224" t="s">
        <v>1420</v>
      </c>
      <c r="Y2224" t="s">
        <v>3280</v>
      </c>
      <c r="Z2224" t="s">
        <v>4118</v>
      </c>
      <c r="AA2224">
        <v>789676</v>
      </c>
      <c r="AB2224" s="210">
        <v>37027.875</v>
      </c>
      <c r="AC2224" s="210">
        <v>37027.875</v>
      </c>
    </row>
    <row r="2225" spans="1:30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25">
        <f t="shared" si="175"/>
        <v>5000</v>
      </c>
      <c r="G2225" s="214">
        <v>1246925</v>
      </c>
      <c r="H2225" s="210">
        <v>37026.373981481483</v>
      </c>
      <c r="I2225" t="s">
        <v>1056</v>
      </c>
      <c r="M2225" t="s">
        <v>3795</v>
      </c>
      <c r="N2225" t="s">
        <v>3275</v>
      </c>
      <c r="O2225" t="s">
        <v>3607</v>
      </c>
      <c r="P2225" s="211">
        <v>5000</v>
      </c>
      <c r="S2225" t="s">
        <v>3796</v>
      </c>
      <c r="T2225" t="s">
        <v>2685</v>
      </c>
      <c r="U2225" s="213">
        <v>4.3250000000000002</v>
      </c>
      <c r="V2225" t="s">
        <v>1768</v>
      </c>
      <c r="W2225" t="s">
        <v>3609</v>
      </c>
      <c r="X2225" t="s">
        <v>3580</v>
      </c>
      <c r="Y2225" t="s">
        <v>3280</v>
      </c>
      <c r="Z2225" t="s">
        <v>4117</v>
      </c>
      <c r="AA2225">
        <v>789677</v>
      </c>
      <c r="AB2225" s="210">
        <v>37027.875</v>
      </c>
      <c r="AC2225" s="210">
        <v>37027.875</v>
      </c>
    </row>
    <row r="2226" spans="1:30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25">
        <f t="shared" si="175"/>
        <v>10000</v>
      </c>
      <c r="G2226" s="214">
        <v>1246926</v>
      </c>
      <c r="H2226" s="210">
        <v>37026.373981481483</v>
      </c>
      <c r="I2226" t="s">
        <v>3345</v>
      </c>
      <c r="M2226" t="s">
        <v>3795</v>
      </c>
      <c r="N2226" t="s">
        <v>3275</v>
      </c>
      <c r="O2226" t="s">
        <v>1478</v>
      </c>
      <c r="Q2226" s="211">
        <v>10000</v>
      </c>
      <c r="S2226" t="s">
        <v>3796</v>
      </c>
      <c r="T2226" t="s">
        <v>2685</v>
      </c>
      <c r="U2226" s="213">
        <v>4.3499999999999996</v>
      </c>
      <c r="V2226" t="s">
        <v>1574</v>
      </c>
      <c r="W2226" t="s">
        <v>3363</v>
      </c>
      <c r="X2226" t="s">
        <v>3364</v>
      </c>
      <c r="Y2226" t="s">
        <v>3280</v>
      </c>
      <c r="Z2226" t="s">
        <v>4117</v>
      </c>
      <c r="AA2226">
        <v>789678</v>
      </c>
      <c r="AB2226" s="210">
        <v>37027.875</v>
      </c>
      <c r="AC2226" s="210">
        <v>37027.875</v>
      </c>
    </row>
    <row r="2227" spans="1:30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25">
        <f t="shared" si="175"/>
        <v>950</v>
      </c>
      <c r="G2227" s="214">
        <v>1246927</v>
      </c>
      <c r="H2227" s="210">
        <v>37026.374039351853</v>
      </c>
      <c r="I2227" t="s">
        <v>3195</v>
      </c>
      <c r="M2227" t="s">
        <v>3795</v>
      </c>
      <c r="N2227" t="s">
        <v>3275</v>
      </c>
      <c r="O2227" t="s">
        <v>3337</v>
      </c>
      <c r="P2227" s="211">
        <v>950</v>
      </c>
      <c r="S2227" t="s">
        <v>3796</v>
      </c>
      <c r="T2227" t="s">
        <v>2685</v>
      </c>
      <c r="U2227" s="213">
        <v>4.34</v>
      </c>
      <c r="V2227" t="s">
        <v>1737</v>
      </c>
      <c r="W2227" t="s">
        <v>3328</v>
      </c>
      <c r="X2227" t="s">
        <v>3329</v>
      </c>
      <c r="Y2227" t="s">
        <v>3280</v>
      </c>
      <c r="Z2227" t="s">
        <v>4117</v>
      </c>
      <c r="AA2227">
        <v>789679</v>
      </c>
      <c r="AB2227" s="210">
        <v>37027.875</v>
      </c>
      <c r="AC2227" s="210">
        <v>37027.875</v>
      </c>
    </row>
    <row r="2228" spans="1:30" x14ac:dyDescent="0.2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30</v>
      </c>
      <c r="F2228" s="225">
        <f t="shared" si="175"/>
        <v>150000</v>
      </c>
      <c r="G2228" s="214">
        <v>1246928</v>
      </c>
      <c r="H2228" s="210">
        <v>37026.374062499999</v>
      </c>
      <c r="I2228" t="s">
        <v>2630</v>
      </c>
      <c r="M2228" t="s">
        <v>3795</v>
      </c>
      <c r="N2228" t="s">
        <v>3247</v>
      </c>
      <c r="O2228" t="s">
        <v>3248</v>
      </c>
      <c r="P2228" s="211">
        <v>5000</v>
      </c>
      <c r="S2228" t="s">
        <v>3796</v>
      </c>
      <c r="T2228" t="s">
        <v>2685</v>
      </c>
      <c r="U2228" s="213">
        <v>4.51</v>
      </c>
      <c r="V2228" t="s">
        <v>1531</v>
      </c>
      <c r="W2228" t="s">
        <v>3975</v>
      </c>
      <c r="X2228" t="s">
        <v>3250</v>
      </c>
      <c r="Y2228" t="s">
        <v>2803</v>
      </c>
      <c r="Z2228" t="s">
        <v>4117</v>
      </c>
      <c r="AA2228" t="s">
        <v>1769</v>
      </c>
      <c r="AB2228" s="210">
        <v>37043.875</v>
      </c>
      <c r="AC2228" s="210">
        <v>37072.875</v>
      </c>
      <c r="AD2228">
        <f>(AC2228-AB2228+1)*SUM(P2228:Q2228)</f>
        <v>150000</v>
      </c>
    </row>
    <row r="2229" spans="1:30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25">
        <f t="shared" si="175"/>
        <v>10000</v>
      </c>
      <c r="G2229" s="214">
        <v>1246929</v>
      </c>
      <c r="H2229" s="210">
        <v>37026.374074074076</v>
      </c>
      <c r="I2229" t="s">
        <v>3281</v>
      </c>
      <c r="M2229" t="s">
        <v>3795</v>
      </c>
      <c r="N2229" t="s">
        <v>3275</v>
      </c>
      <c r="O2229" t="s">
        <v>3276</v>
      </c>
      <c r="P2229" s="211">
        <v>10000</v>
      </c>
      <c r="S2229" t="s">
        <v>3796</v>
      </c>
      <c r="T2229" t="s">
        <v>2685</v>
      </c>
      <c r="U2229" s="213">
        <v>4.5724999999999998</v>
      </c>
      <c r="V2229" t="s">
        <v>3362</v>
      </c>
      <c r="W2229" t="s">
        <v>3278</v>
      </c>
      <c r="X2229" t="s">
        <v>3279</v>
      </c>
      <c r="Y2229" t="s">
        <v>3280</v>
      </c>
      <c r="Z2229" t="s">
        <v>4117</v>
      </c>
      <c r="AA2229">
        <v>789680</v>
      </c>
      <c r="AB2229" s="210">
        <v>37027.875</v>
      </c>
      <c r="AC2229" s="210">
        <v>37027.875</v>
      </c>
    </row>
    <row r="2230" spans="1:30" x14ac:dyDescent="0.2">
      <c r="A2230" s="44" t="str">
        <f t="shared" si="171"/>
        <v xml:space="preserve"> Natural Gas Physical</v>
      </c>
      <c r="B2230" s="44" t="str">
        <f t="shared" si="172"/>
        <v/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30</v>
      </c>
      <c r="F2230" s="225">
        <f t="shared" si="175"/>
        <v>750000</v>
      </c>
      <c r="G2230" s="214">
        <v>1246930</v>
      </c>
      <c r="H2230" s="210">
        <v>37026.374143518522</v>
      </c>
      <c r="I2230" t="s">
        <v>2750</v>
      </c>
      <c r="M2230" t="s">
        <v>3795</v>
      </c>
      <c r="N2230" t="s">
        <v>2837</v>
      </c>
      <c r="O2230" t="s">
        <v>2848</v>
      </c>
      <c r="Q2230" s="211">
        <v>25000</v>
      </c>
      <c r="S2230" t="s">
        <v>2839</v>
      </c>
      <c r="T2230" t="s">
        <v>2840</v>
      </c>
      <c r="U2230" s="213">
        <v>21.65</v>
      </c>
      <c r="V2230" t="s">
        <v>1770</v>
      </c>
      <c r="W2230" t="s">
        <v>2842</v>
      </c>
      <c r="X2230" t="s">
        <v>2843</v>
      </c>
      <c r="Y2230" t="s">
        <v>2844</v>
      </c>
      <c r="Z2230" t="s">
        <v>2712</v>
      </c>
      <c r="AA2230">
        <v>102925</v>
      </c>
      <c r="AB2230" s="210">
        <v>37043.875</v>
      </c>
      <c r="AC2230" s="210">
        <v>37072.875</v>
      </c>
    </row>
    <row r="2231" spans="1:30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25">
        <f t="shared" si="175"/>
        <v>638</v>
      </c>
      <c r="G2231" s="214">
        <v>1246931</v>
      </c>
      <c r="H2231" s="210">
        <v>37026.374166666668</v>
      </c>
      <c r="I2231" t="s">
        <v>1771</v>
      </c>
      <c r="M2231" t="s">
        <v>3795</v>
      </c>
      <c r="N2231" t="s">
        <v>3275</v>
      </c>
      <c r="O2231" t="s">
        <v>3373</v>
      </c>
      <c r="Q2231" s="211">
        <v>638</v>
      </c>
      <c r="S2231" t="s">
        <v>3796</v>
      </c>
      <c r="T2231" t="s">
        <v>2685</v>
      </c>
      <c r="U2231" s="213">
        <v>4.4400000000000004</v>
      </c>
      <c r="V2231" t="s">
        <v>1772</v>
      </c>
      <c r="W2231" t="s">
        <v>3363</v>
      </c>
      <c r="X2231" t="s">
        <v>3364</v>
      </c>
      <c r="Y2231" t="s">
        <v>3280</v>
      </c>
      <c r="Z2231" t="s">
        <v>4117</v>
      </c>
      <c r="AA2231">
        <v>789682</v>
      </c>
      <c r="AB2231" s="210">
        <v>37027.875</v>
      </c>
      <c r="AC2231" s="210">
        <v>37027.875</v>
      </c>
    </row>
    <row r="2232" spans="1:30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25">
        <f t="shared" si="175"/>
        <v>10000</v>
      </c>
      <c r="G2232" s="214">
        <v>1246932</v>
      </c>
      <c r="H2232" s="210">
        <v>37026.374178240738</v>
      </c>
      <c r="I2232" t="s">
        <v>3822</v>
      </c>
      <c r="M2232" t="s">
        <v>3795</v>
      </c>
      <c r="N2232" t="s">
        <v>3275</v>
      </c>
      <c r="O2232" t="s">
        <v>3693</v>
      </c>
      <c r="Q2232" s="211">
        <v>10000</v>
      </c>
      <c r="S2232" t="s">
        <v>3796</v>
      </c>
      <c r="T2232" t="s">
        <v>2685</v>
      </c>
      <c r="U2232" s="213">
        <v>10.7</v>
      </c>
      <c r="V2232" t="s">
        <v>1773</v>
      </c>
      <c r="W2232" t="s">
        <v>3695</v>
      </c>
      <c r="X2232" t="s">
        <v>3580</v>
      </c>
      <c r="Y2232" t="s">
        <v>3280</v>
      </c>
      <c r="Z2232" t="s">
        <v>4117</v>
      </c>
      <c r="AA2232">
        <v>789683</v>
      </c>
      <c r="AB2232" s="210">
        <v>37027.875</v>
      </c>
      <c r="AC2232" s="210">
        <v>37027.875</v>
      </c>
    </row>
    <row r="2233" spans="1:30" x14ac:dyDescent="0.2">
      <c r="A2233" s="44" t="str">
        <f t="shared" si="171"/>
        <v>US Natural Gas Financial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31</v>
      </c>
      <c r="F2233" s="225">
        <f t="shared" si="175"/>
        <v>155000</v>
      </c>
      <c r="G2233" s="214">
        <v>1246934</v>
      </c>
      <c r="H2233" s="210">
        <v>37026.374189814815</v>
      </c>
      <c r="I2233" t="s">
        <v>3234</v>
      </c>
      <c r="M2233" t="s">
        <v>3795</v>
      </c>
      <c r="N2233" t="s">
        <v>3303</v>
      </c>
      <c r="O2233" t="s">
        <v>1109</v>
      </c>
      <c r="P2233" s="211">
        <v>5000</v>
      </c>
      <c r="S2233" t="s">
        <v>3796</v>
      </c>
      <c r="T2233" t="s">
        <v>2685</v>
      </c>
      <c r="U2233" s="213">
        <v>6.33</v>
      </c>
      <c r="V2233" t="s">
        <v>1069</v>
      </c>
      <c r="W2233" t="s">
        <v>1111</v>
      </c>
      <c r="X2233" t="s">
        <v>1112</v>
      </c>
      <c r="Y2233" t="s">
        <v>2803</v>
      </c>
      <c r="Z2233" t="s">
        <v>4117</v>
      </c>
      <c r="AA2233" t="s">
        <v>1774</v>
      </c>
      <c r="AB2233" s="210">
        <v>37073.875</v>
      </c>
      <c r="AC2233" s="210">
        <v>37103.875</v>
      </c>
      <c r="AD2233">
        <f>(AC2233-AB2233+1)*SUM(P2233:Q2233)</f>
        <v>155000</v>
      </c>
    </row>
    <row r="2234" spans="1:30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25">
        <f t="shared" si="175"/>
        <v>10000</v>
      </c>
      <c r="G2234" s="214">
        <v>1246933</v>
      </c>
      <c r="H2234" s="210">
        <v>37026.374189814815</v>
      </c>
      <c r="I2234" t="s">
        <v>3256</v>
      </c>
      <c r="M2234" t="s">
        <v>3795</v>
      </c>
      <c r="N2234" t="s">
        <v>3275</v>
      </c>
      <c r="O2234" t="s">
        <v>3276</v>
      </c>
      <c r="P2234" s="211">
        <v>10000</v>
      </c>
      <c r="S2234" t="s">
        <v>3796</v>
      </c>
      <c r="T2234" t="s">
        <v>2685</v>
      </c>
      <c r="U2234" s="213">
        <v>4.5712999999999999</v>
      </c>
      <c r="V2234" t="s">
        <v>1775</v>
      </c>
      <c r="W2234" t="s">
        <v>3278</v>
      </c>
      <c r="X2234" t="s">
        <v>3279</v>
      </c>
      <c r="Y2234" t="s">
        <v>3280</v>
      </c>
      <c r="Z2234" t="s">
        <v>4117</v>
      </c>
      <c r="AA2234">
        <v>789684</v>
      </c>
      <c r="AB2234" s="210">
        <v>37027.875</v>
      </c>
      <c r="AC2234" s="210">
        <v>37027.875</v>
      </c>
    </row>
    <row r="2235" spans="1:30" x14ac:dyDescent="0.2">
      <c r="A2235" s="44" t="str">
        <f t="shared" si="171"/>
        <v>US Crude Physical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30</v>
      </c>
      <c r="F2235" s="225">
        <f t="shared" si="175"/>
        <v>150000</v>
      </c>
      <c r="G2235" s="214">
        <v>1246935</v>
      </c>
      <c r="H2235" s="210">
        <v>37026.374305555553</v>
      </c>
      <c r="I2235" t="s">
        <v>3246</v>
      </c>
      <c r="M2235" t="s">
        <v>4216</v>
      </c>
      <c r="N2235" t="s">
        <v>1711</v>
      </c>
      <c r="O2235" t="s">
        <v>1712</v>
      </c>
      <c r="P2235" s="211">
        <v>5000</v>
      </c>
      <c r="S2235" t="s">
        <v>1713</v>
      </c>
      <c r="T2235" t="s">
        <v>2685</v>
      </c>
      <c r="U2235" s="213">
        <v>2.76</v>
      </c>
      <c r="V2235" t="s">
        <v>1514</v>
      </c>
      <c r="W2235" t="s">
        <v>1645</v>
      </c>
      <c r="X2235" t="s">
        <v>1715</v>
      </c>
      <c r="Y2235" t="s">
        <v>2803</v>
      </c>
      <c r="Z2235" t="s">
        <v>1716</v>
      </c>
      <c r="AA2235" t="s">
        <v>1776</v>
      </c>
      <c r="AB2235" s="210">
        <v>37043.875</v>
      </c>
      <c r="AC2235" s="210">
        <v>37072.875</v>
      </c>
    </row>
    <row r="2236" spans="1:30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25">
        <f t="shared" si="175"/>
        <v>400</v>
      </c>
      <c r="G2236" s="214">
        <v>1246936</v>
      </c>
      <c r="H2236" s="210">
        <v>37026.374305555553</v>
      </c>
      <c r="I2236" t="s">
        <v>3334</v>
      </c>
      <c r="M2236" t="s">
        <v>3795</v>
      </c>
      <c r="N2236" t="s">
        <v>3275</v>
      </c>
      <c r="O2236" t="s">
        <v>3577</v>
      </c>
      <c r="P2236" s="211">
        <v>400</v>
      </c>
      <c r="S2236" t="s">
        <v>3796</v>
      </c>
      <c r="T2236" t="s">
        <v>2685</v>
      </c>
      <c r="U2236" s="213">
        <v>4.75</v>
      </c>
      <c r="V2236" t="s">
        <v>3620</v>
      </c>
      <c r="W2236" t="s">
        <v>3579</v>
      </c>
      <c r="X2236" t="s">
        <v>3580</v>
      </c>
      <c r="Y2236" t="s">
        <v>3280</v>
      </c>
      <c r="Z2236" t="s">
        <v>4117</v>
      </c>
      <c r="AA2236">
        <v>789685</v>
      </c>
      <c r="AB2236" s="210">
        <v>37027.875</v>
      </c>
      <c r="AC2236" s="210">
        <v>37027.875</v>
      </c>
    </row>
    <row r="2237" spans="1:30" x14ac:dyDescent="0.2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151</v>
      </c>
      <c r="F2237" s="225">
        <f t="shared" si="175"/>
        <v>755000</v>
      </c>
      <c r="G2237" s="214">
        <v>1246937</v>
      </c>
      <c r="H2237" s="210">
        <v>37026.374351851853</v>
      </c>
      <c r="I2237" t="s">
        <v>3429</v>
      </c>
      <c r="M2237" t="s">
        <v>3795</v>
      </c>
      <c r="N2237" t="s">
        <v>3247</v>
      </c>
      <c r="O2237" t="s">
        <v>3346</v>
      </c>
      <c r="P2237" s="211">
        <v>5000</v>
      </c>
      <c r="S2237" t="s">
        <v>3796</v>
      </c>
      <c r="T2237" t="s">
        <v>2685</v>
      </c>
      <c r="U2237" s="213">
        <v>4.91</v>
      </c>
      <c r="V2237" t="s">
        <v>3431</v>
      </c>
      <c r="W2237" t="s">
        <v>3975</v>
      </c>
      <c r="X2237" t="s">
        <v>3250</v>
      </c>
      <c r="Y2237" t="s">
        <v>2803</v>
      </c>
      <c r="Z2237" t="s">
        <v>4117</v>
      </c>
      <c r="AA2237" t="s">
        <v>1777</v>
      </c>
      <c r="AB2237" s="210">
        <v>37196</v>
      </c>
      <c r="AC2237" s="210">
        <v>37346</v>
      </c>
      <c r="AD2237">
        <f>(AC2237-AB2237+1)*SUM(P2237:Q2237)</f>
        <v>755000</v>
      </c>
    </row>
    <row r="2238" spans="1:30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25">
        <f t="shared" si="175"/>
        <v>10000</v>
      </c>
      <c r="G2238" s="214">
        <v>1246938</v>
      </c>
      <c r="H2238" s="210">
        <v>37026.374386574076</v>
      </c>
      <c r="I2238" t="s">
        <v>4237</v>
      </c>
      <c r="M2238" t="s">
        <v>3795</v>
      </c>
      <c r="N2238" t="s">
        <v>3275</v>
      </c>
      <c r="O2238" t="s">
        <v>3276</v>
      </c>
      <c r="Q2238" s="211">
        <v>10000</v>
      </c>
      <c r="S2238" t="s">
        <v>3796</v>
      </c>
      <c r="T2238" t="s">
        <v>2685</v>
      </c>
      <c r="U2238" s="213">
        <v>4.5724999999999998</v>
      </c>
      <c r="V2238" t="s">
        <v>3357</v>
      </c>
      <c r="W2238" t="s">
        <v>3278</v>
      </c>
      <c r="X2238" t="s">
        <v>3279</v>
      </c>
      <c r="Y2238" t="s">
        <v>3280</v>
      </c>
      <c r="Z2238" t="s">
        <v>4117</v>
      </c>
      <c r="AA2238">
        <v>789686</v>
      </c>
      <c r="AB2238" s="210">
        <v>37027.875</v>
      </c>
      <c r="AC2238" s="210">
        <v>37027.875</v>
      </c>
    </row>
    <row r="2239" spans="1:30" x14ac:dyDescent="0.2">
      <c r="A2239" s="44" t="str">
        <f t="shared" si="171"/>
        <v xml:space="preserve"> Natural Gas Physical</v>
      </c>
      <c r="B2239" s="44" t="str">
        <f t="shared" si="172"/>
        <v/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92</v>
      </c>
      <c r="F2239" s="225">
        <f t="shared" si="175"/>
        <v>2300000</v>
      </c>
      <c r="G2239" s="214">
        <v>1246940</v>
      </c>
      <c r="H2239" s="210">
        <v>37026.374398148146</v>
      </c>
      <c r="I2239" t="s">
        <v>1778</v>
      </c>
      <c r="M2239" t="s">
        <v>3795</v>
      </c>
      <c r="N2239" t="s">
        <v>2837</v>
      </c>
      <c r="O2239" t="s">
        <v>2850</v>
      </c>
      <c r="Q2239" s="211">
        <v>25000</v>
      </c>
      <c r="S2239" t="s">
        <v>2839</v>
      </c>
      <c r="T2239" t="s">
        <v>2840</v>
      </c>
      <c r="U2239" s="213">
        <v>21.6</v>
      </c>
      <c r="V2239" t="s">
        <v>1779</v>
      </c>
      <c r="W2239" t="s">
        <v>2842</v>
      </c>
      <c r="X2239" t="s">
        <v>2843</v>
      </c>
      <c r="Y2239" t="s">
        <v>2844</v>
      </c>
      <c r="Z2239" t="s">
        <v>2712</v>
      </c>
      <c r="AA2239">
        <v>102926</v>
      </c>
      <c r="AB2239" s="210">
        <v>37073</v>
      </c>
      <c r="AC2239" s="210">
        <v>37164</v>
      </c>
    </row>
    <row r="2240" spans="1:30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25">
        <f t="shared" si="175"/>
        <v>10000</v>
      </c>
      <c r="G2240" s="214">
        <v>1246939</v>
      </c>
      <c r="H2240" s="210">
        <v>37026.374398148146</v>
      </c>
      <c r="I2240" t="s">
        <v>3157</v>
      </c>
      <c r="M2240" t="s">
        <v>3795</v>
      </c>
      <c r="N2240" t="s">
        <v>3275</v>
      </c>
      <c r="O2240" t="s">
        <v>3276</v>
      </c>
      <c r="P2240" s="211">
        <v>10000</v>
      </c>
      <c r="S2240" t="s">
        <v>3796</v>
      </c>
      <c r="T2240" t="s">
        <v>2685</v>
      </c>
      <c r="U2240" s="213">
        <v>4.5712999999999999</v>
      </c>
      <c r="V2240" t="s">
        <v>3277</v>
      </c>
      <c r="W2240" t="s">
        <v>3278</v>
      </c>
      <c r="X2240" t="s">
        <v>3279</v>
      </c>
      <c r="Y2240" t="s">
        <v>3280</v>
      </c>
      <c r="Z2240" t="s">
        <v>4117</v>
      </c>
      <c r="AA2240">
        <v>789687</v>
      </c>
      <c r="AB2240" s="210">
        <v>37027.875</v>
      </c>
      <c r="AC2240" s="210">
        <v>37027.875</v>
      </c>
    </row>
    <row r="2241" spans="1:30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25">
        <f t="shared" si="175"/>
        <v>10000</v>
      </c>
      <c r="G2241" s="214">
        <v>1246941</v>
      </c>
      <c r="H2241" s="210">
        <v>37026.374444444446</v>
      </c>
      <c r="I2241" t="s">
        <v>3334</v>
      </c>
      <c r="M2241" t="s">
        <v>3795</v>
      </c>
      <c r="N2241" t="s">
        <v>3275</v>
      </c>
      <c r="O2241" t="s">
        <v>3373</v>
      </c>
      <c r="P2241" s="211">
        <v>10000</v>
      </c>
      <c r="S2241" t="s">
        <v>3796</v>
      </c>
      <c r="T2241" t="s">
        <v>2685</v>
      </c>
      <c r="U2241" s="213">
        <v>4.4349999999999996</v>
      </c>
      <c r="V2241" t="s">
        <v>3463</v>
      </c>
      <c r="W2241" t="s">
        <v>3363</v>
      </c>
      <c r="X2241" t="s">
        <v>3364</v>
      </c>
      <c r="Y2241" t="s">
        <v>3280</v>
      </c>
      <c r="Z2241" t="s">
        <v>4117</v>
      </c>
      <c r="AA2241">
        <v>789688</v>
      </c>
      <c r="AB2241" s="210">
        <v>37027.875</v>
      </c>
      <c r="AC2241" s="210">
        <v>37027.875</v>
      </c>
    </row>
    <row r="2242" spans="1:30" x14ac:dyDescent="0.2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365</v>
      </c>
      <c r="F2242" s="225">
        <f t="shared" si="175"/>
        <v>1825000</v>
      </c>
      <c r="G2242" s="214">
        <v>1246943</v>
      </c>
      <c r="H2242" s="210">
        <v>37026.374456018515</v>
      </c>
      <c r="I2242" t="s">
        <v>3272</v>
      </c>
      <c r="M2242" t="s">
        <v>3795</v>
      </c>
      <c r="N2242" t="s">
        <v>3247</v>
      </c>
      <c r="O2242" t="s">
        <v>3418</v>
      </c>
      <c r="Q2242" s="211">
        <v>5000</v>
      </c>
      <c r="S2242" t="s">
        <v>3796</v>
      </c>
      <c r="T2242" t="s">
        <v>2685</v>
      </c>
      <c r="U2242" s="213">
        <v>4.54</v>
      </c>
      <c r="V2242" t="s">
        <v>3482</v>
      </c>
      <c r="W2242" t="s">
        <v>3975</v>
      </c>
      <c r="X2242" t="s">
        <v>3250</v>
      </c>
      <c r="Y2242" t="s">
        <v>2803</v>
      </c>
      <c r="Z2242" t="s">
        <v>4117</v>
      </c>
      <c r="AA2242" t="s">
        <v>1780</v>
      </c>
      <c r="AB2242" s="210">
        <v>37257.875</v>
      </c>
      <c r="AC2242" s="210">
        <v>37621.875</v>
      </c>
      <c r="AD2242">
        <f>(AC2242-AB2242+1)*SUM(P2242:Q2242)</f>
        <v>1825000</v>
      </c>
    </row>
    <row r="2243" spans="1:30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25">
        <f t="shared" si="175"/>
        <v>5000</v>
      </c>
      <c r="G2243" s="214">
        <v>1246942</v>
      </c>
      <c r="H2243" s="210">
        <v>37026.374456018515</v>
      </c>
      <c r="I2243" t="s">
        <v>3324</v>
      </c>
      <c r="M2243" t="s">
        <v>3795</v>
      </c>
      <c r="N2243" t="s">
        <v>3275</v>
      </c>
      <c r="O2243" t="s">
        <v>3584</v>
      </c>
      <c r="P2243" s="211">
        <v>5000</v>
      </c>
      <c r="S2243" t="s">
        <v>3796</v>
      </c>
      <c r="T2243" t="s">
        <v>2685</v>
      </c>
      <c r="U2243" s="213">
        <v>4.375</v>
      </c>
      <c r="V2243" t="s">
        <v>1781</v>
      </c>
      <c r="W2243" t="s">
        <v>3586</v>
      </c>
      <c r="X2243" t="s">
        <v>3587</v>
      </c>
      <c r="Y2243" t="s">
        <v>3280</v>
      </c>
      <c r="Z2243" t="s">
        <v>4117</v>
      </c>
      <c r="AA2243">
        <v>789689</v>
      </c>
      <c r="AB2243" s="210">
        <v>37027.875</v>
      </c>
      <c r="AC2243" s="210">
        <v>37027.875</v>
      </c>
    </row>
    <row r="2244" spans="1:30" x14ac:dyDescent="0.2">
      <c r="A2244" s="44" t="str">
        <f t="shared" si="171"/>
        <v>US Natural Gas Financial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31</v>
      </c>
      <c r="F2244" s="225">
        <f t="shared" si="175"/>
        <v>3100</v>
      </c>
      <c r="G2244" s="214">
        <v>1246945</v>
      </c>
      <c r="H2244" s="210">
        <v>37026.374490740738</v>
      </c>
      <c r="I2244" t="s">
        <v>3324</v>
      </c>
      <c r="M2244" t="s">
        <v>3795</v>
      </c>
      <c r="N2244" t="s">
        <v>1485</v>
      </c>
      <c r="O2244" t="s">
        <v>1782</v>
      </c>
      <c r="Q2244" s="211">
        <v>100</v>
      </c>
      <c r="S2244" t="s">
        <v>1215</v>
      </c>
      <c r="T2244" t="s">
        <v>2685</v>
      </c>
      <c r="U2244" s="213">
        <v>0.185</v>
      </c>
      <c r="V2244" t="s">
        <v>1610</v>
      </c>
      <c r="W2244" t="s">
        <v>1216</v>
      </c>
      <c r="X2244" t="s">
        <v>1217</v>
      </c>
      <c r="Y2244" t="s">
        <v>2803</v>
      </c>
      <c r="Z2244" t="s">
        <v>4117</v>
      </c>
      <c r="AA2244" t="s">
        <v>1783</v>
      </c>
      <c r="AB2244" s="210">
        <v>37073</v>
      </c>
      <c r="AC2244" s="210">
        <v>37103</v>
      </c>
      <c r="AD2244">
        <f>(AC2244-AB2244+1)*SUM(P2244:Q2244)</f>
        <v>3100</v>
      </c>
    </row>
    <row r="2245" spans="1:30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25">
        <f t="shared" si="175"/>
        <v>7991</v>
      </c>
      <c r="G2245" s="214">
        <v>1246944</v>
      </c>
      <c r="H2245" s="210">
        <v>37026.374490740738</v>
      </c>
      <c r="I2245" t="s">
        <v>3439</v>
      </c>
      <c r="M2245" t="s">
        <v>3795</v>
      </c>
      <c r="N2245" t="s">
        <v>3275</v>
      </c>
      <c r="O2245" t="s">
        <v>3607</v>
      </c>
      <c r="Q2245" s="211">
        <v>7991</v>
      </c>
      <c r="S2245" t="s">
        <v>3796</v>
      </c>
      <c r="T2245" t="s">
        <v>2685</v>
      </c>
      <c r="U2245" s="213">
        <v>4.3499999999999996</v>
      </c>
      <c r="V2245" t="s">
        <v>1489</v>
      </c>
      <c r="W2245" t="s">
        <v>3609</v>
      </c>
      <c r="X2245" t="s">
        <v>3580</v>
      </c>
      <c r="Y2245" t="s">
        <v>3280</v>
      </c>
      <c r="Z2245" t="s">
        <v>4117</v>
      </c>
      <c r="AA2245">
        <v>789690</v>
      </c>
      <c r="AB2245" s="210">
        <v>37027.875</v>
      </c>
      <c r="AC2245" s="210">
        <v>37027.875</v>
      </c>
    </row>
    <row r="2246" spans="1:30" x14ac:dyDescent="0.2">
      <c r="A2246" s="44" t="str">
        <f t="shared" si="171"/>
        <v xml:space="preserve"> Natural Gas Physical</v>
      </c>
      <c r="B2246" s="44" t="str">
        <f t="shared" si="172"/>
        <v/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25">
        <f t="shared" si="175"/>
        <v>10000</v>
      </c>
      <c r="G2246" s="214">
        <v>1246949</v>
      </c>
      <c r="H2246" s="210">
        <v>37026.374571759261</v>
      </c>
      <c r="I2246" t="s">
        <v>1305</v>
      </c>
      <c r="M2246" t="s">
        <v>3795</v>
      </c>
      <c r="N2246" t="s">
        <v>3623</v>
      </c>
      <c r="O2246" t="s">
        <v>3624</v>
      </c>
      <c r="P2246" s="211">
        <v>10000</v>
      </c>
      <c r="S2246" t="s">
        <v>4320</v>
      </c>
      <c r="T2246" t="s">
        <v>3625</v>
      </c>
      <c r="U2246" s="213">
        <v>6.05</v>
      </c>
      <c r="V2246" t="s">
        <v>1455</v>
      </c>
      <c r="W2246" t="s">
        <v>3627</v>
      </c>
      <c r="X2246" t="s">
        <v>3628</v>
      </c>
      <c r="Y2246" t="s">
        <v>3280</v>
      </c>
      <c r="Z2246" t="s">
        <v>4118</v>
      </c>
      <c r="AA2246">
        <v>789692</v>
      </c>
      <c r="AB2246" s="210">
        <v>37026.875</v>
      </c>
      <c r="AC2246" s="210">
        <v>37026.875</v>
      </c>
    </row>
    <row r="2247" spans="1:30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25">
        <f t="shared" si="175"/>
        <v>7000</v>
      </c>
      <c r="G2247" s="214">
        <v>1246948</v>
      </c>
      <c r="H2247" s="210">
        <v>37026.374571759261</v>
      </c>
      <c r="I2247" t="s">
        <v>3334</v>
      </c>
      <c r="M2247" t="s">
        <v>3795</v>
      </c>
      <c r="N2247" t="s">
        <v>3275</v>
      </c>
      <c r="O2247" t="s">
        <v>3470</v>
      </c>
      <c r="P2247" s="211">
        <v>7000</v>
      </c>
      <c r="S2247" t="s">
        <v>3796</v>
      </c>
      <c r="T2247" t="s">
        <v>2685</v>
      </c>
      <c r="U2247" s="213">
        <v>4.415</v>
      </c>
      <c r="V2247" t="s">
        <v>1358</v>
      </c>
      <c r="W2247" t="s">
        <v>3471</v>
      </c>
      <c r="X2247" t="s">
        <v>3472</v>
      </c>
      <c r="Y2247" t="s">
        <v>3280</v>
      </c>
      <c r="Z2247" t="s">
        <v>4117</v>
      </c>
      <c r="AA2247">
        <v>789691</v>
      </c>
      <c r="AB2247" s="210">
        <v>37027.875</v>
      </c>
      <c r="AC2247" s="210">
        <v>37027.875</v>
      </c>
    </row>
    <row r="2248" spans="1:30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25">
        <f t="shared" si="175"/>
        <v>150000</v>
      </c>
      <c r="G2248" s="214">
        <v>1246950</v>
      </c>
      <c r="H2248" s="210">
        <v>37026.374583333331</v>
      </c>
      <c r="I2248" t="s">
        <v>3822</v>
      </c>
      <c r="M2248" t="s">
        <v>3795</v>
      </c>
      <c r="N2248" t="s">
        <v>3247</v>
      </c>
      <c r="O2248" t="s">
        <v>3248</v>
      </c>
      <c r="P2248" s="211">
        <v>5000</v>
      </c>
      <c r="S2248" t="s">
        <v>3796</v>
      </c>
      <c r="T2248" t="s">
        <v>2685</v>
      </c>
      <c r="U2248" s="213">
        <v>4.5049999999999999</v>
      </c>
      <c r="V2248" t="s">
        <v>1784</v>
      </c>
      <c r="W2248" t="s">
        <v>3975</v>
      </c>
      <c r="X2248" t="s">
        <v>3250</v>
      </c>
      <c r="Y2248" t="s">
        <v>2803</v>
      </c>
      <c r="Z2248" t="s">
        <v>4117</v>
      </c>
      <c r="AA2248" t="s">
        <v>1785</v>
      </c>
      <c r="AB2248" s="210">
        <v>37043.875</v>
      </c>
      <c r="AC2248" s="210">
        <v>37072.875</v>
      </c>
      <c r="AD2248">
        <f>(AC2248-AB2248+1)*SUM(P2248:Q2248)</f>
        <v>150000</v>
      </c>
    </row>
    <row r="2249" spans="1:30" x14ac:dyDescent="0.2">
      <c r="A2249" s="44" t="str">
        <f t="shared" si="171"/>
        <v xml:space="preserve"> Natural Gas Physical</v>
      </c>
      <c r="B2249" s="44" t="str">
        <f t="shared" si="172"/>
        <v/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25">
        <f t="shared" si="175"/>
        <v>50000</v>
      </c>
      <c r="G2249" s="214">
        <v>1246951</v>
      </c>
      <c r="H2249" s="210">
        <v>37026.374583333331</v>
      </c>
      <c r="I2249" t="s">
        <v>2742</v>
      </c>
      <c r="M2249" t="s">
        <v>3795</v>
      </c>
      <c r="N2249" t="s">
        <v>2947</v>
      </c>
      <c r="O2249" t="s">
        <v>1786</v>
      </c>
      <c r="Q2249" s="211">
        <v>50000</v>
      </c>
      <c r="S2249" t="s">
        <v>2839</v>
      </c>
      <c r="T2249" t="s">
        <v>2840</v>
      </c>
      <c r="U2249" s="213">
        <v>21.35</v>
      </c>
      <c r="V2249" t="s">
        <v>1787</v>
      </c>
      <c r="W2249" t="s">
        <v>2950</v>
      </c>
      <c r="X2249" t="s">
        <v>2951</v>
      </c>
      <c r="Y2249" t="s">
        <v>2844</v>
      </c>
      <c r="Z2249" t="s">
        <v>2712</v>
      </c>
      <c r="AA2249">
        <v>102927</v>
      </c>
      <c r="AB2249" s="210">
        <v>37027.875</v>
      </c>
      <c r="AC2249" s="210">
        <v>37027.875</v>
      </c>
    </row>
    <row r="2250" spans="1:30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25">
        <f t="shared" si="175"/>
        <v>1500</v>
      </c>
      <c r="G2250" s="214">
        <v>1246952</v>
      </c>
      <c r="H2250" s="210">
        <v>37026.374594907407</v>
      </c>
      <c r="I2250" t="s">
        <v>1582</v>
      </c>
      <c r="M2250" t="s">
        <v>3795</v>
      </c>
      <c r="N2250" t="s">
        <v>3275</v>
      </c>
      <c r="O2250" t="s">
        <v>3584</v>
      </c>
      <c r="Q2250" s="211">
        <v>1500</v>
      </c>
      <c r="S2250" t="s">
        <v>3796</v>
      </c>
      <c r="T2250" t="s">
        <v>2685</v>
      </c>
      <c r="U2250" s="213">
        <v>4.3849999999999998</v>
      </c>
      <c r="V2250" t="s">
        <v>1583</v>
      </c>
      <c r="W2250" t="s">
        <v>3586</v>
      </c>
      <c r="X2250" t="s">
        <v>3587</v>
      </c>
      <c r="Y2250" t="s">
        <v>3280</v>
      </c>
      <c r="Z2250" t="s">
        <v>4117</v>
      </c>
      <c r="AA2250">
        <v>789693</v>
      </c>
      <c r="AB2250" s="210">
        <v>37027.875</v>
      </c>
      <c r="AC2250" s="210">
        <v>37027.875</v>
      </c>
    </row>
    <row r="2251" spans="1:30" x14ac:dyDescent="0.2">
      <c r="A2251" s="44" t="str">
        <f t="shared" ref="A2251:A2314" si="176">B2251&amp;" "&amp;C2251&amp;" "&amp;D2251</f>
        <v>US Natural Gas Financial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Financial</v>
      </c>
      <c r="E2251" s="44">
        <f>IF(VLOOKUP(S2251,'DD-Lookup'!$J$6:$L$50,3,FALSE)="Monthly",(YEAR(AC2251)-YEAR(AB2251))*12+MONTH(AC2251)-MONTH(AB2251)+1,(AC2251-AB2251+1))</f>
        <v>153</v>
      </c>
      <c r="F2251" s="225">
        <f t="shared" ref="F2251:F2314" si="180">E2251*SUM(P2251:Q2251)</f>
        <v>765000</v>
      </c>
      <c r="G2251" s="214">
        <v>1246953</v>
      </c>
      <c r="H2251" s="210">
        <v>37026.374618055554</v>
      </c>
      <c r="I2251" t="s">
        <v>3473</v>
      </c>
      <c r="M2251" t="s">
        <v>3795</v>
      </c>
      <c r="N2251" t="s">
        <v>3247</v>
      </c>
      <c r="O2251" t="s">
        <v>3430</v>
      </c>
      <c r="P2251" s="211">
        <v>5000</v>
      </c>
      <c r="S2251" t="s">
        <v>3796</v>
      </c>
      <c r="T2251" t="s">
        <v>2685</v>
      </c>
      <c r="U2251" s="213">
        <v>4.6150000000000002</v>
      </c>
      <c r="V2251" t="s">
        <v>1381</v>
      </c>
      <c r="W2251" t="s">
        <v>3975</v>
      </c>
      <c r="X2251" t="s">
        <v>3250</v>
      </c>
      <c r="Y2251" t="s">
        <v>2803</v>
      </c>
      <c r="Z2251" t="s">
        <v>4117</v>
      </c>
      <c r="AA2251" t="s">
        <v>1788</v>
      </c>
      <c r="AB2251" s="210">
        <v>37043</v>
      </c>
      <c r="AC2251" s="210">
        <v>37195</v>
      </c>
      <c r="AD2251">
        <f>(AC2251-AB2251+1)*SUM(P2251:Q2251)</f>
        <v>765000</v>
      </c>
    </row>
    <row r="2252" spans="1:30" x14ac:dyDescent="0.2">
      <c r="A2252" s="44" t="str">
        <f t="shared" si="176"/>
        <v xml:space="preserve"> Natural Gas Physical</v>
      </c>
      <c r="B2252" s="44" t="str">
        <f t="shared" si="177"/>
        <v/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2</v>
      </c>
      <c r="F2252" s="225">
        <f t="shared" si="180"/>
        <v>100000</v>
      </c>
      <c r="G2252" s="214">
        <v>1246957</v>
      </c>
      <c r="H2252" s="210">
        <v>37026.374722222223</v>
      </c>
      <c r="I2252" t="s">
        <v>2750</v>
      </c>
      <c r="M2252" t="s">
        <v>3795</v>
      </c>
      <c r="N2252" t="s">
        <v>2837</v>
      </c>
      <c r="O2252" t="s">
        <v>2894</v>
      </c>
      <c r="Q2252" s="211">
        <v>50000</v>
      </c>
      <c r="S2252" t="s">
        <v>2839</v>
      </c>
      <c r="T2252" t="s">
        <v>2840</v>
      </c>
      <c r="U2252" s="213">
        <v>19.55</v>
      </c>
      <c r="V2252" t="s">
        <v>2862</v>
      </c>
      <c r="W2252" t="s">
        <v>2863</v>
      </c>
      <c r="X2252" t="s">
        <v>2843</v>
      </c>
      <c r="Y2252" t="s">
        <v>2844</v>
      </c>
      <c r="Z2252" t="s">
        <v>2712</v>
      </c>
      <c r="AA2252">
        <v>102928</v>
      </c>
      <c r="AB2252" s="210">
        <v>37030.875</v>
      </c>
      <c r="AC2252" s="210">
        <v>37031.875</v>
      </c>
    </row>
    <row r="2253" spans="1:30" x14ac:dyDescent="0.2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25">
        <f t="shared" si="180"/>
        <v>10000</v>
      </c>
      <c r="G2253" s="214">
        <v>1246956</v>
      </c>
      <c r="H2253" s="210">
        <v>37026.374722222223</v>
      </c>
      <c r="I2253" t="s">
        <v>3822</v>
      </c>
      <c r="M2253" t="s">
        <v>3795</v>
      </c>
      <c r="N2253" t="s">
        <v>3275</v>
      </c>
      <c r="O2253" t="s">
        <v>3470</v>
      </c>
      <c r="Q2253" s="211">
        <v>10000</v>
      </c>
      <c r="S2253" t="s">
        <v>3796</v>
      </c>
      <c r="T2253" t="s">
        <v>2685</v>
      </c>
      <c r="U2253" s="213">
        <v>4.4249999999999998</v>
      </c>
      <c r="V2253" t="s">
        <v>3410</v>
      </c>
      <c r="W2253" t="s">
        <v>3471</v>
      </c>
      <c r="X2253" t="s">
        <v>3472</v>
      </c>
      <c r="Y2253" t="s">
        <v>3280</v>
      </c>
      <c r="Z2253" t="s">
        <v>4117</v>
      </c>
      <c r="AA2253">
        <v>789695</v>
      </c>
      <c r="AB2253" s="210">
        <v>37027.875</v>
      </c>
      <c r="AC2253" s="210">
        <v>37027.875</v>
      </c>
    </row>
    <row r="2254" spans="1:30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25">
        <f t="shared" si="180"/>
        <v>5000</v>
      </c>
      <c r="G2254" s="214">
        <v>1246959</v>
      </c>
      <c r="H2254" s="210">
        <v>37026.3747337963</v>
      </c>
      <c r="I2254" t="s">
        <v>1483</v>
      </c>
      <c r="M2254" t="s">
        <v>3795</v>
      </c>
      <c r="N2254" t="s">
        <v>3275</v>
      </c>
      <c r="O2254" t="s">
        <v>3600</v>
      </c>
      <c r="Q2254" s="211">
        <v>5000</v>
      </c>
      <c r="S2254" t="s">
        <v>3796</v>
      </c>
      <c r="T2254" t="s">
        <v>2685</v>
      </c>
      <c r="U2254" s="213">
        <v>4.42</v>
      </c>
      <c r="V2254" t="s">
        <v>1789</v>
      </c>
      <c r="W2254" t="s">
        <v>3471</v>
      </c>
      <c r="X2254" t="s">
        <v>3587</v>
      </c>
      <c r="Y2254" t="s">
        <v>3280</v>
      </c>
      <c r="Z2254" t="s">
        <v>4117</v>
      </c>
      <c r="AA2254">
        <v>789696</v>
      </c>
      <c r="AB2254" s="210">
        <v>37027.875</v>
      </c>
      <c r="AC2254" s="210">
        <v>37027.875</v>
      </c>
    </row>
    <row r="2255" spans="1:30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25">
        <f t="shared" si="180"/>
        <v>10000</v>
      </c>
      <c r="G2255" s="214">
        <v>1246958</v>
      </c>
      <c r="H2255" s="210">
        <v>37026.3747337963</v>
      </c>
      <c r="I2255" t="s">
        <v>3157</v>
      </c>
      <c r="M2255" t="s">
        <v>3795</v>
      </c>
      <c r="N2255" t="s">
        <v>3718</v>
      </c>
      <c r="O2255" t="s">
        <v>1062</v>
      </c>
      <c r="P2255" s="211">
        <v>10000</v>
      </c>
      <c r="S2255" t="s">
        <v>3796</v>
      </c>
      <c r="T2255" t="s">
        <v>2685</v>
      </c>
      <c r="U2255" s="213">
        <v>4.46</v>
      </c>
      <c r="V2255" t="s">
        <v>1163</v>
      </c>
      <c r="W2255" t="s">
        <v>1064</v>
      </c>
      <c r="X2255" t="s">
        <v>3722</v>
      </c>
      <c r="Y2255" t="s">
        <v>3280</v>
      </c>
      <c r="Z2255" t="s">
        <v>3723</v>
      </c>
      <c r="AA2255">
        <v>789697</v>
      </c>
      <c r="AB2255" s="210">
        <v>37027.875</v>
      </c>
      <c r="AC2255" s="210">
        <v>37027.875</v>
      </c>
    </row>
    <row r="2256" spans="1:30" x14ac:dyDescent="0.2">
      <c r="A2256" s="44" t="str">
        <f t="shared" si="176"/>
        <v xml:space="preserve"> Power Physical</v>
      </c>
      <c r="B2256" s="44" t="str">
        <f t="shared" si="177"/>
        <v/>
      </c>
      <c r="C2256" s="44" t="str">
        <f t="shared" si="178"/>
        <v>Power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7</v>
      </c>
      <c r="F2256" s="225">
        <f t="shared" si="180"/>
        <v>175</v>
      </c>
      <c r="G2256" s="214">
        <v>1246960</v>
      </c>
      <c r="H2256" s="210">
        <v>37026.374745370369</v>
      </c>
      <c r="I2256" t="s">
        <v>3010</v>
      </c>
      <c r="M2256" t="s">
        <v>3886</v>
      </c>
      <c r="N2256" t="s">
        <v>2705</v>
      </c>
      <c r="O2256" t="s">
        <v>3200</v>
      </c>
      <c r="P2256" s="211">
        <v>25</v>
      </c>
      <c r="S2256" t="s">
        <v>3794</v>
      </c>
      <c r="T2256" t="s">
        <v>2707</v>
      </c>
      <c r="U2256" s="213">
        <v>19.5</v>
      </c>
      <c r="V2256" t="s">
        <v>3545</v>
      </c>
      <c r="W2256" t="s">
        <v>2709</v>
      </c>
      <c r="X2256" t="s">
        <v>2710</v>
      </c>
      <c r="Y2256" t="s">
        <v>2711</v>
      </c>
      <c r="Z2256" t="s">
        <v>2712</v>
      </c>
      <c r="AA2256">
        <v>102434.1</v>
      </c>
      <c r="AB2256" s="210">
        <v>37032.875</v>
      </c>
      <c r="AC2256" s="210">
        <v>37038.875</v>
      </c>
    </row>
    <row r="2257" spans="1:30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25">
        <f t="shared" si="180"/>
        <v>10000</v>
      </c>
      <c r="G2257" s="214">
        <v>1246961</v>
      </c>
      <c r="H2257" s="210">
        <v>37026.374768518515</v>
      </c>
      <c r="I2257" t="s">
        <v>3822</v>
      </c>
      <c r="M2257" t="s">
        <v>3795</v>
      </c>
      <c r="N2257" t="s">
        <v>3275</v>
      </c>
      <c r="O2257" t="s">
        <v>3373</v>
      </c>
      <c r="P2257" s="211">
        <v>10000</v>
      </c>
      <c r="S2257" t="s">
        <v>3796</v>
      </c>
      <c r="T2257" t="s">
        <v>2685</v>
      </c>
      <c r="U2257" s="213">
        <v>4.43</v>
      </c>
      <c r="V2257" t="s">
        <v>3410</v>
      </c>
      <c r="W2257" t="s">
        <v>3363</v>
      </c>
      <c r="X2257" t="s">
        <v>3364</v>
      </c>
      <c r="Y2257" t="s">
        <v>3280</v>
      </c>
      <c r="Z2257" t="s">
        <v>4117</v>
      </c>
      <c r="AA2257">
        <v>789698</v>
      </c>
      <c r="AB2257" s="210">
        <v>37027.875</v>
      </c>
      <c r="AC2257" s="210">
        <v>37027.875</v>
      </c>
    </row>
    <row r="2258" spans="1:30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25">
        <f t="shared" si="180"/>
        <v>10000</v>
      </c>
      <c r="G2258" s="214">
        <v>1246962</v>
      </c>
      <c r="H2258" s="210">
        <v>37026.374780092592</v>
      </c>
      <c r="I2258" t="s">
        <v>1131</v>
      </c>
      <c r="M2258" t="s">
        <v>3795</v>
      </c>
      <c r="N2258" t="s">
        <v>3275</v>
      </c>
      <c r="O2258" t="s">
        <v>3457</v>
      </c>
      <c r="P2258" s="211">
        <v>10000</v>
      </c>
      <c r="S2258" t="s">
        <v>3796</v>
      </c>
      <c r="T2258" t="s">
        <v>2685</v>
      </c>
      <c r="U2258" s="213">
        <v>4.45</v>
      </c>
      <c r="V2258" t="s">
        <v>1132</v>
      </c>
      <c r="W2258" t="s">
        <v>3459</v>
      </c>
      <c r="X2258" t="s">
        <v>3460</v>
      </c>
      <c r="Y2258" t="s">
        <v>3280</v>
      </c>
      <c r="Z2258" t="s">
        <v>4117</v>
      </c>
      <c r="AA2258">
        <v>789699</v>
      </c>
      <c r="AB2258" s="210">
        <v>37027.875</v>
      </c>
      <c r="AC2258" s="210">
        <v>37027.875</v>
      </c>
    </row>
    <row r="2259" spans="1:30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25">
        <f t="shared" si="180"/>
        <v>1780</v>
      </c>
      <c r="G2259" s="214">
        <v>1246963</v>
      </c>
      <c r="H2259" s="210">
        <v>37026.374803240738</v>
      </c>
      <c r="I2259" t="s">
        <v>3568</v>
      </c>
      <c r="M2259" t="s">
        <v>3795</v>
      </c>
      <c r="N2259" t="s">
        <v>3275</v>
      </c>
      <c r="O2259" t="s">
        <v>1250</v>
      </c>
      <c r="P2259" s="211">
        <v>1780</v>
      </c>
      <c r="S2259" t="s">
        <v>3796</v>
      </c>
      <c r="T2259" t="s">
        <v>2685</v>
      </c>
      <c r="U2259" s="213">
        <v>4.6349999999999998</v>
      </c>
      <c r="V2259" t="s">
        <v>1211</v>
      </c>
      <c r="W2259" t="s">
        <v>3491</v>
      </c>
      <c r="X2259" t="s">
        <v>3492</v>
      </c>
      <c r="Y2259" t="s">
        <v>3280</v>
      </c>
      <c r="Z2259" t="s">
        <v>4117</v>
      </c>
      <c r="AA2259">
        <v>789700</v>
      </c>
      <c r="AB2259" s="210">
        <v>37027.875</v>
      </c>
      <c r="AC2259" s="210">
        <v>37027.875</v>
      </c>
    </row>
    <row r="2260" spans="1:30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16</v>
      </c>
      <c r="F2260" s="225">
        <f t="shared" si="180"/>
        <v>160000</v>
      </c>
      <c r="G2260" s="214">
        <v>1246964</v>
      </c>
      <c r="H2260" s="210">
        <v>37026.374814814815</v>
      </c>
      <c r="I2260" t="s">
        <v>1526</v>
      </c>
      <c r="M2260" t="s">
        <v>3795</v>
      </c>
      <c r="N2260" t="s">
        <v>3275</v>
      </c>
      <c r="O2260" t="s">
        <v>3489</v>
      </c>
      <c r="P2260" s="211">
        <v>10000</v>
      </c>
      <c r="S2260" t="s">
        <v>3796</v>
      </c>
      <c r="T2260" t="s">
        <v>2685</v>
      </c>
      <c r="U2260" s="213">
        <v>4.6349999999999998</v>
      </c>
      <c r="V2260" t="s">
        <v>1603</v>
      </c>
      <c r="W2260" t="s">
        <v>3491</v>
      </c>
      <c r="X2260" t="s">
        <v>3492</v>
      </c>
      <c r="Y2260" t="s">
        <v>3280</v>
      </c>
      <c r="Z2260" t="s">
        <v>4117</v>
      </c>
      <c r="AA2260">
        <v>789703</v>
      </c>
      <c r="AB2260" s="210">
        <v>37027.875</v>
      </c>
      <c r="AC2260" s="210">
        <v>37042.875</v>
      </c>
    </row>
    <row r="2261" spans="1:30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25">
        <f t="shared" si="180"/>
        <v>5000</v>
      </c>
      <c r="G2261" s="214">
        <v>1246966</v>
      </c>
      <c r="H2261" s="210">
        <v>37026.374837962961</v>
      </c>
      <c r="I2261" t="s">
        <v>3439</v>
      </c>
      <c r="M2261" t="s">
        <v>3795</v>
      </c>
      <c r="N2261" t="s">
        <v>3275</v>
      </c>
      <c r="O2261" t="s">
        <v>3327</v>
      </c>
      <c r="Q2261" s="211">
        <v>5000</v>
      </c>
      <c r="S2261" t="s">
        <v>3796</v>
      </c>
      <c r="T2261" t="s">
        <v>2685</v>
      </c>
      <c r="U2261" s="213">
        <v>4.34</v>
      </c>
      <c r="V2261" t="s">
        <v>1790</v>
      </c>
      <c r="W2261" t="s">
        <v>3328</v>
      </c>
      <c r="X2261" t="s">
        <v>3329</v>
      </c>
      <c r="Y2261" t="s">
        <v>3280</v>
      </c>
      <c r="Z2261" t="s">
        <v>4117</v>
      </c>
      <c r="AA2261">
        <v>789701</v>
      </c>
      <c r="AB2261" s="210">
        <v>37027.875</v>
      </c>
      <c r="AC2261" s="210">
        <v>37027.875</v>
      </c>
    </row>
    <row r="2262" spans="1:30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25">
        <f t="shared" si="180"/>
        <v>10000</v>
      </c>
      <c r="G2262" s="214">
        <v>1246968</v>
      </c>
      <c r="H2262" s="210">
        <v>37026.374861111108</v>
      </c>
      <c r="I2262" t="s">
        <v>3157</v>
      </c>
      <c r="M2262" t="s">
        <v>3795</v>
      </c>
      <c r="N2262" t="s">
        <v>3275</v>
      </c>
      <c r="O2262" t="s">
        <v>3361</v>
      </c>
      <c r="P2262" s="211">
        <v>10000</v>
      </c>
      <c r="S2262" t="s">
        <v>3796</v>
      </c>
      <c r="T2262" t="s">
        <v>2685</v>
      </c>
      <c r="U2262" s="213">
        <v>4.43</v>
      </c>
      <c r="V2262" t="s">
        <v>3277</v>
      </c>
      <c r="W2262" t="s">
        <v>3363</v>
      </c>
      <c r="X2262" t="s">
        <v>3364</v>
      </c>
      <c r="Y2262" t="s">
        <v>3280</v>
      </c>
      <c r="Z2262" t="s">
        <v>4117</v>
      </c>
      <c r="AA2262">
        <v>789702</v>
      </c>
      <c r="AB2262" s="210">
        <v>37027.875</v>
      </c>
      <c r="AC2262" s="210">
        <v>37027.875</v>
      </c>
    </row>
    <row r="2263" spans="1:30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25">
        <f t="shared" si="180"/>
        <v>4085</v>
      </c>
      <c r="G2263" s="214">
        <v>1246967</v>
      </c>
      <c r="H2263" s="210">
        <v>37026.374861111108</v>
      </c>
      <c r="I2263" t="s">
        <v>3093</v>
      </c>
      <c r="M2263" t="s">
        <v>3795</v>
      </c>
      <c r="N2263" t="s">
        <v>3275</v>
      </c>
      <c r="O2263" t="s">
        <v>3516</v>
      </c>
      <c r="P2263" s="211">
        <v>4085</v>
      </c>
      <c r="S2263" t="s">
        <v>3796</v>
      </c>
      <c r="T2263" t="s">
        <v>2685</v>
      </c>
      <c r="U2263" s="213">
        <v>4.7050000000000001</v>
      </c>
      <c r="V2263" t="s">
        <v>1360</v>
      </c>
      <c r="W2263" t="s">
        <v>3518</v>
      </c>
      <c r="X2263" t="s">
        <v>3519</v>
      </c>
      <c r="Y2263" t="s">
        <v>3280</v>
      </c>
      <c r="Z2263" t="s">
        <v>4117</v>
      </c>
      <c r="AA2263">
        <v>789704</v>
      </c>
      <c r="AB2263" s="210">
        <v>37027.875</v>
      </c>
      <c r="AC2263" s="210">
        <v>37027.875</v>
      </c>
    </row>
    <row r="2264" spans="1:30" x14ac:dyDescent="0.2">
      <c r="A2264" s="44" t="str">
        <f t="shared" si="176"/>
        <v>US Natural Gas Financial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Financial</v>
      </c>
      <c r="E2264" s="44">
        <f>IF(VLOOKUP(S2264,'DD-Lookup'!$J$6:$L$50,3,FALSE)="Monthly",(YEAR(AC2264)-YEAR(AB2264))*12+MONTH(AC2264)-MONTH(AB2264)+1,(AC2264-AB2264+1))</f>
        <v>16</v>
      </c>
      <c r="F2264" s="225">
        <f t="shared" si="180"/>
        <v>48000</v>
      </c>
      <c r="G2264" s="214">
        <v>1246969</v>
      </c>
      <c r="H2264" s="210">
        <v>37026.374884259261</v>
      </c>
      <c r="I2264" t="s">
        <v>1791</v>
      </c>
      <c r="M2264" t="s">
        <v>3795</v>
      </c>
      <c r="N2264" t="s">
        <v>3247</v>
      </c>
      <c r="O2264" t="s">
        <v>3602</v>
      </c>
      <c r="P2264" s="211">
        <v>3000</v>
      </c>
      <c r="S2264" t="s">
        <v>3796</v>
      </c>
      <c r="T2264" t="s">
        <v>2685</v>
      </c>
      <c r="U2264" s="213">
        <v>4.5350000000000001</v>
      </c>
      <c r="V2264" t="s">
        <v>1792</v>
      </c>
      <c r="W2264" t="s">
        <v>3604</v>
      </c>
      <c r="X2264" t="s">
        <v>3605</v>
      </c>
      <c r="Y2264" t="s">
        <v>2803</v>
      </c>
      <c r="Z2264" t="s">
        <v>4117</v>
      </c>
      <c r="AA2264" t="s">
        <v>1793</v>
      </c>
      <c r="AB2264" s="210">
        <v>37027.875</v>
      </c>
      <c r="AC2264" s="210">
        <v>37042.875</v>
      </c>
      <c r="AD2264">
        <f>(AC2264-AB2264+1)*SUM(P2264:Q2264)</f>
        <v>48000</v>
      </c>
    </row>
    <row r="2265" spans="1:30" x14ac:dyDescent="0.2">
      <c r="A2265" s="44" t="str">
        <f t="shared" si="176"/>
        <v>US Natural Gas Financial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Financial</v>
      </c>
      <c r="E2265" s="44">
        <f>IF(VLOOKUP(S2265,'DD-Lookup'!$J$6:$L$50,3,FALSE)="Monthly",(YEAR(AC2265)-YEAR(AB2265))*12+MONTH(AC2265)-MONTH(AB2265)+1,(AC2265-AB2265+1))</f>
        <v>30</v>
      </c>
      <c r="F2265" s="225">
        <f t="shared" si="180"/>
        <v>300000</v>
      </c>
      <c r="G2265" s="214">
        <v>1246971</v>
      </c>
      <c r="H2265" s="210">
        <v>37026.374907407408</v>
      </c>
      <c r="I2265" t="s">
        <v>3163</v>
      </c>
      <c r="M2265" t="s">
        <v>3795</v>
      </c>
      <c r="N2265" t="s">
        <v>3247</v>
      </c>
      <c r="O2265" t="s">
        <v>3248</v>
      </c>
      <c r="P2265" s="211">
        <v>10000</v>
      </c>
      <c r="S2265" t="s">
        <v>3796</v>
      </c>
      <c r="T2265" t="s">
        <v>2685</v>
      </c>
      <c r="U2265" s="213">
        <v>4.5</v>
      </c>
      <c r="V2265" t="s">
        <v>1794</v>
      </c>
      <c r="W2265" t="s">
        <v>3975</v>
      </c>
      <c r="X2265" t="s">
        <v>3250</v>
      </c>
      <c r="Y2265" t="s">
        <v>2803</v>
      </c>
      <c r="Z2265" t="s">
        <v>4117</v>
      </c>
      <c r="AA2265" t="s">
        <v>1795</v>
      </c>
      <c r="AB2265" s="210">
        <v>37043.875</v>
      </c>
      <c r="AC2265" s="210">
        <v>37072.875</v>
      </c>
      <c r="AD2265">
        <f>(AC2265-AB2265+1)*SUM(P2265:Q2265)</f>
        <v>300000</v>
      </c>
    </row>
    <row r="2266" spans="1:30" x14ac:dyDescent="0.2">
      <c r="A2266" s="44" t="str">
        <f t="shared" si="176"/>
        <v>US Natural Gas Financial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Financial</v>
      </c>
      <c r="E2266" s="44">
        <f>IF(VLOOKUP(S2266,'DD-Lookup'!$J$6:$L$50,3,FALSE)="Monthly",(YEAR(AC2266)-YEAR(AB2266))*12+MONTH(AC2266)-MONTH(AB2266)+1,(AC2266-AB2266+1))</f>
        <v>153</v>
      </c>
      <c r="F2266" s="225">
        <f t="shared" si="180"/>
        <v>765000</v>
      </c>
      <c r="G2266" s="214">
        <v>1246972</v>
      </c>
      <c r="H2266" s="210">
        <v>37026.374918981484</v>
      </c>
      <c r="I2266" t="s">
        <v>3246</v>
      </c>
      <c r="M2266" t="s">
        <v>3795</v>
      </c>
      <c r="N2266" t="s">
        <v>3247</v>
      </c>
      <c r="O2266" t="s">
        <v>3430</v>
      </c>
      <c r="P2266" s="211">
        <v>5000</v>
      </c>
      <c r="S2266" t="s">
        <v>3796</v>
      </c>
      <c r="T2266" t="s">
        <v>2685</v>
      </c>
      <c r="U2266" s="213">
        <v>4.6100000000000003</v>
      </c>
      <c r="V2266" t="s">
        <v>1397</v>
      </c>
      <c r="W2266" t="s">
        <v>3975</v>
      </c>
      <c r="X2266" t="s">
        <v>3250</v>
      </c>
      <c r="Y2266" t="s">
        <v>2803</v>
      </c>
      <c r="Z2266" t="s">
        <v>4117</v>
      </c>
      <c r="AA2266" t="s">
        <v>1796</v>
      </c>
      <c r="AB2266" s="210">
        <v>37043</v>
      </c>
      <c r="AC2266" s="210">
        <v>37195</v>
      </c>
      <c r="AD2266">
        <f>(AC2266-AB2266+1)*SUM(P2266:Q2266)</f>
        <v>765000</v>
      </c>
    </row>
    <row r="2267" spans="1:30" x14ac:dyDescent="0.2">
      <c r="A2267" s="44" t="str">
        <f t="shared" si="176"/>
        <v>US Natural Gas Financial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16</v>
      </c>
      <c r="F2267" s="225">
        <f t="shared" si="180"/>
        <v>32000</v>
      </c>
      <c r="G2267" s="214">
        <v>1246973</v>
      </c>
      <c r="H2267" s="210">
        <v>37026.374965277777</v>
      </c>
      <c r="I2267" t="s">
        <v>3287</v>
      </c>
      <c r="M2267" t="s">
        <v>3795</v>
      </c>
      <c r="N2267" t="s">
        <v>3247</v>
      </c>
      <c r="O2267" t="s">
        <v>3422</v>
      </c>
      <c r="P2267" s="211">
        <v>2000</v>
      </c>
      <c r="S2267" t="s">
        <v>3796</v>
      </c>
      <c r="T2267" t="s">
        <v>2685</v>
      </c>
      <c r="U2267" s="213">
        <v>4.4450000000000003</v>
      </c>
      <c r="V2267" t="s">
        <v>1037</v>
      </c>
      <c r="W2267" t="s">
        <v>3424</v>
      </c>
      <c r="X2267" t="s">
        <v>3425</v>
      </c>
      <c r="Y2267" t="s">
        <v>2803</v>
      </c>
      <c r="Z2267" t="s">
        <v>4117</v>
      </c>
      <c r="AA2267" t="s">
        <v>1797</v>
      </c>
      <c r="AB2267" s="210">
        <v>37027.875</v>
      </c>
      <c r="AC2267" s="210">
        <v>37042.875</v>
      </c>
      <c r="AD2267">
        <f>(AC2267-AB2267+1)*SUM(P2267:Q2267)</f>
        <v>32000</v>
      </c>
    </row>
    <row r="2268" spans="1:30" x14ac:dyDescent="0.2">
      <c r="A2268" s="44" t="str">
        <f t="shared" si="176"/>
        <v xml:space="preserve"> Natural Gas Physical</v>
      </c>
      <c r="B2268" s="44" t="str">
        <f t="shared" si="177"/>
        <v/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25">
        <f t="shared" si="180"/>
        <v>10000</v>
      </c>
      <c r="G2268" s="214">
        <v>1246975</v>
      </c>
      <c r="H2268" s="210">
        <v>37026.374976851854</v>
      </c>
      <c r="I2268" t="s">
        <v>1262</v>
      </c>
      <c r="M2268" t="s">
        <v>3795</v>
      </c>
      <c r="N2268" t="s">
        <v>3623</v>
      </c>
      <c r="O2268" t="s">
        <v>3624</v>
      </c>
      <c r="P2268" s="211">
        <v>10000</v>
      </c>
      <c r="S2268" t="s">
        <v>4320</v>
      </c>
      <c r="T2268" t="s">
        <v>3625</v>
      </c>
      <c r="U2268" s="213">
        <v>6.04</v>
      </c>
      <c r="V2268" t="s">
        <v>1263</v>
      </c>
      <c r="W2268" t="s">
        <v>3627</v>
      </c>
      <c r="X2268" t="s">
        <v>3628</v>
      </c>
      <c r="Y2268" t="s">
        <v>3280</v>
      </c>
      <c r="Z2268" t="s">
        <v>4118</v>
      </c>
      <c r="AA2268">
        <v>789706</v>
      </c>
      <c r="AB2268" s="210">
        <v>37026.875</v>
      </c>
      <c r="AC2268" s="210">
        <v>37026.875</v>
      </c>
    </row>
    <row r="2269" spans="1:30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25">
        <f t="shared" si="180"/>
        <v>310000</v>
      </c>
      <c r="G2269" s="214">
        <v>1246974</v>
      </c>
      <c r="H2269" s="210">
        <v>37026.374976851854</v>
      </c>
      <c r="I2269" t="s">
        <v>1047</v>
      </c>
      <c r="M2269" t="s">
        <v>3795</v>
      </c>
      <c r="N2269" t="s">
        <v>3303</v>
      </c>
      <c r="O2269" t="s">
        <v>3401</v>
      </c>
      <c r="Q2269" s="211">
        <v>10000</v>
      </c>
      <c r="S2269" t="s">
        <v>3796</v>
      </c>
      <c r="T2269" t="s">
        <v>2685</v>
      </c>
      <c r="U2269" s="213">
        <v>0.56999999999999995</v>
      </c>
      <c r="V2269" t="s">
        <v>1049</v>
      </c>
      <c r="W2269" t="s">
        <v>3306</v>
      </c>
      <c r="X2269" t="s">
        <v>3307</v>
      </c>
      <c r="Y2269" t="s">
        <v>2803</v>
      </c>
      <c r="Z2269" t="s">
        <v>4117</v>
      </c>
      <c r="AA2269" t="s">
        <v>1798</v>
      </c>
      <c r="AB2269" s="210">
        <v>37073.875</v>
      </c>
      <c r="AC2269" s="210">
        <v>37103.875</v>
      </c>
      <c r="AD2269">
        <f>(AC2269-AB2269+1)*SUM(P2269:Q2269)</f>
        <v>310000</v>
      </c>
    </row>
    <row r="2270" spans="1:30" x14ac:dyDescent="0.2">
      <c r="A2270" s="44" t="str">
        <f t="shared" si="176"/>
        <v xml:space="preserve"> Natural Gas Physical</v>
      </c>
      <c r="B2270" s="44" t="str">
        <f t="shared" si="177"/>
        <v/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25">
        <f t="shared" si="180"/>
        <v>3211</v>
      </c>
      <c r="G2270" s="214">
        <v>1246976</v>
      </c>
      <c r="H2270" s="210">
        <v>37026.374976851854</v>
      </c>
      <c r="I2270" t="s">
        <v>1305</v>
      </c>
      <c r="M2270" t="s">
        <v>3795</v>
      </c>
      <c r="N2270" t="s">
        <v>3352</v>
      </c>
      <c r="O2270" t="s">
        <v>3353</v>
      </c>
      <c r="P2270" s="211">
        <v>3211</v>
      </c>
      <c r="S2270" t="s">
        <v>3796</v>
      </c>
      <c r="T2270" t="s">
        <v>2685</v>
      </c>
      <c r="U2270" s="213">
        <v>4.7</v>
      </c>
      <c r="V2270" t="s">
        <v>1306</v>
      </c>
      <c r="W2270" t="s">
        <v>3355</v>
      </c>
      <c r="X2270" t="s">
        <v>3356</v>
      </c>
      <c r="Y2270" t="s">
        <v>3280</v>
      </c>
      <c r="Z2270" t="s">
        <v>4117</v>
      </c>
      <c r="AA2270">
        <v>789708</v>
      </c>
      <c r="AB2270" s="210">
        <v>37027.875</v>
      </c>
      <c r="AC2270" s="210">
        <v>37027.875</v>
      </c>
    </row>
    <row r="2271" spans="1:30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25">
        <f t="shared" si="180"/>
        <v>5000</v>
      </c>
      <c r="G2271" s="214">
        <v>1246977</v>
      </c>
      <c r="H2271" s="210">
        <v>37026.374988425923</v>
      </c>
      <c r="I2271" t="s">
        <v>3822</v>
      </c>
      <c r="M2271" t="s">
        <v>3795</v>
      </c>
      <c r="N2271" t="s">
        <v>3275</v>
      </c>
      <c r="O2271" t="s">
        <v>3577</v>
      </c>
      <c r="P2271" s="211">
        <v>5000</v>
      </c>
      <c r="S2271" t="s">
        <v>3796</v>
      </c>
      <c r="T2271" t="s">
        <v>2685</v>
      </c>
      <c r="U2271" s="213">
        <v>4.7</v>
      </c>
      <c r="V2271" t="s">
        <v>1799</v>
      </c>
      <c r="W2271" t="s">
        <v>3579</v>
      </c>
      <c r="X2271" t="s">
        <v>3580</v>
      </c>
      <c r="Y2271" t="s">
        <v>3280</v>
      </c>
      <c r="Z2271" t="s">
        <v>4117</v>
      </c>
      <c r="AA2271">
        <v>789707</v>
      </c>
      <c r="AB2271" s="210">
        <v>37027.875</v>
      </c>
      <c r="AC2271" s="210">
        <v>37027.875</v>
      </c>
    </row>
    <row r="2272" spans="1:30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25">
        <f t="shared" si="180"/>
        <v>2500</v>
      </c>
      <c r="G2272" s="214">
        <v>1246979</v>
      </c>
      <c r="H2272" s="210">
        <v>37026.375</v>
      </c>
      <c r="I2272" t="s">
        <v>3234</v>
      </c>
      <c r="M2272" t="s">
        <v>3795</v>
      </c>
      <c r="N2272" t="s">
        <v>3275</v>
      </c>
      <c r="O2272" t="s">
        <v>3276</v>
      </c>
      <c r="P2272" s="211">
        <v>2500</v>
      </c>
      <c r="S2272" t="s">
        <v>3796</v>
      </c>
      <c r="T2272" t="s">
        <v>2685</v>
      </c>
      <c r="U2272" s="213">
        <v>4.57</v>
      </c>
      <c r="V2272" t="s">
        <v>1800</v>
      </c>
      <c r="W2272" t="s">
        <v>3278</v>
      </c>
      <c r="X2272" t="s">
        <v>3279</v>
      </c>
      <c r="Y2272" t="s">
        <v>3280</v>
      </c>
      <c r="Z2272" t="s">
        <v>4117</v>
      </c>
      <c r="AA2272">
        <v>789709</v>
      </c>
      <c r="AB2272" s="210">
        <v>37027.875</v>
      </c>
      <c r="AC2272" s="210">
        <v>37027.875</v>
      </c>
    </row>
    <row r="2273" spans="1:30" x14ac:dyDescent="0.2">
      <c r="A2273" s="44" t="str">
        <f t="shared" si="176"/>
        <v xml:space="preserve"> Natural Gas Physical</v>
      </c>
      <c r="B2273" s="44" t="str">
        <f t="shared" si="177"/>
        <v/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25">
        <f t="shared" si="180"/>
        <v>5000</v>
      </c>
      <c r="G2273" s="214">
        <v>1246981</v>
      </c>
      <c r="H2273" s="210">
        <v>37026.375104166669</v>
      </c>
      <c r="I2273" t="s">
        <v>1305</v>
      </c>
      <c r="M2273" t="s">
        <v>3795</v>
      </c>
      <c r="N2273" t="s">
        <v>3623</v>
      </c>
      <c r="O2273" t="s">
        <v>1454</v>
      </c>
      <c r="P2273" s="211">
        <v>5000</v>
      </c>
      <c r="S2273" t="s">
        <v>4320</v>
      </c>
      <c r="T2273" t="s">
        <v>3625</v>
      </c>
      <c r="U2273" s="213">
        <v>6.06</v>
      </c>
      <c r="V2273" t="s">
        <v>1455</v>
      </c>
      <c r="W2273" t="s">
        <v>3627</v>
      </c>
      <c r="X2273" t="s">
        <v>3628</v>
      </c>
      <c r="Y2273" t="s">
        <v>3280</v>
      </c>
      <c r="Z2273" t="s">
        <v>4118</v>
      </c>
      <c r="AA2273">
        <v>789711</v>
      </c>
      <c r="AB2273" s="210">
        <v>37027.875</v>
      </c>
      <c r="AC2273" s="210">
        <v>37027.875</v>
      </c>
    </row>
    <row r="2274" spans="1:30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25">
        <f t="shared" si="180"/>
        <v>3000</v>
      </c>
      <c r="G2274" s="214">
        <v>1246980</v>
      </c>
      <c r="H2274" s="210">
        <v>37026.375104166669</v>
      </c>
      <c r="I2274" t="s">
        <v>3565</v>
      </c>
      <c r="M2274" t="s">
        <v>3795</v>
      </c>
      <c r="N2274" t="s">
        <v>3275</v>
      </c>
      <c r="O2274" t="s">
        <v>3339</v>
      </c>
      <c r="P2274" s="211">
        <v>3000</v>
      </c>
      <c r="S2274" t="s">
        <v>3796</v>
      </c>
      <c r="T2274" t="s">
        <v>2685</v>
      </c>
      <c r="U2274" s="213">
        <v>4.33</v>
      </c>
      <c r="V2274" t="s">
        <v>1691</v>
      </c>
      <c r="W2274" t="s">
        <v>3328</v>
      </c>
      <c r="X2274" t="s">
        <v>3329</v>
      </c>
      <c r="Y2274" t="s">
        <v>3280</v>
      </c>
      <c r="Z2274" t="s">
        <v>4117</v>
      </c>
      <c r="AA2274">
        <v>789710</v>
      </c>
      <c r="AB2274" s="210">
        <v>37027.875</v>
      </c>
      <c r="AC2274" s="210">
        <v>37027.875</v>
      </c>
    </row>
    <row r="2275" spans="1:30" x14ac:dyDescent="0.2">
      <c r="A2275" s="44" t="str">
        <f t="shared" si="176"/>
        <v>US Natural Gas Financial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151</v>
      </c>
      <c r="F2275" s="225">
        <f t="shared" si="180"/>
        <v>755000</v>
      </c>
      <c r="G2275" s="214">
        <v>1246982</v>
      </c>
      <c r="H2275" s="210">
        <v>37026.375115740739</v>
      </c>
      <c r="I2275" t="s">
        <v>4237</v>
      </c>
      <c r="M2275" t="s">
        <v>3795</v>
      </c>
      <c r="N2275" t="s">
        <v>3247</v>
      </c>
      <c r="O2275" t="s">
        <v>3346</v>
      </c>
      <c r="P2275" s="211">
        <v>5000</v>
      </c>
      <c r="S2275" t="s">
        <v>3796</v>
      </c>
      <c r="T2275" t="s">
        <v>2685</v>
      </c>
      <c r="U2275" s="213">
        <v>4.9050000000000002</v>
      </c>
      <c r="V2275" t="s">
        <v>3455</v>
      </c>
      <c r="W2275" t="s">
        <v>3975</v>
      </c>
      <c r="X2275" t="s">
        <v>3250</v>
      </c>
      <c r="Y2275" t="s">
        <v>2803</v>
      </c>
      <c r="Z2275" t="s">
        <v>4117</v>
      </c>
      <c r="AA2275" t="s">
        <v>1801</v>
      </c>
      <c r="AB2275" s="210">
        <v>37196</v>
      </c>
      <c r="AC2275" s="210">
        <v>37346</v>
      </c>
      <c r="AD2275">
        <f>(AC2275-AB2275+1)*SUM(P2275:Q2275)</f>
        <v>755000</v>
      </c>
    </row>
    <row r="2276" spans="1:30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25">
        <f t="shared" si="180"/>
        <v>10000</v>
      </c>
      <c r="G2276" s="214">
        <v>1246983</v>
      </c>
      <c r="H2276" s="210">
        <v>37026.375138888892</v>
      </c>
      <c r="I2276" t="s">
        <v>3157</v>
      </c>
      <c r="M2276" t="s">
        <v>3795</v>
      </c>
      <c r="N2276" t="s">
        <v>3275</v>
      </c>
      <c r="O2276" t="s">
        <v>3361</v>
      </c>
      <c r="P2276" s="211">
        <v>10000</v>
      </c>
      <c r="S2276" t="s">
        <v>3796</v>
      </c>
      <c r="T2276" t="s">
        <v>2685</v>
      </c>
      <c r="U2276" s="213">
        <v>4.4249999999999998</v>
      </c>
      <c r="V2276" t="s">
        <v>3277</v>
      </c>
      <c r="W2276" t="s">
        <v>3363</v>
      </c>
      <c r="X2276" t="s">
        <v>3364</v>
      </c>
      <c r="Y2276" t="s">
        <v>3280</v>
      </c>
      <c r="Z2276" t="s">
        <v>4117</v>
      </c>
      <c r="AA2276">
        <v>789712</v>
      </c>
      <c r="AB2276" s="210">
        <v>37027.875</v>
      </c>
      <c r="AC2276" s="210">
        <v>37027.875</v>
      </c>
    </row>
    <row r="2277" spans="1:30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25">
        <f t="shared" si="180"/>
        <v>5000</v>
      </c>
      <c r="G2277" s="214">
        <v>1246985</v>
      </c>
      <c r="H2277" s="210">
        <v>37026.375173611108</v>
      </c>
      <c r="I2277" t="s">
        <v>3256</v>
      </c>
      <c r="M2277" t="s">
        <v>3795</v>
      </c>
      <c r="N2277" t="s">
        <v>3275</v>
      </c>
      <c r="O2277" t="s">
        <v>3340</v>
      </c>
      <c r="P2277" s="211">
        <v>5000</v>
      </c>
      <c r="S2277" t="s">
        <v>3796</v>
      </c>
      <c r="T2277" t="s">
        <v>2685</v>
      </c>
      <c r="U2277" s="213">
        <v>4.3449999999999998</v>
      </c>
      <c r="V2277" t="s">
        <v>1533</v>
      </c>
      <c r="W2277" t="s">
        <v>3328</v>
      </c>
      <c r="X2277" t="s">
        <v>3329</v>
      </c>
      <c r="Y2277" t="s">
        <v>3280</v>
      </c>
      <c r="Z2277" t="s">
        <v>4117</v>
      </c>
      <c r="AA2277">
        <v>789713</v>
      </c>
      <c r="AB2277" s="210">
        <v>37027.875</v>
      </c>
      <c r="AC2277" s="210">
        <v>37027.875</v>
      </c>
    </row>
    <row r="2278" spans="1:30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25">
        <f t="shared" si="180"/>
        <v>45</v>
      </c>
      <c r="G2278" s="214">
        <v>1246986</v>
      </c>
      <c r="H2278" s="210">
        <v>37026.375173611108</v>
      </c>
      <c r="I2278" t="s">
        <v>1771</v>
      </c>
      <c r="M2278" t="s">
        <v>3795</v>
      </c>
      <c r="N2278" t="s">
        <v>3275</v>
      </c>
      <c r="O2278" t="s">
        <v>3588</v>
      </c>
      <c r="Q2278" s="211">
        <v>45</v>
      </c>
      <c r="S2278" t="s">
        <v>3796</v>
      </c>
      <c r="T2278" t="s">
        <v>2685</v>
      </c>
      <c r="U2278" s="213">
        <v>4.3899999999999997</v>
      </c>
      <c r="V2278" t="s">
        <v>1772</v>
      </c>
      <c r="W2278" t="s">
        <v>3586</v>
      </c>
      <c r="X2278" t="s">
        <v>3587</v>
      </c>
      <c r="Y2278" t="s">
        <v>3280</v>
      </c>
      <c r="Z2278" t="s">
        <v>4117</v>
      </c>
      <c r="AA2278">
        <v>789714</v>
      </c>
      <c r="AB2278" s="210">
        <v>37027.875</v>
      </c>
      <c r="AC2278" s="210">
        <v>37027.875</v>
      </c>
    </row>
    <row r="2279" spans="1:30" x14ac:dyDescent="0.2">
      <c r="A2279" s="44" t="str">
        <f t="shared" si="176"/>
        <v xml:space="preserve"> Natural Gas Physical</v>
      </c>
      <c r="B2279" s="44" t="str">
        <f t="shared" si="177"/>
        <v/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25">
        <f t="shared" si="180"/>
        <v>5000</v>
      </c>
      <c r="G2279" s="214">
        <v>1246987</v>
      </c>
      <c r="H2279" s="210">
        <v>37026.375196759262</v>
      </c>
      <c r="I2279" t="s">
        <v>3086</v>
      </c>
      <c r="M2279" t="s">
        <v>3795</v>
      </c>
      <c r="N2279" t="s">
        <v>3623</v>
      </c>
      <c r="O2279" t="s">
        <v>3624</v>
      </c>
      <c r="P2279" s="211">
        <v>5000</v>
      </c>
      <c r="S2279" t="s">
        <v>4320</v>
      </c>
      <c r="T2279" t="s">
        <v>3625</v>
      </c>
      <c r="U2279" s="213">
        <v>6.03</v>
      </c>
      <c r="V2279" t="s">
        <v>1802</v>
      </c>
      <c r="W2279" t="s">
        <v>3627</v>
      </c>
      <c r="X2279" t="s">
        <v>3628</v>
      </c>
      <c r="Y2279" t="s">
        <v>3280</v>
      </c>
      <c r="Z2279" t="s">
        <v>4118</v>
      </c>
      <c r="AA2279">
        <v>789715</v>
      </c>
      <c r="AB2279" s="210">
        <v>37026.875</v>
      </c>
      <c r="AC2279" s="210">
        <v>37026.875</v>
      </c>
    </row>
    <row r="2280" spans="1:30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25">
        <f t="shared" si="180"/>
        <v>10000</v>
      </c>
      <c r="G2280" s="214">
        <v>1246988</v>
      </c>
      <c r="H2280" s="210">
        <v>37026.375196759262</v>
      </c>
      <c r="I2280" t="s">
        <v>4237</v>
      </c>
      <c r="M2280" t="s">
        <v>3795</v>
      </c>
      <c r="N2280" t="s">
        <v>3275</v>
      </c>
      <c r="O2280" t="s">
        <v>3373</v>
      </c>
      <c r="P2280" s="211">
        <v>10000</v>
      </c>
      <c r="S2280" t="s">
        <v>3796</v>
      </c>
      <c r="T2280" t="s">
        <v>2685</v>
      </c>
      <c r="U2280" s="213">
        <v>4.4249999999999998</v>
      </c>
      <c r="V2280" t="s">
        <v>3736</v>
      </c>
      <c r="W2280" t="s">
        <v>3363</v>
      </c>
      <c r="X2280" t="s">
        <v>3364</v>
      </c>
      <c r="Y2280" t="s">
        <v>3280</v>
      </c>
      <c r="Z2280" t="s">
        <v>4117</v>
      </c>
      <c r="AA2280">
        <v>789716</v>
      </c>
      <c r="AB2280" s="210">
        <v>37027.875</v>
      </c>
      <c r="AC2280" s="210">
        <v>37027.875</v>
      </c>
    </row>
    <row r="2281" spans="1:30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25">
        <f t="shared" si="180"/>
        <v>5000</v>
      </c>
      <c r="G2281" s="214">
        <v>1246989</v>
      </c>
      <c r="H2281" s="210">
        <v>37026.375208333331</v>
      </c>
      <c r="I2281" t="s">
        <v>1137</v>
      </c>
      <c r="M2281" t="s">
        <v>3795</v>
      </c>
      <c r="N2281" t="s">
        <v>3275</v>
      </c>
      <c r="O2281" t="s">
        <v>3635</v>
      </c>
      <c r="Q2281" s="211">
        <v>5000</v>
      </c>
      <c r="S2281" t="s">
        <v>3796</v>
      </c>
      <c r="T2281" t="s">
        <v>2685</v>
      </c>
      <c r="U2281" s="213">
        <v>3.0950000000000002</v>
      </c>
      <c r="V2281" t="s">
        <v>1210</v>
      </c>
      <c r="W2281" t="s">
        <v>3637</v>
      </c>
      <c r="X2281" t="s">
        <v>3580</v>
      </c>
      <c r="Y2281" t="s">
        <v>3280</v>
      </c>
      <c r="Z2281" t="s">
        <v>4117</v>
      </c>
      <c r="AA2281">
        <v>789717</v>
      </c>
      <c r="AB2281" s="210">
        <v>37027.875</v>
      </c>
      <c r="AC2281" s="210">
        <v>37027.875</v>
      </c>
    </row>
    <row r="2282" spans="1:30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25">
        <f t="shared" si="180"/>
        <v>10000</v>
      </c>
      <c r="G2282" s="214">
        <v>1246991</v>
      </c>
      <c r="H2282" s="210">
        <v>37026.375208333331</v>
      </c>
      <c r="I2282" t="s">
        <v>3822</v>
      </c>
      <c r="M2282" t="s">
        <v>3795</v>
      </c>
      <c r="N2282" t="s">
        <v>3275</v>
      </c>
      <c r="O2282" t="s">
        <v>3470</v>
      </c>
      <c r="Q2282" s="211">
        <v>10000</v>
      </c>
      <c r="S2282" t="s">
        <v>3796</v>
      </c>
      <c r="T2282" t="s">
        <v>2685</v>
      </c>
      <c r="U2282" s="213">
        <v>4.42</v>
      </c>
      <c r="V2282" t="s">
        <v>3410</v>
      </c>
      <c r="W2282" t="s">
        <v>3471</v>
      </c>
      <c r="X2282" t="s">
        <v>3472</v>
      </c>
      <c r="Y2282" t="s">
        <v>3280</v>
      </c>
      <c r="Z2282" t="s">
        <v>4117</v>
      </c>
      <c r="AA2282">
        <v>789719</v>
      </c>
      <c r="AB2282" s="210">
        <v>37027.875</v>
      </c>
      <c r="AC2282" s="210">
        <v>37027.875</v>
      </c>
    </row>
    <row r="2283" spans="1:30" x14ac:dyDescent="0.2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30</v>
      </c>
      <c r="F2283" s="225">
        <f t="shared" si="180"/>
        <v>150000</v>
      </c>
      <c r="G2283" s="214">
        <v>1246992</v>
      </c>
      <c r="H2283" s="210">
        <v>37026.375219907408</v>
      </c>
      <c r="I2283" t="s">
        <v>3524</v>
      </c>
      <c r="M2283" t="s">
        <v>3795</v>
      </c>
      <c r="N2283" t="s">
        <v>3303</v>
      </c>
      <c r="O2283" t="s">
        <v>3640</v>
      </c>
      <c r="P2283" s="211">
        <v>5000</v>
      </c>
      <c r="S2283" t="s">
        <v>3796</v>
      </c>
      <c r="T2283" t="s">
        <v>2685</v>
      </c>
      <c r="U2283" s="213">
        <v>-1.1399999999999999</v>
      </c>
      <c r="V2283" t="s">
        <v>3677</v>
      </c>
      <c r="W2283" t="s">
        <v>3641</v>
      </c>
      <c r="X2283" t="s">
        <v>3642</v>
      </c>
      <c r="Y2283" t="s">
        <v>2803</v>
      </c>
      <c r="Z2283" t="s">
        <v>4117</v>
      </c>
      <c r="AA2283" t="s">
        <v>1803</v>
      </c>
      <c r="AB2283" s="210">
        <v>37043.875</v>
      </c>
      <c r="AC2283" s="210">
        <v>37072.875</v>
      </c>
      <c r="AD2283">
        <f>(AC2283-AB2283+1)*SUM(P2283:Q2283)</f>
        <v>150000</v>
      </c>
    </row>
    <row r="2284" spans="1:30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25">
        <f t="shared" si="180"/>
        <v>5000</v>
      </c>
      <c r="G2284" s="214">
        <v>1246995</v>
      </c>
      <c r="H2284" s="210">
        <v>37026.375243055554</v>
      </c>
      <c r="I2284" t="s">
        <v>3692</v>
      </c>
      <c r="M2284" t="s">
        <v>3795</v>
      </c>
      <c r="N2284" t="s">
        <v>3275</v>
      </c>
      <c r="O2284" t="s">
        <v>3635</v>
      </c>
      <c r="P2284" s="211">
        <v>5000</v>
      </c>
      <c r="S2284" t="s">
        <v>3796</v>
      </c>
      <c r="T2284" t="s">
        <v>2685</v>
      </c>
      <c r="U2284" s="213">
        <v>3.07</v>
      </c>
      <c r="V2284" t="s">
        <v>1639</v>
      </c>
      <c r="W2284" t="s">
        <v>3637</v>
      </c>
      <c r="X2284" t="s">
        <v>3580</v>
      </c>
      <c r="Y2284" t="s">
        <v>3280</v>
      </c>
      <c r="Z2284" t="s">
        <v>4117</v>
      </c>
      <c r="AA2284">
        <v>789721</v>
      </c>
      <c r="AB2284" s="210">
        <v>37027.875</v>
      </c>
      <c r="AC2284" s="210">
        <v>37027.875</v>
      </c>
    </row>
    <row r="2285" spans="1:30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25">
        <f t="shared" si="180"/>
        <v>5000</v>
      </c>
      <c r="G2285" s="214">
        <v>1246993</v>
      </c>
      <c r="H2285" s="210">
        <v>37026.375243055554</v>
      </c>
      <c r="I2285" t="s">
        <v>3334</v>
      </c>
      <c r="M2285" t="s">
        <v>3795</v>
      </c>
      <c r="N2285" t="s">
        <v>3275</v>
      </c>
      <c r="O2285" t="s">
        <v>3327</v>
      </c>
      <c r="P2285" s="211">
        <v>5000</v>
      </c>
      <c r="S2285" t="s">
        <v>3796</v>
      </c>
      <c r="T2285" t="s">
        <v>2685</v>
      </c>
      <c r="U2285" s="213">
        <v>4.335</v>
      </c>
      <c r="V2285" t="s">
        <v>3463</v>
      </c>
      <c r="W2285" t="s">
        <v>3328</v>
      </c>
      <c r="X2285" t="s">
        <v>3329</v>
      </c>
      <c r="Y2285" t="s">
        <v>3280</v>
      </c>
      <c r="Z2285" t="s">
        <v>4117</v>
      </c>
      <c r="AA2285">
        <v>789720</v>
      </c>
      <c r="AB2285" s="210">
        <v>37027.875</v>
      </c>
      <c r="AC2285" s="210">
        <v>37027.875</v>
      </c>
    </row>
    <row r="2286" spans="1:30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25">
        <f t="shared" si="180"/>
        <v>10000</v>
      </c>
      <c r="G2286" s="214">
        <v>1246996</v>
      </c>
      <c r="H2286" s="210">
        <v>37026.3752662037</v>
      </c>
      <c r="I2286" t="s">
        <v>1804</v>
      </c>
      <c r="M2286" t="s">
        <v>3795</v>
      </c>
      <c r="N2286" t="s">
        <v>3275</v>
      </c>
      <c r="O2286" t="s">
        <v>3276</v>
      </c>
      <c r="P2286" s="211">
        <v>10000</v>
      </c>
      <c r="S2286" t="s">
        <v>3796</v>
      </c>
      <c r="T2286" t="s">
        <v>2685</v>
      </c>
      <c r="U2286" s="213">
        <v>4.5663</v>
      </c>
      <c r="V2286" t="s">
        <v>1805</v>
      </c>
      <c r="W2286" t="s">
        <v>3278</v>
      </c>
      <c r="X2286" t="s">
        <v>3279</v>
      </c>
      <c r="Y2286" t="s">
        <v>3280</v>
      </c>
      <c r="Z2286" t="s">
        <v>4117</v>
      </c>
      <c r="AA2286">
        <v>789722</v>
      </c>
      <c r="AB2286" s="210">
        <v>37027.875</v>
      </c>
      <c r="AC2286" s="210">
        <v>37027.875</v>
      </c>
    </row>
    <row r="2287" spans="1:30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25">
        <f t="shared" si="180"/>
        <v>10000</v>
      </c>
      <c r="G2287" s="214">
        <v>1246997</v>
      </c>
      <c r="H2287" s="210">
        <v>37026.375277777777</v>
      </c>
      <c r="I2287" t="s">
        <v>3272</v>
      </c>
      <c r="M2287" t="s">
        <v>3795</v>
      </c>
      <c r="N2287" t="s">
        <v>3275</v>
      </c>
      <c r="O2287" t="s">
        <v>3593</v>
      </c>
      <c r="P2287" s="211">
        <v>10000</v>
      </c>
      <c r="S2287" t="s">
        <v>3796</v>
      </c>
      <c r="T2287" t="s">
        <v>2685</v>
      </c>
      <c r="U2287" s="213">
        <v>5.95</v>
      </c>
      <c r="V2287" t="s">
        <v>1622</v>
      </c>
      <c r="W2287" t="s">
        <v>3579</v>
      </c>
      <c r="X2287" t="s">
        <v>3580</v>
      </c>
      <c r="Y2287" t="s">
        <v>3280</v>
      </c>
      <c r="Z2287" t="s">
        <v>4117</v>
      </c>
      <c r="AA2287">
        <v>789724</v>
      </c>
      <c r="AB2287" s="210">
        <v>37027.875</v>
      </c>
      <c r="AC2287" s="210">
        <v>37027.875</v>
      </c>
    </row>
    <row r="2288" spans="1:30" x14ac:dyDescent="0.2">
      <c r="A2288" s="44" t="str">
        <f t="shared" si="176"/>
        <v xml:space="preserve"> Natural Gas Physical</v>
      </c>
      <c r="B2288" s="44" t="str">
        <f t="shared" si="177"/>
        <v/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16</v>
      </c>
      <c r="F2288" s="225">
        <f t="shared" si="180"/>
        <v>80000</v>
      </c>
      <c r="G2288" s="214">
        <v>1246998</v>
      </c>
      <c r="H2288" s="210">
        <v>37026.375289351854</v>
      </c>
      <c r="I2288" t="s">
        <v>1560</v>
      </c>
      <c r="M2288" t="s">
        <v>3795</v>
      </c>
      <c r="N2288" t="s">
        <v>3623</v>
      </c>
      <c r="O2288" t="s">
        <v>1637</v>
      </c>
      <c r="P2288" s="211">
        <v>5000</v>
      </c>
      <c r="S2288" t="s">
        <v>4320</v>
      </c>
      <c r="T2288" t="s">
        <v>3625</v>
      </c>
      <c r="U2288" s="213">
        <v>6.04</v>
      </c>
      <c r="V2288" t="s">
        <v>1561</v>
      </c>
      <c r="W2288" t="s">
        <v>1471</v>
      </c>
      <c r="X2288" t="s">
        <v>3628</v>
      </c>
      <c r="Y2288" t="s">
        <v>3280</v>
      </c>
      <c r="Z2288" t="s">
        <v>4118</v>
      </c>
      <c r="AA2288">
        <v>789723</v>
      </c>
      <c r="AB2288" s="210">
        <v>37027.875</v>
      </c>
      <c r="AC2288" s="210">
        <v>37042.875</v>
      </c>
    </row>
    <row r="2289" spans="1:30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25">
        <f t="shared" si="180"/>
        <v>10000</v>
      </c>
      <c r="G2289" s="214">
        <v>1246999</v>
      </c>
      <c r="H2289" s="210">
        <v>37026.375289351854</v>
      </c>
      <c r="I2289" t="s">
        <v>3822</v>
      </c>
      <c r="M2289" t="s">
        <v>3795</v>
      </c>
      <c r="N2289" t="s">
        <v>3275</v>
      </c>
      <c r="O2289" t="s">
        <v>3373</v>
      </c>
      <c r="P2289" s="211">
        <v>10000</v>
      </c>
      <c r="S2289" t="s">
        <v>3796</v>
      </c>
      <c r="T2289" t="s">
        <v>2685</v>
      </c>
      <c r="U2289" s="213">
        <v>4.42</v>
      </c>
      <c r="V2289" t="s">
        <v>3410</v>
      </c>
      <c r="W2289" t="s">
        <v>3363</v>
      </c>
      <c r="X2289" t="s">
        <v>3364</v>
      </c>
      <c r="Y2289" t="s">
        <v>3280</v>
      </c>
      <c r="Z2289" t="s">
        <v>4117</v>
      </c>
      <c r="AA2289">
        <v>789725</v>
      </c>
      <c r="AB2289" s="210">
        <v>37027.875</v>
      </c>
      <c r="AC2289" s="210">
        <v>37027.875</v>
      </c>
    </row>
    <row r="2290" spans="1:30" x14ac:dyDescent="0.2">
      <c r="A2290" s="44" t="str">
        <f t="shared" si="176"/>
        <v>US Natural Gas Financial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Financial</v>
      </c>
      <c r="E2290" s="44">
        <f>IF(VLOOKUP(S2290,'DD-Lookup'!$J$6:$L$50,3,FALSE)="Monthly",(YEAR(AC2290)-YEAR(AB2290))*12+MONTH(AC2290)-MONTH(AB2290)+1,(AC2290-AB2290+1))</f>
        <v>30</v>
      </c>
      <c r="F2290" s="225">
        <f t="shared" si="180"/>
        <v>450000</v>
      </c>
      <c r="G2290" s="214">
        <v>1247000</v>
      </c>
      <c r="H2290" s="210">
        <v>37026.375300925924</v>
      </c>
      <c r="I2290" t="s">
        <v>3045</v>
      </c>
      <c r="M2290" t="s">
        <v>3795</v>
      </c>
      <c r="N2290" t="s">
        <v>3247</v>
      </c>
      <c r="O2290" t="s">
        <v>3248</v>
      </c>
      <c r="Q2290" s="211">
        <v>15000</v>
      </c>
      <c r="S2290" t="s">
        <v>3796</v>
      </c>
      <c r="T2290" t="s">
        <v>2685</v>
      </c>
      <c r="U2290" s="213">
        <v>4.5</v>
      </c>
      <c r="V2290" t="s">
        <v>1548</v>
      </c>
      <c r="W2290" t="s">
        <v>3975</v>
      </c>
      <c r="X2290" t="s">
        <v>3250</v>
      </c>
      <c r="Y2290" t="s">
        <v>2803</v>
      </c>
      <c r="Z2290" t="s">
        <v>4117</v>
      </c>
      <c r="AA2290" t="s">
        <v>1806</v>
      </c>
      <c r="AB2290" s="210">
        <v>37043.875</v>
      </c>
      <c r="AC2290" s="210">
        <v>37072.875</v>
      </c>
      <c r="AD2290">
        <f>(AC2290-AB2290+1)*SUM(P2290:Q2290)</f>
        <v>450000</v>
      </c>
    </row>
    <row r="2291" spans="1:30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25">
        <f t="shared" si="180"/>
        <v>10000</v>
      </c>
      <c r="G2291" s="214">
        <v>1247001</v>
      </c>
      <c r="H2291" s="210">
        <v>37026.375300925924</v>
      </c>
      <c r="I2291" t="s">
        <v>3822</v>
      </c>
      <c r="M2291" t="s">
        <v>3795</v>
      </c>
      <c r="N2291" t="s">
        <v>3275</v>
      </c>
      <c r="O2291" t="s">
        <v>3361</v>
      </c>
      <c r="Q2291" s="211">
        <v>10000</v>
      </c>
      <c r="S2291" t="s">
        <v>3796</v>
      </c>
      <c r="T2291" t="s">
        <v>2685</v>
      </c>
      <c r="U2291" s="213">
        <v>4.42</v>
      </c>
      <c r="V2291" t="s">
        <v>3400</v>
      </c>
      <c r="W2291" t="s">
        <v>3363</v>
      </c>
      <c r="X2291" t="s">
        <v>3364</v>
      </c>
      <c r="Y2291" t="s">
        <v>3280</v>
      </c>
      <c r="Z2291" t="s">
        <v>4117</v>
      </c>
      <c r="AA2291">
        <v>789726</v>
      </c>
      <c r="AB2291" s="210">
        <v>37027.875</v>
      </c>
      <c r="AC2291" s="210">
        <v>37027.875</v>
      </c>
    </row>
    <row r="2292" spans="1:30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25">
        <f t="shared" si="180"/>
        <v>1854</v>
      </c>
      <c r="G2292" s="214">
        <v>1247003</v>
      </c>
      <c r="H2292" s="210">
        <v>37026.375428240739</v>
      </c>
      <c r="I2292" t="s">
        <v>1807</v>
      </c>
      <c r="M2292" t="s">
        <v>3795</v>
      </c>
      <c r="N2292" t="s">
        <v>3275</v>
      </c>
      <c r="O2292" t="s">
        <v>3535</v>
      </c>
      <c r="P2292" s="211">
        <v>1854</v>
      </c>
      <c r="S2292" t="s">
        <v>3796</v>
      </c>
      <c r="T2292" t="s">
        <v>2685</v>
      </c>
      <c r="U2292" s="213">
        <v>4.415</v>
      </c>
      <c r="V2292" t="s">
        <v>1808</v>
      </c>
      <c r="W2292" t="s">
        <v>3471</v>
      </c>
      <c r="X2292" t="s">
        <v>3472</v>
      </c>
      <c r="Y2292" t="s">
        <v>3280</v>
      </c>
      <c r="Z2292" t="s">
        <v>4117</v>
      </c>
      <c r="AA2292">
        <v>789728</v>
      </c>
      <c r="AB2292" s="210">
        <v>37027.875</v>
      </c>
      <c r="AC2292" s="210">
        <v>37027.875</v>
      </c>
    </row>
    <row r="2293" spans="1:30" x14ac:dyDescent="0.2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151</v>
      </c>
      <c r="F2293" s="225">
        <f t="shared" si="180"/>
        <v>755000</v>
      </c>
      <c r="G2293" s="214">
        <v>1247004</v>
      </c>
      <c r="H2293" s="210">
        <v>37026.375462962962</v>
      </c>
      <c r="I2293" t="s">
        <v>3163</v>
      </c>
      <c r="M2293" t="s">
        <v>3795</v>
      </c>
      <c r="N2293" t="s">
        <v>3247</v>
      </c>
      <c r="O2293" t="s">
        <v>3346</v>
      </c>
      <c r="P2293" s="211">
        <v>5000</v>
      </c>
      <c r="S2293" t="s">
        <v>3796</v>
      </c>
      <c r="T2293" t="s">
        <v>2685</v>
      </c>
      <c r="U2293" s="213">
        <v>4.9000000000000004</v>
      </c>
      <c r="V2293" t="s">
        <v>3358</v>
      </c>
      <c r="W2293" t="s">
        <v>3975</v>
      </c>
      <c r="X2293" t="s">
        <v>3250</v>
      </c>
      <c r="Y2293" t="s">
        <v>2803</v>
      </c>
      <c r="Z2293" t="s">
        <v>4117</v>
      </c>
      <c r="AA2293" t="s">
        <v>1809</v>
      </c>
      <c r="AB2293" s="210">
        <v>37196</v>
      </c>
      <c r="AC2293" s="210">
        <v>37346</v>
      </c>
      <c r="AD2293">
        <f>(AC2293-AB2293+1)*SUM(P2293:Q2293)</f>
        <v>755000</v>
      </c>
    </row>
    <row r="2294" spans="1:30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25">
        <f t="shared" si="180"/>
        <v>10000</v>
      </c>
      <c r="G2294" s="214">
        <v>1247005</v>
      </c>
      <c r="H2294" s="210">
        <v>37026.375474537039</v>
      </c>
      <c r="I2294" t="s">
        <v>3591</v>
      </c>
      <c r="M2294" t="s">
        <v>3795</v>
      </c>
      <c r="N2294" t="s">
        <v>3275</v>
      </c>
      <c r="O2294" t="s">
        <v>3588</v>
      </c>
      <c r="P2294" s="211">
        <v>10000</v>
      </c>
      <c r="S2294" t="s">
        <v>3796</v>
      </c>
      <c r="T2294" t="s">
        <v>2685</v>
      </c>
      <c r="U2294" s="213">
        <v>4.38</v>
      </c>
      <c r="V2294" t="s">
        <v>3592</v>
      </c>
      <c r="W2294" t="s">
        <v>3586</v>
      </c>
      <c r="X2294" t="s">
        <v>3587</v>
      </c>
      <c r="Y2294" t="s">
        <v>3280</v>
      </c>
      <c r="Z2294" t="s">
        <v>4117</v>
      </c>
      <c r="AA2294">
        <v>789729</v>
      </c>
      <c r="AB2294" s="210">
        <v>37027.875</v>
      </c>
      <c r="AC2294" s="210">
        <v>37027.875</v>
      </c>
    </row>
    <row r="2295" spans="1:30" x14ac:dyDescent="0.2">
      <c r="A2295" s="44" t="str">
        <f t="shared" si="176"/>
        <v xml:space="preserve"> Natural Gas Physical</v>
      </c>
      <c r="B2295" s="44" t="str">
        <f t="shared" si="177"/>
        <v/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25">
        <f t="shared" si="180"/>
        <v>10000</v>
      </c>
      <c r="G2295" s="214">
        <v>1247006</v>
      </c>
      <c r="H2295" s="210">
        <v>37026.375555555554</v>
      </c>
      <c r="I2295" t="s">
        <v>3310</v>
      </c>
      <c r="M2295" t="s">
        <v>3795</v>
      </c>
      <c r="N2295" t="s">
        <v>3352</v>
      </c>
      <c r="O2295" t="s">
        <v>3353</v>
      </c>
      <c r="Q2295" s="211">
        <v>10000</v>
      </c>
      <c r="S2295" t="s">
        <v>3796</v>
      </c>
      <c r="T2295" t="s">
        <v>2685</v>
      </c>
      <c r="U2295" s="213">
        <v>4.6950000000000003</v>
      </c>
      <c r="V2295" t="s">
        <v>3354</v>
      </c>
      <c r="W2295" t="s">
        <v>3355</v>
      </c>
      <c r="X2295" t="s">
        <v>3356</v>
      </c>
      <c r="Y2295" t="s">
        <v>3280</v>
      </c>
      <c r="Z2295" t="s">
        <v>4117</v>
      </c>
      <c r="AA2295">
        <v>789730</v>
      </c>
      <c r="AB2295" s="210">
        <v>37027.875</v>
      </c>
      <c r="AC2295" s="210">
        <v>37027.875</v>
      </c>
    </row>
    <row r="2296" spans="1:30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25">
        <f t="shared" si="180"/>
        <v>5000</v>
      </c>
      <c r="G2296" s="214">
        <v>1247007</v>
      </c>
      <c r="H2296" s="210">
        <v>37026.375555555554</v>
      </c>
      <c r="I2296" t="s">
        <v>3234</v>
      </c>
      <c r="M2296" t="s">
        <v>3795</v>
      </c>
      <c r="N2296" t="s">
        <v>3275</v>
      </c>
      <c r="O2296" t="s">
        <v>3569</v>
      </c>
      <c r="Q2296" s="211">
        <v>5000</v>
      </c>
      <c r="S2296" t="s">
        <v>3796</v>
      </c>
      <c r="T2296" t="s">
        <v>2685</v>
      </c>
      <c r="U2296" s="213">
        <v>4.88</v>
      </c>
      <c r="V2296" t="s">
        <v>3595</v>
      </c>
      <c r="W2296" t="s">
        <v>3539</v>
      </c>
      <c r="X2296" t="s">
        <v>3540</v>
      </c>
      <c r="Y2296" t="s">
        <v>3280</v>
      </c>
      <c r="Z2296" t="s">
        <v>4117</v>
      </c>
      <c r="AA2296">
        <v>789731</v>
      </c>
      <c r="AB2296" s="210">
        <v>37027.875</v>
      </c>
      <c r="AC2296" s="210">
        <v>37027.875</v>
      </c>
    </row>
    <row r="2297" spans="1:30" x14ac:dyDescent="0.2">
      <c r="A2297" s="44" t="str">
        <f t="shared" si="176"/>
        <v xml:space="preserve"> Natural Gas Physical</v>
      </c>
      <c r="B2297" s="44" t="str">
        <f t="shared" si="177"/>
        <v/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25">
        <f t="shared" si="180"/>
        <v>5000</v>
      </c>
      <c r="G2297" s="214">
        <v>1247008</v>
      </c>
      <c r="H2297" s="210">
        <v>37026.375567129631</v>
      </c>
      <c r="I2297" t="s">
        <v>1416</v>
      </c>
      <c r="M2297" t="s">
        <v>3795</v>
      </c>
      <c r="N2297" t="s">
        <v>3623</v>
      </c>
      <c r="O2297" t="s">
        <v>3624</v>
      </c>
      <c r="P2297" s="211">
        <v>5000</v>
      </c>
      <c r="S2297" t="s">
        <v>4320</v>
      </c>
      <c r="T2297" t="s">
        <v>3625</v>
      </c>
      <c r="U2297" s="213">
        <v>6.0250000000000004</v>
      </c>
      <c r="V2297" t="s">
        <v>1579</v>
      </c>
      <c r="W2297" t="s">
        <v>3627</v>
      </c>
      <c r="X2297" t="s">
        <v>3628</v>
      </c>
      <c r="Y2297" t="s">
        <v>3280</v>
      </c>
      <c r="Z2297" t="s">
        <v>4118</v>
      </c>
      <c r="AA2297">
        <v>789732</v>
      </c>
      <c r="AB2297" s="210">
        <v>37026.875</v>
      </c>
      <c r="AC2297" s="210">
        <v>37026.875</v>
      </c>
    </row>
    <row r="2298" spans="1:30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25">
        <f t="shared" si="180"/>
        <v>7500</v>
      </c>
      <c r="G2298" s="214">
        <v>1247010</v>
      </c>
      <c r="H2298" s="210">
        <v>37026.375578703701</v>
      </c>
      <c r="I2298" t="s">
        <v>3157</v>
      </c>
      <c r="M2298" t="s">
        <v>3795</v>
      </c>
      <c r="N2298" t="s">
        <v>3275</v>
      </c>
      <c r="O2298" t="s">
        <v>3276</v>
      </c>
      <c r="P2298" s="211">
        <v>7500</v>
      </c>
      <c r="S2298" t="s">
        <v>3796</v>
      </c>
      <c r="T2298" t="s">
        <v>2685</v>
      </c>
      <c r="U2298" s="213">
        <v>4.5650000000000004</v>
      </c>
      <c r="V2298" t="s">
        <v>3277</v>
      </c>
      <c r="W2298" t="s">
        <v>3278</v>
      </c>
      <c r="X2298" t="s">
        <v>3279</v>
      </c>
      <c r="Y2298" t="s">
        <v>3280</v>
      </c>
      <c r="Z2298" t="s">
        <v>4117</v>
      </c>
      <c r="AA2298">
        <v>789733</v>
      </c>
      <c r="AB2298" s="210">
        <v>37027.875</v>
      </c>
      <c r="AC2298" s="210">
        <v>37027.875</v>
      </c>
    </row>
    <row r="2299" spans="1:30" x14ac:dyDescent="0.2">
      <c r="A2299" s="44" t="str">
        <f t="shared" si="176"/>
        <v>US Natural Gas Financial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Financial</v>
      </c>
      <c r="E2299" s="44">
        <f>IF(VLOOKUP(S2299,'DD-Lookup'!$J$6:$L$50,3,FALSE)="Monthly",(YEAR(AC2299)-YEAR(AB2299))*12+MONTH(AC2299)-MONTH(AB2299)+1,(AC2299-AB2299+1))</f>
        <v>31</v>
      </c>
      <c r="F2299" s="225">
        <f t="shared" si="180"/>
        <v>620000</v>
      </c>
      <c r="G2299" s="214">
        <v>1247012</v>
      </c>
      <c r="H2299" s="210">
        <v>37026.375613425924</v>
      </c>
      <c r="I2299" t="s">
        <v>3473</v>
      </c>
      <c r="M2299" t="s">
        <v>3795</v>
      </c>
      <c r="N2299" t="s">
        <v>3303</v>
      </c>
      <c r="O2299" t="s">
        <v>3401</v>
      </c>
      <c r="Q2299" s="211">
        <v>20000</v>
      </c>
      <c r="S2299" t="s">
        <v>3796</v>
      </c>
      <c r="T2299" t="s">
        <v>2685</v>
      </c>
      <c r="U2299" s="213">
        <v>0.56999999999999995</v>
      </c>
      <c r="V2299" t="s">
        <v>1589</v>
      </c>
      <c r="W2299" t="s">
        <v>3306</v>
      </c>
      <c r="X2299" t="s">
        <v>3307</v>
      </c>
      <c r="Y2299" t="s">
        <v>2803</v>
      </c>
      <c r="Z2299" t="s">
        <v>4117</v>
      </c>
      <c r="AA2299" t="s">
        <v>1810</v>
      </c>
      <c r="AB2299" s="210">
        <v>37073.875</v>
      </c>
      <c r="AC2299" s="210">
        <v>37103.875</v>
      </c>
      <c r="AD2299">
        <f>(AC2299-AB2299+1)*SUM(P2299:Q2299)</f>
        <v>620000</v>
      </c>
    </row>
    <row r="2300" spans="1:30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25">
        <f t="shared" si="180"/>
        <v>5000</v>
      </c>
      <c r="G2300" s="214">
        <v>1247011</v>
      </c>
      <c r="H2300" s="210">
        <v>37026.375613425924</v>
      </c>
      <c r="I2300" t="s">
        <v>3324</v>
      </c>
      <c r="M2300" t="s">
        <v>3795</v>
      </c>
      <c r="N2300" t="s">
        <v>3275</v>
      </c>
      <c r="O2300" t="s">
        <v>3337</v>
      </c>
      <c r="P2300" s="211">
        <v>5000</v>
      </c>
      <c r="S2300" t="s">
        <v>3796</v>
      </c>
      <c r="T2300" t="s">
        <v>2685</v>
      </c>
      <c r="U2300" s="213">
        <v>4.34</v>
      </c>
      <c r="V2300" t="s">
        <v>3394</v>
      </c>
      <c r="W2300" t="s">
        <v>3328</v>
      </c>
      <c r="X2300" t="s">
        <v>3329</v>
      </c>
      <c r="Y2300" t="s">
        <v>3280</v>
      </c>
      <c r="Z2300" t="s">
        <v>4117</v>
      </c>
      <c r="AA2300">
        <v>789734</v>
      </c>
      <c r="AB2300" s="210">
        <v>37027.875</v>
      </c>
      <c r="AC2300" s="210">
        <v>37027.875</v>
      </c>
    </row>
    <row r="2301" spans="1:30" x14ac:dyDescent="0.2">
      <c r="A2301" s="44" t="str">
        <f t="shared" si="176"/>
        <v>US Natural Gas Financial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153</v>
      </c>
      <c r="F2301" s="225">
        <f t="shared" si="180"/>
        <v>765000</v>
      </c>
      <c r="G2301" s="214">
        <v>1247014</v>
      </c>
      <c r="H2301" s="210">
        <v>37026.375625000001</v>
      </c>
      <c r="I2301" t="s">
        <v>3324</v>
      </c>
      <c r="M2301" t="s">
        <v>3795</v>
      </c>
      <c r="N2301" t="s">
        <v>3247</v>
      </c>
      <c r="O2301" t="s">
        <v>3430</v>
      </c>
      <c r="P2301" s="211">
        <v>5000</v>
      </c>
      <c r="S2301" t="s">
        <v>3796</v>
      </c>
      <c r="T2301" t="s">
        <v>2685</v>
      </c>
      <c r="U2301" s="213">
        <v>4.6050000000000004</v>
      </c>
      <c r="V2301" t="s">
        <v>1811</v>
      </c>
      <c r="W2301" t="s">
        <v>3975</v>
      </c>
      <c r="X2301" t="s">
        <v>3250</v>
      </c>
      <c r="Y2301" t="s">
        <v>2803</v>
      </c>
      <c r="Z2301" t="s">
        <v>4117</v>
      </c>
      <c r="AA2301" t="s">
        <v>1812</v>
      </c>
      <c r="AB2301" s="210">
        <v>37043</v>
      </c>
      <c r="AC2301" s="210">
        <v>37195</v>
      </c>
      <c r="AD2301">
        <f>(AC2301-AB2301+1)*SUM(P2301:Q2301)</f>
        <v>765000</v>
      </c>
    </row>
    <row r="2302" spans="1:30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25">
        <f t="shared" si="180"/>
        <v>5000</v>
      </c>
      <c r="G2302" s="214">
        <v>1247013</v>
      </c>
      <c r="H2302" s="210">
        <v>37026.375625000001</v>
      </c>
      <c r="I2302" t="s">
        <v>1438</v>
      </c>
      <c r="M2302" t="s">
        <v>3795</v>
      </c>
      <c r="N2302" t="s">
        <v>3275</v>
      </c>
      <c r="O2302" t="s">
        <v>3588</v>
      </c>
      <c r="P2302" s="211">
        <v>5000</v>
      </c>
      <c r="S2302" t="s">
        <v>3796</v>
      </c>
      <c r="T2302" t="s">
        <v>2685</v>
      </c>
      <c r="U2302" s="213">
        <v>4.375</v>
      </c>
      <c r="V2302" t="s">
        <v>1813</v>
      </c>
      <c r="W2302" t="s">
        <v>3586</v>
      </c>
      <c r="X2302" t="s">
        <v>3587</v>
      </c>
      <c r="Y2302" t="s">
        <v>3280</v>
      </c>
      <c r="Z2302" t="s">
        <v>4117</v>
      </c>
      <c r="AA2302">
        <v>789735</v>
      </c>
      <c r="AB2302" s="210">
        <v>37027.875</v>
      </c>
      <c r="AC2302" s="210">
        <v>37027.875</v>
      </c>
    </row>
    <row r="2303" spans="1:30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25">
        <f t="shared" si="180"/>
        <v>10000</v>
      </c>
      <c r="G2303" s="214">
        <v>1247015</v>
      </c>
      <c r="H2303" s="210">
        <v>37026.375636574077</v>
      </c>
      <c r="I2303" t="s">
        <v>3157</v>
      </c>
      <c r="M2303" t="s">
        <v>3795</v>
      </c>
      <c r="N2303" t="s">
        <v>3275</v>
      </c>
      <c r="O2303" t="s">
        <v>3276</v>
      </c>
      <c r="P2303" s="211">
        <v>10000</v>
      </c>
      <c r="S2303" t="s">
        <v>3796</v>
      </c>
      <c r="T2303" t="s">
        <v>2685</v>
      </c>
      <c r="U2303" s="213">
        <v>4.5637999999999996</v>
      </c>
      <c r="V2303" t="s">
        <v>3277</v>
      </c>
      <c r="W2303" t="s">
        <v>3278</v>
      </c>
      <c r="X2303" t="s">
        <v>3279</v>
      </c>
      <c r="Y2303" t="s">
        <v>3280</v>
      </c>
      <c r="Z2303" t="s">
        <v>4117</v>
      </c>
      <c r="AA2303">
        <v>789736</v>
      </c>
      <c r="AB2303" s="210">
        <v>37027.875</v>
      </c>
      <c r="AC2303" s="210">
        <v>37027.875</v>
      </c>
    </row>
    <row r="2304" spans="1:30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25">
        <f t="shared" si="180"/>
        <v>5000</v>
      </c>
      <c r="G2304" s="214">
        <v>1247017</v>
      </c>
      <c r="H2304" s="210">
        <v>37026.375717592593</v>
      </c>
      <c r="I2304" t="s">
        <v>3157</v>
      </c>
      <c r="M2304" t="s">
        <v>3795</v>
      </c>
      <c r="N2304" t="s">
        <v>3275</v>
      </c>
      <c r="O2304" t="s">
        <v>3588</v>
      </c>
      <c r="P2304" s="211">
        <v>5000</v>
      </c>
      <c r="S2304" t="s">
        <v>3796</v>
      </c>
      <c r="T2304" t="s">
        <v>2685</v>
      </c>
      <c r="U2304" s="213">
        <v>4.375</v>
      </c>
      <c r="V2304" t="s">
        <v>1092</v>
      </c>
      <c r="W2304" t="s">
        <v>3586</v>
      </c>
      <c r="X2304" t="s">
        <v>3587</v>
      </c>
      <c r="Y2304" t="s">
        <v>3280</v>
      </c>
      <c r="Z2304" t="s">
        <v>4117</v>
      </c>
      <c r="AA2304">
        <v>789738</v>
      </c>
      <c r="AB2304" s="210">
        <v>37027.875</v>
      </c>
      <c r="AC2304" s="210">
        <v>37027.875</v>
      </c>
    </row>
    <row r="2305" spans="1:30" x14ac:dyDescent="0.2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365</v>
      </c>
      <c r="F2305" s="225">
        <f t="shared" si="180"/>
        <v>1825000</v>
      </c>
      <c r="G2305" s="214">
        <v>1247019</v>
      </c>
      <c r="H2305" s="210">
        <v>37026.37572916667</v>
      </c>
      <c r="I2305" t="s">
        <v>3134</v>
      </c>
      <c r="M2305" t="s">
        <v>3795</v>
      </c>
      <c r="N2305" t="s">
        <v>3247</v>
      </c>
      <c r="O2305" t="s">
        <v>3418</v>
      </c>
      <c r="P2305" s="211">
        <v>5000</v>
      </c>
      <c r="S2305" t="s">
        <v>3796</v>
      </c>
      <c r="T2305" t="s">
        <v>2685</v>
      </c>
      <c r="U2305" s="213">
        <v>4.53</v>
      </c>
      <c r="V2305" t="s">
        <v>3514</v>
      </c>
      <c r="W2305" t="s">
        <v>3975</v>
      </c>
      <c r="X2305" t="s">
        <v>3250</v>
      </c>
      <c r="Y2305" t="s">
        <v>2803</v>
      </c>
      <c r="Z2305" t="s">
        <v>4117</v>
      </c>
      <c r="AA2305" t="s">
        <v>1814</v>
      </c>
      <c r="AB2305" s="210">
        <v>37257.875</v>
      </c>
      <c r="AC2305" s="210">
        <v>37621.875</v>
      </c>
      <c r="AD2305">
        <f>(AC2305-AB2305+1)*SUM(P2305:Q2305)</f>
        <v>1825000</v>
      </c>
    </row>
    <row r="2306" spans="1:30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25">
        <f t="shared" si="180"/>
        <v>3000</v>
      </c>
      <c r="G2306" s="214">
        <v>1247018</v>
      </c>
      <c r="H2306" s="210">
        <v>37026.37572916667</v>
      </c>
      <c r="I2306" t="s">
        <v>3439</v>
      </c>
      <c r="M2306" t="s">
        <v>3795</v>
      </c>
      <c r="N2306" t="s">
        <v>3275</v>
      </c>
      <c r="O2306" t="s">
        <v>3327</v>
      </c>
      <c r="Q2306" s="211">
        <v>3000</v>
      </c>
      <c r="S2306" t="s">
        <v>3796</v>
      </c>
      <c r="T2306" t="s">
        <v>2685</v>
      </c>
      <c r="U2306" s="213">
        <v>4.34</v>
      </c>
      <c r="V2306" t="s">
        <v>1790</v>
      </c>
      <c r="W2306" t="s">
        <v>3328</v>
      </c>
      <c r="X2306" t="s">
        <v>3329</v>
      </c>
      <c r="Y2306" t="s">
        <v>3280</v>
      </c>
      <c r="Z2306" t="s">
        <v>4117</v>
      </c>
      <c r="AA2306">
        <v>789739</v>
      </c>
      <c r="AB2306" s="210">
        <v>37027.875</v>
      </c>
      <c r="AC2306" s="210">
        <v>37027.875</v>
      </c>
    </row>
    <row r="2307" spans="1:30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25">
        <f t="shared" si="180"/>
        <v>10000</v>
      </c>
      <c r="G2307" s="214">
        <v>1247020</v>
      </c>
      <c r="H2307" s="210">
        <v>37026.375740740739</v>
      </c>
      <c r="I2307" t="s">
        <v>4237</v>
      </c>
      <c r="M2307" t="s">
        <v>3795</v>
      </c>
      <c r="N2307" t="s">
        <v>3275</v>
      </c>
      <c r="O2307" t="s">
        <v>3607</v>
      </c>
      <c r="P2307" s="211">
        <v>10000</v>
      </c>
      <c r="S2307" t="s">
        <v>3796</v>
      </c>
      <c r="T2307" t="s">
        <v>2685</v>
      </c>
      <c r="U2307" s="213">
        <v>4.3499999999999996</v>
      </c>
      <c r="V2307" t="s">
        <v>3725</v>
      </c>
      <c r="W2307" t="s">
        <v>3609</v>
      </c>
      <c r="X2307" t="s">
        <v>3580</v>
      </c>
      <c r="Y2307" t="s">
        <v>3280</v>
      </c>
      <c r="Z2307" t="s">
        <v>4117</v>
      </c>
      <c r="AA2307">
        <v>789740</v>
      </c>
      <c r="AB2307" s="210">
        <v>37027.875</v>
      </c>
      <c r="AC2307" s="210">
        <v>37027.875</v>
      </c>
    </row>
    <row r="2308" spans="1:30" x14ac:dyDescent="0.2">
      <c r="A2308" s="44" t="str">
        <f t="shared" si="176"/>
        <v xml:space="preserve"> Power Physical</v>
      </c>
      <c r="B2308" s="44" t="str">
        <f t="shared" si="177"/>
        <v/>
      </c>
      <c r="C2308" s="44" t="str">
        <f t="shared" si="178"/>
        <v>Power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5</v>
      </c>
      <c r="F2308" s="225">
        <f t="shared" si="180"/>
        <v>125</v>
      </c>
      <c r="G2308" s="214">
        <v>1247021</v>
      </c>
      <c r="H2308" s="210">
        <v>37026.375763888886</v>
      </c>
      <c r="I2308" t="s">
        <v>2713</v>
      </c>
      <c r="M2308" t="s">
        <v>3886</v>
      </c>
      <c r="N2308" t="s">
        <v>2705</v>
      </c>
      <c r="O2308" t="s">
        <v>2829</v>
      </c>
      <c r="P2308" s="211">
        <v>25</v>
      </c>
      <c r="S2308" t="s">
        <v>3794</v>
      </c>
      <c r="T2308" t="s">
        <v>2707</v>
      </c>
      <c r="U2308" s="213">
        <v>26</v>
      </c>
      <c r="V2308" t="s">
        <v>3036</v>
      </c>
      <c r="W2308" t="s">
        <v>2709</v>
      </c>
      <c r="X2308" t="s">
        <v>2710</v>
      </c>
      <c r="Y2308" t="s">
        <v>2711</v>
      </c>
      <c r="Z2308" t="s">
        <v>2712</v>
      </c>
      <c r="AA2308">
        <v>102435.1</v>
      </c>
      <c r="AB2308" s="210">
        <v>37032.875</v>
      </c>
      <c r="AC2308" s="210">
        <v>37036.875</v>
      </c>
    </row>
    <row r="2309" spans="1:30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25">
        <f t="shared" si="180"/>
        <v>1200</v>
      </c>
      <c r="G2309" s="214">
        <v>1247022</v>
      </c>
      <c r="H2309" s="210">
        <v>37026.375787037039</v>
      </c>
      <c r="I2309" t="s">
        <v>3281</v>
      </c>
      <c r="M2309" t="s">
        <v>3795</v>
      </c>
      <c r="N2309" t="s">
        <v>3275</v>
      </c>
      <c r="O2309" t="s">
        <v>3339</v>
      </c>
      <c r="P2309" s="211">
        <v>1200</v>
      </c>
      <c r="S2309" t="s">
        <v>3796</v>
      </c>
      <c r="T2309" t="s">
        <v>2685</v>
      </c>
      <c r="U2309" s="213">
        <v>4.32</v>
      </c>
      <c r="V2309" t="s">
        <v>3282</v>
      </c>
      <c r="W2309" t="s">
        <v>3328</v>
      </c>
      <c r="X2309" t="s">
        <v>3329</v>
      </c>
      <c r="Y2309" t="s">
        <v>3280</v>
      </c>
      <c r="Z2309" t="s">
        <v>4117</v>
      </c>
      <c r="AA2309">
        <v>789741</v>
      </c>
      <c r="AB2309" s="210">
        <v>37027.875</v>
      </c>
      <c r="AC2309" s="210">
        <v>37027.875</v>
      </c>
    </row>
    <row r="2310" spans="1:30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25">
        <f t="shared" si="180"/>
        <v>1600</v>
      </c>
      <c r="G2310" s="214">
        <v>1247024</v>
      </c>
      <c r="H2310" s="210">
        <v>37026.375833333332</v>
      </c>
      <c r="I2310" t="s">
        <v>3246</v>
      </c>
      <c r="M2310" t="s">
        <v>3795</v>
      </c>
      <c r="N2310" t="s">
        <v>3275</v>
      </c>
      <c r="O2310" t="s">
        <v>3635</v>
      </c>
      <c r="Q2310" s="211">
        <v>1600</v>
      </c>
      <c r="S2310" t="s">
        <v>3796</v>
      </c>
      <c r="T2310" t="s">
        <v>2685</v>
      </c>
      <c r="U2310" s="213">
        <v>3.0950000000000002</v>
      </c>
      <c r="V2310" t="s">
        <v>1592</v>
      </c>
      <c r="W2310" t="s">
        <v>3637</v>
      </c>
      <c r="X2310" t="s">
        <v>3580</v>
      </c>
      <c r="Y2310" t="s">
        <v>3280</v>
      </c>
      <c r="Z2310" t="s">
        <v>4117</v>
      </c>
      <c r="AA2310">
        <v>789742</v>
      </c>
      <c r="AB2310" s="210">
        <v>37027.875</v>
      </c>
      <c r="AC2310" s="210">
        <v>37027.875</v>
      </c>
    </row>
    <row r="2311" spans="1:30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25">
        <f t="shared" si="180"/>
        <v>25000</v>
      </c>
      <c r="G2311" s="214">
        <v>1247023</v>
      </c>
      <c r="H2311" s="210">
        <v>37026.375833333332</v>
      </c>
      <c r="I2311" t="s">
        <v>2630</v>
      </c>
      <c r="M2311" t="s">
        <v>3795</v>
      </c>
      <c r="N2311" t="s">
        <v>3275</v>
      </c>
      <c r="O2311" t="s">
        <v>3457</v>
      </c>
      <c r="Q2311" s="211">
        <v>25000</v>
      </c>
      <c r="S2311" t="s">
        <v>3796</v>
      </c>
      <c r="T2311" t="s">
        <v>2685</v>
      </c>
      <c r="U2311" s="213">
        <v>4.46</v>
      </c>
      <c r="V2311" t="s">
        <v>3503</v>
      </c>
      <c r="W2311" t="s">
        <v>3459</v>
      </c>
      <c r="X2311" t="s">
        <v>3460</v>
      </c>
      <c r="Y2311" t="s">
        <v>3280</v>
      </c>
      <c r="Z2311" t="s">
        <v>4117</v>
      </c>
      <c r="AA2311">
        <v>789743</v>
      </c>
      <c r="AB2311" s="210">
        <v>37027.875</v>
      </c>
      <c r="AC2311" s="210">
        <v>37027.875</v>
      </c>
    </row>
    <row r="2312" spans="1:30" x14ac:dyDescent="0.2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16</v>
      </c>
      <c r="F2312" s="225">
        <f t="shared" si="180"/>
        <v>240000</v>
      </c>
      <c r="G2312" s="214">
        <v>1247027</v>
      </c>
      <c r="H2312" s="210">
        <v>37026.375879629632</v>
      </c>
      <c r="I2312" t="s">
        <v>3134</v>
      </c>
      <c r="M2312" t="s">
        <v>3795</v>
      </c>
      <c r="N2312" t="s">
        <v>3247</v>
      </c>
      <c r="O2312" t="s">
        <v>3422</v>
      </c>
      <c r="P2312" s="211">
        <v>15000</v>
      </c>
      <c r="S2312" t="s">
        <v>3796</v>
      </c>
      <c r="T2312" t="s">
        <v>2685</v>
      </c>
      <c r="U2312" s="213">
        <v>4.4400000000000004</v>
      </c>
      <c r="V2312" t="s">
        <v>1619</v>
      </c>
      <c r="W2312" t="s">
        <v>3424</v>
      </c>
      <c r="X2312" t="s">
        <v>3425</v>
      </c>
      <c r="Y2312" t="s">
        <v>2803</v>
      </c>
      <c r="Z2312" t="s">
        <v>4117</v>
      </c>
      <c r="AA2312" t="s">
        <v>1815</v>
      </c>
      <c r="AB2312" s="210">
        <v>37027.875</v>
      </c>
      <c r="AC2312" s="210">
        <v>37042.875</v>
      </c>
      <c r="AD2312">
        <f>(AC2312-AB2312+1)*SUM(P2312:Q2312)</f>
        <v>240000</v>
      </c>
    </row>
    <row r="2313" spans="1:30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25">
        <f t="shared" si="180"/>
        <v>1841</v>
      </c>
      <c r="G2313" s="214">
        <v>1247028</v>
      </c>
      <c r="H2313" s="210">
        <v>37026.375891203701</v>
      </c>
      <c r="I2313" t="s">
        <v>3324</v>
      </c>
      <c r="M2313" t="s">
        <v>3795</v>
      </c>
      <c r="N2313" t="s">
        <v>3275</v>
      </c>
      <c r="O2313" t="s">
        <v>3577</v>
      </c>
      <c r="P2313" s="211">
        <v>1841</v>
      </c>
      <c r="S2313" t="s">
        <v>3796</v>
      </c>
      <c r="T2313" t="s">
        <v>2685</v>
      </c>
      <c r="U2313" s="213">
        <v>4.7</v>
      </c>
      <c r="V2313" t="s">
        <v>3710</v>
      </c>
      <c r="W2313" t="s">
        <v>3579</v>
      </c>
      <c r="X2313" t="s">
        <v>3580</v>
      </c>
      <c r="Y2313" t="s">
        <v>3280</v>
      </c>
      <c r="Z2313" t="s">
        <v>4117</v>
      </c>
      <c r="AA2313">
        <v>789744</v>
      </c>
      <c r="AB2313" s="210">
        <v>37027.875</v>
      </c>
      <c r="AC2313" s="210">
        <v>37027.875</v>
      </c>
    </row>
    <row r="2314" spans="1:30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25">
        <f t="shared" si="180"/>
        <v>5000</v>
      </c>
      <c r="G2314" s="214">
        <v>1247029</v>
      </c>
      <c r="H2314" s="210">
        <v>37026.375925925924</v>
      </c>
      <c r="I2314" t="s">
        <v>1084</v>
      </c>
      <c r="M2314" t="s">
        <v>3795</v>
      </c>
      <c r="N2314" t="s">
        <v>3275</v>
      </c>
      <c r="O2314" t="s">
        <v>3340</v>
      </c>
      <c r="Q2314" s="211">
        <v>5000</v>
      </c>
      <c r="S2314" t="s">
        <v>3796</v>
      </c>
      <c r="T2314" t="s">
        <v>2685</v>
      </c>
      <c r="U2314" s="213">
        <v>4.3449999999999998</v>
      </c>
      <c r="V2314" t="s">
        <v>1415</v>
      </c>
      <c r="W2314" t="s">
        <v>3328</v>
      </c>
      <c r="X2314" t="s">
        <v>3329</v>
      </c>
      <c r="Y2314" t="s">
        <v>3280</v>
      </c>
      <c r="Z2314" t="s">
        <v>4117</v>
      </c>
      <c r="AA2314">
        <v>789745</v>
      </c>
      <c r="AB2314" s="210">
        <v>37027.875</v>
      </c>
      <c r="AC2314" s="210">
        <v>37027.875</v>
      </c>
    </row>
    <row r="2315" spans="1:30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25">
        <f t="shared" ref="F2315:F2378" si="185">E2315*SUM(P2315:Q2315)</f>
        <v>4000</v>
      </c>
      <c r="G2315" s="214">
        <v>1247030</v>
      </c>
      <c r="H2315" s="210">
        <v>37026.375925925924</v>
      </c>
      <c r="I2315" t="s">
        <v>3520</v>
      </c>
      <c r="M2315" t="s">
        <v>3795</v>
      </c>
      <c r="N2315" t="s">
        <v>3275</v>
      </c>
      <c r="O2315" t="s">
        <v>3600</v>
      </c>
      <c r="P2315" s="211">
        <v>4000</v>
      </c>
      <c r="S2315" t="s">
        <v>3796</v>
      </c>
      <c r="T2315" t="s">
        <v>2685</v>
      </c>
      <c r="U2315" s="213">
        <v>4.41</v>
      </c>
      <c r="V2315" t="s">
        <v>1175</v>
      </c>
      <c r="W2315" t="s">
        <v>3471</v>
      </c>
      <c r="X2315" t="s">
        <v>3587</v>
      </c>
      <c r="Y2315" t="s">
        <v>3280</v>
      </c>
      <c r="Z2315" t="s">
        <v>4117</v>
      </c>
      <c r="AA2315">
        <v>789746</v>
      </c>
      <c r="AB2315" s="210">
        <v>37027.875</v>
      </c>
      <c r="AC2315" s="210">
        <v>37027.875</v>
      </c>
    </row>
    <row r="2316" spans="1:30" x14ac:dyDescent="0.2">
      <c r="A2316" s="44" t="str">
        <f t="shared" si="181"/>
        <v xml:space="preserve"> Natural Gas Physical</v>
      </c>
      <c r="B2316" s="44" t="str">
        <f t="shared" si="182"/>
        <v/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25">
        <f t="shared" si="185"/>
        <v>5000</v>
      </c>
      <c r="G2316" s="214">
        <v>1247032</v>
      </c>
      <c r="H2316" s="210">
        <v>37026.375937500001</v>
      </c>
      <c r="I2316" t="s">
        <v>1305</v>
      </c>
      <c r="M2316" t="s">
        <v>3795</v>
      </c>
      <c r="N2316" t="s">
        <v>3623</v>
      </c>
      <c r="O2316" t="s">
        <v>1454</v>
      </c>
      <c r="P2316" s="211">
        <v>5000</v>
      </c>
      <c r="S2316" t="s">
        <v>4320</v>
      </c>
      <c r="T2316" t="s">
        <v>3625</v>
      </c>
      <c r="U2316" s="213">
        <v>6.0350000000000001</v>
      </c>
      <c r="V2316" t="s">
        <v>1455</v>
      </c>
      <c r="W2316" t="s">
        <v>3627</v>
      </c>
      <c r="X2316" t="s">
        <v>3628</v>
      </c>
      <c r="Y2316" t="s">
        <v>3280</v>
      </c>
      <c r="Z2316" t="s">
        <v>4118</v>
      </c>
      <c r="AA2316">
        <v>789747</v>
      </c>
      <c r="AB2316" s="210">
        <v>37027.875</v>
      </c>
      <c r="AC2316" s="210">
        <v>37027.875</v>
      </c>
    </row>
    <row r="2317" spans="1:30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25">
        <f t="shared" si="185"/>
        <v>789</v>
      </c>
      <c r="G2317" s="214">
        <v>1247034</v>
      </c>
      <c r="H2317" s="210">
        <v>37026.375937500001</v>
      </c>
      <c r="I2317" t="s">
        <v>3157</v>
      </c>
      <c r="M2317" t="s">
        <v>3795</v>
      </c>
      <c r="N2317" t="s">
        <v>3275</v>
      </c>
      <c r="O2317" t="s">
        <v>3407</v>
      </c>
      <c r="P2317" s="211">
        <v>789</v>
      </c>
      <c r="S2317" t="s">
        <v>3796</v>
      </c>
      <c r="T2317" t="s">
        <v>2685</v>
      </c>
      <c r="U2317" s="213">
        <v>4.6749999999999998</v>
      </c>
      <c r="V2317" t="s">
        <v>3344</v>
      </c>
      <c r="W2317" t="s">
        <v>3408</v>
      </c>
      <c r="X2317" t="s">
        <v>3409</v>
      </c>
      <c r="Y2317" t="s">
        <v>3280</v>
      </c>
      <c r="Z2317" t="s">
        <v>4117</v>
      </c>
      <c r="AA2317">
        <v>789748</v>
      </c>
      <c r="AB2317" s="210">
        <v>37027.875</v>
      </c>
      <c r="AC2317" s="210">
        <v>37027.875</v>
      </c>
    </row>
    <row r="2318" spans="1:30" x14ac:dyDescent="0.2">
      <c r="A2318" s="44" t="str">
        <f t="shared" si="181"/>
        <v xml:space="preserve"> Power Physical</v>
      </c>
      <c r="B2318" s="44" t="str">
        <f t="shared" si="182"/>
        <v/>
      </c>
      <c r="C2318" s="44" t="str">
        <f t="shared" si="183"/>
        <v>Power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2</v>
      </c>
      <c r="F2318" s="225">
        <f t="shared" si="185"/>
        <v>50</v>
      </c>
      <c r="G2318" s="214">
        <v>1247033</v>
      </c>
      <c r="H2318" s="210">
        <v>37026.375937500001</v>
      </c>
      <c r="I2318" t="s">
        <v>2742</v>
      </c>
      <c r="M2318" t="s">
        <v>3886</v>
      </c>
      <c r="N2318" t="s">
        <v>2743</v>
      </c>
      <c r="O2318" t="s">
        <v>1816</v>
      </c>
      <c r="Q2318" s="211">
        <v>25</v>
      </c>
      <c r="S2318" t="s">
        <v>3794</v>
      </c>
      <c r="T2318" t="s">
        <v>2707</v>
      </c>
      <c r="U2318" s="213">
        <v>15.6</v>
      </c>
      <c r="V2318" t="s">
        <v>2745</v>
      </c>
      <c r="W2318" t="s">
        <v>2746</v>
      </c>
      <c r="X2318" t="s">
        <v>2710</v>
      </c>
      <c r="Y2318" t="s">
        <v>2711</v>
      </c>
      <c r="Z2318" t="s">
        <v>2712</v>
      </c>
      <c r="AA2318">
        <v>102436.1</v>
      </c>
      <c r="AB2318" s="210">
        <v>37030.875</v>
      </c>
      <c r="AC2318" s="210">
        <v>37031.875</v>
      </c>
    </row>
    <row r="2319" spans="1:30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25">
        <f t="shared" si="185"/>
        <v>5000</v>
      </c>
      <c r="G2319" s="214">
        <v>1247035</v>
      </c>
      <c r="H2319" s="210">
        <v>37026.375972222224</v>
      </c>
      <c r="I2319" t="s">
        <v>3336</v>
      </c>
      <c r="M2319" t="s">
        <v>3795</v>
      </c>
      <c r="N2319" t="s">
        <v>3275</v>
      </c>
      <c r="O2319" t="s">
        <v>3339</v>
      </c>
      <c r="P2319" s="211">
        <v>5000</v>
      </c>
      <c r="S2319" t="s">
        <v>3796</v>
      </c>
      <c r="T2319" t="s">
        <v>2685</v>
      </c>
      <c r="U2319" s="213">
        <v>4.32</v>
      </c>
      <c r="V2319" t="s">
        <v>3499</v>
      </c>
      <c r="W2319" t="s">
        <v>3328</v>
      </c>
      <c r="X2319" t="s">
        <v>3329</v>
      </c>
      <c r="Y2319" t="s">
        <v>3280</v>
      </c>
      <c r="Z2319" t="s">
        <v>4117</v>
      </c>
      <c r="AA2319">
        <v>789749</v>
      </c>
      <c r="AB2319" s="210">
        <v>37027.875</v>
      </c>
      <c r="AC2319" s="210">
        <v>37027.875</v>
      </c>
    </row>
    <row r="2320" spans="1:30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25">
        <f t="shared" si="185"/>
        <v>10000</v>
      </c>
      <c r="G2320" s="214">
        <v>1247036</v>
      </c>
      <c r="H2320" s="210">
        <v>37026.37599537037</v>
      </c>
      <c r="I2320" t="s">
        <v>3281</v>
      </c>
      <c r="M2320" t="s">
        <v>3795</v>
      </c>
      <c r="N2320" t="s">
        <v>3275</v>
      </c>
      <c r="O2320" t="s">
        <v>3276</v>
      </c>
      <c r="Q2320" s="211">
        <v>10000</v>
      </c>
      <c r="S2320" t="s">
        <v>3796</v>
      </c>
      <c r="T2320" t="s">
        <v>2685</v>
      </c>
      <c r="U2320" s="213">
        <v>4.5650000000000004</v>
      </c>
      <c r="V2320" t="s">
        <v>3362</v>
      </c>
      <c r="W2320" t="s">
        <v>3278</v>
      </c>
      <c r="X2320" t="s">
        <v>3279</v>
      </c>
      <c r="Y2320" t="s">
        <v>3280</v>
      </c>
      <c r="Z2320" t="s">
        <v>4117</v>
      </c>
      <c r="AA2320">
        <v>789750</v>
      </c>
      <c r="AB2320" s="210">
        <v>37027.875</v>
      </c>
      <c r="AC2320" s="210">
        <v>37027.875</v>
      </c>
    </row>
    <row r="2321" spans="1:30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16</v>
      </c>
      <c r="F2321" s="225">
        <f t="shared" si="185"/>
        <v>240000</v>
      </c>
      <c r="G2321" s="214">
        <v>1247037</v>
      </c>
      <c r="H2321" s="210">
        <v>37026.376006944447</v>
      </c>
      <c r="I2321" t="s">
        <v>3134</v>
      </c>
      <c r="M2321" t="s">
        <v>3795</v>
      </c>
      <c r="N2321" t="s">
        <v>3247</v>
      </c>
      <c r="O2321" t="s">
        <v>3422</v>
      </c>
      <c r="P2321" s="211">
        <v>15000</v>
      </c>
      <c r="S2321" t="s">
        <v>3796</v>
      </c>
      <c r="T2321" t="s">
        <v>2685</v>
      </c>
      <c r="U2321" s="213">
        <v>4.4349999999999996</v>
      </c>
      <c r="V2321" t="s">
        <v>1619</v>
      </c>
      <c r="W2321" t="s">
        <v>3424</v>
      </c>
      <c r="X2321" t="s">
        <v>3425</v>
      </c>
      <c r="Y2321" t="s">
        <v>2803</v>
      </c>
      <c r="Z2321" t="s">
        <v>4117</v>
      </c>
      <c r="AA2321" t="s">
        <v>1817</v>
      </c>
      <c r="AB2321" s="210">
        <v>37027.875</v>
      </c>
      <c r="AC2321" s="210">
        <v>37042.875</v>
      </c>
      <c r="AD2321">
        <f>(AC2321-AB2321+1)*SUM(P2321:Q2321)</f>
        <v>240000</v>
      </c>
    </row>
    <row r="2322" spans="1:30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25">
        <f t="shared" si="185"/>
        <v>5000</v>
      </c>
      <c r="G2322" s="214">
        <v>1247039</v>
      </c>
      <c r="H2322" s="210">
        <v>37026.376099537039</v>
      </c>
      <c r="I2322" t="s">
        <v>3281</v>
      </c>
      <c r="M2322" t="s">
        <v>3795</v>
      </c>
      <c r="N2322" t="s">
        <v>3275</v>
      </c>
      <c r="O2322" t="s">
        <v>3276</v>
      </c>
      <c r="Q2322" s="211">
        <v>5000</v>
      </c>
      <c r="S2322" t="s">
        <v>3796</v>
      </c>
      <c r="T2322" t="s">
        <v>2685</v>
      </c>
      <c r="U2322" s="213">
        <v>4.5663</v>
      </c>
      <c r="V2322" t="s">
        <v>3282</v>
      </c>
      <c r="W2322" t="s">
        <v>3278</v>
      </c>
      <c r="X2322" t="s">
        <v>3279</v>
      </c>
      <c r="Y2322" t="s">
        <v>3280</v>
      </c>
      <c r="Z2322" t="s">
        <v>4117</v>
      </c>
      <c r="AA2322">
        <v>789751</v>
      </c>
      <c r="AB2322" s="210">
        <v>37027.875</v>
      </c>
      <c r="AC2322" s="210">
        <v>37027.875</v>
      </c>
    </row>
    <row r="2323" spans="1:30" x14ac:dyDescent="0.2">
      <c r="A2323" s="44" t="str">
        <f t="shared" si="181"/>
        <v>US Crude Financial</v>
      </c>
      <c r="B2323" s="44" t="str">
        <f t="shared" si="182"/>
        <v>US</v>
      </c>
      <c r="C2323" s="44" t="str">
        <f t="shared" si="183"/>
        <v>Crude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1</v>
      </c>
      <c r="F2323" s="225">
        <f t="shared" si="185"/>
        <v>25000</v>
      </c>
      <c r="G2323" s="214">
        <v>1247038</v>
      </c>
      <c r="H2323" s="210">
        <v>37026.376099537039</v>
      </c>
      <c r="I2323" t="s">
        <v>3246</v>
      </c>
      <c r="M2323" t="s">
        <v>4216</v>
      </c>
      <c r="N2323" t="s">
        <v>3046</v>
      </c>
      <c r="O2323" t="s">
        <v>3047</v>
      </c>
      <c r="Q2323" s="211">
        <v>25000</v>
      </c>
      <c r="S2323" t="s">
        <v>3802</v>
      </c>
      <c r="T2323" t="s">
        <v>2685</v>
      </c>
      <c r="U2323" s="213">
        <v>28.72</v>
      </c>
      <c r="V2323" t="s">
        <v>1818</v>
      </c>
      <c r="W2323" t="s">
        <v>3049</v>
      </c>
      <c r="X2323" t="s">
        <v>3050</v>
      </c>
      <c r="Y2323" t="s">
        <v>2803</v>
      </c>
      <c r="Z2323" t="s">
        <v>4117</v>
      </c>
      <c r="AA2323" t="s">
        <v>1819</v>
      </c>
      <c r="AB2323" s="210">
        <v>37043</v>
      </c>
      <c r="AC2323" s="210">
        <v>37072</v>
      </c>
    </row>
    <row r="2324" spans="1:30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25">
        <f t="shared" si="185"/>
        <v>602</v>
      </c>
      <c r="G2324" s="214">
        <v>1247040</v>
      </c>
      <c r="H2324" s="210">
        <v>37026.376122685186</v>
      </c>
      <c r="I2324" t="s">
        <v>1497</v>
      </c>
      <c r="M2324" t="s">
        <v>3795</v>
      </c>
      <c r="N2324" t="s">
        <v>3275</v>
      </c>
      <c r="O2324" t="s">
        <v>3555</v>
      </c>
      <c r="P2324" s="211">
        <v>602</v>
      </c>
      <c r="S2324" t="s">
        <v>3796</v>
      </c>
      <c r="T2324" t="s">
        <v>2685</v>
      </c>
      <c r="U2324" s="213">
        <v>4.84</v>
      </c>
      <c r="V2324" t="s">
        <v>1820</v>
      </c>
      <c r="W2324" t="s">
        <v>3539</v>
      </c>
      <c r="X2324" t="s">
        <v>3540</v>
      </c>
      <c r="Y2324" t="s">
        <v>3280</v>
      </c>
      <c r="Z2324" t="s">
        <v>4117</v>
      </c>
      <c r="AA2324">
        <v>789752</v>
      </c>
      <c r="AB2324" s="210">
        <v>37027.875</v>
      </c>
      <c r="AC2324" s="210">
        <v>37027.875</v>
      </c>
    </row>
    <row r="2325" spans="1:30" x14ac:dyDescent="0.2">
      <c r="A2325" s="44" t="str">
        <f t="shared" si="181"/>
        <v xml:space="preserve"> Natural Gas Physical</v>
      </c>
      <c r="B2325" s="44" t="str">
        <f t="shared" si="182"/>
        <v/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25">
        <f t="shared" si="185"/>
        <v>5000</v>
      </c>
      <c r="G2325" s="214">
        <v>1247041</v>
      </c>
      <c r="H2325" s="210">
        <v>37026.376134259262</v>
      </c>
      <c r="I2325" t="s">
        <v>1416</v>
      </c>
      <c r="M2325" t="s">
        <v>3795</v>
      </c>
      <c r="N2325" t="s">
        <v>3623</v>
      </c>
      <c r="O2325" t="s">
        <v>1608</v>
      </c>
      <c r="P2325" s="211">
        <v>5000</v>
      </c>
      <c r="S2325" t="s">
        <v>3796</v>
      </c>
      <c r="T2325" t="s">
        <v>2685</v>
      </c>
      <c r="U2325" s="213">
        <v>4.3899999999999997</v>
      </c>
      <c r="V2325" t="s">
        <v>1418</v>
      </c>
      <c r="W2325" t="s">
        <v>1419</v>
      </c>
      <c r="X2325" t="s">
        <v>1420</v>
      </c>
      <c r="Y2325" t="s">
        <v>3280</v>
      </c>
      <c r="Z2325" t="s">
        <v>4118</v>
      </c>
      <c r="AA2325">
        <v>789753</v>
      </c>
      <c r="AB2325" s="210">
        <v>37027.875</v>
      </c>
      <c r="AC2325" s="210">
        <v>37027.875</v>
      </c>
    </row>
    <row r="2326" spans="1:30" x14ac:dyDescent="0.2">
      <c r="A2326" s="44" t="str">
        <f t="shared" si="181"/>
        <v>US Natural Gas Financial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61</v>
      </c>
      <c r="F2326" s="225">
        <f t="shared" si="185"/>
        <v>305000</v>
      </c>
      <c r="G2326" s="214">
        <v>1247042</v>
      </c>
      <c r="H2326" s="210">
        <v>37026.376145833332</v>
      </c>
      <c r="I2326" t="s">
        <v>3134</v>
      </c>
      <c r="M2326" t="s">
        <v>3795</v>
      </c>
      <c r="N2326" t="s">
        <v>3303</v>
      </c>
      <c r="O2326" t="s">
        <v>1266</v>
      </c>
      <c r="Q2326" s="211">
        <v>5000</v>
      </c>
      <c r="S2326" t="s">
        <v>3796</v>
      </c>
      <c r="T2326" t="s">
        <v>2685</v>
      </c>
      <c r="U2326" s="213">
        <v>4.25</v>
      </c>
      <c r="V2326" t="s">
        <v>3514</v>
      </c>
      <c r="W2326" t="s">
        <v>1111</v>
      </c>
      <c r="X2326" t="s">
        <v>1112</v>
      </c>
      <c r="Y2326" t="s">
        <v>2803</v>
      </c>
      <c r="Z2326" t="s">
        <v>4117</v>
      </c>
      <c r="AA2326" t="s">
        <v>1821</v>
      </c>
      <c r="AB2326" s="210">
        <v>37196</v>
      </c>
      <c r="AC2326" s="210">
        <v>37256</v>
      </c>
      <c r="AD2326">
        <f>(AC2326-AB2326+1)*SUM(P2326:Q2326)</f>
        <v>305000</v>
      </c>
    </row>
    <row r="2327" spans="1:30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25">
        <f t="shared" si="185"/>
        <v>3000</v>
      </c>
      <c r="G2327" s="214">
        <v>1247043</v>
      </c>
      <c r="H2327" s="210">
        <v>37026.376157407409</v>
      </c>
      <c r="I2327" t="s">
        <v>1155</v>
      </c>
      <c r="M2327" t="s">
        <v>3795</v>
      </c>
      <c r="N2327" t="s">
        <v>3275</v>
      </c>
      <c r="O2327" t="s">
        <v>3438</v>
      </c>
      <c r="P2327" s="211">
        <v>3000</v>
      </c>
      <c r="S2327" t="s">
        <v>3796</v>
      </c>
      <c r="T2327" t="s">
        <v>2685</v>
      </c>
      <c r="U2327" s="213">
        <v>4.665</v>
      </c>
      <c r="V2327" t="s">
        <v>1156</v>
      </c>
      <c r="W2327" t="s">
        <v>3408</v>
      </c>
      <c r="X2327" t="s">
        <v>3409</v>
      </c>
      <c r="Y2327" t="s">
        <v>3280</v>
      </c>
      <c r="Z2327" t="s">
        <v>4117</v>
      </c>
      <c r="AA2327">
        <v>789754</v>
      </c>
      <c r="AB2327" s="210">
        <v>37027.875</v>
      </c>
      <c r="AC2327" s="210">
        <v>37027.875</v>
      </c>
    </row>
    <row r="2328" spans="1:30" x14ac:dyDescent="0.2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61</v>
      </c>
      <c r="F2328" s="225">
        <f t="shared" si="185"/>
        <v>305000</v>
      </c>
      <c r="G2328" s="214">
        <v>1247044</v>
      </c>
      <c r="H2328" s="210">
        <v>37026.376203703701</v>
      </c>
      <c r="I2328" t="s">
        <v>3134</v>
      </c>
      <c r="M2328" t="s">
        <v>3795</v>
      </c>
      <c r="N2328" t="s">
        <v>3303</v>
      </c>
      <c r="O2328" t="s">
        <v>1266</v>
      </c>
      <c r="Q2328" s="211">
        <v>5000</v>
      </c>
      <c r="S2328" t="s">
        <v>3796</v>
      </c>
      <c r="T2328" t="s">
        <v>2685</v>
      </c>
      <c r="U2328" s="213">
        <v>4.3499999999999996</v>
      </c>
      <c r="V2328" t="s">
        <v>3514</v>
      </c>
      <c r="W2328" t="s">
        <v>1111</v>
      </c>
      <c r="X2328" t="s">
        <v>1112</v>
      </c>
      <c r="Y2328" t="s">
        <v>2803</v>
      </c>
      <c r="Z2328" t="s">
        <v>4117</v>
      </c>
      <c r="AA2328" t="s">
        <v>1822</v>
      </c>
      <c r="AB2328" s="210">
        <v>37196</v>
      </c>
      <c r="AC2328" s="210">
        <v>37256</v>
      </c>
      <c r="AD2328">
        <f>(AC2328-AB2328+1)*SUM(P2328:Q2328)</f>
        <v>305000</v>
      </c>
    </row>
    <row r="2329" spans="1:30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25">
        <f t="shared" si="185"/>
        <v>10000</v>
      </c>
      <c r="G2329" s="214">
        <v>1247045</v>
      </c>
      <c r="H2329" s="210">
        <v>37026.376215277778</v>
      </c>
      <c r="I2329" t="s">
        <v>1438</v>
      </c>
      <c r="M2329" t="s">
        <v>3795</v>
      </c>
      <c r="N2329" t="s">
        <v>3275</v>
      </c>
      <c r="O2329" t="s">
        <v>3584</v>
      </c>
      <c r="P2329" s="211">
        <v>10000</v>
      </c>
      <c r="S2329" t="s">
        <v>3796</v>
      </c>
      <c r="T2329" t="s">
        <v>2685</v>
      </c>
      <c r="U2329" s="213">
        <v>4.37</v>
      </c>
      <c r="V2329" t="s">
        <v>1439</v>
      </c>
      <c r="W2329" t="s">
        <v>3586</v>
      </c>
      <c r="X2329" t="s">
        <v>3587</v>
      </c>
      <c r="Y2329" t="s">
        <v>3280</v>
      </c>
      <c r="Z2329" t="s">
        <v>4117</v>
      </c>
      <c r="AA2329">
        <v>789755</v>
      </c>
      <c r="AB2329" s="210">
        <v>37027.875</v>
      </c>
      <c r="AC2329" s="210">
        <v>37027.875</v>
      </c>
    </row>
    <row r="2330" spans="1:30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25">
        <f t="shared" si="185"/>
        <v>2000</v>
      </c>
      <c r="G2330" s="214">
        <v>1247046</v>
      </c>
      <c r="H2330" s="210">
        <v>37026.376226851855</v>
      </c>
      <c r="I2330" t="s">
        <v>3093</v>
      </c>
      <c r="M2330" t="s">
        <v>3795</v>
      </c>
      <c r="N2330" t="s">
        <v>3275</v>
      </c>
      <c r="O2330" t="s">
        <v>3276</v>
      </c>
      <c r="P2330" s="211">
        <v>2000</v>
      </c>
      <c r="S2330" t="s">
        <v>3796</v>
      </c>
      <c r="T2330" t="s">
        <v>2685</v>
      </c>
      <c r="U2330" s="213">
        <v>4.5637999999999996</v>
      </c>
      <c r="V2330" t="s">
        <v>1823</v>
      </c>
      <c r="W2330" t="s">
        <v>3278</v>
      </c>
      <c r="X2330" t="s">
        <v>3279</v>
      </c>
      <c r="Y2330" t="s">
        <v>3280</v>
      </c>
      <c r="Z2330" t="s">
        <v>4117</v>
      </c>
      <c r="AA2330">
        <v>789756</v>
      </c>
      <c r="AB2330" s="210">
        <v>37027.875</v>
      </c>
      <c r="AC2330" s="210">
        <v>37027.875</v>
      </c>
    </row>
    <row r="2331" spans="1:30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25">
        <f t="shared" si="185"/>
        <v>5000</v>
      </c>
      <c r="G2331" s="214">
        <v>1247047</v>
      </c>
      <c r="H2331" s="210">
        <v>37026.376238425924</v>
      </c>
      <c r="I2331" t="s">
        <v>3468</v>
      </c>
      <c r="M2331" t="s">
        <v>3795</v>
      </c>
      <c r="N2331" t="s">
        <v>3275</v>
      </c>
      <c r="O2331" t="s">
        <v>3407</v>
      </c>
      <c r="Q2331" s="211">
        <v>5000</v>
      </c>
      <c r="S2331" t="s">
        <v>3796</v>
      </c>
      <c r="T2331" t="s">
        <v>2685</v>
      </c>
      <c r="U2331" s="213">
        <v>4.6849999999999996</v>
      </c>
      <c r="V2331" t="s">
        <v>1290</v>
      </c>
      <c r="W2331" t="s">
        <v>3408</v>
      </c>
      <c r="X2331" t="s">
        <v>3409</v>
      </c>
      <c r="Y2331" t="s">
        <v>3280</v>
      </c>
      <c r="Z2331" t="s">
        <v>4117</v>
      </c>
      <c r="AA2331">
        <v>789757</v>
      </c>
      <c r="AB2331" s="210">
        <v>37027.875</v>
      </c>
      <c r="AC2331" s="210">
        <v>37027.875</v>
      </c>
    </row>
    <row r="2332" spans="1:30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25">
        <f t="shared" si="185"/>
        <v>20000</v>
      </c>
      <c r="G2332" s="214">
        <v>1247048</v>
      </c>
      <c r="H2332" s="210">
        <v>37026.376273148147</v>
      </c>
      <c r="I2332" t="s">
        <v>3125</v>
      </c>
      <c r="M2332" t="s">
        <v>3795</v>
      </c>
      <c r="N2332" t="s">
        <v>3275</v>
      </c>
      <c r="O2332" t="s">
        <v>1250</v>
      </c>
      <c r="P2332" s="211">
        <v>20000</v>
      </c>
      <c r="S2332" t="s">
        <v>3796</v>
      </c>
      <c r="T2332" t="s">
        <v>2685</v>
      </c>
      <c r="U2332" s="213">
        <v>4.63</v>
      </c>
      <c r="V2332" t="s">
        <v>1327</v>
      </c>
      <c r="W2332" t="s">
        <v>3491</v>
      </c>
      <c r="X2332" t="s">
        <v>3492</v>
      </c>
      <c r="Y2332" t="s">
        <v>3280</v>
      </c>
      <c r="Z2332" t="s">
        <v>4117</v>
      </c>
      <c r="AA2332">
        <v>789758</v>
      </c>
      <c r="AB2332" s="210">
        <v>37027.875</v>
      </c>
      <c r="AC2332" s="210">
        <v>37027.875</v>
      </c>
    </row>
    <row r="2333" spans="1:30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25">
        <f t="shared" si="185"/>
        <v>8000</v>
      </c>
      <c r="G2333" s="214">
        <v>1247049</v>
      </c>
      <c r="H2333" s="210">
        <v>37026.376284722224</v>
      </c>
      <c r="I2333" t="s">
        <v>3157</v>
      </c>
      <c r="M2333" t="s">
        <v>3795</v>
      </c>
      <c r="N2333" t="s">
        <v>3275</v>
      </c>
      <c r="O2333" t="s">
        <v>3276</v>
      </c>
      <c r="P2333" s="211">
        <v>8000</v>
      </c>
      <c r="S2333" t="s">
        <v>3796</v>
      </c>
      <c r="T2333" t="s">
        <v>2685</v>
      </c>
      <c r="U2333" s="213">
        <v>4.5637999999999996</v>
      </c>
      <c r="V2333" t="s">
        <v>3277</v>
      </c>
      <c r="W2333" t="s">
        <v>3278</v>
      </c>
      <c r="X2333" t="s">
        <v>3279</v>
      </c>
      <c r="Y2333" t="s">
        <v>3280</v>
      </c>
      <c r="Z2333" t="s">
        <v>4117</v>
      </c>
      <c r="AA2333">
        <v>789759</v>
      </c>
      <c r="AB2333" s="210">
        <v>37027.875</v>
      </c>
      <c r="AC2333" s="210">
        <v>37027.875</v>
      </c>
    </row>
    <row r="2334" spans="1:30" x14ac:dyDescent="0.2">
      <c r="A2334" s="44" t="str">
        <f t="shared" si="181"/>
        <v>US Natural Gas Financial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30</v>
      </c>
      <c r="F2334" s="225">
        <f t="shared" si="185"/>
        <v>300000</v>
      </c>
      <c r="G2334" s="214">
        <v>1247050</v>
      </c>
      <c r="H2334" s="210">
        <v>37026.376296296294</v>
      </c>
      <c r="I2334" t="s">
        <v>3212</v>
      </c>
      <c r="M2334" t="s">
        <v>3795</v>
      </c>
      <c r="N2334" t="s">
        <v>3247</v>
      </c>
      <c r="O2334" t="s">
        <v>3248</v>
      </c>
      <c r="P2334" s="211">
        <v>10000</v>
      </c>
      <c r="S2334" t="s">
        <v>3796</v>
      </c>
      <c r="T2334" t="s">
        <v>2685</v>
      </c>
      <c r="U2334" s="213">
        <v>4.5</v>
      </c>
      <c r="V2334" t="s">
        <v>1490</v>
      </c>
      <c r="W2334" t="s">
        <v>3975</v>
      </c>
      <c r="X2334" t="s">
        <v>3250</v>
      </c>
      <c r="Y2334" t="s">
        <v>2803</v>
      </c>
      <c r="Z2334" t="s">
        <v>4117</v>
      </c>
      <c r="AA2334" t="s">
        <v>1824</v>
      </c>
      <c r="AB2334" s="210">
        <v>37043.875</v>
      </c>
      <c r="AC2334" s="210">
        <v>37072.875</v>
      </c>
      <c r="AD2334">
        <f>(AC2334-AB2334+1)*SUM(P2334:Q2334)</f>
        <v>300000</v>
      </c>
    </row>
    <row r="2335" spans="1:30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25">
        <f t="shared" si="185"/>
        <v>4121</v>
      </c>
      <c r="G2335" s="214">
        <v>1247051</v>
      </c>
      <c r="H2335" s="210">
        <v>37026.376331018517</v>
      </c>
      <c r="I2335" t="s">
        <v>1056</v>
      </c>
      <c r="M2335" t="s">
        <v>3795</v>
      </c>
      <c r="N2335" t="s">
        <v>3275</v>
      </c>
      <c r="O2335" t="s">
        <v>3340</v>
      </c>
      <c r="P2335" s="211">
        <v>4121</v>
      </c>
      <c r="S2335" t="s">
        <v>3796</v>
      </c>
      <c r="T2335" t="s">
        <v>2685</v>
      </c>
      <c r="U2335" s="213">
        <v>4.34</v>
      </c>
      <c r="V2335" t="s">
        <v>1825</v>
      </c>
      <c r="W2335" t="s">
        <v>3328</v>
      </c>
      <c r="X2335" t="s">
        <v>3329</v>
      </c>
      <c r="Y2335" t="s">
        <v>3280</v>
      </c>
      <c r="Z2335" t="s">
        <v>4117</v>
      </c>
      <c r="AA2335">
        <v>789760</v>
      </c>
      <c r="AB2335" s="210">
        <v>37027.875</v>
      </c>
      <c r="AC2335" s="210">
        <v>37027.875</v>
      </c>
    </row>
    <row r="2336" spans="1:30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30</v>
      </c>
      <c r="F2336" s="225">
        <f t="shared" si="185"/>
        <v>150000</v>
      </c>
      <c r="G2336" s="214">
        <v>1247053</v>
      </c>
      <c r="H2336" s="210">
        <v>37026.376342592594</v>
      </c>
      <c r="I2336" t="s">
        <v>3246</v>
      </c>
      <c r="M2336" t="s">
        <v>3795</v>
      </c>
      <c r="N2336" t="s">
        <v>3247</v>
      </c>
      <c r="O2336" t="s">
        <v>3248</v>
      </c>
      <c r="P2336" s="211">
        <v>5000</v>
      </c>
      <c r="S2336" t="s">
        <v>3796</v>
      </c>
      <c r="T2336" t="s">
        <v>2685</v>
      </c>
      <c r="U2336" s="213">
        <v>4.5</v>
      </c>
      <c r="V2336" t="s">
        <v>1397</v>
      </c>
      <c r="W2336" t="s">
        <v>3975</v>
      </c>
      <c r="X2336" t="s">
        <v>3250</v>
      </c>
      <c r="Y2336" t="s">
        <v>2803</v>
      </c>
      <c r="Z2336" t="s">
        <v>4117</v>
      </c>
      <c r="AA2336" t="s">
        <v>1826</v>
      </c>
      <c r="AB2336" s="210">
        <v>37043.875</v>
      </c>
      <c r="AC2336" s="210">
        <v>37072.875</v>
      </c>
      <c r="AD2336">
        <f>(AC2336-AB2336+1)*SUM(P2336:Q2336)</f>
        <v>150000</v>
      </c>
    </row>
    <row r="2337" spans="1:30" x14ac:dyDescent="0.2">
      <c r="A2337" s="44" t="str">
        <f t="shared" si="181"/>
        <v>US Gas Pipeline Capacity Financial</v>
      </c>
      <c r="B2337" s="44" t="str">
        <f t="shared" si="182"/>
        <v>US</v>
      </c>
      <c r="C2337" s="44" t="str">
        <f t="shared" si="183"/>
        <v>Gas Pipeline Capacity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25">
        <f t="shared" si="185"/>
        <v>10000</v>
      </c>
      <c r="G2337" s="214">
        <v>1247054</v>
      </c>
      <c r="H2337" s="210">
        <v>37026.376342592594</v>
      </c>
      <c r="I2337" t="s">
        <v>3157</v>
      </c>
      <c r="M2337" t="s">
        <v>3806</v>
      </c>
      <c r="N2337" t="s">
        <v>1363</v>
      </c>
      <c r="O2337" t="s">
        <v>1827</v>
      </c>
      <c r="Q2337" s="211">
        <v>10000</v>
      </c>
      <c r="S2337" t="s">
        <v>3796</v>
      </c>
      <c r="T2337" t="s">
        <v>2685</v>
      </c>
      <c r="U2337" s="213">
        <v>0.14499999999999999</v>
      </c>
      <c r="V2337" t="s">
        <v>1828</v>
      </c>
      <c r="W2337" t="s">
        <v>1366</v>
      </c>
      <c r="X2337" t="s">
        <v>1367</v>
      </c>
      <c r="Y2337" t="s">
        <v>1368</v>
      </c>
      <c r="Z2337" t="s">
        <v>1369</v>
      </c>
      <c r="AA2337">
        <v>40959</v>
      </c>
      <c r="AB2337" s="210">
        <v>37027.875</v>
      </c>
      <c r="AC2337" s="210">
        <v>37027.875</v>
      </c>
    </row>
    <row r="2338" spans="1:30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25">
        <f t="shared" si="185"/>
        <v>25000</v>
      </c>
      <c r="G2338" s="214">
        <v>1247052</v>
      </c>
      <c r="H2338" s="210">
        <v>37026.376342592594</v>
      </c>
      <c r="I2338" t="s">
        <v>3692</v>
      </c>
      <c r="M2338" t="s">
        <v>3795</v>
      </c>
      <c r="N2338" t="s">
        <v>3275</v>
      </c>
      <c r="O2338" t="s">
        <v>3457</v>
      </c>
      <c r="P2338" s="211">
        <v>25000</v>
      </c>
      <c r="S2338" t="s">
        <v>3796</v>
      </c>
      <c r="T2338" t="s">
        <v>2685</v>
      </c>
      <c r="U2338" s="213">
        <v>4.4550000000000001</v>
      </c>
      <c r="V2338" t="s">
        <v>1829</v>
      </c>
      <c r="W2338" t="s">
        <v>3459</v>
      </c>
      <c r="X2338" t="s">
        <v>3460</v>
      </c>
      <c r="Y2338" t="s">
        <v>3280</v>
      </c>
      <c r="Z2338" t="s">
        <v>4117</v>
      </c>
      <c r="AA2338">
        <v>789761</v>
      </c>
      <c r="AB2338" s="210">
        <v>37027.875</v>
      </c>
      <c r="AC2338" s="210">
        <v>37027.875</v>
      </c>
    </row>
    <row r="2339" spans="1:30" x14ac:dyDescent="0.2">
      <c r="A2339" s="44" t="str">
        <f t="shared" si="181"/>
        <v xml:space="preserve"> Power Physical</v>
      </c>
      <c r="B2339" s="44" t="str">
        <f t="shared" si="182"/>
        <v/>
      </c>
      <c r="C2339" s="44" t="str">
        <f t="shared" si="183"/>
        <v>Power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28</v>
      </c>
      <c r="F2339" s="225">
        <f t="shared" si="185"/>
        <v>560</v>
      </c>
      <c r="G2339" s="214">
        <v>1247055</v>
      </c>
      <c r="H2339" s="210">
        <v>37026.376377314817</v>
      </c>
      <c r="I2339" t="s">
        <v>3028</v>
      </c>
      <c r="M2339" t="s">
        <v>3886</v>
      </c>
      <c r="N2339" t="s">
        <v>2936</v>
      </c>
      <c r="O2339" t="s">
        <v>1830</v>
      </c>
      <c r="Q2339" s="211">
        <v>20</v>
      </c>
      <c r="S2339" t="s">
        <v>3794</v>
      </c>
      <c r="T2339" t="s">
        <v>2840</v>
      </c>
      <c r="U2339" s="213">
        <v>21.1</v>
      </c>
      <c r="V2339" t="s">
        <v>1831</v>
      </c>
      <c r="W2339" t="s">
        <v>2939</v>
      </c>
      <c r="X2339" t="s">
        <v>2940</v>
      </c>
      <c r="Y2339" t="s">
        <v>2941</v>
      </c>
      <c r="Z2339" t="s">
        <v>2942</v>
      </c>
      <c r="AA2339">
        <v>102437.1</v>
      </c>
      <c r="AB2339" s="210">
        <v>37193</v>
      </c>
      <c r="AC2339" s="210">
        <v>37220</v>
      </c>
    </row>
    <row r="2340" spans="1:30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25">
        <f t="shared" si="185"/>
        <v>3013</v>
      </c>
      <c r="G2340" s="214">
        <v>1247056</v>
      </c>
      <c r="H2340" s="210">
        <v>37026.376388888886</v>
      </c>
      <c r="I2340" t="s">
        <v>3234</v>
      </c>
      <c r="M2340" t="s">
        <v>3795</v>
      </c>
      <c r="N2340" t="s">
        <v>3275</v>
      </c>
      <c r="O2340" t="s">
        <v>3569</v>
      </c>
      <c r="Q2340" s="211">
        <v>3013</v>
      </c>
      <c r="S2340" t="s">
        <v>3796</v>
      </c>
      <c r="T2340" t="s">
        <v>2685</v>
      </c>
      <c r="U2340" s="213">
        <v>4.8849999999999998</v>
      </c>
      <c r="V2340" t="s">
        <v>3595</v>
      </c>
      <c r="W2340" t="s">
        <v>3539</v>
      </c>
      <c r="X2340" t="s">
        <v>3540</v>
      </c>
      <c r="Y2340" t="s">
        <v>3280</v>
      </c>
      <c r="Z2340" t="s">
        <v>4117</v>
      </c>
      <c r="AA2340">
        <v>789762</v>
      </c>
      <c r="AB2340" s="210">
        <v>37027.875</v>
      </c>
      <c r="AC2340" s="210">
        <v>37027.875</v>
      </c>
    </row>
    <row r="2341" spans="1:30" x14ac:dyDescent="0.2">
      <c r="A2341" s="44" t="str">
        <f t="shared" si="181"/>
        <v>US Natural Gas Financial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Financial</v>
      </c>
      <c r="E2341" s="44">
        <f>IF(VLOOKUP(S2341,'DD-Lookup'!$J$6:$L$50,3,FALSE)="Monthly",(YEAR(AC2341)-YEAR(AB2341))*12+MONTH(AC2341)-MONTH(AB2341)+1,(AC2341-AB2341+1))</f>
        <v>214</v>
      </c>
      <c r="F2341" s="225">
        <f t="shared" si="185"/>
        <v>1070000</v>
      </c>
      <c r="G2341" s="214">
        <v>1247057</v>
      </c>
      <c r="H2341" s="210">
        <v>37026.376400462963</v>
      </c>
      <c r="I2341" t="s">
        <v>3596</v>
      </c>
      <c r="M2341" t="s">
        <v>3795</v>
      </c>
      <c r="N2341" t="s">
        <v>3303</v>
      </c>
      <c r="O2341" t="s">
        <v>1832</v>
      </c>
      <c r="Q2341" s="211">
        <v>5000</v>
      </c>
      <c r="S2341" t="s">
        <v>3796</v>
      </c>
      <c r="T2341" t="s">
        <v>2685</v>
      </c>
      <c r="U2341" s="213">
        <v>1.5</v>
      </c>
      <c r="V2341" t="s">
        <v>3597</v>
      </c>
      <c r="W2341" t="s">
        <v>1111</v>
      </c>
      <c r="X2341" t="s">
        <v>1112</v>
      </c>
      <c r="Y2341" t="s">
        <v>2803</v>
      </c>
      <c r="Z2341" t="s">
        <v>4117</v>
      </c>
      <c r="AA2341" t="s">
        <v>1833</v>
      </c>
      <c r="AB2341" s="210">
        <v>37347</v>
      </c>
      <c r="AC2341" s="210">
        <v>37560</v>
      </c>
      <c r="AD2341">
        <f>(AC2341-AB2341+1)*SUM(P2341:Q2341)</f>
        <v>1070000</v>
      </c>
    </row>
    <row r="2342" spans="1:30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25">
        <f t="shared" si="185"/>
        <v>10000</v>
      </c>
      <c r="G2342" s="214">
        <v>1247058</v>
      </c>
      <c r="H2342" s="210">
        <v>37026.376435185186</v>
      </c>
      <c r="I2342" t="s">
        <v>3334</v>
      </c>
      <c r="M2342" t="s">
        <v>3795</v>
      </c>
      <c r="N2342" t="s">
        <v>3275</v>
      </c>
      <c r="O2342" t="s">
        <v>1250</v>
      </c>
      <c r="Q2342" s="211">
        <v>10000</v>
      </c>
      <c r="S2342" t="s">
        <v>3796</v>
      </c>
      <c r="T2342" t="s">
        <v>2685</v>
      </c>
      <c r="U2342" s="213">
        <v>4.6399999999999997</v>
      </c>
      <c r="V2342" t="s">
        <v>1358</v>
      </c>
      <c r="W2342" t="s">
        <v>3491</v>
      </c>
      <c r="X2342" t="s">
        <v>3492</v>
      </c>
      <c r="Y2342" t="s">
        <v>3280</v>
      </c>
      <c r="Z2342" t="s">
        <v>4117</v>
      </c>
      <c r="AA2342">
        <v>789763</v>
      </c>
      <c r="AB2342" s="210">
        <v>37027.875</v>
      </c>
      <c r="AC2342" s="210">
        <v>37027.875</v>
      </c>
    </row>
    <row r="2343" spans="1:30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25">
        <f t="shared" si="185"/>
        <v>5000</v>
      </c>
      <c r="G2343" s="214">
        <v>1247060</v>
      </c>
      <c r="H2343" s="210">
        <v>37026.376446759263</v>
      </c>
      <c r="I2343" t="s">
        <v>3334</v>
      </c>
      <c r="M2343" t="s">
        <v>3795</v>
      </c>
      <c r="N2343" t="s">
        <v>3275</v>
      </c>
      <c r="O2343" t="s">
        <v>3327</v>
      </c>
      <c r="P2343" s="211">
        <v>5000</v>
      </c>
      <c r="S2343" t="s">
        <v>3796</v>
      </c>
      <c r="T2343" t="s">
        <v>2685</v>
      </c>
      <c r="U2343" s="213">
        <v>4.335</v>
      </c>
      <c r="V2343" t="s">
        <v>3335</v>
      </c>
      <c r="W2343" t="s">
        <v>3328</v>
      </c>
      <c r="X2343" t="s">
        <v>3329</v>
      </c>
      <c r="Y2343" t="s">
        <v>3280</v>
      </c>
      <c r="Z2343" t="s">
        <v>4117</v>
      </c>
      <c r="AA2343">
        <v>789765</v>
      </c>
      <c r="AB2343" s="210">
        <v>37027.875</v>
      </c>
      <c r="AC2343" s="210">
        <v>37027.875</v>
      </c>
    </row>
    <row r="2344" spans="1:30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25">
        <f t="shared" si="185"/>
        <v>20000</v>
      </c>
      <c r="G2344" s="214">
        <v>1247059</v>
      </c>
      <c r="H2344" s="210">
        <v>37026.376446759263</v>
      </c>
      <c r="I2344" t="s">
        <v>1771</v>
      </c>
      <c r="M2344" t="s">
        <v>3795</v>
      </c>
      <c r="N2344" t="s">
        <v>3275</v>
      </c>
      <c r="O2344" t="s">
        <v>1250</v>
      </c>
      <c r="P2344" s="211">
        <v>20000</v>
      </c>
      <c r="S2344" t="s">
        <v>3796</v>
      </c>
      <c r="T2344" t="s">
        <v>2685</v>
      </c>
      <c r="U2344" s="213">
        <v>4.62</v>
      </c>
      <c r="V2344" t="s">
        <v>1772</v>
      </c>
      <c r="W2344" t="s">
        <v>3491</v>
      </c>
      <c r="X2344" t="s">
        <v>3492</v>
      </c>
      <c r="Y2344" t="s">
        <v>3280</v>
      </c>
      <c r="Z2344" t="s">
        <v>4117</v>
      </c>
      <c r="AA2344">
        <v>789764</v>
      </c>
      <c r="AB2344" s="210">
        <v>37027.875</v>
      </c>
      <c r="AC2344" s="210">
        <v>37027.875</v>
      </c>
    </row>
    <row r="2345" spans="1:30" x14ac:dyDescent="0.2">
      <c r="A2345" s="44" t="str">
        <f t="shared" si="181"/>
        <v xml:space="preserve"> Natural Gas Physical</v>
      </c>
      <c r="B2345" s="44" t="str">
        <f t="shared" si="182"/>
        <v/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3</v>
      </c>
      <c r="F2345" s="225">
        <f t="shared" si="185"/>
        <v>150000</v>
      </c>
      <c r="G2345" s="214">
        <v>1247061</v>
      </c>
      <c r="H2345" s="210">
        <v>37026.376469907409</v>
      </c>
      <c r="I2345" t="s">
        <v>3010</v>
      </c>
      <c r="M2345" t="s">
        <v>3795</v>
      </c>
      <c r="N2345" t="s">
        <v>2837</v>
      </c>
      <c r="O2345" t="s">
        <v>2868</v>
      </c>
      <c r="Q2345" s="211">
        <v>50000</v>
      </c>
      <c r="S2345" t="s">
        <v>2839</v>
      </c>
      <c r="T2345" t="s">
        <v>2840</v>
      </c>
      <c r="U2345" s="213">
        <v>21.25</v>
      </c>
      <c r="V2345" t="s">
        <v>1834</v>
      </c>
      <c r="W2345" t="s">
        <v>2863</v>
      </c>
      <c r="X2345" t="s">
        <v>2843</v>
      </c>
      <c r="Y2345" t="s">
        <v>2844</v>
      </c>
      <c r="Z2345" t="s">
        <v>2712</v>
      </c>
      <c r="AA2345">
        <v>102929</v>
      </c>
      <c r="AB2345" s="210">
        <v>37027.875</v>
      </c>
      <c r="AC2345" s="210">
        <v>37029.875</v>
      </c>
    </row>
    <row r="2346" spans="1:30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25">
        <f t="shared" si="185"/>
        <v>5000</v>
      </c>
      <c r="G2346" s="214">
        <v>1247063</v>
      </c>
      <c r="H2346" s="210">
        <v>37026.376504629632</v>
      </c>
      <c r="I2346" t="s">
        <v>3334</v>
      </c>
      <c r="M2346" t="s">
        <v>3795</v>
      </c>
      <c r="N2346" t="s">
        <v>3275</v>
      </c>
      <c r="O2346" t="s">
        <v>3327</v>
      </c>
      <c r="P2346" s="211">
        <v>5000</v>
      </c>
      <c r="S2346" t="s">
        <v>3796</v>
      </c>
      <c r="T2346" t="s">
        <v>2685</v>
      </c>
      <c r="U2346" s="213">
        <v>4.33</v>
      </c>
      <c r="V2346" t="s">
        <v>3463</v>
      </c>
      <c r="W2346" t="s">
        <v>3328</v>
      </c>
      <c r="X2346" t="s">
        <v>3329</v>
      </c>
      <c r="Y2346" t="s">
        <v>3280</v>
      </c>
      <c r="Z2346" t="s">
        <v>4117</v>
      </c>
      <c r="AA2346">
        <v>789766</v>
      </c>
      <c r="AB2346" s="210">
        <v>37027.875</v>
      </c>
      <c r="AC2346" s="210">
        <v>37027.875</v>
      </c>
    </row>
    <row r="2347" spans="1:30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25">
        <f t="shared" si="185"/>
        <v>10000</v>
      </c>
      <c r="G2347" s="214">
        <v>1247064</v>
      </c>
      <c r="H2347" s="210">
        <v>37026.376527777778</v>
      </c>
      <c r="I2347" t="s">
        <v>4237</v>
      </c>
      <c r="M2347" t="s">
        <v>3795</v>
      </c>
      <c r="N2347" t="s">
        <v>3275</v>
      </c>
      <c r="O2347" t="s">
        <v>3361</v>
      </c>
      <c r="P2347" s="211">
        <v>10000</v>
      </c>
      <c r="S2347" t="s">
        <v>3796</v>
      </c>
      <c r="T2347" t="s">
        <v>2685</v>
      </c>
      <c r="U2347" s="213">
        <v>4.415</v>
      </c>
      <c r="V2347" t="s">
        <v>3736</v>
      </c>
      <c r="W2347" t="s">
        <v>3363</v>
      </c>
      <c r="X2347" t="s">
        <v>3364</v>
      </c>
      <c r="Y2347" t="s">
        <v>3280</v>
      </c>
      <c r="Z2347" t="s">
        <v>4117</v>
      </c>
      <c r="AA2347">
        <v>789767</v>
      </c>
      <c r="AB2347" s="210">
        <v>37027.875</v>
      </c>
      <c r="AC2347" s="210">
        <v>37027.875</v>
      </c>
    </row>
    <row r="2348" spans="1:30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25">
        <f t="shared" si="185"/>
        <v>10000</v>
      </c>
      <c r="G2348" s="214">
        <v>1247065</v>
      </c>
      <c r="H2348" s="210">
        <v>37026.376574074071</v>
      </c>
      <c r="I2348" t="s">
        <v>3334</v>
      </c>
      <c r="M2348" t="s">
        <v>3795</v>
      </c>
      <c r="N2348" t="s">
        <v>3275</v>
      </c>
      <c r="O2348" t="s">
        <v>1250</v>
      </c>
      <c r="Q2348" s="211">
        <v>10000</v>
      </c>
      <c r="S2348" t="s">
        <v>3796</v>
      </c>
      <c r="T2348" t="s">
        <v>2685</v>
      </c>
      <c r="U2348" s="213">
        <v>4.63</v>
      </c>
      <c r="V2348" t="s">
        <v>1358</v>
      </c>
      <c r="W2348" t="s">
        <v>3491</v>
      </c>
      <c r="X2348" t="s">
        <v>3492</v>
      </c>
      <c r="Y2348" t="s">
        <v>3280</v>
      </c>
      <c r="Z2348" t="s">
        <v>4117</v>
      </c>
      <c r="AA2348">
        <v>789768</v>
      </c>
      <c r="AB2348" s="210">
        <v>37027.875</v>
      </c>
      <c r="AC2348" s="210">
        <v>37027.875</v>
      </c>
    </row>
    <row r="2349" spans="1:30" x14ac:dyDescent="0.2">
      <c r="A2349" s="44" t="str">
        <f t="shared" si="181"/>
        <v>US Crude Financial</v>
      </c>
      <c r="B2349" s="44" t="str">
        <f t="shared" si="182"/>
        <v>US</v>
      </c>
      <c r="C2349" s="44" t="str">
        <f t="shared" si="183"/>
        <v>Crude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1</v>
      </c>
      <c r="F2349" s="225">
        <f t="shared" si="185"/>
        <v>50000</v>
      </c>
      <c r="G2349" s="214">
        <v>1247066</v>
      </c>
      <c r="H2349" s="210">
        <v>37026.376585648148</v>
      </c>
      <c r="I2349" t="s">
        <v>3045</v>
      </c>
      <c r="M2349" t="s">
        <v>4216</v>
      </c>
      <c r="N2349" t="s">
        <v>3046</v>
      </c>
      <c r="O2349" t="s">
        <v>3047</v>
      </c>
      <c r="Q2349" s="211">
        <v>50000</v>
      </c>
      <c r="S2349" t="s">
        <v>3802</v>
      </c>
      <c r="T2349" t="s">
        <v>2685</v>
      </c>
      <c r="U2349" s="213">
        <v>28.76</v>
      </c>
      <c r="V2349" t="s">
        <v>3048</v>
      </c>
      <c r="W2349" t="s">
        <v>3049</v>
      </c>
      <c r="X2349" t="s">
        <v>3050</v>
      </c>
      <c r="Y2349" t="s">
        <v>2803</v>
      </c>
      <c r="Z2349" t="s">
        <v>4117</v>
      </c>
      <c r="AA2349" t="s">
        <v>1835</v>
      </c>
      <c r="AB2349" s="210">
        <v>37043</v>
      </c>
      <c r="AC2349" s="210">
        <v>37072</v>
      </c>
    </row>
    <row r="2350" spans="1:30" x14ac:dyDescent="0.2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25">
        <f t="shared" si="185"/>
        <v>465000</v>
      </c>
      <c r="G2350" s="214">
        <v>1247067</v>
      </c>
      <c r="H2350" s="210">
        <v>37026.376597222225</v>
      </c>
      <c r="I2350" t="s">
        <v>2955</v>
      </c>
      <c r="M2350" t="s">
        <v>3795</v>
      </c>
      <c r="N2350" t="s">
        <v>3247</v>
      </c>
      <c r="O2350" t="s">
        <v>3300</v>
      </c>
      <c r="P2350" s="211">
        <v>15000</v>
      </c>
      <c r="S2350" t="s">
        <v>3796</v>
      </c>
      <c r="T2350" t="s">
        <v>2685</v>
      </c>
      <c r="U2350" s="213">
        <v>4.5650000000000004</v>
      </c>
      <c r="V2350" t="s">
        <v>1739</v>
      </c>
      <c r="W2350" t="s">
        <v>3975</v>
      </c>
      <c r="X2350" t="s">
        <v>3250</v>
      </c>
      <c r="Y2350" t="s">
        <v>2803</v>
      </c>
      <c r="Z2350" t="s">
        <v>4117</v>
      </c>
      <c r="AA2350" t="s">
        <v>1836</v>
      </c>
      <c r="AB2350" s="210">
        <v>37073.875</v>
      </c>
      <c r="AC2350" s="210">
        <v>37103.875</v>
      </c>
      <c r="AD2350">
        <f>(AC2350-AB2350+1)*SUM(P2350:Q2350)</f>
        <v>465000</v>
      </c>
    </row>
    <row r="2351" spans="1:30" x14ac:dyDescent="0.2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16</v>
      </c>
      <c r="F2351" s="225">
        <f t="shared" si="185"/>
        <v>240000</v>
      </c>
      <c r="G2351" s="214">
        <v>1247069</v>
      </c>
      <c r="H2351" s="210">
        <v>37026.376608796294</v>
      </c>
      <c r="I2351" t="s">
        <v>3324</v>
      </c>
      <c r="M2351" t="s">
        <v>3795</v>
      </c>
      <c r="N2351" t="s">
        <v>3247</v>
      </c>
      <c r="O2351" t="s">
        <v>3422</v>
      </c>
      <c r="P2351" s="211">
        <v>15000</v>
      </c>
      <c r="S2351" t="s">
        <v>3796</v>
      </c>
      <c r="T2351" t="s">
        <v>2685</v>
      </c>
      <c r="U2351" s="213">
        <v>4.43</v>
      </c>
      <c r="V2351" t="s">
        <v>3556</v>
      </c>
      <c r="W2351" t="s">
        <v>3424</v>
      </c>
      <c r="X2351" t="s">
        <v>3425</v>
      </c>
      <c r="Y2351" t="s">
        <v>2803</v>
      </c>
      <c r="Z2351" t="s">
        <v>4117</v>
      </c>
      <c r="AA2351" t="s">
        <v>1837</v>
      </c>
      <c r="AB2351" s="210">
        <v>37027.875</v>
      </c>
      <c r="AC2351" s="210">
        <v>37042.875</v>
      </c>
      <c r="AD2351">
        <f>(AC2351-AB2351+1)*SUM(P2351:Q2351)</f>
        <v>240000</v>
      </c>
    </row>
    <row r="2352" spans="1:30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25">
        <f t="shared" si="185"/>
        <v>10000</v>
      </c>
      <c r="G2352" s="214">
        <v>1247070</v>
      </c>
      <c r="H2352" s="210">
        <v>37026.376631944448</v>
      </c>
      <c r="I2352" t="s">
        <v>3234</v>
      </c>
      <c r="M2352" t="s">
        <v>3795</v>
      </c>
      <c r="N2352" t="s">
        <v>3275</v>
      </c>
      <c r="O2352" t="s">
        <v>3276</v>
      </c>
      <c r="P2352" s="211">
        <v>10000</v>
      </c>
      <c r="S2352" t="s">
        <v>3796</v>
      </c>
      <c r="T2352" t="s">
        <v>2685</v>
      </c>
      <c r="U2352" s="213">
        <v>4.5625</v>
      </c>
      <c r="V2352" t="s">
        <v>3343</v>
      </c>
      <c r="W2352" t="s">
        <v>3278</v>
      </c>
      <c r="X2352" t="s">
        <v>3279</v>
      </c>
      <c r="Y2352" t="s">
        <v>3280</v>
      </c>
      <c r="Z2352" t="s">
        <v>4117</v>
      </c>
      <c r="AA2352">
        <v>789769</v>
      </c>
      <c r="AB2352" s="210">
        <v>37027.875</v>
      </c>
      <c r="AC2352" s="210">
        <v>37027.875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25">
        <f t="shared" si="185"/>
        <v>5000</v>
      </c>
      <c r="G2353" s="214">
        <v>1247071</v>
      </c>
      <c r="H2353" s="210">
        <v>37026.376643518517</v>
      </c>
      <c r="I2353" t="s">
        <v>1155</v>
      </c>
      <c r="M2353" t="s">
        <v>3795</v>
      </c>
      <c r="N2353" t="s">
        <v>3275</v>
      </c>
      <c r="O2353" t="s">
        <v>3407</v>
      </c>
      <c r="P2353" s="211">
        <v>5000</v>
      </c>
      <c r="S2353" t="s">
        <v>3796</v>
      </c>
      <c r="T2353" t="s">
        <v>2685</v>
      </c>
      <c r="U2353" s="213">
        <v>4.68</v>
      </c>
      <c r="V2353" t="s">
        <v>1264</v>
      </c>
      <c r="W2353" t="s">
        <v>3408</v>
      </c>
      <c r="X2353" t="s">
        <v>3409</v>
      </c>
      <c r="Y2353" t="s">
        <v>3280</v>
      </c>
      <c r="Z2353" t="s">
        <v>4117</v>
      </c>
      <c r="AA2353">
        <v>789770</v>
      </c>
      <c r="AB2353" s="210">
        <v>37027.875</v>
      </c>
      <c r="AC2353" s="210">
        <v>37027.875</v>
      </c>
    </row>
    <row r="2354" spans="1:31" x14ac:dyDescent="0.2">
      <c r="A2354" s="44" t="str">
        <f t="shared" si="181"/>
        <v>US Power Physical</v>
      </c>
      <c r="B2354" s="44" t="str">
        <f t="shared" si="182"/>
        <v>US</v>
      </c>
      <c r="C2354" s="44" t="str">
        <f t="shared" si="183"/>
        <v>Power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31</v>
      </c>
      <c r="F2354" s="225">
        <f t="shared" si="185"/>
        <v>775</v>
      </c>
      <c r="G2354" s="214">
        <v>1247072</v>
      </c>
      <c r="H2354" s="210">
        <v>37026.376666666663</v>
      </c>
      <c r="I2354" t="s">
        <v>3713</v>
      </c>
      <c r="M2354" t="s">
        <v>3886</v>
      </c>
      <c r="N2354" t="s">
        <v>3645</v>
      </c>
      <c r="O2354" t="s">
        <v>1838</v>
      </c>
      <c r="P2354" s="211">
        <v>25</v>
      </c>
      <c r="S2354" t="s">
        <v>3794</v>
      </c>
      <c r="T2354" t="s">
        <v>2685</v>
      </c>
      <c r="U2354" s="213">
        <v>264</v>
      </c>
      <c r="V2354" t="s">
        <v>1839</v>
      </c>
      <c r="W2354" t="s">
        <v>1377</v>
      </c>
      <c r="X2354" t="s">
        <v>1378</v>
      </c>
      <c r="Y2354" t="s">
        <v>3074</v>
      </c>
      <c r="Z2354" t="s">
        <v>4112</v>
      </c>
      <c r="AA2354">
        <v>611207.1</v>
      </c>
      <c r="AB2354" s="210">
        <v>37226.564583333333</v>
      </c>
      <c r="AC2354" s="210">
        <v>37256.564583333333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25">
        <f t="shared" si="185"/>
        <v>8051</v>
      </c>
      <c r="G2355" s="214">
        <v>1247074</v>
      </c>
      <c r="H2355" s="210">
        <v>37026.376701388886</v>
      </c>
      <c r="I2355" t="s">
        <v>3473</v>
      </c>
      <c r="M2355" t="s">
        <v>3795</v>
      </c>
      <c r="N2355" t="s">
        <v>3275</v>
      </c>
      <c r="O2355" t="s">
        <v>3339</v>
      </c>
      <c r="Q2355" s="211">
        <v>8051</v>
      </c>
      <c r="S2355" t="s">
        <v>3796</v>
      </c>
      <c r="T2355" t="s">
        <v>2685</v>
      </c>
      <c r="U2355" s="213">
        <v>4.3250000000000002</v>
      </c>
      <c r="V2355" t="s">
        <v>1052</v>
      </c>
      <c r="W2355" t="s">
        <v>3328</v>
      </c>
      <c r="X2355" t="s">
        <v>3329</v>
      </c>
      <c r="Y2355" t="s">
        <v>3280</v>
      </c>
      <c r="Z2355" t="s">
        <v>4117</v>
      </c>
      <c r="AA2355">
        <v>789771</v>
      </c>
      <c r="AB2355" s="210">
        <v>37027.875</v>
      </c>
      <c r="AC2355" s="210">
        <v>37027.875</v>
      </c>
    </row>
    <row r="2356" spans="1:31" x14ac:dyDescent="0.2">
      <c r="A2356" s="44" t="str">
        <f t="shared" si="181"/>
        <v xml:space="preserve"> Natural Gas Physical</v>
      </c>
      <c r="B2356" s="44" t="str">
        <f t="shared" si="182"/>
        <v/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25">
        <f t="shared" si="185"/>
        <v>50000</v>
      </c>
      <c r="G2356" s="214">
        <v>1247075</v>
      </c>
      <c r="H2356" s="210">
        <v>37026.37672453704</v>
      </c>
      <c r="I2356" t="s">
        <v>2623</v>
      </c>
      <c r="M2356" t="s">
        <v>3795</v>
      </c>
      <c r="N2356" t="s">
        <v>2837</v>
      </c>
      <c r="O2356" t="s">
        <v>2861</v>
      </c>
      <c r="Q2356" s="211">
        <v>50000</v>
      </c>
      <c r="S2356" t="s">
        <v>2839</v>
      </c>
      <c r="T2356" t="s">
        <v>2840</v>
      </c>
      <c r="U2356" s="213">
        <v>21.9</v>
      </c>
      <c r="V2356" t="s">
        <v>2925</v>
      </c>
      <c r="W2356" t="s">
        <v>2863</v>
      </c>
      <c r="X2356" t="s">
        <v>2843</v>
      </c>
      <c r="Y2356" t="s">
        <v>2844</v>
      </c>
      <c r="Z2356" t="s">
        <v>2712</v>
      </c>
      <c r="AA2356">
        <v>102931</v>
      </c>
      <c r="AB2356" s="210">
        <v>37026.875</v>
      </c>
      <c r="AC2356" s="210">
        <v>37026.875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25">
        <f t="shared" si="185"/>
        <v>25000</v>
      </c>
      <c r="G2357" s="214">
        <v>1247077</v>
      </c>
      <c r="H2357" s="210">
        <v>37026.376747685186</v>
      </c>
      <c r="I2357" t="s">
        <v>1131</v>
      </c>
      <c r="M2357" t="s">
        <v>3795</v>
      </c>
      <c r="N2357" t="s">
        <v>3275</v>
      </c>
      <c r="O2357" t="s">
        <v>3457</v>
      </c>
      <c r="P2357" s="211">
        <v>25000</v>
      </c>
      <c r="S2357" t="s">
        <v>3796</v>
      </c>
      <c r="T2357" t="s">
        <v>2685</v>
      </c>
      <c r="U2357" s="213">
        <v>4.45</v>
      </c>
      <c r="V2357" t="s">
        <v>1411</v>
      </c>
      <c r="W2357" t="s">
        <v>3459</v>
      </c>
      <c r="X2357" t="s">
        <v>3460</v>
      </c>
      <c r="Y2357" t="s">
        <v>3280</v>
      </c>
      <c r="Z2357" t="s">
        <v>4117</v>
      </c>
      <c r="AA2357">
        <v>789772</v>
      </c>
      <c r="AB2357" s="210">
        <v>37027.875</v>
      </c>
      <c r="AC2357" s="210">
        <v>37027.875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25">
        <f t="shared" si="185"/>
        <v>1000</v>
      </c>
      <c r="G2358" s="214">
        <v>1247078</v>
      </c>
      <c r="H2358" s="210">
        <v>37026.376759259256</v>
      </c>
      <c r="I2358" t="s">
        <v>3822</v>
      </c>
      <c r="M2358" t="s">
        <v>3795</v>
      </c>
      <c r="N2358" t="s">
        <v>3275</v>
      </c>
      <c r="O2358" t="s">
        <v>3340</v>
      </c>
      <c r="P2358" s="211">
        <v>1000</v>
      </c>
      <c r="S2358" t="s">
        <v>3796</v>
      </c>
      <c r="T2358" t="s">
        <v>2685</v>
      </c>
      <c r="U2358" s="213">
        <v>4.34</v>
      </c>
      <c r="V2358" t="s">
        <v>3400</v>
      </c>
      <c r="W2358" t="s">
        <v>3328</v>
      </c>
      <c r="X2358" t="s">
        <v>3329</v>
      </c>
      <c r="Y2358" t="s">
        <v>3280</v>
      </c>
      <c r="Z2358" t="s">
        <v>4117</v>
      </c>
      <c r="AA2358">
        <v>789773</v>
      </c>
      <c r="AB2358" s="210">
        <v>37027.875</v>
      </c>
      <c r="AC2358" s="210">
        <v>37027.875</v>
      </c>
    </row>
    <row r="2359" spans="1:31" x14ac:dyDescent="0.2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30</v>
      </c>
      <c r="F2359" s="225">
        <f t="shared" si="185"/>
        <v>3000</v>
      </c>
      <c r="G2359" s="214">
        <v>1247080</v>
      </c>
      <c r="H2359" s="210">
        <v>37026.376805555556</v>
      </c>
      <c r="I2359" t="s">
        <v>3045</v>
      </c>
      <c r="M2359" t="s">
        <v>3795</v>
      </c>
      <c r="N2359" t="s">
        <v>1213</v>
      </c>
      <c r="O2359" t="s">
        <v>1538</v>
      </c>
      <c r="Q2359" s="211">
        <v>100</v>
      </c>
      <c r="S2359" t="s">
        <v>1215</v>
      </c>
      <c r="T2359" t="s">
        <v>2685</v>
      </c>
      <c r="U2359" s="213">
        <v>7.7499999999999999E-2</v>
      </c>
      <c r="V2359" t="s">
        <v>1840</v>
      </c>
      <c r="W2359" t="s">
        <v>1216</v>
      </c>
      <c r="X2359" t="s">
        <v>1217</v>
      </c>
      <c r="Y2359" t="s">
        <v>2803</v>
      </c>
      <c r="Z2359" t="s">
        <v>4117</v>
      </c>
      <c r="AA2359" t="s">
        <v>1841</v>
      </c>
      <c r="AB2359" s="210">
        <v>37043</v>
      </c>
      <c r="AC2359" s="210">
        <v>37072</v>
      </c>
      <c r="AD2359">
        <f>(AC2359-AB2359+1)*SUM(P2359:Q2359)</f>
        <v>3000</v>
      </c>
    </row>
    <row r="2360" spans="1:31" x14ac:dyDescent="0.2">
      <c r="A2360" s="44" t="str">
        <f t="shared" si="181"/>
        <v>US Oil Products Financial</v>
      </c>
      <c r="B2360" s="44" t="str">
        <f t="shared" si="182"/>
        <v>US</v>
      </c>
      <c r="C2360" s="44" t="str">
        <f t="shared" si="183"/>
        <v>Oil Products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1</v>
      </c>
      <c r="F2360" s="225">
        <f t="shared" si="185"/>
        <v>15000</v>
      </c>
      <c r="G2360" s="214">
        <v>1247079</v>
      </c>
      <c r="H2360" s="210">
        <v>37026.376805555556</v>
      </c>
      <c r="I2360" t="s">
        <v>3045</v>
      </c>
      <c r="M2360" t="s">
        <v>3799</v>
      </c>
      <c r="N2360" t="s">
        <v>1842</v>
      </c>
      <c r="O2360" t="s">
        <v>1843</v>
      </c>
      <c r="Q2360" s="211">
        <v>15000</v>
      </c>
      <c r="S2360" t="s">
        <v>3807</v>
      </c>
      <c r="T2360" t="s">
        <v>2685</v>
      </c>
      <c r="U2360" s="213">
        <v>99.7</v>
      </c>
      <c r="V2360" t="s">
        <v>1520</v>
      </c>
      <c r="W2360" t="s">
        <v>1844</v>
      </c>
      <c r="X2360" t="s">
        <v>1845</v>
      </c>
      <c r="Y2360" t="s">
        <v>2803</v>
      </c>
      <c r="Z2360" t="s">
        <v>4117</v>
      </c>
      <c r="AA2360" t="s">
        <v>1846</v>
      </c>
      <c r="AB2360" s="210">
        <v>37043.875</v>
      </c>
      <c r="AC2360" s="210">
        <v>37072.875</v>
      </c>
      <c r="AE2360" s="116">
        <f>IF(S2360="Gallon",F2360/42,F2360)</f>
        <v>357.14285714285717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25">
        <f t="shared" si="185"/>
        <v>5700</v>
      </c>
      <c r="G2361" s="214">
        <v>1247081</v>
      </c>
      <c r="H2361" s="210">
        <v>37026.376805555556</v>
      </c>
      <c r="I2361" t="s">
        <v>1131</v>
      </c>
      <c r="M2361" t="s">
        <v>3795</v>
      </c>
      <c r="N2361" t="s">
        <v>3275</v>
      </c>
      <c r="O2361" t="s">
        <v>1301</v>
      </c>
      <c r="P2361" s="211">
        <v>5700</v>
      </c>
      <c r="S2361" t="s">
        <v>3796</v>
      </c>
      <c r="T2361" t="s">
        <v>2685</v>
      </c>
      <c r="U2361" s="213">
        <v>4.4325000000000001</v>
      </c>
      <c r="V2361" t="s">
        <v>1132</v>
      </c>
      <c r="W2361" t="s">
        <v>3586</v>
      </c>
      <c r="X2361" t="s">
        <v>1302</v>
      </c>
      <c r="Y2361" t="s">
        <v>3280</v>
      </c>
      <c r="Z2361" t="s">
        <v>4117</v>
      </c>
      <c r="AA2361">
        <v>789774</v>
      </c>
      <c r="AB2361" s="210">
        <v>37027.875</v>
      </c>
      <c r="AC2361" s="210">
        <v>37027.875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25">
        <f t="shared" si="185"/>
        <v>5000</v>
      </c>
      <c r="G2362" s="214">
        <v>1247083</v>
      </c>
      <c r="H2362" s="210">
        <v>37026.376817129632</v>
      </c>
      <c r="I2362" t="s">
        <v>3093</v>
      </c>
      <c r="M2362" t="s">
        <v>3795</v>
      </c>
      <c r="N2362" t="s">
        <v>3275</v>
      </c>
      <c r="O2362" t="s">
        <v>3339</v>
      </c>
      <c r="Q2362" s="211">
        <v>5000</v>
      </c>
      <c r="S2362" t="s">
        <v>3796</v>
      </c>
      <c r="T2362" t="s">
        <v>2685</v>
      </c>
      <c r="U2362" s="213">
        <v>4.33</v>
      </c>
      <c r="V2362" t="s">
        <v>1224</v>
      </c>
      <c r="W2362" t="s">
        <v>3328</v>
      </c>
      <c r="X2362" t="s">
        <v>3329</v>
      </c>
      <c r="Y2362" t="s">
        <v>3280</v>
      </c>
      <c r="Z2362" t="s">
        <v>4117</v>
      </c>
      <c r="AA2362">
        <v>789775</v>
      </c>
      <c r="AB2362" s="210">
        <v>37027.875</v>
      </c>
      <c r="AC2362" s="210">
        <v>37027.875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25">
        <f t="shared" si="185"/>
        <v>10000</v>
      </c>
      <c r="G2363" s="214">
        <v>1247084</v>
      </c>
      <c r="H2363" s="210">
        <v>37026.376828703702</v>
      </c>
      <c r="I2363" t="s">
        <v>3386</v>
      </c>
      <c r="M2363" t="s">
        <v>3795</v>
      </c>
      <c r="N2363" t="s">
        <v>3275</v>
      </c>
      <c r="O2363" t="s">
        <v>3276</v>
      </c>
      <c r="P2363" s="211">
        <v>10000</v>
      </c>
      <c r="S2363" t="s">
        <v>3796</v>
      </c>
      <c r="T2363" t="s">
        <v>2685</v>
      </c>
      <c r="U2363" s="213">
        <v>4.5612000000000004</v>
      </c>
      <c r="V2363" t="s">
        <v>3701</v>
      </c>
      <c r="W2363" t="s">
        <v>3278</v>
      </c>
      <c r="X2363" t="s">
        <v>3279</v>
      </c>
      <c r="Y2363" t="s">
        <v>3280</v>
      </c>
      <c r="Z2363" t="s">
        <v>4117</v>
      </c>
      <c r="AA2363">
        <v>789776</v>
      </c>
      <c r="AB2363" s="210">
        <v>37027.875</v>
      </c>
      <c r="AC2363" s="210">
        <v>37027.875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25">
        <f t="shared" si="185"/>
        <v>5000</v>
      </c>
      <c r="G2364" s="214">
        <v>1247086</v>
      </c>
      <c r="H2364" s="210">
        <v>37026.376840277779</v>
      </c>
      <c r="I2364" t="s">
        <v>3468</v>
      </c>
      <c r="M2364" t="s">
        <v>3795</v>
      </c>
      <c r="N2364" t="s">
        <v>3275</v>
      </c>
      <c r="O2364" t="s">
        <v>3407</v>
      </c>
      <c r="Q2364" s="211">
        <v>5000</v>
      </c>
      <c r="S2364" t="s">
        <v>3796</v>
      </c>
      <c r="T2364" t="s">
        <v>2685</v>
      </c>
      <c r="U2364" s="213">
        <v>4.6849999999999996</v>
      </c>
      <c r="V2364" t="s">
        <v>1290</v>
      </c>
      <c r="W2364" t="s">
        <v>3408</v>
      </c>
      <c r="X2364" t="s">
        <v>3409</v>
      </c>
      <c r="Y2364" t="s">
        <v>3280</v>
      </c>
      <c r="Z2364" t="s">
        <v>4117</v>
      </c>
      <c r="AA2364">
        <v>789778</v>
      </c>
      <c r="AB2364" s="210">
        <v>37027.875</v>
      </c>
      <c r="AC2364" s="210">
        <v>37027.875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25">
        <f t="shared" si="185"/>
        <v>5000</v>
      </c>
      <c r="G2365" s="214">
        <v>1247085</v>
      </c>
      <c r="H2365" s="210">
        <v>37026.376840277779</v>
      </c>
      <c r="I2365" t="s">
        <v>3281</v>
      </c>
      <c r="M2365" t="s">
        <v>3795</v>
      </c>
      <c r="N2365" t="s">
        <v>3275</v>
      </c>
      <c r="O2365" t="s">
        <v>3339</v>
      </c>
      <c r="P2365" s="211">
        <v>5000</v>
      </c>
      <c r="S2365" t="s">
        <v>3796</v>
      </c>
      <c r="T2365" t="s">
        <v>2685</v>
      </c>
      <c r="U2365" s="213">
        <v>4.3250000000000002</v>
      </c>
      <c r="V2365" t="s">
        <v>3377</v>
      </c>
      <c r="W2365" t="s">
        <v>3328</v>
      </c>
      <c r="X2365" t="s">
        <v>3329</v>
      </c>
      <c r="Y2365" t="s">
        <v>3280</v>
      </c>
      <c r="Z2365" t="s">
        <v>4117</v>
      </c>
      <c r="AA2365">
        <v>789777</v>
      </c>
      <c r="AB2365" s="210">
        <v>37027.875</v>
      </c>
      <c r="AC2365" s="210">
        <v>37027.875</v>
      </c>
    </row>
    <row r="2366" spans="1:31" x14ac:dyDescent="0.2">
      <c r="A2366" s="44" t="str">
        <f t="shared" si="181"/>
        <v>US Natural Gas Financial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Financial</v>
      </c>
      <c r="E2366" s="44">
        <f>IF(VLOOKUP(S2366,'DD-Lookup'!$J$6:$L$50,3,FALSE)="Monthly",(YEAR(AC2366)-YEAR(AB2366))*12+MONTH(AC2366)-MONTH(AB2366)+1,(AC2366-AB2366+1))</f>
        <v>30</v>
      </c>
      <c r="F2366" s="225">
        <f t="shared" si="185"/>
        <v>150000</v>
      </c>
      <c r="G2366" s="214">
        <v>1247087</v>
      </c>
      <c r="H2366" s="210">
        <v>37026.376875000002</v>
      </c>
      <c r="I2366" t="s">
        <v>3045</v>
      </c>
      <c r="M2366" t="s">
        <v>3795</v>
      </c>
      <c r="N2366" t="s">
        <v>3247</v>
      </c>
      <c r="O2366" t="s">
        <v>3248</v>
      </c>
      <c r="Q2366" s="211">
        <v>5000</v>
      </c>
      <c r="S2366" t="s">
        <v>3796</v>
      </c>
      <c r="T2366" t="s">
        <v>2685</v>
      </c>
      <c r="U2366" s="213">
        <v>4.5</v>
      </c>
      <c r="V2366" t="s">
        <v>1548</v>
      </c>
      <c r="W2366" t="s">
        <v>3975</v>
      </c>
      <c r="X2366" t="s">
        <v>3250</v>
      </c>
      <c r="Y2366" t="s">
        <v>2803</v>
      </c>
      <c r="Z2366" t="s">
        <v>4117</v>
      </c>
      <c r="AA2366" t="s">
        <v>1847</v>
      </c>
      <c r="AB2366" s="210">
        <v>37043.875</v>
      </c>
      <c r="AC2366" s="210">
        <v>37072.875</v>
      </c>
      <c r="AD2366">
        <f>(AC2366-AB2366+1)*SUM(P2366:Q2366)</f>
        <v>150000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25">
        <f t="shared" si="185"/>
        <v>1000</v>
      </c>
      <c r="G2367" s="214">
        <v>1247088</v>
      </c>
      <c r="H2367" s="210">
        <v>37026.376875000002</v>
      </c>
      <c r="I2367" t="s">
        <v>1483</v>
      </c>
      <c r="M2367" t="s">
        <v>3795</v>
      </c>
      <c r="N2367" t="s">
        <v>3275</v>
      </c>
      <c r="O2367" t="s">
        <v>3600</v>
      </c>
      <c r="Q2367" s="211">
        <v>1000</v>
      </c>
      <c r="S2367" t="s">
        <v>3796</v>
      </c>
      <c r="T2367" t="s">
        <v>2685</v>
      </c>
      <c r="U2367" s="213">
        <v>4.42</v>
      </c>
      <c r="V2367" t="s">
        <v>1789</v>
      </c>
      <c r="W2367" t="s">
        <v>3471</v>
      </c>
      <c r="X2367" t="s">
        <v>3587</v>
      </c>
      <c r="Y2367" t="s">
        <v>3280</v>
      </c>
      <c r="Z2367" t="s">
        <v>4117</v>
      </c>
      <c r="AA2367">
        <v>789779</v>
      </c>
      <c r="AB2367" s="210">
        <v>37027.875</v>
      </c>
      <c r="AC2367" s="210">
        <v>37027.875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25">
        <f t="shared" si="185"/>
        <v>10000</v>
      </c>
      <c r="G2368" s="214">
        <v>1247089</v>
      </c>
      <c r="H2368" s="210">
        <v>37026.376886574071</v>
      </c>
      <c r="I2368" t="s">
        <v>3266</v>
      </c>
      <c r="M2368" t="s">
        <v>3795</v>
      </c>
      <c r="N2368" t="s">
        <v>3275</v>
      </c>
      <c r="O2368" t="s">
        <v>3607</v>
      </c>
      <c r="P2368" s="211">
        <v>10000</v>
      </c>
      <c r="S2368" t="s">
        <v>3796</v>
      </c>
      <c r="T2368" t="s">
        <v>2685</v>
      </c>
      <c r="U2368" s="213">
        <v>4.3499999999999996</v>
      </c>
      <c r="V2368" t="s">
        <v>1154</v>
      </c>
      <c r="W2368" t="s">
        <v>3609</v>
      </c>
      <c r="X2368" t="s">
        <v>3580</v>
      </c>
      <c r="Y2368" t="s">
        <v>3280</v>
      </c>
      <c r="Z2368" t="s">
        <v>4117</v>
      </c>
      <c r="AA2368">
        <v>789780</v>
      </c>
      <c r="AB2368" s="210">
        <v>37027.875</v>
      </c>
      <c r="AC2368" s="210">
        <v>37027.875</v>
      </c>
    </row>
    <row r="2369" spans="1:30" x14ac:dyDescent="0.2">
      <c r="A2369" s="44" t="str">
        <f t="shared" si="181"/>
        <v>US Natural Gas Financial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30</v>
      </c>
      <c r="F2369" s="225">
        <f t="shared" si="185"/>
        <v>150000</v>
      </c>
      <c r="G2369" s="214">
        <v>1247090</v>
      </c>
      <c r="H2369" s="210">
        <v>37026.37699074074</v>
      </c>
      <c r="I2369" t="s">
        <v>3212</v>
      </c>
      <c r="M2369" t="s">
        <v>3795</v>
      </c>
      <c r="N2369" t="s">
        <v>3303</v>
      </c>
      <c r="O2369" t="s">
        <v>1341</v>
      </c>
      <c r="P2369" s="211">
        <v>5000</v>
      </c>
      <c r="S2369" t="s">
        <v>3796</v>
      </c>
      <c r="T2369" t="s">
        <v>2685</v>
      </c>
      <c r="U2369" s="213">
        <v>-0.82</v>
      </c>
      <c r="V2369" t="s">
        <v>1848</v>
      </c>
      <c r="W2369" t="s">
        <v>1342</v>
      </c>
      <c r="X2369" t="s">
        <v>1343</v>
      </c>
      <c r="Y2369" t="s">
        <v>2803</v>
      </c>
      <c r="Z2369" t="s">
        <v>4117</v>
      </c>
      <c r="AA2369" t="s">
        <v>1849</v>
      </c>
      <c r="AB2369" s="210">
        <v>37043.875</v>
      </c>
      <c r="AC2369" s="210">
        <v>37072.875</v>
      </c>
      <c r="AD2369">
        <f>(AC2369-AB2369+1)*SUM(P2369:Q2369)</f>
        <v>150000</v>
      </c>
    </row>
    <row r="2370" spans="1:30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25">
        <f t="shared" si="185"/>
        <v>5000</v>
      </c>
      <c r="G2370" s="214">
        <v>1247091</v>
      </c>
      <c r="H2370" s="210">
        <v>37026.377002314817</v>
      </c>
      <c r="I2370" t="s">
        <v>3692</v>
      </c>
      <c r="M2370" t="s">
        <v>3795</v>
      </c>
      <c r="N2370" t="s">
        <v>3275</v>
      </c>
      <c r="O2370" t="s">
        <v>3635</v>
      </c>
      <c r="P2370" s="211">
        <v>5000</v>
      </c>
      <c r="S2370" t="s">
        <v>3796</v>
      </c>
      <c r="T2370" t="s">
        <v>2685</v>
      </c>
      <c r="U2370" s="213">
        <v>3.0449999999999999</v>
      </c>
      <c r="V2370" t="s">
        <v>1043</v>
      </c>
      <c r="W2370" t="s">
        <v>3637</v>
      </c>
      <c r="X2370" t="s">
        <v>3580</v>
      </c>
      <c r="Y2370" t="s">
        <v>3280</v>
      </c>
      <c r="Z2370" t="s">
        <v>4117</v>
      </c>
      <c r="AA2370">
        <v>789781</v>
      </c>
      <c r="AB2370" s="210">
        <v>37027.875</v>
      </c>
      <c r="AC2370" s="210">
        <v>37027.875</v>
      </c>
    </row>
    <row r="2371" spans="1:30" x14ac:dyDescent="0.2">
      <c r="A2371" s="44" t="str">
        <f t="shared" si="181"/>
        <v>US Natural Gas Financial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Financial</v>
      </c>
      <c r="E2371" s="44">
        <f>IF(VLOOKUP(S2371,'DD-Lookup'!$J$6:$L$50,3,FALSE)="Monthly",(YEAR(AC2371)-YEAR(AB2371))*12+MONTH(AC2371)-MONTH(AB2371)+1,(AC2371-AB2371+1))</f>
        <v>16</v>
      </c>
      <c r="F2371" s="225">
        <f t="shared" si="185"/>
        <v>30160</v>
      </c>
      <c r="G2371" s="214">
        <v>1247092</v>
      </c>
      <c r="H2371" s="210">
        <v>37026.377013888887</v>
      </c>
      <c r="I2371" t="s">
        <v>3234</v>
      </c>
      <c r="M2371" t="s">
        <v>3795</v>
      </c>
      <c r="N2371" t="s">
        <v>3247</v>
      </c>
      <c r="O2371" t="s">
        <v>3422</v>
      </c>
      <c r="Q2371" s="211">
        <v>1885</v>
      </c>
      <c r="S2371" t="s">
        <v>3796</v>
      </c>
      <c r="T2371" t="s">
        <v>2685</v>
      </c>
      <c r="U2371" s="213">
        <v>4.4349999999999996</v>
      </c>
      <c r="V2371" t="s">
        <v>1040</v>
      </c>
      <c r="W2371" t="s">
        <v>3424</v>
      </c>
      <c r="X2371" t="s">
        <v>3425</v>
      </c>
      <c r="Y2371" t="s">
        <v>2803</v>
      </c>
      <c r="Z2371" t="s">
        <v>4117</v>
      </c>
      <c r="AA2371" t="s">
        <v>1850</v>
      </c>
      <c r="AB2371" s="210">
        <v>37027.875</v>
      </c>
      <c r="AC2371" s="210">
        <v>37042.875</v>
      </c>
      <c r="AD2371">
        <f>(AC2371-AB2371+1)*SUM(P2371:Q2371)</f>
        <v>30160</v>
      </c>
    </row>
    <row r="2372" spans="1:30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25">
        <f t="shared" si="185"/>
        <v>2500</v>
      </c>
      <c r="G2372" s="214">
        <v>1247093</v>
      </c>
      <c r="H2372" s="210">
        <v>37026.377071759256</v>
      </c>
      <c r="I2372" t="s">
        <v>1056</v>
      </c>
      <c r="M2372" t="s">
        <v>3795</v>
      </c>
      <c r="N2372" t="s">
        <v>3275</v>
      </c>
      <c r="O2372" t="s">
        <v>3655</v>
      </c>
      <c r="P2372" s="211">
        <v>2500</v>
      </c>
      <c r="S2372" t="s">
        <v>3796</v>
      </c>
      <c r="T2372" t="s">
        <v>2685</v>
      </c>
      <c r="U2372" s="213">
        <v>3.32</v>
      </c>
      <c r="V2372" t="s">
        <v>1058</v>
      </c>
      <c r="W2372" t="s">
        <v>3656</v>
      </c>
      <c r="X2372" t="s">
        <v>3580</v>
      </c>
      <c r="Y2372" t="s">
        <v>3280</v>
      </c>
      <c r="Z2372" t="s">
        <v>4117</v>
      </c>
      <c r="AA2372">
        <v>789782</v>
      </c>
      <c r="AB2372" s="210">
        <v>37027.875</v>
      </c>
      <c r="AC2372" s="210">
        <v>37027.875</v>
      </c>
    </row>
    <row r="2373" spans="1:30" x14ac:dyDescent="0.2">
      <c r="A2373" s="44" t="str">
        <f t="shared" si="181"/>
        <v>US Natural Gas Financial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Financial</v>
      </c>
      <c r="E2373" s="44">
        <f>IF(VLOOKUP(S2373,'DD-Lookup'!$J$6:$L$50,3,FALSE)="Monthly",(YEAR(AC2373)-YEAR(AB2373))*12+MONTH(AC2373)-MONTH(AB2373)+1,(AC2373-AB2373+1))</f>
        <v>123</v>
      </c>
      <c r="F2373" s="225">
        <f t="shared" si="185"/>
        <v>615000</v>
      </c>
      <c r="G2373" s="214">
        <v>1247094</v>
      </c>
      <c r="H2373" s="210">
        <v>37026.377141203702</v>
      </c>
      <c r="I2373" t="s">
        <v>3287</v>
      </c>
      <c r="M2373" t="s">
        <v>3795</v>
      </c>
      <c r="N2373" t="s">
        <v>3303</v>
      </c>
      <c r="O2373" t="s">
        <v>1851</v>
      </c>
      <c r="P2373" s="211">
        <v>5000</v>
      </c>
      <c r="S2373" t="s">
        <v>3796</v>
      </c>
      <c r="T2373" t="s">
        <v>2685</v>
      </c>
      <c r="U2373" s="213">
        <v>-0.06</v>
      </c>
      <c r="V2373" t="s">
        <v>3684</v>
      </c>
      <c r="W2373" t="s">
        <v>3750</v>
      </c>
      <c r="X2373" t="s">
        <v>3751</v>
      </c>
      <c r="Y2373" t="s">
        <v>2803</v>
      </c>
      <c r="Z2373" t="s">
        <v>4117</v>
      </c>
      <c r="AA2373" t="s">
        <v>1852</v>
      </c>
      <c r="AB2373" s="210">
        <v>37073</v>
      </c>
      <c r="AC2373" s="210">
        <v>37195</v>
      </c>
      <c r="AD2373">
        <f>(AC2373-AB2373+1)*SUM(P2373:Q2373)</f>
        <v>615000</v>
      </c>
    </row>
    <row r="2374" spans="1:30" x14ac:dyDescent="0.2">
      <c r="A2374" s="44" t="str">
        <f t="shared" si="181"/>
        <v xml:space="preserve"> Natural Gas Physical</v>
      </c>
      <c r="B2374" s="44" t="str">
        <f t="shared" si="182"/>
        <v/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25">
        <f t="shared" si="185"/>
        <v>10000</v>
      </c>
      <c r="G2374" s="214">
        <v>1247095</v>
      </c>
      <c r="H2374" s="210">
        <v>37026.377175925925</v>
      </c>
      <c r="I2374" t="s">
        <v>1157</v>
      </c>
      <c r="M2374" t="s">
        <v>3795</v>
      </c>
      <c r="N2374" t="s">
        <v>3352</v>
      </c>
      <c r="O2374" t="s">
        <v>3353</v>
      </c>
      <c r="Q2374" s="211">
        <v>10000</v>
      </c>
      <c r="S2374" t="s">
        <v>3796</v>
      </c>
      <c r="T2374" t="s">
        <v>2685</v>
      </c>
      <c r="U2374" s="213">
        <v>4.7</v>
      </c>
      <c r="V2374" t="s">
        <v>1308</v>
      </c>
      <c r="W2374" t="s">
        <v>3355</v>
      </c>
      <c r="X2374" t="s">
        <v>3356</v>
      </c>
      <c r="Y2374" t="s">
        <v>3280</v>
      </c>
      <c r="Z2374" t="s">
        <v>4117</v>
      </c>
      <c r="AA2374">
        <v>789783</v>
      </c>
      <c r="AB2374" s="210">
        <v>37027.875</v>
      </c>
      <c r="AC2374" s="210">
        <v>37027.875</v>
      </c>
    </row>
    <row r="2375" spans="1:30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25">
        <f t="shared" si="185"/>
        <v>5000</v>
      </c>
      <c r="G2375" s="214">
        <v>1247096</v>
      </c>
      <c r="H2375" s="210">
        <v>37026.377210648148</v>
      </c>
      <c r="I2375" t="s">
        <v>4237</v>
      </c>
      <c r="M2375" t="s">
        <v>3795</v>
      </c>
      <c r="N2375" t="s">
        <v>3275</v>
      </c>
      <c r="O2375" t="s">
        <v>3407</v>
      </c>
      <c r="P2375" s="211">
        <v>5000</v>
      </c>
      <c r="S2375" t="s">
        <v>3796</v>
      </c>
      <c r="T2375" t="s">
        <v>2685</v>
      </c>
      <c r="U2375" s="213">
        <v>4.68</v>
      </c>
      <c r="V2375" t="s">
        <v>3357</v>
      </c>
      <c r="W2375" t="s">
        <v>3408</v>
      </c>
      <c r="X2375" t="s">
        <v>3409</v>
      </c>
      <c r="Y2375" t="s">
        <v>3280</v>
      </c>
      <c r="Z2375" t="s">
        <v>4117</v>
      </c>
      <c r="AA2375">
        <v>789784</v>
      </c>
      <c r="AB2375" s="210">
        <v>37027.875</v>
      </c>
      <c r="AC2375" s="210">
        <v>37027.875</v>
      </c>
    </row>
    <row r="2376" spans="1:30" x14ac:dyDescent="0.2">
      <c r="A2376" s="44" t="str">
        <f t="shared" si="181"/>
        <v>US Power Physical</v>
      </c>
      <c r="B2376" s="44" t="str">
        <f t="shared" si="182"/>
        <v>US</v>
      </c>
      <c r="C2376" s="44" t="str">
        <f t="shared" si="183"/>
        <v>Power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25">
        <f t="shared" si="185"/>
        <v>50</v>
      </c>
      <c r="G2376" s="214">
        <v>1247097</v>
      </c>
      <c r="H2376" s="210">
        <v>37026.377256944441</v>
      </c>
      <c r="I2376" t="s">
        <v>3110</v>
      </c>
      <c r="M2376" t="s">
        <v>3886</v>
      </c>
      <c r="N2376" t="s">
        <v>3096</v>
      </c>
      <c r="O2376" t="s">
        <v>3111</v>
      </c>
      <c r="Q2376" s="211">
        <v>50</v>
      </c>
      <c r="S2376" t="s">
        <v>3794</v>
      </c>
      <c r="T2376" t="s">
        <v>2685</v>
      </c>
      <c r="U2376" s="213">
        <v>52.5</v>
      </c>
      <c r="V2376" t="s">
        <v>3112</v>
      </c>
      <c r="W2376" t="s">
        <v>3113</v>
      </c>
      <c r="X2376" t="s">
        <v>3114</v>
      </c>
      <c r="Y2376" t="s">
        <v>3074</v>
      </c>
      <c r="Z2376" t="s">
        <v>4112</v>
      </c>
      <c r="AA2376">
        <v>611210.1</v>
      </c>
      <c r="AB2376" s="210">
        <v>37027.875</v>
      </c>
      <c r="AC2376" s="210">
        <v>37027.875</v>
      </c>
    </row>
    <row r="2377" spans="1:30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25">
        <f t="shared" si="185"/>
        <v>5000</v>
      </c>
      <c r="G2377" s="214">
        <v>1247098</v>
      </c>
      <c r="H2377" s="210">
        <v>37026.377268518518</v>
      </c>
      <c r="I2377" t="s">
        <v>4237</v>
      </c>
      <c r="M2377" t="s">
        <v>3795</v>
      </c>
      <c r="N2377" t="s">
        <v>3275</v>
      </c>
      <c r="O2377" t="s">
        <v>3407</v>
      </c>
      <c r="P2377" s="211">
        <v>5000</v>
      </c>
      <c r="S2377" t="s">
        <v>3796</v>
      </c>
      <c r="T2377" t="s">
        <v>2685</v>
      </c>
      <c r="U2377" s="213">
        <v>4.6749999999999998</v>
      </c>
      <c r="V2377" t="s">
        <v>3357</v>
      </c>
      <c r="W2377" t="s">
        <v>3408</v>
      </c>
      <c r="X2377" t="s">
        <v>3409</v>
      </c>
      <c r="Y2377" t="s">
        <v>3280</v>
      </c>
      <c r="Z2377" t="s">
        <v>4117</v>
      </c>
      <c r="AA2377">
        <v>789785</v>
      </c>
      <c r="AB2377" s="210">
        <v>37027.875</v>
      </c>
      <c r="AC2377" s="210">
        <v>37027.875</v>
      </c>
    </row>
    <row r="2378" spans="1:30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25">
        <f t="shared" si="185"/>
        <v>3200</v>
      </c>
      <c r="G2378" s="214">
        <v>1247099</v>
      </c>
      <c r="H2378" s="210">
        <v>37026.377280092594</v>
      </c>
      <c r="I2378" t="s">
        <v>1807</v>
      </c>
      <c r="M2378" t="s">
        <v>3795</v>
      </c>
      <c r="N2378" t="s">
        <v>3275</v>
      </c>
      <c r="O2378" t="s">
        <v>3588</v>
      </c>
      <c r="P2378" s="211">
        <v>3200</v>
      </c>
      <c r="S2378" t="s">
        <v>3796</v>
      </c>
      <c r="T2378" t="s">
        <v>2685</v>
      </c>
      <c r="U2378" s="213">
        <v>4.3650000000000002</v>
      </c>
      <c r="V2378" t="s">
        <v>1808</v>
      </c>
      <c r="W2378" t="s">
        <v>3586</v>
      </c>
      <c r="X2378" t="s">
        <v>3587</v>
      </c>
      <c r="Y2378" t="s">
        <v>3280</v>
      </c>
      <c r="Z2378" t="s">
        <v>4117</v>
      </c>
      <c r="AA2378">
        <v>789786</v>
      </c>
      <c r="AB2378" s="210">
        <v>37027.875</v>
      </c>
      <c r="AC2378" s="210">
        <v>37027.875</v>
      </c>
    </row>
    <row r="2379" spans="1:30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25">
        <f t="shared" ref="F2379:F2442" si="190">E2379*SUM(P2379:Q2379)</f>
        <v>5000</v>
      </c>
      <c r="G2379" s="214">
        <v>1247100</v>
      </c>
      <c r="H2379" s="210">
        <v>37026.377314814818</v>
      </c>
      <c r="I2379" t="s">
        <v>4237</v>
      </c>
      <c r="M2379" t="s">
        <v>3795</v>
      </c>
      <c r="N2379" t="s">
        <v>3275</v>
      </c>
      <c r="O2379" t="s">
        <v>3407</v>
      </c>
      <c r="P2379" s="211">
        <v>5000</v>
      </c>
      <c r="S2379" t="s">
        <v>3796</v>
      </c>
      <c r="T2379" t="s">
        <v>2685</v>
      </c>
      <c r="U2379" s="213">
        <v>4.67</v>
      </c>
      <c r="V2379" t="s">
        <v>3357</v>
      </c>
      <c r="W2379" t="s">
        <v>3408</v>
      </c>
      <c r="X2379" t="s">
        <v>3409</v>
      </c>
      <c r="Y2379" t="s">
        <v>3280</v>
      </c>
      <c r="Z2379" t="s">
        <v>4117</v>
      </c>
      <c r="AA2379">
        <v>789787</v>
      </c>
      <c r="AB2379" s="210">
        <v>37027.875</v>
      </c>
      <c r="AC2379" s="210">
        <v>37027.875</v>
      </c>
    </row>
    <row r="2380" spans="1:30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25">
        <f t="shared" si="190"/>
        <v>5000</v>
      </c>
      <c r="G2380" s="214">
        <v>1247101</v>
      </c>
      <c r="H2380" s="210">
        <v>37026.377349537041</v>
      </c>
      <c r="I2380" t="s">
        <v>3468</v>
      </c>
      <c r="M2380" t="s">
        <v>3795</v>
      </c>
      <c r="N2380" t="s">
        <v>3275</v>
      </c>
      <c r="O2380" t="s">
        <v>3407</v>
      </c>
      <c r="Q2380" s="211">
        <v>5000</v>
      </c>
      <c r="S2380" t="s">
        <v>3796</v>
      </c>
      <c r="T2380" t="s">
        <v>2685</v>
      </c>
      <c r="U2380" s="213">
        <v>4.6749999999999998</v>
      </c>
      <c r="V2380" t="s">
        <v>1290</v>
      </c>
      <c r="W2380" t="s">
        <v>3408</v>
      </c>
      <c r="X2380" t="s">
        <v>3409</v>
      </c>
      <c r="Y2380" t="s">
        <v>3280</v>
      </c>
      <c r="Z2380" t="s">
        <v>4117</v>
      </c>
      <c r="AA2380">
        <v>789789</v>
      </c>
      <c r="AB2380" s="210">
        <v>37027.875</v>
      </c>
      <c r="AC2380" s="210">
        <v>37027.875</v>
      </c>
    </row>
    <row r="2381" spans="1:30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25">
        <f t="shared" si="190"/>
        <v>10000</v>
      </c>
      <c r="G2381" s="214">
        <v>1247102</v>
      </c>
      <c r="H2381" s="210">
        <v>37026.37736111111</v>
      </c>
      <c r="I2381" t="s">
        <v>1305</v>
      </c>
      <c r="M2381" t="s">
        <v>3795</v>
      </c>
      <c r="N2381" t="s">
        <v>3623</v>
      </c>
      <c r="O2381" t="s">
        <v>3624</v>
      </c>
      <c r="Q2381" s="211">
        <v>10000</v>
      </c>
      <c r="S2381" t="s">
        <v>4320</v>
      </c>
      <c r="T2381" t="s">
        <v>3625</v>
      </c>
      <c r="U2381" s="213">
        <v>6.0350000000000001</v>
      </c>
      <c r="V2381" t="s">
        <v>1455</v>
      </c>
      <c r="W2381" t="s">
        <v>3627</v>
      </c>
      <c r="X2381" t="s">
        <v>3628</v>
      </c>
      <c r="Y2381" t="s">
        <v>3280</v>
      </c>
      <c r="Z2381" t="s">
        <v>4118</v>
      </c>
      <c r="AA2381">
        <v>789790</v>
      </c>
      <c r="AB2381" s="210">
        <v>37026.875</v>
      </c>
      <c r="AC2381" s="210">
        <v>37026.875</v>
      </c>
    </row>
    <row r="2382" spans="1:30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25">
        <f t="shared" si="190"/>
        <v>3975</v>
      </c>
      <c r="G2382" s="214">
        <v>1247104</v>
      </c>
      <c r="H2382" s="210">
        <v>37026.377395833333</v>
      </c>
      <c r="I2382" t="s">
        <v>3256</v>
      </c>
      <c r="M2382" t="s">
        <v>3795</v>
      </c>
      <c r="N2382" t="s">
        <v>3275</v>
      </c>
      <c r="O2382" t="s">
        <v>3339</v>
      </c>
      <c r="Q2382" s="211">
        <v>3975</v>
      </c>
      <c r="S2382" t="s">
        <v>3796</v>
      </c>
      <c r="T2382" t="s">
        <v>2685</v>
      </c>
      <c r="U2382" s="213">
        <v>4.3250000000000002</v>
      </c>
      <c r="V2382" t="s">
        <v>1738</v>
      </c>
      <c r="W2382" t="s">
        <v>3328</v>
      </c>
      <c r="X2382" t="s">
        <v>3329</v>
      </c>
      <c r="Y2382" t="s">
        <v>3280</v>
      </c>
      <c r="Z2382" t="s">
        <v>4117</v>
      </c>
      <c r="AA2382">
        <v>789791</v>
      </c>
      <c r="AB2382" s="210">
        <v>37027.875</v>
      </c>
      <c r="AC2382" s="210">
        <v>37027.875</v>
      </c>
    </row>
    <row r="2383" spans="1:30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25">
        <f t="shared" si="190"/>
        <v>25000</v>
      </c>
      <c r="G2383" s="214">
        <v>1247105</v>
      </c>
      <c r="H2383" s="210">
        <v>37026.37740740741</v>
      </c>
      <c r="I2383" t="s">
        <v>4237</v>
      </c>
      <c r="M2383" t="s">
        <v>3795</v>
      </c>
      <c r="N2383" t="s">
        <v>3275</v>
      </c>
      <c r="O2383" t="s">
        <v>3457</v>
      </c>
      <c r="Q2383" s="211">
        <v>25000</v>
      </c>
      <c r="S2383" t="s">
        <v>3796</v>
      </c>
      <c r="T2383" t="s">
        <v>2685</v>
      </c>
      <c r="U2383" s="213">
        <v>4.45</v>
      </c>
      <c r="V2383" t="s">
        <v>3765</v>
      </c>
      <c r="W2383" t="s">
        <v>3459</v>
      </c>
      <c r="X2383" t="s">
        <v>3460</v>
      </c>
      <c r="Y2383" t="s">
        <v>3280</v>
      </c>
      <c r="Z2383" t="s">
        <v>4117</v>
      </c>
      <c r="AA2383">
        <v>789792</v>
      </c>
      <c r="AB2383" s="210">
        <v>37027.875</v>
      </c>
      <c r="AC2383" s="210">
        <v>37027.875</v>
      </c>
    </row>
    <row r="2384" spans="1:30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25">
        <f t="shared" si="190"/>
        <v>2113</v>
      </c>
      <c r="G2384" s="214">
        <v>1247106</v>
      </c>
      <c r="H2384" s="210">
        <v>37026.377442129633</v>
      </c>
      <c r="I2384" t="s">
        <v>1137</v>
      </c>
      <c r="M2384" t="s">
        <v>3795</v>
      </c>
      <c r="N2384" t="s">
        <v>3275</v>
      </c>
      <c r="O2384" t="s">
        <v>3635</v>
      </c>
      <c r="Q2384" s="211">
        <v>2113</v>
      </c>
      <c r="S2384" t="s">
        <v>3796</v>
      </c>
      <c r="T2384" t="s">
        <v>2685</v>
      </c>
      <c r="U2384" s="213">
        <v>3.07</v>
      </c>
      <c r="V2384" t="s">
        <v>1210</v>
      </c>
      <c r="W2384" t="s">
        <v>3637</v>
      </c>
      <c r="X2384" t="s">
        <v>3580</v>
      </c>
      <c r="Y2384" t="s">
        <v>3280</v>
      </c>
      <c r="Z2384" t="s">
        <v>4117</v>
      </c>
      <c r="AA2384">
        <v>789793</v>
      </c>
      <c r="AB2384" s="210">
        <v>37027.875</v>
      </c>
      <c r="AC2384" s="210">
        <v>37027.875</v>
      </c>
    </row>
    <row r="2385" spans="1:30" x14ac:dyDescent="0.2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30</v>
      </c>
      <c r="F2385" s="225">
        <f t="shared" si="190"/>
        <v>300000</v>
      </c>
      <c r="G2385" s="214">
        <v>1247107</v>
      </c>
      <c r="H2385" s="210">
        <v>37026.377465277779</v>
      </c>
      <c r="I2385" t="s">
        <v>3163</v>
      </c>
      <c r="M2385" t="s">
        <v>3795</v>
      </c>
      <c r="N2385" t="s">
        <v>3247</v>
      </c>
      <c r="O2385" t="s">
        <v>3248</v>
      </c>
      <c r="Q2385" s="211">
        <v>10000</v>
      </c>
      <c r="S2385" t="s">
        <v>3796</v>
      </c>
      <c r="T2385" t="s">
        <v>2685</v>
      </c>
      <c r="U2385" s="213">
        <v>4.5049999999999999</v>
      </c>
      <c r="V2385" t="s">
        <v>1447</v>
      </c>
      <c r="W2385" t="s">
        <v>3975</v>
      </c>
      <c r="X2385" t="s">
        <v>3250</v>
      </c>
      <c r="Y2385" t="s">
        <v>2803</v>
      </c>
      <c r="Z2385" t="s">
        <v>4117</v>
      </c>
      <c r="AA2385" t="s">
        <v>1853</v>
      </c>
      <c r="AB2385" s="210">
        <v>37043.875</v>
      </c>
      <c r="AC2385" s="210">
        <v>37072.875</v>
      </c>
      <c r="AD2385">
        <f>(AC2385-AB2385+1)*SUM(P2385:Q2385)</f>
        <v>300000</v>
      </c>
    </row>
    <row r="2386" spans="1:30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25">
        <f t="shared" si="190"/>
        <v>10000</v>
      </c>
      <c r="G2386" s="214">
        <v>1247108</v>
      </c>
      <c r="H2386" s="210">
        <v>37026.377465277779</v>
      </c>
      <c r="I2386" t="s">
        <v>3692</v>
      </c>
      <c r="M2386" t="s">
        <v>3795</v>
      </c>
      <c r="N2386" t="s">
        <v>3275</v>
      </c>
      <c r="O2386" t="s">
        <v>3584</v>
      </c>
      <c r="P2386" s="211">
        <v>10000</v>
      </c>
      <c r="S2386" t="s">
        <v>3796</v>
      </c>
      <c r="T2386" t="s">
        <v>2685</v>
      </c>
      <c r="U2386" s="213">
        <v>4.3600000000000003</v>
      </c>
      <c r="V2386" t="s">
        <v>1829</v>
      </c>
      <c r="W2386" t="s">
        <v>3586</v>
      </c>
      <c r="X2386" t="s">
        <v>3587</v>
      </c>
      <c r="Y2386" t="s">
        <v>3280</v>
      </c>
      <c r="Z2386" t="s">
        <v>4117</v>
      </c>
      <c r="AA2386">
        <v>789794</v>
      </c>
      <c r="AB2386" s="210">
        <v>37027.875</v>
      </c>
      <c r="AC2386" s="210">
        <v>37027.875</v>
      </c>
    </row>
    <row r="2387" spans="1:30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25">
        <f t="shared" si="190"/>
        <v>10000</v>
      </c>
      <c r="G2387" s="214">
        <v>1247109</v>
      </c>
      <c r="H2387" s="210">
        <v>37026.377476851849</v>
      </c>
      <c r="I2387" t="s">
        <v>3246</v>
      </c>
      <c r="M2387" t="s">
        <v>3795</v>
      </c>
      <c r="N2387" t="s">
        <v>3275</v>
      </c>
      <c r="O2387" t="s">
        <v>3696</v>
      </c>
      <c r="Q2387" s="211">
        <v>10000</v>
      </c>
      <c r="S2387" t="s">
        <v>3796</v>
      </c>
      <c r="T2387" t="s">
        <v>2685</v>
      </c>
      <c r="U2387" s="213">
        <v>10.7</v>
      </c>
      <c r="V2387" t="s">
        <v>3706</v>
      </c>
      <c r="W2387" t="s">
        <v>3695</v>
      </c>
      <c r="X2387" t="s">
        <v>3580</v>
      </c>
      <c r="Y2387" t="s">
        <v>3280</v>
      </c>
      <c r="Z2387" t="s">
        <v>4117</v>
      </c>
      <c r="AA2387">
        <v>789795</v>
      </c>
      <c r="AB2387" s="210">
        <v>37027.875</v>
      </c>
      <c r="AC2387" s="210">
        <v>37027.875</v>
      </c>
    </row>
    <row r="2388" spans="1:30" x14ac:dyDescent="0.2">
      <c r="A2388" s="44" t="str">
        <f t="shared" si="186"/>
        <v xml:space="preserve"> Natural Gas Physical</v>
      </c>
      <c r="B2388" s="44" t="str">
        <f t="shared" si="187"/>
        <v/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30</v>
      </c>
      <c r="F2388" s="225">
        <f t="shared" si="190"/>
        <v>150000</v>
      </c>
      <c r="G2388" s="214">
        <v>1247110</v>
      </c>
      <c r="H2388" s="210">
        <v>37026.377500000002</v>
      </c>
      <c r="I2388" t="s">
        <v>3086</v>
      </c>
      <c r="M2388" t="s">
        <v>3795</v>
      </c>
      <c r="N2388" t="s">
        <v>3623</v>
      </c>
      <c r="O2388" t="s">
        <v>1707</v>
      </c>
      <c r="Q2388" s="211">
        <v>5000</v>
      </c>
      <c r="S2388" t="s">
        <v>4320</v>
      </c>
      <c r="T2388" t="s">
        <v>3625</v>
      </c>
      <c r="U2388" s="213">
        <v>6.15</v>
      </c>
      <c r="V2388" t="s">
        <v>1450</v>
      </c>
      <c r="W2388" t="s">
        <v>1471</v>
      </c>
      <c r="X2388" t="s">
        <v>3628</v>
      </c>
      <c r="Y2388" t="s">
        <v>3280</v>
      </c>
      <c r="Z2388" t="s">
        <v>4118</v>
      </c>
      <c r="AA2388">
        <v>789796</v>
      </c>
      <c r="AB2388" s="210">
        <v>37043.875</v>
      </c>
      <c r="AC2388" s="210">
        <v>37072.875</v>
      </c>
    </row>
    <row r="2389" spans="1:30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25">
        <f t="shared" si="190"/>
        <v>10000</v>
      </c>
      <c r="G2389" s="214">
        <v>1247112</v>
      </c>
      <c r="H2389" s="210">
        <v>37026.377534722225</v>
      </c>
      <c r="I2389" t="s">
        <v>3692</v>
      </c>
      <c r="M2389" t="s">
        <v>3795</v>
      </c>
      <c r="N2389" t="s">
        <v>3275</v>
      </c>
      <c r="O2389" t="s">
        <v>3693</v>
      </c>
      <c r="Q2389" s="211">
        <v>10000</v>
      </c>
      <c r="S2389" t="s">
        <v>3796</v>
      </c>
      <c r="T2389" t="s">
        <v>2685</v>
      </c>
      <c r="U2389" s="213">
        <v>10.7</v>
      </c>
      <c r="V2389" t="s">
        <v>3694</v>
      </c>
      <c r="W2389" t="s">
        <v>3695</v>
      </c>
      <c r="X2389" t="s">
        <v>3580</v>
      </c>
      <c r="Y2389" t="s">
        <v>3280</v>
      </c>
      <c r="Z2389" t="s">
        <v>4117</v>
      </c>
      <c r="AA2389">
        <v>789797</v>
      </c>
      <c r="AB2389" s="210">
        <v>37027.875</v>
      </c>
      <c r="AC2389" s="210">
        <v>37027.875</v>
      </c>
    </row>
    <row r="2390" spans="1:30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25">
        <f t="shared" si="190"/>
        <v>5000</v>
      </c>
      <c r="G2390" s="214">
        <v>1247113</v>
      </c>
      <c r="H2390" s="210">
        <v>37026.377534722225</v>
      </c>
      <c r="I2390" t="s">
        <v>3345</v>
      </c>
      <c r="M2390" t="s">
        <v>3795</v>
      </c>
      <c r="N2390" t="s">
        <v>3275</v>
      </c>
      <c r="O2390" t="s">
        <v>3327</v>
      </c>
      <c r="P2390" s="211">
        <v>5000</v>
      </c>
      <c r="S2390" t="s">
        <v>3796</v>
      </c>
      <c r="T2390" t="s">
        <v>2685</v>
      </c>
      <c r="U2390" s="213">
        <v>4.33</v>
      </c>
      <c r="V2390" t="s">
        <v>1854</v>
      </c>
      <c r="W2390" t="s">
        <v>3328</v>
      </c>
      <c r="X2390" t="s">
        <v>3329</v>
      </c>
      <c r="Y2390" t="s">
        <v>3280</v>
      </c>
      <c r="Z2390" t="s">
        <v>4117</v>
      </c>
      <c r="AA2390">
        <v>789800</v>
      </c>
      <c r="AB2390" s="210">
        <v>37027.875</v>
      </c>
      <c r="AC2390" s="210">
        <v>37027.875</v>
      </c>
    </row>
    <row r="2391" spans="1:30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25">
        <f t="shared" si="190"/>
        <v>10000</v>
      </c>
      <c r="G2391" s="214">
        <v>1247114</v>
      </c>
      <c r="H2391" s="210">
        <v>37026.377546296295</v>
      </c>
      <c r="I2391" t="s">
        <v>3475</v>
      </c>
      <c r="M2391" t="s">
        <v>3795</v>
      </c>
      <c r="N2391" t="s">
        <v>3275</v>
      </c>
      <c r="O2391" t="s">
        <v>3696</v>
      </c>
      <c r="P2391" s="211">
        <v>10000</v>
      </c>
      <c r="S2391" t="s">
        <v>3796</v>
      </c>
      <c r="T2391" t="s">
        <v>2685</v>
      </c>
      <c r="U2391" s="213">
        <v>10.574999999999999</v>
      </c>
      <c r="V2391" t="s">
        <v>3578</v>
      </c>
      <c r="W2391" t="s">
        <v>3695</v>
      </c>
      <c r="X2391" t="s">
        <v>3580</v>
      </c>
      <c r="Y2391" t="s">
        <v>3280</v>
      </c>
      <c r="Z2391" t="s">
        <v>4117</v>
      </c>
      <c r="AA2391">
        <v>789798</v>
      </c>
      <c r="AB2391" s="210">
        <v>37027.875</v>
      </c>
      <c r="AC2391" s="210">
        <v>37027.875</v>
      </c>
    </row>
    <row r="2392" spans="1:30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25">
        <f t="shared" si="190"/>
        <v>5000</v>
      </c>
      <c r="G2392" s="214">
        <v>1247115</v>
      </c>
      <c r="H2392" s="210">
        <v>37026.377569444441</v>
      </c>
      <c r="I2392" t="s">
        <v>3468</v>
      </c>
      <c r="M2392" t="s">
        <v>3795</v>
      </c>
      <c r="N2392" t="s">
        <v>3275</v>
      </c>
      <c r="O2392" t="s">
        <v>3407</v>
      </c>
      <c r="Q2392" s="211">
        <v>5000</v>
      </c>
      <c r="S2392" t="s">
        <v>3796</v>
      </c>
      <c r="T2392" t="s">
        <v>2685</v>
      </c>
      <c r="U2392" s="213">
        <v>4.6849999999999996</v>
      </c>
      <c r="V2392" t="s">
        <v>1290</v>
      </c>
      <c r="W2392" t="s">
        <v>3408</v>
      </c>
      <c r="X2392" t="s">
        <v>3409</v>
      </c>
      <c r="Y2392" t="s">
        <v>3280</v>
      </c>
      <c r="Z2392" t="s">
        <v>4117</v>
      </c>
      <c r="AA2392">
        <v>789801</v>
      </c>
      <c r="AB2392" s="210">
        <v>37027.875</v>
      </c>
      <c r="AC2392" s="210">
        <v>37027.875</v>
      </c>
    </row>
    <row r="2393" spans="1:30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25">
        <f t="shared" si="190"/>
        <v>2000</v>
      </c>
      <c r="G2393" s="214">
        <v>1247117</v>
      </c>
      <c r="H2393" s="210">
        <v>37026.377893518518</v>
      </c>
      <c r="I2393" t="s">
        <v>3692</v>
      </c>
      <c r="M2393" t="s">
        <v>3795</v>
      </c>
      <c r="N2393" t="s">
        <v>3275</v>
      </c>
      <c r="O2393" t="s">
        <v>3361</v>
      </c>
      <c r="P2393" s="211">
        <v>2000</v>
      </c>
      <c r="S2393" t="s">
        <v>3796</v>
      </c>
      <c r="T2393" t="s">
        <v>2685</v>
      </c>
      <c r="U2393" s="213">
        <v>4.4050000000000002</v>
      </c>
      <c r="V2393" t="s">
        <v>1829</v>
      </c>
      <c r="W2393" t="s">
        <v>3363</v>
      </c>
      <c r="X2393" t="s">
        <v>3364</v>
      </c>
      <c r="Y2393" t="s">
        <v>3280</v>
      </c>
      <c r="Z2393" t="s">
        <v>4117</v>
      </c>
      <c r="AA2393">
        <v>789802</v>
      </c>
      <c r="AB2393" s="210">
        <v>37027.875</v>
      </c>
      <c r="AC2393" s="210">
        <v>37027.875</v>
      </c>
    </row>
    <row r="2394" spans="1:30" x14ac:dyDescent="0.2">
      <c r="A2394" s="44" t="str">
        <f t="shared" si="186"/>
        <v>US Natural Gas Financial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Financial</v>
      </c>
      <c r="E2394" s="44">
        <f>IF(VLOOKUP(S2394,'DD-Lookup'!$J$6:$L$50,3,FALSE)="Monthly",(YEAR(AC2394)-YEAR(AB2394))*12+MONTH(AC2394)-MONTH(AB2394)+1,(AC2394-AB2394+1))</f>
        <v>16</v>
      </c>
      <c r="F2394" s="225">
        <f t="shared" si="190"/>
        <v>160000</v>
      </c>
      <c r="G2394" s="214">
        <v>1247118</v>
      </c>
      <c r="H2394" s="210">
        <v>37026.377905092595</v>
      </c>
      <c r="I2394" t="s">
        <v>1195</v>
      </c>
      <c r="M2394" t="s">
        <v>3795</v>
      </c>
      <c r="N2394" t="s">
        <v>3247</v>
      </c>
      <c r="O2394" t="s">
        <v>1855</v>
      </c>
      <c r="Q2394" s="211">
        <v>10000</v>
      </c>
      <c r="S2394" t="s">
        <v>3796</v>
      </c>
      <c r="T2394" t="s">
        <v>2685</v>
      </c>
      <c r="U2394" s="213">
        <v>4.4225000000000003</v>
      </c>
      <c r="V2394" t="s">
        <v>1856</v>
      </c>
      <c r="W2394" t="s">
        <v>1179</v>
      </c>
      <c r="X2394" t="s">
        <v>1180</v>
      </c>
      <c r="Y2394" t="s">
        <v>2803</v>
      </c>
      <c r="Z2394" t="s">
        <v>4117</v>
      </c>
      <c r="AA2394" t="s">
        <v>1857</v>
      </c>
      <c r="AB2394" s="210">
        <v>37027.875</v>
      </c>
      <c r="AC2394" s="210">
        <v>37042.875</v>
      </c>
      <c r="AD2394">
        <f>(AC2394-AB2394+1)*SUM(P2394:Q2394)</f>
        <v>160000</v>
      </c>
    </row>
    <row r="2395" spans="1:30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25">
        <f t="shared" si="190"/>
        <v>25000</v>
      </c>
      <c r="G2395" s="214">
        <v>1247119</v>
      </c>
      <c r="H2395" s="210">
        <v>37026.377905092595</v>
      </c>
      <c r="I2395" t="s">
        <v>3822</v>
      </c>
      <c r="M2395" t="s">
        <v>3795</v>
      </c>
      <c r="N2395" t="s">
        <v>3275</v>
      </c>
      <c r="O2395" t="s">
        <v>3457</v>
      </c>
      <c r="Q2395" s="211">
        <v>25000</v>
      </c>
      <c r="S2395" t="s">
        <v>3796</v>
      </c>
      <c r="T2395" t="s">
        <v>2685</v>
      </c>
      <c r="U2395" s="213">
        <v>4.4649999999999999</v>
      </c>
      <c r="V2395" t="s">
        <v>3458</v>
      </c>
      <c r="W2395" t="s">
        <v>3459</v>
      </c>
      <c r="X2395" t="s">
        <v>3460</v>
      </c>
      <c r="Y2395" t="s">
        <v>3280</v>
      </c>
      <c r="Z2395" t="s">
        <v>4117</v>
      </c>
      <c r="AA2395">
        <v>789803</v>
      </c>
      <c r="AB2395" s="210">
        <v>37027.875</v>
      </c>
      <c r="AC2395" s="210">
        <v>37027.875</v>
      </c>
    </row>
    <row r="2396" spans="1:30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25">
        <f t="shared" si="190"/>
        <v>10000</v>
      </c>
      <c r="G2396" s="214">
        <v>1247120</v>
      </c>
      <c r="H2396" s="210">
        <v>37026.377928240741</v>
      </c>
      <c r="I2396" t="s">
        <v>3614</v>
      </c>
      <c r="M2396" t="s">
        <v>3795</v>
      </c>
      <c r="N2396" t="s">
        <v>3275</v>
      </c>
      <c r="O2396" t="s">
        <v>3618</v>
      </c>
      <c r="P2396" s="211">
        <v>10000</v>
      </c>
      <c r="S2396" t="s">
        <v>3796</v>
      </c>
      <c r="T2396" t="s">
        <v>2685</v>
      </c>
      <c r="U2396" s="213">
        <v>5.85</v>
      </c>
      <c r="V2396" t="s">
        <v>1542</v>
      </c>
      <c r="W2396" t="s">
        <v>3579</v>
      </c>
      <c r="X2396" t="s">
        <v>3580</v>
      </c>
      <c r="Y2396" t="s">
        <v>3280</v>
      </c>
      <c r="Z2396" t="s">
        <v>4117</v>
      </c>
      <c r="AA2396">
        <v>789804</v>
      </c>
      <c r="AB2396" s="210">
        <v>37027.875</v>
      </c>
      <c r="AC2396" s="210">
        <v>37027.875</v>
      </c>
    </row>
    <row r="2397" spans="1:30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25">
        <f t="shared" si="190"/>
        <v>5000</v>
      </c>
      <c r="G2397" s="214">
        <v>1247121</v>
      </c>
      <c r="H2397" s="210">
        <v>37026.377974537034</v>
      </c>
      <c r="I2397" t="s">
        <v>3614</v>
      </c>
      <c r="M2397" t="s">
        <v>3795</v>
      </c>
      <c r="N2397" t="s">
        <v>3275</v>
      </c>
      <c r="O2397" t="s">
        <v>3635</v>
      </c>
      <c r="P2397" s="211">
        <v>5000</v>
      </c>
      <c r="S2397" t="s">
        <v>3796</v>
      </c>
      <c r="T2397" t="s">
        <v>2685</v>
      </c>
      <c r="U2397" s="213">
        <v>3.05</v>
      </c>
      <c r="V2397" t="s">
        <v>1858</v>
      </c>
      <c r="W2397" t="s">
        <v>3637</v>
      </c>
      <c r="X2397" t="s">
        <v>3580</v>
      </c>
      <c r="Y2397" t="s">
        <v>3280</v>
      </c>
      <c r="Z2397" t="s">
        <v>4117</v>
      </c>
      <c r="AA2397">
        <v>789805</v>
      </c>
      <c r="AB2397" s="210">
        <v>37027.875</v>
      </c>
      <c r="AC2397" s="210">
        <v>37027.875</v>
      </c>
    </row>
    <row r="2398" spans="1:30" x14ac:dyDescent="0.2">
      <c r="A2398" s="44" t="str">
        <f t="shared" si="186"/>
        <v>US Crude Financial</v>
      </c>
      <c r="B2398" s="44" t="str">
        <f t="shared" si="187"/>
        <v>US</v>
      </c>
      <c r="C2398" s="44" t="str">
        <f t="shared" si="188"/>
        <v>Crude</v>
      </c>
      <c r="D2398" s="44" t="str">
        <f t="shared" si="189"/>
        <v>Financial</v>
      </c>
      <c r="E2398" s="44">
        <f>IF(VLOOKUP(S2398,'DD-Lookup'!$J$6:$L$50,3,FALSE)="Monthly",(YEAR(AC2398)-YEAR(AB2398))*12+MONTH(AC2398)-MONTH(AB2398)+1,(AC2398-AB2398+1))</f>
        <v>1</v>
      </c>
      <c r="F2398" s="225">
        <f t="shared" si="190"/>
        <v>50000</v>
      </c>
      <c r="G2398" s="214">
        <v>1247122</v>
      </c>
      <c r="H2398" s="210">
        <v>37026.377974537034</v>
      </c>
      <c r="I2398" t="s">
        <v>3045</v>
      </c>
      <c r="M2398" t="s">
        <v>4216</v>
      </c>
      <c r="N2398" t="s">
        <v>3046</v>
      </c>
      <c r="O2398" t="s">
        <v>3047</v>
      </c>
      <c r="P2398" s="211">
        <v>50000</v>
      </c>
      <c r="S2398" t="s">
        <v>3802</v>
      </c>
      <c r="T2398" t="s">
        <v>2685</v>
      </c>
      <c r="U2398" s="213">
        <v>28.74</v>
      </c>
      <c r="V2398" t="s">
        <v>3048</v>
      </c>
      <c r="W2398" t="s">
        <v>3049</v>
      </c>
      <c r="X2398" t="s">
        <v>3050</v>
      </c>
      <c r="Y2398" t="s">
        <v>2803</v>
      </c>
      <c r="Z2398" t="s">
        <v>4117</v>
      </c>
      <c r="AA2398" t="s">
        <v>1859</v>
      </c>
      <c r="AB2398" s="210">
        <v>37043</v>
      </c>
      <c r="AC2398" s="210">
        <v>37072</v>
      </c>
    </row>
    <row r="2399" spans="1:30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25">
        <f t="shared" si="190"/>
        <v>4362</v>
      </c>
      <c r="G2399" s="214">
        <v>1247123</v>
      </c>
      <c r="H2399" s="210">
        <v>37026.378009259257</v>
      </c>
      <c r="I2399" t="s">
        <v>3281</v>
      </c>
      <c r="M2399" t="s">
        <v>3795</v>
      </c>
      <c r="N2399" t="s">
        <v>3275</v>
      </c>
      <c r="O2399" t="s">
        <v>3373</v>
      </c>
      <c r="Q2399" s="211">
        <v>4362</v>
      </c>
      <c r="S2399" t="s">
        <v>3796</v>
      </c>
      <c r="T2399" t="s">
        <v>2685</v>
      </c>
      <c r="U2399" s="213">
        <v>4.4050000000000002</v>
      </c>
      <c r="V2399" t="s">
        <v>3282</v>
      </c>
      <c r="W2399" t="s">
        <v>3363</v>
      </c>
      <c r="X2399" t="s">
        <v>3364</v>
      </c>
      <c r="Y2399" t="s">
        <v>3280</v>
      </c>
      <c r="Z2399" t="s">
        <v>4117</v>
      </c>
      <c r="AA2399">
        <v>789806</v>
      </c>
      <c r="AB2399" s="210">
        <v>37027.875</v>
      </c>
      <c r="AC2399" s="210">
        <v>37027.875</v>
      </c>
    </row>
    <row r="2400" spans="1:30" x14ac:dyDescent="0.2">
      <c r="A2400" s="44" t="str">
        <f t="shared" si="186"/>
        <v>US Natural Gas Financial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Financial</v>
      </c>
      <c r="E2400" s="44">
        <f>IF(VLOOKUP(S2400,'DD-Lookup'!$J$6:$L$50,3,FALSE)="Monthly",(YEAR(AC2400)-YEAR(AB2400))*12+MONTH(AC2400)-MONTH(AB2400)+1,(AC2400-AB2400+1))</f>
        <v>30</v>
      </c>
      <c r="F2400" s="225">
        <f t="shared" si="190"/>
        <v>150000</v>
      </c>
      <c r="G2400" s="214">
        <v>1247124</v>
      </c>
      <c r="H2400" s="210">
        <v>37026.378020833334</v>
      </c>
      <c r="I2400" t="s">
        <v>3134</v>
      </c>
      <c r="M2400" t="s">
        <v>3795</v>
      </c>
      <c r="N2400" t="s">
        <v>3303</v>
      </c>
      <c r="O2400" t="s">
        <v>1341</v>
      </c>
      <c r="Q2400" s="211">
        <v>5000</v>
      </c>
      <c r="S2400" t="s">
        <v>3796</v>
      </c>
      <c r="T2400" t="s">
        <v>2685</v>
      </c>
      <c r="U2400" s="213">
        <v>-0.81</v>
      </c>
      <c r="V2400" t="s">
        <v>1172</v>
      </c>
      <c r="W2400" t="s">
        <v>1342</v>
      </c>
      <c r="X2400" t="s">
        <v>1343</v>
      </c>
      <c r="Y2400" t="s">
        <v>2803</v>
      </c>
      <c r="Z2400" t="s">
        <v>4117</v>
      </c>
      <c r="AA2400" t="s">
        <v>1860</v>
      </c>
      <c r="AB2400" s="210">
        <v>37043.875</v>
      </c>
      <c r="AC2400" s="210">
        <v>37072.875</v>
      </c>
      <c r="AD2400">
        <f>(AC2400-AB2400+1)*SUM(P2400:Q2400)</f>
        <v>150000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25">
        <f t="shared" si="190"/>
        <v>4620</v>
      </c>
      <c r="G2401" s="214">
        <v>1247125</v>
      </c>
      <c r="H2401" s="210">
        <v>37026.378020833334</v>
      </c>
      <c r="I2401" t="s">
        <v>1804</v>
      </c>
      <c r="M2401" t="s">
        <v>3795</v>
      </c>
      <c r="N2401" t="s">
        <v>3275</v>
      </c>
      <c r="O2401" t="s">
        <v>3276</v>
      </c>
      <c r="Q2401" s="211">
        <v>4620</v>
      </c>
      <c r="S2401" t="s">
        <v>3796</v>
      </c>
      <c r="T2401" t="s">
        <v>2685</v>
      </c>
      <c r="U2401" s="213">
        <v>4.5599999999999996</v>
      </c>
      <c r="V2401" t="s">
        <v>1805</v>
      </c>
      <c r="W2401" t="s">
        <v>3278</v>
      </c>
      <c r="X2401" t="s">
        <v>3279</v>
      </c>
      <c r="Y2401" t="s">
        <v>3280</v>
      </c>
      <c r="Z2401" t="s">
        <v>4117</v>
      </c>
      <c r="AA2401">
        <v>789807</v>
      </c>
      <c r="AB2401" s="210">
        <v>37027.875</v>
      </c>
      <c r="AC2401" s="210">
        <v>37027.875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25">
        <f t="shared" si="190"/>
        <v>896</v>
      </c>
      <c r="G2402" s="214">
        <v>1247126</v>
      </c>
      <c r="H2402" s="210">
        <v>37026.378101851849</v>
      </c>
      <c r="I2402" t="s">
        <v>3157</v>
      </c>
      <c r="M2402" t="s">
        <v>3795</v>
      </c>
      <c r="N2402" t="s">
        <v>3275</v>
      </c>
      <c r="O2402" t="s">
        <v>3584</v>
      </c>
      <c r="Q2402" s="211">
        <v>896</v>
      </c>
      <c r="S2402" t="s">
        <v>3796</v>
      </c>
      <c r="T2402" t="s">
        <v>2685</v>
      </c>
      <c r="U2402" s="213">
        <v>4.3650000000000002</v>
      </c>
      <c r="V2402" t="s">
        <v>1092</v>
      </c>
      <c r="W2402" t="s">
        <v>3586</v>
      </c>
      <c r="X2402" t="s">
        <v>3587</v>
      </c>
      <c r="Y2402" t="s">
        <v>3280</v>
      </c>
      <c r="Z2402" t="s">
        <v>4117</v>
      </c>
      <c r="AA2402">
        <v>789808</v>
      </c>
      <c r="AB2402" s="210">
        <v>37027.875</v>
      </c>
      <c r="AC2402" s="210">
        <v>37027.875</v>
      </c>
    </row>
    <row r="2403" spans="1:31" x14ac:dyDescent="0.2">
      <c r="A2403" s="44" t="str">
        <f t="shared" si="186"/>
        <v>US Oil Products Financial</v>
      </c>
      <c r="B2403" s="44" t="str">
        <f t="shared" si="187"/>
        <v>US</v>
      </c>
      <c r="C2403" s="44" t="str">
        <f t="shared" si="188"/>
        <v>Oil Products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1</v>
      </c>
      <c r="F2403" s="225">
        <f t="shared" si="190"/>
        <v>15000</v>
      </c>
      <c r="G2403" s="214">
        <v>1247127</v>
      </c>
      <c r="H2403" s="210">
        <v>37026.378113425926</v>
      </c>
      <c r="I2403" t="s">
        <v>3045</v>
      </c>
      <c r="M2403" t="s">
        <v>3799</v>
      </c>
      <c r="N2403" t="s">
        <v>1842</v>
      </c>
      <c r="O2403" t="s">
        <v>1843</v>
      </c>
      <c r="P2403" s="211">
        <v>15000</v>
      </c>
      <c r="S2403" t="s">
        <v>3807</v>
      </c>
      <c r="T2403" t="s">
        <v>2685</v>
      </c>
      <c r="U2403" s="213">
        <v>99.8</v>
      </c>
      <c r="V2403" t="s">
        <v>1520</v>
      </c>
      <c r="W2403" t="s">
        <v>1844</v>
      </c>
      <c r="X2403" t="s">
        <v>1845</v>
      </c>
      <c r="Y2403" t="s">
        <v>2803</v>
      </c>
      <c r="Z2403" t="s">
        <v>4117</v>
      </c>
      <c r="AA2403" t="s">
        <v>1861</v>
      </c>
      <c r="AB2403" s="210">
        <v>37043.875</v>
      </c>
      <c r="AC2403" s="210">
        <v>37072.875</v>
      </c>
      <c r="AE2403" s="116">
        <f>IF(S2403="Gallon",F2403/42,F2403)</f>
        <v>357.14285714285717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25">
        <f t="shared" si="190"/>
        <v>5000</v>
      </c>
      <c r="G2404" s="214">
        <v>1247128</v>
      </c>
      <c r="H2404" s="210">
        <v>37026.378125000003</v>
      </c>
      <c r="I2404" t="s">
        <v>3396</v>
      </c>
      <c r="M2404" t="s">
        <v>3795</v>
      </c>
      <c r="N2404" t="s">
        <v>3718</v>
      </c>
      <c r="O2404" t="s">
        <v>1062</v>
      </c>
      <c r="Q2404" s="211">
        <v>5000</v>
      </c>
      <c r="S2404" t="s">
        <v>3796</v>
      </c>
      <c r="T2404" t="s">
        <v>2685</v>
      </c>
      <c r="U2404" s="213">
        <v>4.45</v>
      </c>
      <c r="V2404" t="s">
        <v>1227</v>
      </c>
      <c r="W2404" t="s">
        <v>1064</v>
      </c>
      <c r="X2404" t="s">
        <v>3722</v>
      </c>
      <c r="Y2404" t="s">
        <v>3280</v>
      </c>
      <c r="Z2404" t="s">
        <v>3723</v>
      </c>
      <c r="AA2404">
        <v>789809</v>
      </c>
      <c r="AB2404" s="210">
        <v>37027.875</v>
      </c>
      <c r="AC2404" s="210">
        <v>37027.875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25">
        <f t="shared" si="190"/>
        <v>3326</v>
      </c>
      <c r="G2405" s="214">
        <v>1247129</v>
      </c>
      <c r="H2405" s="210">
        <v>37026.378136574072</v>
      </c>
      <c r="I2405" t="s">
        <v>3324</v>
      </c>
      <c r="M2405" t="s">
        <v>3795</v>
      </c>
      <c r="N2405" t="s">
        <v>3275</v>
      </c>
      <c r="O2405" t="s">
        <v>3635</v>
      </c>
      <c r="P2405" s="211">
        <v>3326</v>
      </c>
      <c r="S2405" t="s">
        <v>3796</v>
      </c>
      <c r="T2405" t="s">
        <v>2685</v>
      </c>
      <c r="U2405" s="213">
        <v>3.0249999999999999</v>
      </c>
      <c r="V2405" t="s">
        <v>3710</v>
      </c>
      <c r="W2405" t="s">
        <v>3637</v>
      </c>
      <c r="X2405" t="s">
        <v>3580</v>
      </c>
      <c r="Y2405" t="s">
        <v>3280</v>
      </c>
      <c r="Z2405" t="s">
        <v>4117</v>
      </c>
      <c r="AA2405">
        <v>789810</v>
      </c>
      <c r="AB2405" s="210">
        <v>37027.875</v>
      </c>
      <c r="AC2405" s="210">
        <v>37027.875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25">
        <f t="shared" si="190"/>
        <v>638</v>
      </c>
      <c r="G2406" s="214">
        <v>1247130</v>
      </c>
      <c r="H2406" s="210">
        <v>37026.378194444442</v>
      </c>
      <c r="I2406" t="s">
        <v>3281</v>
      </c>
      <c r="M2406" t="s">
        <v>3795</v>
      </c>
      <c r="N2406" t="s">
        <v>3275</v>
      </c>
      <c r="O2406" t="s">
        <v>3373</v>
      </c>
      <c r="Q2406" s="211">
        <v>638</v>
      </c>
      <c r="S2406" t="s">
        <v>3796</v>
      </c>
      <c r="T2406" t="s">
        <v>2685</v>
      </c>
      <c r="U2406" s="213">
        <v>4.41</v>
      </c>
      <c r="V2406" t="s">
        <v>3282</v>
      </c>
      <c r="W2406" t="s">
        <v>3363</v>
      </c>
      <c r="X2406" t="s">
        <v>3364</v>
      </c>
      <c r="Y2406" t="s">
        <v>3280</v>
      </c>
      <c r="Z2406" t="s">
        <v>4117</v>
      </c>
      <c r="AA2406">
        <v>789811</v>
      </c>
      <c r="AB2406" s="210">
        <v>37027.875</v>
      </c>
      <c r="AC2406" s="210">
        <v>37027.875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25">
        <f t="shared" si="190"/>
        <v>10000</v>
      </c>
      <c r="G2407" s="214">
        <v>1247132</v>
      </c>
      <c r="H2407" s="210">
        <v>37026.378287037034</v>
      </c>
      <c r="I2407" t="s">
        <v>3822</v>
      </c>
      <c r="M2407" t="s">
        <v>3795</v>
      </c>
      <c r="N2407" t="s">
        <v>3275</v>
      </c>
      <c r="O2407" t="s">
        <v>3373</v>
      </c>
      <c r="P2407" s="211">
        <v>10000</v>
      </c>
      <c r="S2407" t="s">
        <v>3796</v>
      </c>
      <c r="T2407" t="s">
        <v>2685</v>
      </c>
      <c r="U2407" s="213">
        <v>4.4050000000000002</v>
      </c>
      <c r="V2407" t="s">
        <v>1602</v>
      </c>
      <c r="W2407" t="s">
        <v>3363</v>
      </c>
      <c r="X2407" t="s">
        <v>3364</v>
      </c>
      <c r="Y2407" t="s">
        <v>3280</v>
      </c>
      <c r="Z2407" t="s">
        <v>4117</v>
      </c>
      <c r="AA2407">
        <v>789813</v>
      </c>
      <c r="AB2407" s="210">
        <v>37027.875</v>
      </c>
      <c r="AC2407" s="210">
        <v>37027.875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25">
        <f t="shared" si="190"/>
        <v>800</v>
      </c>
      <c r="G2408" s="214">
        <v>1247133</v>
      </c>
      <c r="H2408" s="210">
        <v>37026.378379629627</v>
      </c>
      <c r="I2408" t="s">
        <v>1131</v>
      </c>
      <c r="M2408" t="s">
        <v>3795</v>
      </c>
      <c r="N2408" t="s">
        <v>3275</v>
      </c>
      <c r="O2408" t="s">
        <v>1057</v>
      </c>
      <c r="P2408" s="211">
        <v>800</v>
      </c>
      <c r="S2408" t="s">
        <v>3796</v>
      </c>
      <c r="T2408" t="s">
        <v>2685</v>
      </c>
      <c r="U2408" s="213">
        <v>4.3099999999999996</v>
      </c>
      <c r="V2408" t="s">
        <v>1132</v>
      </c>
      <c r="W2408" t="s">
        <v>3586</v>
      </c>
      <c r="X2408" t="s">
        <v>3587</v>
      </c>
      <c r="Y2408" t="s">
        <v>3280</v>
      </c>
      <c r="Z2408" t="s">
        <v>4117</v>
      </c>
      <c r="AA2408">
        <v>789814</v>
      </c>
      <c r="AB2408" s="210">
        <v>37027.875</v>
      </c>
      <c r="AC2408" s="210">
        <v>37027.875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25">
        <f t="shared" si="190"/>
        <v>5000</v>
      </c>
      <c r="G2409" s="214">
        <v>1247135</v>
      </c>
      <c r="H2409" s="210">
        <v>37026.378449074073</v>
      </c>
      <c r="I2409" t="s">
        <v>3822</v>
      </c>
      <c r="M2409" t="s">
        <v>3795</v>
      </c>
      <c r="N2409" t="s">
        <v>3275</v>
      </c>
      <c r="O2409" t="s">
        <v>3600</v>
      </c>
      <c r="P2409" s="211">
        <v>5000</v>
      </c>
      <c r="S2409" t="s">
        <v>3796</v>
      </c>
      <c r="T2409" t="s">
        <v>2685</v>
      </c>
      <c r="U2409" s="213">
        <v>4.415</v>
      </c>
      <c r="V2409" t="s">
        <v>1862</v>
      </c>
      <c r="W2409" t="s">
        <v>3471</v>
      </c>
      <c r="X2409" t="s">
        <v>3587</v>
      </c>
      <c r="Y2409" t="s">
        <v>3280</v>
      </c>
      <c r="Z2409" t="s">
        <v>4117</v>
      </c>
      <c r="AA2409">
        <v>789815</v>
      </c>
      <c r="AB2409" s="210">
        <v>37027.875</v>
      </c>
      <c r="AC2409" s="210">
        <v>37027.875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25">
        <f t="shared" si="190"/>
        <v>2000</v>
      </c>
      <c r="G2410" s="214">
        <v>1247136</v>
      </c>
      <c r="H2410" s="210">
        <v>37026.378472222219</v>
      </c>
      <c r="I2410" t="s">
        <v>3520</v>
      </c>
      <c r="M2410" t="s">
        <v>3795</v>
      </c>
      <c r="N2410" t="s">
        <v>3275</v>
      </c>
      <c r="O2410" t="s">
        <v>1193</v>
      </c>
      <c r="P2410" s="211">
        <v>2000</v>
      </c>
      <c r="S2410" t="s">
        <v>3796</v>
      </c>
      <c r="T2410" t="s">
        <v>2685</v>
      </c>
      <c r="U2410" s="213">
        <v>4.45</v>
      </c>
      <c r="V2410" t="s">
        <v>1175</v>
      </c>
      <c r="W2410" t="s">
        <v>3459</v>
      </c>
      <c r="X2410" t="s">
        <v>3460</v>
      </c>
      <c r="Y2410" t="s">
        <v>3280</v>
      </c>
      <c r="Z2410" t="s">
        <v>4117</v>
      </c>
      <c r="AA2410">
        <v>789816</v>
      </c>
      <c r="AB2410" s="210">
        <v>37027.875</v>
      </c>
      <c r="AC2410" s="210">
        <v>37027.875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25">
        <f t="shared" si="190"/>
        <v>5000</v>
      </c>
      <c r="G2411" s="214">
        <v>1247137</v>
      </c>
      <c r="H2411" s="210">
        <v>37026.378506944442</v>
      </c>
      <c r="I2411" t="s">
        <v>3261</v>
      </c>
      <c r="M2411" t="s">
        <v>3795</v>
      </c>
      <c r="N2411" t="s">
        <v>3275</v>
      </c>
      <c r="O2411" t="s">
        <v>3457</v>
      </c>
      <c r="P2411" s="211">
        <v>5000</v>
      </c>
      <c r="S2411" t="s">
        <v>3796</v>
      </c>
      <c r="T2411" t="s">
        <v>2685</v>
      </c>
      <c r="U2411" s="213">
        <v>4.46</v>
      </c>
      <c r="V2411" t="s">
        <v>3763</v>
      </c>
      <c r="W2411" t="s">
        <v>3459</v>
      </c>
      <c r="X2411" t="s">
        <v>3460</v>
      </c>
      <c r="Y2411" t="s">
        <v>3280</v>
      </c>
      <c r="Z2411" t="s">
        <v>4117</v>
      </c>
      <c r="AA2411">
        <v>789817</v>
      </c>
      <c r="AB2411" s="210">
        <v>37027.875</v>
      </c>
      <c r="AC2411" s="210">
        <v>37027.875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25">
        <f t="shared" si="190"/>
        <v>8000</v>
      </c>
      <c r="G2412" s="214">
        <v>1247138</v>
      </c>
      <c r="H2412" s="210">
        <v>37026.378518518519</v>
      </c>
      <c r="I2412" t="s">
        <v>1438</v>
      </c>
      <c r="M2412" t="s">
        <v>3795</v>
      </c>
      <c r="N2412" t="s">
        <v>3275</v>
      </c>
      <c r="O2412" t="s">
        <v>3361</v>
      </c>
      <c r="P2412" s="211">
        <v>8000</v>
      </c>
      <c r="S2412" t="s">
        <v>3796</v>
      </c>
      <c r="T2412" t="s">
        <v>2685</v>
      </c>
      <c r="U2412" s="213">
        <v>4.4000000000000004</v>
      </c>
      <c r="V2412" t="s">
        <v>1863</v>
      </c>
      <c r="W2412" t="s">
        <v>3363</v>
      </c>
      <c r="X2412" t="s">
        <v>3364</v>
      </c>
      <c r="Y2412" t="s">
        <v>3280</v>
      </c>
      <c r="Z2412" t="s">
        <v>4117</v>
      </c>
      <c r="AA2412">
        <v>789818</v>
      </c>
      <c r="AB2412" s="210">
        <v>37027.875</v>
      </c>
      <c r="AC2412" s="210">
        <v>37027.875</v>
      </c>
    </row>
    <row r="2413" spans="1:31" x14ac:dyDescent="0.2">
      <c r="A2413" s="44" t="str">
        <f t="shared" si="186"/>
        <v xml:space="preserve"> Natural Gas Physical</v>
      </c>
      <c r="B2413" s="44" t="str">
        <f t="shared" si="187"/>
        <v/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25">
        <f t="shared" si="190"/>
        <v>5000</v>
      </c>
      <c r="G2413" s="214">
        <v>1247139</v>
      </c>
      <c r="H2413" s="210">
        <v>37026.378599537034</v>
      </c>
      <c r="I2413" t="s">
        <v>1416</v>
      </c>
      <c r="M2413" t="s">
        <v>3795</v>
      </c>
      <c r="N2413" t="s">
        <v>3623</v>
      </c>
      <c r="O2413" t="s">
        <v>1417</v>
      </c>
      <c r="P2413" s="211">
        <v>5000</v>
      </c>
      <c r="S2413" t="s">
        <v>3796</v>
      </c>
      <c r="T2413" t="s">
        <v>2685</v>
      </c>
      <c r="U2413" s="213">
        <v>4.37</v>
      </c>
      <c r="V2413" t="s">
        <v>1418</v>
      </c>
      <c r="W2413" t="s">
        <v>1419</v>
      </c>
      <c r="X2413" t="s">
        <v>1420</v>
      </c>
      <c r="Y2413" t="s">
        <v>3280</v>
      </c>
      <c r="Z2413" t="s">
        <v>4118</v>
      </c>
      <c r="AA2413">
        <v>789819</v>
      </c>
      <c r="AB2413" s="210">
        <v>37027.875</v>
      </c>
      <c r="AC2413" s="210">
        <v>37027.875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25">
        <f t="shared" si="190"/>
        <v>10000</v>
      </c>
      <c r="G2414" s="214">
        <v>1247140</v>
      </c>
      <c r="H2414" s="210">
        <v>37026.378611111111</v>
      </c>
      <c r="I2414" t="s">
        <v>3692</v>
      </c>
      <c r="M2414" t="s">
        <v>3795</v>
      </c>
      <c r="N2414" t="s">
        <v>3275</v>
      </c>
      <c r="O2414" t="s">
        <v>3696</v>
      </c>
      <c r="Q2414" s="211">
        <v>10000</v>
      </c>
      <c r="S2414" t="s">
        <v>3796</v>
      </c>
      <c r="T2414" t="s">
        <v>2685</v>
      </c>
      <c r="U2414" s="213">
        <v>10.7</v>
      </c>
      <c r="V2414" t="s">
        <v>3694</v>
      </c>
      <c r="W2414" t="s">
        <v>3695</v>
      </c>
      <c r="X2414" t="s">
        <v>3580</v>
      </c>
      <c r="Y2414" t="s">
        <v>3280</v>
      </c>
      <c r="Z2414" t="s">
        <v>4117</v>
      </c>
      <c r="AA2414">
        <v>789820</v>
      </c>
      <c r="AB2414" s="210">
        <v>37027.875</v>
      </c>
      <c r="AC2414" s="210">
        <v>37027.875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25">
        <f t="shared" si="190"/>
        <v>3191</v>
      </c>
      <c r="G2415" s="214">
        <v>1247142</v>
      </c>
      <c r="H2415" s="210">
        <v>37026.378622685188</v>
      </c>
      <c r="I2415" t="s">
        <v>3439</v>
      </c>
      <c r="M2415" t="s">
        <v>3795</v>
      </c>
      <c r="N2415" t="s">
        <v>3275</v>
      </c>
      <c r="O2415" t="s">
        <v>1090</v>
      </c>
      <c r="P2415" s="211">
        <v>3191</v>
      </c>
      <c r="S2415" t="s">
        <v>3796</v>
      </c>
      <c r="T2415" t="s">
        <v>2685</v>
      </c>
      <c r="U2415" s="213">
        <v>4.3650000000000002</v>
      </c>
      <c r="V2415" t="s">
        <v>1073</v>
      </c>
      <c r="W2415" t="s">
        <v>3328</v>
      </c>
      <c r="X2415" t="s">
        <v>3329</v>
      </c>
      <c r="Y2415" t="s">
        <v>3280</v>
      </c>
      <c r="Z2415" t="s">
        <v>4117</v>
      </c>
      <c r="AA2415">
        <v>789821</v>
      </c>
      <c r="AB2415" s="210">
        <v>37027.875</v>
      </c>
      <c r="AC2415" s="210">
        <v>37027.875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25">
        <f t="shared" si="190"/>
        <v>5000</v>
      </c>
      <c r="G2416" s="214">
        <v>1247143</v>
      </c>
      <c r="H2416" s="210">
        <v>37026.378692129627</v>
      </c>
      <c r="I2416" t="s">
        <v>3475</v>
      </c>
      <c r="M2416" t="s">
        <v>3795</v>
      </c>
      <c r="N2416" t="s">
        <v>3275</v>
      </c>
      <c r="O2416" t="s">
        <v>3577</v>
      </c>
      <c r="P2416" s="211">
        <v>5000</v>
      </c>
      <c r="S2416" t="s">
        <v>3796</v>
      </c>
      <c r="T2416" t="s">
        <v>2685</v>
      </c>
      <c r="U2416" s="213">
        <v>4.75</v>
      </c>
      <c r="V2416" t="s">
        <v>1864</v>
      </c>
      <c r="W2416" t="s">
        <v>3579</v>
      </c>
      <c r="X2416" t="s">
        <v>3580</v>
      </c>
      <c r="Y2416" t="s">
        <v>3280</v>
      </c>
      <c r="Z2416" t="s">
        <v>4117</v>
      </c>
      <c r="AA2416">
        <v>789822</v>
      </c>
      <c r="AB2416" s="210">
        <v>37027.875</v>
      </c>
      <c r="AC2416" s="210">
        <v>37027.875</v>
      </c>
    </row>
    <row r="2417" spans="1:30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25">
        <f t="shared" si="190"/>
        <v>4761</v>
      </c>
      <c r="G2417" s="214">
        <v>1247144</v>
      </c>
      <c r="H2417" s="210">
        <v>37026.37871527778</v>
      </c>
      <c r="I2417" t="s">
        <v>3386</v>
      </c>
      <c r="M2417" t="s">
        <v>3795</v>
      </c>
      <c r="N2417" t="s">
        <v>3275</v>
      </c>
      <c r="O2417" t="s">
        <v>3607</v>
      </c>
      <c r="P2417" s="211">
        <v>4761</v>
      </c>
      <c r="S2417" t="s">
        <v>3796</v>
      </c>
      <c r="T2417" t="s">
        <v>2685</v>
      </c>
      <c r="U2417" s="213">
        <v>4.3499999999999996</v>
      </c>
      <c r="V2417" t="s">
        <v>1209</v>
      </c>
      <c r="W2417" t="s">
        <v>3609</v>
      </c>
      <c r="X2417" t="s">
        <v>3580</v>
      </c>
      <c r="Y2417" t="s">
        <v>3280</v>
      </c>
      <c r="Z2417" t="s">
        <v>4117</v>
      </c>
      <c r="AA2417">
        <v>789823</v>
      </c>
      <c r="AB2417" s="210">
        <v>37027.875</v>
      </c>
      <c r="AC2417" s="210">
        <v>37027.875</v>
      </c>
    </row>
    <row r="2418" spans="1:30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25">
        <f t="shared" si="190"/>
        <v>5000</v>
      </c>
      <c r="G2418" s="214">
        <v>1247146</v>
      </c>
      <c r="H2418" s="210">
        <v>37026.378738425927</v>
      </c>
      <c r="I2418" t="s">
        <v>3822</v>
      </c>
      <c r="M2418" t="s">
        <v>3795</v>
      </c>
      <c r="N2418" t="s">
        <v>3275</v>
      </c>
      <c r="O2418" t="s">
        <v>3361</v>
      </c>
      <c r="Q2418" s="211">
        <v>5000</v>
      </c>
      <c r="S2418" t="s">
        <v>3796</v>
      </c>
      <c r="T2418" t="s">
        <v>2685</v>
      </c>
      <c r="U2418" s="213">
        <v>4.4000000000000004</v>
      </c>
      <c r="V2418" t="s">
        <v>3400</v>
      </c>
      <c r="W2418" t="s">
        <v>3363</v>
      </c>
      <c r="X2418" t="s">
        <v>3364</v>
      </c>
      <c r="Y2418" t="s">
        <v>3280</v>
      </c>
      <c r="Z2418" t="s">
        <v>4117</v>
      </c>
      <c r="AA2418">
        <v>789824</v>
      </c>
      <c r="AB2418" s="210">
        <v>37027.875</v>
      </c>
      <c r="AC2418" s="210">
        <v>37027.875</v>
      </c>
    </row>
    <row r="2419" spans="1:30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25">
        <f t="shared" si="190"/>
        <v>20000</v>
      </c>
      <c r="G2419" s="214">
        <v>1247147</v>
      </c>
      <c r="H2419" s="210">
        <v>37026.378796296296</v>
      </c>
      <c r="I2419" t="s">
        <v>4237</v>
      </c>
      <c r="M2419" t="s">
        <v>3795</v>
      </c>
      <c r="N2419" t="s">
        <v>3275</v>
      </c>
      <c r="O2419" t="s">
        <v>1250</v>
      </c>
      <c r="Q2419" s="211">
        <v>20000</v>
      </c>
      <c r="S2419" t="s">
        <v>3796</v>
      </c>
      <c r="T2419" t="s">
        <v>2685</v>
      </c>
      <c r="U2419" s="213">
        <v>4.6399999999999997</v>
      </c>
      <c r="V2419" t="s">
        <v>3538</v>
      </c>
      <c r="W2419" t="s">
        <v>3491</v>
      </c>
      <c r="X2419" t="s">
        <v>3492</v>
      </c>
      <c r="Y2419" t="s">
        <v>3280</v>
      </c>
      <c r="Z2419" t="s">
        <v>4117</v>
      </c>
      <c r="AA2419">
        <v>789825</v>
      </c>
      <c r="AB2419" s="210">
        <v>37027.875</v>
      </c>
      <c r="AC2419" s="210">
        <v>37027.875</v>
      </c>
    </row>
    <row r="2420" spans="1:30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25">
        <f t="shared" si="190"/>
        <v>10000</v>
      </c>
      <c r="G2420" s="214">
        <v>1247148</v>
      </c>
      <c r="H2420" s="210">
        <v>37026.378819444442</v>
      </c>
      <c r="I2420" t="s">
        <v>3345</v>
      </c>
      <c r="M2420" t="s">
        <v>3795</v>
      </c>
      <c r="N2420" t="s">
        <v>3275</v>
      </c>
      <c r="O2420" t="s">
        <v>1345</v>
      </c>
      <c r="Q2420" s="211">
        <v>10000</v>
      </c>
      <c r="S2420" t="s">
        <v>3796</v>
      </c>
      <c r="T2420" t="s">
        <v>2685</v>
      </c>
      <c r="U2420" s="213">
        <v>4.5575000000000001</v>
      </c>
      <c r="V2420" t="s">
        <v>1139</v>
      </c>
      <c r="W2420" t="s">
        <v>3278</v>
      </c>
      <c r="X2420" t="s">
        <v>3279</v>
      </c>
      <c r="Y2420" t="s">
        <v>3280</v>
      </c>
      <c r="Z2420" t="s">
        <v>4117</v>
      </c>
      <c r="AA2420">
        <v>789826</v>
      </c>
      <c r="AB2420" s="210">
        <v>37027.875</v>
      </c>
      <c r="AC2420" s="210">
        <v>37027.875</v>
      </c>
    </row>
    <row r="2421" spans="1:30" x14ac:dyDescent="0.2">
      <c r="A2421" s="44" t="str">
        <f t="shared" si="186"/>
        <v xml:space="preserve"> Natural Gas Physical</v>
      </c>
      <c r="B2421" s="44" t="str">
        <f t="shared" si="187"/>
        <v/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25">
        <f t="shared" si="190"/>
        <v>3128</v>
      </c>
      <c r="G2421" s="214">
        <v>1247149</v>
      </c>
      <c r="H2421" s="210">
        <v>37026.378842592596</v>
      </c>
      <c r="I2421" t="s">
        <v>1865</v>
      </c>
      <c r="M2421" t="s">
        <v>3795</v>
      </c>
      <c r="N2421" t="s">
        <v>3352</v>
      </c>
      <c r="O2421" t="s">
        <v>3353</v>
      </c>
      <c r="P2421" s="211">
        <v>3128</v>
      </c>
      <c r="S2421" t="s">
        <v>3796</v>
      </c>
      <c r="T2421" t="s">
        <v>2685</v>
      </c>
      <c r="U2421" s="213">
        <v>4.6950000000000003</v>
      </c>
      <c r="V2421" t="s">
        <v>1866</v>
      </c>
      <c r="W2421" t="s">
        <v>3355</v>
      </c>
      <c r="X2421" t="s">
        <v>3356</v>
      </c>
      <c r="Y2421" t="s">
        <v>3280</v>
      </c>
      <c r="Z2421" t="s">
        <v>4117</v>
      </c>
      <c r="AA2421">
        <v>789827</v>
      </c>
      <c r="AB2421" s="210">
        <v>37027.875</v>
      </c>
      <c r="AC2421" s="210">
        <v>37027.875</v>
      </c>
    </row>
    <row r="2422" spans="1:30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25">
        <f t="shared" si="190"/>
        <v>10000</v>
      </c>
      <c r="G2422" s="214">
        <v>1247150</v>
      </c>
      <c r="H2422" s="210">
        <v>37026.378865740742</v>
      </c>
      <c r="I2422" t="s">
        <v>3334</v>
      </c>
      <c r="M2422" t="s">
        <v>3795</v>
      </c>
      <c r="N2422" t="s">
        <v>3275</v>
      </c>
      <c r="O2422" t="s">
        <v>3373</v>
      </c>
      <c r="P2422" s="211">
        <v>10000</v>
      </c>
      <c r="S2422" t="s">
        <v>3796</v>
      </c>
      <c r="T2422" t="s">
        <v>2685</v>
      </c>
      <c r="U2422" s="213">
        <v>4.4000000000000004</v>
      </c>
      <c r="V2422" t="s">
        <v>3463</v>
      </c>
      <c r="W2422" t="s">
        <v>3363</v>
      </c>
      <c r="X2422" t="s">
        <v>3364</v>
      </c>
      <c r="Y2422" t="s">
        <v>3280</v>
      </c>
      <c r="Z2422" t="s">
        <v>4117</v>
      </c>
      <c r="AA2422">
        <v>789828</v>
      </c>
      <c r="AB2422" s="210">
        <v>37027.875</v>
      </c>
      <c r="AC2422" s="210">
        <v>37027.875</v>
      </c>
    </row>
    <row r="2423" spans="1:30" x14ac:dyDescent="0.2">
      <c r="A2423" s="44" t="str">
        <f t="shared" si="186"/>
        <v xml:space="preserve"> Natural Gas Physical</v>
      </c>
      <c r="B2423" s="44" t="str">
        <f t="shared" si="187"/>
        <v/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16</v>
      </c>
      <c r="F2423" s="225">
        <f t="shared" si="190"/>
        <v>80000</v>
      </c>
      <c r="G2423" s="214">
        <v>1247151</v>
      </c>
      <c r="H2423" s="210">
        <v>37026.378900462965</v>
      </c>
      <c r="I2423" t="s">
        <v>1560</v>
      </c>
      <c r="M2423" t="s">
        <v>3795</v>
      </c>
      <c r="N2423" t="s">
        <v>3623</v>
      </c>
      <c r="O2423" t="s">
        <v>1637</v>
      </c>
      <c r="P2423" s="211">
        <v>5000</v>
      </c>
      <c r="S2423" t="s">
        <v>4320</v>
      </c>
      <c r="T2423" t="s">
        <v>3625</v>
      </c>
      <c r="U2423" s="213">
        <v>6.05</v>
      </c>
      <c r="V2423" t="s">
        <v>1561</v>
      </c>
      <c r="W2423" t="s">
        <v>1471</v>
      </c>
      <c r="X2423" t="s">
        <v>3628</v>
      </c>
      <c r="Y2423" t="s">
        <v>3280</v>
      </c>
      <c r="Z2423" t="s">
        <v>4118</v>
      </c>
      <c r="AA2423">
        <v>789829</v>
      </c>
      <c r="AB2423" s="210">
        <v>37027.875</v>
      </c>
      <c r="AC2423" s="210">
        <v>37042.875</v>
      </c>
    </row>
    <row r="2424" spans="1:30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25">
        <f t="shared" si="190"/>
        <v>1500</v>
      </c>
      <c r="G2424" s="214">
        <v>1247152</v>
      </c>
      <c r="H2424" s="210">
        <v>37026.378946759258</v>
      </c>
      <c r="I2424" t="s">
        <v>1131</v>
      </c>
      <c r="M2424" t="s">
        <v>3795</v>
      </c>
      <c r="N2424" t="s">
        <v>3275</v>
      </c>
      <c r="O2424" t="s">
        <v>3584</v>
      </c>
      <c r="P2424" s="211">
        <v>1500</v>
      </c>
      <c r="S2424" t="s">
        <v>3796</v>
      </c>
      <c r="T2424" t="s">
        <v>2685</v>
      </c>
      <c r="U2424" s="213">
        <v>4.3550000000000004</v>
      </c>
      <c r="V2424" t="s">
        <v>1132</v>
      </c>
      <c r="W2424" t="s">
        <v>3586</v>
      </c>
      <c r="X2424" t="s">
        <v>3587</v>
      </c>
      <c r="Y2424" t="s">
        <v>3280</v>
      </c>
      <c r="Z2424" t="s">
        <v>4117</v>
      </c>
      <c r="AA2424">
        <v>789831</v>
      </c>
      <c r="AB2424" s="210">
        <v>37027.875</v>
      </c>
      <c r="AC2424" s="210">
        <v>37027.875</v>
      </c>
    </row>
    <row r="2425" spans="1:30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25">
        <f t="shared" si="190"/>
        <v>20669</v>
      </c>
      <c r="G2425" s="214">
        <v>1247153</v>
      </c>
      <c r="H2425" s="210">
        <v>37026.378958333335</v>
      </c>
      <c r="I2425" t="s">
        <v>3692</v>
      </c>
      <c r="M2425" t="s">
        <v>3795</v>
      </c>
      <c r="N2425" t="s">
        <v>3275</v>
      </c>
      <c r="O2425" t="s">
        <v>3457</v>
      </c>
      <c r="P2425" s="211">
        <v>20669</v>
      </c>
      <c r="S2425" t="s">
        <v>3796</v>
      </c>
      <c r="T2425" t="s">
        <v>2685</v>
      </c>
      <c r="U2425" s="213">
        <v>4.4550000000000001</v>
      </c>
      <c r="V2425" t="s">
        <v>1829</v>
      </c>
      <c r="W2425" t="s">
        <v>3459</v>
      </c>
      <c r="X2425" t="s">
        <v>3460</v>
      </c>
      <c r="Y2425" t="s">
        <v>3280</v>
      </c>
      <c r="Z2425" t="s">
        <v>4117</v>
      </c>
      <c r="AA2425">
        <v>789832</v>
      </c>
      <c r="AB2425" s="210">
        <v>37027.875</v>
      </c>
      <c r="AC2425" s="210">
        <v>37027.875</v>
      </c>
    </row>
    <row r="2426" spans="1:30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25">
        <f t="shared" si="190"/>
        <v>5000</v>
      </c>
      <c r="G2426" s="214">
        <v>1247155</v>
      </c>
      <c r="H2426" s="210">
        <v>37026.379004629627</v>
      </c>
      <c r="I2426" t="s">
        <v>3195</v>
      </c>
      <c r="M2426" t="s">
        <v>3795</v>
      </c>
      <c r="N2426" t="s">
        <v>3275</v>
      </c>
      <c r="O2426" t="s">
        <v>3438</v>
      </c>
      <c r="P2426" s="211">
        <v>5000</v>
      </c>
      <c r="S2426" t="s">
        <v>3796</v>
      </c>
      <c r="T2426" t="s">
        <v>2685</v>
      </c>
      <c r="U2426" s="213">
        <v>4.665</v>
      </c>
      <c r="V2426" t="s">
        <v>3616</v>
      </c>
      <c r="W2426" t="s">
        <v>3408</v>
      </c>
      <c r="X2426" t="s">
        <v>3409</v>
      </c>
      <c r="Y2426" t="s">
        <v>3280</v>
      </c>
      <c r="Z2426" t="s">
        <v>4117</v>
      </c>
      <c r="AA2426">
        <v>789833</v>
      </c>
      <c r="AB2426" s="210">
        <v>37027.875</v>
      </c>
      <c r="AC2426" s="210">
        <v>37027.875</v>
      </c>
    </row>
    <row r="2427" spans="1:30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25">
        <f t="shared" si="190"/>
        <v>4331</v>
      </c>
      <c r="G2427" s="214">
        <v>1247154</v>
      </c>
      <c r="H2427" s="210">
        <v>37026.379004629627</v>
      </c>
      <c r="I2427" t="s">
        <v>3334</v>
      </c>
      <c r="M2427" t="s">
        <v>3795</v>
      </c>
      <c r="N2427" t="s">
        <v>3275</v>
      </c>
      <c r="O2427" t="s">
        <v>3457</v>
      </c>
      <c r="P2427" s="211">
        <v>4331</v>
      </c>
      <c r="S2427" t="s">
        <v>3796</v>
      </c>
      <c r="T2427" t="s">
        <v>2685</v>
      </c>
      <c r="U2427" s="213">
        <v>4.4550000000000001</v>
      </c>
      <c r="V2427" t="s">
        <v>1222</v>
      </c>
      <c r="W2427" t="s">
        <v>3459</v>
      </c>
      <c r="X2427" t="s">
        <v>3460</v>
      </c>
      <c r="Y2427" t="s">
        <v>3280</v>
      </c>
      <c r="Z2427" t="s">
        <v>4117</v>
      </c>
      <c r="AA2427">
        <v>789834</v>
      </c>
      <c r="AB2427" s="210">
        <v>37027.875</v>
      </c>
      <c r="AC2427" s="210">
        <v>37027.875</v>
      </c>
    </row>
    <row r="2428" spans="1:30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25">
        <f t="shared" si="190"/>
        <v>5000</v>
      </c>
      <c r="G2428" s="214">
        <v>1247156</v>
      </c>
      <c r="H2428" s="210">
        <v>37026.379027777781</v>
      </c>
      <c r="I2428" t="s">
        <v>3157</v>
      </c>
      <c r="M2428" t="s">
        <v>3795</v>
      </c>
      <c r="N2428" t="s">
        <v>3275</v>
      </c>
      <c r="O2428" t="s">
        <v>3407</v>
      </c>
      <c r="P2428" s="211">
        <v>5000</v>
      </c>
      <c r="S2428" t="s">
        <v>3796</v>
      </c>
      <c r="T2428" t="s">
        <v>2685</v>
      </c>
      <c r="U2428" s="213">
        <v>4.6849999999999996</v>
      </c>
      <c r="V2428" t="s">
        <v>3344</v>
      </c>
      <c r="W2428" t="s">
        <v>3408</v>
      </c>
      <c r="X2428" t="s">
        <v>3409</v>
      </c>
      <c r="Y2428" t="s">
        <v>3280</v>
      </c>
      <c r="Z2428" t="s">
        <v>4117</v>
      </c>
      <c r="AA2428">
        <v>789835</v>
      </c>
      <c r="AB2428" s="210">
        <v>37027.875</v>
      </c>
      <c r="AC2428" s="210">
        <v>37027.875</v>
      </c>
    </row>
    <row r="2429" spans="1:30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30</v>
      </c>
      <c r="F2429" s="225">
        <f t="shared" si="190"/>
        <v>150000</v>
      </c>
      <c r="G2429" s="214">
        <v>1247157</v>
      </c>
      <c r="H2429" s="210">
        <v>37026.37903935185</v>
      </c>
      <c r="I2429" t="s">
        <v>3287</v>
      </c>
      <c r="M2429" t="s">
        <v>3795</v>
      </c>
      <c r="N2429" t="s">
        <v>3247</v>
      </c>
      <c r="O2429" t="s">
        <v>3248</v>
      </c>
      <c r="P2429" s="211">
        <v>5000</v>
      </c>
      <c r="S2429" t="s">
        <v>3796</v>
      </c>
      <c r="T2429" t="s">
        <v>2685</v>
      </c>
      <c r="U2429" s="213">
        <v>4.49</v>
      </c>
      <c r="V2429" t="s">
        <v>1524</v>
      </c>
      <c r="W2429" t="s">
        <v>3975</v>
      </c>
      <c r="X2429" t="s">
        <v>3250</v>
      </c>
      <c r="Y2429" t="s">
        <v>2803</v>
      </c>
      <c r="Z2429" t="s">
        <v>4117</v>
      </c>
      <c r="AA2429" t="s">
        <v>1867</v>
      </c>
      <c r="AB2429" s="210">
        <v>37043.875</v>
      </c>
      <c r="AC2429" s="210">
        <v>37072.875</v>
      </c>
      <c r="AD2429">
        <f>(AC2429-AB2429+1)*SUM(P2429:Q2429)</f>
        <v>150000</v>
      </c>
    </row>
    <row r="2430" spans="1:30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25">
        <f t="shared" si="190"/>
        <v>20000</v>
      </c>
      <c r="G2430" s="214">
        <v>1247158</v>
      </c>
      <c r="H2430" s="210">
        <v>37026.379062499997</v>
      </c>
      <c r="I2430" t="s">
        <v>3334</v>
      </c>
      <c r="M2430" t="s">
        <v>3795</v>
      </c>
      <c r="N2430" t="s">
        <v>3275</v>
      </c>
      <c r="O2430" t="s">
        <v>1250</v>
      </c>
      <c r="P2430" s="211">
        <v>20000</v>
      </c>
      <c r="S2430" t="s">
        <v>3796</v>
      </c>
      <c r="T2430" t="s">
        <v>2685</v>
      </c>
      <c r="U2430" s="213">
        <v>4.63</v>
      </c>
      <c r="V2430" t="s">
        <v>1358</v>
      </c>
      <c r="W2430" t="s">
        <v>3491</v>
      </c>
      <c r="X2430" t="s">
        <v>3492</v>
      </c>
      <c r="Y2430" t="s">
        <v>3280</v>
      </c>
      <c r="Z2430" t="s">
        <v>4117</v>
      </c>
      <c r="AA2430">
        <v>789836</v>
      </c>
      <c r="AB2430" s="210">
        <v>37027.875</v>
      </c>
      <c r="AC2430" s="210">
        <v>37027.875</v>
      </c>
    </row>
    <row r="2431" spans="1:30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25">
        <f t="shared" si="190"/>
        <v>5000</v>
      </c>
      <c r="G2431" s="214">
        <v>1247159</v>
      </c>
      <c r="H2431" s="210">
        <v>37026.379074074073</v>
      </c>
      <c r="I2431" t="s">
        <v>1137</v>
      </c>
      <c r="M2431" t="s">
        <v>3795</v>
      </c>
      <c r="N2431" t="s">
        <v>3275</v>
      </c>
      <c r="O2431" t="s">
        <v>3635</v>
      </c>
      <c r="Q2431" s="211">
        <v>5000</v>
      </c>
      <c r="S2431" t="s">
        <v>3796</v>
      </c>
      <c r="T2431" t="s">
        <v>2685</v>
      </c>
      <c r="U2431" s="213">
        <v>3.0750000000000002</v>
      </c>
      <c r="V2431" t="s">
        <v>1210</v>
      </c>
      <c r="W2431" t="s">
        <v>3637</v>
      </c>
      <c r="X2431" t="s">
        <v>3580</v>
      </c>
      <c r="Y2431" t="s">
        <v>3280</v>
      </c>
      <c r="Z2431" t="s">
        <v>4117</v>
      </c>
      <c r="AA2431">
        <v>789837</v>
      </c>
      <c r="AB2431" s="210">
        <v>37027.875</v>
      </c>
      <c r="AC2431" s="210">
        <v>37027.875</v>
      </c>
    </row>
    <row r="2432" spans="1:30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25">
        <f t="shared" si="190"/>
        <v>10000</v>
      </c>
      <c r="G2432" s="214">
        <v>1247160</v>
      </c>
      <c r="H2432" s="210">
        <v>37026.379155092596</v>
      </c>
      <c r="I2432" t="s">
        <v>3324</v>
      </c>
      <c r="M2432" t="s">
        <v>3795</v>
      </c>
      <c r="N2432" t="s">
        <v>3275</v>
      </c>
      <c r="O2432" t="s">
        <v>1301</v>
      </c>
      <c r="Q2432" s="211">
        <v>10000</v>
      </c>
      <c r="S2432" t="s">
        <v>3796</v>
      </c>
      <c r="T2432" t="s">
        <v>2685</v>
      </c>
      <c r="U2432" s="213">
        <v>4.4400000000000004</v>
      </c>
      <c r="V2432" t="s">
        <v>1257</v>
      </c>
      <c r="W2432" t="s">
        <v>3586</v>
      </c>
      <c r="X2432" t="s">
        <v>1302</v>
      </c>
      <c r="Y2432" t="s">
        <v>3280</v>
      </c>
      <c r="Z2432" t="s">
        <v>4117</v>
      </c>
      <c r="AA2432">
        <v>789838</v>
      </c>
      <c r="AB2432" s="210">
        <v>37027.875</v>
      </c>
      <c r="AC2432" s="210">
        <v>37027.875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25">
        <f t="shared" si="190"/>
        <v>3500</v>
      </c>
      <c r="G2433" s="214">
        <v>1247161</v>
      </c>
      <c r="H2433" s="210">
        <v>37026.379155092596</v>
      </c>
      <c r="I2433" t="s">
        <v>1167</v>
      </c>
      <c r="M2433" t="s">
        <v>3795</v>
      </c>
      <c r="N2433" t="s">
        <v>3275</v>
      </c>
      <c r="O2433" t="s">
        <v>3588</v>
      </c>
      <c r="P2433" s="211">
        <v>3500</v>
      </c>
      <c r="S2433" t="s">
        <v>3796</v>
      </c>
      <c r="T2433" t="s">
        <v>2685</v>
      </c>
      <c r="U2433" s="213">
        <v>4.3600000000000003</v>
      </c>
      <c r="V2433" t="s">
        <v>1868</v>
      </c>
      <c r="W2433" t="s">
        <v>3586</v>
      </c>
      <c r="X2433" t="s">
        <v>3587</v>
      </c>
      <c r="Y2433" t="s">
        <v>3280</v>
      </c>
      <c r="Z2433" t="s">
        <v>4117</v>
      </c>
      <c r="AA2433">
        <v>789839</v>
      </c>
      <c r="AB2433" s="210">
        <v>37027.875</v>
      </c>
      <c r="AC2433" s="210">
        <v>37027.875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30</v>
      </c>
      <c r="F2434" s="225">
        <f t="shared" si="190"/>
        <v>300000</v>
      </c>
      <c r="G2434" s="214">
        <v>1247162</v>
      </c>
      <c r="H2434" s="210">
        <v>37026.379189814812</v>
      </c>
      <c r="I2434" t="s">
        <v>3318</v>
      </c>
      <c r="M2434" t="s">
        <v>3795</v>
      </c>
      <c r="N2434" t="s">
        <v>3247</v>
      </c>
      <c r="O2434" t="s">
        <v>3559</v>
      </c>
      <c r="P2434" s="211">
        <v>10000</v>
      </c>
      <c r="S2434" t="s">
        <v>3796</v>
      </c>
      <c r="T2434" t="s">
        <v>2685</v>
      </c>
      <c r="U2434" s="213">
        <v>4.4850000000000003</v>
      </c>
      <c r="V2434" t="s">
        <v>1869</v>
      </c>
      <c r="W2434" t="s">
        <v>3975</v>
      </c>
      <c r="X2434" t="s">
        <v>3250</v>
      </c>
      <c r="Y2434" t="s">
        <v>2803</v>
      </c>
      <c r="Z2434" t="s">
        <v>4117</v>
      </c>
      <c r="AA2434" t="s">
        <v>1870</v>
      </c>
      <c r="AB2434" s="210">
        <v>37043.915972222225</v>
      </c>
      <c r="AC2434" s="210">
        <v>37072.915972222225</v>
      </c>
      <c r="AD2434">
        <f>(AC2434-AB2434+1)*SUM(P2434:Q2434)</f>
        <v>300000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25">
        <f t="shared" si="190"/>
        <v>417</v>
      </c>
      <c r="G2435" s="214">
        <v>1247163</v>
      </c>
      <c r="H2435" s="210">
        <v>37026.379212962966</v>
      </c>
      <c r="I2435" t="s">
        <v>1131</v>
      </c>
      <c r="M2435" t="s">
        <v>3795</v>
      </c>
      <c r="N2435" t="s">
        <v>3275</v>
      </c>
      <c r="O2435" t="s">
        <v>3588</v>
      </c>
      <c r="P2435" s="211">
        <v>417</v>
      </c>
      <c r="S2435" t="s">
        <v>3796</v>
      </c>
      <c r="T2435" t="s">
        <v>2685</v>
      </c>
      <c r="U2435" s="213">
        <v>4.3600000000000003</v>
      </c>
      <c r="V2435" t="s">
        <v>1132</v>
      </c>
      <c r="W2435" t="s">
        <v>3586</v>
      </c>
      <c r="X2435" t="s">
        <v>3587</v>
      </c>
      <c r="Y2435" t="s">
        <v>3280</v>
      </c>
      <c r="Z2435" t="s">
        <v>4117</v>
      </c>
      <c r="AA2435">
        <v>789840</v>
      </c>
      <c r="AB2435" s="210">
        <v>37027.875</v>
      </c>
      <c r="AC2435" s="210">
        <v>37027.875</v>
      </c>
    </row>
    <row r="2436" spans="1:31" x14ac:dyDescent="0.2">
      <c r="A2436" s="44" t="str">
        <f t="shared" si="186"/>
        <v xml:space="preserve"> Natural Gas Physical</v>
      </c>
      <c r="B2436" s="44" t="str">
        <f t="shared" si="187"/>
        <v/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25">
        <f t="shared" si="190"/>
        <v>6872</v>
      </c>
      <c r="G2436" s="214">
        <v>1247165</v>
      </c>
      <c r="H2436" s="210">
        <v>37026.379236111112</v>
      </c>
      <c r="I2436" t="s">
        <v>1305</v>
      </c>
      <c r="M2436" t="s">
        <v>3795</v>
      </c>
      <c r="N2436" t="s">
        <v>3352</v>
      </c>
      <c r="O2436" t="s">
        <v>3353</v>
      </c>
      <c r="P2436" s="211">
        <v>6872</v>
      </c>
      <c r="S2436" t="s">
        <v>3796</v>
      </c>
      <c r="T2436" t="s">
        <v>2685</v>
      </c>
      <c r="U2436" s="213">
        <v>4.6950000000000003</v>
      </c>
      <c r="V2436" t="s">
        <v>1306</v>
      </c>
      <c r="W2436" t="s">
        <v>3355</v>
      </c>
      <c r="X2436" t="s">
        <v>3356</v>
      </c>
      <c r="Y2436" t="s">
        <v>3280</v>
      </c>
      <c r="Z2436" t="s">
        <v>4117</v>
      </c>
      <c r="AA2436">
        <v>789841</v>
      </c>
      <c r="AB2436" s="210">
        <v>37027.875</v>
      </c>
      <c r="AC2436" s="210">
        <v>37027.875</v>
      </c>
    </row>
    <row r="2437" spans="1:31" x14ac:dyDescent="0.2">
      <c r="A2437" s="44" t="str">
        <f t="shared" si="186"/>
        <v>US Crude Financial</v>
      </c>
      <c r="B2437" s="44" t="str">
        <f t="shared" si="187"/>
        <v>US</v>
      </c>
      <c r="C2437" s="44" t="str">
        <f t="shared" si="188"/>
        <v>Crude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1</v>
      </c>
      <c r="F2437" s="225">
        <f t="shared" si="190"/>
        <v>50000</v>
      </c>
      <c r="G2437" s="214">
        <v>1247164</v>
      </c>
      <c r="H2437" s="210">
        <v>37026.379236111112</v>
      </c>
      <c r="I2437" t="s">
        <v>3045</v>
      </c>
      <c r="M2437" t="s">
        <v>4216</v>
      </c>
      <c r="N2437" t="s">
        <v>3046</v>
      </c>
      <c r="O2437" t="s">
        <v>3047</v>
      </c>
      <c r="Q2437" s="211">
        <v>50000</v>
      </c>
      <c r="S2437" t="s">
        <v>3802</v>
      </c>
      <c r="T2437" t="s">
        <v>2685</v>
      </c>
      <c r="U2437" s="213">
        <v>28.76</v>
      </c>
      <c r="V2437" t="s">
        <v>1520</v>
      </c>
      <c r="W2437" t="s">
        <v>3049</v>
      </c>
      <c r="X2437" t="s">
        <v>3050</v>
      </c>
      <c r="Y2437" t="s">
        <v>2803</v>
      </c>
      <c r="Z2437" t="s">
        <v>4117</v>
      </c>
      <c r="AA2437" t="s">
        <v>1871</v>
      </c>
      <c r="AB2437" s="210">
        <v>37043</v>
      </c>
      <c r="AC2437" s="210">
        <v>37072</v>
      </c>
    </row>
    <row r="2438" spans="1:31" x14ac:dyDescent="0.2">
      <c r="A2438" s="44" t="str">
        <f t="shared" si="186"/>
        <v xml:space="preserve"> Natural Gas Physical</v>
      </c>
      <c r="B2438" s="44" t="str">
        <f t="shared" si="187"/>
        <v/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25">
        <f t="shared" si="190"/>
        <v>10000</v>
      </c>
      <c r="G2438" s="214">
        <v>1247168</v>
      </c>
      <c r="H2438" s="210">
        <v>37026.379293981481</v>
      </c>
      <c r="I2438" t="s">
        <v>1305</v>
      </c>
      <c r="M2438" t="s">
        <v>3795</v>
      </c>
      <c r="N2438" t="s">
        <v>3352</v>
      </c>
      <c r="O2438" t="s">
        <v>3353</v>
      </c>
      <c r="P2438" s="211">
        <v>10000</v>
      </c>
      <c r="S2438" t="s">
        <v>3796</v>
      </c>
      <c r="T2438" t="s">
        <v>2685</v>
      </c>
      <c r="U2438" s="213">
        <v>4.6900000000000004</v>
      </c>
      <c r="V2438" t="s">
        <v>1306</v>
      </c>
      <c r="W2438" t="s">
        <v>3355</v>
      </c>
      <c r="X2438" t="s">
        <v>3356</v>
      </c>
      <c r="Y2438" t="s">
        <v>3280</v>
      </c>
      <c r="Z2438" t="s">
        <v>4117</v>
      </c>
      <c r="AA2438">
        <v>789843</v>
      </c>
      <c r="AB2438" s="210">
        <v>37027.875</v>
      </c>
      <c r="AC2438" s="210">
        <v>37027.875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25">
        <f t="shared" si="190"/>
        <v>5000</v>
      </c>
      <c r="G2439" s="214">
        <v>1247166</v>
      </c>
      <c r="H2439" s="210">
        <v>37026.379293981481</v>
      </c>
      <c r="I2439" t="s">
        <v>1872</v>
      </c>
      <c r="M2439" t="s">
        <v>3795</v>
      </c>
      <c r="N2439" t="s">
        <v>3275</v>
      </c>
      <c r="O2439" t="s">
        <v>3655</v>
      </c>
      <c r="Q2439" s="211">
        <v>5000</v>
      </c>
      <c r="S2439" t="s">
        <v>3796</v>
      </c>
      <c r="T2439" t="s">
        <v>2685</v>
      </c>
      <c r="U2439" s="213">
        <v>3.35</v>
      </c>
      <c r="V2439" t="s">
        <v>1873</v>
      </c>
      <c r="W2439" t="s">
        <v>3656</v>
      </c>
      <c r="X2439" t="s">
        <v>3580</v>
      </c>
      <c r="Y2439" t="s">
        <v>3280</v>
      </c>
      <c r="Z2439" t="s">
        <v>4117</v>
      </c>
      <c r="AA2439">
        <v>789842</v>
      </c>
      <c r="AB2439" s="210">
        <v>37027.875</v>
      </c>
      <c r="AC2439" s="210">
        <v>37027.875</v>
      </c>
    </row>
    <row r="2440" spans="1:31" x14ac:dyDescent="0.2">
      <c r="A2440" s="44" t="str">
        <f t="shared" si="186"/>
        <v>US Oil Products Financial</v>
      </c>
      <c r="B2440" s="44" t="str">
        <f t="shared" si="187"/>
        <v>US</v>
      </c>
      <c r="C2440" s="44" t="str">
        <f t="shared" si="188"/>
        <v>Oil Products</v>
      </c>
      <c r="D2440" s="44" t="str">
        <f t="shared" si="189"/>
        <v>Financial</v>
      </c>
      <c r="E2440" s="44">
        <f>IF(VLOOKUP(S2440,'DD-Lookup'!$J$6:$L$50,3,FALSE)="Monthly",(YEAR(AC2440)-YEAR(AB2440))*12+MONTH(AC2440)-MONTH(AB2440)+1,(AC2440-AB2440+1))</f>
        <v>1</v>
      </c>
      <c r="F2440" s="225">
        <f t="shared" si="190"/>
        <v>15000</v>
      </c>
      <c r="G2440" s="214">
        <v>1247169</v>
      </c>
      <c r="H2440" s="210">
        <v>37026.379293981481</v>
      </c>
      <c r="I2440" t="s">
        <v>3045</v>
      </c>
      <c r="M2440" t="s">
        <v>3799</v>
      </c>
      <c r="N2440" t="s">
        <v>1842</v>
      </c>
      <c r="O2440" t="s">
        <v>1843</v>
      </c>
      <c r="Q2440" s="211">
        <v>15000</v>
      </c>
      <c r="S2440" t="s">
        <v>3807</v>
      </c>
      <c r="T2440" t="s">
        <v>2685</v>
      </c>
      <c r="U2440" s="213">
        <v>100.1</v>
      </c>
      <c r="V2440" t="s">
        <v>3383</v>
      </c>
      <c r="W2440" t="s">
        <v>1844</v>
      </c>
      <c r="X2440" t="s">
        <v>1845</v>
      </c>
      <c r="Y2440" t="s">
        <v>2803</v>
      </c>
      <c r="Z2440" t="s">
        <v>4117</v>
      </c>
      <c r="AA2440" t="s">
        <v>1874</v>
      </c>
      <c r="AB2440" s="210">
        <v>37043.875</v>
      </c>
      <c r="AC2440" s="210">
        <v>37072.875</v>
      </c>
      <c r="AE2440" s="116">
        <f>IF(S2440="Gallon",F2440/42,F2440)</f>
        <v>357.14285714285717</v>
      </c>
    </row>
    <row r="2441" spans="1:31" x14ac:dyDescent="0.2">
      <c r="A2441" s="44" t="str">
        <f t="shared" si="186"/>
        <v xml:space="preserve"> Metals Financial</v>
      </c>
      <c r="B2441" s="44" t="str">
        <f t="shared" si="187"/>
        <v/>
      </c>
      <c r="C2441" s="44" t="str">
        <f t="shared" si="188"/>
        <v>Metals</v>
      </c>
      <c r="D2441" s="44" t="str">
        <f t="shared" si="189"/>
        <v>Financial</v>
      </c>
      <c r="E2441" s="44">
        <f>IF(VLOOKUP(S2441,'DD-Lookup'!$J$6:$L$50,3,FALSE)="Monthly",(YEAR(AC2441)-YEAR(AB2441))*12+MONTH(AC2441)-MONTH(AB2441)+1,(AC2441-AB2441+1))</f>
        <v>1</v>
      </c>
      <c r="F2441" s="225">
        <f t="shared" si="190"/>
        <v>20</v>
      </c>
      <c r="G2441" s="214">
        <v>1247170</v>
      </c>
      <c r="H2441" s="210">
        <v>37026.379317129627</v>
      </c>
      <c r="I2441" t="s">
        <v>2623</v>
      </c>
      <c r="M2441" t="s">
        <v>3801</v>
      </c>
      <c r="N2441" t="s">
        <v>2782</v>
      </c>
      <c r="O2441" t="s">
        <v>2783</v>
      </c>
      <c r="P2441" s="211">
        <v>20</v>
      </c>
      <c r="S2441" t="s">
        <v>2684</v>
      </c>
      <c r="T2441" t="s">
        <v>2685</v>
      </c>
      <c r="U2441" s="213">
        <v>1513</v>
      </c>
      <c r="V2441" t="s">
        <v>2790</v>
      </c>
      <c r="W2441" t="s">
        <v>2732</v>
      </c>
      <c r="X2441" t="s">
        <v>2688</v>
      </c>
      <c r="Y2441" t="s">
        <v>2689</v>
      </c>
      <c r="Z2441" t="s">
        <v>2690</v>
      </c>
      <c r="AA2441">
        <v>2129904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25">
        <f t="shared" si="190"/>
        <v>10000</v>
      </c>
      <c r="G2442" s="214">
        <v>1247171</v>
      </c>
      <c r="H2442" s="210">
        <v>37026.379340277781</v>
      </c>
      <c r="I2442" t="s">
        <v>3692</v>
      </c>
      <c r="M2442" t="s">
        <v>3795</v>
      </c>
      <c r="N2442" t="s">
        <v>3275</v>
      </c>
      <c r="O2442" t="s">
        <v>1193</v>
      </c>
      <c r="Q2442" s="211">
        <v>10000</v>
      </c>
      <c r="S2442" t="s">
        <v>3796</v>
      </c>
      <c r="T2442" t="s">
        <v>2685</v>
      </c>
      <c r="U2442" s="213">
        <v>4.4450000000000003</v>
      </c>
      <c r="V2442" t="s">
        <v>1829</v>
      </c>
      <c r="W2442" t="s">
        <v>3459</v>
      </c>
      <c r="X2442" t="s">
        <v>3460</v>
      </c>
      <c r="Y2442" t="s">
        <v>3280</v>
      </c>
      <c r="Z2442" t="s">
        <v>4117</v>
      </c>
      <c r="AA2442">
        <v>789844</v>
      </c>
      <c r="AB2442" s="210">
        <v>37027.875</v>
      </c>
      <c r="AC2442" s="210">
        <v>37027.875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30</v>
      </c>
      <c r="F2443" s="225">
        <f t="shared" ref="F2443:F2506" si="195">E2443*SUM(P2443:Q2443)</f>
        <v>450000</v>
      </c>
      <c r="G2443" s="214">
        <v>1247172</v>
      </c>
      <c r="H2443" s="210">
        <v>37026.379374999997</v>
      </c>
      <c r="I2443" t="s">
        <v>3822</v>
      </c>
      <c r="M2443" t="s">
        <v>3795</v>
      </c>
      <c r="N2443" t="s">
        <v>3247</v>
      </c>
      <c r="O2443" t="s">
        <v>3248</v>
      </c>
      <c r="P2443" s="211">
        <v>15000</v>
      </c>
      <c r="S2443" t="s">
        <v>3796</v>
      </c>
      <c r="T2443" t="s">
        <v>2685</v>
      </c>
      <c r="U2443" s="213">
        <v>4.49</v>
      </c>
      <c r="V2443" t="s">
        <v>1875</v>
      </c>
      <c r="W2443" t="s">
        <v>3975</v>
      </c>
      <c r="X2443" t="s">
        <v>3250</v>
      </c>
      <c r="Y2443" t="s">
        <v>2803</v>
      </c>
      <c r="Z2443" t="s">
        <v>4117</v>
      </c>
      <c r="AA2443" t="s">
        <v>1876</v>
      </c>
      <c r="AB2443" s="210">
        <v>37043.875</v>
      </c>
      <c r="AC2443" s="210">
        <v>37072.875</v>
      </c>
      <c r="AD2443">
        <f>(AC2443-AB2443+1)*SUM(P2443:Q2443)</f>
        <v>450000</v>
      </c>
    </row>
    <row r="2444" spans="1:31" x14ac:dyDescent="0.2">
      <c r="A2444" s="44" t="str">
        <f t="shared" si="191"/>
        <v>US Crude Financial</v>
      </c>
      <c r="B2444" s="44" t="str">
        <f t="shared" si="192"/>
        <v>US</v>
      </c>
      <c r="C2444" s="44" t="str">
        <f t="shared" si="193"/>
        <v>Crude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1</v>
      </c>
      <c r="F2444" s="225">
        <f t="shared" si="195"/>
        <v>50000</v>
      </c>
      <c r="G2444" s="214">
        <v>1247173</v>
      </c>
      <c r="H2444" s="210">
        <v>37026.37939814815</v>
      </c>
      <c r="I2444" t="s">
        <v>3246</v>
      </c>
      <c r="M2444" t="s">
        <v>4216</v>
      </c>
      <c r="N2444" t="s">
        <v>3046</v>
      </c>
      <c r="O2444" t="s">
        <v>3047</v>
      </c>
      <c r="Q2444" s="211">
        <v>50000</v>
      </c>
      <c r="S2444" t="s">
        <v>3802</v>
      </c>
      <c r="T2444" t="s">
        <v>2685</v>
      </c>
      <c r="U2444" s="213">
        <v>28.8</v>
      </c>
      <c r="V2444" t="s">
        <v>1514</v>
      </c>
      <c r="W2444" t="s">
        <v>3049</v>
      </c>
      <c r="X2444" t="s">
        <v>3050</v>
      </c>
      <c r="Y2444" t="s">
        <v>2803</v>
      </c>
      <c r="Z2444" t="s">
        <v>4117</v>
      </c>
      <c r="AA2444" t="s">
        <v>1877</v>
      </c>
      <c r="AB2444" s="210">
        <v>37043</v>
      </c>
      <c r="AC2444" s="210">
        <v>37072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30</v>
      </c>
      <c r="F2445" s="225">
        <f t="shared" si="195"/>
        <v>450000</v>
      </c>
      <c r="G2445" s="214">
        <v>1247174</v>
      </c>
      <c r="H2445" s="210">
        <v>37026.379432870373</v>
      </c>
      <c r="I2445" t="s">
        <v>3287</v>
      </c>
      <c r="M2445" t="s">
        <v>3795</v>
      </c>
      <c r="N2445" t="s">
        <v>3247</v>
      </c>
      <c r="O2445" t="s">
        <v>3248</v>
      </c>
      <c r="Q2445" s="211">
        <v>15000</v>
      </c>
      <c r="S2445" t="s">
        <v>3796</v>
      </c>
      <c r="T2445" t="s">
        <v>2685</v>
      </c>
      <c r="U2445" s="213">
        <v>4.4950000000000001</v>
      </c>
      <c r="V2445" t="s">
        <v>3288</v>
      </c>
      <c r="W2445" t="s">
        <v>3975</v>
      </c>
      <c r="X2445" t="s">
        <v>3250</v>
      </c>
      <c r="Y2445" t="s">
        <v>2803</v>
      </c>
      <c r="Z2445" t="s">
        <v>4117</v>
      </c>
      <c r="AA2445" t="s">
        <v>1878</v>
      </c>
      <c r="AB2445" s="210">
        <v>37043.875</v>
      </c>
      <c r="AC2445" s="210">
        <v>37072.875</v>
      </c>
      <c r="AD2445">
        <f>(AC2445-AB2445+1)*SUM(P2445:Q2445)</f>
        <v>450000</v>
      </c>
    </row>
    <row r="2446" spans="1:31" x14ac:dyDescent="0.2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25">
        <f t="shared" si="195"/>
        <v>5000</v>
      </c>
      <c r="G2446" s="214">
        <v>1247175</v>
      </c>
      <c r="H2446" s="210">
        <v>37026.379444444443</v>
      </c>
      <c r="I2446" t="s">
        <v>3246</v>
      </c>
      <c r="M2446" t="s">
        <v>3795</v>
      </c>
      <c r="N2446" t="s">
        <v>3623</v>
      </c>
      <c r="O2446" t="s">
        <v>1417</v>
      </c>
      <c r="Q2446" s="211">
        <v>5000</v>
      </c>
      <c r="S2446" t="s">
        <v>3796</v>
      </c>
      <c r="T2446" t="s">
        <v>2685</v>
      </c>
      <c r="U2446" s="213">
        <v>4.3899999999999997</v>
      </c>
      <c r="V2446" t="s">
        <v>1879</v>
      </c>
      <c r="W2446" t="s">
        <v>1419</v>
      </c>
      <c r="X2446" t="s">
        <v>1420</v>
      </c>
      <c r="Y2446" t="s">
        <v>3280</v>
      </c>
      <c r="Z2446" t="s">
        <v>4118</v>
      </c>
      <c r="AA2446">
        <v>789845</v>
      </c>
      <c r="AB2446" s="210">
        <v>37027.875</v>
      </c>
      <c r="AC2446" s="210">
        <v>37027.875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25">
        <f t="shared" si="195"/>
        <v>5000</v>
      </c>
      <c r="G2447" s="214">
        <v>1247176</v>
      </c>
      <c r="H2447" s="210">
        <v>37026.379490740743</v>
      </c>
      <c r="I2447" t="s">
        <v>3157</v>
      </c>
      <c r="M2447" t="s">
        <v>3795</v>
      </c>
      <c r="N2447" t="s">
        <v>3275</v>
      </c>
      <c r="O2447" t="s">
        <v>3361</v>
      </c>
      <c r="Q2447" s="211">
        <v>5000</v>
      </c>
      <c r="S2447" t="s">
        <v>3796</v>
      </c>
      <c r="T2447" t="s">
        <v>2685</v>
      </c>
      <c r="U2447" s="213">
        <v>4.4000000000000004</v>
      </c>
      <c r="V2447" t="s">
        <v>3277</v>
      </c>
      <c r="W2447" t="s">
        <v>3363</v>
      </c>
      <c r="X2447" t="s">
        <v>3364</v>
      </c>
      <c r="Y2447" t="s">
        <v>3280</v>
      </c>
      <c r="Z2447" t="s">
        <v>4117</v>
      </c>
      <c r="AA2447">
        <v>789847</v>
      </c>
      <c r="AB2447" s="210">
        <v>37027.875</v>
      </c>
      <c r="AC2447" s="210">
        <v>37027.875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25">
        <f t="shared" si="195"/>
        <v>120</v>
      </c>
      <c r="G2448" s="214">
        <v>1247177</v>
      </c>
      <c r="H2448" s="210">
        <v>37026.379502314812</v>
      </c>
      <c r="I2448" t="s">
        <v>1167</v>
      </c>
      <c r="M2448" t="s">
        <v>3795</v>
      </c>
      <c r="N2448" t="s">
        <v>3275</v>
      </c>
      <c r="O2448" t="s">
        <v>3470</v>
      </c>
      <c r="P2448" s="211">
        <v>120</v>
      </c>
      <c r="S2448" t="s">
        <v>3796</v>
      </c>
      <c r="T2448" t="s">
        <v>2685</v>
      </c>
      <c r="U2448" s="213">
        <v>4.3949999999999996</v>
      </c>
      <c r="V2448" t="s">
        <v>1868</v>
      </c>
      <c r="W2448" t="s">
        <v>3471</v>
      </c>
      <c r="X2448" t="s">
        <v>3472</v>
      </c>
      <c r="Y2448" t="s">
        <v>3280</v>
      </c>
      <c r="Z2448" t="s">
        <v>4117</v>
      </c>
      <c r="AA2448">
        <v>789846</v>
      </c>
      <c r="AB2448" s="210">
        <v>37027.875</v>
      </c>
      <c r="AC2448" s="210">
        <v>37027.875</v>
      </c>
    </row>
    <row r="2449" spans="1:30" x14ac:dyDescent="0.2">
      <c r="A2449" s="44" t="str">
        <f t="shared" si="191"/>
        <v>US Natural Gas Financial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30</v>
      </c>
      <c r="F2449" s="225">
        <f t="shared" si="195"/>
        <v>300000</v>
      </c>
      <c r="G2449" s="214">
        <v>1247178</v>
      </c>
      <c r="H2449" s="210">
        <v>37026.379513888889</v>
      </c>
      <c r="I2449" t="s">
        <v>3125</v>
      </c>
      <c r="M2449" t="s">
        <v>3795</v>
      </c>
      <c r="N2449" t="s">
        <v>3247</v>
      </c>
      <c r="O2449" t="s">
        <v>3248</v>
      </c>
      <c r="P2449" s="211">
        <v>10000</v>
      </c>
      <c r="S2449" t="s">
        <v>3796</v>
      </c>
      <c r="T2449" t="s">
        <v>2685</v>
      </c>
      <c r="U2449" s="213">
        <v>4.49</v>
      </c>
      <c r="V2449" t="s">
        <v>1880</v>
      </c>
      <c r="W2449" t="s">
        <v>3975</v>
      </c>
      <c r="X2449" t="s">
        <v>3250</v>
      </c>
      <c r="Y2449" t="s">
        <v>2803</v>
      </c>
      <c r="Z2449" t="s">
        <v>4117</v>
      </c>
      <c r="AA2449" t="s">
        <v>1881</v>
      </c>
      <c r="AB2449" s="210">
        <v>37043.875</v>
      </c>
      <c r="AC2449" s="210">
        <v>37072.875</v>
      </c>
      <c r="AD2449">
        <f>(AC2449-AB2449+1)*SUM(P2449:Q2449)</f>
        <v>300000</v>
      </c>
    </row>
    <row r="2450" spans="1:30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25">
        <f t="shared" si="195"/>
        <v>5000</v>
      </c>
      <c r="G2450" s="214">
        <v>1247179</v>
      </c>
      <c r="H2450" s="210">
        <v>37026.379513888889</v>
      </c>
      <c r="I2450" t="s">
        <v>4237</v>
      </c>
      <c r="M2450" t="s">
        <v>3795</v>
      </c>
      <c r="N2450" t="s">
        <v>3275</v>
      </c>
      <c r="O2450" t="s">
        <v>3438</v>
      </c>
      <c r="P2450" s="211">
        <v>5000</v>
      </c>
      <c r="S2450" t="s">
        <v>3796</v>
      </c>
      <c r="T2450" t="s">
        <v>2685</v>
      </c>
      <c r="U2450" s="213">
        <v>4.66</v>
      </c>
      <c r="V2450" t="s">
        <v>3357</v>
      </c>
      <c r="W2450" t="s">
        <v>3408</v>
      </c>
      <c r="X2450" t="s">
        <v>3409</v>
      </c>
      <c r="Y2450" t="s">
        <v>3280</v>
      </c>
      <c r="Z2450" t="s">
        <v>4117</v>
      </c>
      <c r="AA2450">
        <v>789849</v>
      </c>
      <c r="AB2450" s="210">
        <v>37027.875</v>
      </c>
      <c r="AC2450" s="210">
        <v>37027.875</v>
      </c>
    </row>
    <row r="2451" spans="1:30" x14ac:dyDescent="0.2">
      <c r="A2451" s="44" t="str">
        <f t="shared" si="191"/>
        <v xml:space="preserve"> Oil Products Financial</v>
      </c>
      <c r="B2451" s="44" t="str">
        <f t="shared" si="192"/>
        <v/>
      </c>
      <c r="C2451" s="44" t="str">
        <f t="shared" si="193"/>
        <v>Oil Products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30</v>
      </c>
      <c r="F2451" s="225">
        <f t="shared" si="195"/>
        <v>150000</v>
      </c>
      <c r="G2451" s="214">
        <v>1247181</v>
      </c>
      <c r="H2451" s="210">
        <v>37026.379525462966</v>
      </c>
      <c r="I2451" t="s">
        <v>3078</v>
      </c>
      <c r="M2451" t="s">
        <v>3799</v>
      </c>
      <c r="N2451" t="s">
        <v>3079</v>
      </c>
      <c r="O2451" t="s">
        <v>3080</v>
      </c>
      <c r="Q2451" s="211">
        <v>5000</v>
      </c>
      <c r="S2451" t="s">
        <v>3803</v>
      </c>
      <c r="T2451" t="s">
        <v>2685</v>
      </c>
      <c r="U2451" s="213">
        <v>228.75</v>
      </c>
      <c r="V2451" t="s">
        <v>3081</v>
      </c>
      <c r="W2451" t="s">
        <v>3082</v>
      </c>
      <c r="X2451" t="s">
        <v>3083</v>
      </c>
      <c r="Y2451" t="s">
        <v>2803</v>
      </c>
      <c r="Z2451" t="s">
        <v>2942</v>
      </c>
      <c r="AA2451" t="s">
        <v>1882</v>
      </c>
      <c r="AB2451" s="210">
        <v>37043</v>
      </c>
      <c r="AC2451" s="210">
        <v>37072</v>
      </c>
    </row>
    <row r="2452" spans="1:30" x14ac:dyDescent="0.2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25">
        <f t="shared" si="195"/>
        <v>10000</v>
      </c>
      <c r="G2452" s="214">
        <v>1247182</v>
      </c>
      <c r="H2452" s="210">
        <v>37026.379525462966</v>
      </c>
      <c r="I2452" t="s">
        <v>1456</v>
      </c>
      <c r="M2452" t="s">
        <v>3795</v>
      </c>
      <c r="N2452" t="s">
        <v>3623</v>
      </c>
      <c r="O2452" t="s">
        <v>3624</v>
      </c>
      <c r="P2452" s="211">
        <v>10000</v>
      </c>
      <c r="S2452" t="s">
        <v>4320</v>
      </c>
      <c r="T2452" t="s">
        <v>3625</v>
      </c>
      <c r="U2452" s="213">
        <v>6.0250000000000004</v>
      </c>
      <c r="V2452" t="s">
        <v>1883</v>
      </c>
      <c r="W2452" t="s">
        <v>3627</v>
      </c>
      <c r="X2452" t="s">
        <v>3628</v>
      </c>
      <c r="Y2452" t="s">
        <v>3280</v>
      </c>
      <c r="Z2452" t="s">
        <v>4118</v>
      </c>
      <c r="AA2452">
        <v>789850</v>
      </c>
      <c r="AB2452" s="210">
        <v>37026.875</v>
      </c>
      <c r="AC2452" s="210">
        <v>37026.875</v>
      </c>
    </row>
    <row r="2453" spans="1:30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25">
        <f t="shared" si="195"/>
        <v>20000</v>
      </c>
      <c r="G2453" s="214">
        <v>1247180</v>
      </c>
      <c r="H2453" s="210">
        <v>37026.379525462966</v>
      </c>
      <c r="I2453" t="s">
        <v>4237</v>
      </c>
      <c r="M2453" t="s">
        <v>3795</v>
      </c>
      <c r="N2453" t="s">
        <v>3275</v>
      </c>
      <c r="O2453" t="s">
        <v>1250</v>
      </c>
      <c r="Q2453" s="211">
        <v>20000</v>
      </c>
      <c r="S2453" t="s">
        <v>3796</v>
      </c>
      <c r="T2453" t="s">
        <v>2685</v>
      </c>
      <c r="U2453" s="213">
        <v>4.6399999999999997</v>
      </c>
      <c r="V2453" t="s">
        <v>3538</v>
      </c>
      <c r="W2453" t="s">
        <v>3491</v>
      </c>
      <c r="X2453" t="s">
        <v>3492</v>
      </c>
      <c r="Y2453" t="s">
        <v>3280</v>
      </c>
      <c r="Z2453" t="s">
        <v>4117</v>
      </c>
      <c r="AA2453">
        <v>789848</v>
      </c>
      <c r="AB2453" s="210">
        <v>37027.875</v>
      </c>
      <c r="AC2453" s="210">
        <v>37027.875</v>
      </c>
    </row>
    <row r="2454" spans="1:30" x14ac:dyDescent="0.2">
      <c r="A2454" s="44" t="str">
        <f t="shared" si="191"/>
        <v>US Natural Gas Financial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30</v>
      </c>
      <c r="F2454" s="225">
        <f t="shared" si="195"/>
        <v>150000</v>
      </c>
      <c r="G2454" s="214">
        <v>1247184</v>
      </c>
      <c r="H2454" s="210">
        <v>37026.379560185182</v>
      </c>
      <c r="I2454" t="s">
        <v>3246</v>
      </c>
      <c r="M2454" t="s">
        <v>3795</v>
      </c>
      <c r="N2454" t="s">
        <v>3247</v>
      </c>
      <c r="O2454" t="s">
        <v>3248</v>
      </c>
      <c r="P2454" s="211">
        <v>5000</v>
      </c>
      <c r="S2454" t="s">
        <v>3796</v>
      </c>
      <c r="T2454" t="s">
        <v>2685</v>
      </c>
      <c r="U2454" s="213">
        <v>4.49</v>
      </c>
      <c r="V2454" t="s">
        <v>1397</v>
      </c>
      <c r="W2454" t="s">
        <v>3975</v>
      </c>
      <c r="X2454" t="s">
        <v>3250</v>
      </c>
      <c r="Y2454" t="s">
        <v>2803</v>
      </c>
      <c r="Z2454" t="s">
        <v>4117</v>
      </c>
      <c r="AA2454" t="s">
        <v>1884</v>
      </c>
      <c r="AB2454" s="210">
        <v>37043.875</v>
      </c>
      <c r="AC2454" s="210">
        <v>37072.875</v>
      </c>
      <c r="AD2454">
        <f>(AC2454-AB2454+1)*SUM(P2454:Q2454)</f>
        <v>150000</v>
      </c>
    </row>
    <row r="2455" spans="1:30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25">
        <f t="shared" si="195"/>
        <v>5000</v>
      </c>
      <c r="G2455" s="214">
        <v>1247183</v>
      </c>
      <c r="H2455" s="210">
        <v>37026.379560185182</v>
      </c>
      <c r="I2455" t="s">
        <v>4237</v>
      </c>
      <c r="M2455" t="s">
        <v>3795</v>
      </c>
      <c r="N2455" t="s">
        <v>3275</v>
      </c>
      <c r="O2455" t="s">
        <v>3438</v>
      </c>
      <c r="P2455" s="211">
        <v>5000</v>
      </c>
      <c r="S2455" t="s">
        <v>3796</v>
      </c>
      <c r="T2455" t="s">
        <v>2685</v>
      </c>
      <c r="U2455" s="213">
        <v>4.6550000000000002</v>
      </c>
      <c r="V2455" t="s">
        <v>3357</v>
      </c>
      <c r="W2455" t="s">
        <v>3408</v>
      </c>
      <c r="X2455" t="s">
        <v>3409</v>
      </c>
      <c r="Y2455" t="s">
        <v>3280</v>
      </c>
      <c r="Z2455" t="s">
        <v>4117</v>
      </c>
      <c r="AA2455">
        <v>789851</v>
      </c>
      <c r="AB2455" s="210">
        <v>37027.875</v>
      </c>
      <c r="AC2455" s="210">
        <v>37027.875</v>
      </c>
    </row>
    <row r="2456" spans="1:30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25">
        <f t="shared" si="195"/>
        <v>10000</v>
      </c>
      <c r="G2456" s="214">
        <v>1247186</v>
      </c>
      <c r="H2456" s="210">
        <v>37026.379583333335</v>
      </c>
      <c r="I2456" t="s">
        <v>1804</v>
      </c>
      <c r="M2456" t="s">
        <v>3795</v>
      </c>
      <c r="N2456" t="s">
        <v>3275</v>
      </c>
      <c r="O2456" t="s">
        <v>3276</v>
      </c>
      <c r="P2456" s="211">
        <v>10000</v>
      </c>
      <c r="S2456" t="s">
        <v>3796</v>
      </c>
      <c r="T2456" t="s">
        <v>2685</v>
      </c>
      <c r="U2456" s="213">
        <v>4.5575000000000001</v>
      </c>
      <c r="V2456" t="s">
        <v>1805</v>
      </c>
      <c r="W2456" t="s">
        <v>3278</v>
      </c>
      <c r="X2456" t="s">
        <v>3279</v>
      </c>
      <c r="Y2456" t="s">
        <v>3280</v>
      </c>
      <c r="Z2456" t="s">
        <v>4117</v>
      </c>
      <c r="AA2456">
        <v>789853</v>
      </c>
      <c r="AB2456" s="210">
        <v>37027.875</v>
      </c>
      <c r="AC2456" s="210">
        <v>37027.875</v>
      </c>
    </row>
    <row r="2457" spans="1:30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25">
        <f t="shared" si="195"/>
        <v>5000</v>
      </c>
      <c r="G2457" s="214">
        <v>1247185</v>
      </c>
      <c r="H2457" s="210">
        <v>37026.379583333335</v>
      </c>
      <c r="I2457" t="s">
        <v>3281</v>
      </c>
      <c r="M2457" t="s">
        <v>3795</v>
      </c>
      <c r="N2457" t="s">
        <v>3275</v>
      </c>
      <c r="O2457" t="s">
        <v>3373</v>
      </c>
      <c r="Q2457" s="211">
        <v>5000</v>
      </c>
      <c r="S2457" t="s">
        <v>3796</v>
      </c>
      <c r="T2457" t="s">
        <v>2685</v>
      </c>
      <c r="U2457" s="213">
        <v>4.4000000000000004</v>
      </c>
      <c r="V2457" t="s">
        <v>3362</v>
      </c>
      <c r="W2457" t="s">
        <v>3363</v>
      </c>
      <c r="X2457" t="s">
        <v>3364</v>
      </c>
      <c r="Y2457" t="s">
        <v>3280</v>
      </c>
      <c r="Z2457" t="s">
        <v>4117</v>
      </c>
      <c r="AA2457">
        <v>789852</v>
      </c>
      <c r="AB2457" s="210">
        <v>37027.875</v>
      </c>
      <c r="AC2457" s="210">
        <v>37027.875</v>
      </c>
    </row>
    <row r="2458" spans="1:30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25">
        <f t="shared" si="195"/>
        <v>5000</v>
      </c>
      <c r="G2458" s="214">
        <v>1247187</v>
      </c>
      <c r="H2458" s="210">
        <v>37026.379594907405</v>
      </c>
      <c r="I2458" t="s">
        <v>3261</v>
      </c>
      <c r="M2458" t="s">
        <v>3795</v>
      </c>
      <c r="N2458" t="s">
        <v>3275</v>
      </c>
      <c r="O2458" t="s">
        <v>3470</v>
      </c>
      <c r="Q2458" s="211">
        <v>5000</v>
      </c>
      <c r="S2458" t="s">
        <v>3796</v>
      </c>
      <c r="T2458" t="s">
        <v>2685</v>
      </c>
      <c r="U2458" s="213">
        <v>4.415</v>
      </c>
      <c r="V2458" t="s">
        <v>1885</v>
      </c>
      <c r="W2458" t="s">
        <v>3471</v>
      </c>
      <c r="X2458" t="s">
        <v>3472</v>
      </c>
      <c r="Y2458" t="s">
        <v>3280</v>
      </c>
      <c r="Z2458" t="s">
        <v>4117</v>
      </c>
      <c r="AA2458">
        <v>789854</v>
      </c>
      <c r="AB2458" s="210">
        <v>37027.875</v>
      </c>
      <c r="AC2458" s="210">
        <v>37027.875</v>
      </c>
    </row>
    <row r="2459" spans="1:30" x14ac:dyDescent="0.2">
      <c r="A2459" s="44" t="str">
        <f t="shared" si="191"/>
        <v>US Natural Gas Financial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30</v>
      </c>
      <c r="F2459" s="225">
        <f t="shared" si="195"/>
        <v>300000</v>
      </c>
      <c r="G2459" s="214">
        <v>1247188</v>
      </c>
      <c r="H2459" s="210">
        <v>37026.379606481481</v>
      </c>
      <c r="I2459" t="s">
        <v>1791</v>
      </c>
      <c r="M2459" t="s">
        <v>3795</v>
      </c>
      <c r="N2459" t="s">
        <v>3303</v>
      </c>
      <c r="O2459" t="s">
        <v>1886</v>
      </c>
      <c r="Q2459" s="211">
        <v>10000</v>
      </c>
      <c r="S2459" t="s">
        <v>3796</v>
      </c>
      <c r="T2459" t="s">
        <v>2685</v>
      </c>
      <c r="U2459" s="213">
        <v>-0.08</v>
      </c>
      <c r="V2459" t="s">
        <v>1792</v>
      </c>
      <c r="W2459" t="s">
        <v>3750</v>
      </c>
      <c r="X2459" t="s">
        <v>3751</v>
      </c>
      <c r="Y2459" t="s">
        <v>2803</v>
      </c>
      <c r="Z2459" t="s">
        <v>4117</v>
      </c>
      <c r="AA2459" t="s">
        <v>1887</v>
      </c>
      <c r="AB2459" s="210">
        <v>37043.875</v>
      </c>
      <c r="AC2459" s="210">
        <v>37072.875</v>
      </c>
      <c r="AD2459">
        <f>(AC2459-AB2459+1)*SUM(P2459:Q2459)</f>
        <v>300000</v>
      </c>
    </row>
    <row r="2460" spans="1:30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25">
        <f t="shared" si="195"/>
        <v>25000</v>
      </c>
      <c r="G2460" s="214">
        <v>1247189</v>
      </c>
      <c r="H2460" s="210">
        <v>37026.379629629628</v>
      </c>
      <c r="I2460" t="s">
        <v>3565</v>
      </c>
      <c r="M2460" t="s">
        <v>3795</v>
      </c>
      <c r="N2460" t="s">
        <v>3275</v>
      </c>
      <c r="O2460" t="s">
        <v>3457</v>
      </c>
      <c r="P2460" s="211">
        <v>25000</v>
      </c>
      <c r="S2460" t="s">
        <v>3796</v>
      </c>
      <c r="T2460" t="s">
        <v>2685</v>
      </c>
      <c r="U2460" s="213">
        <v>4.4400000000000004</v>
      </c>
      <c r="V2460" t="s">
        <v>1321</v>
      </c>
      <c r="W2460" t="s">
        <v>3459</v>
      </c>
      <c r="X2460" t="s">
        <v>3460</v>
      </c>
      <c r="Y2460" t="s">
        <v>3280</v>
      </c>
      <c r="Z2460" t="s">
        <v>4117</v>
      </c>
      <c r="AA2460">
        <v>789855</v>
      </c>
      <c r="AB2460" s="210">
        <v>37027.875</v>
      </c>
      <c r="AC2460" s="210">
        <v>37027.875</v>
      </c>
    </row>
    <row r="2461" spans="1:30" x14ac:dyDescent="0.2">
      <c r="A2461" s="44" t="str">
        <f t="shared" si="191"/>
        <v xml:space="preserve"> Natural Gas Physical</v>
      </c>
      <c r="B2461" s="44" t="str">
        <f t="shared" si="192"/>
        <v/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30</v>
      </c>
      <c r="F2461" s="225">
        <f t="shared" si="195"/>
        <v>150000</v>
      </c>
      <c r="G2461" s="214">
        <v>1247190</v>
      </c>
      <c r="H2461" s="210">
        <v>37026.379641203705</v>
      </c>
      <c r="I2461" t="s">
        <v>3134</v>
      </c>
      <c r="M2461" t="s">
        <v>3795</v>
      </c>
      <c r="N2461" t="s">
        <v>3623</v>
      </c>
      <c r="O2461" t="s">
        <v>1707</v>
      </c>
      <c r="P2461" s="211">
        <v>5000</v>
      </c>
      <c r="S2461" t="s">
        <v>4320</v>
      </c>
      <c r="T2461" t="s">
        <v>3625</v>
      </c>
      <c r="U2461" s="213">
        <v>6.12</v>
      </c>
      <c r="V2461" t="s">
        <v>1280</v>
      </c>
      <c r="W2461" t="s">
        <v>1471</v>
      </c>
      <c r="X2461" t="s">
        <v>3628</v>
      </c>
      <c r="Y2461" t="s">
        <v>3280</v>
      </c>
      <c r="Z2461" t="s">
        <v>4118</v>
      </c>
      <c r="AA2461">
        <v>789857</v>
      </c>
      <c r="AB2461" s="210">
        <v>37043.875</v>
      </c>
      <c r="AC2461" s="210">
        <v>37072.875</v>
      </c>
    </row>
    <row r="2462" spans="1:30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25">
        <f t="shared" si="195"/>
        <v>8500</v>
      </c>
      <c r="G2462" s="214">
        <v>1247191</v>
      </c>
      <c r="H2462" s="210">
        <v>37026.379641203705</v>
      </c>
      <c r="I2462" t="s">
        <v>3692</v>
      </c>
      <c r="M2462" t="s">
        <v>3795</v>
      </c>
      <c r="N2462" t="s">
        <v>3275</v>
      </c>
      <c r="O2462" t="s">
        <v>3584</v>
      </c>
      <c r="P2462" s="211">
        <v>8500</v>
      </c>
      <c r="S2462" t="s">
        <v>3796</v>
      </c>
      <c r="T2462" t="s">
        <v>2685</v>
      </c>
      <c r="U2462" s="213">
        <v>4.3499999999999996</v>
      </c>
      <c r="V2462" t="s">
        <v>1829</v>
      </c>
      <c r="W2462" t="s">
        <v>3586</v>
      </c>
      <c r="X2462" t="s">
        <v>3587</v>
      </c>
      <c r="Y2462" t="s">
        <v>3280</v>
      </c>
      <c r="Z2462" t="s">
        <v>4117</v>
      </c>
      <c r="AA2462">
        <v>789856</v>
      </c>
      <c r="AB2462" s="210">
        <v>37027.875</v>
      </c>
      <c r="AC2462" s="210">
        <v>37027.875</v>
      </c>
    </row>
    <row r="2463" spans="1:30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25">
        <f t="shared" si="195"/>
        <v>10000</v>
      </c>
      <c r="G2463" s="214">
        <v>1247192</v>
      </c>
      <c r="H2463" s="210">
        <v>37026.379652777781</v>
      </c>
      <c r="I2463" t="s">
        <v>3386</v>
      </c>
      <c r="M2463" t="s">
        <v>3795</v>
      </c>
      <c r="N2463" t="s">
        <v>3275</v>
      </c>
      <c r="O2463" t="s">
        <v>3588</v>
      </c>
      <c r="P2463" s="211">
        <v>10000</v>
      </c>
      <c r="S2463" t="s">
        <v>3796</v>
      </c>
      <c r="T2463" t="s">
        <v>2685</v>
      </c>
      <c r="U2463" s="213">
        <v>4.3550000000000004</v>
      </c>
      <c r="V2463" t="s">
        <v>1888</v>
      </c>
      <c r="W2463" t="s">
        <v>3586</v>
      </c>
      <c r="X2463" t="s">
        <v>3587</v>
      </c>
      <c r="Y2463" t="s">
        <v>3280</v>
      </c>
      <c r="Z2463" t="s">
        <v>4117</v>
      </c>
      <c r="AA2463">
        <v>789858</v>
      </c>
      <c r="AB2463" s="210">
        <v>37027.875</v>
      </c>
      <c r="AC2463" s="210">
        <v>37027.875</v>
      </c>
    </row>
    <row r="2464" spans="1:30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25">
        <f t="shared" si="195"/>
        <v>5000</v>
      </c>
      <c r="G2464" s="214">
        <v>1247193</v>
      </c>
      <c r="H2464" s="210">
        <v>37026.379675925928</v>
      </c>
      <c r="I2464" t="s">
        <v>3324</v>
      </c>
      <c r="M2464" t="s">
        <v>3795</v>
      </c>
      <c r="N2464" t="s">
        <v>3275</v>
      </c>
      <c r="O2464" t="s">
        <v>3555</v>
      </c>
      <c r="P2464" s="211">
        <v>5000</v>
      </c>
      <c r="S2464" t="s">
        <v>3796</v>
      </c>
      <c r="T2464" t="s">
        <v>2685</v>
      </c>
      <c r="U2464" s="213">
        <v>4.82</v>
      </c>
      <c r="V2464" t="s">
        <v>1061</v>
      </c>
      <c r="W2464" t="s">
        <v>3539</v>
      </c>
      <c r="X2464" t="s">
        <v>3540</v>
      </c>
      <c r="Y2464" t="s">
        <v>3280</v>
      </c>
      <c r="Z2464" t="s">
        <v>4117</v>
      </c>
      <c r="AA2464">
        <v>789859</v>
      </c>
      <c r="AB2464" s="210">
        <v>37027.875</v>
      </c>
      <c r="AC2464" s="210">
        <v>37027.875</v>
      </c>
    </row>
    <row r="2465" spans="1:30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25">
        <f t="shared" si="195"/>
        <v>10000</v>
      </c>
      <c r="G2465" s="214">
        <v>1247194</v>
      </c>
      <c r="H2465" s="210">
        <v>37026.379710648151</v>
      </c>
      <c r="I2465" t="s">
        <v>1438</v>
      </c>
      <c r="M2465" t="s">
        <v>3795</v>
      </c>
      <c r="N2465" t="s">
        <v>3275</v>
      </c>
      <c r="O2465" t="s">
        <v>3373</v>
      </c>
      <c r="P2465" s="211">
        <v>10000</v>
      </c>
      <c r="S2465" t="s">
        <v>3796</v>
      </c>
      <c r="T2465" t="s">
        <v>2685</v>
      </c>
      <c r="U2465" s="213">
        <v>4.3949999999999996</v>
      </c>
      <c r="V2465" t="s">
        <v>1863</v>
      </c>
      <c r="W2465" t="s">
        <v>3363</v>
      </c>
      <c r="X2465" t="s">
        <v>3364</v>
      </c>
      <c r="Y2465" t="s">
        <v>3280</v>
      </c>
      <c r="Z2465" t="s">
        <v>4117</v>
      </c>
      <c r="AA2465">
        <v>789860</v>
      </c>
      <c r="AB2465" s="210">
        <v>37027.875</v>
      </c>
      <c r="AC2465" s="210">
        <v>37027.875</v>
      </c>
    </row>
    <row r="2466" spans="1:30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25">
        <f t="shared" si="195"/>
        <v>10000</v>
      </c>
      <c r="G2466" s="214">
        <v>1247195</v>
      </c>
      <c r="H2466" s="210">
        <v>37026.379745370374</v>
      </c>
      <c r="I2466" t="s">
        <v>3234</v>
      </c>
      <c r="M2466" t="s">
        <v>3795</v>
      </c>
      <c r="N2466" t="s">
        <v>3275</v>
      </c>
      <c r="O2466" t="s">
        <v>3461</v>
      </c>
      <c r="P2466" s="211">
        <v>10000</v>
      </c>
      <c r="S2466" t="s">
        <v>3796</v>
      </c>
      <c r="T2466" t="s">
        <v>2685</v>
      </c>
      <c r="U2466" s="213">
        <v>4.4349999999999996</v>
      </c>
      <c r="V2466" t="s">
        <v>1666</v>
      </c>
      <c r="W2466" t="s">
        <v>3408</v>
      </c>
      <c r="X2466" t="s">
        <v>3462</v>
      </c>
      <c r="Y2466" t="s">
        <v>3280</v>
      </c>
      <c r="Z2466" t="s">
        <v>4117</v>
      </c>
      <c r="AA2466">
        <v>789861</v>
      </c>
      <c r="AB2466" s="210">
        <v>37027.875</v>
      </c>
      <c r="AC2466" s="210">
        <v>37027.875</v>
      </c>
    </row>
    <row r="2467" spans="1:30" x14ac:dyDescent="0.2">
      <c r="A2467" s="44" t="str">
        <f t="shared" si="191"/>
        <v xml:space="preserve"> Natural Gas Physical</v>
      </c>
      <c r="B2467" s="44" t="str">
        <f t="shared" si="192"/>
        <v/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25">
        <f t="shared" si="195"/>
        <v>5000</v>
      </c>
      <c r="G2467" s="214">
        <v>1247196</v>
      </c>
      <c r="H2467" s="210">
        <v>37026.379756944443</v>
      </c>
      <c r="I2467" t="s">
        <v>1416</v>
      </c>
      <c r="M2467" t="s">
        <v>3795</v>
      </c>
      <c r="N2467" t="s">
        <v>3623</v>
      </c>
      <c r="O2467" t="s">
        <v>1417</v>
      </c>
      <c r="P2467" s="211">
        <v>5000</v>
      </c>
      <c r="S2467" t="s">
        <v>3796</v>
      </c>
      <c r="T2467" t="s">
        <v>2685</v>
      </c>
      <c r="U2467" s="213">
        <v>4.37</v>
      </c>
      <c r="V2467" t="s">
        <v>1418</v>
      </c>
      <c r="W2467" t="s">
        <v>1419</v>
      </c>
      <c r="X2467" t="s">
        <v>1420</v>
      </c>
      <c r="Y2467" t="s">
        <v>3280</v>
      </c>
      <c r="Z2467" t="s">
        <v>4118</v>
      </c>
      <c r="AA2467">
        <v>789862</v>
      </c>
      <c r="AB2467" s="210">
        <v>37027.875</v>
      </c>
      <c r="AC2467" s="210">
        <v>37027.875</v>
      </c>
    </row>
    <row r="2468" spans="1:30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25">
        <f t="shared" si="195"/>
        <v>25000</v>
      </c>
      <c r="G2468" s="214">
        <v>1247197</v>
      </c>
      <c r="H2468" s="210">
        <v>37026.379780092589</v>
      </c>
      <c r="I2468" t="s">
        <v>3565</v>
      </c>
      <c r="M2468" t="s">
        <v>3795</v>
      </c>
      <c r="N2468" t="s">
        <v>3275</v>
      </c>
      <c r="O2468" t="s">
        <v>3457</v>
      </c>
      <c r="P2468" s="211">
        <v>25000</v>
      </c>
      <c r="S2468" t="s">
        <v>3796</v>
      </c>
      <c r="T2468" t="s">
        <v>2685</v>
      </c>
      <c r="U2468" s="213">
        <v>4.43</v>
      </c>
      <c r="V2468" t="s">
        <v>1321</v>
      </c>
      <c r="W2468" t="s">
        <v>3459</v>
      </c>
      <c r="X2468" t="s">
        <v>3460</v>
      </c>
      <c r="Y2468" t="s">
        <v>3280</v>
      </c>
      <c r="Z2468" t="s">
        <v>4117</v>
      </c>
      <c r="AA2468">
        <v>789863</v>
      </c>
      <c r="AB2468" s="210">
        <v>37027.875</v>
      </c>
      <c r="AC2468" s="210">
        <v>37027.875</v>
      </c>
    </row>
    <row r="2469" spans="1:30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25">
        <f t="shared" si="195"/>
        <v>5000</v>
      </c>
      <c r="G2469" s="214">
        <v>1247198</v>
      </c>
      <c r="H2469" s="210">
        <v>37026.379791666666</v>
      </c>
      <c r="I2469" t="s">
        <v>1483</v>
      </c>
      <c r="M2469" t="s">
        <v>3795</v>
      </c>
      <c r="N2469" t="s">
        <v>3275</v>
      </c>
      <c r="O2469" t="s">
        <v>3407</v>
      </c>
      <c r="P2469" s="211">
        <v>5000</v>
      </c>
      <c r="S2469" t="s">
        <v>3796</v>
      </c>
      <c r="T2469" t="s">
        <v>2685</v>
      </c>
      <c r="U2469" s="213">
        <v>4.68</v>
      </c>
      <c r="V2469" t="s">
        <v>1484</v>
      </c>
      <c r="W2469" t="s">
        <v>3408</v>
      </c>
      <c r="X2469" t="s">
        <v>3409</v>
      </c>
      <c r="Y2469" t="s">
        <v>3280</v>
      </c>
      <c r="Z2469" t="s">
        <v>4117</v>
      </c>
      <c r="AA2469">
        <v>789864</v>
      </c>
      <c r="AB2469" s="210">
        <v>37027.875</v>
      </c>
      <c r="AC2469" s="210">
        <v>37027.875</v>
      </c>
    </row>
    <row r="2470" spans="1:30" x14ac:dyDescent="0.2">
      <c r="A2470" s="44" t="str">
        <f t="shared" si="191"/>
        <v>US Natural Gas Financial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Financial</v>
      </c>
      <c r="E2470" s="44">
        <f>IF(VLOOKUP(S2470,'DD-Lookup'!$J$6:$L$50,3,FALSE)="Monthly",(YEAR(AC2470)-YEAR(AB2470))*12+MONTH(AC2470)-MONTH(AB2470)+1,(AC2470-AB2470+1))</f>
        <v>30</v>
      </c>
      <c r="F2470" s="225">
        <f t="shared" si="195"/>
        <v>300000</v>
      </c>
      <c r="G2470" s="214">
        <v>1247200</v>
      </c>
      <c r="H2470" s="210">
        <v>37026.379814814813</v>
      </c>
      <c r="I2470" t="s">
        <v>3212</v>
      </c>
      <c r="M2470" t="s">
        <v>3795</v>
      </c>
      <c r="N2470" t="s">
        <v>3303</v>
      </c>
      <c r="O2470" t="s">
        <v>1068</v>
      </c>
      <c r="Q2470" s="211">
        <v>10000</v>
      </c>
      <c r="S2470" t="s">
        <v>3796</v>
      </c>
      <c r="T2470" t="s">
        <v>2685</v>
      </c>
      <c r="U2470" s="213">
        <v>-5.5E-2</v>
      </c>
      <c r="V2470" t="s">
        <v>1079</v>
      </c>
      <c r="W2470" t="s">
        <v>1070</v>
      </c>
      <c r="X2470" t="s">
        <v>1071</v>
      </c>
      <c r="Y2470" t="s">
        <v>2803</v>
      </c>
      <c r="Z2470" t="s">
        <v>4117</v>
      </c>
      <c r="AA2470" t="s">
        <v>1889</v>
      </c>
      <c r="AB2470" s="210">
        <v>37043.875</v>
      </c>
      <c r="AC2470" s="210">
        <v>37072.875</v>
      </c>
      <c r="AD2470">
        <f>(AC2470-AB2470+1)*SUM(P2470:Q2470)</f>
        <v>300000</v>
      </c>
    </row>
    <row r="2471" spans="1:30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25">
        <f t="shared" si="195"/>
        <v>10000</v>
      </c>
      <c r="G2471" s="214">
        <v>1247201</v>
      </c>
      <c r="H2471" s="210">
        <v>37026.379826388889</v>
      </c>
      <c r="I2471" t="s">
        <v>3268</v>
      </c>
      <c r="M2471" t="s">
        <v>3795</v>
      </c>
      <c r="N2471" t="s">
        <v>3275</v>
      </c>
      <c r="O2471" t="s">
        <v>3457</v>
      </c>
      <c r="Q2471" s="211">
        <v>10000</v>
      </c>
      <c r="S2471" t="s">
        <v>3796</v>
      </c>
      <c r="T2471" t="s">
        <v>2685</v>
      </c>
      <c r="U2471" s="213">
        <v>4.4400000000000004</v>
      </c>
      <c r="V2471" t="s">
        <v>3502</v>
      </c>
      <c r="W2471" t="s">
        <v>3459</v>
      </c>
      <c r="X2471" t="s">
        <v>3460</v>
      </c>
      <c r="Y2471" t="s">
        <v>3280</v>
      </c>
      <c r="Z2471" t="s">
        <v>4117</v>
      </c>
      <c r="AA2471">
        <v>789866</v>
      </c>
      <c r="AB2471" s="210">
        <v>37027.875</v>
      </c>
      <c r="AC2471" s="210">
        <v>37027.875</v>
      </c>
    </row>
    <row r="2472" spans="1:30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25">
        <f t="shared" si="195"/>
        <v>10000</v>
      </c>
      <c r="G2472" s="214">
        <v>1247202</v>
      </c>
      <c r="H2472" s="210">
        <v>37026.379884259259</v>
      </c>
      <c r="I2472" t="s">
        <v>3334</v>
      </c>
      <c r="M2472" t="s">
        <v>3795</v>
      </c>
      <c r="N2472" t="s">
        <v>3275</v>
      </c>
      <c r="O2472" t="s">
        <v>3584</v>
      </c>
      <c r="P2472" s="211">
        <v>10000</v>
      </c>
      <c r="S2472" t="s">
        <v>3796</v>
      </c>
      <c r="T2472" t="s">
        <v>2685</v>
      </c>
      <c r="U2472" s="213">
        <v>4.3425000000000002</v>
      </c>
      <c r="V2472" t="s">
        <v>1292</v>
      </c>
      <c r="W2472" t="s">
        <v>3586</v>
      </c>
      <c r="X2472" t="s">
        <v>3587</v>
      </c>
      <c r="Y2472" t="s">
        <v>3280</v>
      </c>
      <c r="Z2472" t="s">
        <v>4117</v>
      </c>
      <c r="AA2472">
        <v>789867</v>
      </c>
      <c r="AB2472" s="210">
        <v>37027.875</v>
      </c>
      <c r="AC2472" s="210">
        <v>37027.875</v>
      </c>
    </row>
    <row r="2473" spans="1:30" x14ac:dyDescent="0.2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16</v>
      </c>
      <c r="F2473" s="225">
        <f t="shared" si="195"/>
        <v>80000</v>
      </c>
      <c r="G2473" s="214">
        <v>1247203</v>
      </c>
      <c r="H2473" s="210">
        <v>37026.379907407405</v>
      </c>
      <c r="I2473" t="s">
        <v>1560</v>
      </c>
      <c r="M2473" t="s">
        <v>3795</v>
      </c>
      <c r="N2473" t="s">
        <v>3623</v>
      </c>
      <c r="O2473" t="s">
        <v>1637</v>
      </c>
      <c r="P2473" s="211">
        <v>5000</v>
      </c>
      <c r="S2473" t="s">
        <v>4320</v>
      </c>
      <c r="T2473" t="s">
        <v>3625</v>
      </c>
      <c r="U2473" s="213">
        <v>6.02</v>
      </c>
      <c r="V2473" t="s">
        <v>1561</v>
      </c>
      <c r="W2473" t="s">
        <v>1471</v>
      </c>
      <c r="X2473" t="s">
        <v>3628</v>
      </c>
      <c r="Y2473" t="s">
        <v>3280</v>
      </c>
      <c r="Z2473" t="s">
        <v>4118</v>
      </c>
      <c r="AA2473">
        <v>789868</v>
      </c>
      <c r="AB2473" s="210">
        <v>37027.875</v>
      </c>
      <c r="AC2473" s="210">
        <v>37042.875</v>
      </c>
    </row>
    <row r="2474" spans="1:30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25">
        <f t="shared" si="195"/>
        <v>5000</v>
      </c>
      <c r="G2474" s="214">
        <v>1247204</v>
      </c>
      <c r="H2474" s="210">
        <v>37026.379907407405</v>
      </c>
      <c r="I2474" t="s">
        <v>1155</v>
      </c>
      <c r="M2474" t="s">
        <v>3795</v>
      </c>
      <c r="N2474" t="s">
        <v>3275</v>
      </c>
      <c r="O2474" t="s">
        <v>3438</v>
      </c>
      <c r="Q2474" s="211">
        <v>5000</v>
      </c>
      <c r="S2474" t="s">
        <v>3796</v>
      </c>
      <c r="T2474" t="s">
        <v>2685</v>
      </c>
      <c r="U2474" s="213">
        <v>4.66</v>
      </c>
      <c r="V2474" t="s">
        <v>1264</v>
      </c>
      <c r="W2474" t="s">
        <v>3408</v>
      </c>
      <c r="X2474" t="s">
        <v>3409</v>
      </c>
      <c r="Y2474" t="s">
        <v>3280</v>
      </c>
      <c r="Z2474" t="s">
        <v>4117</v>
      </c>
      <c r="AA2474">
        <v>789869</v>
      </c>
      <c r="AB2474" s="210">
        <v>37027.875</v>
      </c>
      <c r="AC2474" s="210">
        <v>37027.875</v>
      </c>
    </row>
    <row r="2475" spans="1:30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25">
        <f t="shared" si="195"/>
        <v>5000</v>
      </c>
      <c r="G2475" s="214">
        <v>1247205</v>
      </c>
      <c r="H2475" s="210">
        <v>37026.379907407405</v>
      </c>
      <c r="I2475" t="s">
        <v>3261</v>
      </c>
      <c r="M2475" t="s">
        <v>3795</v>
      </c>
      <c r="N2475" t="s">
        <v>3275</v>
      </c>
      <c r="O2475" t="s">
        <v>3470</v>
      </c>
      <c r="Q2475" s="211">
        <v>5000</v>
      </c>
      <c r="S2475" t="s">
        <v>3796</v>
      </c>
      <c r="T2475" t="s">
        <v>2685</v>
      </c>
      <c r="U2475" s="213">
        <v>4.4000000000000004</v>
      </c>
      <c r="V2475" t="s">
        <v>1885</v>
      </c>
      <c r="W2475" t="s">
        <v>3471</v>
      </c>
      <c r="X2475" t="s">
        <v>3472</v>
      </c>
      <c r="Y2475" t="s">
        <v>3280</v>
      </c>
      <c r="Z2475" t="s">
        <v>4117</v>
      </c>
      <c r="AA2475">
        <v>789870</v>
      </c>
      <c r="AB2475" s="210">
        <v>37027.875</v>
      </c>
      <c r="AC2475" s="210">
        <v>37027.875</v>
      </c>
    </row>
    <row r="2476" spans="1:30" x14ac:dyDescent="0.2">
      <c r="A2476" s="44" t="str">
        <f t="shared" si="191"/>
        <v xml:space="preserve"> Metals Financial</v>
      </c>
      <c r="B2476" s="44" t="str">
        <f t="shared" si="192"/>
        <v/>
      </c>
      <c r="C2476" s="44" t="str">
        <f t="shared" si="193"/>
        <v>Metals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1</v>
      </c>
      <c r="F2476" s="225">
        <f t="shared" si="195"/>
        <v>20</v>
      </c>
      <c r="G2476" s="214">
        <v>1247206</v>
      </c>
      <c r="H2476" s="210">
        <v>37026.379918981482</v>
      </c>
      <c r="I2476" t="s">
        <v>2891</v>
      </c>
      <c r="M2476" t="s">
        <v>3801</v>
      </c>
      <c r="N2476" t="s">
        <v>2682</v>
      </c>
      <c r="O2476" t="s">
        <v>2683</v>
      </c>
      <c r="Q2476" s="211">
        <v>20</v>
      </c>
      <c r="S2476" t="s">
        <v>2684</v>
      </c>
      <c r="T2476" t="s">
        <v>2685</v>
      </c>
      <c r="U2476" s="213">
        <v>1673</v>
      </c>
      <c r="V2476" t="s">
        <v>2899</v>
      </c>
      <c r="W2476" t="s">
        <v>2732</v>
      </c>
      <c r="X2476" t="s">
        <v>2688</v>
      </c>
      <c r="Y2476" t="s">
        <v>2689</v>
      </c>
      <c r="Z2476" t="s">
        <v>2690</v>
      </c>
      <c r="AA2476">
        <v>2129912</v>
      </c>
    </row>
    <row r="2477" spans="1:30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25">
        <f t="shared" si="195"/>
        <v>5000</v>
      </c>
      <c r="G2477" s="214">
        <v>1247207</v>
      </c>
      <c r="H2477" s="210">
        <v>37026.379988425928</v>
      </c>
      <c r="I2477" t="s">
        <v>3334</v>
      </c>
      <c r="M2477" t="s">
        <v>3795</v>
      </c>
      <c r="N2477" t="s">
        <v>3275</v>
      </c>
      <c r="O2477" t="s">
        <v>3600</v>
      </c>
      <c r="P2477" s="211">
        <v>5000</v>
      </c>
      <c r="S2477" t="s">
        <v>3796</v>
      </c>
      <c r="T2477" t="s">
        <v>2685</v>
      </c>
      <c r="U2477" s="213">
        <v>4.37</v>
      </c>
      <c r="V2477" t="s">
        <v>1292</v>
      </c>
      <c r="W2477" t="s">
        <v>3471</v>
      </c>
      <c r="X2477" t="s">
        <v>3587</v>
      </c>
      <c r="Y2477" t="s">
        <v>3280</v>
      </c>
      <c r="Z2477" t="s">
        <v>4117</v>
      </c>
      <c r="AA2477">
        <v>789873</v>
      </c>
      <c r="AB2477" s="210">
        <v>37027.875</v>
      </c>
      <c r="AC2477" s="210">
        <v>37027.875</v>
      </c>
    </row>
    <row r="2478" spans="1:30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25">
        <f t="shared" si="195"/>
        <v>15000</v>
      </c>
      <c r="G2478" s="214">
        <v>1247208</v>
      </c>
      <c r="H2478" s="210">
        <v>37026.379999999997</v>
      </c>
      <c r="I2478" t="s">
        <v>1131</v>
      </c>
      <c r="M2478" t="s">
        <v>3795</v>
      </c>
      <c r="N2478" t="s">
        <v>3275</v>
      </c>
      <c r="O2478" t="s">
        <v>3457</v>
      </c>
      <c r="Q2478" s="211">
        <v>15000</v>
      </c>
      <c r="S2478" t="s">
        <v>3796</v>
      </c>
      <c r="T2478" t="s">
        <v>2685</v>
      </c>
      <c r="U2478" s="213">
        <v>4.4349999999999996</v>
      </c>
      <c r="V2478" t="s">
        <v>1411</v>
      </c>
      <c r="W2478" t="s">
        <v>3459</v>
      </c>
      <c r="X2478" t="s">
        <v>3460</v>
      </c>
      <c r="Y2478" t="s">
        <v>3280</v>
      </c>
      <c r="Z2478" t="s">
        <v>4117</v>
      </c>
      <c r="AA2478">
        <v>789874</v>
      </c>
      <c r="AB2478" s="210">
        <v>37027.875</v>
      </c>
      <c r="AC2478" s="210">
        <v>37027.875</v>
      </c>
    </row>
    <row r="2479" spans="1:30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25">
        <f t="shared" si="195"/>
        <v>10000</v>
      </c>
      <c r="G2479" s="214">
        <v>1247209</v>
      </c>
      <c r="H2479" s="210">
        <v>37026.380011574074</v>
      </c>
      <c r="I2479" t="s">
        <v>3334</v>
      </c>
      <c r="M2479" t="s">
        <v>3795</v>
      </c>
      <c r="N2479" t="s">
        <v>3275</v>
      </c>
      <c r="O2479" t="s">
        <v>3361</v>
      </c>
      <c r="P2479" s="211">
        <v>10000</v>
      </c>
      <c r="S2479" t="s">
        <v>3796</v>
      </c>
      <c r="T2479" t="s">
        <v>2685</v>
      </c>
      <c r="U2479" s="213">
        <v>4.3899999999999997</v>
      </c>
      <c r="V2479" t="s">
        <v>3463</v>
      </c>
      <c r="W2479" t="s">
        <v>3363</v>
      </c>
      <c r="X2479" t="s">
        <v>3364</v>
      </c>
      <c r="Y2479" t="s">
        <v>3280</v>
      </c>
      <c r="Z2479" t="s">
        <v>4117</v>
      </c>
      <c r="AA2479">
        <v>789875</v>
      </c>
      <c r="AB2479" s="210">
        <v>37027.875</v>
      </c>
      <c r="AC2479" s="210">
        <v>37027.875</v>
      </c>
    </row>
    <row r="2480" spans="1:30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25">
        <f t="shared" si="195"/>
        <v>5000</v>
      </c>
      <c r="G2480" s="214">
        <v>1247210</v>
      </c>
      <c r="H2480" s="210">
        <v>37026.38008101852</v>
      </c>
      <c r="I2480" t="s">
        <v>3475</v>
      </c>
      <c r="M2480" t="s">
        <v>3795</v>
      </c>
      <c r="N2480" t="s">
        <v>3275</v>
      </c>
      <c r="O2480" t="s">
        <v>3655</v>
      </c>
      <c r="P2480" s="211">
        <v>5000</v>
      </c>
      <c r="S2480" t="s">
        <v>3796</v>
      </c>
      <c r="T2480" t="s">
        <v>2685</v>
      </c>
      <c r="U2480" s="213">
        <v>3.35</v>
      </c>
      <c r="V2480" t="s">
        <v>3578</v>
      </c>
      <c r="W2480" t="s">
        <v>3656</v>
      </c>
      <c r="X2480" t="s">
        <v>3580</v>
      </c>
      <c r="Y2480" t="s">
        <v>3280</v>
      </c>
      <c r="Z2480" t="s">
        <v>4117</v>
      </c>
      <c r="AA2480">
        <v>789876</v>
      </c>
      <c r="AB2480" s="210">
        <v>37027.875</v>
      </c>
      <c r="AC2480" s="210">
        <v>37027.875</v>
      </c>
    </row>
    <row r="2481" spans="1:30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25">
        <f t="shared" si="195"/>
        <v>5000</v>
      </c>
      <c r="G2481" s="214">
        <v>1247211</v>
      </c>
      <c r="H2481" s="210">
        <v>37026.380104166667</v>
      </c>
      <c r="I2481" t="s">
        <v>3134</v>
      </c>
      <c r="M2481" t="s">
        <v>3795</v>
      </c>
      <c r="N2481" t="s">
        <v>3275</v>
      </c>
      <c r="O2481" t="s">
        <v>3593</v>
      </c>
      <c r="P2481" s="211">
        <v>5000</v>
      </c>
      <c r="S2481" t="s">
        <v>3796</v>
      </c>
      <c r="T2481" t="s">
        <v>2685</v>
      </c>
      <c r="U2481" s="213">
        <v>5.85</v>
      </c>
      <c r="V2481" t="s">
        <v>1663</v>
      </c>
      <c r="W2481" t="s">
        <v>3579</v>
      </c>
      <c r="X2481" t="s">
        <v>3580</v>
      </c>
      <c r="Y2481" t="s">
        <v>3280</v>
      </c>
      <c r="Z2481" t="s">
        <v>4117</v>
      </c>
      <c r="AA2481">
        <v>789877</v>
      </c>
      <c r="AB2481" s="210">
        <v>37027.875</v>
      </c>
      <c r="AC2481" s="210">
        <v>37027.875</v>
      </c>
    </row>
    <row r="2482" spans="1:30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25">
        <f t="shared" si="195"/>
        <v>5000</v>
      </c>
      <c r="G2482" s="214">
        <v>1247212</v>
      </c>
      <c r="H2482" s="210">
        <v>37026.380115740743</v>
      </c>
      <c r="I2482" t="s">
        <v>3334</v>
      </c>
      <c r="M2482" t="s">
        <v>3795</v>
      </c>
      <c r="N2482" t="s">
        <v>3275</v>
      </c>
      <c r="O2482" t="s">
        <v>3600</v>
      </c>
      <c r="P2482" s="211">
        <v>5000</v>
      </c>
      <c r="S2482" t="s">
        <v>3796</v>
      </c>
      <c r="T2482" t="s">
        <v>2685</v>
      </c>
      <c r="U2482" s="213">
        <v>4.3650000000000002</v>
      </c>
      <c r="V2482" t="s">
        <v>1292</v>
      </c>
      <c r="W2482" t="s">
        <v>3471</v>
      </c>
      <c r="X2482" t="s">
        <v>3587</v>
      </c>
      <c r="Y2482" t="s">
        <v>3280</v>
      </c>
      <c r="Z2482" t="s">
        <v>4117</v>
      </c>
      <c r="AA2482">
        <v>789878</v>
      </c>
      <c r="AB2482" s="210">
        <v>37027.875</v>
      </c>
      <c r="AC2482" s="210">
        <v>37027.875</v>
      </c>
    </row>
    <row r="2483" spans="1:30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25">
        <f t="shared" si="195"/>
        <v>10000</v>
      </c>
      <c r="G2483" s="214">
        <v>1247213</v>
      </c>
      <c r="H2483" s="210">
        <v>37026.38013888889</v>
      </c>
      <c r="I2483" t="s">
        <v>3261</v>
      </c>
      <c r="M2483" t="s">
        <v>3795</v>
      </c>
      <c r="N2483" t="s">
        <v>3275</v>
      </c>
      <c r="O2483" t="s">
        <v>3470</v>
      </c>
      <c r="Q2483" s="211">
        <v>10000</v>
      </c>
      <c r="S2483" t="s">
        <v>3796</v>
      </c>
      <c r="T2483" t="s">
        <v>2685</v>
      </c>
      <c r="U2483" s="213">
        <v>4.41</v>
      </c>
      <c r="V2483" t="s">
        <v>1885</v>
      </c>
      <c r="W2483" t="s">
        <v>3471</v>
      </c>
      <c r="X2483" t="s">
        <v>3472</v>
      </c>
      <c r="Y2483" t="s">
        <v>3280</v>
      </c>
      <c r="Z2483" t="s">
        <v>4117</v>
      </c>
      <c r="AA2483">
        <v>789880</v>
      </c>
      <c r="AB2483" s="210">
        <v>37027.875</v>
      </c>
      <c r="AC2483" s="210">
        <v>37027.875</v>
      </c>
    </row>
    <row r="2484" spans="1:30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25">
        <f t="shared" si="195"/>
        <v>10000</v>
      </c>
      <c r="G2484" s="214">
        <v>1247214</v>
      </c>
      <c r="H2484" s="210">
        <v>37026.380150462966</v>
      </c>
      <c r="I2484" t="s">
        <v>3157</v>
      </c>
      <c r="M2484" t="s">
        <v>3795</v>
      </c>
      <c r="N2484" t="s">
        <v>3275</v>
      </c>
      <c r="O2484" t="s">
        <v>3457</v>
      </c>
      <c r="Q2484" s="211">
        <v>10000</v>
      </c>
      <c r="S2484" t="s">
        <v>3796</v>
      </c>
      <c r="T2484" t="s">
        <v>2685</v>
      </c>
      <c r="U2484" s="213">
        <v>4.4400000000000004</v>
      </c>
      <c r="V2484" t="s">
        <v>1092</v>
      </c>
      <c r="W2484" t="s">
        <v>3459</v>
      </c>
      <c r="X2484" t="s">
        <v>3460</v>
      </c>
      <c r="Y2484" t="s">
        <v>3280</v>
      </c>
      <c r="Z2484" t="s">
        <v>4117</v>
      </c>
      <c r="AA2484">
        <v>789881</v>
      </c>
      <c r="AB2484" s="210">
        <v>37027.875</v>
      </c>
      <c r="AC2484" s="210">
        <v>37027.875</v>
      </c>
    </row>
    <row r="2485" spans="1:30" x14ac:dyDescent="0.2">
      <c r="A2485" s="44" t="str">
        <f t="shared" si="191"/>
        <v xml:space="preserve"> Metals Financial</v>
      </c>
      <c r="B2485" s="44" t="str">
        <f t="shared" si="192"/>
        <v/>
      </c>
      <c r="C2485" s="44" t="str">
        <f t="shared" si="193"/>
        <v>Metals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1</v>
      </c>
      <c r="F2485" s="225">
        <f t="shared" si="195"/>
        <v>20</v>
      </c>
      <c r="G2485" s="214">
        <v>1247216</v>
      </c>
      <c r="H2485" s="210">
        <v>37026.380173611113</v>
      </c>
      <c r="I2485" t="s">
        <v>2808</v>
      </c>
      <c r="M2485" t="s">
        <v>3801</v>
      </c>
      <c r="N2485" t="s">
        <v>2682</v>
      </c>
      <c r="O2485" t="s">
        <v>2683</v>
      </c>
      <c r="P2485" s="211">
        <v>20</v>
      </c>
      <c r="S2485" t="s">
        <v>2684</v>
      </c>
      <c r="T2485" t="s">
        <v>2685</v>
      </c>
      <c r="U2485" s="213">
        <v>1672</v>
      </c>
      <c r="V2485" t="s">
        <v>2979</v>
      </c>
      <c r="W2485" t="s">
        <v>2732</v>
      </c>
      <c r="X2485" t="s">
        <v>2688</v>
      </c>
      <c r="Y2485" t="s">
        <v>2689</v>
      </c>
      <c r="Z2485" t="s">
        <v>2690</v>
      </c>
      <c r="AA2485">
        <v>2129916</v>
      </c>
    </row>
    <row r="2486" spans="1:30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25">
        <f t="shared" si="195"/>
        <v>10000</v>
      </c>
      <c r="G2486" s="214">
        <v>1247215</v>
      </c>
      <c r="H2486" s="210">
        <v>37026.380173611113</v>
      </c>
      <c r="I2486" t="s">
        <v>3157</v>
      </c>
      <c r="M2486" t="s">
        <v>3795</v>
      </c>
      <c r="N2486" t="s">
        <v>3275</v>
      </c>
      <c r="O2486" t="s">
        <v>3361</v>
      </c>
      <c r="Q2486" s="211">
        <v>10000</v>
      </c>
      <c r="S2486" t="s">
        <v>3796</v>
      </c>
      <c r="T2486" t="s">
        <v>2685</v>
      </c>
      <c r="U2486" s="213">
        <v>4.3899999999999997</v>
      </c>
      <c r="V2486" t="s">
        <v>3277</v>
      </c>
      <c r="W2486" t="s">
        <v>3363</v>
      </c>
      <c r="X2486" t="s">
        <v>3364</v>
      </c>
      <c r="Y2486" t="s">
        <v>3280</v>
      </c>
      <c r="Z2486" t="s">
        <v>4117</v>
      </c>
      <c r="AA2486">
        <v>789882</v>
      </c>
      <c r="AB2486" s="210">
        <v>37027.875</v>
      </c>
      <c r="AC2486" s="210">
        <v>37027.875</v>
      </c>
    </row>
    <row r="2487" spans="1:30" x14ac:dyDescent="0.2">
      <c r="A2487" s="44" t="str">
        <f t="shared" si="191"/>
        <v xml:space="preserve"> Natural Gas Physical</v>
      </c>
      <c r="B2487" s="44" t="str">
        <f t="shared" si="192"/>
        <v/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25">
        <f t="shared" si="195"/>
        <v>5000</v>
      </c>
      <c r="G2487" s="214">
        <v>1247217</v>
      </c>
      <c r="H2487" s="210">
        <v>37026.380173611113</v>
      </c>
      <c r="I2487" t="s">
        <v>3086</v>
      </c>
      <c r="M2487" t="s">
        <v>3795</v>
      </c>
      <c r="N2487" t="s">
        <v>3623</v>
      </c>
      <c r="O2487" t="s">
        <v>3624</v>
      </c>
      <c r="Q2487" s="211">
        <v>5000</v>
      </c>
      <c r="S2487" t="s">
        <v>4320</v>
      </c>
      <c r="T2487" t="s">
        <v>3625</v>
      </c>
      <c r="U2487" s="213">
        <v>6.03</v>
      </c>
      <c r="V2487" t="s">
        <v>1802</v>
      </c>
      <c r="W2487" t="s">
        <v>3627</v>
      </c>
      <c r="X2487" t="s">
        <v>3628</v>
      </c>
      <c r="Y2487" t="s">
        <v>3280</v>
      </c>
      <c r="Z2487" t="s">
        <v>4118</v>
      </c>
      <c r="AA2487">
        <v>789883</v>
      </c>
      <c r="AB2487" s="210">
        <v>37026.875</v>
      </c>
      <c r="AC2487" s="210">
        <v>37026.875</v>
      </c>
    </row>
    <row r="2488" spans="1:30" x14ac:dyDescent="0.2">
      <c r="A2488" s="44" t="str">
        <f t="shared" si="191"/>
        <v>US Natural Gas Financial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Financial</v>
      </c>
      <c r="E2488" s="44">
        <f>IF(VLOOKUP(S2488,'DD-Lookup'!$J$6:$L$50,3,FALSE)="Monthly",(YEAR(AC2488)-YEAR(AB2488))*12+MONTH(AC2488)-MONTH(AB2488)+1,(AC2488-AB2488+1))</f>
        <v>16</v>
      </c>
      <c r="F2488" s="225">
        <f t="shared" si="195"/>
        <v>80000</v>
      </c>
      <c r="G2488" s="214">
        <v>1247220</v>
      </c>
      <c r="H2488" s="210">
        <v>37026.380231481482</v>
      </c>
      <c r="I2488" t="s">
        <v>3234</v>
      </c>
      <c r="M2488" t="s">
        <v>3795</v>
      </c>
      <c r="N2488" t="s">
        <v>3247</v>
      </c>
      <c r="O2488" t="s">
        <v>1890</v>
      </c>
      <c r="P2488" s="211">
        <v>5000</v>
      </c>
      <c r="S2488" t="s">
        <v>3796</v>
      </c>
      <c r="T2488" t="s">
        <v>2685</v>
      </c>
      <c r="U2488" s="213">
        <v>4.3150000000000004</v>
      </c>
      <c r="V2488" t="s">
        <v>1666</v>
      </c>
      <c r="W2488" t="s">
        <v>3750</v>
      </c>
      <c r="X2488" t="s">
        <v>3751</v>
      </c>
      <c r="Y2488" t="s">
        <v>2803</v>
      </c>
      <c r="Z2488" t="s">
        <v>4117</v>
      </c>
      <c r="AA2488" t="s">
        <v>1891</v>
      </c>
      <c r="AB2488" s="210">
        <v>37027.875</v>
      </c>
      <c r="AC2488" s="210">
        <v>37042.875</v>
      </c>
      <c r="AD2488">
        <f>(AC2488-AB2488+1)*SUM(P2488:Q2488)</f>
        <v>80000</v>
      </c>
    </row>
    <row r="2489" spans="1:30" x14ac:dyDescent="0.2">
      <c r="A2489" s="44" t="str">
        <f t="shared" si="191"/>
        <v xml:space="preserve"> Natural Gas Physical</v>
      </c>
      <c r="B2489" s="44" t="str">
        <f t="shared" si="192"/>
        <v/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25">
        <f t="shared" si="195"/>
        <v>4000</v>
      </c>
      <c r="G2489" s="214">
        <v>1247221</v>
      </c>
      <c r="H2489" s="210">
        <v>37026.380266203705</v>
      </c>
      <c r="I2489" t="s">
        <v>3246</v>
      </c>
      <c r="M2489" t="s">
        <v>3795</v>
      </c>
      <c r="N2489" t="s">
        <v>3623</v>
      </c>
      <c r="O2489" t="s">
        <v>1417</v>
      </c>
      <c r="Q2489" s="211">
        <v>4000</v>
      </c>
      <c r="S2489" t="s">
        <v>3796</v>
      </c>
      <c r="T2489" t="s">
        <v>2685</v>
      </c>
      <c r="U2489" s="213">
        <v>4.3899999999999997</v>
      </c>
      <c r="V2489" t="s">
        <v>1879</v>
      </c>
      <c r="W2489" t="s">
        <v>1419</v>
      </c>
      <c r="X2489" t="s">
        <v>1420</v>
      </c>
      <c r="Y2489" t="s">
        <v>3280</v>
      </c>
      <c r="Z2489" t="s">
        <v>4118</v>
      </c>
      <c r="AA2489">
        <v>789884</v>
      </c>
      <c r="AB2489" s="210">
        <v>37027.875</v>
      </c>
      <c r="AC2489" s="210">
        <v>37027.875</v>
      </c>
    </row>
    <row r="2490" spans="1:30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25">
        <f t="shared" si="195"/>
        <v>15000</v>
      </c>
      <c r="G2490" s="214">
        <v>1247223</v>
      </c>
      <c r="H2490" s="210">
        <v>37026.380289351851</v>
      </c>
      <c r="I2490" t="s">
        <v>3157</v>
      </c>
      <c r="M2490" t="s">
        <v>3795</v>
      </c>
      <c r="N2490" t="s">
        <v>3275</v>
      </c>
      <c r="O2490" t="s">
        <v>3457</v>
      </c>
      <c r="Q2490" s="211">
        <v>15000</v>
      </c>
      <c r="S2490" t="s">
        <v>3796</v>
      </c>
      <c r="T2490" t="s">
        <v>2685</v>
      </c>
      <c r="U2490" s="213">
        <v>4.4450000000000003</v>
      </c>
      <c r="V2490" t="s">
        <v>1092</v>
      </c>
      <c r="W2490" t="s">
        <v>3459</v>
      </c>
      <c r="X2490" t="s">
        <v>3460</v>
      </c>
      <c r="Y2490" t="s">
        <v>3280</v>
      </c>
      <c r="Z2490" t="s">
        <v>4117</v>
      </c>
      <c r="AA2490">
        <v>789885</v>
      </c>
      <c r="AB2490" s="210">
        <v>37027.875</v>
      </c>
      <c r="AC2490" s="210">
        <v>37027.875</v>
      </c>
    </row>
    <row r="2491" spans="1:30" x14ac:dyDescent="0.2">
      <c r="A2491" s="44" t="str">
        <f t="shared" si="191"/>
        <v>US Natural Gas Financial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30</v>
      </c>
      <c r="F2491" s="225">
        <f t="shared" si="195"/>
        <v>450000</v>
      </c>
      <c r="G2491" s="214">
        <v>1247224</v>
      </c>
      <c r="H2491" s="210">
        <v>37026.380300925928</v>
      </c>
      <c r="I2491" t="s">
        <v>3287</v>
      </c>
      <c r="M2491" t="s">
        <v>3795</v>
      </c>
      <c r="N2491" t="s">
        <v>3247</v>
      </c>
      <c r="O2491" t="s">
        <v>3248</v>
      </c>
      <c r="Q2491" s="211">
        <v>15000</v>
      </c>
      <c r="S2491" t="s">
        <v>3796</v>
      </c>
      <c r="T2491" t="s">
        <v>2685</v>
      </c>
      <c r="U2491" s="213">
        <v>4.49</v>
      </c>
      <c r="V2491" t="s">
        <v>3288</v>
      </c>
      <c r="W2491" t="s">
        <v>3975</v>
      </c>
      <c r="X2491" t="s">
        <v>3250</v>
      </c>
      <c r="Y2491" t="s">
        <v>2803</v>
      </c>
      <c r="Z2491" t="s">
        <v>4117</v>
      </c>
      <c r="AA2491" t="s">
        <v>1892</v>
      </c>
      <c r="AB2491" s="210">
        <v>37043.875</v>
      </c>
      <c r="AC2491" s="210">
        <v>37072.875</v>
      </c>
      <c r="AD2491">
        <f>(AC2491-AB2491+1)*SUM(P2491:Q2491)</f>
        <v>450000</v>
      </c>
    </row>
    <row r="2492" spans="1:30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25">
        <f t="shared" si="195"/>
        <v>8700</v>
      </c>
      <c r="G2492" s="214">
        <v>1247225</v>
      </c>
      <c r="H2492" s="210">
        <v>37026.380324074074</v>
      </c>
      <c r="I2492" t="s">
        <v>3345</v>
      </c>
      <c r="M2492" t="s">
        <v>3795</v>
      </c>
      <c r="N2492" t="s">
        <v>3275</v>
      </c>
      <c r="O2492" t="s">
        <v>3548</v>
      </c>
      <c r="Q2492" s="211">
        <v>8700</v>
      </c>
      <c r="S2492" t="s">
        <v>3796</v>
      </c>
      <c r="T2492" t="s">
        <v>2685</v>
      </c>
      <c r="U2492" s="213">
        <v>4.5513000000000003</v>
      </c>
      <c r="V2492" t="s">
        <v>1139</v>
      </c>
      <c r="W2492" t="s">
        <v>3278</v>
      </c>
      <c r="X2492" t="s">
        <v>3279</v>
      </c>
      <c r="Y2492" t="s">
        <v>3280</v>
      </c>
      <c r="Z2492" t="s">
        <v>4117</v>
      </c>
      <c r="AA2492">
        <v>789886</v>
      </c>
      <c r="AB2492" s="210">
        <v>37027.875</v>
      </c>
      <c r="AC2492" s="210">
        <v>37027.875</v>
      </c>
    </row>
    <row r="2493" spans="1:30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25">
        <f t="shared" si="195"/>
        <v>4254</v>
      </c>
      <c r="G2493" s="214">
        <v>1247226</v>
      </c>
      <c r="H2493" s="210">
        <v>37026.380381944444</v>
      </c>
      <c r="I2493" t="s">
        <v>3266</v>
      </c>
      <c r="M2493" t="s">
        <v>3795</v>
      </c>
      <c r="N2493" t="s">
        <v>3275</v>
      </c>
      <c r="O2493" t="s">
        <v>3584</v>
      </c>
      <c r="Q2493" s="211">
        <v>4254</v>
      </c>
      <c r="S2493" t="s">
        <v>3796</v>
      </c>
      <c r="T2493" t="s">
        <v>2685</v>
      </c>
      <c r="U2493" s="213">
        <v>4.3449999999999998</v>
      </c>
      <c r="V2493" t="s">
        <v>1893</v>
      </c>
      <c r="W2493" t="s">
        <v>3586</v>
      </c>
      <c r="X2493" t="s">
        <v>3587</v>
      </c>
      <c r="Y2493" t="s">
        <v>3280</v>
      </c>
      <c r="Z2493" t="s">
        <v>4117</v>
      </c>
      <c r="AA2493">
        <v>789888</v>
      </c>
      <c r="AB2493" s="210">
        <v>37027.875</v>
      </c>
      <c r="AC2493" s="210">
        <v>37027.875</v>
      </c>
    </row>
    <row r="2494" spans="1:30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25">
        <f t="shared" si="195"/>
        <v>10000</v>
      </c>
      <c r="G2494" s="214">
        <v>1247229</v>
      </c>
      <c r="H2494" s="210">
        <v>37026.38045138889</v>
      </c>
      <c r="I2494" t="s">
        <v>3157</v>
      </c>
      <c r="M2494" t="s">
        <v>3795</v>
      </c>
      <c r="N2494" t="s">
        <v>3275</v>
      </c>
      <c r="O2494" t="s">
        <v>3276</v>
      </c>
      <c r="P2494" s="211">
        <v>10000</v>
      </c>
      <c r="S2494" t="s">
        <v>3796</v>
      </c>
      <c r="T2494" t="s">
        <v>2685</v>
      </c>
      <c r="U2494" s="213">
        <v>4.5511999999999997</v>
      </c>
      <c r="V2494" t="s">
        <v>3344</v>
      </c>
      <c r="W2494" t="s">
        <v>3278</v>
      </c>
      <c r="X2494" t="s">
        <v>3279</v>
      </c>
      <c r="Y2494" t="s">
        <v>3280</v>
      </c>
      <c r="Z2494" t="s">
        <v>4117</v>
      </c>
      <c r="AA2494">
        <v>789889</v>
      </c>
      <c r="AB2494" s="210">
        <v>37027.875</v>
      </c>
      <c r="AC2494" s="210">
        <v>37027.875</v>
      </c>
    </row>
    <row r="2495" spans="1:30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25">
        <f t="shared" si="195"/>
        <v>10000</v>
      </c>
      <c r="G2495" s="214">
        <v>1247230</v>
      </c>
      <c r="H2495" s="210">
        <v>37026.380462962959</v>
      </c>
      <c r="I2495" t="s">
        <v>3822</v>
      </c>
      <c r="M2495" t="s">
        <v>3795</v>
      </c>
      <c r="N2495" t="s">
        <v>3275</v>
      </c>
      <c r="O2495" t="s">
        <v>3457</v>
      </c>
      <c r="Q2495" s="211">
        <v>10000</v>
      </c>
      <c r="S2495" t="s">
        <v>3796</v>
      </c>
      <c r="T2495" t="s">
        <v>2685</v>
      </c>
      <c r="U2495" s="213">
        <v>4.4450000000000003</v>
      </c>
      <c r="V2495" t="s">
        <v>3458</v>
      </c>
      <c r="W2495" t="s">
        <v>3459</v>
      </c>
      <c r="X2495" t="s">
        <v>3460</v>
      </c>
      <c r="Y2495" t="s">
        <v>3280</v>
      </c>
      <c r="Z2495" t="s">
        <v>4117</v>
      </c>
      <c r="AA2495">
        <v>789890</v>
      </c>
      <c r="AB2495" s="210">
        <v>37027.875</v>
      </c>
      <c r="AC2495" s="210">
        <v>37027.875</v>
      </c>
    </row>
    <row r="2496" spans="1:30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25">
        <f t="shared" si="195"/>
        <v>10000</v>
      </c>
      <c r="G2496" s="214">
        <v>1247231</v>
      </c>
      <c r="H2496" s="210">
        <v>37026.380520833336</v>
      </c>
      <c r="I2496" t="s">
        <v>3692</v>
      </c>
      <c r="M2496" t="s">
        <v>3795</v>
      </c>
      <c r="N2496" t="s">
        <v>3275</v>
      </c>
      <c r="O2496" t="s">
        <v>3593</v>
      </c>
      <c r="Q2496" s="211">
        <v>10000</v>
      </c>
      <c r="S2496" t="s">
        <v>3796</v>
      </c>
      <c r="T2496" t="s">
        <v>2685</v>
      </c>
      <c r="U2496" s="213">
        <v>5.95</v>
      </c>
      <c r="V2496" t="s">
        <v>3694</v>
      </c>
      <c r="W2496" t="s">
        <v>3579</v>
      </c>
      <c r="X2496" t="s">
        <v>3580</v>
      </c>
      <c r="Y2496" t="s">
        <v>3280</v>
      </c>
      <c r="Z2496" t="s">
        <v>4117</v>
      </c>
      <c r="AA2496">
        <v>789892</v>
      </c>
      <c r="AB2496" s="210">
        <v>37027.875</v>
      </c>
      <c r="AC2496" s="210">
        <v>37027.875</v>
      </c>
    </row>
    <row r="2497" spans="1:30" x14ac:dyDescent="0.2">
      <c r="A2497" s="44" t="str">
        <f t="shared" si="191"/>
        <v xml:space="preserve"> Natural Gas Physical</v>
      </c>
      <c r="B2497" s="44" t="str">
        <f t="shared" si="192"/>
        <v/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25">
        <f t="shared" si="195"/>
        <v>5000</v>
      </c>
      <c r="G2497" s="214">
        <v>1247232</v>
      </c>
      <c r="H2497" s="210">
        <v>37026.380543981482</v>
      </c>
      <c r="I2497" t="s">
        <v>1262</v>
      </c>
      <c r="M2497" t="s">
        <v>3795</v>
      </c>
      <c r="N2497" t="s">
        <v>3623</v>
      </c>
      <c r="O2497" t="s">
        <v>1417</v>
      </c>
      <c r="Q2497" s="211">
        <v>5000</v>
      </c>
      <c r="S2497" t="s">
        <v>3796</v>
      </c>
      <c r="T2497" t="s">
        <v>2685</v>
      </c>
      <c r="U2497" s="213">
        <v>4.3899999999999997</v>
      </c>
      <c r="V2497" t="s">
        <v>1480</v>
      </c>
      <c r="W2497" t="s">
        <v>1419</v>
      </c>
      <c r="X2497" t="s">
        <v>1420</v>
      </c>
      <c r="Y2497" t="s">
        <v>3280</v>
      </c>
      <c r="Z2497" t="s">
        <v>4118</v>
      </c>
      <c r="AA2497">
        <v>789893</v>
      </c>
      <c r="AB2497" s="210">
        <v>37027.875</v>
      </c>
      <c r="AC2497" s="210">
        <v>37027.875</v>
      </c>
    </row>
    <row r="2498" spans="1:30" x14ac:dyDescent="0.2">
      <c r="A2498" s="44" t="str">
        <f t="shared" si="191"/>
        <v>US Crude Financial</v>
      </c>
      <c r="B2498" s="44" t="str">
        <f t="shared" si="192"/>
        <v>US</v>
      </c>
      <c r="C2498" s="44" t="str">
        <f t="shared" si="193"/>
        <v>Crude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1</v>
      </c>
      <c r="F2498" s="225">
        <f t="shared" si="195"/>
        <v>50000</v>
      </c>
      <c r="G2498" s="214">
        <v>1247235</v>
      </c>
      <c r="H2498" s="210">
        <v>37026.380555555559</v>
      </c>
      <c r="I2498" t="s">
        <v>3045</v>
      </c>
      <c r="M2498" t="s">
        <v>4216</v>
      </c>
      <c r="N2498" t="s">
        <v>3046</v>
      </c>
      <c r="O2498" t="s">
        <v>3047</v>
      </c>
      <c r="Q2498" s="211">
        <v>50000</v>
      </c>
      <c r="S2498" t="s">
        <v>3802</v>
      </c>
      <c r="T2498" t="s">
        <v>2685</v>
      </c>
      <c r="U2498" s="213">
        <v>28.84</v>
      </c>
      <c r="V2498" t="s">
        <v>3575</v>
      </c>
      <c r="W2498" t="s">
        <v>3049</v>
      </c>
      <c r="X2498" t="s">
        <v>3050</v>
      </c>
      <c r="Y2498" t="s">
        <v>2803</v>
      </c>
      <c r="Z2498" t="s">
        <v>4117</v>
      </c>
      <c r="AA2498" t="s">
        <v>1894</v>
      </c>
      <c r="AB2498" s="210">
        <v>37043</v>
      </c>
      <c r="AC2498" s="210">
        <v>37072</v>
      </c>
    </row>
    <row r="2499" spans="1:30" x14ac:dyDescent="0.2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30</v>
      </c>
      <c r="F2499" s="225">
        <f t="shared" si="195"/>
        <v>150000</v>
      </c>
      <c r="G2499" s="214">
        <v>1247236</v>
      </c>
      <c r="H2499" s="210">
        <v>37026.380601851852</v>
      </c>
      <c r="I2499" t="s">
        <v>2623</v>
      </c>
      <c r="M2499" t="s">
        <v>3795</v>
      </c>
      <c r="N2499" t="s">
        <v>3247</v>
      </c>
      <c r="O2499" t="s">
        <v>3248</v>
      </c>
      <c r="Q2499" s="211">
        <v>5000</v>
      </c>
      <c r="S2499" t="s">
        <v>3796</v>
      </c>
      <c r="T2499" t="s">
        <v>2685</v>
      </c>
      <c r="U2499" s="213">
        <v>4.4850000000000003</v>
      </c>
      <c r="V2499" t="s">
        <v>1895</v>
      </c>
      <c r="W2499" t="s">
        <v>3975</v>
      </c>
      <c r="X2499" t="s">
        <v>3250</v>
      </c>
      <c r="Y2499" t="s">
        <v>2803</v>
      </c>
      <c r="Z2499" t="s">
        <v>4117</v>
      </c>
      <c r="AA2499" t="s">
        <v>1896</v>
      </c>
      <c r="AB2499" s="210">
        <v>37043.875</v>
      </c>
      <c r="AC2499" s="210">
        <v>37072.875</v>
      </c>
      <c r="AD2499">
        <f>(AC2499-AB2499+1)*SUM(P2499:Q2499)</f>
        <v>150000</v>
      </c>
    </row>
    <row r="2500" spans="1:30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25">
        <f t="shared" si="195"/>
        <v>1100</v>
      </c>
      <c r="G2500" s="214">
        <v>1247237</v>
      </c>
      <c r="H2500" s="210">
        <v>37026.380613425928</v>
      </c>
      <c r="I2500" t="s">
        <v>4237</v>
      </c>
      <c r="M2500" t="s">
        <v>3795</v>
      </c>
      <c r="N2500" t="s">
        <v>3275</v>
      </c>
      <c r="O2500" t="s">
        <v>3555</v>
      </c>
      <c r="Q2500" s="211">
        <v>1100</v>
      </c>
      <c r="S2500" t="s">
        <v>3796</v>
      </c>
      <c r="T2500" t="s">
        <v>2685</v>
      </c>
      <c r="U2500" s="213">
        <v>4.835</v>
      </c>
      <c r="V2500" t="s">
        <v>3538</v>
      </c>
      <c r="W2500" t="s">
        <v>3539</v>
      </c>
      <c r="X2500" t="s">
        <v>3540</v>
      </c>
      <c r="Y2500" t="s">
        <v>3280</v>
      </c>
      <c r="Z2500" t="s">
        <v>4117</v>
      </c>
      <c r="AA2500">
        <v>789895</v>
      </c>
      <c r="AB2500" s="210">
        <v>37027.875</v>
      </c>
      <c r="AC2500" s="210">
        <v>37027.875</v>
      </c>
    </row>
    <row r="2501" spans="1:30" x14ac:dyDescent="0.2">
      <c r="A2501" s="44" t="str">
        <f t="shared" si="191"/>
        <v>US Natural Gas Financial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16</v>
      </c>
      <c r="F2501" s="225">
        <f t="shared" si="195"/>
        <v>160000</v>
      </c>
      <c r="G2501" s="214">
        <v>1247238</v>
      </c>
      <c r="H2501" s="210">
        <v>37026.380659722221</v>
      </c>
      <c r="I2501" t="s">
        <v>3386</v>
      </c>
      <c r="M2501" t="s">
        <v>3795</v>
      </c>
      <c r="N2501" t="s">
        <v>3247</v>
      </c>
      <c r="O2501" t="s">
        <v>1185</v>
      </c>
      <c r="P2501" s="211">
        <v>10000</v>
      </c>
      <c r="S2501" t="s">
        <v>3796</v>
      </c>
      <c r="T2501" t="s">
        <v>2685</v>
      </c>
      <c r="U2501" s="213">
        <v>4.3512500000000003</v>
      </c>
      <c r="V2501" t="s">
        <v>1888</v>
      </c>
      <c r="W2501" t="s">
        <v>1179</v>
      </c>
      <c r="X2501" t="s">
        <v>1180</v>
      </c>
      <c r="Y2501" t="s">
        <v>2803</v>
      </c>
      <c r="Z2501" t="s">
        <v>4117</v>
      </c>
      <c r="AA2501" t="s">
        <v>1897</v>
      </c>
      <c r="AB2501" s="210">
        <v>37027.875</v>
      </c>
      <c r="AC2501" s="210">
        <v>37042.875</v>
      </c>
      <c r="AD2501">
        <f>(AC2501-AB2501+1)*SUM(P2501:Q2501)</f>
        <v>160000</v>
      </c>
    </row>
    <row r="2502" spans="1:30" x14ac:dyDescent="0.2">
      <c r="A2502" s="44" t="str">
        <f t="shared" si="191"/>
        <v xml:space="preserve"> Natural Gas Physical</v>
      </c>
      <c r="B2502" s="44" t="str">
        <f t="shared" si="192"/>
        <v/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30</v>
      </c>
      <c r="F2502" s="225">
        <f t="shared" si="195"/>
        <v>150000</v>
      </c>
      <c r="G2502" s="214">
        <v>1247239</v>
      </c>
      <c r="H2502" s="210">
        <v>37026.380659722221</v>
      </c>
      <c r="I2502" t="s">
        <v>1392</v>
      </c>
      <c r="M2502" t="s">
        <v>3795</v>
      </c>
      <c r="N2502" t="s">
        <v>3623</v>
      </c>
      <c r="O2502" t="s">
        <v>1707</v>
      </c>
      <c r="P2502" s="211">
        <v>5000</v>
      </c>
      <c r="S2502" t="s">
        <v>4320</v>
      </c>
      <c r="T2502" t="s">
        <v>3625</v>
      </c>
      <c r="U2502" s="213">
        <v>6.1050000000000004</v>
      </c>
      <c r="V2502" t="s">
        <v>1898</v>
      </c>
      <c r="W2502" t="s">
        <v>1471</v>
      </c>
      <c r="X2502" t="s">
        <v>3628</v>
      </c>
      <c r="Y2502" t="s">
        <v>3280</v>
      </c>
      <c r="Z2502" t="s">
        <v>4118</v>
      </c>
      <c r="AA2502">
        <v>789897</v>
      </c>
      <c r="AB2502" s="210">
        <v>37043.875</v>
      </c>
      <c r="AC2502" s="210">
        <v>37072.875</v>
      </c>
    </row>
    <row r="2503" spans="1:30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25">
        <f t="shared" si="195"/>
        <v>10000</v>
      </c>
      <c r="G2503" s="214">
        <v>1247241</v>
      </c>
      <c r="H2503" s="210">
        <v>37026.380671296298</v>
      </c>
      <c r="I2503" t="s">
        <v>3234</v>
      </c>
      <c r="M2503" t="s">
        <v>3795</v>
      </c>
      <c r="N2503" t="s">
        <v>3275</v>
      </c>
      <c r="O2503" t="s">
        <v>3516</v>
      </c>
      <c r="Q2503" s="211">
        <v>10000</v>
      </c>
      <c r="S2503" t="s">
        <v>3796</v>
      </c>
      <c r="T2503" t="s">
        <v>2685</v>
      </c>
      <c r="U2503" s="213">
        <v>4.71</v>
      </c>
      <c r="V2503" t="s">
        <v>1899</v>
      </c>
      <c r="W2503" t="s">
        <v>3518</v>
      </c>
      <c r="X2503" t="s">
        <v>3519</v>
      </c>
      <c r="Y2503" t="s">
        <v>3280</v>
      </c>
      <c r="Z2503" t="s">
        <v>4117</v>
      </c>
      <c r="AA2503">
        <v>789899</v>
      </c>
      <c r="AB2503" s="210">
        <v>37027.875</v>
      </c>
      <c r="AC2503" s="210">
        <v>37027.875</v>
      </c>
    </row>
    <row r="2504" spans="1:30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25">
        <f t="shared" si="195"/>
        <v>9200</v>
      </c>
      <c r="G2504" s="214">
        <v>1247240</v>
      </c>
      <c r="H2504" s="210">
        <v>37026.380671296298</v>
      </c>
      <c r="I2504" t="s">
        <v>3334</v>
      </c>
      <c r="M2504" t="s">
        <v>3795</v>
      </c>
      <c r="N2504" t="s">
        <v>3275</v>
      </c>
      <c r="O2504" t="s">
        <v>1057</v>
      </c>
      <c r="P2504" s="211">
        <v>9200</v>
      </c>
      <c r="S2504" t="s">
        <v>3796</v>
      </c>
      <c r="T2504" t="s">
        <v>2685</v>
      </c>
      <c r="U2504" s="213">
        <v>4.3</v>
      </c>
      <c r="V2504" t="s">
        <v>1292</v>
      </c>
      <c r="W2504" t="s">
        <v>3586</v>
      </c>
      <c r="X2504" t="s">
        <v>3587</v>
      </c>
      <c r="Y2504" t="s">
        <v>3280</v>
      </c>
      <c r="Z2504" t="s">
        <v>4117</v>
      </c>
      <c r="AA2504">
        <v>789898</v>
      </c>
      <c r="AB2504" s="210">
        <v>37027.875</v>
      </c>
      <c r="AC2504" s="210">
        <v>37027.875</v>
      </c>
    </row>
    <row r="2505" spans="1:30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25">
        <f t="shared" si="195"/>
        <v>10000</v>
      </c>
      <c r="G2505" s="214">
        <v>1247242</v>
      </c>
      <c r="H2505" s="210">
        <v>37026.380682870367</v>
      </c>
      <c r="I2505" t="s">
        <v>3234</v>
      </c>
      <c r="M2505" t="s">
        <v>3795</v>
      </c>
      <c r="N2505" t="s">
        <v>3275</v>
      </c>
      <c r="O2505" t="s">
        <v>3276</v>
      </c>
      <c r="P2505" s="211">
        <v>10000</v>
      </c>
      <c r="S2505" t="s">
        <v>3796</v>
      </c>
      <c r="T2505" t="s">
        <v>2685</v>
      </c>
      <c r="U2505" s="213">
        <v>4.5475000000000003</v>
      </c>
      <c r="V2505" t="s">
        <v>3343</v>
      </c>
      <c r="W2505" t="s">
        <v>3278</v>
      </c>
      <c r="X2505" t="s">
        <v>3279</v>
      </c>
      <c r="Y2505" t="s">
        <v>3280</v>
      </c>
      <c r="Z2505" t="s">
        <v>4117</v>
      </c>
      <c r="AA2505">
        <v>789900</v>
      </c>
      <c r="AB2505" s="210">
        <v>37027.875</v>
      </c>
      <c r="AC2505" s="210">
        <v>37027.875</v>
      </c>
    </row>
    <row r="2506" spans="1:30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25">
        <f t="shared" si="195"/>
        <v>10000</v>
      </c>
      <c r="G2506" s="214">
        <v>1247243</v>
      </c>
      <c r="H2506" s="210">
        <v>37026.38071759259</v>
      </c>
      <c r="I2506" t="s">
        <v>1276</v>
      </c>
      <c r="M2506" t="s">
        <v>3795</v>
      </c>
      <c r="N2506" t="s">
        <v>3275</v>
      </c>
      <c r="O2506" t="s">
        <v>3535</v>
      </c>
      <c r="P2506" s="211">
        <v>10000</v>
      </c>
      <c r="S2506" t="s">
        <v>3796</v>
      </c>
      <c r="T2506" t="s">
        <v>2685</v>
      </c>
      <c r="U2506" s="213">
        <v>4.4050000000000002</v>
      </c>
      <c r="V2506" t="s">
        <v>1277</v>
      </c>
      <c r="W2506" t="s">
        <v>3471</v>
      </c>
      <c r="X2506" t="s">
        <v>3472</v>
      </c>
      <c r="Y2506" t="s">
        <v>3280</v>
      </c>
      <c r="Z2506" t="s">
        <v>4117</v>
      </c>
      <c r="AA2506">
        <v>789901</v>
      </c>
      <c r="AB2506" s="210">
        <v>37027.875</v>
      </c>
      <c r="AC2506" s="210">
        <v>37027.875</v>
      </c>
    </row>
    <row r="2507" spans="1:30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25">
        <f t="shared" ref="F2507:F2570" si="200">E2507*SUM(P2507:Q2507)</f>
        <v>10000</v>
      </c>
      <c r="G2507" s="214">
        <v>1247244</v>
      </c>
      <c r="H2507" s="210">
        <v>37026.38076388889</v>
      </c>
      <c r="I2507" t="s">
        <v>3334</v>
      </c>
      <c r="M2507" t="s">
        <v>3795</v>
      </c>
      <c r="N2507" t="s">
        <v>3275</v>
      </c>
      <c r="O2507" t="s">
        <v>3373</v>
      </c>
      <c r="Q2507" s="211">
        <v>10000</v>
      </c>
      <c r="S2507" t="s">
        <v>3796</v>
      </c>
      <c r="T2507" t="s">
        <v>2685</v>
      </c>
      <c r="U2507" s="213">
        <v>4.3899999999999997</v>
      </c>
      <c r="V2507" t="s">
        <v>3463</v>
      </c>
      <c r="W2507" t="s">
        <v>3363</v>
      </c>
      <c r="X2507" t="s">
        <v>3364</v>
      </c>
      <c r="Y2507" t="s">
        <v>3280</v>
      </c>
      <c r="Z2507" t="s">
        <v>4117</v>
      </c>
      <c r="AA2507">
        <v>789902</v>
      </c>
      <c r="AB2507" s="210">
        <v>37027.875</v>
      </c>
      <c r="AC2507" s="210">
        <v>37027.875</v>
      </c>
    </row>
    <row r="2508" spans="1:30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25">
        <f t="shared" si="200"/>
        <v>10000</v>
      </c>
      <c r="G2508" s="214">
        <v>1247245</v>
      </c>
      <c r="H2508" s="210">
        <v>37026.38077546296</v>
      </c>
      <c r="I2508" t="s">
        <v>3157</v>
      </c>
      <c r="M2508" t="s">
        <v>3795</v>
      </c>
      <c r="N2508" t="s">
        <v>3275</v>
      </c>
      <c r="O2508" t="s">
        <v>3276</v>
      </c>
      <c r="P2508" s="211">
        <v>10000</v>
      </c>
      <c r="S2508" t="s">
        <v>3796</v>
      </c>
      <c r="T2508" t="s">
        <v>2685</v>
      </c>
      <c r="U2508" s="213">
        <v>4.5462999999999996</v>
      </c>
      <c r="V2508" t="s">
        <v>1188</v>
      </c>
      <c r="W2508" t="s">
        <v>3278</v>
      </c>
      <c r="X2508" t="s">
        <v>3279</v>
      </c>
      <c r="Y2508" t="s">
        <v>3280</v>
      </c>
      <c r="Z2508" t="s">
        <v>4117</v>
      </c>
      <c r="AA2508">
        <v>789903</v>
      </c>
      <c r="AB2508" s="210">
        <v>37027.875</v>
      </c>
      <c r="AC2508" s="210">
        <v>37027.875</v>
      </c>
    </row>
    <row r="2509" spans="1:30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25">
        <f t="shared" si="200"/>
        <v>10000</v>
      </c>
      <c r="G2509" s="214">
        <v>1247246</v>
      </c>
      <c r="H2509" s="210">
        <v>37026.380856481483</v>
      </c>
      <c r="I2509" t="s">
        <v>3246</v>
      </c>
      <c r="M2509" t="s">
        <v>3795</v>
      </c>
      <c r="N2509" t="s">
        <v>3275</v>
      </c>
      <c r="O2509" t="s">
        <v>3696</v>
      </c>
      <c r="Q2509" s="211">
        <v>10000</v>
      </c>
      <c r="S2509" t="s">
        <v>3796</v>
      </c>
      <c r="T2509" t="s">
        <v>2685</v>
      </c>
      <c r="U2509" s="213">
        <v>10.824999999999999</v>
      </c>
      <c r="V2509" t="s">
        <v>3706</v>
      </c>
      <c r="W2509" t="s">
        <v>3695</v>
      </c>
      <c r="X2509" t="s">
        <v>3580</v>
      </c>
      <c r="Y2509" t="s">
        <v>3280</v>
      </c>
      <c r="Z2509" t="s">
        <v>4117</v>
      </c>
      <c r="AA2509">
        <v>789904</v>
      </c>
      <c r="AB2509" s="210">
        <v>37027.875</v>
      </c>
      <c r="AC2509" s="210">
        <v>37027.875</v>
      </c>
    </row>
    <row r="2510" spans="1:30" x14ac:dyDescent="0.2">
      <c r="A2510" s="44" t="str">
        <f t="shared" si="196"/>
        <v>US Crude Financial</v>
      </c>
      <c r="B2510" s="44" t="str">
        <f t="shared" si="197"/>
        <v>US</v>
      </c>
      <c r="C2510" s="44" t="str">
        <f t="shared" si="198"/>
        <v>Crude</v>
      </c>
      <c r="D2510" s="44" t="str">
        <f t="shared" si="199"/>
        <v>Financial</v>
      </c>
      <c r="E2510" s="44">
        <f>IF(VLOOKUP(S2510,'DD-Lookup'!$J$6:$L$50,3,FALSE)="Monthly",(YEAR(AC2510)-YEAR(AB2510))*12+MONTH(AC2510)-MONTH(AB2510)+1,(AC2510-AB2510+1))</f>
        <v>1</v>
      </c>
      <c r="F2510" s="225">
        <f t="shared" si="200"/>
        <v>50000</v>
      </c>
      <c r="G2510" s="214">
        <v>1247247</v>
      </c>
      <c r="H2510" s="210">
        <v>37026.380856481483</v>
      </c>
      <c r="I2510" t="s">
        <v>3045</v>
      </c>
      <c r="M2510" t="s">
        <v>4216</v>
      </c>
      <c r="N2510" t="s">
        <v>3046</v>
      </c>
      <c r="O2510" t="s">
        <v>3047</v>
      </c>
      <c r="P2510" s="211">
        <v>50000</v>
      </c>
      <c r="S2510" t="s">
        <v>3802</v>
      </c>
      <c r="T2510" t="s">
        <v>2685</v>
      </c>
      <c r="U2510" s="213">
        <v>28.82</v>
      </c>
      <c r="V2510" t="s">
        <v>1520</v>
      </c>
      <c r="W2510" t="s">
        <v>3049</v>
      </c>
      <c r="X2510" t="s">
        <v>3050</v>
      </c>
      <c r="Y2510" t="s">
        <v>2803</v>
      </c>
      <c r="Z2510" t="s">
        <v>4117</v>
      </c>
      <c r="AA2510" t="s">
        <v>1900</v>
      </c>
      <c r="AB2510" s="210">
        <v>37043</v>
      </c>
      <c r="AC2510" s="210">
        <v>37072</v>
      </c>
    </row>
    <row r="2511" spans="1:30" x14ac:dyDescent="0.2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30</v>
      </c>
      <c r="F2511" s="225">
        <f t="shared" si="200"/>
        <v>300000</v>
      </c>
      <c r="G2511" s="214">
        <v>1247248</v>
      </c>
      <c r="H2511" s="210">
        <v>37026.380868055552</v>
      </c>
      <c r="I2511" t="s">
        <v>2623</v>
      </c>
      <c r="M2511" t="s">
        <v>3795</v>
      </c>
      <c r="N2511" t="s">
        <v>3247</v>
      </c>
      <c r="O2511" t="s">
        <v>3248</v>
      </c>
      <c r="Q2511" s="211">
        <v>10000</v>
      </c>
      <c r="S2511" t="s">
        <v>3796</v>
      </c>
      <c r="T2511" t="s">
        <v>2685</v>
      </c>
      <c r="U2511" s="213">
        <v>4.49</v>
      </c>
      <c r="V2511" t="s">
        <v>1546</v>
      </c>
      <c r="W2511" t="s">
        <v>3975</v>
      </c>
      <c r="X2511" t="s">
        <v>3250</v>
      </c>
      <c r="Y2511" t="s">
        <v>2803</v>
      </c>
      <c r="Z2511" t="s">
        <v>4117</v>
      </c>
      <c r="AA2511" t="s">
        <v>1901</v>
      </c>
      <c r="AB2511" s="210">
        <v>37043.875</v>
      </c>
      <c r="AC2511" s="210">
        <v>37072.875</v>
      </c>
      <c r="AD2511">
        <f>(AC2511-AB2511+1)*SUM(P2511:Q2511)</f>
        <v>300000</v>
      </c>
    </row>
    <row r="2512" spans="1:30" x14ac:dyDescent="0.2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25">
        <f t="shared" si="200"/>
        <v>10000</v>
      </c>
      <c r="G2512" s="214">
        <v>1247249</v>
      </c>
      <c r="H2512" s="210">
        <v>37026.380891203706</v>
      </c>
      <c r="I2512" t="s">
        <v>3086</v>
      </c>
      <c r="M2512" t="s">
        <v>3795</v>
      </c>
      <c r="N2512" t="s">
        <v>3623</v>
      </c>
      <c r="O2512" t="s">
        <v>3624</v>
      </c>
      <c r="Q2512" s="211">
        <v>10000</v>
      </c>
      <c r="S2512" t="s">
        <v>4320</v>
      </c>
      <c r="T2512" t="s">
        <v>3625</v>
      </c>
      <c r="U2512" s="213">
        <v>6.03</v>
      </c>
      <c r="V2512" t="s">
        <v>1802</v>
      </c>
      <c r="W2512" t="s">
        <v>3627</v>
      </c>
      <c r="X2512" t="s">
        <v>3628</v>
      </c>
      <c r="Y2512" t="s">
        <v>3280</v>
      </c>
      <c r="Z2512" t="s">
        <v>4118</v>
      </c>
      <c r="AA2512">
        <v>789905</v>
      </c>
      <c r="AB2512" s="210">
        <v>37026.875</v>
      </c>
      <c r="AC2512" s="210">
        <v>37026.875</v>
      </c>
    </row>
    <row r="2513" spans="1:30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30</v>
      </c>
      <c r="F2513" s="225">
        <f t="shared" si="200"/>
        <v>75000</v>
      </c>
      <c r="G2513" s="214">
        <v>1247251</v>
      </c>
      <c r="H2513" s="210">
        <v>37026.380937499998</v>
      </c>
      <c r="I2513" t="s">
        <v>3318</v>
      </c>
      <c r="M2513" t="s">
        <v>3795</v>
      </c>
      <c r="N2513" t="s">
        <v>3303</v>
      </c>
      <c r="O2513" t="s">
        <v>1119</v>
      </c>
      <c r="Q2513" s="211">
        <v>2500</v>
      </c>
      <c r="S2513" t="s">
        <v>3796</v>
      </c>
      <c r="T2513" t="s">
        <v>2685</v>
      </c>
      <c r="U2513" s="213">
        <v>4.9800000000000004</v>
      </c>
      <c r="V2513" t="s">
        <v>1284</v>
      </c>
      <c r="W2513" t="s">
        <v>1111</v>
      </c>
      <c r="X2513" t="s">
        <v>1112</v>
      </c>
      <c r="Y2513" t="s">
        <v>2803</v>
      </c>
      <c r="Z2513" t="s">
        <v>4117</v>
      </c>
      <c r="AA2513" t="s">
        <v>1902</v>
      </c>
      <c r="AB2513" s="210">
        <v>37135.875</v>
      </c>
      <c r="AC2513" s="210">
        <v>37164.875</v>
      </c>
      <c r="AD2513">
        <f>(AC2513-AB2513+1)*SUM(P2513:Q2513)</f>
        <v>75000</v>
      </c>
    </row>
    <row r="2514" spans="1:30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25">
        <f t="shared" si="200"/>
        <v>5000</v>
      </c>
      <c r="G2514" s="214">
        <v>1247252</v>
      </c>
      <c r="H2514" s="210">
        <v>37026.380949074075</v>
      </c>
      <c r="I2514" t="s">
        <v>3822</v>
      </c>
      <c r="M2514" t="s">
        <v>3795</v>
      </c>
      <c r="N2514" t="s">
        <v>3275</v>
      </c>
      <c r="O2514" t="s">
        <v>3577</v>
      </c>
      <c r="P2514" s="211">
        <v>5000</v>
      </c>
      <c r="S2514" t="s">
        <v>3796</v>
      </c>
      <c r="T2514" t="s">
        <v>2685</v>
      </c>
      <c r="U2514" s="213">
        <v>4.75</v>
      </c>
      <c r="V2514" t="s">
        <v>1799</v>
      </c>
      <c r="W2514" t="s">
        <v>3579</v>
      </c>
      <c r="X2514" t="s">
        <v>3580</v>
      </c>
      <c r="Y2514" t="s">
        <v>3280</v>
      </c>
      <c r="Z2514" t="s">
        <v>4117</v>
      </c>
      <c r="AA2514">
        <v>789907</v>
      </c>
      <c r="AB2514" s="210">
        <v>37027.875</v>
      </c>
      <c r="AC2514" s="210">
        <v>37027.875</v>
      </c>
    </row>
    <row r="2515" spans="1:30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25">
        <f t="shared" si="200"/>
        <v>5000</v>
      </c>
      <c r="G2515" s="214">
        <v>1247253</v>
      </c>
      <c r="H2515" s="210">
        <v>37026.380995370368</v>
      </c>
      <c r="I2515" t="s">
        <v>1371</v>
      </c>
      <c r="M2515" t="s">
        <v>3795</v>
      </c>
      <c r="N2515" t="s">
        <v>3275</v>
      </c>
      <c r="O2515" t="s">
        <v>3407</v>
      </c>
      <c r="P2515" s="211">
        <v>5000</v>
      </c>
      <c r="S2515" t="s">
        <v>3796</v>
      </c>
      <c r="T2515" t="s">
        <v>2685</v>
      </c>
      <c r="U2515" s="213">
        <v>4.6749999999999998</v>
      </c>
      <c r="V2515" t="s">
        <v>1372</v>
      </c>
      <c r="W2515" t="s">
        <v>3408</v>
      </c>
      <c r="X2515" t="s">
        <v>3409</v>
      </c>
      <c r="Y2515" t="s">
        <v>3280</v>
      </c>
      <c r="Z2515" t="s">
        <v>4117</v>
      </c>
      <c r="AA2515">
        <v>789908</v>
      </c>
      <c r="AB2515" s="210">
        <v>37027.875</v>
      </c>
      <c r="AC2515" s="210">
        <v>37027.875</v>
      </c>
    </row>
    <row r="2516" spans="1:30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25">
        <f t="shared" si="200"/>
        <v>10000</v>
      </c>
      <c r="G2516" s="214">
        <v>1247254</v>
      </c>
      <c r="H2516" s="210">
        <v>37026.381041666667</v>
      </c>
      <c r="I2516" t="s">
        <v>1903</v>
      </c>
      <c r="M2516" t="s">
        <v>3795</v>
      </c>
      <c r="N2516" t="s">
        <v>3275</v>
      </c>
      <c r="O2516" t="s">
        <v>1301</v>
      </c>
      <c r="Q2516" s="211">
        <v>10000</v>
      </c>
      <c r="S2516" t="s">
        <v>3796</v>
      </c>
      <c r="T2516" t="s">
        <v>2685</v>
      </c>
      <c r="U2516" s="213">
        <v>4.4249999999999998</v>
      </c>
      <c r="V2516" t="s">
        <v>1904</v>
      </c>
      <c r="W2516" t="s">
        <v>3586</v>
      </c>
      <c r="X2516" t="s">
        <v>1302</v>
      </c>
      <c r="Y2516" t="s">
        <v>3280</v>
      </c>
      <c r="Z2516" t="s">
        <v>4117</v>
      </c>
      <c r="AA2516">
        <v>789909</v>
      </c>
      <c r="AB2516" s="210">
        <v>37027.875</v>
      </c>
      <c r="AC2516" s="210">
        <v>37027.875</v>
      </c>
    </row>
    <row r="2517" spans="1:30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25">
        <f t="shared" si="200"/>
        <v>5000</v>
      </c>
      <c r="G2517" s="214">
        <v>1247255</v>
      </c>
      <c r="H2517" s="210">
        <v>37026.381099537037</v>
      </c>
      <c r="I2517" t="s">
        <v>1390</v>
      </c>
      <c r="M2517" t="s">
        <v>3795</v>
      </c>
      <c r="N2517" t="s">
        <v>3275</v>
      </c>
      <c r="O2517" t="s">
        <v>3438</v>
      </c>
      <c r="Q2517" s="211">
        <v>5000</v>
      </c>
      <c r="S2517" t="s">
        <v>3796</v>
      </c>
      <c r="T2517" t="s">
        <v>2685</v>
      </c>
      <c r="U2517" s="213">
        <v>4.665</v>
      </c>
      <c r="V2517" t="s">
        <v>1391</v>
      </c>
      <c r="W2517" t="s">
        <v>3408</v>
      </c>
      <c r="X2517" t="s">
        <v>3409</v>
      </c>
      <c r="Y2517" t="s">
        <v>3280</v>
      </c>
      <c r="Z2517" t="s">
        <v>4117</v>
      </c>
      <c r="AA2517">
        <v>789910</v>
      </c>
      <c r="AB2517" s="210">
        <v>37027.875</v>
      </c>
      <c r="AC2517" s="210">
        <v>37027.875</v>
      </c>
    </row>
    <row r="2518" spans="1:30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25">
        <f t="shared" si="200"/>
        <v>5000</v>
      </c>
      <c r="G2518" s="214">
        <v>1247256</v>
      </c>
      <c r="H2518" s="210">
        <v>37026.381111111114</v>
      </c>
      <c r="I2518" t="s">
        <v>3427</v>
      </c>
      <c r="M2518" t="s">
        <v>3795</v>
      </c>
      <c r="N2518" t="s">
        <v>3275</v>
      </c>
      <c r="O2518" t="s">
        <v>3407</v>
      </c>
      <c r="P2518" s="211">
        <v>5000</v>
      </c>
      <c r="S2518" t="s">
        <v>3796</v>
      </c>
      <c r="T2518" t="s">
        <v>2685</v>
      </c>
      <c r="U2518" s="213">
        <v>4.67</v>
      </c>
      <c r="V2518" t="s">
        <v>3428</v>
      </c>
      <c r="W2518" t="s">
        <v>3408</v>
      </c>
      <c r="X2518" t="s">
        <v>3409</v>
      </c>
      <c r="Y2518" t="s">
        <v>3280</v>
      </c>
      <c r="Z2518" t="s">
        <v>4117</v>
      </c>
      <c r="AA2518">
        <v>789911</v>
      </c>
      <c r="AB2518" s="210">
        <v>37027.875</v>
      </c>
      <c r="AC2518" s="210">
        <v>37027.875</v>
      </c>
    </row>
    <row r="2519" spans="1:30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25">
        <f t="shared" si="200"/>
        <v>2200</v>
      </c>
      <c r="G2519" s="214">
        <v>1247258</v>
      </c>
      <c r="H2519" s="210">
        <v>37026.381122685183</v>
      </c>
      <c r="I2519" t="s">
        <v>1155</v>
      </c>
      <c r="M2519" t="s">
        <v>3795</v>
      </c>
      <c r="N2519" t="s">
        <v>3275</v>
      </c>
      <c r="O2519" t="s">
        <v>3442</v>
      </c>
      <c r="Q2519" s="211">
        <v>2200</v>
      </c>
      <c r="S2519" t="s">
        <v>3796</v>
      </c>
      <c r="T2519" t="s">
        <v>2685</v>
      </c>
      <c r="U2519" s="213">
        <v>4.5563000000000002</v>
      </c>
      <c r="V2519" t="s">
        <v>1264</v>
      </c>
      <c r="W2519" t="s">
        <v>3278</v>
      </c>
      <c r="X2519" t="s">
        <v>3279</v>
      </c>
      <c r="Y2519" t="s">
        <v>3280</v>
      </c>
      <c r="Z2519" t="s">
        <v>4117</v>
      </c>
      <c r="AA2519">
        <v>789913</v>
      </c>
      <c r="AB2519" s="210">
        <v>37027.875</v>
      </c>
      <c r="AC2519" s="210">
        <v>37027.875</v>
      </c>
    </row>
    <row r="2520" spans="1:30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25">
        <f t="shared" si="200"/>
        <v>7500</v>
      </c>
      <c r="G2520" s="214">
        <v>1247257</v>
      </c>
      <c r="H2520" s="210">
        <v>37026.381122685183</v>
      </c>
      <c r="I2520" t="s">
        <v>3157</v>
      </c>
      <c r="M2520" t="s">
        <v>3795</v>
      </c>
      <c r="N2520" t="s">
        <v>3275</v>
      </c>
      <c r="O2520" t="s">
        <v>3276</v>
      </c>
      <c r="P2520" s="211">
        <v>7500</v>
      </c>
      <c r="S2520" t="s">
        <v>3796</v>
      </c>
      <c r="T2520" t="s">
        <v>2685</v>
      </c>
      <c r="U2520" s="213">
        <v>4.5449999999999999</v>
      </c>
      <c r="V2520" t="s">
        <v>1188</v>
      </c>
      <c r="W2520" t="s">
        <v>3278</v>
      </c>
      <c r="X2520" t="s">
        <v>3279</v>
      </c>
      <c r="Y2520" t="s">
        <v>3280</v>
      </c>
      <c r="Z2520" t="s">
        <v>4117</v>
      </c>
      <c r="AA2520">
        <v>789912</v>
      </c>
      <c r="AB2520" s="210">
        <v>37027.875</v>
      </c>
      <c r="AC2520" s="210">
        <v>37027.875</v>
      </c>
    </row>
    <row r="2521" spans="1:30" x14ac:dyDescent="0.2">
      <c r="A2521" s="44" t="str">
        <f t="shared" si="196"/>
        <v>US Power Physical</v>
      </c>
      <c r="B2521" s="44" t="str">
        <f t="shared" si="197"/>
        <v>US</v>
      </c>
      <c r="C2521" s="44" t="str">
        <f t="shared" si="198"/>
        <v>Power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15</v>
      </c>
      <c r="F2521" s="225">
        <f t="shared" si="200"/>
        <v>750</v>
      </c>
      <c r="G2521" s="214">
        <v>1247259</v>
      </c>
      <c r="H2521" s="210">
        <v>37026.38113425926</v>
      </c>
      <c r="I2521" t="s">
        <v>2632</v>
      </c>
      <c r="M2521" t="s">
        <v>3886</v>
      </c>
      <c r="N2521" t="s">
        <v>3096</v>
      </c>
      <c r="O2521" t="s">
        <v>3486</v>
      </c>
      <c r="Q2521" s="211">
        <v>50</v>
      </c>
      <c r="S2521" t="s">
        <v>3794</v>
      </c>
      <c r="T2521" t="s">
        <v>2685</v>
      </c>
      <c r="U2521" s="213">
        <v>47</v>
      </c>
      <c r="V2521" t="s">
        <v>3197</v>
      </c>
      <c r="W2521" t="s">
        <v>3138</v>
      </c>
      <c r="X2521" t="s">
        <v>3139</v>
      </c>
      <c r="Y2521" t="s">
        <v>3074</v>
      </c>
      <c r="Z2521" t="s">
        <v>4112</v>
      </c>
      <c r="AA2521">
        <v>611217.1</v>
      </c>
      <c r="AB2521" s="210">
        <v>37028.875</v>
      </c>
      <c r="AC2521" s="210">
        <v>37042.875</v>
      </c>
    </row>
    <row r="2522" spans="1:30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25">
        <f t="shared" si="200"/>
        <v>5000</v>
      </c>
      <c r="G2522" s="214">
        <v>1247261</v>
      </c>
      <c r="H2522" s="210">
        <v>37026.381157407406</v>
      </c>
      <c r="I2522" t="s">
        <v>3427</v>
      </c>
      <c r="M2522" t="s">
        <v>3795</v>
      </c>
      <c r="N2522" t="s">
        <v>3275</v>
      </c>
      <c r="O2522" t="s">
        <v>3407</v>
      </c>
      <c r="P2522" s="211">
        <v>5000</v>
      </c>
      <c r="S2522" t="s">
        <v>3796</v>
      </c>
      <c r="T2522" t="s">
        <v>2685</v>
      </c>
      <c r="U2522" s="213">
        <v>4.665</v>
      </c>
      <c r="V2522" t="s">
        <v>3428</v>
      </c>
      <c r="W2522" t="s">
        <v>3408</v>
      </c>
      <c r="X2522" t="s">
        <v>3409</v>
      </c>
      <c r="Y2522" t="s">
        <v>3280</v>
      </c>
      <c r="Z2522" t="s">
        <v>4117</v>
      </c>
      <c r="AA2522">
        <v>789915</v>
      </c>
      <c r="AB2522" s="210">
        <v>37027.875</v>
      </c>
      <c r="AC2522" s="210">
        <v>37027.875</v>
      </c>
    </row>
    <row r="2523" spans="1:30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25">
        <f t="shared" si="200"/>
        <v>5000</v>
      </c>
      <c r="G2523" s="214">
        <v>1247260</v>
      </c>
      <c r="H2523" s="210">
        <v>37026.381157407406</v>
      </c>
      <c r="I2523" t="s">
        <v>3396</v>
      </c>
      <c r="M2523" t="s">
        <v>3795</v>
      </c>
      <c r="N2523" t="s">
        <v>3275</v>
      </c>
      <c r="O2523" t="s">
        <v>3437</v>
      </c>
      <c r="Q2523" s="211">
        <v>5000</v>
      </c>
      <c r="S2523" t="s">
        <v>3796</v>
      </c>
      <c r="T2523" t="s">
        <v>2685</v>
      </c>
      <c r="U2523" s="213">
        <v>4.5563000000000002</v>
      </c>
      <c r="V2523" t="s">
        <v>3443</v>
      </c>
      <c r="W2523" t="s">
        <v>3278</v>
      </c>
      <c r="X2523" t="s">
        <v>3279</v>
      </c>
      <c r="Y2523" t="s">
        <v>3280</v>
      </c>
      <c r="Z2523" t="s">
        <v>4117</v>
      </c>
      <c r="AA2523">
        <v>789914</v>
      </c>
      <c r="AB2523" s="210">
        <v>37027.875</v>
      </c>
      <c r="AC2523" s="210">
        <v>37027.875</v>
      </c>
    </row>
    <row r="2524" spans="1:30" x14ac:dyDescent="0.2">
      <c r="A2524" s="44" t="str">
        <f t="shared" si="196"/>
        <v>US Crude Financial</v>
      </c>
      <c r="B2524" s="44" t="str">
        <f t="shared" si="197"/>
        <v>US</v>
      </c>
      <c r="C2524" s="44" t="str">
        <f t="shared" si="198"/>
        <v>Crude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</v>
      </c>
      <c r="F2524" s="225">
        <f t="shared" si="200"/>
        <v>50000</v>
      </c>
      <c r="G2524" s="214">
        <v>1247262</v>
      </c>
      <c r="H2524" s="210">
        <v>37026.381180555552</v>
      </c>
      <c r="I2524" t="s">
        <v>3045</v>
      </c>
      <c r="M2524" t="s">
        <v>4216</v>
      </c>
      <c r="N2524" t="s">
        <v>3046</v>
      </c>
      <c r="O2524" t="s">
        <v>3047</v>
      </c>
      <c r="P2524" s="211">
        <v>50000</v>
      </c>
      <c r="S2524" t="s">
        <v>3802</v>
      </c>
      <c r="T2524" t="s">
        <v>2685</v>
      </c>
      <c r="U2524" s="213">
        <v>28.78</v>
      </c>
      <c r="V2524" t="s">
        <v>3048</v>
      </c>
      <c r="W2524" t="s">
        <v>3049</v>
      </c>
      <c r="X2524" t="s">
        <v>3050</v>
      </c>
      <c r="Y2524" t="s">
        <v>2803</v>
      </c>
      <c r="Z2524" t="s">
        <v>4117</v>
      </c>
      <c r="AA2524" t="s">
        <v>1905</v>
      </c>
      <c r="AB2524" s="210">
        <v>37043</v>
      </c>
      <c r="AC2524" s="210">
        <v>37072</v>
      </c>
    </row>
    <row r="2525" spans="1:30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25">
        <f t="shared" si="200"/>
        <v>5000</v>
      </c>
      <c r="G2525" s="214">
        <v>1247263</v>
      </c>
      <c r="H2525" s="210">
        <v>37026.381192129629</v>
      </c>
      <c r="I2525" t="s">
        <v>3427</v>
      </c>
      <c r="M2525" t="s">
        <v>3795</v>
      </c>
      <c r="N2525" t="s">
        <v>3275</v>
      </c>
      <c r="O2525" t="s">
        <v>3438</v>
      </c>
      <c r="P2525" s="211">
        <v>5000</v>
      </c>
      <c r="S2525" t="s">
        <v>3796</v>
      </c>
      <c r="T2525" t="s">
        <v>2685</v>
      </c>
      <c r="U2525" s="213">
        <v>4.66</v>
      </c>
      <c r="V2525" t="s">
        <v>3428</v>
      </c>
      <c r="W2525" t="s">
        <v>3408</v>
      </c>
      <c r="X2525" t="s">
        <v>3409</v>
      </c>
      <c r="Y2525" t="s">
        <v>3280</v>
      </c>
      <c r="Z2525" t="s">
        <v>4117</v>
      </c>
      <c r="AA2525">
        <v>789916</v>
      </c>
      <c r="AB2525" s="210">
        <v>37027.875</v>
      </c>
      <c r="AC2525" s="210">
        <v>37027.875</v>
      </c>
    </row>
    <row r="2526" spans="1:30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25">
        <f t="shared" si="200"/>
        <v>10000</v>
      </c>
      <c r="G2526" s="214">
        <v>1247264</v>
      </c>
      <c r="H2526" s="210">
        <v>37026.381192129629</v>
      </c>
      <c r="I2526" t="s">
        <v>3822</v>
      </c>
      <c r="M2526" t="s">
        <v>3795</v>
      </c>
      <c r="N2526" t="s">
        <v>3275</v>
      </c>
      <c r="O2526" t="s">
        <v>3535</v>
      </c>
      <c r="Q2526" s="211">
        <v>10000</v>
      </c>
      <c r="S2526" t="s">
        <v>3796</v>
      </c>
      <c r="T2526" t="s">
        <v>2685</v>
      </c>
      <c r="U2526" s="213">
        <v>4.42</v>
      </c>
      <c r="V2526" t="s">
        <v>1602</v>
      </c>
      <c r="W2526" t="s">
        <v>3471</v>
      </c>
      <c r="X2526" t="s">
        <v>3472</v>
      </c>
      <c r="Y2526" t="s">
        <v>3280</v>
      </c>
      <c r="Z2526" t="s">
        <v>4117</v>
      </c>
      <c r="AA2526">
        <v>789917</v>
      </c>
      <c r="AB2526" s="210">
        <v>37027.875</v>
      </c>
      <c r="AC2526" s="210">
        <v>37027.875</v>
      </c>
    </row>
    <row r="2527" spans="1:30" x14ac:dyDescent="0.2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25">
        <f t="shared" si="200"/>
        <v>450000</v>
      </c>
      <c r="G2527" s="214">
        <v>1247266</v>
      </c>
      <c r="H2527" s="210">
        <v>37026.381238425929</v>
      </c>
      <c r="I2527" t="s">
        <v>1309</v>
      </c>
      <c r="M2527" t="s">
        <v>3795</v>
      </c>
      <c r="N2527" t="s">
        <v>3247</v>
      </c>
      <c r="O2527" t="s">
        <v>3248</v>
      </c>
      <c r="P2527" s="211">
        <v>15000</v>
      </c>
      <c r="S2527" t="s">
        <v>3796</v>
      </c>
      <c r="T2527" t="s">
        <v>2685</v>
      </c>
      <c r="U2527" s="213">
        <v>4.4850000000000003</v>
      </c>
      <c r="V2527" t="s">
        <v>1906</v>
      </c>
      <c r="W2527" t="s">
        <v>3975</v>
      </c>
      <c r="X2527" t="s">
        <v>3250</v>
      </c>
      <c r="Y2527" t="s">
        <v>2803</v>
      </c>
      <c r="Z2527" t="s">
        <v>4117</v>
      </c>
      <c r="AA2527" t="s">
        <v>1907</v>
      </c>
      <c r="AB2527" s="210">
        <v>37043.875</v>
      </c>
      <c r="AC2527" s="210">
        <v>37072.875</v>
      </c>
      <c r="AD2527">
        <f>(AC2527-AB2527+1)*SUM(P2527:Q2527)</f>
        <v>450000</v>
      </c>
    </row>
    <row r="2528" spans="1:30" x14ac:dyDescent="0.2">
      <c r="A2528" s="44" t="str">
        <f t="shared" si="196"/>
        <v xml:space="preserve"> Natural Gas Physical</v>
      </c>
      <c r="B2528" s="44" t="str">
        <f t="shared" si="197"/>
        <v/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25">
        <f t="shared" si="200"/>
        <v>6800</v>
      </c>
      <c r="G2528" s="214">
        <v>1247265</v>
      </c>
      <c r="H2528" s="210">
        <v>37026.381238425929</v>
      </c>
      <c r="I2528" t="s">
        <v>3389</v>
      </c>
      <c r="M2528" t="s">
        <v>3795</v>
      </c>
      <c r="N2528" t="s">
        <v>3352</v>
      </c>
      <c r="O2528" t="s">
        <v>3353</v>
      </c>
      <c r="Q2528" s="211">
        <v>6800</v>
      </c>
      <c r="S2528" t="s">
        <v>3796</v>
      </c>
      <c r="T2528" t="s">
        <v>2685</v>
      </c>
      <c r="U2528" s="213">
        <v>4.68</v>
      </c>
      <c r="V2528" t="s">
        <v>1410</v>
      </c>
      <c r="W2528" t="s">
        <v>3355</v>
      </c>
      <c r="X2528" t="s">
        <v>3356</v>
      </c>
      <c r="Y2528" t="s">
        <v>3280</v>
      </c>
      <c r="Z2528" t="s">
        <v>4117</v>
      </c>
      <c r="AA2528">
        <v>789918</v>
      </c>
      <c r="AB2528" s="210">
        <v>37027.875</v>
      </c>
      <c r="AC2528" s="210">
        <v>37027.875</v>
      </c>
    </row>
    <row r="2529" spans="1:30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25">
        <f t="shared" si="200"/>
        <v>5000</v>
      </c>
      <c r="G2529" s="214">
        <v>1247267</v>
      </c>
      <c r="H2529" s="210">
        <v>37026.381249999999</v>
      </c>
      <c r="I2529" t="s">
        <v>3439</v>
      </c>
      <c r="M2529" t="s">
        <v>3795</v>
      </c>
      <c r="N2529" t="s">
        <v>3275</v>
      </c>
      <c r="O2529" t="s">
        <v>3361</v>
      </c>
      <c r="Q2529" s="211">
        <v>5000</v>
      </c>
      <c r="S2529" t="s">
        <v>3796</v>
      </c>
      <c r="T2529" t="s">
        <v>2685</v>
      </c>
      <c r="U2529" s="213">
        <v>4.3949999999999996</v>
      </c>
      <c r="V2529" t="s">
        <v>1790</v>
      </c>
      <c r="W2529" t="s">
        <v>3363</v>
      </c>
      <c r="X2529" t="s">
        <v>3364</v>
      </c>
      <c r="Y2529" t="s">
        <v>3280</v>
      </c>
      <c r="Z2529" t="s">
        <v>4117</v>
      </c>
      <c r="AA2529">
        <v>789919</v>
      </c>
      <c r="AB2529" s="210">
        <v>37027.875</v>
      </c>
      <c r="AC2529" s="210">
        <v>37027.875</v>
      </c>
    </row>
    <row r="2530" spans="1:30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25">
        <f t="shared" si="200"/>
        <v>5000</v>
      </c>
      <c r="G2530" s="214">
        <v>1247268</v>
      </c>
      <c r="H2530" s="210">
        <v>37026.381284722222</v>
      </c>
      <c r="I2530" t="s">
        <v>3427</v>
      </c>
      <c r="M2530" t="s">
        <v>3795</v>
      </c>
      <c r="N2530" t="s">
        <v>3275</v>
      </c>
      <c r="O2530" t="s">
        <v>3407</v>
      </c>
      <c r="P2530" s="211">
        <v>5000</v>
      </c>
      <c r="S2530" t="s">
        <v>3796</v>
      </c>
      <c r="T2530" t="s">
        <v>2685</v>
      </c>
      <c r="U2530" s="213">
        <v>4.66</v>
      </c>
      <c r="V2530" t="s">
        <v>3428</v>
      </c>
      <c r="W2530" t="s">
        <v>3408</v>
      </c>
      <c r="X2530" t="s">
        <v>3409</v>
      </c>
      <c r="Y2530" t="s">
        <v>3280</v>
      </c>
      <c r="Z2530" t="s">
        <v>4117</v>
      </c>
      <c r="AA2530">
        <v>789920</v>
      </c>
      <c r="AB2530" s="210">
        <v>37027.875</v>
      </c>
      <c r="AC2530" s="210">
        <v>37027.875</v>
      </c>
    </row>
    <row r="2531" spans="1:30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25">
        <f t="shared" si="200"/>
        <v>1000</v>
      </c>
      <c r="G2531" s="214">
        <v>1247269</v>
      </c>
      <c r="H2531" s="210">
        <v>37026.381307870368</v>
      </c>
      <c r="I2531" t="s">
        <v>3468</v>
      </c>
      <c r="M2531" t="s">
        <v>3795</v>
      </c>
      <c r="N2531" t="s">
        <v>3275</v>
      </c>
      <c r="O2531" t="s">
        <v>3407</v>
      </c>
      <c r="Q2531" s="211">
        <v>1000</v>
      </c>
      <c r="S2531" t="s">
        <v>3796</v>
      </c>
      <c r="T2531" t="s">
        <v>2685</v>
      </c>
      <c r="U2531" s="213">
        <v>4.665</v>
      </c>
      <c r="V2531" t="s">
        <v>1290</v>
      </c>
      <c r="W2531" t="s">
        <v>3408</v>
      </c>
      <c r="X2531" t="s">
        <v>3409</v>
      </c>
      <c r="Y2531" t="s">
        <v>3280</v>
      </c>
      <c r="Z2531" t="s">
        <v>4117</v>
      </c>
      <c r="AA2531">
        <v>789921</v>
      </c>
      <c r="AB2531" s="210">
        <v>37027.875</v>
      </c>
      <c r="AC2531" s="210">
        <v>37027.875</v>
      </c>
    </row>
    <row r="2532" spans="1:30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25">
        <f t="shared" si="200"/>
        <v>5000</v>
      </c>
      <c r="G2532" s="214">
        <v>1247270</v>
      </c>
      <c r="H2532" s="210">
        <v>37026.381307870368</v>
      </c>
      <c r="I2532" t="s">
        <v>3157</v>
      </c>
      <c r="M2532" t="s">
        <v>3795</v>
      </c>
      <c r="N2532" t="s">
        <v>3275</v>
      </c>
      <c r="O2532" t="s">
        <v>3327</v>
      </c>
      <c r="P2532" s="211">
        <v>5000</v>
      </c>
      <c r="S2532" t="s">
        <v>3796</v>
      </c>
      <c r="T2532" t="s">
        <v>2685</v>
      </c>
      <c r="U2532" s="213">
        <v>4.3150000000000004</v>
      </c>
      <c r="V2532" t="s">
        <v>3493</v>
      </c>
      <c r="W2532" t="s">
        <v>3328</v>
      </c>
      <c r="X2532" t="s">
        <v>3329</v>
      </c>
      <c r="Y2532" t="s">
        <v>3280</v>
      </c>
      <c r="Z2532" t="s">
        <v>4117</v>
      </c>
      <c r="AA2532">
        <v>789923</v>
      </c>
      <c r="AB2532" s="210">
        <v>37027.875</v>
      </c>
      <c r="AC2532" s="210">
        <v>37027.875</v>
      </c>
    </row>
    <row r="2533" spans="1:30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25">
        <f t="shared" si="200"/>
        <v>5000</v>
      </c>
      <c r="G2533" s="214">
        <v>1247272</v>
      </c>
      <c r="H2533" s="210">
        <v>37026.381319444445</v>
      </c>
      <c r="I2533" t="s">
        <v>1436</v>
      </c>
      <c r="M2533" t="s">
        <v>3795</v>
      </c>
      <c r="N2533" t="s">
        <v>3275</v>
      </c>
      <c r="O2533" t="s">
        <v>3276</v>
      </c>
      <c r="Q2533" s="211">
        <v>5000</v>
      </c>
      <c r="S2533" t="s">
        <v>3796</v>
      </c>
      <c r="T2533" t="s">
        <v>2685</v>
      </c>
      <c r="U2533" s="213">
        <v>4.5462999999999996</v>
      </c>
      <c r="V2533" t="s">
        <v>1437</v>
      </c>
      <c r="W2533" t="s">
        <v>3278</v>
      </c>
      <c r="X2533" t="s">
        <v>3279</v>
      </c>
      <c r="Y2533" t="s">
        <v>3280</v>
      </c>
      <c r="Z2533" t="s">
        <v>4117</v>
      </c>
      <c r="AA2533">
        <v>789924</v>
      </c>
      <c r="AB2533" s="210">
        <v>37027.875</v>
      </c>
      <c r="AC2533" s="210">
        <v>37027.875</v>
      </c>
    </row>
    <row r="2534" spans="1:30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25">
        <f t="shared" si="200"/>
        <v>5000</v>
      </c>
      <c r="G2534" s="214">
        <v>1247271</v>
      </c>
      <c r="H2534" s="210">
        <v>37026.381319444445</v>
      </c>
      <c r="I2534" t="s">
        <v>1371</v>
      </c>
      <c r="M2534" t="s">
        <v>3795</v>
      </c>
      <c r="N2534" t="s">
        <v>3275</v>
      </c>
      <c r="O2534" t="s">
        <v>3339</v>
      </c>
      <c r="Q2534" s="211">
        <v>5000</v>
      </c>
      <c r="S2534" t="s">
        <v>3796</v>
      </c>
      <c r="T2534" t="s">
        <v>2685</v>
      </c>
      <c r="U2534" s="213">
        <v>4.3150000000000004</v>
      </c>
      <c r="V2534" t="s">
        <v>1908</v>
      </c>
      <c r="W2534" t="s">
        <v>3328</v>
      </c>
      <c r="X2534" t="s">
        <v>3329</v>
      </c>
      <c r="Y2534" t="s">
        <v>3280</v>
      </c>
      <c r="Z2534" t="s">
        <v>4117</v>
      </c>
      <c r="AA2534">
        <v>789922</v>
      </c>
      <c r="AB2534" s="210">
        <v>37027.875</v>
      </c>
      <c r="AC2534" s="210">
        <v>37027.875</v>
      </c>
    </row>
    <row r="2535" spans="1:30" x14ac:dyDescent="0.2">
      <c r="A2535" s="44" t="str">
        <f t="shared" si="196"/>
        <v>US Crude Financial</v>
      </c>
      <c r="B2535" s="44" t="str">
        <f t="shared" si="197"/>
        <v>US</v>
      </c>
      <c r="C2535" s="44" t="str">
        <f t="shared" si="198"/>
        <v>Crude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1</v>
      </c>
      <c r="F2535" s="225">
        <f t="shared" si="200"/>
        <v>50000</v>
      </c>
      <c r="G2535" s="214">
        <v>1247273</v>
      </c>
      <c r="H2535" s="210">
        <v>37026.381342592591</v>
      </c>
      <c r="I2535" t="s">
        <v>3246</v>
      </c>
      <c r="M2535" t="s">
        <v>4216</v>
      </c>
      <c r="N2535" t="s">
        <v>3046</v>
      </c>
      <c r="O2535" t="s">
        <v>3047</v>
      </c>
      <c r="Q2535" s="211">
        <v>50000</v>
      </c>
      <c r="S2535" t="s">
        <v>3802</v>
      </c>
      <c r="T2535" t="s">
        <v>2685</v>
      </c>
      <c r="U2535" s="213">
        <v>28.8</v>
      </c>
      <c r="V2535" t="s">
        <v>1514</v>
      </c>
      <c r="W2535" t="s">
        <v>3049</v>
      </c>
      <c r="X2535" t="s">
        <v>3050</v>
      </c>
      <c r="Y2535" t="s">
        <v>2803</v>
      </c>
      <c r="Z2535" t="s">
        <v>4117</v>
      </c>
      <c r="AA2535" t="s">
        <v>1909</v>
      </c>
      <c r="AB2535" s="210">
        <v>37043</v>
      </c>
      <c r="AC2535" s="210">
        <v>37072</v>
      </c>
    </row>
    <row r="2536" spans="1:30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25">
        <f t="shared" si="200"/>
        <v>5000</v>
      </c>
      <c r="G2536" s="214">
        <v>1247275</v>
      </c>
      <c r="H2536" s="210">
        <v>37026.381365740737</v>
      </c>
      <c r="I2536" t="s">
        <v>3336</v>
      </c>
      <c r="M2536" t="s">
        <v>3795</v>
      </c>
      <c r="N2536" t="s">
        <v>3275</v>
      </c>
      <c r="O2536" t="s">
        <v>3339</v>
      </c>
      <c r="P2536" s="211">
        <v>5000</v>
      </c>
      <c r="S2536" t="s">
        <v>3796</v>
      </c>
      <c r="T2536" t="s">
        <v>2685</v>
      </c>
      <c r="U2536" s="213">
        <v>4.3099999999999996</v>
      </c>
      <c r="V2536" t="s">
        <v>3499</v>
      </c>
      <c r="W2536" t="s">
        <v>3328</v>
      </c>
      <c r="X2536" t="s">
        <v>3329</v>
      </c>
      <c r="Y2536" t="s">
        <v>3280</v>
      </c>
      <c r="Z2536" t="s">
        <v>4117</v>
      </c>
      <c r="AA2536">
        <v>789925</v>
      </c>
      <c r="AB2536" s="210">
        <v>37027.875</v>
      </c>
      <c r="AC2536" s="210">
        <v>37027.875</v>
      </c>
    </row>
    <row r="2537" spans="1:30" x14ac:dyDescent="0.2">
      <c r="A2537" s="44" t="str">
        <f t="shared" si="196"/>
        <v>US Natural Gas Financial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30</v>
      </c>
      <c r="F2537" s="225">
        <f t="shared" si="200"/>
        <v>450000</v>
      </c>
      <c r="G2537" s="214">
        <v>1247276</v>
      </c>
      <c r="H2537" s="210">
        <v>37026.381388888891</v>
      </c>
      <c r="I2537" t="s">
        <v>4237</v>
      </c>
      <c r="J2537" t="s">
        <v>1247</v>
      </c>
      <c r="K2537" t="s">
        <v>3207</v>
      </c>
      <c r="M2537" t="s">
        <v>3795</v>
      </c>
      <c r="N2537" t="s">
        <v>3303</v>
      </c>
      <c r="O2537" t="s">
        <v>1702</v>
      </c>
      <c r="Q2537" s="211">
        <v>15000</v>
      </c>
      <c r="S2537" t="s">
        <v>3796</v>
      </c>
      <c r="T2537" t="s">
        <v>2685</v>
      </c>
      <c r="U2537" s="213">
        <v>1.7500000000000002E-2</v>
      </c>
      <c r="V2537" t="s">
        <v>1910</v>
      </c>
      <c r="W2537" t="s">
        <v>1179</v>
      </c>
      <c r="X2537" t="s">
        <v>1180</v>
      </c>
      <c r="Y2537" t="s">
        <v>2803</v>
      </c>
      <c r="Z2537" t="s">
        <v>4117</v>
      </c>
      <c r="AA2537" t="s">
        <v>1911</v>
      </c>
      <c r="AB2537" s="210">
        <v>37043.875</v>
      </c>
      <c r="AC2537" s="210">
        <v>37072.875</v>
      </c>
      <c r="AD2537">
        <f>(AC2537-AB2537+1)*SUM(P2537:Q2537)</f>
        <v>450000</v>
      </c>
    </row>
    <row r="2538" spans="1:30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25">
        <f t="shared" si="200"/>
        <v>10000</v>
      </c>
      <c r="G2538" s="214">
        <v>1247277</v>
      </c>
      <c r="H2538" s="210">
        <v>37026.381412037037</v>
      </c>
      <c r="I2538" t="s">
        <v>1912</v>
      </c>
      <c r="M2538" t="s">
        <v>3795</v>
      </c>
      <c r="N2538" t="s">
        <v>3275</v>
      </c>
      <c r="O2538" t="s">
        <v>1301</v>
      </c>
      <c r="Q2538" s="211">
        <v>10000</v>
      </c>
      <c r="S2538" t="s">
        <v>3796</v>
      </c>
      <c r="T2538" t="s">
        <v>2685</v>
      </c>
      <c r="U2538" s="213">
        <v>4.43</v>
      </c>
      <c r="V2538" t="s">
        <v>1913</v>
      </c>
      <c r="W2538" t="s">
        <v>3586</v>
      </c>
      <c r="X2538" t="s">
        <v>1302</v>
      </c>
      <c r="Y2538" t="s">
        <v>3280</v>
      </c>
      <c r="Z2538" t="s">
        <v>4117</v>
      </c>
      <c r="AA2538">
        <v>789926</v>
      </c>
      <c r="AB2538" s="210">
        <v>37027.875</v>
      </c>
      <c r="AC2538" s="210">
        <v>37027.875</v>
      </c>
    </row>
    <row r="2539" spans="1:30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25">
        <f t="shared" si="200"/>
        <v>25000</v>
      </c>
      <c r="G2539" s="214">
        <v>1247278</v>
      </c>
      <c r="H2539" s="210">
        <v>37026.381469907406</v>
      </c>
      <c r="I2539" t="s">
        <v>3565</v>
      </c>
      <c r="M2539" t="s">
        <v>3795</v>
      </c>
      <c r="N2539" t="s">
        <v>3275</v>
      </c>
      <c r="O2539" t="s">
        <v>3457</v>
      </c>
      <c r="P2539" s="211">
        <v>25000</v>
      </c>
      <c r="S2539" t="s">
        <v>3796</v>
      </c>
      <c r="T2539" t="s">
        <v>2685</v>
      </c>
      <c r="U2539" s="213">
        <v>4.4450000000000003</v>
      </c>
      <c r="V2539" t="s">
        <v>1321</v>
      </c>
      <c r="W2539" t="s">
        <v>3459</v>
      </c>
      <c r="X2539" t="s">
        <v>3460</v>
      </c>
      <c r="Y2539" t="s">
        <v>3280</v>
      </c>
      <c r="Z2539" t="s">
        <v>4117</v>
      </c>
      <c r="AA2539">
        <v>789927</v>
      </c>
      <c r="AB2539" s="210">
        <v>37027.875</v>
      </c>
      <c r="AC2539" s="210">
        <v>37027.875</v>
      </c>
    </row>
    <row r="2540" spans="1:30" x14ac:dyDescent="0.2">
      <c r="A2540" s="44" t="str">
        <f t="shared" si="196"/>
        <v>US Power Physical</v>
      </c>
      <c r="B2540" s="44" t="str">
        <f t="shared" si="197"/>
        <v>US</v>
      </c>
      <c r="C2540" s="44" t="str">
        <f t="shared" si="198"/>
        <v>Power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15</v>
      </c>
      <c r="F2540" s="225">
        <f t="shared" si="200"/>
        <v>750</v>
      </c>
      <c r="G2540" s="214">
        <v>1247279</v>
      </c>
      <c r="H2540" s="210">
        <v>37026.381504629629</v>
      </c>
      <c r="I2540" t="s">
        <v>2632</v>
      </c>
      <c r="M2540" t="s">
        <v>3886</v>
      </c>
      <c r="N2540" t="s">
        <v>3096</v>
      </c>
      <c r="O2540" t="s">
        <v>1234</v>
      </c>
      <c r="P2540" s="211">
        <v>50</v>
      </c>
      <c r="S2540" t="s">
        <v>3794</v>
      </c>
      <c r="T2540" t="s">
        <v>2685</v>
      </c>
      <c r="U2540" s="213">
        <v>49.5</v>
      </c>
      <c r="V2540" t="s">
        <v>3118</v>
      </c>
      <c r="W2540" t="s">
        <v>3119</v>
      </c>
      <c r="X2540" t="s">
        <v>3120</v>
      </c>
      <c r="Y2540" t="s">
        <v>3074</v>
      </c>
      <c r="Z2540" t="s">
        <v>4112</v>
      </c>
      <c r="AA2540">
        <v>611219.1</v>
      </c>
      <c r="AB2540" s="210">
        <v>37028.875</v>
      </c>
      <c r="AC2540" s="210">
        <v>37042.875</v>
      </c>
    </row>
    <row r="2541" spans="1:30" x14ac:dyDescent="0.2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30</v>
      </c>
      <c r="F2541" s="225">
        <f t="shared" si="200"/>
        <v>3000</v>
      </c>
      <c r="G2541" s="214">
        <v>1247282</v>
      </c>
      <c r="H2541" s="210">
        <v>37026.381516203706</v>
      </c>
      <c r="I2541" t="s">
        <v>3287</v>
      </c>
      <c r="M2541" t="s">
        <v>3795</v>
      </c>
      <c r="N2541" t="s">
        <v>3247</v>
      </c>
      <c r="O2541" t="s">
        <v>1914</v>
      </c>
      <c r="P2541" s="211">
        <v>100</v>
      </c>
      <c r="S2541" t="s">
        <v>1215</v>
      </c>
      <c r="T2541" t="s">
        <v>2685</v>
      </c>
      <c r="U2541" s="213">
        <v>4.49</v>
      </c>
      <c r="V2541" t="s">
        <v>3370</v>
      </c>
      <c r="W2541" t="s">
        <v>3975</v>
      </c>
      <c r="X2541" t="s">
        <v>3250</v>
      </c>
      <c r="Y2541" t="s">
        <v>2803</v>
      </c>
      <c r="Z2541" t="s">
        <v>4117</v>
      </c>
      <c r="AA2541" t="s">
        <v>1915</v>
      </c>
      <c r="AB2541" s="210">
        <v>37043.875</v>
      </c>
      <c r="AC2541" s="210">
        <v>37072.875</v>
      </c>
      <c r="AD2541">
        <f>(AC2541-AB2541+1)*SUM(P2541:Q2541)</f>
        <v>3000</v>
      </c>
    </row>
    <row r="2542" spans="1:30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25">
        <f t="shared" si="200"/>
        <v>5000</v>
      </c>
      <c r="G2542" s="214">
        <v>1247281</v>
      </c>
      <c r="H2542" s="210">
        <v>37026.381516203706</v>
      </c>
      <c r="I2542" t="s">
        <v>3157</v>
      </c>
      <c r="M2542" t="s">
        <v>3795</v>
      </c>
      <c r="N2542" t="s">
        <v>3275</v>
      </c>
      <c r="O2542" t="s">
        <v>3339</v>
      </c>
      <c r="Q2542" s="211">
        <v>5000</v>
      </c>
      <c r="S2542" t="s">
        <v>3796</v>
      </c>
      <c r="T2542" t="s">
        <v>2685</v>
      </c>
      <c r="U2542" s="213">
        <v>4.3099999999999996</v>
      </c>
      <c r="V2542" t="s">
        <v>3277</v>
      </c>
      <c r="W2542" t="s">
        <v>3328</v>
      </c>
      <c r="X2542" t="s">
        <v>3329</v>
      </c>
      <c r="Y2542" t="s">
        <v>3280</v>
      </c>
      <c r="Z2542" t="s">
        <v>4117</v>
      </c>
      <c r="AA2542">
        <v>789928</v>
      </c>
      <c r="AB2542" s="210">
        <v>37027.875</v>
      </c>
      <c r="AC2542" s="210">
        <v>37027.875</v>
      </c>
    </row>
    <row r="2543" spans="1:30" x14ac:dyDescent="0.2">
      <c r="A2543" s="44" t="str">
        <f t="shared" si="196"/>
        <v>US Natural Gas Financial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31</v>
      </c>
      <c r="F2543" s="225">
        <f t="shared" si="200"/>
        <v>3100</v>
      </c>
      <c r="G2543" s="214">
        <v>1247283</v>
      </c>
      <c r="H2543" s="210">
        <v>37026.381516203706</v>
      </c>
      <c r="I2543" t="s">
        <v>3287</v>
      </c>
      <c r="M2543" t="s">
        <v>3795</v>
      </c>
      <c r="N2543" t="s">
        <v>3247</v>
      </c>
      <c r="O2543" t="s">
        <v>1916</v>
      </c>
      <c r="Q2543" s="211">
        <v>100</v>
      </c>
      <c r="S2543" t="s">
        <v>1215</v>
      </c>
      <c r="T2543" t="s">
        <v>2685</v>
      </c>
      <c r="U2543" s="213">
        <v>4.5590000000000002</v>
      </c>
      <c r="V2543" t="s">
        <v>3370</v>
      </c>
      <c r="W2543" t="s">
        <v>3975</v>
      </c>
      <c r="X2543" t="s">
        <v>3250</v>
      </c>
      <c r="Y2543" t="s">
        <v>2803</v>
      </c>
      <c r="Z2543" t="s">
        <v>4117</v>
      </c>
      <c r="AA2543" t="s">
        <v>1917</v>
      </c>
      <c r="AB2543" s="210">
        <v>37073.875</v>
      </c>
      <c r="AC2543" s="210">
        <v>37103.875</v>
      </c>
      <c r="AD2543">
        <f>(AC2543-AB2543+1)*SUM(P2543:Q2543)</f>
        <v>3100</v>
      </c>
    </row>
    <row r="2544" spans="1:30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90</v>
      </c>
      <c r="F2544" s="225">
        <f t="shared" si="200"/>
        <v>450000</v>
      </c>
      <c r="G2544" s="214">
        <v>1247284</v>
      </c>
      <c r="H2544" s="210">
        <v>37026.381562499999</v>
      </c>
      <c r="I2544" t="s">
        <v>3134</v>
      </c>
      <c r="M2544" t="s">
        <v>3795</v>
      </c>
      <c r="N2544" t="s">
        <v>3303</v>
      </c>
      <c r="O2544" t="s">
        <v>1271</v>
      </c>
      <c r="Q2544" s="211">
        <v>5000</v>
      </c>
      <c r="S2544" t="s">
        <v>3796</v>
      </c>
      <c r="T2544" t="s">
        <v>2685</v>
      </c>
      <c r="U2544" s="213">
        <v>3.3</v>
      </c>
      <c r="V2544" t="s">
        <v>3514</v>
      </c>
      <c r="W2544" t="s">
        <v>1111</v>
      </c>
      <c r="X2544" t="s">
        <v>1112</v>
      </c>
      <c r="Y2544" t="s">
        <v>2803</v>
      </c>
      <c r="Z2544" t="s">
        <v>4117</v>
      </c>
      <c r="AA2544" t="s">
        <v>1918</v>
      </c>
      <c r="AB2544" s="210">
        <v>37257</v>
      </c>
      <c r="AC2544" s="210">
        <v>37346</v>
      </c>
      <c r="AD2544">
        <f>(AC2544-AB2544+1)*SUM(P2544:Q2544)</f>
        <v>450000</v>
      </c>
    </row>
    <row r="2545" spans="1:30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25">
        <f t="shared" si="200"/>
        <v>4507</v>
      </c>
      <c r="G2545" s="214">
        <v>1247285</v>
      </c>
      <c r="H2545" s="210">
        <v>37026.381574074076</v>
      </c>
      <c r="I2545" t="s">
        <v>3386</v>
      </c>
      <c r="M2545" t="s">
        <v>3795</v>
      </c>
      <c r="N2545" t="s">
        <v>3275</v>
      </c>
      <c r="O2545" t="s">
        <v>3339</v>
      </c>
      <c r="P2545" s="211">
        <v>4507</v>
      </c>
      <c r="S2545" t="s">
        <v>3796</v>
      </c>
      <c r="T2545" t="s">
        <v>2685</v>
      </c>
      <c r="U2545" s="213">
        <v>4.3049999999999997</v>
      </c>
      <c r="V2545" t="s">
        <v>1328</v>
      </c>
      <c r="W2545" t="s">
        <v>3328</v>
      </c>
      <c r="X2545" t="s">
        <v>3329</v>
      </c>
      <c r="Y2545" t="s">
        <v>3280</v>
      </c>
      <c r="Z2545" t="s">
        <v>4117</v>
      </c>
      <c r="AA2545">
        <v>789929</v>
      </c>
      <c r="AB2545" s="210">
        <v>37027.875</v>
      </c>
      <c r="AC2545" s="210">
        <v>37027.875</v>
      </c>
    </row>
    <row r="2546" spans="1:30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25">
        <f t="shared" si="200"/>
        <v>10000</v>
      </c>
      <c r="G2546" s="214">
        <v>1247286</v>
      </c>
      <c r="H2546" s="210">
        <v>37026.381585648145</v>
      </c>
      <c r="I2546" t="s">
        <v>3234</v>
      </c>
      <c r="M2546" t="s">
        <v>3795</v>
      </c>
      <c r="N2546" t="s">
        <v>3275</v>
      </c>
      <c r="O2546" t="s">
        <v>3461</v>
      </c>
      <c r="P2546" s="211">
        <v>10000</v>
      </c>
      <c r="S2546" t="s">
        <v>3796</v>
      </c>
      <c r="T2546" t="s">
        <v>2685</v>
      </c>
      <c r="U2546" s="213">
        <v>4.4249999999999998</v>
      </c>
      <c r="V2546" t="s">
        <v>1666</v>
      </c>
      <c r="W2546" t="s">
        <v>3408</v>
      </c>
      <c r="X2546" t="s">
        <v>3462</v>
      </c>
      <c r="Y2546" t="s">
        <v>3280</v>
      </c>
      <c r="Z2546" t="s">
        <v>4117</v>
      </c>
      <c r="AA2546">
        <v>789930</v>
      </c>
      <c r="AB2546" s="210">
        <v>37027.875</v>
      </c>
      <c r="AC2546" s="210">
        <v>37027.875</v>
      </c>
    </row>
    <row r="2547" spans="1:30" x14ac:dyDescent="0.2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25">
        <f t="shared" si="200"/>
        <v>10000</v>
      </c>
      <c r="G2547" s="214">
        <v>1247287</v>
      </c>
      <c r="H2547" s="210">
        <v>37026.381631944445</v>
      </c>
      <c r="I2547" t="s">
        <v>1157</v>
      </c>
      <c r="M2547" t="s">
        <v>3795</v>
      </c>
      <c r="N2547" t="s">
        <v>3352</v>
      </c>
      <c r="O2547" t="s">
        <v>3353</v>
      </c>
      <c r="Q2547" s="211">
        <v>10000</v>
      </c>
      <c r="S2547" t="s">
        <v>3796</v>
      </c>
      <c r="T2547" t="s">
        <v>2685</v>
      </c>
      <c r="U2547" s="213">
        <v>4.68</v>
      </c>
      <c r="V2547" t="s">
        <v>1308</v>
      </c>
      <c r="W2547" t="s">
        <v>3355</v>
      </c>
      <c r="X2547" t="s">
        <v>3356</v>
      </c>
      <c r="Y2547" t="s">
        <v>3280</v>
      </c>
      <c r="Z2547" t="s">
        <v>4117</v>
      </c>
      <c r="AA2547">
        <v>789931</v>
      </c>
      <c r="AB2547" s="210">
        <v>37027.875</v>
      </c>
      <c r="AC2547" s="210">
        <v>37027.875</v>
      </c>
    </row>
    <row r="2548" spans="1:30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25">
        <f t="shared" si="200"/>
        <v>10000</v>
      </c>
      <c r="G2548" s="214">
        <v>1247288</v>
      </c>
      <c r="H2548" s="210">
        <v>37026.381643518522</v>
      </c>
      <c r="I2548" t="s">
        <v>3268</v>
      </c>
      <c r="M2548" t="s">
        <v>3795</v>
      </c>
      <c r="N2548" t="s">
        <v>3275</v>
      </c>
      <c r="O2548" t="s">
        <v>3457</v>
      </c>
      <c r="P2548" s="211">
        <v>10000</v>
      </c>
      <c r="S2548" t="s">
        <v>3796</v>
      </c>
      <c r="T2548" t="s">
        <v>2685</v>
      </c>
      <c r="U2548" s="213">
        <v>4.4400000000000004</v>
      </c>
      <c r="V2548" t="s">
        <v>1087</v>
      </c>
      <c r="W2548" t="s">
        <v>3459</v>
      </c>
      <c r="X2548" t="s">
        <v>3460</v>
      </c>
      <c r="Y2548" t="s">
        <v>3280</v>
      </c>
      <c r="Z2548" t="s">
        <v>4117</v>
      </c>
      <c r="AA2548">
        <v>789932</v>
      </c>
      <c r="AB2548" s="210">
        <v>37027.875</v>
      </c>
      <c r="AC2548" s="210">
        <v>37027.875</v>
      </c>
    </row>
    <row r="2549" spans="1:30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25">
        <f t="shared" si="200"/>
        <v>10000</v>
      </c>
      <c r="G2549" s="214">
        <v>1247289</v>
      </c>
      <c r="H2549" s="210">
        <v>37026.381655092591</v>
      </c>
      <c r="I2549" t="s">
        <v>3234</v>
      </c>
      <c r="M2549" t="s">
        <v>3795</v>
      </c>
      <c r="N2549" t="s">
        <v>3275</v>
      </c>
      <c r="O2549" t="s">
        <v>3461</v>
      </c>
      <c r="P2549" s="211">
        <v>10000</v>
      </c>
      <c r="S2549" t="s">
        <v>3796</v>
      </c>
      <c r="T2549" t="s">
        <v>2685</v>
      </c>
      <c r="U2549" s="213">
        <v>4.42</v>
      </c>
      <c r="V2549" t="s">
        <v>1666</v>
      </c>
      <c r="W2549" t="s">
        <v>3408</v>
      </c>
      <c r="X2549" t="s">
        <v>3462</v>
      </c>
      <c r="Y2549" t="s">
        <v>3280</v>
      </c>
      <c r="Z2549" t="s">
        <v>4117</v>
      </c>
      <c r="AA2549">
        <v>789933</v>
      </c>
      <c r="AB2549" s="210">
        <v>37027.875</v>
      </c>
      <c r="AC2549" s="210">
        <v>37027.875</v>
      </c>
    </row>
    <row r="2550" spans="1:30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25">
        <f t="shared" si="200"/>
        <v>5000</v>
      </c>
      <c r="G2550" s="214">
        <v>1247290</v>
      </c>
      <c r="H2550" s="210">
        <v>37026.381666666668</v>
      </c>
      <c r="I2550" t="s">
        <v>1371</v>
      </c>
      <c r="M2550" t="s">
        <v>3795</v>
      </c>
      <c r="N2550" t="s">
        <v>3275</v>
      </c>
      <c r="O2550" t="s">
        <v>3407</v>
      </c>
      <c r="P2550" s="211">
        <v>5000</v>
      </c>
      <c r="S2550" t="s">
        <v>3796</v>
      </c>
      <c r="T2550" t="s">
        <v>2685</v>
      </c>
      <c r="U2550" s="213">
        <v>4.6550000000000002</v>
      </c>
      <c r="V2550" t="s">
        <v>1372</v>
      </c>
      <c r="W2550" t="s">
        <v>3408</v>
      </c>
      <c r="X2550" t="s">
        <v>3409</v>
      </c>
      <c r="Y2550" t="s">
        <v>3280</v>
      </c>
      <c r="Z2550" t="s">
        <v>4117</v>
      </c>
      <c r="AA2550">
        <v>789934</v>
      </c>
      <c r="AB2550" s="210">
        <v>37027.875</v>
      </c>
      <c r="AC2550" s="210">
        <v>37027.875</v>
      </c>
    </row>
    <row r="2551" spans="1:30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25">
        <f t="shared" si="200"/>
        <v>25000</v>
      </c>
      <c r="G2551" s="214">
        <v>1247291</v>
      </c>
      <c r="H2551" s="210">
        <v>37026.381689814814</v>
      </c>
      <c r="I2551" t="s">
        <v>2630</v>
      </c>
      <c r="M2551" t="s">
        <v>3795</v>
      </c>
      <c r="N2551" t="s">
        <v>3275</v>
      </c>
      <c r="O2551" t="s">
        <v>3457</v>
      </c>
      <c r="Q2551" s="211">
        <v>25000</v>
      </c>
      <c r="S2551" t="s">
        <v>3796</v>
      </c>
      <c r="T2551" t="s">
        <v>2685</v>
      </c>
      <c r="U2551" s="213">
        <v>4.45</v>
      </c>
      <c r="V2551" t="s">
        <v>3503</v>
      </c>
      <c r="W2551" t="s">
        <v>3459</v>
      </c>
      <c r="X2551" t="s">
        <v>3460</v>
      </c>
      <c r="Y2551" t="s">
        <v>3280</v>
      </c>
      <c r="Z2551" t="s">
        <v>4117</v>
      </c>
      <c r="AA2551">
        <v>789935</v>
      </c>
      <c r="AB2551" s="210">
        <v>37027.875</v>
      </c>
      <c r="AC2551" s="210">
        <v>37027.875</v>
      </c>
    </row>
    <row r="2552" spans="1:30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25">
        <f t="shared" si="200"/>
        <v>168</v>
      </c>
      <c r="G2552" s="214">
        <v>1247292</v>
      </c>
      <c r="H2552" s="210">
        <v>37026.381701388891</v>
      </c>
      <c r="I2552" t="s">
        <v>3324</v>
      </c>
      <c r="M2552" t="s">
        <v>3795</v>
      </c>
      <c r="N2552" t="s">
        <v>3275</v>
      </c>
      <c r="O2552" t="s">
        <v>3516</v>
      </c>
      <c r="Q2552" s="211">
        <v>168</v>
      </c>
      <c r="S2552" t="s">
        <v>3796</v>
      </c>
      <c r="T2552" t="s">
        <v>2685</v>
      </c>
      <c r="U2552" s="213">
        <v>4.72</v>
      </c>
      <c r="V2552" t="s">
        <v>1919</v>
      </c>
      <c r="W2552" t="s">
        <v>3518</v>
      </c>
      <c r="X2552" t="s">
        <v>3519</v>
      </c>
      <c r="Y2552" t="s">
        <v>3280</v>
      </c>
      <c r="Z2552" t="s">
        <v>4117</v>
      </c>
      <c r="AA2552">
        <v>789936</v>
      </c>
      <c r="AB2552" s="210">
        <v>37027.875</v>
      </c>
      <c r="AC2552" s="210">
        <v>37027.875</v>
      </c>
    </row>
    <row r="2553" spans="1:30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25">
        <f t="shared" si="200"/>
        <v>5000</v>
      </c>
      <c r="G2553" s="214">
        <v>1247293</v>
      </c>
      <c r="H2553" s="210">
        <v>37026.381724537037</v>
      </c>
      <c r="I2553" t="s">
        <v>3334</v>
      </c>
      <c r="M2553" t="s">
        <v>3795</v>
      </c>
      <c r="N2553" t="s">
        <v>3275</v>
      </c>
      <c r="O2553" t="s">
        <v>3327</v>
      </c>
      <c r="Q2553" s="211">
        <v>5000</v>
      </c>
      <c r="S2553" t="s">
        <v>3796</v>
      </c>
      <c r="T2553" t="s">
        <v>2685</v>
      </c>
      <c r="U2553" s="213">
        <v>4.32</v>
      </c>
      <c r="V2553" t="s">
        <v>3463</v>
      </c>
      <c r="W2553" t="s">
        <v>3328</v>
      </c>
      <c r="X2553" t="s">
        <v>3329</v>
      </c>
      <c r="Y2553" t="s">
        <v>3280</v>
      </c>
      <c r="Z2553" t="s">
        <v>4117</v>
      </c>
      <c r="AA2553">
        <v>789937</v>
      </c>
      <c r="AB2553" s="210">
        <v>37027.875</v>
      </c>
      <c r="AC2553" s="210">
        <v>37027.875</v>
      </c>
    </row>
    <row r="2554" spans="1:30" x14ac:dyDescent="0.2">
      <c r="A2554" s="44" t="str">
        <f t="shared" si="196"/>
        <v>US Natural Gas Financial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Financial</v>
      </c>
      <c r="E2554" s="44">
        <f>IF(VLOOKUP(S2554,'DD-Lookup'!$J$6:$L$50,3,FALSE)="Monthly",(YEAR(AC2554)-YEAR(AB2554))*12+MONTH(AC2554)-MONTH(AB2554)+1,(AC2554-AB2554+1))</f>
        <v>16</v>
      </c>
      <c r="F2554" s="225">
        <f t="shared" si="200"/>
        <v>240000</v>
      </c>
      <c r="G2554" s="214">
        <v>1247294</v>
      </c>
      <c r="H2554" s="210">
        <v>37026.38175925926</v>
      </c>
      <c r="I2554" t="s">
        <v>4237</v>
      </c>
      <c r="M2554" t="s">
        <v>3795</v>
      </c>
      <c r="N2554" t="s">
        <v>3247</v>
      </c>
      <c r="O2554" t="s">
        <v>3422</v>
      </c>
      <c r="Q2554" s="211">
        <v>15000</v>
      </c>
      <c r="S2554" t="s">
        <v>3796</v>
      </c>
      <c r="T2554" t="s">
        <v>2685</v>
      </c>
      <c r="U2554" s="213">
        <v>4.4400000000000004</v>
      </c>
      <c r="V2554" t="s">
        <v>3423</v>
      </c>
      <c r="W2554" t="s">
        <v>3424</v>
      </c>
      <c r="X2554" t="s">
        <v>3425</v>
      </c>
      <c r="Y2554" t="s">
        <v>2803</v>
      </c>
      <c r="Z2554" t="s">
        <v>4117</v>
      </c>
      <c r="AA2554" t="s">
        <v>1920</v>
      </c>
      <c r="AB2554" s="210">
        <v>37027.875</v>
      </c>
      <c r="AC2554" s="210">
        <v>37042.875</v>
      </c>
      <c r="AD2554">
        <f>(AC2554-AB2554+1)*SUM(P2554:Q2554)</f>
        <v>240000</v>
      </c>
    </row>
    <row r="2555" spans="1:30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25">
        <f t="shared" si="200"/>
        <v>10000</v>
      </c>
      <c r="G2555" s="214">
        <v>1247295</v>
      </c>
      <c r="H2555" s="210">
        <v>37026.38175925926</v>
      </c>
      <c r="I2555" t="s">
        <v>1436</v>
      </c>
      <c r="M2555" t="s">
        <v>3795</v>
      </c>
      <c r="N2555" t="s">
        <v>3275</v>
      </c>
      <c r="O2555" t="s">
        <v>3276</v>
      </c>
      <c r="Q2555" s="211">
        <v>10000</v>
      </c>
      <c r="S2555" t="s">
        <v>3796</v>
      </c>
      <c r="T2555" t="s">
        <v>2685</v>
      </c>
      <c r="U2555" s="213">
        <v>4.5462999999999996</v>
      </c>
      <c r="V2555" t="s">
        <v>1437</v>
      </c>
      <c r="W2555" t="s">
        <v>3278</v>
      </c>
      <c r="X2555" t="s">
        <v>3279</v>
      </c>
      <c r="Y2555" t="s">
        <v>3280</v>
      </c>
      <c r="Z2555" t="s">
        <v>4117</v>
      </c>
      <c r="AA2555">
        <v>789938</v>
      </c>
      <c r="AB2555" s="210">
        <v>37027.875</v>
      </c>
      <c r="AC2555" s="210">
        <v>37027.875</v>
      </c>
    </row>
    <row r="2556" spans="1:30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25">
        <f t="shared" si="200"/>
        <v>5000</v>
      </c>
      <c r="G2556" s="214">
        <v>1247296</v>
      </c>
      <c r="H2556" s="210">
        <v>37026.38177083333</v>
      </c>
      <c r="I2556" t="s">
        <v>3256</v>
      </c>
      <c r="M2556" t="s">
        <v>3795</v>
      </c>
      <c r="N2556" t="s">
        <v>3275</v>
      </c>
      <c r="O2556" t="s">
        <v>3339</v>
      </c>
      <c r="Q2556" s="211">
        <v>5000</v>
      </c>
      <c r="S2556" t="s">
        <v>3796</v>
      </c>
      <c r="T2556" t="s">
        <v>2685</v>
      </c>
      <c r="U2556" s="213">
        <v>4.3150000000000004</v>
      </c>
      <c r="V2556" t="s">
        <v>1738</v>
      </c>
      <c r="W2556" t="s">
        <v>3328</v>
      </c>
      <c r="X2556" t="s">
        <v>3329</v>
      </c>
      <c r="Y2556" t="s">
        <v>3280</v>
      </c>
      <c r="Z2556" t="s">
        <v>4117</v>
      </c>
      <c r="AA2556">
        <v>789939</v>
      </c>
      <c r="AB2556" s="210">
        <v>37027.875</v>
      </c>
      <c r="AC2556" s="210">
        <v>37027.875</v>
      </c>
    </row>
    <row r="2557" spans="1:30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25">
        <f t="shared" si="200"/>
        <v>2585</v>
      </c>
      <c r="G2557" s="214">
        <v>1247297</v>
      </c>
      <c r="H2557" s="210">
        <v>37026.38177083333</v>
      </c>
      <c r="I2557" t="s">
        <v>1155</v>
      </c>
      <c r="M2557" t="s">
        <v>3795</v>
      </c>
      <c r="N2557" t="s">
        <v>3275</v>
      </c>
      <c r="O2557" t="s">
        <v>1250</v>
      </c>
      <c r="P2557" s="211">
        <v>2585</v>
      </c>
      <c r="S2557" t="s">
        <v>3796</v>
      </c>
      <c r="T2557" t="s">
        <v>2685</v>
      </c>
      <c r="U2557" s="213">
        <v>4.63</v>
      </c>
      <c r="V2557" t="s">
        <v>1156</v>
      </c>
      <c r="W2557" t="s">
        <v>3491</v>
      </c>
      <c r="X2557" t="s">
        <v>3492</v>
      </c>
      <c r="Y2557" t="s">
        <v>3280</v>
      </c>
      <c r="Z2557" t="s">
        <v>4117</v>
      </c>
      <c r="AA2557">
        <v>789940</v>
      </c>
      <c r="AB2557" s="210">
        <v>37027.875</v>
      </c>
      <c r="AC2557" s="210">
        <v>37027.875</v>
      </c>
    </row>
    <row r="2558" spans="1:30" x14ac:dyDescent="0.2">
      <c r="A2558" s="44" t="str">
        <f t="shared" si="196"/>
        <v>US Natural Gas Financial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30</v>
      </c>
      <c r="F2558" s="225">
        <f t="shared" si="200"/>
        <v>450000</v>
      </c>
      <c r="G2558" s="214">
        <v>1247298</v>
      </c>
      <c r="H2558" s="210">
        <v>37026.381782407407</v>
      </c>
      <c r="I2558" t="s">
        <v>3134</v>
      </c>
      <c r="M2558" t="s">
        <v>3795</v>
      </c>
      <c r="N2558" t="s">
        <v>3247</v>
      </c>
      <c r="O2558" t="s">
        <v>3248</v>
      </c>
      <c r="Q2558" s="211">
        <v>15000</v>
      </c>
      <c r="S2558" t="s">
        <v>3796</v>
      </c>
      <c r="T2558" t="s">
        <v>2685</v>
      </c>
      <c r="U2558" s="213">
        <v>4.4950000000000001</v>
      </c>
      <c r="V2558" t="s">
        <v>3514</v>
      </c>
      <c r="W2558" t="s">
        <v>3975</v>
      </c>
      <c r="X2558" t="s">
        <v>3250</v>
      </c>
      <c r="Y2558" t="s">
        <v>2803</v>
      </c>
      <c r="Z2558" t="s">
        <v>4117</v>
      </c>
      <c r="AA2558" t="s">
        <v>1921</v>
      </c>
      <c r="AB2558" s="210">
        <v>37043.875</v>
      </c>
      <c r="AC2558" s="210">
        <v>37072.875</v>
      </c>
      <c r="AD2558">
        <f>(AC2558-AB2558+1)*SUM(P2558:Q2558)</f>
        <v>450000</v>
      </c>
    </row>
    <row r="2559" spans="1:30" x14ac:dyDescent="0.2">
      <c r="A2559" s="44" t="str">
        <f t="shared" si="196"/>
        <v xml:space="preserve"> Natural Gas Physical</v>
      </c>
      <c r="B2559" s="44" t="str">
        <f t="shared" si="197"/>
        <v/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16</v>
      </c>
      <c r="F2559" s="225">
        <f t="shared" si="200"/>
        <v>80000</v>
      </c>
      <c r="G2559" s="214">
        <v>1247299</v>
      </c>
      <c r="H2559" s="210">
        <v>37026.381793981483</v>
      </c>
      <c r="I2559" t="s">
        <v>3086</v>
      </c>
      <c r="M2559" t="s">
        <v>3795</v>
      </c>
      <c r="N2559" t="s">
        <v>3623</v>
      </c>
      <c r="O2559" t="s">
        <v>1637</v>
      </c>
      <c r="Q2559" s="211">
        <v>5000</v>
      </c>
      <c r="S2559" t="s">
        <v>4320</v>
      </c>
      <c r="T2559" t="s">
        <v>3625</v>
      </c>
      <c r="U2559" s="213">
        <v>6.0449999999999999</v>
      </c>
      <c r="V2559" t="s">
        <v>1450</v>
      </c>
      <c r="W2559" t="s">
        <v>1471</v>
      </c>
      <c r="X2559" t="s">
        <v>3628</v>
      </c>
      <c r="Y2559" t="s">
        <v>3280</v>
      </c>
      <c r="Z2559" t="s">
        <v>4118</v>
      </c>
      <c r="AA2559">
        <v>789941</v>
      </c>
      <c r="AB2559" s="210">
        <v>37027.875</v>
      </c>
      <c r="AC2559" s="210">
        <v>37042.875</v>
      </c>
    </row>
    <row r="2560" spans="1:30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25">
        <f t="shared" si="200"/>
        <v>5000</v>
      </c>
      <c r="G2560" s="214">
        <v>1247302</v>
      </c>
      <c r="H2560" s="210">
        <v>37026.381886574076</v>
      </c>
      <c r="I2560" t="s">
        <v>3281</v>
      </c>
      <c r="M2560" t="s">
        <v>3795</v>
      </c>
      <c r="N2560" t="s">
        <v>3275</v>
      </c>
      <c r="O2560" t="s">
        <v>3373</v>
      </c>
      <c r="Q2560" s="211">
        <v>5000</v>
      </c>
      <c r="S2560" t="s">
        <v>3796</v>
      </c>
      <c r="T2560" t="s">
        <v>2685</v>
      </c>
      <c r="U2560" s="213">
        <v>4.3949999999999996</v>
      </c>
      <c r="V2560" t="s">
        <v>3282</v>
      </c>
      <c r="W2560" t="s">
        <v>3363</v>
      </c>
      <c r="X2560" t="s">
        <v>3364</v>
      </c>
      <c r="Y2560" t="s">
        <v>3280</v>
      </c>
      <c r="Z2560" t="s">
        <v>4117</v>
      </c>
      <c r="AA2560">
        <v>789943</v>
      </c>
      <c r="AB2560" s="210">
        <v>37027.875</v>
      </c>
      <c r="AC2560" s="210">
        <v>37027.875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25">
        <f t="shared" si="200"/>
        <v>9955</v>
      </c>
      <c r="G2561" s="214">
        <v>1247303</v>
      </c>
      <c r="H2561" s="210">
        <v>37026.381909722222</v>
      </c>
      <c r="I2561" t="s">
        <v>1497</v>
      </c>
      <c r="M2561" t="s">
        <v>3795</v>
      </c>
      <c r="N2561" t="s">
        <v>3275</v>
      </c>
      <c r="O2561" t="s">
        <v>3588</v>
      </c>
      <c r="Q2561" s="211">
        <v>9955</v>
      </c>
      <c r="S2561" t="s">
        <v>3796</v>
      </c>
      <c r="T2561" t="s">
        <v>2685</v>
      </c>
      <c r="U2561" s="213">
        <v>4.3600000000000003</v>
      </c>
      <c r="V2561" t="s">
        <v>1545</v>
      </c>
      <c r="W2561" t="s">
        <v>3586</v>
      </c>
      <c r="X2561" t="s">
        <v>3587</v>
      </c>
      <c r="Y2561" t="s">
        <v>3280</v>
      </c>
      <c r="Z2561" t="s">
        <v>4117</v>
      </c>
      <c r="AA2561">
        <v>789944</v>
      </c>
      <c r="AB2561" s="210">
        <v>37027.875</v>
      </c>
      <c r="AC2561" s="210">
        <v>37027.875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25">
        <f t="shared" si="200"/>
        <v>10000</v>
      </c>
      <c r="G2562" s="214">
        <v>1247304</v>
      </c>
      <c r="H2562" s="210">
        <v>37026.381979166668</v>
      </c>
      <c r="I2562" t="s">
        <v>4237</v>
      </c>
      <c r="M2562" t="s">
        <v>3795</v>
      </c>
      <c r="N2562" t="s">
        <v>3275</v>
      </c>
      <c r="O2562" t="s">
        <v>3607</v>
      </c>
      <c r="P2562" s="211">
        <v>10000</v>
      </c>
      <c r="S2562" t="s">
        <v>3796</v>
      </c>
      <c r="T2562" t="s">
        <v>2685</v>
      </c>
      <c r="U2562" s="213">
        <v>4.3250000000000002</v>
      </c>
      <c r="V2562" t="s">
        <v>3725</v>
      </c>
      <c r="W2562" t="s">
        <v>3609</v>
      </c>
      <c r="X2562" t="s">
        <v>3580</v>
      </c>
      <c r="Y2562" t="s">
        <v>3280</v>
      </c>
      <c r="Z2562" t="s">
        <v>4117</v>
      </c>
      <c r="AA2562">
        <v>789945</v>
      </c>
      <c r="AB2562" s="210">
        <v>37027.875</v>
      </c>
      <c r="AC2562" s="210">
        <v>37027.875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25">
        <f t="shared" si="200"/>
        <v>4000</v>
      </c>
      <c r="G2563" s="214">
        <v>1247305</v>
      </c>
      <c r="H2563" s="210">
        <v>37026.382025462961</v>
      </c>
      <c r="I2563" t="s">
        <v>4237</v>
      </c>
      <c r="M2563" t="s">
        <v>3795</v>
      </c>
      <c r="N2563" t="s">
        <v>3275</v>
      </c>
      <c r="O2563" t="s">
        <v>1122</v>
      </c>
      <c r="Q2563" s="211">
        <v>4000</v>
      </c>
      <c r="S2563" t="s">
        <v>3796</v>
      </c>
      <c r="T2563" t="s">
        <v>2685</v>
      </c>
      <c r="U2563" s="213">
        <v>4.33</v>
      </c>
      <c r="V2563" t="s">
        <v>3736</v>
      </c>
      <c r="W2563" t="s">
        <v>3363</v>
      </c>
      <c r="X2563" t="s">
        <v>3364</v>
      </c>
      <c r="Y2563" t="s">
        <v>3280</v>
      </c>
      <c r="Z2563" t="s">
        <v>4117</v>
      </c>
      <c r="AA2563">
        <v>789946</v>
      </c>
      <c r="AB2563" s="210">
        <v>37027.875</v>
      </c>
      <c r="AC2563" s="210">
        <v>37027.875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25">
        <f t="shared" si="200"/>
        <v>5000</v>
      </c>
      <c r="G2564" s="214">
        <v>1247306</v>
      </c>
      <c r="H2564" s="210">
        <v>37026.382048611114</v>
      </c>
      <c r="I2564" t="s">
        <v>1137</v>
      </c>
      <c r="M2564" t="s">
        <v>3795</v>
      </c>
      <c r="N2564" t="s">
        <v>3275</v>
      </c>
      <c r="O2564" t="s">
        <v>3635</v>
      </c>
      <c r="Q2564" s="211">
        <v>5000</v>
      </c>
      <c r="S2564" t="s">
        <v>3796</v>
      </c>
      <c r="T2564" t="s">
        <v>2685</v>
      </c>
      <c r="U2564" s="213">
        <v>3.1</v>
      </c>
      <c r="V2564" t="s">
        <v>1210</v>
      </c>
      <c r="W2564" t="s">
        <v>3637</v>
      </c>
      <c r="X2564" t="s">
        <v>3580</v>
      </c>
      <c r="Y2564" t="s">
        <v>3280</v>
      </c>
      <c r="Z2564" t="s">
        <v>4117</v>
      </c>
      <c r="AA2564">
        <v>789947</v>
      </c>
      <c r="AB2564" s="210">
        <v>37027.875</v>
      </c>
      <c r="AC2564" s="210">
        <v>37027.875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25">
        <f t="shared" si="200"/>
        <v>5000</v>
      </c>
      <c r="G2565" s="214">
        <v>1247307</v>
      </c>
      <c r="H2565" s="210">
        <v>37026.38212962963</v>
      </c>
      <c r="I2565" t="s">
        <v>3336</v>
      </c>
      <c r="M2565" t="s">
        <v>3795</v>
      </c>
      <c r="N2565" t="s">
        <v>3275</v>
      </c>
      <c r="O2565" t="s">
        <v>3339</v>
      </c>
      <c r="P2565" s="211">
        <v>5000</v>
      </c>
      <c r="S2565" t="s">
        <v>3796</v>
      </c>
      <c r="T2565" t="s">
        <v>2685</v>
      </c>
      <c r="U2565" s="213">
        <v>4.3099999999999996</v>
      </c>
      <c r="V2565" t="s">
        <v>3499</v>
      </c>
      <c r="W2565" t="s">
        <v>3328</v>
      </c>
      <c r="X2565" t="s">
        <v>3329</v>
      </c>
      <c r="Y2565" t="s">
        <v>3280</v>
      </c>
      <c r="Z2565" t="s">
        <v>4117</v>
      </c>
      <c r="AA2565">
        <v>789948</v>
      </c>
      <c r="AB2565" s="210">
        <v>37027.875</v>
      </c>
      <c r="AC2565" s="210">
        <v>37027.875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25">
        <f t="shared" si="200"/>
        <v>5000</v>
      </c>
      <c r="G2566" s="214">
        <v>1247308</v>
      </c>
      <c r="H2566" s="210">
        <v>37026.382152777776</v>
      </c>
      <c r="I2566" t="s">
        <v>3157</v>
      </c>
      <c r="M2566" t="s">
        <v>3795</v>
      </c>
      <c r="N2566" t="s">
        <v>3275</v>
      </c>
      <c r="O2566" t="s">
        <v>3339</v>
      </c>
      <c r="Q2566" s="211">
        <v>5000</v>
      </c>
      <c r="S2566" t="s">
        <v>3796</v>
      </c>
      <c r="T2566" t="s">
        <v>2685</v>
      </c>
      <c r="U2566" s="213">
        <v>4.3150000000000004</v>
      </c>
      <c r="V2566" t="s">
        <v>3277</v>
      </c>
      <c r="W2566" t="s">
        <v>3328</v>
      </c>
      <c r="X2566" t="s">
        <v>3329</v>
      </c>
      <c r="Y2566" t="s">
        <v>3280</v>
      </c>
      <c r="Z2566" t="s">
        <v>4117</v>
      </c>
      <c r="AA2566">
        <v>789949</v>
      </c>
      <c r="AB2566" s="210">
        <v>37027.875</v>
      </c>
      <c r="AC2566" s="210">
        <v>37027.875</v>
      </c>
    </row>
    <row r="2567" spans="1:29" x14ac:dyDescent="0.2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25">
        <f t="shared" si="200"/>
        <v>5000</v>
      </c>
      <c r="G2567" s="214">
        <v>1247311</v>
      </c>
      <c r="H2567" s="210">
        <v>37026.382199074076</v>
      </c>
      <c r="I2567" t="s">
        <v>1351</v>
      </c>
      <c r="M2567" t="s">
        <v>3795</v>
      </c>
      <c r="N2567" t="s">
        <v>3623</v>
      </c>
      <c r="O2567" t="s">
        <v>1608</v>
      </c>
      <c r="Q2567" s="211">
        <v>5000</v>
      </c>
      <c r="S2567" t="s">
        <v>3796</v>
      </c>
      <c r="T2567" t="s">
        <v>2685</v>
      </c>
      <c r="U2567" s="213">
        <v>4.41</v>
      </c>
      <c r="V2567" t="s">
        <v>1922</v>
      </c>
      <c r="W2567" t="s">
        <v>1419</v>
      </c>
      <c r="X2567" t="s">
        <v>1420</v>
      </c>
      <c r="Y2567" t="s">
        <v>3280</v>
      </c>
      <c r="Z2567" t="s">
        <v>4118</v>
      </c>
      <c r="AA2567">
        <v>789952</v>
      </c>
      <c r="AB2567" s="210">
        <v>37027.875</v>
      </c>
      <c r="AC2567" s="210">
        <v>37027.875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25">
        <f t="shared" si="200"/>
        <v>5000</v>
      </c>
      <c r="G2568" s="214">
        <v>1247310</v>
      </c>
      <c r="H2568" s="210">
        <v>37026.382199074076</v>
      </c>
      <c r="I2568" t="s">
        <v>3692</v>
      </c>
      <c r="M2568" t="s">
        <v>3795</v>
      </c>
      <c r="N2568" t="s">
        <v>3275</v>
      </c>
      <c r="O2568" t="s">
        <v>3635</v>
      </c>
      <c r="Q2568" s="211">
        <v>5000</v>
      </c>
      <c r="S2568" t="s">
        <v>3796</v>
      </c>
      <c r="T2568" t="s">
        <v>2685</v>
      </c>
      <c r="U2568" s="213">
        <v>3.125</v>
      </c>
      <c r="V2568" t="s">
        <v>1043</v>
      </c>
      <c r="W2568" t="s">
        <v>3637</v>
      </c>
      <c r="X2568" t="s">
        <v>3580</v>
      </c>
      <c r="Y2568" t="s">
        <v>3280</v>
      </c>
      <c r="Z2568" t="s">
        <v>4117</v>
      </c>
      <c r="AA2568">
        <v>789951</v>
      </c>
      <c r="AB2568" s="210">
        <v>37027.875</v>
      </c>
      <c r="AC2568" s="210">
        <v>37027.875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25">
        <f t="shared" si="200"/>
        <v>14484</v>
      </c>
      <c r="G2569" s="214">
        <v>1247312</v>
      </c>
      <c r="H2569" s="210">
        <v>37026.382245370369</v>
      </c>
      <c r="I2569" t="s">
        <v>3086</v>
      </c>
      <c r="M2569" t="s">
        <v>3795</v>
      </c>
      <c r="N2569" t="s">
        <v>3275</v>
      </c>
      <c r="O2569" t="s">
        <v>3457</v>
      </c>
      <c r="P2569" s="211">
        <v>14484</v>
      </c>
      <c r="S2569" t="s">
        <v>3796</v>
      </c>
      <c r="T2569" t="s">
        <v>2685</v>
      </c>
      <c r="U2569" s="213">
        <v>4.45</v>
      </c>
      <c r="V2569" t="s">
        <v>1405</v>
      </c>
      <c r="W2569" t="s">
        <v>3459</v>
      </c>
      <c r="X2569" t="s">
        <v>3460</v>
      </c>
      <c r="Y2569" t="s">
        <v>3280</v>
      </c>
      <c r="Z2569" t="s">
        <v>4117</v>
      </c>
      <c r="AA2569">
        <v>789953</v>
      </c>
      <c r="AB2569" s="210">
        <v>37027.875</v>
      </c>
      <c r="AC2569" s="210">
        <v>37027.875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25">
        <f t="shared" si="200"/>
        <v>324</v>
      </c>
      <c r="G2570" s="214">
        <v>1247313</v>
      </c>
      <c r="H2570" s="210">
        <v>37026.382256944446</v>
      </c>
      <c r="I2570" t="s">
        <v>1304</v>
      </c>
      <c r="M2570" t="s">
        <v>3795</v>
      </c>
      <c r="N2570" t="s">
        <v>3275</v>
      </c>
      <c r="O2570" t="s">
        <v>1193</v>
      </c>
      <c r="Q2570" s="211">
        <v>324</v>
      </c>
      <c r="S2570" t="s">
        <v>3796</v>
      </c>
      <c r="T2570" t="s">
        <v>2685</v>
      </c>
      <c r="U2570" s="213">
        <v>4.46</v>
      </c>
      <c r="V2570">
        <v>19691994</v>
      </c>
      <c r="W2570" t="s">
        <v>3459</v>
      </c>
      <c r="X2570" t="s">
        <v>3460</v>
      </c>
      <c r="Y2570" t="s">
        <v>3280</v>
      </c>
      <c r="Z2570" t="s">
        <v>4117</v>
      </c>
      <c r="AA2570">
        <v>789954</v>
      </c>
      <c r="AB2570" s="210">
        <v>37027.875</v>
      </c>
      <c r="AC2570" s="210">
        <v>37027.875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25">
        <f t="shared" ref="F2571:F2634" si="205">E2571*SUM(P2571:Q2571)</f>
        <v>5000</v>
      </c>
      <c r="G2571" s="214">
        <v>1247314</v>
      </c>
      <c r="H2571" s="210">
        <v>37026.382291666669</v>
      </c>
      <c r="I2571" t="s">
        <v>1371</v>
      </c>
      <c r="M2571" t="s">
        <v>3795</v>
      </c>
      <c r="N2571" t="s">
        <v>3275</v>
      </c>
      <c r="O2571" t="s">
        <v>3407</v>
      </c>
      <c r="P2571" s="211">
        <v>5000</v>
      </c>
      <c r="S2571" t="s">
        <v>3796</v>
      </c>
      <c r="T2571" t="s">
        <v>2685</v>
      </c>
      <c r="U2571" s="213">
        <v>4.6500000000000004</v>
      </c>
      <c r="V2571" t="s">
        <v>1923</v>
      </c>
      <c r="W2571" t="s">
        <v>3408</v>
      </c>
      <c r="X2571" t="s">
        <v>3409</v>
      </c>
      <c r="Y2571" t="s">
        <v>3280</v>
      </c>
      <c r="Z2571" t="s">
        <v>4117</v>
      </c>
      <c r="AA2571">
        <v>789955</v>
      </c>
      <c r="AB2571" s="210">
        <v>37027.875</v>
      </c>
      <c r="AC2571" s="210">
        <v>37027.875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25">
        <f t="shared" si="205"/>
        <v>100</v>
      </c>
      <c r="G2572" s="214">
        <v>1247315</v>
      </c>
      <c r="H2572" s="210">
        <v>37026.382314814815</v>
      </c>
      <c r="I2572" t="s">
        <v>1131</v>
      </c>
      <c r="M2572" t="s">
        <v>3795</v>
      </c>
      <c r="N2572" t="s">
        <v>3275</v>
      </c>
      <c r="O2572" t="s">
        <v>3327</v>
      </c>
      <c r="P2572" s="211">
        <v>100</v>
      </c>
      <c r="S2572" t="s">
        <v>3796</v>
      </c>
      <c r="T2572" t="s">
        <v>2685</v>
      </c>
      <c r="U2572" s="213">
        <v>4.3150000000000004</v>
      </c>
      <c r="V2572" t="s">
        <v>1132</v>
      </c>
      <c r="W2572" t="s">
        <v>3328</v>
      </c>
      <c r="X2572" t="s">
        <v>3329</v>
      </c>
      <c r="Y2572" t="s">
        <v>3280</v>
      </c>
      <c r="Z2572" t="s">
        <v>4117</v>
      </c>
      <c r="AA2572">
        <v>789956</v>
      </c>
      <c r="AB2572" s="210">
        <v>37027.875</v>
      </c>
      <c r="AC2572" s="210">
        <v>37027.875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25">
        <f t="shared" si="205"/>
        <v>10000</v>
      </c>
      <c r="G2573" s="214">
        <v>1247316</v>
      </c>
      <c r="H2573" s="210">
        <v>37026.382349537038</v>
      </c>
      <c r="I2573" t="s">
        <v>3758</v>
      </c>
      <c r="M2573" t="s">
        <v>3795</v>
      </c>
      <c r="N2573" t="s">
        <v>3275</v>
      </c>
      <c r="O2573" t="s">
        <v>3457</v>
      </c>
      <c r="P2573" s="211">
        <v>10000</v>
      </c>
      <c r="S2573" t="s">
        <v>3796</v>
      </c>
      <c r="T2573" t="s">
        <v>2685</v>
      </c>
      <c r="U2573" s="213">
        <v>4.45</v>
      </c>
      <c r="V2573" t="s">
        <v>1924</v>
      </c>
      <c r="W2573" t="s">
        <v>3459</v>
      </c>
      <c r="X2573" t="s">
        <v>3460</v>
      </c>
      <c r="Y2573" t="s">
        <v>3280</v>
      </c>
      <c r="Z2573" t="s">
        <v>4117</v>
      </c>
      <c r="AA2573">
        <v>789957</v>
      </c>
      <c r="AB2573" s="210">
        <v>37027.875</v>
      </c>
      <c r="AC2573" s="210">
        <v>37027.875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25">
        <f t="shared" si="205"/>
        <v>7500</v>
      </c>
      <c r="G2574" s="214">
        <v>1247320</v>
      </c>
      <c r="H2574" s="210">
        <v>37026.382384259261</v>
      </c>
      <c r="I2574" t="s">
        <v>3822</v>
      </c>
      <c r="M2574" t="s">
        <v>3795</v>
      </c>
      <c r="N2574" t="s">
        <v>3275</v>
      </c>
      <c r="O2574" t="s">
        <v>3607</v>
      </c>
      <c r="Q2574" s="211">
        <v>7500</v>
      </c>
      <c r="S2574" t="s">
        <v>3796</v>
      </c>
      <c r="T2574" t="s">
        <v>2685</v>
      </c>
      <c r="U2574" s="213">
        <v>4.3499999999999996</v>
      </c>
      <c r="V2574" t="s">
        <v>1191</v>
      </c>
      <c r="W2574" t="s">
        <v>3609</v>
      </c>
      <c r="X2574" t="s">
        <v>3580</v>
      </c>
      <c r="Y2574" t="s">
        <v>3280</v>
      </c>
      <c r="Z2574" t="s">
        <v>4117</v>
      </c>
      <c r="AA2574">
        <v>789962</v>
      </c>
      <c r="AB2574" s="210">
        <v>37027.875</v>
      </c>
      <c r="AC2574" s="210">
        <v>37027.875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25">
        <f t="shared" si="205"/>
        <v>2500</v>
      </c>
      <c r="G2575" s="214">
        <v>1247318</v>
      </c>
      <c r="H2575" s="210">
        <v>37026.382384259261</v>
      </c>
      <c r="I2575" t="s">
        <v>1056</v>
      </c>
      <c r="M2575" t="s">
        <v>3795</v>
      </c>
      <c r="N2575" t="s">
        <v>3275</v>
      </c>
      <c r="O2575" t="s">
        <v>3607</v>
      </c>
      <c r="Q2575" s="211">
        <v>2500</v>
      </c>
      <c r="S2575" t="s">
        <v>3796</v>
      </c>
      <c r="T2575" t="s">
        <v>2685</v>
      </c>
      <c r="U2575" s="213">
        <v>4.3499999999999996</v>
      </c>
      <c r="V2575" t="s">
        <v>1058</v>
      </c>
      <c r="W2575" t="s">
        <v>3609</v>
      </c>
      <c r="X2575" t="s">
        <v>3580</v>
      </c>
      <c r="Y2575" t="s">
        <v>3280</v>
      </c>
      <c r="Z2575" t="s">
        <v>4117</v>
      </c>
      <c r="AA2575">
        <v>789960</v>
      </c>
      <c r="AB2575" s="210">
        <v>37027.875</v>
      </c>
      <c r="AC2575" s="210">
        <v>37027.875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25">
        <f t="shared" si="205"/>
        <v>5000</v>
      </c>
      <c r="G2576" s="214">
        <v>1247319</v>
      </c>
      <c r="H2576" s="210">
        <v>37026.382384259261</v>
      </c>
      <c r="I2576" t="s">
        <v>3692</v>
      </c>
      <c r="M2576" t="s">
        <v>3795</v>
      </c>
      <c r="N2576" t="s">
        <v>3275</v>
      </c>
      <c r="O2576" t="s">
        <v>3550</v>
      </c>
      <c r="Q2576" s="211">
        <v>5000</v>
      </c>
      <c r="S2576" t="s">
        <v>3796</v>
      </c>
      <c r="T2576" t="s">
        <v>2685</v>
      </c>
      <c r="U2576" s="213">
        <v>4.4000000000000004</v>
      </c>
      <c r="V2576" t="s">
        <v>1925</v>
      </c>
      <c r="W2576" t="s">
        <v>3363</v>
      </c>
      <c r="X2576" t="s">
        <v>3364</v>
      </c>
      <c r="Y2576" t="s">
        <v>3280</v>
      </c>
      <c r="Z2576" t="s">
        <v>4117</v>
      </c>
      <c r="AA2576">
        <v>789959</v>
      </c>
      <c r="AB2576" s="210">
        <v>37027.875</v>
      </c>
      <c r="AC2576" s="210">
        <v>37027.875</v>
      </c>
    </row>
    <row r="2577" spans="1:30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25">
        <f t="shared" si="205"/>
        <v>4000</v>
      </c>
      <c r="G2577" s="214">
        <v>1247317</v>
      </c>
      <c r="H2577" s="210">
        <v>37026.382384259261</v>
      </c>
      <c r="I2577" t="s">
        <v>3468</v>
      </c>
      <c r="M2577" t="s">
        <v>3795</v>
      </c>
      <c r="N2577" t="s">
        <v>3275</v>
      </c>
      <c r="O2577" t="s">
        <v>3407</v>
      </c>
      <c r="Q2577" s="211">
        <v>4000</v>
      </c>
      <c r="S2577" t="s">
        <v>3796</v>
      </c>
      <c r="T2577" t="s">
        <v>2685</v>
      </c>
      <c r="U2577" s="213">
        <v>4.6550000000000002</v>
      </c>
      <c r="V2577" t="s">
        <v>3469</v>
      </c>
      <c r="W2577" t="s">
        <v>3408</v>
      </c>
      <c r="X2577" t="s">
        <v>3409</v>
      </c>
      <c r="Y2577" t="s">
        <v>3280</v>
      </c>
      <c r="Z2577" t="s">
        <v>4117</v>
      </c>
      <c r="AA2577">
        <v>789958</v>
      </c>
      <c r="AB2577" s="210">
        <v>37027.875</v>
      </c>
      <c r="AC2577" s="210">
        <v>37027.875</v>
      </c>
    </row>
    <row r="2578" spans="1:30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25">
        <f t="shared" si="205"/>
        <v>1600</v>
      </c>
      <c r="G2578" s="214">
        <v>1247321</v>
      </c>
      <c r="H2578" s="210">
        <v>37026.382395833331</v>
      </c>
      <c r="I2578" t="s">
        <v>3468</v>
      </c>
      <c r="M2578" t="s">
        <v>3795</v>
      </c>
      <c r="N2578" t="s">
        <v>3275</v>
      </c>
      <c r="O2578" t="s">
        <v>3516</v>
      </c>
      <c r="Q2578" s="211">
        <v>1600</v>
      </c>
      <c r="S2578" t="s">
        <v>3796</v>
      </c>
      <c r="T2578" t="s">
        <v>2685</v>
      </c>
      <c r="U2578" s="213">
        <v>4.72</v>
      </c>
      <c r="V2578" t="s">
        <v>1290</v>
      </c>
      <c r="W2578" t="s">
        <v>3518</v>
      </c>
      <c r="X2578" t="s">
        <v>3519</v>
      </c>
      <c r="Y2578" t="s">
        <v>3280</v>
      </c>
      <c r="Z2578" t="s">
        <v>4117</v>
      </c>
      <c r="AA2578">
        <v>789961</v>
      </c>
      <c r="AB2578" s="210">
        <v>37027.875</v>
      </c>
      <c r="AC2578" s="210">
        <v>37027.875</v>
      </c>
    </row>
    <row r="2579" spans="1:30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25">
        <f t="shared" si="205"/>
        <v>5000</v>
      </c>
      <c r="G2579" s="214">
        <v>1247322</v>
      </c>
      <c r="H2579" s="210">
        <v>37026.382418981484</v>
      </c>
      <c r="I2579" t="s">
        <v>3157</v>
      </c>
      <c r="M2579" t="s">
        <v>3795</v>
      </c>
      <c r="N2579" t="s">
        <v>3275</v>
      </c>
      <c r="O2579" t="s">
        <v>3407</v>
      </c>
      <c r="Q2579" s="211">
        <v>5000</v>
      </c>
      <c r="S2579" t="s">
        <v>3796</v>
      </c>
      <c r="T2579" t="s">
        <v>2685</v>
      </c>
      <c r="U2579" s="213">
        <v>4.66</v>
      </c>
      <c r="V2579" t="s">
        <v>3344</v>
      </c>
      <c r="W2579" t="s">
        <v>3408</v>
      </c>
      <c r="X2579" t="s">
        <v>3409</v>
      </c>
      <c r="Y2579" t="s">
        <v>3280</v>
      </c>
      <c r="Z2579" t="s">
        <v>4117</v>
      </c>
      <c r="AA2579">
        <v>789963</v>
      </c>
      <c r="AB2579" s="210">
        <v>37027.875</v>
      </c>
      <c r="AC2579" s="210">
        <v>37027.875</v>
      </c>
    </row>
    <row r="2580" spans="1:30" x14ac:dyDescent="0.2">
      <c r="A2580" s="44" t="str">
        <f t="shared" si="201"/>
        <v>US Natural Gas Financial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Financial</v>
      </c>
      <c r="E2580" s="44">
        <f>IF(VLOOKUP(S2580,'DD-Lookup'!$J$6:$L$50,3,FALSE)="Monthly",(YEAR(AC2580)-YEAR(AB2580))*12+MONTH(AC2580)-MONTH(AB2580)+1,(AC2580-AB2580+1))</f>
        <v>30</v>
      </c>
      <c r="F2580" s="225">
        <f t="shared" si="205"/>
        <v>450000</v>
      </c>
      <c r="G2580" s="214">
        <v>1247324</v>
      </c>
      <c r="H2580" s="210">
        <v>37026.382430555554</v>
      </c>
      <c r="I2580" t="s">
        <v>2623</v>
      </c>
      <c r="M2580" t="s">
        <v>3795</v>
      </c>
      <c r="N2580" t="s">
        <v>3247</v>
      </c>
      <c r="O2580" t="s">
        <v>3248</v>
      </c>
      <c r="Q2580" s="211">
        <v>15000</v>
      </c>
      <c r="S2580" t="s">
        <v>3796</v>
      </c>
      <c r="T2580" t="s">
        <v>2685</v>
      </c>
      <c r="U2580" s="213">
        <v>4.5</v>
      </c>
      <c r="V2580" t="s">
        <v>1546</v>
      </c>
      <c r="W2580" t="s">
        <v>3975</v>
      </c>
      <c r="X2580" t="s">
        <v>3250</v>
      </c>
      <c r="Y2580" t="s">
        <v>2803</v>
      </c>
      <c r="Z2580" t="s">
        <v>4117</v>
      </c>
      <c r="AA2580" t="s">
        <v>1926</v>
      </c>
      <c r="AB2580" s="210">
        <v>37043.875</v>
      </c>
      <c r="AC2580" s="210">
        <v>37072.875</v>
      </c>
      <c r="AD2580">
        <f>(AC2580-AB2580+1)*SUM(P2580:Q2580)</f>
        <v>450000</v>
      </c>
    </row>
    <row r="2581" spans="1:30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25">
        <f t="shared" si="205"/>
        <v>1281</v>
      </c>
      <c r="G2581" s="214">
        <v>1247323</v>
      </c>
      <c r="H2581" s="210">
        <v>37026.382430555554</v>
      </c>
      <c r="I2581" t="s">
        <v>3234</v>
      </c>
      <c r="M2581" t="s">
        <v>3795</v>
      </c>
      <c r="N2581" t="s">
        <v>3275</v>
      </c>
      <c r="O2581" t="s">
        <v>1122</v>
      </c>
      <c r="Q2581" s="211">
        <v>1281</v>
      </c>
      <c r="S2581" t="s">
        <v>3796</v>
      </c>
      <c r="T2581" t="s">
        <v>2685</v>
      </c>
      <c r="U2581" s="213">
        <v>4.335</v>
      </c>
      <c r="V2581" t="s">
        <v>3360</v>
      </c>
      <c r="W2581" t="s">
        <v>3363</v>
      </c>
      <c r="X2581" t="s">
        <v>3364</v>
      </c>
      <c r="Y2581" t="s">
        <v>3280</v>
      </c>
      <c r="Z2581" t="s">
        <v>4117</v>
      </c>
      <c r="AA2581">
        <v>789964</v>
      </c>
      <c r="AB2581" s="210">
        <v>37027.875</v>
      </c>
      <c r="AC2581" s="210">
        <v>37027.875</v>
      </c>
    </row>
    <row r="2582" spans="1:30" x14ac:dyDescent="0.2">
      <c r="A2582" s="44" t="str">
        <f t="shared" si="201"/>
        <v>US Natural Gas Financial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Financial</v>
      </c>
      <c r="E2582" s="44">
        <f>IF(VLOOKUP(S2582,'DD-Lookup'!$J$6:$L$50,3,FALSE)="Monthly",(YEAR(AC2582)-YEAR(AB2582))*12+MONTH(AC2582)-MONTH(AB2582)+1,(AC2582-AB2582+1))</f>
        <v>30</v>
      </c>
      <c r="F2582" s="225">
        <f t="shared" si="205"/>
        <v>750000</v>
      </c>
      <c r="G2582" s="214">
        <v>1247325</v>
      </c>
      <c r="H2582" s="210">
        <v>37026.382476851853</v>
      </c>
      <c r="I2582" t="s">
        <v>3822</v>
      </c>
      <c r="M2582" t="s">
        <v>3795</v>
      </c>
      <c r="N2582" t="s">
        <v>3247</v>
      </c>
      <c r="O2582" t="s">
        <v>1927</v>
      </c>
      <c r="P2582" s="211">
        <v>25000</v>
      </c>
      <c r="S2582" t="s">
        <v>3796</v>
      </c>
      <c r="T2582" t="s">
        <v>2685</v>
      </c>
      <c r="U2582" s="213">
        <v>-5.0000000000000001E-3</v>
      </c>
      <c r="V2582" t="s">
        <v>1725</v>
      </c>
      <c r="W2582" t="s">
        <v>3685</v>
      </c>
      <c r="X2582" t="s">
        <v>3686</v>
      </c>
      <c r="Y2582" t="s">
        <v>2803</v>
      </c>
      <c r="Z2582" t="s">
        <v>4117</v>
      </c>
      <c r="AA2582" t="s">
        <v>1928</v>
      </c>
      <c r="AB2582" s="210">
        <v>37043.875</v>
      </c>
      <c r="AC2582" s="210">
        <v>37072.875</v>
      </c>
      <c r="AD2582">
        <f>(AC2582-AB2582+1)*SUM(P2582:Q2582)</f>
        <v>750000</v>
      </c>
    </row>
    <row r="2583" spans="1:30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25">
        <f t="shared" si="205"/>
        <v>5000</v>
      </c>
      <c r="G2583" s="214">
        <v>1247326</v>
      </c>
      <c r="H2583" s="210">
        <v>37026.382476851853</v>
      </c>
      <c r="I2583" t="s">
        <v>3157</v>
      </c>
      <c r="M2583" t="s">
        <v>3795</v>
      </c>
      <c r="N2583" t="s">
        <v>3275</v>
      </c>
      <c r="O2583" t="s">
        <v>3407</v>
      </c>
      <c r="Q2583" s="211">
        <v>5000</v>
      </c>
      <c r="S2583" t="s">
        <v>3796</v>
      </c>
      <c r="T2583" t="s">
        <v>2685</v>
      </c>
      <c r="U2583" s="213">
        <v>4.665</v>
      </c>
      <c r="V2583" t="s">
        <v>3344</v>
      </c>
      <c r="W2583" t="s">
        <v>3408</v>
      </c>
      <c r="X2583" t="s">
        <v>3409</v>
      </c>
      <c r="Y2583" t="s">
        <v>3280</v>
      </c>
      <c r="Z2583" t="s">
        <v>4117</v>
      </c>
      <c r="AA2583">
        <v>789965</v>
      </c>
      <c r="AB2583" s="210">
        <v>37027.875</v>
      </c>
      <c r="AC2583" s="210">
        <v>37027.875</v>
      </c>
    </row>
    <row r="2584" spans="1:30" x14ac:dyDescent="0.2">
      <c r="A2584" s="44" t="str">
        <f t="shared" si="201"/>
        <v>US Natural Gas Financial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Financial</v>
      </c>
      <c r="E2584" s="44">
        <f>IF(VLOOKUP(S2584,'DD-Lookup'!$J$6:$L$50,3,FALSE)="Monthly",(YEAR(AC2584)-YEAR(AB2584))*12+MONTH(AC2584)-MONTH(AB2584)+1,(AC2584-AB2584+1))</f>
        <v>30</v>
      </c>
      <c r="F2584" s="225">
        <f t="shared" si="205"/>
        <v>150000</v>
      </c>
      <c r="G2584" s="214">
        <v>1247327</v>
      </c>
      <c r="H2584" s="210">
        <v>37026.382523148146</v>
      </c>
      <c r="I2584" t="s">
        <v>3565</v>
      </c>
      <c r="M2584" t="s">
        <v>3795</v>
      </c>
      <c r="N2584" t="s">
        <v>3303</v>
      </c>
      <c r="O2584" t="s">
        <v>1341</v>
      </c>
      <c r="Q2584" s="211">
        <v>5000</v>
      </c>
      <c r="S2584" t="s">
        <v>3796</v>
      </c>
      <c r="T2584" t="s">
        <v>2685</v>
      </c>
      <c r="U2584" s="213">
        <v>-0.8</v>
      </c>
      <c r="V2584" t="s">
        <v>1929</v>
      </c>
      <c r="W2584" t="s">
        <v>1342</v>
      </c>
      <c r="X2584" t="s">
        <v>1343</v>
      </c>
      <c r="Y2584" t="s">
        <v>2803</v>
      </c>
      <c r="Z2584" t="s">
        <v>4117</v>
      </c>
      <c r="AA2584" t="s">
        <v>1930</v>
      </c>
      <c r="AB2584" s="210">
        <v>37043.875</v>
      </c>
      <c r="AC2584" s="210">
        <v>37072.875</v>
      </c>
      <c r="AD2584">
        <f>(AC2584-AB2584+1)*SUM(P2584:Q2584)</f>
        <v>150000</v>
      </c>
    </row>
    <row r="2585" spans="1:30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25">
        <f t="shared" si="205"/>
        <v>5000</v>
      </c>
      <c r="G2585" s="214">
        <v>1247329</v>
      </c>
      <c r="H2585" s="210">
        <v>37026.382557870369</v>
      </c>
      <c r="I2585" t="s">
        <v>3157</v>
      </c>
      <c r="M2585" t="s">
        <v>3795</v>
      </c>
      <c r="N2585" t="s">
        <v>3275</v>
      </c>
      <c r="O2585" t="s">
        <v>3407</v>
      </c>
      <c r="Q2585" s="211">
        <v>5000</v>
      </c>
      <c r="S2585" t="s">
        <v>3796</v>
      </c>
      <c r="T2585" t="s">
        <v>2685</v>
      </c>
      <c r="U2585" s="213">
        <v>4.67</v>
      </c>
      <c r="V2585" t="s">
        <v>3344</v>
      </c>
      <c r="W2585" t="s">
        <v>3408</v>
      </c>
      <c r="X2585" t="s">
        <v>3409</v>
      </c>
      <c r="Y2585" t="s">
        <v>3280</v>
      </c>
      <c r="Z2585" t="s">
        <v>4117</v>
      </c>
      <c r="AA2585">
        <v>789966</v>
      </c>
      <c r="AB2585" s="210">
        <v>37027.875</v>
      </c>
      <c r="AC2585" s="210">
        <v>37027.875</v>
      </c>
    </row>
    <row r="2586" spans="1:30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25">
        <f t="shared" si="205"/>
        <v>449</v>
      </c>
      <c r="G2586" s="214">
        <v>1247330</v>
      </c>
      <c r="H2586" s="210">
        <v>37026.382581018515</v>
      </c>
      <c r="I2586" t="s">
        <v>3157</v>
      </c>
      <c r="M2586" t="s">
        <v>3795</v>
      </c>
      <c r="N2586" t="s">
        <v>3275</v>
      </c>
      <c r="O2586" t="s">
        <v>3584</v>
      </c>
      <c r="Q2586" s="211">
        <v>449</v>
      </c>
      <c r="S2586" t="s">
        <v>3796</v>
      </c>
      <c r="T2586" t="s">
        <v>2685</v>
      </c>
      <c r="U2586" s="213">
        <v>4.3600000000000003</v>
      </c>
      <c r="V2586" t="s">
        <v>1092</v>
      </c>
      <c r="W2586" t="s">
        <v>3586</v>
      </c>
      <c r="X2586" t="s">
        <v>3587</v>
      </c>
      <c r="Y2586" t="s">
        <v>3280</v>
      </c>
      <c r="Z2586" t="s">
        <v>4117</v>
      </c>
      <c r="AA2586">
        <v>789967</v>
      </c>
      <c r="AB2586" s="210">
        <v>37027.875</v>
      </c>
      <c r="AC2586" s="210">
        <v>37027.875</v>
      </c>
    </row>
    <row r="2587" spans="1:30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25">
        <f t="shared" si="205"/>
        <v>5000</v>
      </c>
      <c r="G2587" s="214">
        <v>1247331</v>
      </c>
      <c r="H2587" s="210">
        <v>37026.382638888892</v>
      </c>
      <c r="I2587" t="s">
        <v>3386</v>
      </c>
      <c r="M2587" t="s">
        <v>3795</v>
      </c>
      <c r="N2587" t="s">
        <v>3275</v>
      </c>
      <c r="O2587" t="s">
        <v>3276</v>
      </c>
      <c r="Q2587" s="211">
        <v>5000</v>
      </c>
      <c r="S2587" t="s">
        <v>3796</v>
      </c>
      <c r="T2587" t="s">
        <v>2685</v>
      </c>
      <c r="U2587" s="213">
        <v>4.55</v>
      </c>
      <c r="V2587" t="s">
        <v>3701</v>
      </c>
      <c r="W2587" t="s">
        <v>3278</v>
      </c>
      <c r="X2587" t="s">
        <v>3279</v>
      </c>
      <c r="Y2587" t="s">
        <v>3280</v>
      </c>
      <c r="Z2587" t="s">
        <v>4117</v>
      </c>
      <c r="AA2587">
        <v>789968</v>
      </c>
      <c r="AB2587" s="210">
        <v>37027.875</v>
      </c>
      <c r="AC2587" s="210">
        <v>37027.875</v>
      </c>
    </row>
    <row r="2588" spans="1:30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25">
        <f t="shared" si="205"/>
        <v>2500</v>
      </c>
      <c r="G2588" s="214">
        <v>1247332</v>
      </c>
      <c r="H2588" s="210">
        <v>37026.382650462961</v>
      </c>
      <c r="I2588" t="s">
        <v>3822</v>
      </c>
      <c r="M2588" t="s">
        <v>3795</v>
      </c>
      <c r="N2588" t="s">
        <v>3275</v>
      </c>
      <c r="O2588" t="s">
        <v>3607</v>
      </c>
      <c r="Q2588" s="211">
        <v>2500</v>
      </c>
      <c r="S2588" t="s">
        <v>3796</v>
      </c>
      <c r="T2588" t="s">
        <v>2685</v>
      </c>
      <c r="U2588" s="213">
        <v>4.375</v>
      </c>
      <c r="V2588" t="s">
        <v>1191</v>
      </c>
      <c r="W2588" t="s">
        <v>3609</v>
      </c>
      <c r="X2588" t="s">
        <v>3580</v>
      </c>
      <c r="Y2588" t="s">
        <v>3280</v>
      </c>
      <c r="Z2588" t="s">
        <v>4117</v>
      </c>
      <c r="AA2588">
        <v>789969</v>
      </c>
      <c r="AB2588" s="210">
        <v>37027.875</v>
      </c>
      <c r="AC2588" s="210">
        <v>37027.875</v>
      </c>
    </row>
    <row r="2589" spans="1:30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25">
        <f t="shared" si="205"/>
        <v>25000</v>
      </c>
      <c r="G2589" s="214">
        <v>1247333</v>
      </c>
      <c r="H2589" s="210">
        <v>37026.382650462961</v>
      </c>
      <c r="I2589" t="s">
        <v>2630</v>
      </c>
      <c r="M2589" t="s">
        <v>3795</v>
      </c>
      <c r="N2589" t="s">
        <v>3275</v>
      </c>
      <c r="O2589" t="s">
        <v>3457</v>
      </c>
      <c r="Q2589" s="211">
        <v>25000</v>
      </c>
      <c r="S2589" t="s">
        <v>3796</v>
      </c>
      <c r="T2589" t="s">
        <v>2685</v>
      </c>
      <c r="U2589" s="213">
        <v>4.4550000000000001</v>
      </c>
      <c r="V2589" t="s">
        <v>3503</v>
      </c>
      <c r="W2589" t="s">
        <v>3459</v>
      </c>
      <c r="X2589" t="s">
        <v>3460</v>
      </c>
      <c r="Y2589" t="s">
        <v>3280</v>
      </c>
      <c r="Z2589" t="s">
        <v>4117</v>
      </c>
      <c r="AA2589">
        <v>789970</v>
      </c>
      <c r="AB2589" s="210">
        <v>37027.875</v>
      </c>
      <c r="AC2589" s="210">
        <v>37027.875</v>
      </c>
    </row>
    <row r="2590" spans="1:30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25">
        <f t="shared" si="205"/>
        <v>10000</v>
      </c>
      <c r="G2590" s="214">
        <v>1247334</v>
      </c>
      <c r="H2590" s="210">
        <v>37026.382754629631</v>
      </c>
      <c r="I2590" t="s">
        <v>1872</v>
      </c>
      <c r="M2590" t="s">
        <v>3795</v>
      </c>
      <c r="N2590" t="s">
        <v>3275</v>
      </c>
      <c r="O2590" t="s">
        <v>3607</v>
      </c>
      <c r="P2590" s="211">
        <v>10000</v>
      </c>
      <c r="S2590" t="s">
        <v>3796</v>
      </c>
      <c r="T2590" t="s">
        <v>2685</v>
      </c>
      <c r="U2590" s="213">
        <v>4.3499999999999996</v>
      </c>
      <c r="V2590" t="s">
        <v>1873</v>
      </c>
      <c r="W2590" t="s">
        <v>3609</v>
      </c>
      <c r="X2590" t="s">
        <v>3580</v>
      </c>
      <c r="Y2590" t="s">
        <v>3280</v>
      </c>
      <c r="Z2590" t="s">
        <v>4117</v>
      </c>
      <c r="AA2590">
        <v>789971</v>
      </c>
      <c r="AB2590" s="210">
        <v>37027.875</v>
      </c>
      <c r="AC2590" s="210">
        <v>37027.875</v>
      </c>
    </row>
    <row r="2591" spans="1:30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25">
        <f t="shared" si="205"/>
        <v>2901</v>
      </c>
      <c r="G2591" s="214">
        <v>1247335</v>
      </c>
      <c r="H2591" s="210">
        <v>37026.3827662037</v>
      </c>
      <c r="I2591" t="s">
        <v>1483</v>
      </c>
      <c r="M2591" t="s">
        <v>3795</v>
      </c>
      <c r="N2591" t="s">
        <v>3275</v>
      </c>
      <c r="O2591" t="s">
        <v>3584</v>
      </c>
      <c r="Q2591" s="211">
        <v>2901</v>
      </c>
      <c r="S2591" t="s">
        <v>3796</v>
      </c>
      <c r="T2591" t="s">
        <v>2685</v>
      </c>
      <c r="U2591" s="213">
        <v>4.3600000000000003</v>
      </c>
      <c r="V2591" t="s">
        <v>1789</v>
      </c>
      <c r="W2591" t="s">
        <v>3586</v>
      </c>
      <c r="X2591" t="s">
        <v>3587</v>
      </c>
      <c r="Y2591" t="s">
        <v>3280</v>
      </c>
      <c r="Z2591" t="s">
        <v>4117</v>
      </c>
      <c r="AA2591">
        <v>789972</v>
      </c>
      <c r="AB2591" s="210">
        <v>37027.875</v>
      </c>
      <c r="AC2591" s="210">
        <v>37027.875</v>
      </c>
    </row>
    <row r="2592" spans="1:30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25">
        <f t="shared" si="205"/>
        <v>1674</v>
      </c>
      <c r="G2592" s="214">
        <v>1247336</v>
      </c>
      <c r="H2592" s="210">
        <v>37026.382789351854</v>
      </c>
      <c r="I2592" t="s">
        <v>3614</v>
      </c>
      <c r="M2592" t="s">
        <v>3795</v>
      </c>
      <c r="N2592" t="s">
        <v>3275</v>
      </c>
      <c r="O2592" t="s">
        <v>3635</v>
      </c>
      <c r="P2592" s="211">
        <v>1674</v>
      </c>
      <c r="S2592" t="s">
        <v>3796</v>
      </c>
      <c r="T2592" t="s">
        <v>2685</v>
      </c>
      <c r="U2592" s="213">
        <v>3.1</v>
      </c>
      <c r="V2592" t="s">
        <v>1858</v>
      </c>
      <c r="W2592" t="s">
        <v>3637</v>
      </c>
      <c r="X2592" t="s">
        <v>3580</v>
      </c>
      <c r="Y2592" t="s">
        <v>3280</v>
      </c>
      <c r="Z2592" t="s">
        <v>4117</v>
      </c>
      <c r="AA2592">
        <v>789973</v>
      </c>
      <c r="AB2592" s="210">
        <v>37027.875</v>
      </c>
      <c r="AC2592" s="210">
        <v>37027.875</v>
      </c>
    </row>
    <row r="2593" spans="1:30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25">
        <f t="shared" si="205"/>
        <v>1500</v>
      </c>
      <c r="G2593" s="214">
        <v>1247337</v>
      </c>
      <c r="H2593" s="210">
        <v>37026.382789351854</v>
      </c>
      <c r="I2593" t="s">
        <v>3551</v>
      </c>
      <c r="M2593" t="s">
        <v>3795</v>
      </c>
      <c r="N2593" t="s">
        <v>3275</v>
      </c>
      <c r="O2593" t="s">
        <v>3407</v>
      </c>
      <c r="Q2593" s="211">
        <v>1500</v>
      </c>
      <c r="S2593" t="s">
        <v>3796</v>
      </c>
      <c r="T2593" t="s">
        <v>2685</v>
      </c>
      <c r="U2593" s="213">
        <v>4.68</v>
      </c>
      <c r="V2593" t="s">
        <v>1931</v>
      </c>
      <c r="W2593" t="s">
        <v>3408</v>
      </c>
      <c r="X2593" t="s">
        <v>3409</v>
      </c>
      <c r="Y2593" t="s">
        <v>3280</v>
      </c>
      <c r="Z2593" t="s">
        <v>4117</v>
      </c>
      <c r="AA2593">
        <v>789974</v>
      </c>
      <c r="AB2593" s="210">
        <v>37027.875</v>
      </c>
      <c r="AC2593" s="210">
        <v>37027.875</v>
      </c>
    </row>
    <row r="2594" spans="1:30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25">
        <f t="shared" si="205"/>
        <v>5000</v>
      </c>
      <c r="G2594" s="214">
        <v>1247338</v>
      </c>
      <c r="H2594" s="210">
        <v>37026.3828587963</v>
      </c>
      <c r="I2594" t="s">
        <v>3281</v>
      </c>
      <c r="M2594" t="s">
        <v>3795</v>
      </c>
      <c r="N2594" t="s">
        <v>3275</v>
      </c>
      <c r="O2594" t="s">
        <v>3327</v>
      </c>
      <c r="Q2594" s="211">
        <v>5000</v>
      </c>
      <c r="S2594" t="s">
        <v>3796</v>
      </c>
      <c r="T2594" t="s">
        <v>2685</v>
      </c>
      <c r="U2594" s="213">
        <v>4.3250000000000002</v>
      </c>
      <c r="V2594" t="s">
        <v>3362</v>
      </c>
      <c r="W2594" t="s">
        <v>3328</v>
      </c>
      <c r="X2594" t="s">
        <v>3329</v>
      </c>
      <c r="Y2594" t="s">
        <v>3280</v>
      </c>
      <c r="Z2594" t="s">
        <v>4117</v>
      </c>
      <c r="AA2594">
        <v>789975</v>
      </c>
      <c r="AB2594" s="210">
        <v>37027.875</v>
      </c>
      <c r="AC2594" s="210">
        <v>37027.875</v>
      </c>
    </row>
    <row r="2595" spans="1:30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25">
        <f t="shared" si="205"/>
        <v>5000</v>
      </c>
      <c r="G2595" s="214">
        <v>1247339</v>
      </c>
      <c r="H2595" s="210">
        <v>37026.382893518516</v>
      </c>
      <c r="I2595" t="s">
        <v>1371</v>
      </c>
      <c r="M2595" t="s">
        <v>3795</v>
      </c>
      <c r="N2595" t="s">
        <v>3275</v>
      </c>
      <c r="O2595" t="s">
        <v>3407</v>
      </c>
      <c r="P2595" s="211">
        <v>5000</v>
      </c>
      <c r="S2595" t="s">
        <v>3796</v>
      </c>
      <c r="T2595" t="s">
        <v>2685</v>
      </c>
      <c r="U2595" s="213">
        <v>4.67</v>
      </c>
      <c r="V2595" t="s">
        <v>1923</v>
      </c>
      <c r="W2595" t="s">
        <v>3408</v>
      </c>
      <c r="X2595" t="s">
        <v>3409</v>
      </c>
      <c r="Y2595" t="s">
        <v>3280</v>
      </c>
      <c r="Z2595" t="s">
        <v>4117</v>
      </c>
      <c r="AA2595">
        <v>789976</v>
      </c>
      <c r="AB2595" s="210">
        <v>37027.875</v>
      </c>
      <c r="AC2595" s="210">
        <v>37027.875</v>
      </c>
    </row>
    <row r="2596" spans="1:30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25">
        <f t="shared" si="205"/>
        <v>5000</v>
      </c>
      <c r="G2596" s="214">
        <v>1247340</v>
      </c>
      <c r="H2596" s="210">
        <v>37026.382916666669</v>
      </c>
      <c r="I2596" t="s">
        <v>1390</v>
      </c>
      <c r="M2596" t="s">
        <v>3795</v>
      </c>
      <c r="N2596" t="s">
        <v>3275</v>
      </c>
      <c r="O2596" t="s">
        <v>3438</v>
      </c>
      <c r="Q2596" s="211">
        <v>5000</v>
      </c>
      <c r="S2596" t="s">
        <v>3796</v>
      </c>
      <c r="T2596" t="s">
        <v>2685</v>
      </c>
      <c r="U2596" s="213">
        <v>4.665</v>
      </c>
      <c r="V2596" t="s">
        <v>1391</v>
      </c>
      <c r="W2596" t="s">
        <v>3408</v>
      </c>
      <c r="X2596" t="s">
        <v>3409</v>
      </c>
      <c r="Y2596" t="s">
        <v>3280</v>
      </c>
      <c r="Z2596" t="s">
        <v>4117</v>
      </c>
      <c r="AA2596">
        <v>789977</v>
      </c>
      <c r="AB2596" s="210">
        <v>37027.875</v>
      </c>
      <c r="AC2596" s="210">
        <v>37027.875</v>
      </c>
    </row>
    <row r="2597" spans="1:30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25">
        <f t="shared" si="205"/>
        <v>10000</v>
      </c>
      <c r="G2597" s="214">
        <v>1247341</v>
      </c>
      <c r="H2597" s="210">
        <v>37026.382916666669</v>
      </c>
      <c r="I2597" t="s">
        <v>3256</v>
      </c>
      <c r="M2597" t="s">
        <v>3795</v>
      </c>
      <c r="N2597" t="s">
        <v>3275</v>
      </c>
      <c r="O2597" t="s">
        <v>3276</v>
      </c>
      <c r="Q2597" s="211">
        <v>10000</v>
      </c>
      <c r="S2597" t="s">
        <v>3796</v>
      </c>
      <c r="T2597" t="s">
        <v>2685</v>
      </c>
      <c r="U2597" s="213">
        <v>4.5525000000000002</v>
      </c>
      <c r="V2597" t="s">
        <v>1775</v>
      </c>
      <c r="W2597" t="s">
        <v>3278</v>
      </c>
      <c r="X2597" t="s">
        <v>3279</v>
      </c>
      <c r="Y2597" t="s">
        <v>3280</v>
      </c>
      <c r="Z2597" t="s">
        <v>4117</v>
      </c>
      <c r="AA2597">
        <v>789978</v>
      </c>
      <c r="AB2597" s="210">
        <v>37027.875</v>
      </c>
      <c r="AC2597" s="210">
        <v>37027.875</v>
      </c>
    </row>
    <row r="2598" spans="1:30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25">
        <f t="shared" si="205"/>
        <v>336</v>
      </c>
      <c r="G2598" s="214">
        <v>1247342</v>
      </c>
      <c r="H2598" s="210">
        <v>37026.382928240739</v>
      </c>
      <c r="I2598" t="s">
        <v>1155</v>
      </c>
      <c r="M2598" t="s">
        <v>3795</v>
      </c>
      <c r="N2598" t="s">
        <v>3275</v>
      </c>
      <c r="O2598" t="s">
        <v>1345</v>
      </c>
      <c r="Q2598" s="211">
        <v>336</v>
      </c>
      <c r="S2598" t="s">
        <v>3796</v>
      </c>
      <c r="T2598" t="s">
        <v>2685</v>
      </c>
      <c r="U2598" s="213">
        <v>4.5712999999999999</v>
      </c>
      <c r="V2598" t="s">
        <v>1264</v>
      </c>
      <c r="W2598" t="s">
        <v>3278</v>
      </c>
      <c r="X2598" t="s">
        <v>3279</v>
      </c>
      <c r="Y2598" t="s">
        <v>3280</v>
      </c>
      <c r="Z2598" t="s">
        <v>4117</v>
      </c>
      <c r="AA2598">
        <v>789979</v>
      </c>
      <c r="AB2598" s="210">
        <v>37027.875</v>
      </c>
      <c r="AC2598" s="210">
        <v>37027.875</v>
      </c>
    </row>
    <row r="2599" spans="1:30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30</v>
      </c>
      <c r="F2599" s="225">
        <f t="shared" si="205"/>
        <v>450000</v>
      </c>
      <c r="G2599" s="214">
        <v>1247344</v>
      </c>
      <c r="H2599" s="210">
        <v>37026.382962962962</v>
      </c>
      <c r="I2599" t="s">
        <v>2623</v>
      </c>
      <c r="M2599" t="s">
        <v>3795</v>
      </c>
      <c r="N2599" t="s">
        <v>3247</v>
      </c>
      <c r="O2599" t="s">
        <v>3248</v>
      </c>
      <c r="Q2599" s="211">
        <v>15000</v>
      </c>
      <c r="S2599" t="s">
        <v>3796</v>
      </c>
      <c r="T2599" t="s">
        <v>2685</v>
      </c>
      <c r="U2599" s="213">
        <v>4.5049999999999999</v>
      </c>
      <c r="V2599" t="s">
        <v>1546</v>
      </c>
      <c r="W2599" t="s">
        <v>3975</v>
      </c>
      <c r="X2599" t="s">
        <v>3250</v>
      </c>
      <c r="Y2599" t="s">
        <v>2803</v>
      </c>
      <c r="Z2599" t="s">
        <v>4117</v>
      </c>
      <c r="AA2599" t="s">
        <v>1932</v>
      </c>
      <c r="AB2599" s="210">
        <v>37043.875</v>
      </c>
      <c r="AC2599" s="210">
        <v>37072.875</v>
      </c>
      <c r="AD2599">
        <f>(AC2599-AB2599+1)*SUM(P2599:Q2599)</f>
        <v>450000</v>
      </c>
    </row>
    <row r="2600" spans="1:30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25">
        <f t="shared" si="205"/>
        <v>5000</v>
      </c>
      <c r="G2600" s="214">
        <v>1247343</v>
      </c>
      <c r="H2600" s="210">
        <v>37026.382962962962</v>
      </c>
      <c r="I2600" t="s">
        <v>3157</v>
      </c>
      <c r="M2600" t="s">
        <v>3795</v>
      </c>
      <c r="N2600" t="s">
        <v>3275</v>
      </c>
      <c r="O2600" t="s">
        <v>3361</v>
      </c>
      <c r="Q2600" s="211">
        <v>5000</v>
      </c>
      <c r="S2600" t="s">
        <v>3796</v>
      </c>
      <c r="T2600" t="s">
        <v>2685</v>
      </c>
      <c r="U2600" s="213">
        <v>4.4000000000000004</v>
      </c>
      <c r="V2600" t="s">
        <v>3277</v>
      </c>
      <c r="W2600" t="s">
        <v>3363</v>
      </c>
      <c r="X2600" t="s">
        <v>3364</v>
      </c>
      <c r="Y2600" t="s">
        <v>3280</v>
      </c>
      <c r="Z2600" t="s">
        <v>4117</v>
      </c>
      <c r="AA2600">
        <v>789982</v>
      </c>
      <c r="AB2600" s="210">
        <v>37027.875</v>
      </c>
      <c r="AC2600" s="210">
        <v>37027.875</v>
      </c>
    </row>
    <row r="2601" spans="1:30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25">
        <f t="shared" si="205"/>
        <v>5000</v>
      </c>
      <c r="G2601" s="214">
        <v>1247345</v>
      </c>
      <c r="H2601" s="210">
        <v>37026.382962962962</v>
      </c>
      <c r="I2601" t="s">
        <v>1371</v>
      </c>
      <c r="M2601" t="s">
        <v>3795</v>
      </c>
      <c r="N2601" t="s">
        <v>3275</v>
      </c>
      <c r="O2601" t="s">
        <v>3407</v>
      </c>
      <c r="P2601" s="211">
        <v>5000</v>
      </c>
      <c r="S2601" t="s">
        <v>3796</v>
      </c>
      <c r="T2601" t="s">
        <v>2685</v>
      </c>
      <c r="U2601" s="213">
        <v>4.665</v>
      </c>
      <c r="V2601" t="s">
        <v>1372</v>
      </c>
      <c r="W2601" t="s">
        <v>3408</v>
      </c>
      <c r="X2601" t="s">
        <v>3409</v>
      </c>
      <c r="Y2601" t="s">
        <v>3280</v>
      </c>
      <c r="Z2601" t="s">
        <v>4117</v>
      </c>
      <c r="AA2601">
        <v>789981</v>
      </c>
      <c r="AB2601" s="210">
        <v>37027.875</v>
      </c>
      <c r="AC2601" s="210">
        <v>37027.875</v>
      </c>
    </row>
    <row r="2602" spans="1:30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25">
        <f t="shared" si="205"/>
        <v>10000</v>
      </c>
      <c r="G2602" s="214">
        <v>1247346</v>
      </c>
      <c r="H2602" s="210">
        <v>37026.382986111108</v>
      </c>
      <c r="I2602" t="s">
        <v>1804</v>
      </c>
      <c r="M2602" t="s">
        <v>3795</v>
      </c>
      <c r="N2602" t="s">
        <v>3275</v>
      </c>
      <c r="O2602" t="s">
        <v>3276</v>
      </c>
      <c r="Q2602" s="211">
        <v>10000</v>
      </c>
      <c r="S2602" t="s">
        <v>3796</v>
      </c>
      <c r="T2602" t="s">
        <v>2685</v>
      </c>
      <c r="U2602" s="213">
        <v>4.5537999999999998</v>
      </c>
      <c r="V2602" t="s">
        <v>1805</v>
      </c>
      <c r="W2602" t="s">
        <v>3278</v>
      </c>
      <c r="X2602" t="s">
        <v>3279</v>
      </c>
      <c r="Y2602" t="s">
        <v>3280</v>
      </c>
      <c r="Z2602" t="s">
        <v>4117</v>
      </c>
      <c r="AA2602">
        <v>789983</v>
      </c>
      <c r="AB2602" s="210">
        <v>37027.875</v>
      </c>
      <c r="AC2602" s="210">
        <v>37027.875</v>
      </c>
    </row>
    <row r="2603" spans="1:30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25">
        <f t="shared" si="205"/>
        <v>5000</v>
      </c>
      <c r="G2603" s="214">
        <v>1247347</v>
      </c>
      <c r="H2603" s="210">
        <v>37026.383009259262</v>
      </c>
      <c r="I2603" t="s">
        <v>1084</v>
      </c>
      <c r="M2603" t="s">
        <v>3795</v>
      </c>
      <c r="N2603" t="s">
        <v>3275</v>
      </c>
      <c r="O2603" t="s">
        <v>3438</v>
      </c>
      <c r="P2603" s="211">
        <v>5000</v>
      </c>
      <c r="S2603" t="s">
        <v>3796</v>
      </c>
      <c r="T2603" t="s">
        <v>2685</v>
      </c>
      <c r="U2603" s="213">
        <v>4.66</v>
      </c>
      <c r="V2603" t="s">
        <v>1085</v>
      </c>
      <c r="W2603" t="s">
        <v>3408</v>
      </c>
      <c r="X2603" t="s">
        <v>3409</v>
      </c>
      <c r="Y2603" t="s">
        <v>3280</v>
      </c>
      <c r="Z2603" t="s">
        <v>4117</v>
      </c>
      <c r="AA2603">
        <v>789984</v>
      </c>
      <c r="AB2603" s="210">
        <v>37027.875</v>
      </c>
      <c r="AC2603" s="210">
        <v>37027.875</v>
      </c>
    </row>
    <row r="2604" spans="1:30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25">
        <f t="shared" si="205"/>
        <v>4750</v>
      </c>
      <c r="G2604" s="214">
        <v>1247348</v>
      </c>
      <c r="H2604" s="210">
        <v>37026.383009259262</v>
      </c>
      <c r="I2604" t="s">
        <v>3125</v>
      </c>
      <c r="M2604" t="s">
        <v>3795</v>
      </c>
      <c r="N2604" t="s">
        <v>3275</v>
      </c>
      <c r="O2604" t="s">
        <v>3537</v>
      </c>
      <c r="P2604" s="211">
        <v>4750</v>
      </c>
      <c r="S2604" t="s">
        <v>3796</v>
      </c>
      <c r="T2604" t="s">
        <v>2685</v>
      </c>
      <c r="U2604" s="213">
        <v>4.79</v>
      </c>
      <c r="V2604" t="s">
        <v>1327</v>
      </c>
      <c r="W2604" t="s">
        <v>3539</v>
      </c>
      <c r="X2604" t="s">
        <v>3540</v>
      </c>
      <c r="Y2604" t="s">
        <v>3280</v>
      </c>
      <c r="Z2604" t="s">
        <v>4117</v>
      </c>
      <c r="AA2604">
        <v>789986</v>
      </c>
      <c r="AB2604" s="210">
        <v>37027.875</v>
      </c>
      <c r="AC2604" s="210">
        <v>37027.875</v>
      </c>
    </row>
    <row r="2605" spans="1:30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25">
        <f t="shared" si="205"/>
        <v>500</v>
      </c>
      <c r="G2605" s="214">
        <v>1247349</v>
      </c>
      <c r="H2605" s="210">
        <v>37026.383020833331</v>
      </c>
      <c r="I2605" t="s">
        <v>1933</v>
      </c>
      <c r="M2605" t="s">
        <v>3795</v>
      </c>
      <c r="N2605" t="s">
        <v>3275</v>
      </c>
      <c r="O2605" t="s">
        <v>3516</v>
      </c>
      <c r="P2605" s="211">
        <v>500</v>
      </c>
      <c r="S2605" t="s">
        <v>3796</v>
      </c>
      <c r="T2605" t="s">
        <v>2685</v>
      </c>
      <c r="U2605" s="213">
        <v>4.68</v>
      </c>
      <c r="V2605" t="s">
        <v>1934</v>
      </c>
      <c r="W2605" t="s">
        <v>3518</v>
      </c>
      <c r="X2605" t="s">
        <v>3519</v>
      </c>
      <c r="Y2605" t="s">
        <v>3280</v>
      </c>
      <c r="Z2605" t="s">
        <v>4117</v>
      </c>
      <c r="AA2605">
        <v>789985</v>
      </c>
      <c r="AB2605" s="210">
        <v>37027.875</v>
      </c>
      <c r="AC2605" s="210">
        <v>37027.875</v>
      </c>
    </row>
    <row r="2606" spans="1:30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25">
        <f t="shared" si="205"/>
        <v>333</v>
      </c>
      <c r="G2606" s="214">
        <v>1247350</v>
      </c>
      <c r="H2606" s="210">
        <v>37026.383055555554</v>
      </c>
      <c r="I2606" t="s">
        <v>3551</v>
      </c>
      <c r="M2606" t="s">
        <v>3795</v>
      </c>
      <c r="N2606" t="s">
        <v>3275</v>
      </c>
      <c r="O2606" t="s">
        <v>3438</v>
      </c>
      <c r="P2606" s="211">
        <v>333</v>
      </c>
      <c r="S2606" t="s">
        <v>3796</v>
      </c>
      <c r="T2606" t="s">
        <v>2685</v>
      </c>
      <c r="U2606" s="213">
        <v>4.6550000000000002</v>
      </c>
      <c r="V2606" t="s">
        <v>1931</v>
      </c>
      <c r="W2606" t="s">
        <v>3408</v>
      </c>
      <c r="X2606" t="s">
        <v>3409</v>
      </c>
      <c r="Y2606" t="s">
        <v>3280</v>
      </c>
      <c r="Z2606" t="s">
        <v>4117</v>
      </c>
      <c r="AA2606">
        <v>789987</v>
      </c>
      <c r="AB2606" s="210">
        <v>37027.875</v>
      </c>
      <c r="AC2606" s="210">
        <v>37027.875</v>
      </c>
    </row>
    <row r="2607" spans="1:30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25">
        <f t="shared" si="205"/>
        <v>10000</v>
      </c>
      <c r="G2607" s="214">
        <v>1247351</v>
      </c>
      <c r="H2607" s="210">
        <v>37026.383229166669</v>
      </c>
      <c r="I2607" t="s">
        <v>1436</v>
      </c>
      <c r="M2607" t="s">
        <v>3795</v>
      </c>
      <c r="N2607" t="s">
        <v>3275</v>
      </c>
      <c r="O2607" t="s">
        <v>3276</v>
      </c>
      <c r="Q2607" s="211">
        <v>10000</v>
      </c>
      <c r="S2607" t="s">
        <v>3796</v>
      </c>
      <c r="T2607" t="s">
        <v>2685</v>
      </c>
      <c r="U2607" s="213">
        <v>4.5549999999999997</v>
      </c>
      <c r="V2607" t="s">
        <v>1437</v>
      </c>
      <c r="W2607" t="s">
        <v>3278</v>
      </c>
      <c r="X2607" t="s">
        <v>3279</v>
      </c>
      <c r="Y2607" t="s">
        <v>3280</v>
      </c>
      <c r="Z2607" t="s">
        <v>4117</v>
      </c>
      <c r="AA2607">
        <v>789988</v>
      </c>
      <c r="AB2607" s="210">
        <v>37027.875</v>
      </c>
      <c r="AC2607" s="210">
        <v>37027.875</v>
      </c>
    </row>
    <row r="2608" spans="1:30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25">
        <f t="shared" si="205"/>
        <v>10000</v>
      </c>
      <c r="G2608" s="214">
        <v>1247352</v>
      </c>
      <c r="H2608" s="210">
        <v>37026.383321759262</v>
      </c>
      <c r="I2608" t="s">
        <v>3157</v>
      </c>
      <c r="M2608" t="s">
        <v>3795</v>
      </c>
      <c r="N2608" t="s">
        <v>3275</v>
      </c>
      <c r="O2608" t="s">
        <v>3361</v>
      </c>
      <c r="Q2608" s="211">
        <v>10000</v>
      </c>
      <c r="S2608" t="s">
        <v>3796</v>
      </c>
      <c r="T2608" t="s">
        <v>2685</v>
      </c>
      <c r="U2608" s="213">
        <v>4.41</v>
      </c>
      <c r="V2608" t="s">
        <v>1123</v>
      </c>
      <c r="W2608" t="s">
        <v>3363</v>
      </c>
      <c r="X2608" t="s">
        <v>3364</v>
      </c>
      <c r="Y2608" t="s">
        <v>3280</v>
      </c>
      <c r="Z2608" t="s">
        <v>4117</v>
      </c>
      <c r="AA2608">
        <v>789989</v>
      </c>
      <c r="AB2608" s="210">
        <v>37027.875</v>
      </c>
      <c r="AC2608" s="210">
        <v>37027.875</v>
      </c>
    </row>
    <row r="2609" spans="1:30" x14ac:dyDescent="0.2">
      <c r="A2609" s="44" t="str">
        <f t="shared" si="201"/>
        <v>US Crude Financial</v>
      </c>
      <c r="B2609" s="44" t="str">
        <f t="shared" si="202"/>
        <v>US</v>
      </c>
      <c r="C2609" s="44" t="str">
        <f t="shared" si="203"/>
        <v>Crude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1</v>
      </c>
      <c r="F2609" s="225">
        <f t="shared" si="205"/>
        <v>25000</v>
      </c>
      <c r="G2609" s="214">
        <v>1247353</v>
      </c>
      <c r="H2609" s="210">
        <v>37026.383333333331</v>
      </c>
      <c r="I2609" t="s">
        <v>3246</v>
      </c>
      <c r="M2609" t="s">
        <v>4216</v>
      </c>
      <c r="N2609" t="s">
        <v>1643</v>
      </c>
      <c r="O2609" t="s">
        <v>1644</v>
      </c>
      <c r="P2609" s="211">
        <v>25000</v>
      </c>
      <c r="S2609" t="s">
        <v>3798</v>
      </c>
      <c r="T2609" t="s">
        <v>2685</v>
      </c>
      <c r="U2609" s="213">
        <v>-0.02</v>
      </c>
      <c r="V2609" t="s">
        <v>1935</v>
      </c>
      <c r="W2609" t="s">
        <v>1645</v>
      </c>
      <c r="X2609" t="s">
        <v>1646</v>
      </c>
      <c r="Y2609" t="s">
        <v>2803</v>
      </c>
      <c r="Z2609" t="s">
        <v>4117</v>
      </c>
      <c r="AA2609" t="s">
        <v>1936</v>
      </c>
      <c r="AB2609" s="210">
        <v>37073</v>
      </c>
      <c r="AC2609" s="210">
        <v>37103</v>
      </c>
    </row>
    <row r="2610" spans="1:30" x14ac:dyDescent="0.2">
      <c r="A2610" s="44" t="str">
        <f t="shared" si="201"/>
        <v>US Natural Gas Financial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Financial</v>
      </c>
      <c r="E2610" s="44">
        <f>IF(VLOOKUP(S2610,'DD-Lookup'!$J$6:$L$50,3,FALSE)="Monthly",(YEAR(AC2610)-YEAR(AB2610))*12+MONTH(AC2610)-MONTH(AB2610)+1,(AC2610-AB2610+1))</f>
        <v>30</v>
      </c>
      <c r="F2610" s="225">
        <f t="shared" si="205"/>
        <v>450000</v>
      </c>
      <c r="G2610" s="214">
        <v>1247354</v>
      </c>
      <c r="H2610" s="210">
        <v>37026.383402777778</v>
      </c>
      <c r="I2610" t="s">
        <v>3287</v>
      </c>
      <c r="M2610" t="s">
        <v>3795</v>
      </c>
      <c r="N2610" t="s">
        <v>3247</v>
      </c>
      <c r="O2610" t="s">
        <v>3248</v>
      </c>
      <c r="Q2610" s="211">
        <v>15000</v>
      </c>
      <c r="S2610" t="s">
        <v>3796</v>
      </c>
      <c r="T2610" t="s">
        <v>2685</v>
      </c>
      <c r="U2610" s="213">
        <v>4.51</v>
      </c>
      <c r="V2610" t="s">
        <v>3288</v>
      </c>
      <c r="W2610" t="s">
        <v>3975</v>
      </c>
      <c r="X2610" t="s">
        <v>3250</v>
      </c>
      <c r="Y2610" t="s">
        <v>2803</v>
      </c>
      <c r="Z2610" t="s">
        <v>4117</v>
      </c>
      <c r="AA2610" t="s">
        <v>1937</v>
      </c>
      <c r="AB2610" s="210">
        <v>37043.875</v>
      </c>
      <c r="AC2610" s="210">
        <v>37072.875</v>
      </c>
      <c r="AD2610">
        <f>(AC2610-AB2610+1)*SUM(P2610:Q2610)</f>
        <v>450000</v>
      </c>
    </row>
    <row r="2611" spans="1:30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25">
        <f t="shared" si="205"/>
        <v>5000</v>
      </c>
      <c r="G2611" s="214">
        <v>1247355</v>
      </c>
      <c r="H2611" s="210">
        <v>37026.383414351854</v>
      </c>
      <c r="I2611" t="s">
        <v>3266</v>
      </c>
      <c r="M2611" t="s">
        <v>3795</v>
      </c>
      <c r="N2611" t="s">
        <v>3275</v>
      </c>
      <c r="O2611" t="s">
        <v>3607</v>
      </c>
      <c r="P2611" s="211">
        <v>5000</v>
      </c>
      <c r="S2611" t="s">
        <v>3796</v>
      </c>
      <c r="T2611" t="s">
        <v>2685</v>
      </c>
      <c r="U2611" s="213">
        <v>4.3250000000000002</v>
      </c>
      <c r="V2611" t="s">
        <v>1154</v>
      </c>
      <c r="W2611" t="s">
        <v>3609</v>
      </c>
      <c r="X2611" t="s">
        <v>3580</v>
      </c>
      <c r="Y2611" t="s">
        <v>3280</v>
      </c>
      <c r="Z2611" t="s">
        <v>4117</v>
      </c>
      <c r="AA2611">
        <v>789990</v>
      </c>
      <c r="AB2611" s="210">
        <v>37027.875</v>
      </c>
      <c r="AC2611" s="210">
        <v>37027.875</v>
      </c>
    </row>
    <row r="2612" spans="1:30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25">
        <f t="shared" si="205"/>
        <v>10000</v>
      </c>
      <c r="G2612" s="214">
        <v>1247356</v>
      </c>
      <c r="H2612" s="210">
        <v>37026.383414351854</v>
      </c>
      <c r="I2612" t="s">
        <v>3822</v>
      </c>
      <c r="M2612" t="s">
        <v>3795</v>
      </c>
      <c r="N2612" t="s">
        <v>3275</v>
      </c>
      <c r="O2612" t="s">
        <v>3373</v>
      </c>
      <c r="P2612" s="211">
        <v>10000</v>
      </c>
      <c r="S2612" t="s">
        <v>3796</v>
      </c>
      <c r="T2612" t="s">
        <v>2685</v>
      </c>
      <c r="U2612" s="213">
        <v>4.4000000000000004</v>
      </c>
      <c r="V2612" t="s">
        <v>3410</v>
      </c>
      <c r="W2612" t="s">
        <v>3363</v>
      </c>
      <c r="X2612" t="s">
        <v>3364</v>
      </c>
      <c r="Y2612" t="s">
        <v>3280</v>
      </c>
      <c r="Z2612" t="s">
        <v>4117</v>
      </c>
      <c r="AA2612">
        <v>789991</v>
      </c>
      <c r="AB2612" s="210">
        <v>37027.875</v>
      </c>
      <c r="AC2612" s="210">
        <v>37027.875</v>
      </c>
    </row>
    <row r="2613" spans="1:30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25">
        <f t="shared" si="205"/>
        <v>5000</v>
      </c>
      <c r="G2613" s="214">
        <v>1247357</v>
      </c>
      <c r="H2613" s="210">
        <v>37026.383414351854</v>
      </c>
      <c r="I2613" t="s">
        <v>3822</v>
      </c>
      <c r="M2613" t="s">
        <v>3795</v>
      </c>
      <c r="N2613" t="s">
        <v>3275</v>
      </c>
      <c r="O2613" t="s">
        <v>3327</v>
      </c>
      <c r="P2613" s="211">
        <v>5000</v>
      </c>
      <c r="S2613" t="s">
        <v>3796</v>
      </c>
      <c r="T2613" t="s">
        <v>2685</v>
      </c>
      <c r="U2613" s="213">
        <v>4.32</v>
      </c>
      <c r="V2613" t="s">
        <v>3400</v>
      </c>
      <c r="W2613" t="s">
        <v>3328</v>
      </c>
      <c r="X2613" t="s">
        <v>3329</v>
      </c>
      <c r="Y2613" t="s">
        <v>3280</v>
      </c>
      <c r="Z2613" t="s">
        <v>4117</v>
      </c>
      <c r="AA2613">
        <v>789992</v>
      </c>
      <c r="AB2613" s="210">
        <v>37027.875</v>
      </c>
      <c r="AC2613" s="210">
        <v>37027.875</v>
      </c>
    </row>
    <row r="2614" spans="1:30" x14ac:dyDescent="0.2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90</v>
      </c>
      <c r="F2614" s="225">
        <f t="shared" si="205"/>
        <v>450000</v>
      </c>
      <c r="G2614" s="214">
        <v>1247358</v>
      </c>
      <c r="H2614" s="210">
        <v>37026.383483796293</v>
      </c>
      <c r="I2614" t="s">
        <v>3510</v>
      </c>
      <c r="M2614" t="s">
        <v>3795</v>
      </c>
      <c r="N2614" t="s">
        <v>3303</v>
      </c>
      <c r="O2614" t="s">
        <v>1271</v>
      </c>
      <c r="Q2614" s="211">
        <v>5000</v>
      </c>
      <c r="S2614" t="s">
        <v>3796</v>
      </c>
      <c r="T2614" t="s">
        <v>2685</v>
      </c>
      <c r="U2614" s="213">
        <v>3.35</v>
      </c>
      <c r="V2614" t="s">
        <v>1938</v>
      </c>
      <c r="W2614" t="s">
        <v>1111</v>
      </c>
      <c r="X2614" t="s">
        <v>1112</v>
      </c>
      <c r="Y2614" t="s">
        <v>2803</v>
      </c>
      <c r="Z2614" t="s">
        <v>4117</v>
      </c>
      <c r="AA2614" t="s">
        <v>1939</v>
      </c>
      <c r="AB2614" s="210">
        <v>37257</v>
      </c>
      <c r="AC2614" s="210">
        <v>37346</v>
      </c>
      <c r="AD2614">
        <f>(AC2614-AB2614+1)*SUM(P2614:Q2614)</f>
        <v>450000</v>
      </c>
    </row>
    <row r="2615" spans="1:30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25">
        <f t="shared" si="205"/>
        <v>5000</v>
      </c>
      <c r="G2615" s="214">
        <v>1247359</v>
      </c>
      <c r="H2615" s="210">
        <v>37026.383483796293</v>
      </c>
      <c r="I2615" t="s">
        <v>3157</v>
      </c>
      <c r="M2615" t="s">
        <v>3795</v>
      </c>
      <c r="N2615" t="s">
        <v>3275</v>
      </c>
      <c r="O2615" t="s">
        <v>3327</v>
      </c>
      <c r="Q2615" s="211">
        <v>5000</v>
      </c>
      <c r="S2615" t="s">
        <v>3796</v>
      </c>
      <c r="T2615" t="s">
        <v>2685</v>
      </c>
      <c r="U2615" s="213">
        <v>4.3250000000000002</v>
      </c>
      <c r="V2615" t="s">
        <v>3277</v>
      </c>
      <c r="W2615" t="s">
        <v>3328</v>
      </c>
      <c r="X2615" t="s">
        <v>3329</v>
      </c>
      <c r="Y2615" t="s">
        <v>3280</v>
      </c>
      <c r="Z2615" t="s">
        <v>4117</v>
      </c>
      <c r="AA2615">
        <v>789993</v>
      </c>
      <c r="AB2615" s="210">
        <v>37027.875</v>
      </c>
      <c r="AC2615" s="210">
        <v>37027.875</v>
      </c>
    </row>
    <row r="2616" spans="1:30" x14ac:dyDescent="0.2">
      <c r="A2616" s="44" t="str">
        <f t="shared" si="201"/>
        <v xml:space="preserve"> Natural Gas Physical</v>
      </c>
      <c r="B2616" s="44" t="str">
        <f t="shared" si="202"/>
        <v/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25">
        <f t="shared" si="205"/>
        <v>10000</v>
      </c>
      <c r="G2616" s="214">
        <v>1247360</v>
      </c>
      <c r="H2616" s="210">
        <v>37026.38349537037</v>
      </c>
      <c r="I2616" t="s">
        <v>1157</v>
      </c>
      <c r="M2616" t="s">
        <v>3795</v>
      </c>
      <c r="N2616" t="s">
        <v>3352</v>
      </c>
      <c r="O2616" t="s">
        <v>3353</v>
      </c>
      <c r="Q2616" s="211">
        <v>10000</v>
      </c>
      <c r="S2616" t="s">
        <v>3796</v>
      </c>
      <c r="T2616" t="s">
        <v>2685</v>
      </c>
      <c r="U2616" s="213">
        <v>4.6900000000000004</v>
      </c>
      <c r="V2616" t="s">
        <v>1308</v>
      </c>
      <c r="W2616" t="s">
        <v>3355</v>
      </c>
      <c r="X2616" t="s">
        <v>3356</v>
      </c>
      <c r="Y2616" t="s">
        <v>3280</v>
      </c>
      <c r="Z2616" t="s">
        <v>4117</v>
      </c>
      <c r="AA2616">
        <v>789994</v>
      </c>
      <c r="AB2616" s="210">
        <v>37027.875</v>
      </c>
      <c r="AC2616" s="210">
        <v>37027.875</v>
      </c>
    </row>
    <row r="2617" spans="1:30" x14ac:dyDescent="0.2">
      <c r="A2617" s="44" t="str">
        <f t="shared" si="201"/>
        <v>US Natural Gas Financial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153</v>
      </c>
      <c r="F2617" s="225">
        <f t="shared" si="205"/>
        <v>765000</v>
      </c>
      <c r="G2617" s="214">
        <v>1247361</v>
      </c>
      <c r="H2617" s="210">
        <v>37026.383518518516</v>
      </c>
      <c r="I2617" t="s">
        <v>1791</v>
      </c>
      <c r="M2617" t="s">
        <v>3795</v>
      </c>
      <c r="N2617" t="s">
        <v>3247</v>
      </c>
      <c r="O2617" t="s">
        <v>3430</v>
      </c>
      <c r="Q2617" s="211">
        <v>5000</v>
      </c>
      <c r="S2617" t="s">
        <v>3796</v>
      </c>
      <c r="T2617" t="s">
        <v>2685</v>
      </c>
      <c r="U2617" s="213">
        <v>4.6150000000000002</v>
      </c>
      <c r="V2617" t="s">
        <v>1940</v>
      </c>
      <c r="W2617" t="s">
        <v>3975</v>
      </c>
      <c r="X2617" t="s">
        <v>3250</v>
      </c>
      <c r="Y2617" t="s">
        <v>2803</v>
      </c>
      <c r="Z2617" t="s">
        <v>4117</v>
      </c>
      <c r="AA2617" t="s">
        <v>1941</v>
      </c>
      <c r="AB2617" s="210">
        <v>37043</v>
      </c>
      <c r="AC2617" s="210">
        <v>37195</v>
      </c>
      <c r="AD2617">
        <f>(AC2617-AB2617+1)*SUM(P2617:Q2617)</f>
        <v>765000</v>
      </c>
    </row>
    <row r="2618" spans="1:30" x14ac:dyDescent="0.2">
      <c r="A2618" s="44" t="str">
        <f t="shared" si="201"/>
        <v>US Natural Gas Financial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Financial</v>
      </c>
      <c r="E2618" s="44">
        <f>IF(VLOOKUP(S2618,'DD-Lookup'!$J$6:$L$50,3,FALSE)="Monthly",(YEAR(AC2618)-YEAR(AB2618))*12+MONTH(AC2618)-MONTH(AB2618)+1,(AC2618-AB2618+1))</f>
        <v>31</v>
      </c>
      <c r="F2618" s="225">
        <f t="shared" si="205"/>
        <v>155000</v>
      </c>
      <c r="G2618" s="214">
        <v>1247362</v>
      </c>
      <c r="H2618" s="210">
        <v>37026.383564814816</v>
      </c>
      <c r="I2618" t="s">
        <v>3479</v>
      </c>
      <c r="M2618" t="s">
        <v>3795</v>
      </c>
      <c r="N2618" t="s">
        <v>3303</v>
      </c>
      <c r="O2618" t="s">
        <v>1115</v>
      </c>
      <c r="P2618" s="211">
        <v>5000</v>
      </c>
      <c r="S2618" t="s">
        <v>3796</v>
      </c>
      <c r="T2618" t="s">
        <v>2685</v>
      </c>
      <c r="U2618" s="213">
        <v>6.26</v>
      </c>
      <c r="V2618" t="s">
        <v>1492</v>
      </c>
      <c r="W2618" t="s">
        <v>1111</v>
      </c>
      <c r="X2618" t="s">
        <v>1112</v>
      </c>
      <c r="Y2618" t="s">
        <v>2803</v>
      </c>
      <c r="Z2618" t="s">
        <v>4117</v>
      </c>
      <c r="AA2618" t="s">
        <v>1942</v>
      </c>
      <c r="AB2618" s="210">
        <v>37104.875</v>
      </c>
      <c r="AC2618" s="210">
        <v>37134.875</v>
      </c>
      <c r="AD2618">
        <f>(AC2618-AB2618+1)*SUM(P2618:Q2618)</f>
        <v>155000</v>
      </c>
    </row>
    <row r="2619" spans="1:30" x14ac:dyDescent="0.2">
      <c r="A2619" s="44" t="str">
        <f t="shared" si="201"/>
        <v>US Natural Gas Financial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Financial</v>
      </c>
      <c r="E2619" s="44">
        <f>IF(VLOOKUP(S2619,'DD-Lookup'!$J$6:$L$50,3,FALSE)="Monthly",(YEAR(AC2619)-YEAR(AB2619))*12+MONTH(AC2619)-MONTH(AB2619)+1,(AC2619-AB2619+1))</f>
        <v>30</v>
      </c>
      <c r="F2619" s="225">
        <f t="shared" si="205"/>
        <v>900000</v>
      </c>
      <c r="G2619" s="214">
        <v>1247363</v>
      </c>
      <c r="H2619" s="210">
        <v>37026.383587962962</v>
      </c>
      <c r="I2619" t="s">
        <v>3134</v>
      </c>
      <c r="J2619" t="s">
        <v>1943</v>
      </c>
      <c r="K2619" t="s">
        <v>3207</v>
      </c>
      <c r="M2619" t="s">
        <v>3795</v>
      </c>
      <c r="N2619" t="s">
        <v>3303</v>
      </c>
      <c r="O2619" t="s">
        <v>3451</v>
      </c>
      <c r="Q2619" s="211">
        <v>30000</v>
      </c>
      <c r="S2619" t="s">
        <v>3796</v>
      </c>
      <c r="T2619" t="s">
        <v>2685</v>
      </c>
      <c r="U2619" s="213">
        <v>0.2225</v>
      </c>
      <c r="V2619" t="s">
        <v>1944</v>
      </c>
      <c r="W2619" t="s">
        <v>3306</v>
      </c>
      <c r="X2619" t="s">
        <v>3307</v>
      </c>
      <c r="Y2619" t="s">
        <v>2803</v>
      </c>
      <c r="Z2619" t="s">
        <v>4117</v>
      </c>
      <c r="AA2619" t="s">
        <v>1945</v>
      </c>
      <c r="AB2619" s="210">
        <v>37043.875</v>
      </c>
      <c r="AC2619" s="210">
        <v>37072.875</v>
      </c>
      <c r="AD2619">
        <f>(AC2619-AB2619+1)*SUM(P2619:Q2619)</f>
        <v>900000</v>
      </c>
    </row>
    <row r="2620" spans="1:30" x14ac:dyDescent="0.2">
      <c r="A2620" s="44" t="str">
        <f t="shared" si="201"/>
        <v>US Natural Gas Financial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Financial</v>
      </c>
      <c r="E2620" s="44">
        <f>IF(VLOOKUP(S2620,'DD-Lookup'!$J$6:$L$50,3,FALSE)="Monthly",(YEAR(AC2620)-YEAR(AB2620))*12+MONTH(AC2620)-MONTH(AB2620)+1,(AC2620-AB2620+1))</f>
        <v>31</v>
      </c>
      <c r="F2620" s="225">
        <f t="shared" si="205"/>
        <v>155000</v>
      </c>
      <c r="G2620" s="214">
        <v>1247365</v>
      </c>
      <c r="H2620" s="210">
        <v>37026.383611111109</v>
      </c>
      <c r="I2620" t="s">
        <v>3234</v>
      </c>
      <c r="M2620" t="s">
        <v>3795</v>
      </c>
      <c r="N2620" t="s">
        <v>3303</v>
      </c>
      <c r="O2620" t="s">
        <v>1109</v>
      </c>
      <c r="P2620" s="211">
        <v>5000</v>
      </c>
      <c r="S2620" t="s">
        <v>3796</v>
      </c>
      <c r="T2620" t="s">
        <v>2685</v>
      </c>
      <c r="U2620" s="213">
        <v>6.35</v>
      </c>
      <c r="V2620" t="s">
        <v>1069</v>
      </c>
      <c r="W2620" t="s">
        <v>1111</v>
      </c>
      <c r="X2620" t="s">
        <v>1112</v>
      </c>
      <c r="Y2620" t="s">
        <v>2803</v>
      </c>
      <c r="Z2620" t="s">
        <v>4117</v>
      </c>
      <c r="AA2620" t="s">
        <v>1946</v>
      </c>
      <c r="AB2620" s="210">
        <v>37073.875</v>
      </c>
      <c r="AC2620" s="210">
        <v>37103.875</v>
      </c>
      <c r="AD2620">
        <f>(AC2620-AB2620+1)*SUM(P2620:Q2620)</f>
        <v>155000</v>
      </c>
    </row>
    <row r="2621" spans="1:30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25">
        <f t="shared" si="205"/>
        <v>664</v>
      </c>
      <c r="G2621" s="214">
        <v>1247364</v>
      </c>
      <c r="H2621" s="210">
        <v>37026.383611111109</v>
      </c>
      <c r="I2621" t="s">
        <v>3345</v>
      </c>
      <c r="M2621" t="s">
        <v>3795</v>
      </c>
      <c r="N2621" t="s">
        <v>3275</v>
      </c>
      <c r="O2621" t="s">
        <v>1345</v>
      </c>
      <c r="Q2621" s="211">
        <v>664</v>
      </c>
      <c r="S2621" t="s">
        <v>3796</v>
      </c>
      <c r="T2621" t="s">
        <v>2685</v>
      </c>
      <c r="U2621" s="213">
        <v>4.5787000000000004</v>
      </c>
      <c r="V2621" t="s">
        <v>1139</v>
      </c>
      <c r="W2621" t="s">
        <v>3278</v>
      </c>
      <c r="X2621" t="s">
        <v>3279</v>
      </c>
      <c r="Y2621" t="s">
        <v>3280</v>
      </c>
      <c r="Z2621" t="s">
        <v>4117</v>
      </c>
      <c r="AA2621">
        <v>789995</v>
      </c>
      <c r="AB2621" s="210">
        <v>37027.875</v>
      </c>
      <c r="AC2621" s="210">
        <v>37027.875</v>
      </c>
    </row>
    <row r="2622" spans="1:30" x14ac:dyDescent="0.2">
      <c r="A2622" s="44" t="str">
        <f t="shared" si="201"/>
        <v>US Natural Gas Financial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30</v>
      </c>
      <c r="F2622" s="225">
        <f t="shared" si="205"/>
        <v>150000</v>
      </c>
      <c r="G2622" s="214">
        <v>1247367</v>
      </c>
      <c r="H2622" s="210">
        <v>37026.383645833332</v>
      </c>
      <c r="I2622" t="s">
        <v>3479</v>
      </c>
      <c r="M2622" t="s">
        <v>3795</v>
      </c>
      <c r="N2622" t="s">
        <v>3303</v>
      </c>
      <c r="O2622" t="s">
        <v>1119</v>
      </c>
      <c r="Q2622" s="211">
        <v>5000</v>
      </c>
      <c r="S2622" t="s">
        <v>3796</v>
      </c>
      <c r="T2622" t="s">
        <v>2685</v>
      </c>
      <c r="U2622" s="213">
        <v>5.0999999999999996</v>
      </c>
      <c r="V2622" t="s">
        <v>1492</v>
      </c>
      <c r="W2622" t="s">
        <v>1111</v>
      </c>
      <c r="X2622" t="s">
        <v>1112</v>
      </c>
      <c r="Y2622" t="s">
        <v>2803</v>
      </c>
      <c r="Z2622" t="s">
        <v>4117</v>
      </c>
      <c r="AA2622" t="s">
        <v>1947</v>
      </c>
      <c r="AB2622" s="210">
        <v>37135.875</v>
      </c>
      <c r="AC2622" s="210">
        <v>37164.875</v>
      </c>
      <c r="AD2622">
        <f>(AC2622-AB2622+1)*SUM(P2622:Q2622)</f>
        <v>150000</v>
      </c>
    </row>
    <row r="2623" spans="1:30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25">
        <f t="shared" si="205"/>
        <v>10000</v>
      </c>
      <c r="G2623" s="214">
        <v>1247366</v>
      </c>
      <c r="H2623" s="210">
        <v>37026.383645833332</v>
      </c>
      <c r="I2623" t="s">
        <v>2630</v>
      </c>
      <c r="M2623" t="s">
        <v>3795</v>
      </c>
      <c r="N2623" t="s">
        <v>3718</v>
      </c>
      <c r="O2623" t="s">
        <v>1523</v>
      </c>
      <c r="Q2623" s="211">
        <v>10000</v>
      </c>
      <c r="S2623" t="s">
        <v>3796</v>
      </c>
      <c r="T2623" t="s">
        <v>2685</v>
      </c>
      <c r="U2623" s="213">
        <v>4.335</v>
      </c>
      <c r="V2623" t="s">
        <v>3503</v>
      </c>
      <c r="W2623" t="s">
        <v>3721</v>
      </c>
      <c r="X2623" t="s">
        <v>3722</v>
      </c>
      <c r="Y2623" t="s">
        <v>3280</v>
      </c>
      <c r="Z2623" t="s">
        <v>3723</v>
      </c>
      <c r="AA2623">
        <v>789996</v>
      </c>
      <c r="AB2623" s="210">
        <v>37027.875</v>
      </c>
      <c r="AC2623" s="210">
        <v>37027.875</v>
      </c>
    </row>
    <row r="2624" spans="1:30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25">
        <f t="shared" si="205"/>
        <v>4500</v>
      </c>
      <c r="G2624" s="214">
        <v>1247368</v>
      </c>
      <c r="H2624" s="210">
        <v>37026.383657407408</v>
      </c>
      <c r="I2624" t="s">
        <v>3439</v>
      </c>
      <c r="M2624" t="s">
        <v>3795</v>
      </c>
      <c r="N2624" t="s">
        <v>3275</v>
      </c>
      <c r="O2624" t="s">
        <v>3550</v>
      </c>
      <c r="P2624" s="211">
        <v>4500</v>
      </c>
      <c r="S2624" t="s">
        <v>3796</v>
      </c>
      <c r="T2624" t="s">
        <v>2685</v>
      </c>
      <c r="U2624" s="213">
        <v>4.4050000000000002</v>
      </c>
      <c r="V2624" t="s">
        <v>1073</v>
      </c>
      <c r="W2624" t="s">
        <v>3363</v>
      </c>
      <c r="X2624" t="s">
        <v>3364</v>
      </c>
      <c r="Y2624" t="s">
        <v>3280</v>
      </c>
      <c r="Z2624" t="s">
        <v>4117</v>
      </c>
      <c r="AA2624">
        <v>789997</v>
      </c>
      <c r="AB2624" s="210">
        <v>37027.875</v>
      </c>
      <c r="AC2624" s="210">
        <v>37027.875</v>
      </c>
    </row>
    <row r="2625" spans="1:30" x14ac:dyDescent="0.2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151</v>
      </c>
      <c r="F2625" s="225">
        <f t="shared" si="205"/>
        <v>377500</v>
      </c>
      <c r="G2625" s="214">
        <v>1247369</v>
      </c>
      <c r="H2625" s="210">
        <v>37026.383680555555</v>
      </c>
      <c r="I2625" t="s">
        <v>2630</v>
      </c>
      <c r="M2625" t="s">
        <v>3795</v>
      </c>
      <c r="N2625" t="s">
        <v>3247</v>
      </c>
      <c r="O2625" t="s">
        <v>3346</v>
      </c>
      <c r="P2625" s="211">
        <v>2500</v>
      </c>
      <c r="S2625" t="s">
        <v>3796</v>
      </c>
      <c r="T2625" t="s">
        <v>2685</v>
      </c>
      <c r="U2625" s="213">
        <v>4.91</v>
      </c>
      <c r="V2625" t="s">
        <v>1948</v>
      </c>
      <c r="W2625" t="s">
        <v>3975</v>
      </c>
      <c r="X2625" t="s">
        <v>3250</v>
      </c>
      <c r="Y2625" t="s">
        <v>2803</v>
      </c>
      <c r="Z2625" t="s">
        <v>4117</v>
      </c>
      <c r="AA2625" t="s">
        <v>1949</v>
      </c>
      <c r="AB2625" s="210">
        <v>37196</v>
      </c>
      <c r="AC2625" s="210">
        <v>37346</v>
      </c>
      <c r="AD2625">
        <f>(AC2625-AB2625+1)*SUM(P2625:Q2625)</f>
        <v>377500</v>
      </c>
    </row>
    <row r="2626" spans="1:30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25">
        <f t="shared" si="205"/>
        <v>5000</v>
      </c>
      <c r="G2626" s="214">
        <v>1247370</v>
      </c>
      <c r="H2626" s="210">
        <v>37026.383680555555</v>
      </c>
      <c r="I2626" t="s">
        <v>4237</v>
      </c>
      <c r="M2626" t="s">
        <v>3795</v>
      </c>
      <c r="N2626" t="s">
        <v>3275</v>
      </c>
      <c r="O2626" t="s">
        <v>3373</v>
      </c>
      <c r="Q2626" s="211">
        <v>5000</v>
      </c>
      <c r="S2626" t="s">
        <v>3796</v>
      </c>
      <c r="T2626" t="s">
        <v>2685</v>
      </c>
      <c r="U2626" s="213">
        <v>4.4000000000000004</v>
      </c>
      <c r="V2626" t="s">
        <v>3736</v>
      </c>
      <c r="W2626" t="s">
        <v>3363</v>
      </c>
      <c r="X2626" t="s">
        <v>3364</v>
      </c>
      <c r="Y2626" t="s">
        <v>3280</v>
      </c>
      <c r="Z2626" t="s">
        <v>4117</v>
      </c>
      <c r="AA2626">
        <v>789998</v>
      </c>
      <c r="AB2626" s="210">
        <v>37027.875</v>
      </c>
      <c r="AC2626" s="210">
        <v>37027.875</v>
      </c>
    </row>
    <row r="2627" spans="1:30" x14ac:dyDescent="0.2">
      <c r="A2627" s="44" t="str">
        <f t="shared" si="201"/>
        <v>US Natural Gas Financial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30</v>
      </c>
      <c r="F2627" s="225">
        <f t="shared" si="205"/>
        <v>300000</v>
      </c>
      <c r="G2627" s="214">
        <v>1247371</v>
      </c>
      <c r="H2627" s="210">
        <v>37026.383715277778</v>
      </c>
      <c r="I2627" t="s">
        <v>3697</v>
      </c>
      <c r="M2627" t="s">
        <v>3795</v>
      </c>
      <c r="N2627" t="s">
        <v>3247</v>
      </c>
      <c r="O2627" t="s">
        <v>3248</v>
      </c>
      <c r="P2627" s="211">
        <v>10000</v>
      </c>
      <c r="S2627" t="s">
        <v>3796</v>
      </c>
      <c r="T2627" t="s">
        <v>2685</v>
      </c>
      <c r="U2627" s="213">
        <v>4.5049999999999999</v>
      </c>
      <c r="V2627" t="s">
        <v>1950</v>
      </c>
      <c r="W2627" t="s">
        <v>3975</v>
      </c>
      <c r="X2627" t="s">
        <v>3250</v>
      </c>
      <c r="Y2627" t="s">
        <v>2803</v>
      </c>
      <c r="Z2627" t="s">
        <v>4117</v>
      </c>
      <c r="AA2627" t="s">
        <v>1951</v>
      </c>
      <c r="AB2627" s="210">
        <v>37043.875</v>
      </c>
      <c r="AC2627" s="210">
        <v>37072.875</v>
      </c>
      <c r="AD2627">
        <f>(AC2627-AB2627+1)*SUM(P2627:Q2627)</f>
        <v>300000</v>
      </c>
    </row>
    <row r="2628" spans="1:30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25">
        <f t="shared" si="205"/>
        <v>5000</v>
      </c>
      <c r="G2628" s="214">
        <v>1247372</v>
      </c>
      <c r="H2628" s="210">
        <v>37026.383715277778</v>
      </c>
      <c r="I2628" t="s">
        <v>3334</v>
      </c>
      <c r="M2628" t="s">
        <v>3795</v>
      </c>
      <c r="N2628" t="s">
        <v>3275</v>
      </c>
      <c r="O2628" t="s">
        <v>3340</v>
      </c>
      <c r="Q2628" s="211">
        <v>5000</v>
      </c>
      <c r="S2628" t="s">
        <v>3796</v>
      </c>
      <c r="T2628" t="s">
        <v>2685</v>
      </c>
      <c r="U2628" s="213">
        <v>4.33</v>
      </c>
      <c r="V2628" t="s">
        <v>3463</v>
      </c>
      <c r="W2628" t="s">
        <v>3328</v>
      </c>
      <c r="X2628" t="s">
        <v>3329</v>
      </c>
      <c r="Y2628" t="s">
        <v>3280</v>
      </c>
      <c r="Z2628" t="s">
        <v>4117</v>
      </c>
      <c r="AA2628">
        <v>789999</v>
      </c>
      <c r="AB2628" s="210">
        <v>37027.875</v>
      </c>
      <c r="AC2628" s="210">
        <v>37027.875</v>
      </c>
    </row>
    <row r="2629" spans="1:30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25">
        <f t="shared" si="205"/>
        <v>3326</v>
      </c>
      <c r="G2629" s="214">
        <v>1247373</v>
      </c>
      <c r="H2629" s="210">
        <v>37026.383773148147</v>
      </c>
      <c r="I2629" t="s">
        <v>3614</v>
      </c>
      <c r="M2629" t="s">
        <v>3795</v>
      </c>
      <c r="N2629" t="s">
        <v>3275</v>
      </c>
      <c r="O2629" t="s">
        <v>3635</v>
      </c>
      <c r="P2629" s="211">
        <v>3326</v>
      </c>
      <c r="S2629" t="s">
        <v>3796</v>
      </c>
      <c r="T2629" t="s">
        <v>2685</v>
      </c>
      <c r="U2629" s="213">
        <v>3.0750000000000002</v>
      </c>
      <c r="V2629" t="s">
        <v>1858</v>
      </c>
      <c r="W2629" t="s">
        <v>3637</v>
      </c>
      <c r="X2629" t="s">
        <v>3580</v>
      </c>
      <c r="Y2629" t="s">
        <v>3280</v>
      </c>
      <c r="Z2629" t="s">
        <v>4117</v>
      </c>
      <c r="AA2629">
        <v>790000</v>
      </c>
      <c r="AB2629" s="210">
        <v>37027.875</v>
      </c>
      <c r="AC2629" s="210">
        <v>37027.875</v>
      </c>
    </row>
    <row r="2630" spans="1:30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25">
        <f t="shared" si="205"/>
        <v>10000</v>
      </c>
      <c r="G2630" s="214">
        <v>1247374</v>
      </c>
      <c r="H2630" s="210">
        <v>37026.383784722224</v>
      </c>
      <c r="I2630" t="s">
        <v>3439</v>
      </c>
      <c r="M2630" t="s">
        <v>3795</v>
      </c>
      <c r="N2630" t="s">
        <v>3275</v>
      </c>
      <c r="O2630" t="s">
        <v>3361</v>
      </c>
      <c r="Q2630" s="211">
        <v>10000</v>
      </c>
      <c r="S2630" t="s">
        <v>3796</v>
      </c>
      <c r="T2630" t="s">
        <v>2685</v>
      </c>
      <c r="U2630" s="213">
        <v>4.42</v>
      </c>
      <c r="V2630" t="s">
        <v>3440</v>
      </c>
      <c r="W2630" t="s">
        <v>3363</v>
      </c>
      <c r="X2630" t="s">
        <v>3364</v>
      </c>
      <c r="Y2630" t="s">
        <v>3280</v>
      </c>
      <c r="Z2630" t="s">
        <v>4117</v>
      </c>
      <c r="AA2630">
        <v>790001</v>
      </c>
      <c r="AB2630" s="210">
        <v>37027.875</v>
      </c>
      <c r="AC2630" s="210">
        <v>37027.875</v>
      </c>
    </row>
    <row r="2631" spans="1:30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25">
        <f t="shared" si="205"/>
        <v>2600</v>
      </c>
      <c r="G2631" s="214">
        <v>1247375</v>
      </c>
      <c r="H2631" s="210">
        <v>37026.383796296293</v>
      </c>
      <c r="I2631" t="s">
        <v>1483</v>
      </c>
      <c r="M2631" t="s">
        <v>3795</v>
      </c>
      <c r="N2631" t="s">
        <v>3275</v>
      </c>
      <c r="O2631" t="s">
        <v>3584</v>
      </c>
      <c r="Q2631" s="211">
        <v>2600</v>
      </c>
      <c r="S2631" t="s">
        <v>3796</v>
      </c>
      <c r="T2631" t="s">
        <v>2685</v>
      </c>
      <c r="U2631" s="213">
        <v>4.3650000000000002</v>
      </c>
      <c r="V2631" t="s">
        <v>1789</v>
      </c>
      <c r="W2631" t="s">
        <v>3586</v>
      </c>
      <c r="X2631" t="s">
        <v>3587</v>
      </c>
      <c r="Y2631" t="s">
        <v>3280</v>
      </c>
      <c r="Z2631" t="s">
        <v>4117</v>
      </c>
      <c r="AA2631">
        <v>790002</v>
      </c>
      <c r="AB2631" s="210">
        <v>37027.875</v>
      </c>
      <c r="AC2631" s="210">
        <v>37027.875</v>
      </c>
    </row>
    <row r="2632" spans="1:30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25">
        <f t="shared" si="205"/>
        <v>10000</v>
      </c>
      <c r="G2632" s="214">
        <v>1247376</v>
      </c>
      <c r="H2632" s="210">
        <v>37026.38380787037</v>
      </c>
      <c r="I2632" t="s">
        <v>3157</v>
      </c>
      <c r="M2632" t="s">
        <v>3795</v>
      </c>
      <c r="N2632" t="s">
        <v>3718</v>
      </c>
      <c r="O2632" t="s">
        <v>1062</v>
      </c>
      <c r="P2632" s="211">
        <v>10000</v>
      </c>
      <c r="S2632" t="s">
        <v>3796</v>
      </c>
      <c r="T2632" t="s">
        <v>2685</v>
      </c>
      <c r="U2632" s="213">
        <v>4.4349999999999996</v>
      </c>
      <c r="V2632" t="s">
        <v>1163</v>
      </c>
      <c r="W2632" t="s">
        <v>1064</v>
      </c>
      <c r="X2632" t="s">
        <v>3722</v>
      </c>
      <c r="Y2632" t="s">
        <v>3280</v>
      </c>
      <c r="Z2632" t="s">
        <v>3723</v>
      </c>
      <c r="AA2632">
        <v>790003</v>
      </c>
      <c r="AB2632" s="210">
        <v>37027.875</v>
      </c>
      <c r="AC2632" s="210">
        <v>37027.875</v>
      </c>
    </row>
    <row r="2633" spans="1:30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25">
        <f t="shared" si="205"/>
        <v>4500</v>
      </c>
      <c r="G2633" s="214">
        <v>1247377</v>
      </c>
      <c r="H2633" s="210">
        <v>37026.383900462963</v>
      </c>
      <c r="I2633" t="s">
        <v>3334</v>
      </c>
      <c r="M2633" t="s">
        <v>3795</v>
      </c>
      <c r="N2633" t="s">
        <v>3275</v>
      </c>
      <c r="O2633" t="s">
        <v>3340</v>
      </c>
      <c r="Q2633" s="211">
        <v>4500</v>
      </c>
      <c r="S2633" t="s">
        <v>3796</v>
      </c>
      <c r="T2633" t="s">
        <v>2685</v>
      </c>
      <c r="U2633" s="213">
        <v>4.335</v>
      </c>
      <c r="V2633" t="s">
        <v>3463</v>
      </c>
      <c r="W2633" t="s">
        <v>3328</v>
      </c>
      <c r="X2633" t="s">
        <v>3329</v>
      </c>
      <c r="Y2633" t="s">
        <v>3280</v>
      </c>
      <c r="Z2633" t="s">
        <v>4117</v>
      </c>
      <c r="AA2633">
        <v>790004</v>
      </c>
      <c r="AB2633" s="210">
        <v>37027.875</v>
      </c>
      <c r="AC2633" s="210">
        <v>37027.875</v>
      </c>
    </row>
    <row r="2634" spans="1:30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25">
        <f t="shared" si="205"/>
        <v>1</v>
      </c>
      <c r="G2634" s="214">
        <v>1247378</v>
      </c>
      <c r="H2634" s="210">
        <v>37026.383912037039</v>
      </c>
      <c r="I2634" t="s">
        <v>3157</v>
      </c>
      <c r="M2634" t="s">
        <v>3795</v>
      </c>
      <c r="N2634" t="s">
        <v>3275</v>
      </c>
      <c r="O2634" t="s">
        <v>3584</v>
      </c>
      <c r="P2634" s="211">
        <v>1</v>
      </c>
      <c r="S2634" t="s">
        <v>3796</v>
      </c>
      <c r="T2634" t="s">
        <v>2685</v>
      </c>
      <c r="U2634" s="213">
        <v>4.3499999999999996</v>
      </c>
      <c r="V2634" t="s">
        <v>1092</v>
      </c>
      <c r="W2634" t="s">
        <v>3586</v>
      </c>
      <c r="X2634" t="s">
        <v>3587</v>
      </c>
      <c r="Y2634" t="s">
        <v>3280</v>
      </c>
      <c r="Z2634" t="s">
        <v>4117</v>
      </c>
      <c r="AA2634">
        <v>790005</v>
      </c>
      <c r="AB2634" s="210">
        <v>37027.875</v>
      </c>
      <c r="AC2634" s="210">
        <v>37027.875</v>
      </c>
    </row>
    <row r="2635" spans="1:30" x14ac:dyDescent="0.2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365</v>
      </c>
      <c r="F2635" s="225">
        <f t="shared" ref="F2635:F2698" si="210">E2635*SUM(P2635:Q2635)</f>
        <v>1277500</v>
      </c>
      <c r="G2635" s="214">
        <v>1247379</v>
      </c>
      <c r="H2635" s="210">
        <v>37026.383946759262</v>
      </c>
      <c r="I2635" t="s">
        <v>1392</v>
      </c>
      <c r="M2635" t="s">
        <v>3795</v>
      </c>
      <c r="N2635" t="s">
        <v>3247</v>
      </c>
      <c r="O2635" t="s">
        <v>3418</v>
      </c>
      <c r="Q2635" s="211">
        <v>3500</v>
      </c>
      <c r="S2635" t="s">
        <v>3796</v>
      </c>
      <c r="T2635" t="s">
        <v>2685</v>
      </c>
      <c r="U2635" s="213">
        <v>4.5449999999999999</v>
      </c>
      <c r="V2635" t="s">
        <v>1952</v>
      </c>
      <c r="W2635" t="s">
        <v>3975</v>
      </c>
      <c r="X2635" t="s">
        <v>3250</v>
      </c>
      <c r="Y2635" t="s">
        <v>2803</v>
      </c>
      <c r="Z2635" t="s">
        <v>4117</v>
      </c>
      <c r="AA2635" t="s">
        <v>1953</v>
      </c>
      <c r="AB2635" s="210">
        <v>37257.875</v>
      </c>
      <c r="AC2635" s="210">
        <v>37621.875</v>
      </c>
      <c r="AD2635">
        <f>(AC2635-AB2635+1)*SUM(P2635:Q2635)</f>
        <v>1277500</v>
      </c>
    </row>
    <row r="2636" spans="1:30" x14ac:dyDescent="0.2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16</v>
      </c>
      <c r="F2636" s="225">
        <f t="shared" si="210"/>
        <v>80000</v>
      </c>
      <c r="G2636" s="214">
        <v>1247380</v>
      </c>
      <c r="H2636" s="210">
        <v>37026.383958333332</v>
      </c>
      <c r="I2636" t="s">
        <v>1140</v>
      </c>
      <c r="M2636" t="s">
        <v>3795</v>
      </c>
      <c r="N2636" t="s">
        <v>3247</v>
      </c>
      <c r="O2636" t="s">
        <v>1148</v>
      </c>
      <c r="P2636" s="211">
        <v>5000</v>
      </c>
      <c r="S2636" t="s">
        <v>3796</v>
      </c>
      <c r="T2636" t="s">
        <v>2685</v>
      </c>
      <c r="U2636" s="213">
        <v>4.8250000000000002</v>
      </c>
      <c r="V2636" t="s">
        <v>1141</v>
      </c>
      <c r="W2636" t="s">
        <v>3539</v>
      </c>
      <c r="X2636" t="s">
        <v>3733</v>
      </c>
      <c r="Y2636" t="s">
        <v>2803</v>
      </c>
      <c r="Z2636" t="s">
        <v>4117</v>
      </c>
      <c r="AA2636" t="s">
        <v>1954</v>
      </c>
      <c r="AB2636" s="210">
        <v>37027.875</v>
      </c>
      <c r="AC2636" s="210">
        <v>37042.875</v>
      </c>
      <c r="AD2636">
        <f>(AC2636-AB2636+1)*SUM(P2636:Q2636)</f>
        <v>80000</v>
      </c>
    </row>
    <row r="2637" spans="1:30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25">
        <f t="shared" si="210"/>
        <v>25000</v>
      </c>
      <c r="G2637" s="214">
        <v>1247382</v>
      </c>
      <c r="H2637" s="210">
        <v>37026.383969907409</v>
      </c>
      <c r="I2637" t="s">
        <v>3520</v>
      </c>
      <c r="M2637" t="s">
        <v>3795</v>
      </c>
      <c r="N2637" t="s">
        <v>3275</v>
      </c>
      <c r="O2637" t="s">
        <v>3457</v>
      </c>
      <c r="Q2637" s="211">
        <v>25000</v>
      </c>
      <c r="S2637" t="s">
        <v>3796</v>
      </c>
      <c r="T2637" t="s">
        <v>2685</v>
      </c>
      <c r="U2637" s="213">
        <v>4.47</v>
      </c>
      <c r="V2637" t="s">
        <v>3521</v>
      </c>
      <c r="W2637" t="s">
        <v>3459</v>
      </c>
      <c r="X2637" t="s">
        <v>3460</v>
      </c>
      <c r="Y2637" t="s">
        <v>3280</v>
      </c>
      <c r="Z2637" t="s">
        <v>4117</v>
      </c>
      <c r="AA2637">
        <v>790006</v>
      </c>
      <c r="AB2637" s="210">
        <v>37027.875</v>
      </c>
      <c r="AC2637" s="210">
        <v>37027.875</v>
      </c>
    </row>
    <row r="2638" spans="1:30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25">
        <f t="shared" si="210"/>
        <v>5000</v>
      </c>
      <c r="G2638" s="214">
        <v>1247383</v>
      </c>
      <c r="H2638" s="210">
        <v>37026.383981481478</v>
      </c>
      <c r="I2638" t="s">
        <v>3336</v>
      </c>
      <c r="M2638" t="s">
        <v>3795</v>
      </c>
      <c r="N2638" t="s">
        <v>3275</v>
      </c>
      <c r="O2638" t="s">
        <v>3337</v>
      </c>
      <c r="Q2638" s="211">
        <v>5000</v>
      </c>
      <c r="S2638" t="s">
        <v>3796</v>
      </c>
      <c r="T2638" t="s">
        <v>2685</v>
      </c>
      <c r="U2638" s="213">
        <v>4.335</v>
      </c>
      <c r="V2638" t="s">
        <v>3338</v>
      </c>
      <c r="W2638" t="s">
        <v>3328</v>
      </c>
      <c r="X2638" t="s">
        <v>3329</v>
      </c>
      <c r="Y2638" t="s">
        <v>3280</v>
      </c>
      <c r="Z2638" t="s">
        <v>4117</v>
      </c>
      <c r="AA2638">
        <v>790007</v>
      </c>
      <c r="AB2638" s="210">
        <v>37027.875</v>
      </c>
      <c r="AC2638" s="210">
        <v>37027.875</v>
      </c>
    </row>
    <row r="2639" spans="1:30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25">
        <f t="shared" si="210"/>
        <v>4685</v>
      </c>
      <c r="G2639" s="214">
        <v>1247384</v>
      </c>
      <c r="H2639" s="210">
        <v>37026.384016203701</v>
      </c>
      <c r="I2639" t="s">
        <v>1137</v>
      </c>
      <c r="M2639" t="s">
        <v>3795</v>
      </c>
      <c r="N2639" t="s">
        <v>3275</v>
      </c>
      <c r="O2639" t="s">
        <v>3635</v>
      </c>
      <c r="Q2639" s="211">
        <v>4685</v>
      </c>
      <c r="S2639" t="s">
        <v>3796</v>
      </c>
      <c r="T2639" t="s">
        <v>2685</v>
      </c>
      <c r="U2639" s="213">
        <v>3.125</v>
      </c>
      <c r="V2639" t="s">
        <v>1210</v>
      </c>
      <c r="W2639" t="s">
        <v>3637</v>
      </c>
      <c r="X2639" t="s">
        <v>3580</v>
      </c>
      <c r="Y2639" t="s">
        <v>3280</v>
      </c>
      <c r="Z2639" t="s">
        <v>4117</v>
      </c>
      <c r="AA2639">
        <v>790008</v>
      </c>
      <c r="AB2639" s="210">
        <v>37027.875</v>
      </c>
      <c r="AC2639" s="210">
        <v>37027.875</v>
      </c>
    </row>
    <row r="2640" spans="1:30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25">
        <f t="shared" si="210"/>
        <v>2288</v>
      </c>
      <c r="G2640" s="214">
        <v>1247385</v>
      </c>
      <c r="H2640" s="210">
        <v>37026.384016203701</v>
      </c>
      <c r="I2640" t="s">
        <v>3256</v>
      </c>
      <c r="M2640" t="s">
        <v>3795</v>
      </c>
      <c r="N2640" t="s">
        <v>3275</v>
      </c>
      <c r="O2640" t="s">
        <v>3339</v>
      </c>
      <c r="Q2640" s="211">
        <v>2288</v>
      </c>
      <c r="S2640" t="s">
        <v>3796</v>
      </c>
      <c r="T2640" t="s">
        <v>2685</v>
      </c>
      <c r="U2640" s="213">
        <v>4.32</v>
      </c>
      <c r="V2640" t="s">
        <v>1738</v>
      </c>
      <c r="W2640" t="s">
        <v>3328</v>
      </c>
      <c r="X2640" t="s">
        <v>3329</v>
      </c>
      <c r="Y2640" t="s">
        <v>3280</v>
      </c>
      <c r="Z2640" t="s">
        <v>4117</v>
      </c>
      <c r="AA2640">
        <v>790009</v>
      </c>
      <c r="AB2640" s="210">
        <v>37027.875</v>
      </c>
      <c r="AC2640" s="210">
        <v>37027.875</v>
      </c>
    </row>
    <row r="2641" spans="1:30" x14ac:dyDescent="0.2">
      <c r="A2641" s="44" t="str">
        <f t="shared" si="206"/>
        <v>US Power Financial</v>
      </c>
      <c r="B2641" s="44" t="str">
        <f t="shared" si="207"/>
        <v>US</v>
      </c>
      <c r="C2641" s="44" t="str">
        <f t="shared" si="208"/>
        <v>Power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5</v>
      </c>
      <c r="F2641" s="225">
        <f t="shared" si="210"/>
        <v>250</v>
      </c>
      <c r="G2641" s="214">
        <v>1247386</v>
      </c>
      <c r="H2641" s="210">
        <v>37026.384016203701</v>
      </c>
      <c r="I2641" t="s">
        <v>1251</v>
      </c>
      <c r="M2641" t="s">
        <v>3886</v>
      </c>
      <c r="N2641" t="s">
        <v>3069</v>
      </c>
      <c r="O2641" t="s">
        <v>1955</v>
      </c>
      <c r="Q2641" s="211">
        <v>50</v>
      </c>
      <c r="S2641" t="s">
        <v>3794</v>
      </c>
      <c r="T2641" t="s">
        <v>2685</v>
      </c>
      <c r="U2641" s="213">
        <v>59.5</v>
      </c>
      <c r="V2641" t="s">
        <v>1253</v>
      </c>
      <c r="W2641" t="s">
        <v>3166</v>
      </c>
      <c r="X2641" t="s">
        <v>3114</v>
      </c>
      <c r="Y2641" t="s">
        <v>3074</v>
      </c>
      <c r="Z2641" t="s">
        <v>4117</v>
      </c>
      <c r="AA2641">
        <v>611222.1</v>
      </c>
      <c r="AB2641" s="210">
        <v>37032.875</v>
      </c>
      <c r="AC2641" s="210">
        <v>37036.875</v>
      </c>
    </row>
    <row r="2642" spans="1:30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25">
        <f t="shared" si="210"/>
        <v>5000</v>
      </c>
      <c r="G2642" s="214">
        <v>1247387</v>
      </c>
      <c r="H2642" s="210">
        <v>37026.384027777778</v>
      </c>
      <c r="I2642" t="s">
        <v>3447</v>
      </c>
      <c r="M2642" t="s">
        <v>3795</v>
      </c>
      <c r="N2642" t="s">
        <v>3275</v>
      </c>
      <c r="O2642" t="s">
        <v>3339</v>
      </c>
      <c r="P2642" s="211">
        <v>5000</v>
      </c>
      <c r="S2642" t="s">
        <v>3796</v>
      </c>
      <c r="T2642" t="s">
        <v>2685</v>
      </c>
      <c r="U2642" s="213">
        <v>4.3099999999999996</v>
      </c>
      <c r="V2642" t="s">
        <v>3448</v>
      </c>
      <c r="W2642" t="s">
        <v>3328</v>
      </c>
      <c r="X2642" t="s">
        <v>3329</v>
      </c>
      <c r="Y2642" t="s">
        <v>3280</v>
      </c>
      <c r="Z2642" t="s">
        <v>4117</v>
      </c>
      <c r="AA2642">
        <v>790010</v>
      </c>
      <c r="AB2642" s="210">
        <v>37027.875</v>
      </c>
      <c r="AC2642" s="210">
        <v>37027.875</v>
      </c>
    </row>
    <row r="2643" spans="1:30" x14ac:dyDescent="0.2">
      <c r="A2643" s="44" t="str">
        <f t="shared" si="206"/>
        <v>US Natural Gas Financial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Financial</v>
      </c>
      <c r="E2643" s="44">
        <f>IF(VLOOKUP(S2643,'DD-Lookup'!$J$6:$L$50,3,FALSE)="Monthly",(YEAR(AC2643)-YEAR(AB2643))*12+MONTH(AC2643)-MONTH(AB2643)+1,(AC2643-AB2643+1))</f>
        <v>151</v>
      </c>
      <c r="F2643" s="225">
        <f t="shared" si="210"/>
        <v>755000</v>
      </c>
      <c r="G2643" s="214">
        <v>1247388</v>
      </c>
      <c r="H2643" s="210">
        <v>37026.384039351855</v>
      </c>
      <c r="I2643" t="s">
        <v>3272</v>
      </c>
      <c r="M2643" t="s">
        <v>3795</v>
      </c>
      <c r="N2643" t="s">
        <v>3247</v>
      </c>
      <c r="O2643" t="s">
        <v>3346</v>
      </c>
      <c r="Q2643" s="211">
        <v>5000</v>
      </c>
      <c r="S2643" t="s">
        <v>3796</v>
      </c>
      <c r="T2643" t="s">
        <v>2685</v>
      </c>
      <c r="U2643" s="213">
        <v>4.92</v>
      </c>
      <c r="V2643" t="s">
        <v>3482</v>
      </c>
      <c r="W2643" t="s">
        <v>3975</v>
      </c>
      <c r="X2643" t="s">
        <v>3250</v>
      </c>
      <c r="Y2643" t="s">
        <v>2803</v>
      </c>
      <c r="Z2643" t="s">
        <v>4117</v>
      </c>
      <c r="AA2643" t="s">
        <v>1956</v>
      </c>
      <c r="AB2643" s="210">
        <v>37196</v>
      </c>
      <c r="AC2643" s="210">
        <v>37346</v>
      </c>
      <c r="AD2643">
        <f>(AC2643-AB2643+1)*SUM(P2643:Q2643)</f>
        <v>755000</v>
      </c>
    </row>
    <row r="2644" spans="1:30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25">
        <f t="shared" si="210"/>
        <v>10000</v>
      </c>
      <c r="G2644" s="214">
        <v>1247390</v>
      </c>
      <c r="H2644" s="210">
        <v>37026.384131944447</v>
      </c>
      <c r="I2644" t="s">
        <v>1804</v>
      </c>
      <c r="M2644" t="s">
        <v>3795</v>
      </c>
      <c r="N2644" t="s">
        <v>3275</v>
      </c>
      <c r="O2644" t="s">
        <v>3276</v>
      </c>
      <c r="Q2644" s="211">
        <v>10000</v>
      </c>
      <c r="S2644" t="s">
        <v>3796</v>
      </c>
      <c r="T2644" t="s">
        <v>2685</v>
      </c>
      <c r="U2644" s="213">
        <v>4.5637999999999996</v>
      </c>
      <c r="V2644" t="s">
        <v>1805</v>
      </c>
      <c r="W2644" t="s">
        <v>3278</v>
      </c>
      <c r="X2644" t="s">
        <v>3279</v>
      </c>
      <c r="Y2644" t="s">
        <v>3280</v>
      </c>
      <c r="Z2644" t="s">
        <v>4117</v>
      </c>
      <c r="AA2644">
        <v>790011</v>
      </c>
      <c r="AB2644" s="210">
        <v>37027.875</v>
      </c>
      <c r="AC2644" s="210">
        <v>37027.875</v>
      </c>
    </row>
    <row r="2645" spans="1:30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25">
        <f t="shared" si="210"/>
        <v>10000</v>
      </c>
      <c r="G2645" s="214">
        <v>1247391</v>
      </c>
      <c r="H2645" s="210">
        <v>37026.384166666663</v>
      </c>
      <c r="I2645" t="s">
        <v>1276</v>
      </c>
      <c r="M2645" t="s">
        <v>3795</v>
      </c>
      <c r="N2645" t="s">
        <v>3275</v>
      </c>
      <c r="O2645" t="s">
        <v>1193</v>
      </c>
      <c r="P2645" s="211">
        <v>10000</v>
      </c>
      <c r="S2645" t="s">
        <v>3796</v>
      </c>
      <c r="T2645" t="s">
        <v>2685</v>
      </c>
      <c r="U2645" s="213">
        <v>4.46</v>
      </c>
      <c r="V2645" t="s">
        <v>1277</v>
      </c>
      <c r="W2645" t="s">
        <v>3459</v>
      </c>
      <c r="X2645" t="s">
        <v>3460</v>
      </c>
      <c r="Y2645" t="s">
        <v>3280</v>
      </c>
      <c r="Z2645" t="s">
        <v>4117</v>
      </c>
      <c r="AA2645">
        <v>790014</v>
      </c>
      <c r="AB2645" s="210">
        <v>37027.875</v>
      </c>
      <c r="AC2645" s="210">
        <v>37027.875</v>
      </c>
    </row>
    <row r="2646" spans="1:30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25">
        <f t="shared" si="210"/>
        <v>5000</v>
      </c>
      <c r="G2646" s="214">
        <v>1247392</v>
      </c>
      <c r="H2646" s="210">
        <v>37026.384166666663</v>
      </c>
      <c r="I2646" t="s">
        <v>3822</v>
      </c>
      <c r="M2646" t="s">
        <v>3795</v>
      </c>
      <c r="N2646" t="s">
        <v>3275</v>
      </c>
      <c r="O2646" t="s">
        <v>3588</v>
      </c>
      <c r="P2646" s="211">
        <v>5000</v>
      </c>
      <c r="S2646" t="s">
        <v>3796</v>
      </c>
      <c r="T2646" t="s">
        <v>2685</v>
      </c>
      <c r="U2646" s="213">
        <v>4.3550000000000004</v>
      </c>
      <c r="V2646" t="s">
        <v>1602</v>
      </c>
      <c r="W2646" t="s">
        <v>3586</v>
      </c>
      <c r="X2646" t="s">
        <v>3587</v>
      </c>
      <c r="Y2646" t="s">
        <v>3280</v>
      </c>
      <c r="Z2646" t="s">
        <v>4117</v>
      </c>
      <c r="AA2646">
        <v>790012</v>
      </c>
      <c r="AB2646" s="210">
        <v>37027.875</v>
      </c>
      <c r="AC2646" s="210">
        <v>37027.875</v>
      </c>
    </row>
    <row r="2647" spans="1:30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25">
        <f t="shared" si="210"/>
        <v>10000</v>
      </c>
      <c r="G2647" s="214">
        <v>1247393</v>
      </c>
      <c r="H2647" s="210">
        <v>37026.38417824074</v>
      </c>
      <c r="I2647" t="s">
        <v>3565</v>
      </c>
      <c r="M2647" t="s">
        <v>3795</v>
      </c>
      <c r="N2647" t="s">
        <v>3718</v>
      </c>
      <c r="O2647" t="s">
        <v>1062</v>
      </c>
      <c r="Q2647" s="211">
        <v>10000</v>
      </c>
      <c r="S2647" t="s">
        <v>3796</v>
      </c>
      <c r="T2647" t="s">
        <v>2685</v>
      </c>
      <c r="U2647" s="213">
        <v>4.4400000000000004</v>
      </c>
      <c r="V2647" t="s">
        <v>1957</v>
      </c>
      <c r="W2647" t="s">
        <v>1064</v>
      </c>
      <c r="X2647" t="s">
        <v>3722</v>
      </c>
      <c r="Y2647" t="s">
        <v>3280</v>
      </c>
      <c r="Z2647" t="s">
        <v>3723</v>
      </c>
      <c r="AA2647">
        <v>790013</v>
      </c>
      <c r="AB2647" s="210">
        <v>37027.875</v>
      </c>
      <c r="AC2647" s="210">
        <v>37027.875</v>
      </c>
    </row>
    <row r="2648" spans="1:30" x14ac:dyDescent="0.2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16</v>
      </c>
      <c r="F2648" s="225">
        <f t="shared" si="210"/>
        <v>240000</v>
      </c>
      <c r="G2648" s="214">
        <v>1247394</v>
      </c>
      <c r="H2648" s="210">
        <v>37026.384212962963</v>
      </c>
      <c r="I2648" t="s">
        <v>2623</v>
      </c>
      <c r="M2648" t="s">
        <v>3795</v>
      </c>
      <c r="N2648" t="s">
        <v>3247</v>
      </c>
      <c r="O2648" t="s">
        <v>3422</v>
      </c>
      <c r="Q2648" s="211">
        <v>15000</v>
      </c>
      <c r="S2648" t="s">
        <v>3796</v>
      </c>
      <c r="T2648" t="s">
        <v>2685</v>
      </c>
      <c r="U2648" s="213">
        <v>4.4550000000000001</v>
      </c>
      <c r="V2648" t="s">
        <v>1206</v>
      </c>
      <c r="W2648" t="s">
        <v>3424</v>
      </c>
      <c r="X2648" t="s">
        <v>3425</v>
      </c>
      <c r="Y2648" t="s">
        <v>2803</v>
      </c>
      <c r="Z2648" t="s">
        <v>4117</v>
      </c>
      <c r="AA2648" t="s">
        <v>1958</v>
      </c>
      <c r="AB2648" s="210">
        <v>37027.875</v>
      </c>
      <c r="AC2648" s="210">
        <v>37042.875</v>
      </c>
      <c r="AD2648">
        <f>(AC2648-AB2648+1)*SUM(P2648:Q2648)</f>
        <v>240000</v>
      </c>
    </row>
    <row r="2649" spans="1:30" x14ac:dyDescent="0.2">
      <c r="A2649" s="44" t="str">
        <f t="shared" si="206"/>
        <v>US Natural Gas Financial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Financial</v>
      </c>
      <c r="E2649" s="44">
        <f>IF(VLOOKUP(S2649,'DD-Lookup'!$J$6:$L$50,3,FALSE)="Monthly",(YEAR(AC2649)-YEAR(AB2649))*12+MONTH(AC2649)-MONTH(AB2649)+1,(AC2649-AB2649+1))</f>
        <v>30</v>
      </c>
      <c r="F2649" s="225">
        <f t="shared" si="210"/>
        <v>450000</v>
      </c>
      <c r="G2649" s="214">
        <v>1247395</v>
      </c>
      <c r="H2649" s="210">
        <v>37026.38422453704</v>
      </c>
      <c r="I2649" t="s">
        <v>2623</v>
      </c>
      <c r="M2649" t="s">
        <v>3795</v>
      </c>
      <c r="N2649" t="s">
        <v>3247</v>
      </c>
      <c r="O2649" t="s">
        <v>3248</v>
      </c>
      <c r="Q2649" s="211">
        <v>15000</v>
      </c>
      <c r="S2649" t="s">
        <v>3796</v>
      </c>
      <c r="T2649" t="s">
        <v>2685</v>
      </c>
      <c r="U2649" s="213">
        <v>4.51</v>
      </c>
      <c r="V2649" t="s">
        <v>1546</v>
      </c>
      <c r="W2649" t="s">
        <v>3975</v>
      </c>
      <c r="X2649" t="s">
        <v>3250</v>
      </c>
      <c r="Y2649" t="s">
        <v>2803</v>
      </c>
      <c r="Z2649" t="s">
        <v>4117</v>
      </c>
      <c r="AA2649" t="s">
        <v>1959</v>
      </c>
      <c r="AB2649" s="210">
        <v>37043.875</v>
      </c>
      <c r="AC2649" s="210">
        <v>37072.875</v>
      </c>
      <c r="AD2649">
        <f>(AC2649-AB2649+1)*SUM(P2649:Q2649)</f>
        <v>450000</v>
      </c>
    </row>
    <row r="2650" spans="1:30" x14ac:dyDescent="0.2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30</v>
      </c>
      <c r="F2650" s="225">
        <f t="shared" si="210"/>
        <v>150000</v>
      </c>
      <c r="G2650" s="214">
        <v>1247399</v>
      </c>
      <c r="H2650" s="210">
        <v>37026.384282407409</v>
      </c>
      <c r="I2650" t="s">
        <v>3134</v>
      </c>
      <c r="M2650" t="s">
        <v>3795</v>
      </c>
      <c r="N2650" t="s">
        <v>3303</v>
      </c>
      <c r="O2650" t="s">
        <v>1960</v>
      </c>
      <c r="Q2650" s="211">
        <v>5000</v>
      </c>
      <c r="S2650" t="s">
        <v>3796</v>
      </c>
      <c r="T2650" t="s">
        <v>2685</v>
      </c>
      <c r="U2650" s="213">
        <v>-0.72</v>
      </c>
      <c r="V2650" t="s">
        <v>1172</v>
      </c>
      <c r="W2650" t="s">
        <v>1342</v>
      </c>
      <c r="X2650" t="s">
        <v>1343</v>
      </c>
      <c r="Y2650" t="s">
        <v>2803</v>
      </c>
      <c r="Z2650" t="s">
        <v>4117</v>
      </c>
      <c r="AA2650" t="s">
        <v>1961</v>
      </c>
      <c r="AB2650" s="210">
        <v>37135.875</v>
      </c>
      <c r="AC2650" s="210">
        <v>37164.875</v>
      </c>
      <c r="AD2650">
        <f>(AC2650-AB2650+1)*SUM(P2650:Q2650)</f>
        <v>150000</v>
      </c>
    </row>
    <row r="2651" spans="1:30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25">
        <f t="shared" si="210"/>
        <v>2500</v>
      </c>
      <c r="G2651" s="214">
        <v>1247397</v>
      </c>
      <c r="H2651" s="210">
        <v>37026.384282407409</v>
      </c>
      <c r="I2651" t="s">
        <v>1056</v>
      </c>
      <c r="M2651" t="s">
        <v>3795</v>
      </c>
      <c r="N2651" t="s">
        <v>3275</v>
      </c>
      <c r="O2651" t="s">
        <v>3607</v>
      </c>
      <c r="Q2651" s="211">
        <v>2500</v>
      </c>
      <c r="S2651" t="s">
        <v>3796</v>
      </c>
      <c r="T2651" t="s">
        <v>2685</v>
      </c>
      <c r="U2651" s="213">
        <v>4.3499999999999996</v>
      </c>
      <c r="V2651" t="s">
        <v>1058</v>
      </c>
      <c r="W2651" t="s">
        <v>3609</v>
      </c>
      <c r="X2651" t="s">
        <v>3580</v>
      </c>
      <c r="Y2651" t="s">
        <v>3280</v>
      </c>
      <c r="Z2651" t="s">
        <v>4117</v>
      </c>
      <c r="AA2651">
        <v>790017</v>
      </c>
      <c r="AB2651" s="210">
        <v>37027.875</v>
      </c>
      <c r="AC2651" s="210">
        <v>37027.875</v>
      </c>
    </row>
    <row r="2652" spans="1:30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25">
        <f t="shared" si="210"/>
        <v>10000</v>
      </c>
      <c r="G2652" s="214">
        <v>1247398</v>
      </c>
      <c r="H2652" s="210">
        <v>37026.384282407409</v>
      </c>
      <c r="I2652" t="s">
        <v>3822</v>
      </c>
      <c r="M2652" t="s">
        <v>3795</v>
      </c>
      <c r="N2652" t="s">
        <v>3275</v>
      </c>
      <c r="O2652" t="s">
        <v>3276</v>
      </c>
      <c r="P2652" s="211">
        <v>10000</v>
      </c>
      <c r="S2652" t="s">
        <v>3796</v>
      </c>
      <c r="T2652" t="s">
        <v>2685</v>
      </c>
      <c r="U2652" s="213">
        <v>4.5625</v>
      </c>
      <c r="V2652" t="s">
        <v>3400</v>
      </c>
      <c r="W2652" t="s">
        <v>3278</v>
      </c>
      <c r="X2652" t="s">
        <v>3279</v>
      </c>
      <c r="Y2652" t="s">
        <v>3280</v>
      </c>
      <c r="Z2652" t="s">
        <v>4117</v>
      </c>
      <c r="AA2652">
        <v>790018</v>
      </c>
      <c r="AB2652" s="210">
        <v>37027.875</v>
      </c>
      <c r="AC2652" s="210">
        <v>37027.875</v>
      </c>
    </row>
    <row r="2653" spans="1:30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25">
        <f t="shared" si="210"/>
        <v>10000</v>
      </c>
      <c r="G2653" s="214">
        <v>1247396</v>
      </c>
      <c r="H2653" s="210">
        <v>37026.384282407409</v>
      </c>
      <c r="I2653" t="s">
        <v>3565</v>
      </c>
      <c r="M2653" t="s">
        <v>3795</v>
      </c>
      <c r="N2653" t="s">
        <v>3275</v>
      </c>
      <c r="O2653" t="s">
        <v>1359</v>
      </c>
      <c r="Q2653" s="211">
        <v>10000</v>
      </c>
      <c r="S2653" t="s">
        <v>3796</v>
      </c>
      <c r="T2653" t="s">
        <v>2685</v>
      </c>
      <c r="U2653" s="213">
        <v>4.415</v>
      </c>
      <c r="V2653" t="s">
        <v>1321</v>
      </c>
      <c r="W2653" t="s">
        <v>3363</v>
      </c>
      <c r="X2653" t="s">
        <v>3364</v>
      </c>
      <c r="Y2653" t="s">
        <v>3280</v>
      </c>
      <c r="Z2653" t="s">
        <v>4117</v>
      </c>
      <c r="AA2653">
        <v>790019</v>
      </c>
      <c r="AB2653" s="210">
        <v>37027.875</v>
      </c>
      <c r="AC2653" s="210">
        <v>37027.875</v>
      </c>
    </row>
    <row r="2654" spans="1:30" x14ac:dyDescent="0.2">
      <c r="A2654" s="44" t="str">
        <f t="shared" si="206"/>
        <v>US Crude Financial</v>
      </c>
      <c r="B2654" s="44" t="str">
        <f t="shared" si="207"/>
        <v>US</v>
      </c>
      <c r="C2654" s="44" t="str">
        <f t="shared" si="208"/>
        <v>Crude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1</v>
      </c>
      <c r="F2654" s="225">
        <f t="shared" si="210"/>
        <v>50000</v>
      </c>
      <c r="G2654" s="214">
        <v>1247400</v>
      </c>
      <c r="H2654" s="210">
        <v>37026.384328703702</v>
      </c>
      <c r="I2654" t="s">
        <v>3045</v>
      </c>
      <c r="M2654" t="s">
        <v>4216</v>
      </c>
      <c r="N2654" t="s">
        <v>3046</v>
      </c>
      <c r="O2654" t="s">
        <v>3047</v>
      </c>
      <c r="P2654" s="211">
        <v>50000</v>
      </c>
      <c r="S2654" t="s">
        <v>3802</v>
      </c>
      <c r="T2654" t="s">
        <v>2685</v>
      </c>
      <c r="U2654" s="213">
        <v>28.78</v>
      </c>
      <c r="V2654" t="s">
        <v>3575</v>
      </c>
      <c r="W2654" t="s">
        <v>3049</v>
      </c>
      <c r="X2654" t="s">
        <v>3050</v>
      </c>
      <c r="Y2654" t="s">
        <v>2803</v>
      </c>
      <c r="Z2654" t="s">
        <v>4117</v>
      </c>
      <c r="AA2654" t="s">
        <v>1962</v>
      </c>
      <c r="AB2654" s="210">
        <v>37043</v>
      </c>
      <c r="AC2654" s="210">
        <v>37072</v>
      </c>
    </row>
    <row r="2655" spans="1:30" x14ac:dyDescent="0.2">
      <c r="A2655" s="44" t="str">
        <f t="shared" si="206"/>
        <v>US Power Physical</v>
      </c>
      <c r="B2655" s="44" t="str">
        <f t="shared" si="207"/>
        <v>US</v>
      </c>
      <c r="C2655" s="44" t="str">
        <f t="shared" si="208"/>
        <v>Power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31</v>
      </c>
      <c r="F2655" s="225">
        <f t="shared" si="210"/>
        <v>775</v>
      </c>
      <c r="G2655" s="214">
        <v>1247401</v>
      </c>
      <c r="H2655" s="210">
        <v>37026.384479166663</v>
      </c>
      <c r="I2655" t="s">
        <v>3715</v>
      </c>
      <c r="M2655" t="s">
        <v>3886</v>
      </c>
      <c r="N2655" t="s">
        <v>3645</v>
      </c>
      <c r="O2655" t="s">
        <v>1838</v>
      </c>
      <c r="P2655" s="211">
        <v>25</v>
      </c>
      <c r="S2655" t="s">
        <v>3794</v>
      </c>
      <c r="T2655" t="s">
        <v>2685</v>
      </c>
      <c r="U2655" s="213">
        <v>258</v>
      </c>
      <c r="V2655" t="s">
        <v>1963</v>
      </c>
      <c r="W2655" t="s">
        <v>1377</v>
      </c>
      <c r="X2655" t="s">
        <v>1378</v>
      </c>
      <c r="Y2655" t="s">
        <v>3074</v>
      </c>
      <c r="Z2655" t="s">
        <v>4112</v>
      </c>
      <c r="AA2655">
        <v>611223.1</v>
      </c>
      <c r="AB2655" s="210">
        <v>37226.564583333333</v>
      </c>
      <c r="AC2655" s="210">
        <v>37256.564583333333</v>
      </c>
    </row>
    <row r="2656" spans="1:30" x14ac:dyDescent="0.2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31</v>
      </c>
      <c r="F2656" s="225">
        <f t="shared" si="210"/>
        <v>310000</v>
      </c>
      <c r="G2656" s="214">
        <v>1247402</v>
      </c>
      <c r="H2656" s="210">
        <v>37026.38449074074</v>
      </c>
      <c r="I2656" t="s">
        <v>3174</v>
      </c>
      <c r="M2656" t="s">
        <v>3795</v>
      </c>
      <c r="N2656" t="s">
        <v>3303</v>
      </c>
      <c r="O2656" t="s">
        <v>3401</v>
      </c>
      <c r="Q2656" s="211">
        <v>10000</v>
      </c>
      <c r="S2656" t="s">
        <v>3796</v>
      </c>
      <c r="T2656" t="s">
        <v>2685</v>
      </c>
      <c r="U2656" s="213">
        <v>0.56999999999999995</v>
      </c>
      <c r="V2656" t="s">
        <v>3402</v>
      </c>
      <c r="W2656" t="s">
        <v>3306</v>
      </c>
      <c r="X2656" t="s">
        <v>3307</v>
      </c>
      <c r="Y2656" t="s">
        <v>2803</v>
      </c>
      <c r="Z2656" t="s">
        <v>4117</v>
      </c>
      <c r="AA2656" t="s">
        <v>1964</v>
      </c>
      <c r="AB2656" s="210">
        <v>37073.875</v>
      </c>
      <c r="AC2656" s="210">
        <v>37103.875</v>
      </c>
      <c r="AD2656">
        <f>(AC2656-AB2656+1)*SUM(P2656:Q2656)</f>
        <v>310000</v>
      </c>
    </row>
    <row r="2657" spans="1:30" x14ac:dyDescent="0.2">
      <c r="A2657" s="44" t="str">
        <f t="shared" si="206"/>
        <v xml:space="preserve"> Metals Financial</v>
      </c>
      <c r="B2657" s="44" t="str">
        <f t="shared" si="207"/>
        <v/>
      </c>
      <c r="C2657" s="44" t="str">
        <f t="shared" si="208"/>
        <v>Metals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</v>
      </c>
      <c r="F2657" s="225">
        <f t="shared" si="210"/>
        <v>20</v>
      </c>
      <c r="G2657" s="214">
        <v>1247403</v>
      </c>
      <c r="H2657" s="210">
        <v>37026.384513888886</v>
      </c>
      <c r="I2657" t="s">
        <v>2623</v>
      </c>
      <c r="M2657" t="s">
        <v>3801</v>
      </c>
      <c r="N2657" t="s">
        <v>2782</v>
      </c>
      <c r="O2657" t="s">
        <v>2783</v>
      </c>
      <c r="P2657" s="211">
        <v>20</v>
      </c>
      <c r="S2657" t="s">
        <v>2684</v>
      </c>
      <c r="T2657" t="s">
        <v>2685</v>
      </c>
      <c r="U2657" s="213">
        <v>1512</v>
      </c>
      <c r="V2657" t="s">
        <v>2790</v>
      </c>
      <c r="W2657" t="s">
        <v>2732</v>
      </c>
      <c r="X2657" t="s">
        <v>2688</v>
      </c>
      <c r="Y2657" t="s">
        <v>2689</v>
      </c>
      <c r="Z2657" t="s">
        <v>2690</v>
      </c>
      <c r="AA2657">
        <v>2129946</v>
      </c>
    </row>
    <row r="2658" spans="1:30" x14ac:dyDescent="0.2">
      <c r="A2658" s="44" t="str">
        <f t="shared" si="206"/>
        <v>US Power Physical</v>
      </c>
      <c r="B2658" s="44" t="str">
        <f t="shared" si="207"/>
        <v>US</v>
      </c>
      <c r="C2658" s="44" t="str">
        <f t="shared" si="208"/>
        <v>Power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31</v>
      </c>
      <c r="F2658" s="225">
        <f t="shared" si="210"/>
        <v>775</v>
      </c>
      <c r="G2658" s="214">
        <v>1247404</v>
      </c>
      <c r="H2658" s="210">
        <v>37026.384513888886</v>
      </c>
      <c r="I2658" t="s">
        <v>3234</v>
      </c>
      <c r="M2658" t="s">
        <v>3886</v>
      </c>
      <c r="N2658" t="s">
        <v>3645</v>
      </c>
      <c r="O2658" t="s">
        <v>1965</v>
      </c>
      <c r="P2658" s="211">
        <v>25</v>
      </c>
      <c r="S2658" t="s">
        <v>3794</v>
      </c>
      <c r="T2658" t="s">
        <v>2685</v>
      </c>
      <c r="U2658" s="213">
        <v>360</v>
      </c>
      <c r="V2658" t="s">
        <v>1966</v>
      </c>
      <c r="W2658" t="s">
        <v>1204</v>
      </c>
      <c r="X2658" t="s">
        <v>3649</v>
      </c>
      <c r="Y2658" t="s">
        <v>3074</v>
      </c>
      <c r="Z2658" t="s">
        <v>4112</v>
      </c>
      <c r="AA2658">
        <v>611224.1</v>
      </c>
      <c r="AB2658" s="210">
        <v>37073.875</v>
      </c>
      <c r="AC2658" s="210">
        <v>37103.875</v>
      </c>
    </row>
    <row r="2659" spans="1:30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25">
        <f t="shared" si="210"/>
        <v>2712</v>
      </c>
      <c r="G2659" s="214">
        <v>1247405</v>
      </c>
      <c r="H2659" s="210">
        <v>37026.384548611109</v>
      </c>
      <c r="I2659" t="s">
        <v>3157</v>
      </c>
      <c r="M2659" t="s">
        <v>3795</v>
      </c>
      <c r="N2659" t="s">
        <v>3275</v>
      </c>
      <c r="O2659" t="s">
        <v>3339</v>
      </c>
      <c r="Q2659" s="211">
        <v>2712</v>
      </c>
      <c r="S2659" t="s">
        <v>3796</v>
      </c>
      <c r="T2659" t="s">
        <v>2685</v>
      </c>
      <c r="U2659" s="213">
        <v>4.3150000000000004</v>
      </c>
      <c r="V2659" t="s">
        <v>3493</v>
      </c>
      <c r="W2659" t="s">
        <v>3328</v>
      </c>
      <c r="X2659" t="s">
        <v>3329</v>
      </c>
      <c r="Y2659" t="s">
        <v>3280</v>
      </c>
      <c r="Z2659" t="s">
        <v>4117</v>
      </c>
      <c r="AA2659">
        <v>790020</v>
      </c>
      <c r="AB2659" s="210">
        <v>37027.875</v>
      </c>
      <c r="AC2659" s="210">
        <v>37027.875</v>
      </c>
    </row>
    <row r="2660" spans="1:30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25">
        <f t="shared" si="210"/>
        <v>10000</v>
      </c>
      <c r="G2660" s="214">
        <v>1247406</v>
      </c>
      <c r="H2660" s="210">
        <v>37026.384560185186</v>
      </c>
      <c r="I2660" t="s">
        <v>3256</v>
      </c>
      <c r="M2660" t="s">
        <v>3795</v>
      </c>
      <c r="N2660" t="s">
        <v>3275</v>
      </c>
      <c r="O2660" t="s">
        <v>3276</v>
      </c>
      <c r="Q2660" s="211">
        <v>10000</v>
      </c>
      <c r="S2660" t="s">
        <v>3796</v>
      </c>
      <c r="T2660" t="s">
        <v>2685</v>
      </c>
      <c r="U2660" s="213">
        <v>4.5637999999999996</v>
      </c>
      <c r="V2660" t="s">
        <v>1775</v>
      </c>
      <c r="W2660" t="s">
        <v>3278</v>
      </c>
      <c r="X2660" t="s">
        <v>3279</v>
      </c>
      <c r="Y2660" t="s">
        <v>3280</v>
      </c>
      <c r="Z2660" t="s">
        <v>4117</v>
      </c>
      <c r="AA2660">
        <v>790021</v>
      </c>
      <c r="AB2660" s="210">
        <v>37027.875</v>
      </c>
      <c r="AC2660" s="210">
        <v>37027.875</v>
      </c>
    </row>
    <row r="2661" spans="1:30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25">
        <f t="shared" si="210"/>
        <v>10000</v>
      </c>
      <c r="G2661" s="214">
        <v>1247407</v>
      </c>
      <c r="H2661" s="210">
        <v>37026.384606481479</v>
      </c>
      <c r="I2661" t="s">
        <v>1903</v>
      </c>
      <c r="M2661" t="s">
        <v>3795</v>
      </c>
      <c r="N2661" t="s">
        <v>3275</v>
      </c>
      <c r="O2661" t="s">
        <v>3361</v>
      </c>
      <c r="P2661" s="211">
        <v>10000</v>
      </c>
      <c r="S2661" t="s">
        <v>3796</v>
      </c>
      <c r="T2661" t="s">
        <v>2685</v>
      </c>
      <c r="U2661" s="213">
        <v>4.415</v>
      </c>
      <c r="V2661" t="s">
        <v>1904</v>
      </c>
      <c r="W2661" t="s">
        <v>3363</v>
      </c>
      <c r="X2661" t="s">
        <v>3364</v>
      </c>
      <c r="Y2661" t="s">
        <v>3280</v>
      </c>
      <c r="Z2661" t="s">
        <v>4117</v>
      </c>
      <c r="AA2661">
        <v>790022</v>
      </c>
      <c r="AB2661" s="210">
        <v>37027.875</v>
      </c>
      <c r="AC2661" s="210">
        <v>37027.875</v>
      </c>
    </row>
    <row r="2662" spans="1:30" x14ac:dyDescent="0.2">
      <c r="A2662" s="44" t="str">
        <f t="shared" si="206"/>
        <v>US Power Physical</v>
      </c>
      <c r="B2662" s="44" t="str">
        <f t="shared" si="207"/>
        <v>US</v>
      </c>
      <c r="C2662" s="44" t="str">
        <f t="shared" si="208"/>
        <v>Power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30</v>
      </c>
      <c r="F2662" s="225">
        <f t="shared" si="210"/>
        <v>750</v>
      </c>
      <c r="G2662" s="214">
        <v>1247408</v>
      </c>
      <c r="H2662" s="210">
        <v>37026.384629629632</v>
      </c>
      <c r="I2662" t="s">
        <v>3234</v>
      </c>
      <c r="M2662" t="s">
        <v>3886</v>
      </c>
      <c r="N2662" t="s">
        <v>3645</v>
      </c>
      <c r="O2662" t="s">
        <v>1967</v>
      </c>
      <c r="P2662" s="211">
        <v>25</v>
      </c>
      <c r="S2662" t="s">
        <v>3794</v>
      </c>
      <c r="T2662" t="s">
        <v>2685</v>
      </c>
      <c r="U2662" s="213">
        <v>240</v>
      </c>
      <c r="V2662" t="s">
        <v>1966</v>
      </c>
      <c r="W2662" t="s">
        <v>1204</v>
      </c>
      <c r="X2662" t="s">
        <v>3649</v>
      </c>
      <c r="Y2662" t="s">
        <v>3074</v>
      </c>
      <c r="Z2662" t="s">
        <v>4112</v>
      </c>
      <c r="AA2662">
        <v>611225.1</v>
      </c>
      <c r="AB2662" s="210">
        <v>37135.875</v>
      </c>
      <c r="AC2662" s="210">
        <v>37164.875</v>
      </c>
    </row>
    <row r="2663" spans="1:30" x14ac:dyDescent="0.2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25">
        <f t="shared" si="210"/>
        <v>3000</v>
      </c>
      <c r="G2663" s="214">
        <v>1247409</v>
      </c>
      <c r="H2663" s="210">
        <v>37026.384641203702</v>
      </c>
      <c r="I2663" t="s">
        <v>3324</v>
      </c>
      <c r="M2663" t="s">
        <v>3795</v>
      </c>
      <c r="N2663" t="s">
        <v>1485</v>
      </c>
      <c r="O2663" t="s">
        <v>1486</v>
      </c>
      <c r="Q2663" s="211">
        <v>100</v>
      </c>
      <c r="S2663" t="s">
        <v>1215</v>
      </c>
      <c r="T2663" t="s">
        <v>2685</v>
      </c>
      <c r="U2663" s="213">
        <v>7.0000000000000007E-2</v>
      </c>
      <c r="V2663" t="s">
        <v>1610</v>
      </c>
      <c r="W2663" t="s">
        <v>1216</v>
      </c>
      <c r="X2663" t="s">
        <v>1217</v>
      </c>
      <c r="Y2663" t="s">
        <v>2803</v>
      </c>
      <c r="Z2663" t="s">
        <v>4117</v>
      </c>
      <c r="AA2663" t="s">
        <v>1968</v>
      </c>
      <c r="AB2663" s="210">
        <v>37043</v>
      </c>
      <c r="AC2663" s="210">
        <v>37072</v>
      </c>
      <c r="AD2663">
        <f>(AC2663-AB2663+1)*SUM(P2663:Q2663)</f>
        <v>3000</v>
      </c>
    </row>
    <row r="2664" spans="1:30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25">
        <f t="shared" si="210"/>
        <v>4810</v>
      </c>
      <c r="G2664" s="214">
        <v>1247411</v>
      </c>
      <c r="H2664" s="210">
        <v>37026.384652777779</v>
      </c>
      <c r="I2664" t="s">
        <v>1804</v>
      </c>
      <c r="M2664" t="s">
        <v>3795</v>
      </c>
      <c r="N2664" t="s">
        <v>3275</v>
      </c>
      <c r="O2664" t="s">
        <v>3276</v>
      </c>
      <c r="Q2664" s="211">
        <v>4810</v>
      </c>
      <c r="S2664" t="s">
        <v>3796</v>
      </c>
      <c r="T2664" t="s">
        <v>2685</v>
      </c>
      <c r="U2664" s="213">
        <v>4.5650000000000004</v>
      </c>
      <c r="V2664" t="s">
        <v>1805</v>
      </c>
      <c r="W2664" t="s">
        <v>3278</v>
      </c>
      <c r="X2664" t="s">
        <v>3279</v>
      </c>
      <c r="Y2664" t="s">
        <v>3280</v>
      </c>
      <c r="Z2664" t="s">
        <v>4117</v>
      </c>
      <c r="AA2664">
        <v>790023</v>
      </c>
      <c r="AB2664" s="210">
        <v>37027.875</v>
      </c>
      <c r="AC2664" s="210">
        <v>37027.875</v>
      </c>
    </row>
    <row r="2665" spans="1:30" x14ac:dyDescent="0.2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16</v>
      </c>
      <c r="F2665" s="225">
        <f t="shared" si="210"/>
        <v>240000</v>
      </c>
      <c r="G2665" s="214">
        <v>1247412</v>
      </c>
      <c r="H2665" s="210">
        <v>37026.384664351855</v>
      </c>
      <c r="I2665" t="s">
        <v>4237</v>
      </c>
      <c r="M2665" t="s">
        <v>3795</v>
      </c>
      <c r="N2665" t="s">
        <v>3247</v>
      </c>
      <c r="O2665" t="s">
        <v>3422</v>
      </c>
      <c r="P2665" s="211">
        <v>15000</v>
      </c>
      <c r="S2665" t="s">
        <v>3796</v>
      </c>
      <c r="T2665" t="s">
        <v>2685</v>
      </c>
      <c r="U2665" s="213">
        <v>4.45</v>
      </c>
      <c r="V2665" t="s">
        <v>3423</v>
      </c>
      <c r="W2665" t="s">
        <v>3424</v>
      </c>
      <c r="X2665" t="s">
        <v>3425</v>
      </c>
      <c r="Y2665" t="s">
        <v>2803</v>
      </c>
      <c r="Z2665" t="s">
        <v>4117</v>
      </c>
      <c r="AA2665" t="s">
        <v>1969</v>
      </c>
      <c r="AB2665" s="210">
        <v>37027.875</v>
      </c>
      <c r="AC2665" s="210">
        <v>37042.875</v>
      </c>
      <c r="AD2665">
        <f>(AC2665-AB2665+1)*SUM(P2665:Q2665)</f>
        <v>240000</v>
      </c>
    </row>
    <row r="2666" spans="1:30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25">
        <f t="shared" si="210"/>
        <v>10000</v>
      </c>
      <c r="G2666" s="214">
        <v>1247413</v>
      </c>
      <c r="H2666" s="210">
        <v>37026.384687500002</v>
      </c>
      <c r="I2666" t="s">
        <v>3439</v>
      </c>
      <c r="M2666" t="s">
        <v>3795</v>
      </c>
      <c r="N2666" t="s">
        <v>3275</v>
      </c>
      <c r="O2666" t="s">
        <v>3373</v>
      </c>
      <c r="Q2666" s="211">
        <v>10000</v>
      </c>
      <c r="S2666" t="s">
        <v>3796</v>
      </c>
      <c r="T2666" t="s">
        <v>2685</v>
      </c>
      <c r="U2666" s="213">
        <v>4.4050000000000002</v>
      </c>
      <c r="V2666" t="s">
        <v>3513</v>
      </c>
      <c r="W2666" t="s">
        <v>3363</v>
      </c>
      <c r="X2666" t="s">
        <v>3364</v>
      </c>
      <c r="Y2666" t="s">
        <v>3280</v>
      </c>
      <c r="Z2666" t="s">
        <v>4117</v>
      </c>
      <c r="AA2666">
        <v>790024</v>
      </c>
      <c r="AB2666" s="210">
        <v>37027.875</v>
      </c>
      <c r="AC2666" s="210">
        <v>37027.875</v>
      </c>
    </row>
    <row r="2667" spans="1:30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25">
        <f t="shared" si="210"/>
        <v>5000</v>
      </c>
      <c r="G2667" s="214">
        <v>1247414</v>
      </c>
      <c r="H2667" s="210">
        <v>37026.384780092594</v>
      </c>
      <c r="I2667" t="s">
        <v>3324</v>
      </c>
      <c r="M2667" t="s">
        <v>3795</v>
      </c>
      <c r="N2667" t="s">
        <v>3275</v>
      </c>
      <c r="O2667" t="s">
        <v>3607</v>
      </c>
      <c r="P2667" s="211">
        <v>5000</v>
      </c>
      <c r="S2667" t="s">
        <v>3796</v>
      </c>
      <c r="T2667" t="s">
        <v>2685</v>
      </c>
      <c r="U2667" s="213">
        <v>4.3250000000000002</v>
      </c>
      <c r="V2667" t="s">
        <v>1194</v>
      </c>
      <c r="W2667" t="s">
        <v>3609</v>
      </c>
      <c r="X2667" t="s">
        <v>3580</v>
      </c>
      <c r="Y2667" t="s">
        <v>3280</v>
      </c>
      <c r="Z2667" t="s">
        <v>4117</v>
      </c>
      <c r="AA2667">
        <v>790025</v>
      </c>
      <c r="AB2667" s="210">
        <v>37027.875</v>
      </c>
      <c r="AC2667" s="210">
        <v>37027.875</v>
      </c>
    </row>
    <row r="2668" spans="1:30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25">
        <f t="shared" si="210"/>
        <v>5000</v>
      </c>
      <c r="G2668" s="214">
        <v>1247416</v>
      </c>
      <c r="H2668" s="210">
        <v>37026.38490740741</v>
      </c>
      <c r="I2668" t="s">
        <v>3822</v>
      </c>
      <c r="M2668" t="s">
        <v>3795</v>
      </c>
      <c r="N2668" t="s">
        <v>3275</v>
      </c>
      <c r="O2668" t="s">
        <v>3276</v>
      </c>
      <c r="P2668" s="211">
        <v>5000</v>
      </c>
      <c r="S2668" t="s">
        <v>3796</v>
      </c>
      <c r="T2668" t="s">
        <v>2685</v>
      </c>
      <c r="U2668" s="213">
        <v>4.5650000000000004</v>
      </c>
      <c r="V2668" t="s">
        <v>3400</v>
      </c>
      <c r="W2668" t="s">
        <v>3278</v>
      </c>
      <c r="X2668" t="s">
        <v>3279</v>
      </c>
      <c r="Y2668" t="s">
        <v>3280</v>
      </c>
      <c r="Z2668" t="s">
        <v>4117</v>
      </c>
      <c r="AA2668">
        <v>790027</v>
      </c>
      <c r="AB2668" s="210">
        <v>37027.875</v>
      </c>
      <c r="AC2668" s="210">
        <v>37027.875</v>
      </c>
    </row>
    <row r="2669" spans="1:30" x14ac:dyDescent="0.2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25">
        <f t="shared" si="210"/>
        <v>5000</v>
      </c>
      <c r="G2669" s="214">
        <v>1247417</v>
      </c>
      <c r="H2669" s="210">
        <v>37026.384918981479</v>
      </c>
      <c r="I2669" t="s">
        <v>1416</v>
      </c>
      <c r="M2669" t="s">
        <v>3795</v>
      </c>
      <c r="N2669" t="s">
        <v>3623</v>
      </c>
      <c r="O2669" t="s">
        <v>1417</v>
      </c>
      <c r="P2669" s="211">
        <v>5000</v>
      </c>
      <c r="S2669" t="s">
        <v>3796</v>
      </c>
      <c r="T2669" t="s">
        <v>2685</v>
      </c>
      <c r="U2669" s="213">
        <v>4.3899999999999997</v>
      </c>
      <c r="V2669" t="s">
        <v>1418</v>
      </c>
      <c r="W2669" t="s">
        <v>1419</v>
      </c>
      <c r="X2669" t="s">
        <v>1420</v>
      </c>
      <c r="Y2669" t="s">
        <v>3280</v>
      </c>
      <c r="Z2669" t="s">
        <v>4118</v>
      </c>
      <c r="AA2669">
        <v>790028</v>
      </c>
      <c r="AB2669" s="210">
        <v>37027.875</v>
      </c>
      <c r="AC2669" s="210">
        <v>37027.875</v>
      </c>
    </row>
    <row r="2670" spans="1:30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25">
        <f t="shared" si="210"/>
        <v>9475</v>
      </c>
      <c r="G2670" s="214">
        <v>1247418</v>
      </c>
      <c r="H2670" s="210">
        <v>37026.384965277779</v>
      </c>
      <c r="I2670" t="s">
        <v>1131</v>
      </c>
      <c r="M2670" t="s">
        <v>3795</v>
      </c>
      <c r="N2670" t="s">
        <v>3275</v>
      </c>
      <c r="O2670" t="s">
        <v>3457</v>
      </c>
      <c r="Q2670" s="211">
        <v>9475</v>
      </c>
      <c r="S2670" t="s">
        <v>3796</v>
      </c>
      <c r="T2670" t="s">
        <v>2685</v>
      </c>
      <c r="U2670" s="213">
        <v>4.4800000000000004</v>
      </c>
      <c r="V2670" t="s">
        <v>1132</v>
      </c>
      <c r="W2670" t="s">
        <v>3459</v>
      </c>
      <c r="X2670" t="s">
        <v>3460</v>
      </c>
      <c r="Y2670" t="s">
        <v>3280</v>
      </c>
      <c r="Z2670" t="s">
        <v>4117</v>
      </c>
      <c r="AA2670">
        <v>790030</v>
      </c>
      <c r="AB2670" s="210">
        <v>37027.875</v>
      </c>
      <c r="AC2670" s="210">
        <v>37027.875</v>
      </c>
    </row>
    <row r="2671" spans="1:30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25">
        <f t="shared" si="210"/>
        <v>1500</v>
      </c>
      <c r="G2671" s="214">
        <v>1247419</v>
      </c>
      <c r="H2671" s="210">
        <v>37026.384965277779</v>
      </c>
      <c r="I2671" t="s">
        <v>1497</v>
      </c>
      <c r="M2671" t="s">
        <v>3795</v>
      </c>
      <c r="N2671" t="s">
        <v>3275</v>
      </c>
      <c r="O2671" t="s">
        <v>3588</v>
      </c>
      <c r="Q2671" s="211">
        <v>1500</v>
      </c>
      <c r="S2671" t="s">
        <v>3796</v>
      </c>
      <c r="T2671" t="s">
        <v>2685</v>
      </c>
      <c r="U2671" s="213">
        <v>4.37</v>
      </c>
      <c r="V2671" t="s">
        <v>1545</v>
      </c>
      <c r="W2671" t="s">
        <v>3586</v>
      </c>
      <c r="X2671" t="s">
        <v>3587</v>
      </c>
      <c r="Y2671" t="s">
        <v>3280</v>
      </c>
      <c r="Z2671" t="s">
        <v>4117</v>
      </c>
      <c r="AA2671">
        <v>790031</v>
      </c>
      <c r="AB2671" s="210">
        <v>37027.875</v>
      </c>
      <c r="AC2671" s="210">
        <v>37027.875</v>
      </c>
    </row>
    <row r="2672" spans="1:30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25">
        <f t="shared" si="210"/>
        <v>5000</v>
      </c>
      <c r="G2672" s="214">
        <v>1247420</v>
      </c>
      <c r="H2672" s="210">
        <v>37026.385069444441</v>
      </c>
      <c r="I2672" t="s">
        <v>3261</v>
      </c>
      <c r="M2672" t="s">
        <v>3795</v>
      </c>
      <c r="N2672" t="s">
        <v>3275</v>
      </c>
      <c r="O2672" t="s">
        <v>3457</v>
      </c>
      <c r="P2672" s="211">
        <v>5000</v>
      </c>
      <c r="S2672" t="s">
        <v>3796</v>
      </c>
      <c r="T2672" t="s">
        <v>2685</v>
      </c>
      <c r="U2672" s="213">
        <v>4.4649999999999999</v>
      </c>
      <c r="V2672" t="s">
        <v>3763</v>
      </c>
      <c r="W2672" t="s">
        <v>3459</v>
      </c>
      <c r="X2672" t="s">
        <v>3460</v>
      </c>
      <c r="Y2672" t="s">
        <v>3280</v>
      </c>
      <c r="Z2672" t="s">
        <v>4117</v>
      </c>
      <c r="AA2672">
        <v>790032</v>
      </c>
      <c r="AB2672" s="210">
        <v>37027.875</v>
      </c>
      <c r="AC2672" s="210">
        <v>37027.875</v>
      </c>
    </row>
    <row r="2673" spans="1:29" x14ac:dyDescent="0.2">
      <c r="A2673" s="44" t="str">
        <f t="shared" si="206"/>
        <v xml:space="preserve"> Natural Gas Physical</v>
      </c>
      <c r="B2673" s="44" t="str">
        <f t="shared" si="207"/>
        <v/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183</v>
      </c>
      <c r="F2673" s="225">
        <f t="shared" si="210"/>
        <v>4575000</v>
      </c>
      <c r="G2673" s="214">
        <v>1247422</v>
      </c>
      <c r="H2673" s="210">
        <v>37026.385104166664</v>
      </c>
      <c r="I2673" t="s">
        <v>2988</v>
      </c>
      <c r="M2673" t="s">
        <v>3795</v>
      </c>
      <c r="N2673" t="s">
        <v>2837</v>
      </c>
      <c r="O2673" t="s">
        <v>2846</v>
      </c>
      <c r="Q2673" s="211">
        <v>25000</v>
      </c>
      <c r="S2673" t="s">
        <v>2839</v>
      </c>
      <c r="T2673" t="s">
        <v>2840</v>
      </c>
      <c r="U2673" s="213">
        <v>22.15</v>
      </c>
      <c r="V2673" t="s">
        <v>2989</v>
      </c>
      <c r="W2673" t="s">
        <v>2842</v>
      </c>
      <c r="X2673" t="s">
        <v>2843</v>
      </c>
      <c r="Y2673" t="s">
        <v>2844</v>
      </c>
      <c r="Z2673" t="s">
        <v>2712</v>
      </c>
      <c r="AA2673">
        <v>102932</v>
      </c>
      <c r="AB2673" s="210">
        <v>37347</v>
      </c>
      <c r="AC2673" s="210">
        <v>37529</v>
      </c>
    </row>
    <row r="2674" spans="1:29" x14ac:dyDescent="0.2">
      <c r="A2674" s="44" t="str">
        <f t="shared" si="206"/>
        <v xml:space="preserve"> Natural Gas Physical</v>
      </c>
      <c r="B2674" s="44" t="str">
        <f t="shared" si="207"/>
        <v/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30</v>
      </c>
      <c r="F2674" s="225">
        <f t="shared" si="210"/>
        <v>300000</v>
      </c>
      <c r="G2674" s="214">
        <v>1247423</v>
      </c>
      <c r="H2674" s="210">
        <v>37026.385127314818</v>
      </c>
      <c r="I2674" t="s">
        <v>1262</v>
      </c>
      <c r="M2674" t="s">
        <v>3795</v>
      </c>
      <c r="N2674" t="s">
        <v>1970</v>
      </c>
      <c r="O2674" t="s">
        <v>1971</v>
      </c>
      <c r="Q2674" s="211">
        <v>10000</v>
      </c>
      <c r="S2674" t="s">
        <v>3796</v>
      </c>
      <c r="T2674" t="s">
        <v>2685</v>
      </c>
      <c r="U2674" s="213">
        <v>0.2175</v>
      </c>
      <c r="V2674" t="s">
        <v>1972</v>
      </c>
      <c r="W2674" t="s">
        <v>3604</v>
      </c>
      <c r="X2674" t="s">
        <v>3356</v>
      </c>
      <c r="Y2674" t="s">
        <v>3280</v>
      </c>
      <c r="Z2674" t="s">
        <v>4117</v>
      </c>
      <c r="AA2674" t="s">
        <v>1973</v>
      </c>
      <c r="AB2674" s="210">
        <v>37043.875</v>
      </c>
      <c r="AC2674" s="210">
        <v>37072.875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25">
        <f t="shared" si="210"/>
        <v>5000</v>
      </c>
      <c r="G2675" s="214">
        <v>1247424</v>
      </c>
      <c r="H2675" s="210">
        <v>37026.385127314818</v>
      </c>
      <c r="I2675" t="s">
        <v>3281</v>
      </c>
      <c r="M2675" t="s">
        <v>3795</v>
      </c>
      <c r="N2675" t="s">
        <v>3275</v>
      </c>
      <c r="O2675" t="s">
        <v>3276</v>
      </c>
      <c r="P2675" s="211">
        <v>5000</v>
      </c>
      <c r="S2675" t="s">
        <v>3796</v>
      </c>
      <c r="T2675" t="s">
        <v>2685</v>
      </c>
      <c r="U2675" s="213">
        <v>4.5650000000000004</v>
      </c>
      <c r="V2675" t="s">
        <v>3282</v>
      </c>
      <c r="W2675" t="s">
        <v>3278</v>
      </c>
      <c r="X2675" t="s">
        <v>3279</v>
      </c>
      <c r="Y2675" t="s">
        <v>3280</v>
      </c>
      <c r="Z2675" t="s">
        <v>4117</v>
      </c>
      <c r="AA2675">
        <v>790034</v>
      </c>
      <c r="AB2675" s="210">
        <v>37027.875</v>
      </c>
      <c r="AC2675" s="210">
        <v>37027.875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25">
        <f t="shared" si="210"/>
        <v>1000</v>
      </c>
      <c r="G2676" s="214">
        <v>1247425</v>
      </c>
      <c r="H2676" s="210">
        <v>37026.38517361111</v>
      </c>
      <c r="I2676" t="s">
        <v>1056</v>
      </c>
      <c r="M2676" t="s">
        <v>3795</v>
      </c>
      <c r="N2676" t="s">
        <v>3275</v>
      </c>
      <c r="O2676" t="s">
        <v>1301</v>
      </c>
      <c r="Q2676" s="211">
        <v>1000</v>
      </c>
      <c r="S2676" t="s">
        <v>3796</v>
      </c>
      <c r="T2676" t="s">
        <v>2685</v>
      </c>
      <c r="U2676" s="213">
        <v>4.4400000000000004</v>
      </c>
      <c r="V2676" t="s">
        <v>1058</v>
      </c>
      <c r="W2676" t="s">
        <v>3586</v>
      </c>
      <c r="X2676" t="s">
        <v>1302</v>
      </c>
      <c r="Y2676" t="s">
        <v>3280</v>
      </c>
      <c r="Z2676" t="s">
        <v>4117</v>
      </c>
      <c r="AA2676">
        <v>790035</v>
      </c>
      <c r="AB2676" s="210">
        <v>37027.875</v>
      </c>
      <c r="AC2676" s="210">
        <v>37027.875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25">
        <f t="shared" si="210"/>
        <v>10000</v>
      </c>
      <c r="G2677" s="214">
        <v>1247427</v>
      </c>
      <c r="H2677" s="210">
        <v>37026.385185185187</v>
      </c>
      <c r="I2677" t="s">
        <v>3234</v>
      </c>
      <c r="M2677" t="s">
        <v>3795</v>
      </c>
      <c r="N2677" t="s">
        <v>3275</v>
      </c>
      <c r="O2677" t="s">
        <v>3618</v>
      </c>
      <c r="Q2677" s="211">
        <v>10000</v>
      </c>
      <c r="S2677" t="s">
        <v>3796</v>
      </c>
      <c r="T2677" t="s">
        <v>2685</v>
      </c>
      <c r="U2677" s="213">
        <v>5.8</v>
      </c>
      <c r="V2677" t="s">
        <v>3619</v>
      </c>
      <c r="W2677" t="s">
        <v>3579</v>
      </c>
      <c r="X2677" t="s">
        <v>3580</v>
      </c>
      <c r="Y2677" t="s">
        <v>3280</v>
      </c>
      <c r="Z2677" t="s">
        <v>4117</v>
      </c>
      <c r="AA2677">
        <v>790036</v>
      </c>
      <c r="AB2677" s="210">
        <v>37027.875</v>
      </c>
      <c r="AC2677" s="210">
        <v>37027.875</v>
      </c>
    </row>
    <row r="2678" spans="1:29" x14ac:dyDescent="0.2">
      <c r="A2678" s="44" t="str">
        <f t="shared" si="206"/>
        <v xml:space="preserve"> Natural Gas Physical</v>
      </c>
      <c r="B2678" s="44" t="str">
        <f t="shared" si="207"/>
        <v/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25">
        <f t="shared" si="210"/>
        <v>5000</v>
      </c>
      <c r="G2678" s="214">
        <v>1247428</v>
      </c>
      <c r="H2678" s="210">
        <v>37026.385196759256</v>
      </c>
      <c r="I2678" t="s">
        <v>1416</v>
      </c>
      <c r="M2678" t="s">
        <v>3795</v>
      </c>
      <c r="N2678" t="s">
        <v>3623</v>
      </c>
      <c r="O2678" t="s">
        <v>1454</v>
      </c>
      <c r="Q2678" s="211">
        <v>5000</v>
      </c>
      <c r="S2678" t="s">
        <v>4320</v>
      </c>
      <c r="T2678" t="s">
        <v>3625</v>
      </c>
      <c r="U2678" s="213">
        <v>6.07</v>
      </c>
      <c r="V2678" t="s">
        <v>1579</v>
      </c>
      <c r="W2678" t="s">
        <v>3627</v>
      </c>
      <c r="X2678" t="s">
        <v>3628</v>
      </c>
      <c r="Y2678" t="s">
        <v>3280</v>
      </c>
      <c r="Z2678" t="s">
        <v>4118</v>
      </c>
      <c r="AA2678">
        <v>790037</v>
      </c>
      <c r="AB2678" s="210">
        <v>37027.875</v>
      </c>
      <c r="AC2678" s="210">
        <v>37027.875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25">
        <f t="shared" si="210"/>
        <v>5000</v>
      </c>
      <c r="G2679" s="214">
        <v>1247429</v>
      </c>
      <c r="H2679" s="210">
        <v>37026.385358796295</v>
      </c>
      <c r="I2679" t="s">
        <v>1084</v>
      </c>
      <c r="M2679" t="s">
        <v>3795</v>
      </c>
      <c r="N2679" t="s">
        <v>3275</v>
      </c>
      <c r="O2679" t="s">
        <v>3340</v>
      </c>
      <c r="Q2679" s="211">
        <v>5000</v>
      </c>
      <c r="S2679" t="s">
        <v>3796</v>
      </c>
      <c r="T2679" t="s">
        <v>2685</v>
      </c>
      <c r="U2679" s="213">
        <v>4.34</v>
      </c>
      <c r="V2679" t="s">
        <v>1415</v>
      </c>
      <c r="W2679" t="s">
        <v>3328</v>
      </c>
      <c r="X2679" t="s">
        <v>3329</v>
      </c>
      <c r="Y2679" t="s">
        <v>3280</v>
      </c>
      <c r="Z2679" t="s">
        <v>4117</v>
      </c>
      <c r="AA2679">
        <v>790041</v>
      </c>
      <c r="AB2679" s="210">
        <v>37027.875</v>
      </c>
      <c r="AC2679" s="210">
        <v>37027.875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25">
        <f t="shared" si="210"/>
        <v>5000</v>
      </c>
      <c r="G2680" s="214">
        <v>1247430</v>
      </c>
      <c r="H2680" s="210">
        <v>37026.385381944441</v>
      </c>
      <c r="I2680" t="s">
        <v>3614</v>
      </c>
      <c r="M2680" t="s">
        <v>3795</v>
      </c>
      <c r="N2680" t="s">
        <v>3275</v>
      </c>
      <c r="O2680" t="s">
        <v>3655</v>
      </c>
      <c r="Q2680" s="211">
        <v>5000</v>
      </c>
      <c r="S2680" t="s">
        <v>3796</v>
      </c>
      <c r="T2680" t="s">
        <v>2685</v>
      </c>
      <c r="U2680" s="213">
        <v>3.41</v>
      </c>
      <c r="V2680" t="s">
        <v>3615</v>
      </c>
      <c r="W2680" t="s">
        <v>3656</v>
      </c>
      <c r="X2680" t="s">
        <v>3580</v>
      </c>
      <c r="Y2680" t="s">
        <v>3280</v>
      </c>
      <c r="Z2680" t="s">
        <v>4117</v>
      </c>
      <c r="AA2680">
        <v>790042</v>
      </c>
      <c r="AB2680" s="210">
        <v>37027.875</v>
      </c>
      <c r="AC2680" s="210">
        <v>37027.875</v>
      </c>
    </row>
    <row r="2681" spans="1:29" x14ac:dyDescent="0.2">
      <c r="A2681" s="44" t="str">
        <f t="shared" si="206"/>
        <v>US Power Physical</v>
      </c>
      <c r="B2681" s="44" t="str">
        <f t="shared" si="207"/>
        <v>US</v>
      </c>
      <c r="C2681" s="44" t="str">
        <f t="shared" si="208"/>
        <v>Power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62</v>
      </c>
      <c r="F2681" s="225">
        <f t="shared" si="210"/>
        <v>3100</v>
      </c>
      <c r="G2681" s="214">
        <v>1247432</v>
      </c>
      <c r="H2681" s="210">
        <v>37026.385439814818</v>
      </c>
      <c r="I2681" t="s">
        <v>3145</v>
      </c>
      <c r="M2681" t="s">
        <v>3886</v>
      </c>
      <c r="N2681" t="s">
        <v>3096</v>
      </c>
      <c r="O2681" t="s">
        <v>3542</v>
      </c>
      <c r="P2681" s="211">
        <v>50</v>
      </c>
      <c r="S2681" t="s">
        <v>3794</v>
      </c>
      <c r="T2681" t="s">
        <v>2685</v>
      </c>
      <c r="U2681" s="213">
        <v>85</v>
      </c>
      <c r="V2681" t="s">
        <v>3147</v>
      </c>
      <c r="W2681" t="s">
        <v>3194</v>
      </c>
      <c r="X2681" t="s">
        <v>3148</v>
      </c>
      <c r="Y2681" t="s">
        <v>3074</v>
      </c>
      <c r="Z2681" t="s">
        <v>4112</v>
      </c>
      <c r="AA2681">
        <v>611230.1</v>
      </c>
      <c r="AB2681" s="210">
        <v>37073.71597222222</v>
      </c>
      <c r="AC2681" s="210">
        <v>37134.71597222222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25">
        <f t="shared" si="210"/>
        <v>4778</v>
      </c>
      <c r="G2682" s="214">
        <v>1247431</v>
      </c>
      <c r="H2682" s="210">
        <v>37026.385439814818</v>
      </c>
      <c r="I2682" t="s">
        <v>3334</v>
      </c>
      <c r="M2682" t="s">
        <v>3795</v>
      </c>
      <c r="N2682" t="s">
        <v>3275</v>
      </c>
      <c r="O2682" t="s">
        <v>3550</v>
      </c>
      <c r="P2682" s="211">
        <v>4778</v>
      </c>
      <c r="S2682" t="s">
        <v>3796</v>
      </c>
      <c r="T2682" t="s">
        <v>2685</v>
      </c>
      <c r="U2682" s="213">
        <v>4.4000000000000004</v>
      </c>
      <c r="V2682" t="s">
        <v>3335</v>
      </c>
      <c r="W2682" t="s">
        <v>3363</v>
      </c>
      <c r="X2682" t="s">
        <v>3364</v>
      </c>
      <c r="Y2682" t="s">
        <v>3280</v>
      </c>
      <c r="Z2682" t="s">
        <v>4117</v>
      </c>
      <c r="AA2682">
        <v>790043</v>
      </c>
      <c r="AB2682" s="210">
        <v>37027.875</v>
      </c>
      <c r="AC2682" s="210">
        <v>37027.875</v>
      </c>
    </row>
    <row r="2683" spans="1:29" x14ac:dyDescent="0.2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30</v>
      </c>
      <c r="F2683" s="225">
        <f t="shared" si="210"/>
        <v>150000</v>
      </c>
      <c r="G2683" s="214">
        <v>1247433</v>
      </c>
      <c r="H2683" s="210">
        <v>37026.385462962964</v>
      </c>
      <c r="I2683" t="s">
        <v>1560</v>
      </c>
      <c r="M2683" t="s">
        <v>3795</v>
      </c>
      <c r="N2683" t="s">
        <v>3623</v>
      </c>
      <c r="O2683" t="s">
        <v>1707</v>
      </c>
      <c r="P2683" s="211">
        <v>5000</v>
      </c>
      <c r="S2683" t="s">
        <v>4320</v>
      </c>
      <c r="T2683" t="s">
        <v>3625</v>
      </c>
      <c r="U2683" s="213">
        <v>6.13</v>
      </c>
      <c r="V2683" t="s">
        <v>1561</v>
      </c>
      <c r="W2683" t="s">
        <v>1471</v>
      </c>
      <c r="X2683" t="s">
        <v>3628</v>
      </c>
      <c r="Y2683" t="s">
        <v>3280</v>
      </c>
      <c r="Z2683" t="s">
        <v>4118</v>
      </c>
      <c r="AA2683">
        <v>790044</v>
      </c>
      <c r="AB2683" s="210">
        <v>37043.875</v>
      </c>
      <c r="AC2683" s="210">
        <v>37072.875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25">
        <f t="shared" si="210"/>
        <v>10000</v>
      </c>
      <c r="G2684" s="214">
        <v>1247435</v>
      </c>
      <c r="H2684" s="210">
        <v>37026.385520833333</v>
      </c>
      <c r="I2684" t="s">
        <v>4237</v>
      </c>
      <c r="M2684" t="s">
        <v>3795</v>
      </c>
      <c r="N2684" t="s">
        <v>3275</v>
      </c>
      <c r="O2684" t="s">
        <v>3276</v>
      </c>
      <c r="P2684" s="211">
        <v>10000</v>
      </c>
      <c r="S2684" t="s">
        <v>3796</v>
      </c>
      <c r="T2684" t="s">
        <v>2685</v>
      </c>
      <c r="U2684" s="213">
        <v>4.5663</v>
      </c>
      <c r="V2684" t="s">
        <v>3357</v>
      </c>
      <c r="W2684" t="s">
        <v>3278</v>
      </c>
      <c r="X2684" t="s">
        <v>3279</v>
      </c>
      <c r="Y2684" t="s">
        <v>3280</v>
      </c>
      <c r="Z2684" t="s">
        <v>4117</v>
      </c>
      <c r="AA2684">
        <v>790045</v>
      </c>
      <c r="AB2684" s="210">
        <v>37027.875</v>
      </c>
      <c r="AC2684" s="210">
        <v>37027.875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25">
        <f t="shared" si="210"/>
        <v>5000</v>
      </c>
      <c r="G2685" s="214">
        <v>1247436</v>
      </c>
      <c r="H2685" s="210">
        <v>37026.38553240741</v>
      </c>
      <c r="I2685" t="s">
        <v>3475</v>
      </c>
      <c r="M2685" t="s">
        <v>3795</v>
      </c>
      <c r="N2685" t="s">
        <v>3275</v>
      </c>
      <c r="O2685" t="s">
        <v>3655</v>
      </c>
      <c r="P2685" s="211">
        <v>5000</v>
      </c>
      <c r="S2685" t="s">
        <v>3796</v>
      </c>
      <c r="T2685" t="s">
        <v>2685</v>
      </c>
      <c r="U2685" s="213">
        <v>3.41</v>
      </c>
      <c r="V2685" t="s">
        <v>3578</v>
      </c>
      <c r="W2685" t="s">
        <v>3656</v>
      </c>
      <c r="X2685" t="s">
        <v>3580</v>
      </c>
      <c r="Y2685" t="s">
        <v>3280</v>
      </c>
      <c r="Z2685" t="s">
        <v>4117</v>
      </c>
      <c r="AA2685">
        <v>790046</v>
      </c>
      <c r="AB2685" s="210">
        <v>37027.875</v>
      </c>
      <c r="AC2685" s="210">
        <v>37027.875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25">
        <f t="shared" si="210"/>
        <v>5000</v>
      </c>
      <c r="G2686" s="214">
        <v>1247437</v>
      </c>
      <c r="H2686" s="210">
        <v>37026.385567129626</v>
      </c>
      <c r="I2686" t="s">
        <v>3475</v>
      </c>
      <c r="M2686" t="s">
        <v>3795</v>
      </c>
      <c r="N2686" t="s">
        <v>3275</v>
      </c>
      <c r="O2686" t="s">
        <v>3655</v>
      </c>
      <c r="P2686" s="211">
        <v>5000</v>
      </c>
      <c r="S2686" t="s">
        <v>3796</v>
      </c>
      <c r="T2686" t="s">
        <v>2685</v>
      </c>
      <c r="U2686" s="213">
        <v>3.395</v>
      </c>
      <c r="V2686" t="s">
        <v>3578</v>
      </c>
      <c r="W2686" t="s">
        <v>3656</v>
      </c>
      <c r="X2686" t="s">
        <v>3580</v>
      </c>
      <c r="Y2686" t="s">
        <v>3280</v>
      </c>
      <c r="Z2686" t="s">
        <v>4117</v>
      </c>
      <c r="AA2686">
        <v>790047</v>
      </c>
      <c r="AB2686" s="210">
        <v>37027.875</v>
      </c>
      <c r="AC2686" s="210">
        <v>37027.875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25">
        <f t="shared" si="210"/>
        <v>308</v>
      </c>
      <c r="G2687" s="214">
        <v>1247438</v>
      </c>
      <c r="H2687" s="210">
        <v>37026.385601851849</v>
      </c>
      <c r="I2687" t="s">
        <v>3568</v>
      </c>
      <c r="M2687" t="s">
        <v>3795</v>
      </c>
      <c r="N2687" t="s">
        <v>3275</v>
      </c>
      <c r="O2687" t="s">
        <v>3438</v>
      </c>
      <c r="P2687" s="211">
        <v>308</v>
      </c>
      <c r="S2687" t="s">
        <v>3796</v>
      </c>
      <c r="T2687" t="s">
        <v>2685</v>
      </c>
      <c r="U2687" s="213">
        <v>4.6550000000000002</v>
      </c>
      <c r="V2687" t="s">
        <v>1189</v>
      </c>
      <c r="W2687" t="s">
        <v>3408</v>
      </c>
      <c r="X2687" t="s">
        <v>3409</v>
      </c>
      <c r="Y2687" t="s">
        <v>3280</v>
      </c>
      <c r="Z2687" t="s">
        <v>4117</v>
      </c>
      <c r="AA2687">
        <v>790048</v>
      </c>
      <c r="AB2687" s="210">
        <v>37027.875</v>
      </c>
      <c r="AC2687" s="210">
        <v>37027.875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25">
        <f t="shared" si="210"/>
        <v>10000</v>
      </c>
      <c r="G2688" s="214">
        <v>1247439</v>
      </c>
      <c r="H2688" s="210">
        <v>37026.385613425926</v>
      </c>
      <c r="I2688" t="s">
        <v>3234</v>
      </c>
      <c r="M2688" t="s">
        <v>3795</v>
      </c>
      <c r="N2688" t="s">
        <v>3275</v>
      </c>
      <c r="O2688" t="s">
        <v>3470</v>
      </c>
      <c r="P2688" s="211">
        <v>10000</v>
      </c>
      <c r="S2688" t="s">
        <v>3796</v>
      </c>
      <c r="T2688" t="s">
        <v>2685</v>
      </c>
      <c r="U2688" s="213">
        <v>4.42</v>
      </c>
      <c r="V2688" t="s">
        <v>1040</v>
      </c>
      <c r="W2688" t="s">
        <v>3471</v>
      </c>
      <c r="X2688" t="s">
        <v>3472</v>
      </c>
      <c r="Y2688" t="s">
        <v>3280</v>
      </c>
      <c r="Z2688" t="s">
        <v>4117</v>
      </c>
      <c r="AA2688">
        <v>790049</v>
      </c>
      <c r="AB2688" s="210">
        <v>37027.875</v>
      </c>
      <c r="AC2688" s="210">
        <v>37027.875</v>
      </c>
    </row>
    <row r="2689" spans="1:30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25">
        <f t="shared" si="210"/>
        <v>10000</v>
      </c>
      <c r="G2689" s="214">
        <v>1247440</v>
      </c>
      <c r="H2689" s="210">
        <v>37026.385625000003</v>
      </c>
      <c r="I2689" t="s">
        <v>3256</v>
      </c>
      <c r="M2689" t="s">
        <v>3795</v>
      </c>
      <c r="N2689" t="s">
        <v>3275</v>
      </c>
      <c r="O2689" t="s">
        <v>3276</v>
      </c>
      <c r="P2689" s="211">
        <v>10000</v>
      </c>
      <c r="S2689" t="s">
        <v>3796</v>
      </c>
      <c r="T2689" t="s">
        <v>2685</v>
      </c>
      <c r="U2689" s="213">
        <v>4.5650000000000004</v>
      </c>
      <c r="V2689" t="s">
        <v>1775</v>
      </c>
      <c r="W2689" t="s">
        <v>3278</v>
      </c>
      <c r="X2689" t="s">
        <v>3279</v>
      </c>
      <c r="Y2689" t="s">
        <v>3280</v>
      </c>
      <c r="Z2689" t="s">
        <v>4117</v>
      </c>
      <c r="AA2689">
        <v>790050</v>
      </c>
      <c r="AB2689" s="210">
        <v>37027.875</v>
      </c>
      <c r="AC2689" s="210">
        <v>37027.875</v>
      </c>
    </row>
    <row r="2690" spans="1:30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25">
        <f t="shared" si="210"/>
        <v>5000</v>
      </c>
      <c r="G2690" s="214">
        <v>1247441</v>
      </c>
      <c r="H2690" s="210">
        <v>37026.385648148149</v>
      </c>
      <c r="I2690" t="s">
        <v>3134</v>
      </c>
      <c r="M2690" t="s">
        <v>3795</v>
      </c>
      <c r="N2690" t="s">
        <v>3275</v>
      </c>
      <c r="O2690" t="s">
        <v>3588</v>
      </c>
      <c r="P2690" s="211">
        <v>5000</v>
      </c>
      <c r="S2690" t="s">
        <v>3796</v>
      </c>
      <c r="T2690" t="s">
        <v>2685</v>
      </c>
      <c r="U2690" s="213">
        <v>4.3550000000000004</v>
      </c>
      <c r="V2690" t="s">
        <v>1577</v>
      </c>
      <c r="W2690" t="s">
        <v>3586</v>
      </c>
      <c r="X2690" t="s">
        <v>3587</v>
      </c>
      <c r="Y2690" t="s">
        <v>3280</v>
      </c>
      <c r="Z2690" t="s">
        <v>4117</v>
      </c>
      <c r="AA2690">
        <v>790051</v>
      </c>
      <c r="AB2690" s="210">
        <v>37027.875</v>
      </c>
      <c r="AC2690" s="210">
        <v>37027.875</v>
      </c>
    </row>
    <row r="2691" spans="1:30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25">
        <f t="shared" si="210"/>
        <v>608</v>
      </c>
      <c r="G2691" s="214">
        <v>1247442</v>
      </c>
      <c r="H2691" s="210">
        <v>37026.385694444441</v>
      </c>
      <c r="I2691" t="s">
        <v>3157</v>
      </c>
      <c r="M2691" t="s">
        <v>3795</v>
      </c>
      <c r="N2691" t="s">
        <v>3275</v>
      </c>
      <c r="O2691" t="s">
        <v>3584</v>
      </c>
      <c r="Q2691" s="211">
        <v>608</v>
      </c>
      <c r="S2691" t="s">
        <v>3796</v>
      </c>
      <c r="T2691" t="s">
        <v>2685</v>
      </c>
      <c r="U2691" s="213">
        <v>4.3600000000000003</v>
      </c>
      <c r="V2691" t="s">
        <v>1123</v>
      </c>
      <c r="W2691" t="s">
        <v>3586</v>
      </c>
      <c r="X2691" t="s">
        <v>3587</v>
      </c>
      <c r="Y2691" t="s">
        <v>3280</v>
      </c>
      <c r="Z2691" t="s">
        <v>4117</v>
      </c>
      <c r="AA2691">
        <v>790052</v>
      </c>
      <c r="AB2691" s="210">
        <v>37027.875</v>
      </c>
      <c r="AC2691" s="210">
        <v>37027.875</v>
      </c>
    </row>
    <row r="2692" spans="1:30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25">
        <f t="shared" si="210"/>
        <v>5000</v>
      </c>
      <c r="G2692" s="214">
        <v>1247444</v>
      </c>
      <c r="H2692" s="210">
        <v>37026.385706018518</v>
      </c>
      <c r="I2692" t="s">
        <v>4237</v>
      </c>
      <c r="M2692" t="s">
        <v>3795</v>
      </c>
      <c r="N2692" t="s">
        <v>3275</v>
      </c>
      <c r="O2692" t="s">
        <v>3442</v>
      </c>
      <c r="P2692" s="211">
        <v>5000</v>
      </c>
      <c r="S2692" t="s">
        <v>3796</v>
      </c>
      <c r="T2692" t="s">
        <v>2685</v>
      </c>
      <c r="U2692" s="213">
        <v>4.5637999999999996</v>
      </c>
      <c r="V2692" t="s">
        <v>3357</v>
      </c>
      <c r="W2692" t="s">
        <v>3278</v>
      </c>
      <c r="X2692" t="s">
        <v>3279</v>
      </c>
      <c r="Y2692" t="s">
        <v>3280</v>
      </c>
      <c r="Z2692" t="s">
        <v>4117</v>
      </c>
      <c r="AA2692">
        <v>790054</v>
      </c>
      <c r="AB2692" s="210">
        <v>37027.875</v>
      </c>
      <c r="AC2692" s="210">
        <v>37027.875</v>
      </c>
    </row>
    <row r="2693" spans="1:30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25">
        <f t="shared" si="210"/>
        <v>20669</v>
      </c>
      <c r="G2693" s="214">
        <v>1247443</v>
      </c>
      <c r="H2693" s="210">
        <v>37026.385706018518</v>
      </c>
      <c r="I2693" t="s">
        <v>3334</v>
      </c>
      <c r="M2693" t="s">
        <v>3795</v>
      </c>
      <c r="N2693" t="s">
        <v>3275</v>
      </c>
      <c r="O2693" t="s">
        <v>3457</v>
      </c>
      <c r="P2693" s="211">
        <v>20669</v>
      </c>
      <c r="S2693" t="s">
        <v>3796</v>
      </c>
      <c r="T2693" t="s">
        <v>2685</v>
      </c>
      <c r="U2693" s="213">
        <v>4.47</v>
      </c>
      <c r="V2693" t="s">
        <v>1222</v>
      </c>
      <c r="W2693" t="s">
        <v>3459</v>
      </c>
      <c r="X2693" t="s">
        <v>3460</v>
      </c>
      <c r="Y2693" t="s">
        <v>3280</v>
      </c>
      <c r="Z2693" t="s">
        <v>4117</v>
      </c>
      <c r="AA2693">
        <v>790053</v>
      </c>
      <c r="AB2693" s="210">
        <v>37027.875</v>
      </c>
      <c r="AC2693" s="210">
        <v>37027.875</v>
      </c>
    </row>
    <row r="2694" spans="1:30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25">
        <f t="shared" si="210"/>
        <v>5000</v>
      </c>
      <c r="G2694" s="214">
        <v>1247446</v>
      </c>
      <c r="H2694" s="210">
        <v>37026.385729166665</v>
      </c>
      <c r="I2694" t="s">
        <v>3565</v>
      </c>
      <c r="M2694" t="s">
        <v>3795</v>
      </c>
      <c r="N2694" t="s">
        <v>3275</v>
      </c>
      <c r="O2694" t="s">
        <v>3340</v>
      </c>
      <c r="P2694" s="211">
        <v>5000</v>
      </c>
      <c r="S2694" t="s">
        <v>3796</v>
      </c>
      <c r="T2694" t="s">
        <v>2685</v>
      </c>
      <c r="U2694" s="213">
        <v>4.34</v>
      </c>
      <c r="V2694" t="s">
        <v>1652</v>
      </c>
      <c r="W2694" t="s">
        <v>3328</v>
      </c>
      <c r="X2694" t="s">
        <v>3329</v>
      </c>
      <c r="Y2694" t="s">
        <v>3280</v>
      </c>
      <c r="Z2694" t="s">
        <v>4117</v>
      </c>
      <c r="AA2694">
        <v>790055</v>
      </c>
      <c r="AB2694" s="210">
        <v>37027.875</v>
      </c>
      <c r="AC2694" s="210">
        <v>37027.875</v>
      </c>
    </row>
    <row r="2695" spans="1:30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25">
        <f t="shared" si="210"/>
        <v>10000</v>
      </c>
      <c r="G2695" s="214">
        <v>1247447</v>
      </c>
      <c r="H2695" s="210">
        <v>37026.385752314818</v>
      </c>
      <c r="I2695" t="s">
        <v>3157</v>
      </c>
      <c r="M2695" t="s">
        <v>3795</v>
      </c>
      <c r="N2695" t="s">
        <v>3275</v>
      </c>
      <c r="O2695" t="s">
        <v>3276</v>
      </c>
      <c r="P2695" s="211">
        <v>10000</v>
      </c>
      <c r="S2695" t="s">
        <v>3796</v>
      </c>
      <c r="T2695" t="s">
        <v>2685</v>
      </c>
      <c r="U2695" s="213">
        <v>4.5637999999999996</v>
      </c>
      <c r="V2695" t="s">
        <v>3277</v>
      </c>
      <c r="W2695" t="s">
        <v>3278</v>
      </c>
      <c r="X2695" t="s">
        <v>3279</v>
      </c>
      <c r="Y2695" t="s">
        <v>3280</v>
      </c>
      <c r="Z2695" t="s">
        <v>4117</v>
      </c>
      <c r="AA2695">
        <v>790057</v>
      </c>
      <c r="AB2695" s="210">
        <v>37027.875</v>
      </c>
      <c r="AC2695" s="210">
        <v>37027.875</v>
      </c>
    </row>
    <row r="2696" spans="1:30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25">
        <f t="shared" si="210"/>
        <v>2100</v>
      </c>
      <c r="G2696" s="214">
        <v>1247448</v>
      </c>
      <c r="H2696" s="210">
        <v>37026.385787037034</v>
      </c>
      <c r="I2696" t="s">
        <v>3195</v>
      </c>
      <c r="M2696" t="s">
        <v>3795</v>
      </c>
      <c r="N2696" t="s">
        <v>3275</v>
      </c>
      <c r="O2696" t="s">
        <v>3339</v>
      </c>
      <c r="Q2696" s="211">
        <v>2100</v>
      </c>
      <c r="S2696" t="s">
        <v>3796</v>
      </c>
      <c r="T2696" t="s">
        <v>2685</v>
      </c>
      <c r="U2696" s="213">
        <v>4.32</v>
      </c>
      <c r="V2696" t="s">
        <v>1737</v>
      </c>
      <c r="W2696" t="s">
        <v>3328</v>
      </c>
      <c r="X2696" t="s">
        <v>3329</v>
      </c>
      <c r="Y2696" t="s">
        <v>3280</v>
      </c>
      <c r="Z2696" t="s">
        <v>4117</v>
      </c>
      <c r="AA2696">
        <v>790058</v>
      </c>
      <c r="AB2696" s="210">
        <v>37027.875</v>
      </c>
      <c r="AC2696" s="210">
        <v>37027.875</v>
      </c>
    </row>
    <row r="2697" spans="1:30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25">
        <f t="shared" si="210"/>
        <v>4331</v>
      </c>
      <c r="G2697" s="214">
        <v>1247450</v>
      </c>
      <c r="H2697" s="210">
        <v>37026.385787037034</v>
      </c>
      <c r="I2697" t="s">
        <v>1131</v>
      </c>
      <c r="M2697" t="s">
        <v>3795</v>
      </c>
      <c r="N2697" t="s">
        <v>3275</v>
      </c>
      <c r="O2697" t="s">
        <v>3457</v>
      </c>
      <c r="P2697" s="211">
        <v>4331</v>
      </c>
      <c r="S2697" t="s">
        <v>3796</v>
      </c>
      <c r="T2697" t="s">
        <v>2685</v>
      </c>
      <c r="U2697" s="213">
        <v>4.47</v>
      </c>
      <c r="V2697" t="s">
        <v>1411</v>
      </c>
      <c r="W2697" t="s">
        <v>3459</v>
      </c>
      <c r="X2697" t="s">
        <v>3460</v>
      </c>
      <c r="Y2697" t="s">
        <v>3280</v>
      </c>
      <c r="Z2697" t="s">
        <v>4117</v>
      </c>
      <c r="AA2697">
        <v>790059</v>
      </c>
      <c r="AB2697" s="210">
        <v>37027.875</v>
      </c>
      <c r="AC2697" s="210">
        <v>37027.875</v>
      </c>
    </row>
    <row r="2698" spans="1:30" x14ac:dyDescent="0.2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25">
        <f t="shared" si="210"/>
        <v>155000</v>
      </c>
      <c r="G2698" s="214">
        <v>1247452</v>
      </c>
      <c r="H2698" s="210">
        <v>37026.385833333334</v>
      </c>
      <c r="I2698" t="s">
        <v>1974</v>
      </c>
      <c r="M2698" t="s">
        <v>3795</v>
      </c>
      <c r="N2698" t="s">
        <v>3247</v>
      </c>
      <c r="O2698" t="s">
        <v>3269</v>
      </c>
      <c r="P2698" s="211">
        <v>5000</v>
      </c>
      <c r="S2698" t="s">
        <v>3796</v>
      </c>
      <c r="T2698" t="s">
        <v>2685</v>
      </c>
      <c r="U2698" s="213">
        <v>4.6375000000000002</v>
      </c>
      <c r="V2698" t="s">
        <v>1975</v>
      </c>
      <c r="W2698" t="s">
        <v>3975</v>
      </c>
      <c r="X2698" t="s">
        <v>3250</v>
      </c>
      <c r="Y2698" t="s">
        <v>2803</v>
      </c>
      <c r="Z2698" t="s">
        <v>4117</v>
      </c>
      <c r="AA2698" t="s">
        <v>1976</v>
      </c>
      <c r="AB2698" s="210">
        <v>37104.875</v>
      </c>
      <c r="AC2698" s="210">
        <v>37134.875</v>
      </c>
      <c r="AD2698">
        <f>(AC2698-AB2698+1)*SUM(P2698:Q2698)</f>
        <v>155000</v>
      </c>
    </row>
    <row r="2699" spans="1:30" x14ac:dyDescent="0.2">
      <c r="A2699" s="44" t="str">
        <f t="shared" ref="A2699:A2762" si="211">B2699&amp;" "&amp;C2699&amp;" "&amp;D2699</f>
        <v>US Crude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Crude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1</v>
      </c>
      <c r="F2699" s="225">
        <f t="shared" ref="F2699:F2762" si="215">E2699*SUM(P2699:Q2699)</f>
        <v>50000</v>
      </c>
      <c r="G2699" s="214">
        <v>1247451</v>
      </c>
      <c r="H2699" s="210">
        <v>37026.385833333334</v>
      </c>
      <c r="I2699" t="s">
        <v>3045</v>
      </c>
      <c r="M2699" t="s">
        <v>4216</v>
      </c>
      <c r="N2699" t="s">
        <v>3046</v>
      </c>
      <c r="O2699" t="s">
        <v>3047</v>
      </c>
      <c r="Q2699" s="211">
        <v>50000</v>
      </c>
      <c r="S2699" t="s">
        <v>3802</v>
      </c>
      <c r="T2699" t="s">
        <v>2685</v>
      </c>
      <c r="U2699" s="213">
        <v>28.72</v>
      </c>
      <c r="V2699" t="s">
        <v>1520</v>
      </c>
      <c r="W2699" t="s">
        <v>3049</v>
      </c>
      <c r="X2699" t="s">
        <v>3050</v>
      </c>
      <c r="Y2699" t="s">
        <v>2803</v>
      </c>
      <c r="Z2699" t="s">
        <v>4117</v>
      </c>
      <c r="AA2699" t="s">
        <v>1977</v>
      </c>
      <c r="AB2699" s="210">
        <v>37043</v>
      </c>
      <c r="AC2699" s="210">
        <v>37072</v>
      </c>
    </row>
    <row r="2700" spans="1:30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25">
        <f t="shared" si="215"/>
        <v>5000</v>
      </c>
      <c r="G2700" s="214">
        <v>1247456</v>
      </c>
      <c r="H2700" s="210">
        <v>37026.38585648148</v>
      </c>
      <c r="I2700" t="s">
        <v>1084</v>
      </c>
      <c r="M2700" t="s">
        <v>3795</v>
      </c>
      <c r="N2700" t="s">
        <v>3275</v>
      </c>
      <c r="O2700" t="s">
        <v>3340</v>
      </c>
      <c r="Q2700" s="211">
        <v>5000</v>
      </c>
      <c r="S2700" t="s">
        <v>3796</v>
      </c>
      <c r="T2700" t="s">
        <v>2685</v>
      </c>
      <c r="U2700" s="213">
        <v>4.3449999999999998</v>
      </c>
      <c r="V2700" t="s">
        <v>1415</v>
      </c>
      <c r="W2700" t="s">
        <v>3328</v>
      </c>
      <c r="X2700" t="s">
        <v>3329</v>
      </c>
      <c r="Y2700" t="s">
        <v>3280</v>
      </c>
      <c r="Z2700" t="s">
        <v>4117</v>
      </c>
      <c r="AA2700">
        <v>790061</v>
      </c>
      <c r="AB2700" s="210">
        <v>37027.875</v>
      </c>
      <c r="AC2700" s="210">
        <v>37027.875</v>
      </c>
    </row>
    <row r="2701" spans="1:30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25">
        <f t="shared" si="215"/>
        <v>5000</v>
      </c>
      <c r="G2701" s="214">
        <v>1247455</v>
      </c>
      <c r="H2701" s="210">
        <v>37026.38585648148</v>
      </c>
      <c r="I2701" t="s">
        <v>3692</v>
      </c>
      <c r="M2701" t="s">
        <v>3795</v>
      </c>
      <c r="N2701" t="s">
        <v>3275</v>
      </c>
      <c r="O2701" t="s">
        <v>3600</v>
      </c>
      <c r="Q2701" s="211">
        <v>5000</v>
      </c>
      <c r="S2701" t="s">
        <v>3796</v>
      </c>
      <c r="T2701" t="s">
        <v>2685</v>
      </c>
      <c r="U2701" s="213">
        <v>4.3949999999999996</v>
      </c>
      <c r="V2701" t="s">
        <v>1829</v>
      </c>
      <c r="W2701" t="s">
        <v>3471</v>
      </c>
      <c r="X2701" t="s">
        <v>3587</v>
      </c>
      <c r="Y2701" t="s">
        <v>3280</v>
      </c>
      <c r="Z2701" t="s">
        <v>4117</v>
      </c>
      <c r="AA2701">
        <v>790060</v>
      </c>
      <c r="AB2701" s="210">
        <v>37027.875</v>
      </c>
      <c r="AC2701" s="210">
        <v>37027.875</v>
      </c>
    </row>
    <row r="2702" spans="1:30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25">
        <f t="shared" si="215"/>
        <v>5000</v>
      </c>
      <c r="G2702" s="214">
        <v>1247458</v>
      </c>
      <c r="H2702" s="210">
        <v>37026.385891203703</v>
      </c>
      <c r="I2702" t="s">
        <v>4237</v>
      </c>
      <c r="M2702" t="s">
        <v>3795</v>
      </c>
      <c r="N2702" t="s">
        <v>3275</v>
      </c>
      <c r="O2702" t="s">
        <v>3337</v>
      </c>
      <c r="P2702" s="211">
        <v>5000</v>
      </c>
      <c r="S2702" t="s">
        <v>3796</v>
      </c>
      <c r="T2702" t="s">
        <v>2685</v>
      </c>
      <c r="U2702" s="213">
        <v>4.34</v>
      </c>
      <c r="V2702" t="s">
        <v>1555</v>
      </c>
      <c r="W2702" t="s">
        <v>3328</v>
      </c>
      <c r="X2702" t="s">
        <v>3329</v>
      </c>
      <c r="Y2702" t="s">
        <v>3280</v>
      </c>
      <c r="Z2702" t="s">
        <v>4117</v>
      </c>
      <c r="AA2702">
        <v>790062</v>
      </c>
      <c r="AB2702" s="210">
        <v>37027.875</v>
      </c>
      <c r="AC2702" s="210">
        <v>37027.875</v>
      </c>
    </row>
    <row r="2703" spans="1:30" x14ac:dyDescent="0.2">
      <c r="A2703" s="44" t="str">
        <f t="shared" si="211"/>
        <v>US Crude Financial</v>
      </c>
      <c r="B2703" s="44" t="str">
        <f t="shared" si="212"/>
        <v>US</v>
      </c>
      <c r="C2703" s="44" t="str">
        <f t="shared" si="213"/>
        <v>Crude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25">
        <f t="shared" si="215"/>
        <v>50000</v>
      </c>
      <c r="G2703" s="214">
        <v>1247459</v>
      </c>
      <c r="H2703" s="210">
        <v>37026.385891203703</v>
      </c>
      <c r="I2703" t="s">
        <v>3246</v>
      </c>
      <c r="M2703" t="s">
        <v>4216</v>
      </c>
      <c r="N2703" t="s">
        <v>3046</v>
      </c>
      <c r="O2703" t="s">
        <v>3047</v>
      </c>
      <c r="Q2703" s="211">
        <v>50000</v>
      </c>
      <c r="S2703" t="s">
        <v>3802</v>
      </c>
      <c r="T2703" t="s">
        <v>2685</v>
      </c>
      <c r="U2703" s="213">
        <v>28.76</v>
      </c>
      <c r="V2703" t="s">
        <v>1514</v>
      </c>
      <c r="W2703" t="s">
        <v>3049</v>
      </c>
      <c r="X2703" t="s">
        <v>3050</v>
      </c>
      <c r="Y2703" t="s">
        <v>2803</v>
      </c>
      <c r="Z2703" t="s">
        <v>4117</v>
      </c>
      <c r="AA2703" t="s">
        <v>1978</v>
      </c>
      <c r="AB2703" s="210">
        <v>37043</v>
      </c>
      <c r="AC2703" s="210">
        <v>37072</v>
      </c>
    </row>
    <row r="2704" spans="1:30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25">
        <f t="shared" si="215"/>
        <v>25000</v>
      </c>
      <c r="G2704" s="214">
        <v>1247460</v>
      </c>
      <c r="H2704" s="210">
        <v>37026.385925925926</v>
      </c>
      <c r="I2704" t="s">
        <v>3324</v>
      </c>
      <c r="M2704" t="s">
        <v>3795</v>
      </c>
      <c r="N2704" t="s">
        <v>3275</v>
      </c>
      <c r="O2704" t="s">
        <v>3457</v>
      </c>
      <c r="P2704" s="211">
        <v>25000</v>
      </c>
      <c r="S2704" t="s">
        <v>3796</v>
      </c>
      <c r="T2704" t="s">
        <v>2685</v>
      </c>
      <c r="U2704" s="213">
        <v>4.46</v>
      </c>
      <c r="V2704" t="s">
        <v>1979</v>
      </c>
      <c r="W2704" t="s">
        <v>3459</v>
      </c>
      <c r="X2704" t="s">
        <v>3460</v>
      </c>
      <c r="Y2704" t="s">
        <v>3280</v>
      </c>
      <c r="Z2704" t="s">
        <v>4117</v>
      </c>
      <c r="AA2704">
        <v>790063</v>
      </c>
      <c r="AB2704" s="210">
        <v>37027.875</v>
      </c>
      <c r="AC2704" s="210">
        <v>37027.875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25">
        <f t="shared" si="215"/>
        <v>2100</v>
      </c>
      <c r="G2705" s="214">
        <v>1247461</v>
      </c>
      <c r="H2705" s="210">
        <v>37026.385972222219</v>
      </c>
      <c r="I2705" t="s">
        <v>3195</v>
      </c>
      <c r="M2705" t="s">
        <v>3795</v>
      </c>
      <c r="N2705" t="s">
        <v>3275</v>
      </c>
      <c r="O2705" t="s">
        <v>3337</v>
      </c>
      <c r="P2705" s="211">
        <v>2100</v>
      </c>
      <c r="S2705" t="s">
        <v>3796</v>
      </c>
      <c r="T2705" t="s">
        <v>2685</v>
      </c>
      <c r="U2705" s="213">
        <v>4.335</v>
      </c>
      <c r="V2705" t="s">
        <v>1737</v>
      </c>
      <c r="W2705" t="s">
        <v>3328</v>
      </c>
      <c r="X2705" t="s">
        <v>3329</v>
      </c>
      <c r="Y2705" t="s">
        <v>3280</v>
      </c>
      <c r="Z2705" t="s">
        <v>4117</v>
      </c>
      <c r="AA2705">
        <v>790064</v>
      </c>
      <c r="AB2705" s="210">
        <v>37027.875</v>
      </c>
      <c r="AC2705" s="210">
        <v>37027.875</v>
      </c>
    </row>
    <row r="2706" spans="1:29" x14ac:dyDescent="0.2">
      <c r="A2706" s="44" t="str">
        <f t="shared" si="211"/>
        <v>US Crude Financial</v>
      </c>
      <c r="B2706" s="44" t="str">
        <f t="shared" si="212"/>
        <v>US</v>
      </c>
      <c r="C2706" s="44" t="str">
        <f t="shared" si="213"/>
        <v>Crude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</v>
      </c>
      <c r="F2706" s="225">
        <f t="shared" si="215"/>
        <v>50000</v>
      </c>
      <c r="G2706" s="214">
        <v>1247463</v>
      </c>
      <c r="H2706" s="210">
        <v>37026.386018518519</v>
      </c>
      <c r="I2706" t="s">
        <v>3045</v>
      </c>
      <c r="M2706" t="s">
        <v>4216</v>
      </c>
      <c r="N2706" t="s">
        <v>3046</v>
      </c>
      <c r="O2706" t="s">
        <v>3047</v>
      </c>
      <c r="Q2706" s="211">
        <v>50000</v>
      </c>
      <c r="S2706" t="s">
        <v>3802</v>
      </c>
      <c r="T2706" t="s">
        <v>2685</v>
      </c>
      <c r="U2706" s="213">
        <v>28.76</v>
      </c>
      <c r="V2706" t="s">
        <v>3575</v>
      </c>
      <c r="W2706" t="s">
        <v>3049</v>
      </c>
      <c r="X2706" t="s">
        <v>3050</v>
      </c>
      <c r="Y2706" t="s">
        <v>2803</v>
      </c>
      <c r="Z2706" t="s">
        <v>4117</v>
      </c>
      <c r="AA2706" t="s">
        <v>1980</v>
      </c>
      <c r="AB2706" s="210">
        <v>37043</v>
      </c>
      <c r="AC2706" s="210">
        <v>37072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25">
        <f t="shared" si="215"/>
        <v>2658</v>
      </c>
      <c r="G2707" s="214">
        <v>1247464</v>
      </c>
      <c r="H2707" s="210">
        <v>37026.386030092595</v>
      </c>
      <c r="I2707" t="s">
        <v>3345</v>
      </c>
      <c r="M2707" t="s">
        <v>3795</v>
      </c>
      <c r="N2707" t="s">
        <v>3275</v>
      </c>
      <c r="O2707" t="s">
        <v>3340</v>
      </c>
      <c r="P2707" s="211">
        <v>2658</v>
      </c>
      <c r="S2707" t="s">
        <v>3796</v>
      </c>
      <c r="T2707" t="s">
        <v>2685</v>
      </c>
      <c r="U2707" s="213">
        <v>4.34</v>
      </c>
      <c r="V2707" t="s">
        <v>1854</v>
      </c>
      <c r="W2707" t="s">
        <v>3328</v>
      </c>
      <c r="X2707" t="s">
        <v>3329</v>
      </c>
      <c r="Y2707" t="s">
        <v>3280</v>
      </c>
      <c r="Z2707" t="s">
        <v>4117</v>
      </c>
      <c r="AA2707">
        <v>790065</v>
      </c>
      <c r="AB2707" s="210">
        <v>37027.875</v>
      </c>
      <c r="AC2707" s="210">
        <v>37027.875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25">
        <f t="shared" si="215"/>
        <v>10000</v>
      </c>
      <c r="G2708" s="214">
        <v>1247465</v>
      </c>
      <c r="H2708" s="210">
        <v>37026.386030092595</v>
      </c>
      <c r="I2708" t="s">
        <v>3822</v>
      </c>
      <c r="M2708" t="s">
        <v>3795</v>
      </c>
      <c r="N2708" t="s">
        <v>3275</v>
      </c>
      <c r="O2708" t="s">
        <v>3535</v>
      </c>
      <c r="Q2708" s="211">
        <v>10000</v>
      </c>
      <c r="S2708" t="s">
        <v>3796</v>
      </c>
      <c r="T2708" t="s">
        <v>2685</v>
      </c>
      <c r="U2708" s="213">
        <v>4.415</v>
      </c>
      <c r="V2708" t="s">
        <v>1981</v>
      </c>
      <c r="W2708" t="s">
        <v>3471</v>
      </c>
      <c r="X2708" t="s">
        <v>3472</v>
      </c>
      <c r="Y2708" t="s">
        <v>3280</v>
      </c>
      <c r="Z2708" t="s">
        <v>4117</v>
      </c>
      <c r="AA2708">
        <v>790066</v>
      </c>
      <c r="AB2708" s="210">
        <v>37027.875</v>
      </c>
      <c r="AC2708" s="210">
        <v>37027.875</v>
      </c>
    </row>
    <row r="2709" spans="1:29" x14ac:dyDescent="0.2">
      <c r="A2709" s="44" t="str">
        <f t="shared" si="211"/>
        <v xml:space="preserve"> Natural Gas Physical</v>
      </c>
      <c r="B2709" s="44" t="str">
        <f t="shared" si="212"/>
        <v/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25">
        <f t="shared" si="215"/>
        <v>5000</v>
      </c>
      <c r="G2709" s="214">
        <v>1247467</v>
      </c>
      <c r="H2709" s="210">
        <v>37026.386076388888</v>
      </c>
      <c r="I2709" t="s">
        <v>1305</v>
      </c>
      <c r="M2709" t="s">
        <v>3795</v>
      </c>
      <c r="N2709" t="s">
        <v>3623</v>
      </c>
      <c r="O2709" t="s">
        <v>1454</v>
      </c>
      <c r="P2709" s="211">
        <v>5000</v>
      </c>
      <c r="S2709" t="s">
        <v>4320</v>
      </c>
      <c r="T2709" t="s">
        <v>3625</v>
      </c>
      <c r="U2709" s="213">
        <v>6.0549999999999997</v>
      </c>
      <c r="V2709" t="s">
        <v>1455</v>
      </c>
      <c r="W2709" t="s">
        <v>3627</v>
      </c>
      <c r="X2709" t="s">
        <v>3628</v>
      </c>
      <c r="Y2709" t="s">
        <v>3280</v>
      </c>
      <c r="Z2709" t="s">
        <v>4118</v>
      </c>
      <c r="AA2709">
        <v>790067</v>
      </c>
      <c r="AB2709" s="210">
        <v>37027.875</v>
      </c>
      <c r="AC2709" s="210">
        <v>37027.875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25">
        <f t="shared" si="215"/>
        <v>211</v>
      </c>
      <c r="G2710" s="214">
        <v>1247468</v>
      </c>
      <c r="H2710" s="210">
        <v>37026.386087962965</v>
      </c>
      <c r="I2710" t="s">
        <v>3266</v>
      </c>
      <c r="M2710" t="s">
        <v>3795</v>
      </c>
      <c r="N2710" t="s">
        <v>3275</v>
      </c>
      <c r="O2710" t="s">
        <v>3337</v>
      </c>
      <c r="P2710" s="211">
        <v>211</v>
      </c>
      <c r="S2710" t="s">
        <v>3796</v>
      </c>
      <c r="T2710" t="s">
        <v>2685</v>
      </c>
      <c r="U2710" s="213">
        <v>4.335</v>
      </c>
      <c r="V2710" t="s">
        <v>1982</v>
      </c>
      <c r="W2710" t="s">
        <v>3328</v>
      </c>
      <c r="X2710" t="s">
        <v>3329</v>
      </c>
      <c r="Y2710" t="s">
        <v>3280</v>
      </c>
      <c r="Z2710" t="s">
        <v>4117</v>
      </c>
      <c r="AA2710">
        <v>790068</v>
      </c>
      <c r="AB2710" s="210">
        <v>37027.875</v>
      </c>
      <c r="AC2710" s="210">
        <v>37027.875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25">
        <f t="shared" si="215"/>
        <v>25000</v>
      </c>
      <c r="G2711" s="214">
        <v>1247469</v>
      </c>
      <c r="H2711" s="210">
        <v>37026.386087962965</v>
      </c>
      <c r="I2711" t="s">
        <v>3520</v>
      </c>
      <c r="M2711" t="s">
        <v>3795</v>
      </c>
      <c r="N2711" t="s">
        <v>3275</v>
      </c>
      <c r="O2711" t="s">
        <v>3457</v>
      </c>
      <c r="Q2711" s="211">
        <v>25000</v>
      </c>
      <c r="S2711" t="s">
        <v>3796</v>
      </c>
      <c r="T2711" t="s">
        <v>2685</v>
      </c>
      <c r="U2711" s="213">
        <v>4.4649999999999999</v>
      </c>
      <c r="V2711" t="s">
        <v>3521</v>
      </c>
      <c r="W2711" t="s">
        <v>3459</v>
      </c>
      <c r="X2711" t="s">
        <v>3460</v>
      </c>
      <c r="Y2711" t="s">
        <v>3280</v>
      </c>
      <c r="Z2711" t="s">
        <v>4117</v>
      </c>
      <c r="AA2711">
        <v>790069</v>
      </c>
      <c r="AB2711" s="210">
        <v>37027.875</v>
      </c>
      <c r="AC2711" s="210">
        <v>37027.875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25">
        <f t="shared" si="215"/>
        <v>5000</v>
      </c>
      <c r="G2712" s="214">
        <v>1247472</v>
      </c>
      <c r="H2712" s="210">
        <v>37026.386122685188</v>
      </c>
      <c r="I2712" t="s">
        <v>3396</v>
      </c>
      <c r="M2712" t="s">
        <v>3795</v>
      </c>
      <c r="N2712" t="s">
        <v>3275</v>
      </c>
      <c r="O2712" t="s">
        <v>3437</v>
      </c>
      <c r="Q2712" s="211">
        <v>5000</v>
      </c>
      <c r="S2712" t="s">
        <v>3796</v>
      </c>
      <c r="T2712" t="s">
        <v>2685</v>
      </c>
      <c r="U2712" s="213">
        <v>4.5724999999999998</v>
      </c>
      <c r="V2712" t="s">
        <v>3443</v>
      </c>
      <c r="W2712" t="s">
        <v>3278</v>
      </c>
      <c r="X2712" t="s">
        <v>3279</v>
      </c>
      <c r="Y2712" t="s">
        <v>3280</v>
      </c>
      <c r="Z2712" t="s">
        <v>4117</v>
      </c>
      <c r="AA2712">
        <v>790070</v>
      </c>
      <c r="AB2712" s="210">
        <v>37027.875</v>
      </c>
      <c r="AC2712" s="210">
        <v>37027.875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25">
        <f t="shared" si="215"/>
        <v>10000</v>
      </c>
      <c r="G2713" s="214">
        <v>1247471</v>
      </c>
      <c r="H2713" s="210">
        <v>37026.386122685188</v>
      </c>
      <c r="I2713" t="s">
        <v>3268</v>
      </c>
      <c r="M2713" t="s">
        <v>3795</v>
      </c>
      <c r="N2713" t="s">
        <v>3275</v>
      </c>
      <c r="O2713" t="s">
        <v>3457</v>
      </c>
      <c r="P2713" s="211">
        <v>10000</v>
      </c>
      <c r="S2713" t="s">
        <v>3796</v>
      </c>
      <c r="T2713" t="s">
        <v>2685</v>
      </c>
      <c r="U2713" s="213">
        <v>4.45</v>
      </c>
      <c r="V2713" t="s">
        <v>1087</v>
      </c>
      <c r="W2713" t="s">
        <v>3459</v>
      </c>
      <c r="X2713" t="s">
        <v>3460</v>
      </c>
      <c r="Y2713" t="s">
        <v>3280</v>
      </c>
      <c r="Z2713" t="s">
        <v>4117</v>
      </c>
      <c r="AA2713">
        <v>790071</v>
      </c>
      <c r="AB2713" s="210">
        <v>37027.875</v>
      </c>
      <c r="AC2713" s="210">
        <v>37027.875</v>
      </c>
    </row>
    <row r="2714" spans="1:29" x14ac:dyDescent="0.2">
      <c r="A2714" s="44" t="str">
        <f t="shared" si="211"/>
        <v>US Power Physical</v>
      </c>
      <c r="B2714" s="44" t="str">
        <f t="shared" si="212"/>
        <v>US</v>
      </c>
      <c r="C2714" s="44" t="str">
        <f t="shared" si="213"/>
        <v>Power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30</v>
      </c>
      <c r="F2714" s="225">
        <f t="shared" si="215"/>
        <v>1500</v>
      </c>
      <c r="G2714" s="214">
        <v>1247473</v>
      </c>
      <c r="H2714" s="210">
        <v>37026.38616898148</v>
      </c>
      <c r="I2714" t="s">
        <v>3086</v>
      </c>
      <c r="M2714" t="s">
        <v>3886</v>
      </c>
      <c r="N2714" t="s">
        <v>3096</v>
      </c>
      <c r="O2714" t="s">
        <v>1983</v>
      </c>
      <c r="Q2714" s="211">
        <v>50</v>
      </c>
      <c r="S2714" t="s">
        <v>3794</v>
      </c>
      <c r="T2714" t="s">
        <v>2685</v>
      </c>
      <c r="U2714" s="213">
        <v>41.5</v>
      </c>
      <c r="V2714" t="s">
        <v>3481</v>
      </c>
      <c r="W2714" t="s">
        <v>3243</v>
      </c>
      <c r="X2714" t="s">
        <v>1984</v>
      </c>
      <c r="Y2714" t="s">
        <v>3074</v>
      </c>
      <c r="Z2714" t="s">
        <v>4112</v>
      </c>
      <c r="AA2714">
        <v>611231.1</v>
      </c>
      <c r="AB2714" s="210">
        <v>37135.600694444445</v>
      </c>
      <c r="AC2714" s="210">
        <v>37164.600694444445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25">
        <f t="shared" si="215"/>
        <v>2342</v>
      </c>
      <c r="G2715" s="214">
        <v>1247474</v>
      </c>
      <c r="H2715" s="210">
        <v>37026.386203703703</v>
      </c>
      <c r="I2715" t="s">
        <v>3093</v>
      </c>
      <c r="M2715" t="s">
        <v>3795</v>
      </c>
      <c r="N2715" t="s">
        <v>3275</v>
      </c>
      <c r="O2715" t="s">
        <v>3340</v>
      </c>
      <c r="P2715" s="211">
        <v>2342</v>
      </c>
      <c r="S2715" t="s">
        <v>3796</v>
      </c>
      <c r="T2715" t="s">
        <v>2685</v>
      </c>
      <c r="U2715" s="213">
        <v>4.34</v>
      </c>
      <c r="V2715" t="s">
        <v>1446</v>
      </c>
      <c r="W2715" t="s">
        <v>3328</v>
      </c>
      <c r="X2715" t="s">
        <v>3329</v>
      </c>
      <c r="Y2715" t="s">
        <v>3280</v>
      </c>
      <c r="Z2715" t="s">
        <v>4117</v>
      </c>
      <c r="AA2715">
        <v>790072</v>
      </c>
      <c r="AB2715" s="210">
        <v>37027.875</v>
      </c>
      <c r="AC2715" s="210">
        <v>37027.875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25">
        <f t="shared" si="215"/>
        <v>10000</v>
      </c>
      <c r="G2716" s="214">
        <v>1247475</v>
      </c>
      <c r="H2716" s="210">
        <v>37026.386203703703</v>
      </c>
      <c r="I2716" t="s">
        <v>3439</v>
      </c>
      <c r="M2716" t="s">
        <v>3795</v>
      </c>
      <c r="N2716" t="s">
        <v>3275</v>
      </c>
      <c r="O2716" t="s">
        <v>3373</v>
      </c>
      <c r="Q2716" s="211">
        <v>10000</v>
      </c>
      <c r="S2716" t="s">
        <v>3796</v>
      </c>
      <c r="T2716" t="s">
        <v>2685</v>
      </c>
      <c r="U2716" s="213">
        <v>4.41</v>
      </c>
      <c r="V2716" t="s">
        <v>3513</v>
      </c>
      <c r="W2716" t="s">
        <v>3363</v>
      </c>
      <c r="X2716" t="s">
        <v>3364</v>
      </c>
      <c r="Y2716" t="s">
        <v>3280</v>
      </c>
      <c r="Z2716" t="s">
        <v>4117</v>
      </c>
      <c r="AA2716">
        <v>790073</v>
      </c>
      <c r="AB2716" s="210">
        <v>37027.875</v>
      </c>
      <c r="AC2716" s="210">
        <v>37027.875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25">
        <f t="shared" si="215"/>
        <v>5000</v>
      </c>
      <c r="G2717" s="214">
        <v>1247476</v>
      </c>
      <c r="H2717" s="210">
        <v>37026.38621527778</v>
      </c>
      <c r="I2717" t="s">
        <v>3334</v>
      </c>
      <c r="M2717" t="s">
        <v>3795</v>
      </c>
      <c r="N2717" t="s">
        <v>3275</v>
      </c>
      <c r="O2717" t="s">
        <v>3361</v>
      </c>
      <c r="P2717" s="211">
        <v>5000</v>
      </c>
      <c r="S2717" t="s">
        <v>3796</v>
      </c>
      <c r="T2717" t="s">
        <v>2685</v>
      </c>
      <c r="U2717" s="213">
        <v>4.4000000000000004</v>
      </c>
      <c r="V2717" t="s">
        <v>3463</v>
      </c>
      <c r="W2717" t="s">
        <v>3363</v>
      </c>
      <c r="X2717" t="s">
        <v>3364</v>
      </c>
      <c r="Y2717" t="s">
        <v>3280</v>
      </c>
      <c r="Z2717" t="s">
        <v>4117</v>
      </c>
      <c r="AA2717">
        <v>790074</v>
      </c>
      <c r="AB2717" s="210">
        <v>37027.875</v>
      </c>
      <c r="AC2717" s="210">
        <v>37027.875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25">
        <f t="shared" si="215"/>
        <v>5000</v>
      </c>
      <c r="G2718" s="214">
        <v>1247477</v>
      </c>
      <c r="H2718" s="210">
        <v>37026.386238425926</v>
      </c>
      <c r="I2718" t="s">
        <v>3345</v>
      </c>
      <c r="M2718" t="s">
        <v>3795</v>
      </c>
      <c r="N2718" t="s">
        <v>3275</v>
      </c>
      <c r="O2718" t="s">
        <v>3327</v>
      </c>
      <c r="P2718" s="211">
        <v>5000</v>
      </c>
      <c r="S2718" t="s">
        <v>3796</v>
      </c>
      <c r="T2718" t="s">
        <v>2685</v>
      </c>
      <c r="U2718" s="213">
        <v>4.33</v>
      </c>
      <c r="V2718" t="s">
        <v>1854</v>
      </c>
      <c r="W2718" t="s">
        <v>3328</v>
      </c>
      <c r="X2718" t="s">
        <v>3329</v>
      </c>
      <c r="Y2718" t="s">
        <v>3280</v>
      </c>
      <c r="Z2718" t="s">
        <v>4117</v>
      </c>
      <c r="AA2718">
        <v>790075</v>
      </c>
      <c r="AB2718" s="210">
        <v>37027.875</v>
      </c>
      <c r="AC2718" s="210">
        <v>37027.875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25">
        <f t="shared" si="215"/>
        <v>2500</v>
      </c>
      <c r="G2719" s="214">
        <v>1247478</v>
      </c>
      <c r="H2719" s="210">
        <v>37026.386284722219</v>
      </c>
      <c r="I2719" t="s">
        <v>1056</v>
      </c>
      <c r="M2719" t="s">
        <v>3795</v>
      </c>
      <c r="N2719" t="s">
        <v>3275</v>
      </c>
      <c r="O2719" t="s">
        <v>3339</v>
      </c>
      <c r="Q2719" s="211">
        <v>2500</v>
      </c>
      <c r="S2719" t="s">
        <v>3796</v>
      </c>
      <c r="T2719" t="s">
        <v>2685</v>
      </c>
      <c r="U2719" s="213">
        <v>4.32</v>
      </c>
      <c r="V2719" t="s">
        <v>1825</v>
      </c>
      <c r="W2719" t="s">
        <v>3328</v>
      </c>
      <c r="X2719" t="s">
        <v>3329</v>
      </c>
      <c r="Y2719" t="s">
        <v>3280</v>
      </c>
      <c r="Z2719" t="s">
        <v>4117</v>
      </c>
      <c r="AA2719">
        <v>790076</v>
      </c>
      <c r="AB2719" s="210">
        <v>37027.875</v>
      </c>
      <c r="AC2719" s="210">
        <v>37027.875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25">
        <f t="shared" si="215"/>
        <v>5000</v>
      </c>
      <c r="G2720" s="214">
        <v>1247481</v>
      </c>
      <c r="H2720" s="210">
        <v>37026.386307870373</v>
      </c>
      <c r="I2720" t="s">
        <v>3822</v>
      </c>
      <c r="M2720" t="s">
        <v>3795</v>
      </c>
      <c r="N2720" t="s">
        <v>3275</v>
      </c>
      <c r="O2720" t="s">
        <v>3361</v>
      </c>
      <c r="Q2720" s="211">
        <v>5000</v>
      </c>
      <c r="S2720" t="s">
        <v>3796</v>
      </c>
      <c r="T2720" t="s">
        <v>2685</v>
      </c>
      <c r="U2720" s="213">
        <v>4.41</v>
      </c>
      <c r="V2720" t="s">
        <v>3400</v>
      </c>
      <c r="W2720" t="s">
        <v>3363</v>
      </c>
      <c r="X2720" t="s">
        <v>3364</v>
      </c>
      <c r="Y2720" t="s">
        <v>3280</v>
      </c>
      <c r="Z2720" t="s">
        <v>4117</v>
      </c>
      <c r="AA2720">
        <v>790077</v>
      </c>
      <c r="AB2720" s="210">
        <v>37027.875</v>
      </c>
      <c r="AC2720" s="210">
        <v>37027.875</v>
      </c>
    </row>
    <row r="2721" spans="1:30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25">
        <f t="shared" si="215"/>
        <v>25000</v>
      </c>
      <c r="G2721" s="214">
        <v>1247483</v>
      </c>
      <c r="H2721" s="210">
        <v>37026.386331018519</v>
      </c>
      <c r="I2721" t="s">
        <v>3758</v>
      </c>
      <c r="J2721" t="s">
        <v>1985</v>
      </c>
      <c r="M2721" t="s">
        <v>3795</v>
      </c>
      <c r="N2721" t="s">
        <v>3275</v>
      </c>
      <c r="O2721" t="s">
        <v>3457</v>
      </c>
      <c r="P2721" s="211">
        <v>25000</v>
      </c>
      <c r="S2721" t="s">
        <v>3796</v>
      </c>
      <c r="T2721" t="s">
        <v>2685</v>
      </c>
      <c r="U2721" s="213">
        <v>4.45</v>
      </c>
      <c r="V2721" t="s">
        <v>1196</v>
      </c>
      <c r="W2721" t="s">
        <v>3459</v>
      </c>
      <c r="X2721" t="s">
        <v>3460</v>
      </c>
      <c r="Y2721" t="s">
        <v>3280</v>
      </c>
      <c r="Z2721" t="s">
        <v>4117</v>
      </c>
      <c r="AA2721">
        <v>790078</v>
      </c>
      <c r="AB2721" s="210">
        <v>37027.875</v>
      </c>
      <c r="AC2721" s="210">
        <v>37027.875</v>
      </c>
    </row>
    <row r="2722" spans="1:30" x14ac:dyDescent="0.2">
      <c r="A2722" s="44" t="str">
        <f t="shared" si="211"/>
        <v>US Power Physical</v>
      </c>
      <c r="B2722" s="44" t="str">
        <f t="shared" si="212"/>
        <v>US</v>
      </c>
      <c r="C2722" s="44" t="str">
        <f t="shared" si="213"/>
        <v>Power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30</v>
      </c>
      <c r="F2722" s="225">
        <f t="shared" si="215"/>
        <v>1500</v>
      </c>
      <c r="G2722" s="214">
        <v>1247484</v>
      </c>
      <c r="H2722" s="210">
        <v>37026.386354166665</v>
      </c>
      <c r="I2722" t="s">
        <v>3086</v>
      </c>
      <c r="M2722" t="s">
        <v>3886</v>
      </c>
      <c r="N2722" t="s">
        <v>3096</v>
      </c>
      <c r="O2722" t="s">
        <v>3184</v>
      </c>
      <c r="P2722" s="211">
        <v>50</v>
      </c>
      <c r="S2722" t="s">
        <v>3794</v>
      </c>
      <c r="T2722" t="s">
        <v>2685</v>
      </c>
      <c r="U2722" s="213">
        <v>61</v>
      </c>
      <c r="V2722" t="s">
        <v>3229</v>
      </c>
      <c r="W2722" t="s">
        <v>3099</v>
      </c>
      <c r="X2722" t="s">
        <v>3144</v>
      </c>
      <c r="Y2722" t="s">
        <v>3074</v>
      </c>
      <c r="Z2722" t="s">
        <v>4112</v>
      </c>
      <c r="AA2722">
        <v>611232.1</v>
      </c>
      <c r="AB2722" s="210">
        <v>37043.710416666669</v>
      </c>
      <c r="AC2722" s="210">
        <v>37072.710416666669</v>
      </c>
    </row>
    <row r="2723" spans="1:30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25">
        <f t="shared" si="215"/>
        <v>20000</v>
      </c>
      <c r="G2723" s="214">
        <v>1247485</v>
      </c>
      <c r="H2723" s="210">
        <v>37026.386388888888</v>
      </c>
      <c r="I2723" t="s">
        <v>3234</v>
      </c>
      <c r="M2723" t="s">
        <v>3795</v>
      </c>
      <c r="N2723" t="s">
        <v>3275</v>
      </c>
      <c r="O2723" t="s">
        <v>1250</v>
      </c>
      <c r="Q2723" s="211">
        <v>20000</v>
      </c>
      <c r="S2723" t="s">
        <v>3796</v>
      </c>
      <c r="T2723" t="s">
        <v>2685</v>
      </c>
      <c r="U2723" s="213">
        <v>4.6449999999999996</v>
      </c>
      <c r="V2723" t="s">
        <v>1040</v>
      </c>
      <c r="W2723" t="s">
        <v>3491</v>
      </c>
      <c r="X2723" t="s">
        <v>3492</v>
      </c>
      <c r="Y2723" t="s">
        <v>3280</v>
      </c>
      <c r="Z2723" t="s">
        <v>4117</v>
      </c>
      <c r="AA2723">
        <v>790080</v>
      </c>
      <c r="AB2723" s="210">
        <v>37027.875</v>
      </c>
      <c r="AC2723" s="210">
        <v>37027.875</v>
      </c>
    </row>
    <row r="2724" spans="1:30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25">
        <f t="shared" si="215"/>
        <v>4500</v>
      </c>
      <c r="G2724" s="214">
        <v>1247486</v>
      </c>
      <c r="H2724" s="210">
        <v>37026.386400462965</v>
      </c>
      <c r="I2724" t="s">
        <v>3246</v>
      </c>
      <c r="M2724" t="s">
        <v>3795</v>
      </c>
      <c r="N2724" t="s">
        <v>3275</v>
      </c>
      <c r="O2724" t="s">
        <v>3516</v>
      </c>
      <c r="P2724" s="211">
        <v>4500</v>
      </c>
      <c r="S2724" t="s">
        <v>3796</v>
      </c>
      <c r="T2724" t="s">
        <v>2685</v>
      </c>
      <c r="U2724" s="213">
        <v>4.68</v>
      </c>
      <c r="V2724" t="s">
        <v>1986</v>
      </c>
      <c r="W2724" t="s">
        <v>3518</v>
      </c>
      <c r="X2724" t="s">
        <v>3519</v>
      </c>
      <c r="Y2724" t="s">
        <v>3280</v>
      </c>
      <c r="Z2724" t="s">
        <v>4117</v>
      </c>
      <c r="AA2724">
        <v>790081</v>
      </c>
      <c r="AB2724" s="210">
        <v>37027.875</v>
      </c>
      <c r="AC2724" s="210">
        <v>37027.875</v>
      </c>
    </row>
    <row r="2725" spans="1:30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25">
        <f t="shared" si="215"/>
        <v>611</v>
      </c>
      <c r="G2725" s="214">
        <v>1247487</v>
      </c>
      <c r="H2725" s="210">
        <v>37026.386493055557</v>
      </c>
      <c r="I2725" t="s">
        <v>3266</v>
      </c>
      <c r="M2725" t="s">
        <v>3795</v>
      </c>
      <c r="N2725" t="s">
        <v>3275</v>
      </c>
      <c r="O2725" t="s">
        <v>3339</v>
      </c>
      <c r="P2725" s="211">
        <v>611</v>
      </c>
      <c r="S2725" t="s">
        <v>3796</v>
      </c>
      <c r="T2725" t="s">
        <v>2685</v>
      </c>
      <c r="U2725" s="213">
        <v>4.3099999999999996</v>
      </c>
      <c r="V2725" t="s">
        <v>1982</v>
      </c>
      <c r="W2725" t="s">
        <v>3328</v>
      </c>
      <c r="X2725" t="s">
        <v>3329</v>
      </c>
      <c r="Y2725" t="s">
        <v>3280</v>
      </c>
      <c r="Z2725" t="s">
        <v>4117</v>
      </c>
      <c r="AA2725">
        <v>790082</v>
      </c>
      <c r="AB2725" s="210">
        <v>37027.875</v>
      </c>
      <c r="AC2725" s="210">
        <v>37027.875</v>
      </c>
    </row>
    <row r="2726" spans="1:30" x14ac:dyDescent="0.2">
      <c r="A2726" s="44" t="str">
        <f t="shared" si="211"/>
        <v>US Crude Financial</v>
      </c>
      <c r="B2726" s="44" t="str">
        <f t="shared" si="212"/>
        <v>US</v>
      </c>
      <c r="C2726" s="44" t="str">
        <f t="shared" si="213"/>
        <v>Crude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</v>
      </c>
      <c r="F2726" s="225">
        <f t="shared" si="215"/>
        <v>50000</v>
      </c>
      <c r="G2726" s="214">
        <v>1247488</v>
      </c>
      <c r="H2726" s="210">
        <v>37026.386493055557</v>
      </c>
      <c r="I2726" t="s">
        <v>3246</v>
      </c>
      <c r="M2726" t="s">
        <v>4216</v>
      </c>
      <c r="N2726" t="s">
        <v>3046</v>
      </c>
      <c r="O2726" t="s">
        <v>3047</v>
      </c>
      <c r="Q2726" s="211">
        <v>50000</v>
      </c>
      <c r="S2726" t="s">
        <v>3802</v>
      </c>
      <c r="T2726" t="s">
        <v>2685</v>
      </c>
      <c r="U2726" s="213">
        <v>28.8</v>
      </c>
      <c r="V2726" t="s">
        <v>1818</v>
      </c>
      <c r="W2726" t="s">
        <v>3049</v>
      </c>
      <c r="X2726" t="s">
        <v>3050</v>
      </c>
      <c r="Y2726" t="s">
        <v>2803</v>
      </c>
      <c r="Z2726" t="s">
        <v>4117</v>
      </c>
      <c r="AA2726" t="s">
        <v>1987</v>
      </c>
      <c r="AB2726" s="210">
        <v>37043</v>
      </c>
      <c r="AC2726" s="210">
        <v>37072</v>
      </c>
    </row>
    <row r="2727" spans="1:30" x14ac:dyDescent="0.2">
      <c r="A2727" s="44" t="str">
        <f t="shared" si="211"/>
        <v xml:space="preserve"> Natural Gas Physical</v>
      </c>
      <c r="B2727" s="44" t="str">
        <f t="shared" si="212"/>
        <v/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2</v>
      </c>
      <c r="F2727" s="225">
        <f t="shared" si="215"/>
        <v>100000</v>
      </c>
      <c r="G2727" s="214">
        <v>1247489</v>
      </c>
      <c r="H2727" s="210">
        <v>37026.386550925927</v>
      </c>
      <c r="I2727" t="s">
        <v>1988</v>
      </c>
      <c r="M2727" t="s">
        <v>3795</v>
      </c>
      <c r="N2727" t="s">
        <v>2837</v>
      </c>
      <c r="O2727" t="s">
        <v>2894</v>
      </c>
      <c r="Q2727" s="211">
        <v>50000</v>
      </c>
      <c r="S2727" t="s">
        <v>2839</v>
      </c>
      <c r="T2727" t="s">
        <v>2840</v>
      </c>
      <c r="U2727" s="213">
        <v>19.649999999999999</v>
      </c>
      <c r="V2727" t="s">
        <v>1989</v>
      </c>
      <c r="W2727" t="s">
        <v>2863</v>
      </c>
      <c r="X2727" t="s">
        <v>2843</v>
      </c>
      <c r="Y2727" t="s">
        <v>2844</v>
      </c>
      <c r="Z2727" t="s">
        <v>2712</v>
      </c>
      <c r="AA2727">
        <v>102933</v>
      </c>
      <c r="AB2727" s="210">
        <v>37030.875</v>
      </c>
      <c r="AC2727" s="210">
        <v>37031.875</v>
      </c>
    </row>
    <row r="2728" spans="1:30" x14ac:dyDescent="0.2">
      <c r="A2728" s="44" t="str">
        <f t="shared" si="211"/>
        <v>US Natural Gas Financial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16</v>
      </c>
      <c r="F2728" s="225">
        <f t="shared" si="215"/>
        <v>240000</v>
      </c>
      <c r="G2728" s="214">
        <v>1247491</v>
      </c>
      <c r="H2728" s="210">
        <v>37026.38658564815</v>
      </c>
      <c r="I2728" t="s">
        <v>3287</v>
      </c>
      <c r="M2728" t="s">
        <v>3795</v>
      </c>
      <c r="N2728" t="s">
        <v>3247</v>
      </c>
      <c r="O2728" t="s">
        <v>3422</v>
      </c>
      <c r="P2728" s="211">
        <v>15000</v>
      </c>
      <c r="S2728" t="s">
        <v>3796</v>
      </c>
      <c r="T2728" t="s">
        <v>2685</v>
      </c>
      <c r="U2728" s="213">
        <v>4.4450000000000003</v>
      </c>
      <c r="V2728" t="s">
        <v>1037</v>
      </c>
      <c r="W2728" t="s">
        <v>3424</v>
      </c>
      <c r="X2728" t="s">
        <v>3425</v>
      </c>
      <c r="Y2728" t="s">
        <v>2803</v>
      </c>
      <c r="Z2728" t="s">
        <v>4117</v>
      </c>
      <c r="AA2728" t="s">
        <v>1990</v>
      </c>
      <c r="AB2728" s="210">
        <v>37027.875</v>
      </c>
      <c r="AC2728" s="210">
        <v>37042.875</v>
      </c>
      <c r="AD2728">
        <f>(AC2728-AB2728+1)*SUM(P2728:Q2728)</f>
        <v>240000</v>
      </c>
    </row>
    <row r="2729" spans="1:30" x14ac:dyDescent="0.2">
      <c r="A2729" s="44" t="str">
        <f t="shared" si="211"/>
        <v xml:space="preserve"> Metals Financial</v>
      </c>
      <c r="B2729" s="44" t="str">
        <f t="shared" si="212"/>
        <v/>
      </c>
      <c r="C2729" s="44" t="str">
        <f t="shared" si="213"/>
        <v>Metals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1</v>
      </c>
      <c r="F2729" s="225">
        <f t="shared" si="215"/>
        <v>20</v>
      </c>
      <c r="G2729" s="214">
        <v>1247492</v>
      </c>
      <c r="H2729" s="210">
        <v>37026.386655092596</v>
      </c>
      <c r="I2729" t="s">
        <v>3057</v>
      </c>
      <c r="M2729" t="s">
        <v>3801</v>
      </c>
      <c r="N2729" t="s">
        <v>2782</v>
      </c>
      <c r="O2729" t="s">
        <v>2783</v>
      </c>
      <c r="Q2729" s="211">
        <v>20</v>
      </c>
      <c r="S2729" t="s">
        <v>2684</v>
      </c>
      <c r="T2729" t="s">
        <v>2685</v>
      </c>
      <c r="U2729" s="213">
        <v>1513</v>
      </c>
      <c r="V2729" t="s">
        <v>1991</v>
      </c>
      <c r="W2729" t="s">
        <v>2732</v>
      </c>
      <c r="X2729" t="s">
        <v>2688</v>
      </c>
      <c r="Y2729" t="s">
        <v>2689</v>
      </c>
      <c r="Z2729" t="s">
        <v>2690</v>
      </c>
      <c r="AA2729">
        <v>2129960</v>
      </c>
    </row>
    <row r="2730" spans="1:30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25">
        <f t="shared" si="215"/>
        <v>5000</v>
      </c>
      <c r="G2730" s="214">
        <v>1247494</v>
      </c>
      <c r="H2730" s="210">
        <v>37026.386770833335</v>
      </c>
      <c r="I2730" t="s">
        <v>1587</v>
      </c>
      <c r="M2730" t="s">
        <v>3795</v>
      </c>
      <c r="N2730" t="s">
        <v>3275</v>
      </c>
      <c r="O2730" t="s">
        <v>3607</v>
      </c>
      <c r="Q2730" s="211">
        <v>5000</v>
      </c>
      <c r="S2730" t="s">
        <v>3796</v>
      </c>
      <c r="T2730" t="s">
        <v>2685</v>
      </c>
      <c r="U2730" s="213">
        <v>4.3499999999999996</v>
      </c>
      <c r="V2730" t="s">
        <v>1588</v>
      </c>
      <c r="W2730" t="s">
        <v>3609</v>
      </c>
      <c r="X2730" t="s">
        <v>3580</v>
      </c>
      <c r="Y2730" t="s">
        <v>3280</v>
      </c>
      <c r="Z2730" t="s">
        <v>4117</v>
      </c>
      <c r="AA2730">
        <v>790085</v>
      </c>
      <c r="AB2730" s="210">
        <v>37027.875</v>
      </c>
      <c r="AC2730" s="210">
        <v>37027.875</v>
      </c>
    </row>
    <row r="2731" spans="1:30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25">
        <f t="shared" si="215"/>
        <v>2500</v>
      </c>
      <c r="G2731" s="214">
        <v>1247495</v>
      </c>
      <c r="H2731" s="210">
        <v>37026.386793981481</v>
      </c>
      <c r="I2731" t="s">
        <v>1483</v>
      </c>
      <c r="M2731" t="s">
        <v>3795</v>
      </c>
      <c r="N2731" t="s">
        <v>3275</v>
      </c>
      <c r="O2731" t="s">
        <v>3600</v>
      </c>
      <c r="Q2731" s="211">
        <v>2500</v>
      </c>
      <c r="S2731" t="s">
        <v>3796</v>
      </c>
      <c r="T2731" t="s">
        <v>2685</v>
      </c>
      <c r="U2731" s="213">
        <v>4.3849999999999998</v>
      </c>
      <c r="V2731" t="s">
        <v>1789</v>
      </c>
      <c r="W2731" t="s">
        <v>3471</v>
      </c>
      <c r="X2731" t="s">
        <v>3587</v>
      </c>
      <c r="Y2731" t="s">
        <v>3280</v>
      </c>
      <c r="Z2731" t="s">
        <v>4117</v>
      </c>
      <c r="AA2731">
        <v>790086</v>
      </c>
      <c r="AB2731" s="210">
        <v>37027.875</v>
      </c>
      <c r="AC2731" s="210">
        <v>37027.875</v>
      </c>
    </row>
    <row r="2732" spans="1:30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25">
        <f t="shared" si="215"/>
        <v>5000</v>
      </c>
      <c r="G2732" s="214">
        <v>1247496</v>
      </c>
      <c r="H2732" s="210">
        <v>37026.386805555558</v>
      </c>
      <c r="I2732" t="s">
        <v>1176</v>
      </c>
      <c r="M2732" t="s">
        <v>3795</v>
      </c>
      <c r="N2732" t="s">
        <v>3718</v>
      </c>
      <c r="O2732" t="s">
        <v>1523</v>
      </c>
      <c r="Q2732" s="211">
        <v>5000</v>
      </c>
      <c r="S2732" t="s">
        <v>3796</v>
      </c>
      <c r="T2732" t="s">
        <v>2685</v>
      </c>
      <c r="U2732" s="213">
        <v>4.3499999999999996</v>
      </c>
      <c r="V2732" t="s">
        <v>1992</v>
      </c>
      <c r="W2732" t="s">
        <v>3721</v>
      </c>
      <c r="X2732" t="s">
        <v>3722</v>
      </c>
      <c r="Y2732" t="s">
        <v>3280</v>
      </c>
      <c r="Z2732" t="s">
        <v>3723</v>
      </c>
      <c r="AA2732">
        <v>790087</v>
      </c>
      <c r="AB2732" s="210">
        <v>37027.875</v>
      </c>
      <c r="AC2732" s="210">
        <v>37027.875</v>
      </c>
    </row>
    <row r="2733" spans="1:30" x14ac:dyDescent="0.2">
      <c r="A2733" s="44" t="str">
        <f t="shared" si="211"/>
        <v>US Power Physical</v>
      </c>
      <c r="B2733" s="44" t="str">
        <f t="shared" si="212"/>
        <v>US</v>
      </c>
      <c r="C2733" s="44" t="str">
        <f t="shared" si="213"/>
        <v>Power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3</v>
      </c>
      <c r="F2733" s="225">
        <f t="shared" si="215"/>
        <v>150</v>
      </c>
      <c r="G2733" s="214">
        <v>1247497</v>
      </c>
      <c r="H2733" s="210">
        <v>37026.386817129627</v>
      </c>
      <c r="I2733" t="s">
        <v>3131</v>
      </c>
      <c r="M2733" t="s">
        <v>3886</v>
      </c>
      <c r="N2733" t="s">
        <v>3096</v>
      </c>
      <c r="O2733" t="s">
        <v>1993</v>
      </c>
      <c r="P2733" s="211">
        <v>50</v>
      </c>
      <c r="S2733" t="s">
        <v>3794</v>
      </c>
      <c r="T2733" t="s">
        <v>2685</v>
      </c>
      <c r="U2733" s="213">
        <v>51</v>
      </c>
      <c r="V2733" t="s">
        <v>3198</v>
      </c>
      <c r="W2733" t="s">
        <v>3138</v>
      </c>
      <c r="X2733" t="s">
        <v>3139</v>
      </c>
      <c r="Y2733" t="s">
        <v>3074</v>
      </c>
      <c r="Z2733" t="s">
        <v>4112</v>
      </c>
      <c r="AA2733">
        <v>611234.1</v>
      </c>
      <c r="AB2733" s="210">
        <v>37040.875</v>
      </c>
      <c r="AC2733" s="210">
        <v>37042.875</v>
      </c>
    </row>
    <row r="2734" spans="1:30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25">
        <f t="shared" si="215"/>
        <v>5000</v>
      </c>
      <c r="G2734" s="214">
        <v>1247498</v>
      </c>
      <c r="H2734" s="210">
        <v>37026.386828703704</v>
      </c>
      <c r="I2734" t="s">
        <v>3324</v>
      </c>
      <c r="M2734" t="s">
        <v>3795</v>
      </c>
      <c r="N2734" t="s">
        <v>3275</v>
      </c>
      <c r="O2734" t="s">
        <v>3607</v>
      </c>
      <c r="P2734" s="211">
        <v>5000</v>
      </c>
      <c r="S2734" t="s">
        <v>3796</v>
      </c>
      <c r="T2734" t="s">
        <v>2685</v>
      </c>
      <c r="U2734" s="213">
        <v>4.3250000000000002</v>
      </c>
      <c r="V2734" t="s">
        <v>1194</v>
      </c>
      <c r="W2734" t="s">
        <v>3609</v>
      </c>
      <c r="X2734" t="s">
        <v>3580</v>
      </c>
      <c r="Y2734" t="s">
        <v>3280</v>
      </c>
      <c r="Z2734" t="s">
        <v>4117</v>
      </c>
      <c r="AA2734">
        <v>790088</v>
      </c>
      <c r="AB2734" s="210">
        <v>37027.875</v>
      </c>
      <c r="AC2734" s="210">
        <v>37027.875</v>
      </c>
    </row>
    <row r="2735" spans="1:30" x14ac:dyDescent="0.2">
      <c r="A2735" s="44" t="str">
        <f t="shared" si="211"/>
        <v xml:space="preserve"> Natural Gas Physical</v>
      </c>
      <c r="B2735" s="44" t="str">
        <f t="shared" si="212"/>
        <v/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25">
        <f t="shared" si="215"/>
        <v>5000</v>
      </c>
      <c r="G2735" s="214">
        <v>1247499</v>
      </c>
      <c r="H2735" s="210">
        <v>37026.386840277781</v>
      </c>
      <c r="I2735" t="s">
        <v>1416</v>
      </c>
      <c r="M2735" t="s">
        <v>3795</v>
      </c>
      <c r="N2735" t="s">
        <v>3623</v>
      </c>
      <c r="O2735" t="s">
        <v>1454</v>
      </c>
      <c r="Q2735" s="211">
        <v>5000</v>
      </c>
      <c r="S2735" t="s">
        <v>4320</v>
      </c>
      <c r="T2735" t="s">
        <v>3625</v>
      </c>
      <c r="U2735" s="213">
        <v>6.0650000000000004</v>
      </c>
      <c r="V2735" t="s">
        <v>1579</v>
      </c>
      <c r="W2735" t="s">
        <v>3627</v>
      </c>
      <c r="X2735" t="s">
        <v>3628</v>
      </c>
      <c r="Y2735" t="s">
        <v>3280</v>
      </c>
      <c r="Z2735" t="s">
        <v>4118</v>
      </c>
      <c r="AA2735">
        <v>790089</v>
      </c>
      <c r="AB2735" s="210">
        <v>37027.875</v>
      </c>
      <c r="AC2735" s="210">
        <v>37027.875</v>
      </c>
    </row>
    <row r="2736" spans="1:30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25">
        <f t="shared" si="215"/>
        <v>5000</v>
      </c>
      <c r="G2736" s="214">
        <v>1247500</v>
      </c>
      <c r="H2736" s="210">
        <v>37026.386874999997</v>
      </c>
      <c r="I2736" t="s">
        <v>1587</v>
      </c>
      <c r="M2736" t="s">
        <v>3795</v>
      </c>
      <c r="N2736" t="s">
        <v>3275</v>
      </c>
      <c r="O2736" t="s">
        <v>3327</v>
      </c>
      <c r="P2736" s="211">
        <v>5000</v>
      </c>
      <c r="S2736" t="s">
        <v>3796</v>
      </c>
      <c r="T2736" t="s">
        <v>2685</v>
      </c>
      <c r="U2736" s="213">
        <v>4.3250000000000002</v>
      </c>
      <c r="V2736" t="s">
        <v>1588</v>
      </c>
      <c r="W2736" t="s">
        <v>3328</v>
      </c>
      <c r="X2736" t="s">
        <v>3329</v>
      </c>
      <c r="Y2736" t="s">
        <v>3280</v>
      </c>
      <c r="Z2736" t="s">
        <v>4117</v>
      </c>
      <c r="AA2736">
        <v>790090</v>
      </c>
      <c r="AB2736" s="210">
        <v>37027.875</v>
      </c>
      <c r="AC2736" s="210">
        <v>37027.875</v>
      </c>
    </row>
    <row r="2737" spans="1:30" x14ac:dyDescent="0.2">
      <c r="A2737" s="44" t="str">
        <f t="shared" si="211"/>
        <v>US Natural Gas Financial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31</v>
      </c>
      <c r="F2737" s="225">
        <f t="shared" si="215"/>
        <v>3100</v>
      </c>
      <c r="G2737" s="214">
        <v>1247501</v>
      </c>
      <c r="H2737" s="210">
        <v>37026.386886574073</v>
      </c>
      <c r="I2737" t="s">
        <v>3324</v>
      </c>
      <c r="M2737" t="s">
        <v>3795</v>
      </c>
      <c r="N2737" t="s">
        <v>1485</v>
      </c>
      <c r="O2737" t="s">
        <v>1609</v>
      </c>
      <c r="P2737" s="211">
        <v>100</v>
      </c>
      <c r="S2737" t="s">
        <v>1215</v>
      </c>
      <c r="T2737" t="s">
        <v>2685</v>
      </c>
      <c r="U2737" s="213">
        <v>0.1075</v>
      </c>
      <c r="V2737" t="s">
        <v>1610</v>
      </c>
      <c r="W2737" t="s">
        <v>1216</v>
      </c>
      <c r="X2737" t="s">
        <v>1217</v>
      </c>
      <c r="Y2737" t="s">
        <v>2803</v>
      </c>
      <c r="Z2737" t="s">
        <v>4117</v>
      </c>
      <c r="AA2737" t="s">
        <v>1994</v>
      </c>
      <c r="AB2737" s="210">
        <v>37073</v>
      </c>
      <c r="AC2737" s="210">
        <v>37103</v>
      </c>
      <c r="AD2737">
        <f>(AC2737-AB2737+1)*SUM(P2737:Q2737)</f>
        <v>3100</v>
      </c>
    </row>
    <row r="2738" spans="1:30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25">
        <f t="shared" si="215"/>
        <v>5000</v>
      </c>
      <c r="G2738" s="214">
        <v>1247504</v>
      </c>
      <c r="H2738" s="210">
        <v>37026.386932870373</v>
      </c>
      <c r="I2738" t="s">
        <v>1176</v>
      </c>
      <c r="M2738" t="s">
        <v>3795</v>
      </c>
      <c r="N2738" t="s">
        <v>3275</v>
      </c>
      <c r="O2738" t="s">
        <v>3607</v>
      </c>
      <c r="Q2738" s="211">
        <v>5000</v>
      </c>
      <c r="S2738" t="s">
        <v>3796</v>
      </c>
      <c r="T2738" t="s">
        <v>2685</v>
      </c>
      <c r="U2738" s="213">
        <v>4.3499999999999996</v>
      </c>
      <c r="V2738" t="s">
        <v>1995</v>
      </c>
      <c r="W2738" t="s">
        <v>3609</v>
      </c>
      <c r="X2738" t="s">
        <v>3580</v>
      </c>
      <c r="Y2738" t="s">
        <v>3280</v>
      </c>
      <c r="Z2738" t="s">
        <v>4117</v>
      </c>
      <c r="AA2738">
        <v>790091</v>
      </c>
      <c r="AB2738" s="210">
        <v>37027.875</v>
      </c>
      <c r="AC2738" s="210">
        <v>37027.875</v>
      </c>
    </row>
    <row r="2739" spans="1:30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25">
        <f t="shared" si="215"/>
        <v>7500</v>
      </c>
      <c r="G2739" s="214">
        <v>1247505</v>
      </c>
      <c r="H2739" s="210">
        <v>37026.387002314812</v>
      </c>
      <c r="I2739" t="s">
        <v>3674</v>
      </c>
      <c r="M2739" t="s">
        <v>3795</v>
      </c>
      <c r="N2739" t="s">
        <v>3275</v>
      </c>
      <c r="O2739" t="s">
        <v>1193</v>
      </c>
      <c r="P2739" s="211">
        <v>7500</v>
      </c>
      <c r="S2739" t="s">
        <v>3796</v>
      </c>
      <c r="T2739" t="s">
        <v>2685</v>
      </c>
      <c r="U2739" s="213">
        <v>4.4249999999999998</v>
      </c>
      <c r="V2739" t="s">
        <v>3675</v>
      </c>
      <c r="W2739" t="s">
        <v>3459</v>
      </c>
      <c r="X2739" t="s">
        <v>3460</v>
      </c>
      <c r="Y2739" t="s">
        <v>3280</v>
      </c>
      <c r="Z2739" t="s">
        <v>4117</v>
      </c>
      <c r="AA2739">
        <v>790092</v>
      </c>
      <c r="AB2739" s="210">
        <v>37027.875</v>
      </c>
      <c r="AC2739" s="210">
        <v>37027.875</v>
      </c>
    </row>
    <row r="2740" spans="1:30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25">
        <f t="shared" si="215"/>
        <v>5000</v>
      </c>
      <c r="G2740" s="214">
        <v>1247507</v>
      </c>
      <c r="H2740" s="210">
        <v>37026.387025462966</v>
      </c>
      <c r="I2740" t="s">
        <v>1872</v>
      </c>
      <c r="M2740" t="s">
        <v>3795</v>
      </c>
      <c r="N2740" t="s">
        <v>3275</v>
      </c>
      <c r="O2740" t="s">
        <v>3607</v>
      </c>
      <c r="P2740" s="211">
        <v>5000</v>
      </c>
      <c r="S2740" t="s">
        <v>3796</v>
      </c>
      <c r="T2740" t="s">
        <v>2685</v>
      </c>
      <c r="U2740" s="213">
        <v>4.3250000000000002</v>
      </c>
      <c r="V2740" t="s">
        <v>1873</v>
      </c>
      <c r="W2740" t="s">
        <v>3609</v>
      </c>
      <c r="X2740" t="s">
        <v>3580</v>
      </c>
      <c r="Y2740" t="s">
        <v>3280</v>
      </c>
      <c r="Z2740" t="s">
        <v>4117</v>
      </c>
      <c r="AA2740">
        <v>790093</v>
      </c>
      <c r="AB2740" s="210">
        <v>37027.875</v>
      </c>
      <c r="AC2740" s="210">
        <v>37027.875</v>
      </c>
    </row>
    <row r="2741" spans="1:30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25">
        <f t="shared" si="215"/>
        <v>5000</v>
      </c>
      <c r="G2741" s="214">
        <v>1247506</v>
      </c>
      <c r="H2741" s="210">
        <v>37026.387025462966</v>
      </c>
      <c r="I2741" t="s">
        <v>3439</v>
      </c>
      <c r="M2741" t="s">
        <v>3795</v>
      </c>
      <c r="N2741" t="s">
        <v>3275</v>
      </c>
      <c r="O2741" t="s">
        <v>3361</v>
      </c>
      <c r="P2741" s="211">
        <v>5000</v>
      </c>
      <c r="S2741" t="s">
        <v>3796</v>
      </c>
      <c r="T2741" t="s">
        <v>2685</v>
      </c>
      <c r="U2741" s="213">
        <v>4.4000000000000004</v>
      </c>
      <c r="V2741" t="s">
        <v>1790</v>
      </c>
      <c r="W2741" t="s">
        <v>3363</v>
      </c>
      <c r="X2741" t="s">
        <v>3364</v>
      </c>
      <c r="Y2741" t="s">
        <v>3280</v>
      </c>
      <c r="Z2741" t="s">
        <v>4117</v>
      </c>
      <c r="AA2741">
        <v>790094</v>
      </c>
      <c r="AB2741" s="210">
        <v>37027.875</v>
      </c>
      <c r="AC2741" s="210">
        <v>37027.875</v>
      </c>
    </row>
    <row r="2742" spans="1:30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25">
        <f t="shared" si="215"/>
        <v>10000</v>
      </c>
      <c r="G2742" s="214">
        <v>1247508</v>
      </c>
      <c r="H2742" s="210">
        <v>37026.387094907404</v>
      </c>
      <c r="I2742" t="s">
        <v>3157</v>
      </c>
      <c r="M2742" t="s">
        <v>3795</v>
      </c>
      <c r="N2742" t="s">
        <v>3275</v>
      </c>
      <c r="O2742" t="s">
        <v>3276</v>
      </c>
      <c r="P2742" s="211">
        <v>10000</v>
      </c>
      <c r="S2742" t="s">
        <v>3796</v>
      </c>
      <c r="T2742" t="s">
        <v>2685</v>
      </c>
      <c r="U2742" s="213">
        <v>4.5575000000000001</v>
      </c>
      <c r="V2742" t="s">
        <v>3277</v>
      </c>
      <c r="W2742" t="s">
        <v>3278</v>
      </c>
      <c r="X2742" t="s">
        <v>3279</v>
      </c>
      <c r="Y2742" t="s">
        <v>3280</v>
      </c>
      <c r="Z2742" t="s">
        <v>4117</v>
      </c>
      <c r="AA2742">
        <v>790095</v>
      </c>
      <c r="AB2742" s="210">
        <v>37027.875</v>
      </c>
      <c r="AC2742" s="210">
        <v>37027.875</v>
      </c>
    </row>
    <row r="2743" spans="1:30" x14ac:dyDescent="0.2">
      <c r="A2743" s="44" t="str">
        <f t="shared" si="211"/>
        <v xml:space="preserve"> Natural Gas Physical</v>
      </c>
      <c r="B2743" s="44" t="str">
        <f t="shared" si="212"/>
        <v/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25">
        <f t="shared" si="215"/>
        <v>5000</v>
      </c>
      <c r="G2743" s="214">
        <v>1247509</v>
      </c>
      <c r="H2743" s="210">
        <v>37026.387118055558</v>
      </c>
      <c r="I2743" t="s">
        <v>3086</v>
      </c>
      <c r="M2743" t="s">
        <v>3795</v>
      </c>
      <c r="N2743" t="s">
        <v>3623</v>
      </c>
      <c r="O2743" t="s">
        <v>3624</v>
      </c>
      <c r="Q2743" s="211">
        <v>5000</v>
      </c>
      <c r="S2743" t="s">
        <v>4320</v>
      </c>
      <c r="T2743" t="s">
        <v>3625</v>
      </c>
      <c r="U2743" s="213">
        <v>6.0449999999999999</v>
      </c>
      <c r="V2743" t="s">
        <v>1802</v>
      </c>
      <c r="W2743" t="s">
        <v>3627</v>
      </c>
      <c r="X2743" t="s">
        <v>3628</v>
      </c>
      <c r="Y2743" t="s">
        <v>3280</v>
      </c>
      <c r="Z2743" t="s">
        <v>4118</v>
      </c>
      <c r="AA2743">
        <v>790096</v>
      </c>
      <c r="AB2743" s="210">
        <v>37026.875</v>
      </c>
      <c r="AC2743" s="210">
        <v>37026.875</v>
      </c>
    </row>
    <row r="2744" spans="1:30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25">
        <f t="shared" si="215"/>
        <v>1667</v>
      </c>
      <c r="G2744" s="214">
        <v>1247510</v>
      </c>
      <c r="H2744" s="210">
        <v>37026.387152777781</v>
      </c>
      <c r="I2744" t="s">
        <v>3246</v>
      </c>
      <c r="M2744" t="s">
        <v>3795</v>
      </c>
      <c r="N2744" t="s">
        <v>3275</v>
      </c>
      <c r="O2744" t="s">
        <v>3516</v>
      </c>
      <c r="P2744" s="211">
        <v>1667</v>
      </c>
      <c r="S2744" t="s">
        <v>3796</v>
      </c>
      <c r="T2744" t="s">
        <v>2685</v>
      </c>
      <c r="U2744" s="213">
        <v>4.66</v>
      </c>
      <c r="V2744" t="s">
        <v>1986</v>
      </c>
      <c r="W2744" t="s">
        <v>3518</v>
      </c>
      <c r="X2744" t="s">
        <v>3519</v>
      </c>
      <c r="Y2744" t="s">
        <v>3280</v>
      </c>
      <c r="Z2744" t="s">
        <v>4117</v>
      </c>
      <c r="AA2744">
        <v>790097</v>
      </c>
      <c r="AB2744" s="210">
        <v>37027.875</v>
      </c>
      <c r="AC2744" s="210">
        <v>37027.875</v>
      </c>
    </row>
    <row r="2745" spans="1:30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25">
        <f t="shared" si="215"/>
        <v>10000</v>
      </c>
      <c r="G2745" s="214">
        <v>1247512</v>
      </c>
      <c r="H2745" s="210">
        <v>37026.387175925927</v>
      </c>
      <c r="I2745" t="s">
        <v>3565</v>
      </c>
      <c r="M2745" t="s">
        <v>3795</v>
      </c>
      <c r="N2745" t="s">
        <v>3275</v>
      </c>
      <c r="O2745" t="s">
        <v>3470</v>
      </c>
      <c r="P2745" s="211">
        <v>10000</v>
      </c>
      <c r="S2745" t="s">
        <v>3796</v>
      </c>
      <c r="T2745" t="s">
        <v>2685</v>
      </c>
      <c r="U2745" s="213">
        <v>4.4000000000000004</v>
      </c>
      <c r="V2745" t="s">
        <v>1321</v>
      </c>
      <c r="W2745" t="s">
        <v>3471</v>
      </c>
      <c r="X2745" t="s">
        <v>3472</v>
      </c>
      <c r="Y2745" t="s">
        <v>3280</v>
      </c>
      <c r="Z2745" t="s">
        <v>4117</v>
      </c>
      <c r="AA2745">
        <v>790098</v>
      </c>
      <c r="AB2745" s="210">
        <v>37027.875</v>
      </c>
      <c r="AC2745" s="210">
        <v>37027.875</v>
      </c>
    </row>
    <row r="2746" spans="1:30" x14ac:dyDescent="0.2">
      <c r="A2746" s="44" t="str">
        <f t="shared" si="211"/>
        <v>US Crude Physical</v>
      </c>
      <c r="B2746" s="44" t="str">
        <f t="shared" si="212"/>
        <v>US</v>
      </c>
      <c r="C2746" s="44" t="str">
        <f t="shared" si="213"/>
        <v>Crude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30</v>
      </c>
      <c r="F2746" s="225">
        <f t="shared" si="215"/>
        <v>30000</v>
      </c>
      <c r="G2746" s="214">
        <v>1247513</v>
      </c>
      <c r="H2746" s="210">
        <v>37026.387187499997</v>
      </c>
      <c r="I2746" t="s">
        <v>3510</v>
      </c>
      <c r="M2746" t="s">
        <v>4216</v>
      </c>
      <c r="N2746" t="s">
        <v>1711</v>
      </c>
      <c r="O2746" t="s">
        <v>1996</v>
      </c>
      <c r="P2746" s="211">
        <v>1000</v>
      </c>
      <c r="S2746" t="s">
        <v>1713</v>
      </c>
      <c r="T2746" t="s">
        <v>2685</v>
      </c>
      <c r="U2746" s="213">
        <v>-0.38</v>
      </c>
      <c r="V2746" t="s">
        <v>1503</v>
      </c>
      <c r="W2746" t="s">
        <v>1645</v>
      </c>
      <c r="X2746" t="s">
        <v>1715</v>
      </c>
      <c r="Y2746" t="s">
        <v>2803</v>
      </c>
      <c r="Z2746" t="s">
        <v>1716</v>
      </c>
      <c r="AA2746" t="s">
        <v>1997</v>
      </c>
      <c r="AB2746" s="210">
        <v>37043.875</v>
      </c>
      <c r="AC2746" s="210">
        <v>37072.875</v>
      </c>
    </row>
    <row r="2747" spans="1:30" x14ac:dyDescent="0.2">
      <c r="A2747" s="44" t="str">
        <f t="shared" si="211"/>
        <v xml:space="preserve"> Natural Gas Physical</v>
      </c>
      <c r="B2747" s="44" t="str">
        <f t="shared" si="212"/>
        <v/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30</v>
      </c>
      <c r="F2747" s="225">
        <f t="shared" si="215"/>
        <v>150000</v>
      </c>
      <c r="G2747" s="214">
        <v>1247514</v>
      </c>
      <c r="H2747" s="210">
        <v>37026.38722222222</v>
      </c>
      <c r="I2747" t="s">
        <v>3389</v>
      </c>
      <c r="M2747" t="s">
        <v>3795</v>
      </c>
      <c r="N2747" t="s">
        <v>3623</v>
      </c>
      <c r="O2747" t="s">
        <v>1707</v>
      </c>
      <c r="P2747" s="211">
        <v>5000</v>
      </c>
      <c r="S2747" t="s">
        <v>4320</v>
      </c>
      <c r="T2747" t="s">
        <v>3625</v>
      </c>
      <c r="U2747" s="213">
        <v>6.1150000000000002</v>
      </c>
      <c r="V2747" t="s">
        <v>1998</v>
      </c>
      <c r="W2747" t="s">
        <v>1471</v>
      </c>
      <c r="X2747" t="s">
        <v>3628</v>
      </c>
      <c r="Y2747" t="s">
        <v>3280</v>
      </c>
      <c r="Z2747" t="s">
        <v>4118</v>
      </c>
      <c r="AA2747">
        <v>790099</v>
      </c>
      <c r="AB2747" s="210">
        <v>37043.875</v>
      </c>
      <c r="AC2747" s="210">
        <v>37072.875</v>
      </c>
    </row>
    <row r="2748" spans="1:30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25">
        <f t="shared" si="215"/>
        <v>2500</v>
      </c>
      <c r="G2748" s="214">
        <v>1247515</v>
      </c>
      <c r="H2748" s="210">
        <v>37026.38722222222</v>
      </c>
      <c r="I2748" t="s">
        <v>3822</v>
      </c>
      <c r="M2748" t="s">
        <v>3795</v>
      </c>
      <c r="N2748" t="s">
        <v>3275</v>
      </c>
      <c r="O2748" t="s">
        <v>3327</v>
      </c>
      <c r="Q2748" s="211">
        <v>2500</v>
      </c>
      <c r="S2748" t="s">
        <v>3796</v>
      </c>
      <c r="T2748" t="s">
        <v>2685</v>
      </c>
      <c r="U2748" s="213">
        <v>4.33</v>
      </c>
      <c r="V2748" t="s">
        <v>3400</v>
      </c>
      <c r="W2748" t="s">
        <v>3328</v>
      </c>
      <c r="X2748" t="s">
        <v>3329</v>
      </c>
      <c r="Y2748" t="s">
        <v>3280</v>
      </c>
      <c r="Z2748" t="s">
        <v>4117</v>
      </c>
      <c r="AA2748">
        <v>790100</v>
      </c>
      <c r="AB2748" s="210">
        <v>37027.875</v>
      </c>
      <c r="AC2748" s="210">
        <v>37027.875</v>
      </c>
    </row>
    <row r="2749" spans="1:30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25">
        <f t="shared" si="215"/>
        <v>10000</v>
      </c>
      <c r="G2749" s="214">
        <v>1247516</v>
      </c>
      <c r="H2749" s="210">
        <v>37026.387256944443</v>
      </c>
      <c r="I2749" t="s">
        <v>4237</v>
      </c>
      <c r="M2749" t="s">
        <v>3795</v>
      </c>
      <c r="N2749" t="s">
        <v>3275</v>
      </c>
      <c r="O2749" t="s">
        <v>3276</v>
      </c>
      <c r="Q2749" s="211">
        <v>10000</v>
      </c>
      <c r="S2749" t="s">
        <v>3796</v>
      </c>
      <c r="T2749" t="s">
        <v>2685</v>
      </c>
      <c r="U2749" s="213">
        <v>4.5587999999999997</v>
      </c>
      <c r="V2749" t="s">
        <v>3357</v>
      </c>
      <c r="W2749" t="s">
        <v>3278</v>
      </c>
      <c r="X2749" t="s">
        <v>3279</v>
      </c>
      <c r="Y2749" t="s">
        <v>3280</v>
      </c>
      <c r="Z2749" t="s">
        <v>4117</v>
      </c>
      <c r="AA2749">
        <v>790101</v>
      </c>
      <c r="AB2749" s="210">
        <v>37027.875</v>
      </c>
      <c r="AC2749" s="210">
        <v>37027.875</v>
      </c>
    </row>
    <row r="2750" spans="1:30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25">
        <f t="shared" si="215"/>
        <v>288</v>
      </c>
      <c r="G2750" s="214">
        <v>1247517</v>
      </c>
      <c r="H2750" s="210">
        <v>37026.387256944443</v>
      </c>
      <c r="I2750" t="s">
        <v>3256</v>
      </c>
      <c r="M2750" t="s">
        <v>3795</v>
      </c>
      <c r="N2750" t="s">
        <v>3275</v>
      </c>
      <c r="O2750" t="s">
        <v>3327</v>
      </c>
      <c r="Q2750" s="211">
        <v>288</v>
      </c>
      <c r="S2750" t="s">
        <v>3796</v>
      </c>
      <c r="T2750" t="s">
        <v>2685</v>
      </c>
      <c r="U2750" s="213">
        <v>4.33</v>
      </c>
      <c r="V2750" t="s">
        <v>1999</v>
      </c>
      <c r="W2750" t="s">
        <v>3328</v>
      </c>
      <c r="X2750" t="s">
        <v>3329</v>
      </c>
      <c r="Y2750" t="s">
        <v>3280</v>
      </c>
      <c r="Z2750" t="s">
        <v>4117</v>
      </c>
      <c r="AA2750">
        <v>790102</v>
      </c>
      <c r="AB2750" s="210">
        <v>37027.875</v>
      </c>
      <c r="AC2750" s="210">
        <v>37027.875</v>
      </c>
    </row>
    <row r="2751" spans="1:30" x14ac:dyDescent="0.2">
      <c r="A2751" s="44" t="str">
        <f t="shared" si="211"/>
        <v>US Natural Gas Financial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16</v>
      </c>
      <c r="F2751" s="225">
        <f t="shared" si="215"/>
        <v>240000</v>
      </c>
      <c r="G2751" s="214">
        <v>1247519</v>
      </c>
      <c r="H2751" s="210">
        <v>37026.38726851852</v>
      </c>
      <c r="I2751" t="s">
        <v>3086</v>
      </c>
      <c r="M2751" t="s">
        <v>3795</v>
      </c>
      <c r="N2751" t="s">
        <v>3247</v>
      </c>
      <c r="O2751" t="s">
        <v>3422</v>
      </c>
      <c r="P2751" s="211">
        <v>15000</v>
      </c>
      <c r="S2751" t="s">
        <v>3796</v>
      </c>
      <c r="T2751" t="s">
        <v>2685</v>
      </c>
      <c r="U2751" s="213">
        <v>4.4400000000000004</v>
      </c>
      <c r="V2751" t="s">
        <v>1405</v>
      </c>
      <c r="W2751" t="s">
        <v>3424</v>
      </c>
      <c r="X2751" t="s">
        <v>3425</v>
      </c>
      <c r="Y2751" t="s">
        <v>2803</v>
      </c>
      <c r="Z2751" t="s">
        <v>4117</v>
      </c>
      <c r="AA2751" t="s">
        <v>2000</v>
      </c>
      <c r="AB2751" s="210">
        <v>37027.875</v>
      </c>
      <c r="AC2751" s="210">
        <v>37042.875</v>
      </c>
      <c r="AD2751">
        <f>(AC2751-AB2751+1)*SUM(P2751:Q2751)</f>
        <v>240000</v>
      </c>
    </row>
    <row r="2752" spans="1:30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25">
        <f t="shared" si="215"/>
        <v>10000</v>
      </c>
      <c r="G2752" s="214">
        <v>1247518</v>
      </c>
      <c r="H2752" s="210">
        <v>37026.38726851852</v>
      </c>
      <c r="I2752" t="s">
        <v>3157</v>
      </c>
      <c r="M2752" t="s">
        <v>3795</v>
      </c>
      <c r="N2752" t="s">
        <v>3275</v>
      </c>
      <c r="O2752" t="s">
        <v>3276</v>
      </c>
      <c r="P2752" s="211">
        <v>10000</v>
      </c>
      <c r="S2752" t="s">
        <v>3796</v>
      </c>
      <c r="T2752" t="s">
        <v>2685</v>
      </c>
      <c r="U2752" s="213">
        <v>4.5575000000000001</v>
      </c>
      <c r="V2752" t="s">
        <v>1188</v>
      </c>
      <c r="W2752" t="s">
        <v>3278</v>
      </c>
      <c r="X2752" t="s">
        <v>3279</v>
      </c>
      <c r="Y2752" t="s">
        <v>3280</v>
      </c>
      <c r="Z2752" t="s">
        <v>4117</v>
      </c>
      <c r="AA2752">
        <v>790103</v>
      </c>
      <c r="AB2752" s="210">
        <v>37027.875</v>
      </c>
      <c r="AC2752" s="210">
        <v>37027.875</v>
      </c>
    </row>
    <row r="2753" spans="1:30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25">
        <f t="shared" si="215"/>
        <v>5000</v>
      </c>
      <c r="G2753" s="214">
        <v>1247521</v>
      </c>
      <c r="H2753" s="210">
        <v>37026.387291666666</v>
      </c>
      <c r="I2753" t="s">
        <v>3256</v>
      </c>
      <c r="M2753" t="s">
        <v>3795</v>
      </c>
      <c r="N2753" t="s">
        <v>3275</v>
      </c>
      <c r="O2753" t="s">
        <v>3555</v>
      </c>
      <c r="Q2753" s="211">
        <v>5000</v>
      </c>
      <c r="S2753" t="s">
        <v>3796</v>
      </c>
      <c r="T2753" t="s">
        <v>2685</v>
      </c>
      <c r="U2753" s="213">
        <v>4.835</v>
      </c>
      <c r="V2753" t="s">
        <v>2001</v>
      </c>
      <c r="W2753" t="s">
        <v>3539</v>
      </c>
      <c r="X2753" t="s">
        <v>3540</v>
      </c>
      <c r="Y2753" t="s">
        <v>3280</v>
      </c>
      <c r="Z2753" t="s">
        <v>4117</v>
      </c>
      <c r="AA2753">
        <v>790104</v>
      </c>
      <c r="AB2753" s="210">
        <v>37027.875</v>
      </c>
      <c r="AC2753" s="210">
        <v>37027.875</v>
      </c>
    </row>
    <row r="2754" spans="1:30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25">
        <f t="shared" si="215"/>
        <v>10000</v>
      </c>
      <c r="G2754" s="214">
        <v>1247522</v>
      </c>
      <c r="H2754" s="210">
        <v>37026.387337962966</v>
      </c>
      <c r="I2754" t="s">
        <v>3281</v>
      </c>
      <c r="M2754" t="s">
        <v>3795</v>
      </c>
      <c r="N2754" t="s">
        <v>3275</v>
      </c>
      <c r="O2754" t="s">
        <v>3276</v>
      </c>
      <c r="P2754" s="211">
        <v>10000</v>
      </c>
      <c r="S2754" t="s">
        <v>3796</v>
      </c>
      <c r="T2754" t="s">
        <v>2685</v>
      </c>
      <c r="U2754" s="213">
        <v>4.5561999999999996</v>
      </c>
      <c r="V2754" t="s">
        <v>2002</v>
      </c>
      <c r="W2754" t="s">
        <v>3278</v>
      </c>
      <c r="X2754" t="s">
        <v>3279</v>
      </c>
      <c r="Y2754" t="s">
        <v>3280</v>
      </c>
      <c r="Z2754" t="s">
        <v>4117</v>
      </c>
      <c r="AA2754">
        <v>790105</v>
      </c>
      <c r="AB2754" s="210">
        <v>37027.875</v>
      </c>
      <c r="AC2754" s="210">
        <v>37027.875</v>
      </c>
    </row>
    <row r="2755" spans="1:30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25">
        <f t="shared" si="215"/>
        <v>7281</v>
      </c>
      <c r="G2755" s="214">
        <v>1247523</v>
      </c>
      <c r="H2755" s="210">
        <v>37026.387349537035</v>
      </c>
      <c r="I2755" t="s">
        <v>3324</v>
      </c>
      <c r="M2755" t="s">
        <v>3795</v>
      </c>
      <c r="N2755" t="s">
        <v>3275</v>
      </c>
      <c r="O2755" t="s">
        <v>1122</v>
      </c>
      <c r="P2755" s="211">
        <v>7281</v>
      </c>
      <c r="S2755" t="s">
        <v>3796</v>
      </c>
      <c r="T2755" t="s">
        <v>2685</v>
      </c>
      <c r="U2755" s="213">
        <v>4.3449999999999998</v>
      </c>
      <c r="V2755" t="s">
        <v>3498</v>
      </c>
      <c r="W2755" t="s">
        <v>3363</v>
      </c>
      <c r="X2755" t="s">
        <v>3364</v>
      </c>
      <c r="Y2755" t="s">
        <v>3280</v>
      </c>
      <c r="Z2755" t="s">
        <v>4117</v>
      </c>
      <c r="AA2755">
        <v>790106</v>
      </c>
      <c r="AB2755" s="210">
        <v>37027.875</v>
      </c>
      <c r="AC2755" s="210">
        <v>37027.875</v>
      </c>
    </row>
    <row r="2756" spans="1:30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25">
        <f t="shared" si="215"/>
        <v>5000</v>
      </c>
      <c r="G2756" s="214">
        <v>1247524</v>
      </c>
      <c r="H2756" s="210">
        <v>37026.387372685182</v>
      </c>
      <c r="I2756" t="s">
        <v>3234</v>
      </c>
      <c r="M2756" t="s">
        <v>3795</v>
      </c>
      <c r="N2756" t="s">
        <v>3275</v>
      </c>
      <c r="O2756" t="s">
        <v>3618</v>
      </c>
      <c r="Q2756" s="211">
        <v>5000</v>
      </c>
      <c r="S2756" t="s">
        <v>3796</v>
      </c>
      <c r="T2756" t="s">
        <v>2685</v>
      </c>
      <c r="U2756" s="213">
        <v>5.9</v>
      </c>
      <c r="V2756" t="s">
        <v>3619</v>
      </c>
      <c r="W2756" t="s">
        <v>3579</v>
      </c>
      <c r="X2756" t="s">
        <v>3580</v>
      </c>
      <c r="Y2756" t="s">
        <v>3280</v>
      </c>
      <c r="Z2756" t="s">
        <v>4117</v>
      </c>
      <c r="AA2756">
        <v>790107</v>
      </c>
      <c r="AB2756" s="210">
        <v>37027.875</v>
      </c>
      <c r="AC2756" s="210">
        <v>37027.875</v>
      </c>
    </row>
    <row r="2757" spans="1:30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25">
        <f t="shared" si="215"/>
        <v>10000</v>
      </c>
      <c r="G2757" s="214">
        <v>1247525</v>
      </c>
      <c r="H2757" s="210">
        <v>37026.387418981481</v>
      </c>
      <c r="I2757" t="s">
        <v>3157</v>
      </c>
      <c r="M2757" t="s">
        <v>3795</v>
      </c>
      <c r="N2757" t="s">
        <v>3275</v>
      </c>
      <c r="O2757" t="s">
        <v>3276</v>
      </c>
      <c r="P2757" s="211">
        <v>10000</v>
      </c>
      <c r="S2757" t="s">
        <v>3796</v>
      </c>
      <c r="T2757" t="s">
        <v>2685</v>
      </c>
      <c r="U2757" s="213">
        <v>4.5549999999999997</v>
      </c>
      <c r="V2757" t="s">
        <v>3277</v>
      </c>
      <c r="W2757" t="s">
        <v>3278</v>
      </c>
      <c r="X2757" t="s">
        <v>3279</v>
      </c>
      <c r="Y2757" t="s">
        <v>3280</v>
      </c>
      <c r="Z2757" t="s">
        <v>4117</v>
      </c>
      <c r="AA2757">
        <v>790108</v>
      </c>
      <c r="AB2757" s="210">
        <v>37027.875</v>
      </c>
      <c r="AC2757" s="210">
        <v>37027.875</v>
      </c>
    </row>
    <row r="2758" spans="1:30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25">
        <f t="shared" si="215"/>
        <v>1000</v>
      </c>
      <c r="G2758" s="214">
        <v>1247526</v>
      </c>
      <c r="H2758" s="210">
        <v>37026.387430555558</v>
      </c>
      <c r="I2758" t="s">
        <v>3246</v>
      </c>
      <c r="M2758" t="s">
        <v>3795</v>
      </c>
      <c r="N2758" t="s">
        <v>3275</v>
      </c>
      <c r="O2758" t="s">
        <v>3276</v>
      </c>
      <c r="Q2758" s="211">
        <v>1000</v>
      </c>
      <c r="S2758" t="s">
        <v>3796</v>
      </c>
      <c r="T2758" t="s">
        <v>2685</v>
      </c>
      <c r="U2758" s="213">
        <v>4.5561999999999996</v>
      </c>
      <c r="V2758" t="s">
        <v>2003</v>
      </c>
      <c r="W2758" t="s">
        <v>3278</v>
      </c>
      <c r="X2758" t="s">
        <v>3279</v>
      </c>
      <c r="Y2758" t="s">
        <v>3280</v>
      </c>
      <c r="Z2758" t="s">
        <v>4117</v>
      </c>
      <c r="AA2758">
        <v>790109</v>
      </c>
      <c r="AB2758" s="210">
        <v>37027.875</v>
      </c>
      <c r="AC2758" s="210">
        <v>37027.875</v>
      </c>
    </row>
    <row r="2759" spans="1:30" x14ac:dyDescent="0.2">
      <c r="A2759" s="44" t="str">
        <f t="shared" si="211"/>
        <v>US Power Physical</v>
      </c>
      <c r="B2759" s="44" t="str">
        <f t="shared" si="212"/>
        <v>US</v>
      </c>
      <c r="C2759" s="44" t="str">
        <f t="shared" si="213"/>
        <v>Power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62</v>
      </c>
      <c r="F2759" s="225">
        <f t="shared" si="215"/>
        <v>3100</v>
      </c>
      <c r="G2759" s="214">
        <v>1247528</v>
      </c>
      <c r="H2759" s="210">
        <v>37026.387453703705</v>
      </c>
      <c r="I2759" t="s">
        <v>3145</v>
      </c>
      <c r="M2759" t="s">
        <v>3886</v>
      </c>
      <c r="N2759" t="s">
        <v>3218</v>
      </c>
      <c r="O2759" t="s">
        <v>2004</v>
      </c>
      <c r="P2759" s="211">
        <v>50</v>
      </c>
      <c r="S2759" t="s">
        <v>3794</v>
      </c>
      <c r="T2759" t="s">
        <v>2685</v>
      </c>
      <c r="U2759" s="213">
        <v>72</v>
      </c>
      <c r="V2759" t="s">
        <v>2005</v>
      </c>
      <c r="W2759" t="s">
        <v>3368</v>
      </c>
      <c r="X2759" t="s">
        <v>3369</v>
      </c>
      <c r="Y2759" t="s">
        <v>3074</v>
      </c>
      <c r="Z2759" t="s">
        <v>4112</v>
      </c>
      <c r="AA2759">
        <v>611237.1</v>
      </c>
      <c r="AB2759" s="210">
        <v>37073</v>
      </c>
      <c r="AC2759" s="210">
        <v>37134</v>
      </c>
    </row>
    <row r="2760" spans="1:30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25">
        <f t="shared" si="215"/>
        <v>25000</v>
      </c>
      <c r="G2760" s="214">
        <v>1247529</v>
      </c>
      <c r="H2760" s="210">
        <v>37026.387465277781</v>
      </c>
      <c r="I2760" t="s">
        <v>3334</v>
      </c>
      <c r="M2760" t="s">
        <v>3795</v>
      </c>
      <c r="N2760" t="s">
        <v>3275</v>
      </c>
      <c r="O2760" t="s">
        <v>3457</v>
      </c>
      <c r="Q2760" s="211">
        <v>25000</v>
      </c>
      <c r="S2760" t="s">
        <v>3796</v>
      </c>
      <c r="T2760" t="s">
        <v>2685</v>
      </c>
      <c r="U2760" s="213">
        <v>4.46</v>
      </c>
      <c r="V2760" t="s">
        <v>1222</v>
      </c>
      <c r="W2760" t="s">
        <v>3459</v>
      </c>
      <c r="X2760" t="s">
        <v>3460</v>
      </c>
      <c r="Y2760" t="s">
        <v>3280</v>
      </c>
      <c r="Z2760" t="s">
        <v>4117</v>
      </c>
      <c r="AA2760">
        <v>790110</v>
      </c>
      <c r="AB2760" s="210">
        <v>37027.875</v>
      </c>
      <c r="AC2760" s="210">
        <v>37027.875</v>
      </c>
    </row>
    <row r="2761" spans="1:30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25">
        <f t="shared" si="215"/>
        <v>10000</v>
      </c>
      <c r="G2761" s="214">
        <v>1247531</v>
      </c>
      <c r="H2761" s="210">
        <v>37026.387476851851</v>
      </c>
      <c r="I2761" t="s">
        <v>3568</v>
      </c>
      <c r="M2761" t="s">
        <v>3795</v>
      </c>
      <c r="N2761" t="s">
        <v>3275</v>
      </c>
      <c r="O2761" t="s">
        <v>3593</v>
      </c>
      <c r="Q2761" s="211">
        <v>10000</v>
      </c>
      <c r="S2761" t="s">
        <v>3796</v>
      </c>
      <c r="T2761" t="s">
        <v>2685</v>
      </c>
      <c r="U2761" s="213">
        <v>6.15</v>
      </c>
      <c r="V2761" t="s">
        <v>3612</v>
      </c>
      <c r="W2761" t="s">
        <v>3579</v>
      </c>
      <c r="X2761" t="s">
        <v>3580</v>
      </c>
      <c r="Y2761" t="s">
        <v>3280</v>
      </c>
      <c r="Z2761" t="s">
        <v>4117</v>
      </c>
      <c r="AA2761">
        <v>790112</v>
      </c>
      <c r="AB2761" s="210">
        <v>37027.875</v>
      </c>
      <c r="AC2761" s="210">
        <v>37027.875</v>
      </c>
    </row>
    <row r="2762" spans="1:30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25">
        <f t="shared" si="215"/>
        <v>10000</v>
      </c>
      <c r="G2762" s="214">
        <v>1247530</v>
      </c>
      <c r="H2762" s="210">
        <v>37026.387476851851</v>
      </c>
      <c r="I2762" t="s">
        <v>3281</v>
      </c>
      <c r="M2762" t="s">
        <v>3795</v>
      </c>
      <c r="N2762" t="s">
        <v>3275</v>
      </c>
      <c r="O2762" t="s">
        <v>3276</v>
      </c>
      <c r="P2762" s="211">
        <v>10000</v>
      </c>
      <c r="S2762" t="s">
        <v>3796</v>
      </c>
      <c r="T2762" t="s">
        <v>2685</v>
      </c>
      <c r="U2762" s="213">
        <v>4.5537999999999998</v>
      </c>
      <c r="V2762" t="s">
        <v>2002</v>
      </c>
      <c r="W2762" t="s">
        <v>3278</v>
      </c>
      <c r="X2762" t="s">
        <v>3279</v>
      </c>
      <c r="Y2762" t="s">
        <v>3280</v>
      </c>
      <c r="Z2762" t="s">
        <v>4117</v>
      </c>
      <c r="AA2762">
        <v>790111</v>
      </c>
      <c r="AB2762" s="210">
        <v>37027.875</v>
      </c>
      <c r="AC2762" s="210">
        <v>37027.875</v>
      </c>
    </row>
    <row r="2763" spans="1:30" x14ac:dyDescent="0.2">
      <c r="A2763" s="44" t="str">
        <f t="shared" ref="A2763:A2826" si="216">B2763&amp;" "&amp;C2763&amp;" "&amp;D2763</f>
        <v>US Natural Gas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16</v>
      </c>
      <c r="F2763" s="225">
        <f t="shared" ref="F2763:F2826" si="220">E2763*SUM(P2763:Q2763)</f>
        <v>240000</v>
      </c>
      <c r="G2763" s="214">
        <v>1247532</v>
      </c>
      <c r="H2763" s="210">
        <v>37026.387488425928</v>
      </c>
      <c r="I2763" t="s">
        <v>3086</v>
      </c>
      <c r="M2763" t="s">
        <v>3795</v>
      </c>
      <c r="N2763" t="s">
        <v>3247</v>
      </c>
      <c r="O2763" t="s">
        <v>3422</v>
      </c>
      <c r="P2763" s="211">
        <v>15000</v>
      </c>
      <c r="S2763" t="s">
        <v>3796</v>
      </c>
      <c r="T2763" t="s">
        <v>2685</v>
      </c>
      <c r="U2763" s="213">
        <v>4.4349999999999996</v>
      </c>
      <c r="V2763" t="s">
        <v>1405</v>
      </c>
      <c r="W2763" t="s">
        <v>3424</v>
      </c>
      <c r="X2763" t="s">
        <v>3425</v>
      </c>
      <c r="Y2763" t="s">
        <v>2803</v>
      </c>
      <c r="Z2763" t="s">
        <v>4117</v>
      </c>
      <c r="AA2763" t="s">
        <v>2006</v>
      </c>
      <c r="AB2763" s="210">
        <v>37027.875</v>
      </c>
      <c r="AC2763" s="210">
        <v>37042.875</v>
      </c>
      <c r="AD2763">
        <f>(AC2763-AB2763+1)*SUM(P2763:Q2763)</f>
        <v>240000</v>
      </c>
    </row>
    <row r="2764" spans="1:30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25">
        <f t="shared" si="220"/>
        <v>10000</v>
      </c>
      <c r="G2764" s="214">
        <v>1247534</v>
      </c>
      <c r="H2764" s="210">
        <v>37026.38753472222</v>
      </c>
      <c r="I2764" t="s">
        <v>3272</v>
      </c>
      <c r="M2764" t="s">
        <v>3795</v>
      </c>
      <c r="N2764" t="s">
        <v>3275</v>
      </c>
      <c r="O2764" t="s">
        <v>3593</v>
      </c>
      <c r="P2764" s="211">
        <v>10000</v>
      </c>
      <c r="S2764" t="s">
        <v>3796</v>
      </c>
      <c r="T2764" t="s">
        <v>2685</v>
      </c>
      <c r="U2764" s="213">
        <v>6.05</v>
      </c>
      <c r="V2764" t="s">
        <v>1622</v>
      </c>
      <c r="W2764" t="s">
        <v>3579</v>
      </c>
      <c r="X2764" t="s">
        <v>3580</v>
      </c>
      <c r="Y2764" t="s">
        <v>3280</v>
      </c>
      <c r="Z2764" t="s">
        <v>4117</v>
      </c>
      <c r="AA2764">
        <v>790114</v>
      </c>
      <c r="AB2764" s="210">
        <v>37027.875</v>
      </c>
      <c r="AC2764" s="210">
        <v>37027.875</v>
      </c>
    </row>
    <row r="2765" spans="1:30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25">
        <f t="shared" si="220"/>
        <v>5000</v>
      </c>
      <c r="G2765" s="214">
        <v>1247535</v>
      </c>
      <c r="H2765" s="210">
        <v>37026.387638888889</v>
      </c>
      <c r="I2765" t="s">
        <v>4237</v>
      </c>
      <c r="M2765" t="s">
        <v>3795</v>
      </c>
      <c r="N2765" t="s">
        <v>3275</v>
      </c>
      <c r="O2765" t="s">
        <v>3407</v>
      </c>
      <c r="P2765" s="211">
        <v>5000</v>
      </c>
      <c r="S2765" t="s">
        <v>3796</v>
      </c>
      <c r="T2765" t="s">
        <v>2685</v>
      </c>
      <c r="U2765" s="213">
        <v>4.665</v>
      </c>
      <c r="V2765" t="s">
        <v>3357</v>
      </c>
      <c r="W2765" t="s">
        <v>3408</v>
      </c>
      <c r="X2765" t="s">
        <v>3409</v>
      </c>
      <c r="Y2765" t="s">
        <v>3280</v>
      </c>
      <c r="Z2765" t="s">
        <v>4117</v>
      </c>
      <c r="AA2765">
        <v>790115</v>
      </c>
      <c r="AB2765" s="210">
        <v>37027.875</v>
      </c>
      <c r="AC2765" s="210">
        <v>37027.875</v>
      </c>
    </row>
    <row r="2766" spans="1:30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25">
        <f t="shared" si="220"/>
        <v>15000</v>
      </c>
      <c r="G2766" s="214">
        <v>1247537</v>
      </c>
      <c r="H2766" s="210">
        <v>37026.387696759259</v>
      </c>
      <c r="I2766" t="s">
        <v>3758</v>
      </c>
      <c r="M2766" t="s">
        <v>3795</v>
      </c>
      <c r="N2766" t="s">
        <v>3275</v>
      </c>
      <c r="O2766" t="s">
        <v>3457</v>
      </c>
      <c r="P2766" s="211">
        <v>15000</v>
      </c>
      <c r="S2766" t="s">
        <v>3796</v>
      </c>
      <c r="T2766" t="s">
        <v>2685</v>
      </c>
      <c r="U2766" s="213">
        <v>4.46</v>
      </c>
      <c r="V2766" t="s">
        <v>1924</v>
      </c>
      <c r="W2766" t="s">
        <v>3459</v>
      </c>
      <c r="X2766" t="s">
        <v>3460</v>
      </c>
      <c r="Y2766" t="s">
        <v>3280</v>
      </c>
      <c r="Z2766" t="s">
        <v>4117</v>
      </c>
      <c r="AA2766">
        <v>790117</v>
      </c>
      <c r="AB2766" s="210">
        <v>37027.875</v>
      </c>
      <c r="AC2766" s="210">
        <v>37027.875</v>
      </c>
    </row>
    <row r="2767" spans="1:30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25">
        <f t="shared" si="220"/>
        <v>5000</v>
      </c>
      <c r="G2767" s="214">
        <v>1247536</v>
      </c>
      <c r="H2767" s="210">
        <v>37026.387696759259</v>
      </c>
      <c r="I2767" t="s">
        <v>2007</v>
      </c>
      <c r="M2767" t="s">
        <v>3795</v>
      </c>
      <c r="N2767" t="s">
        <v>3275</v>
      </c>
      <c r="O2767" t="s">
        <v>1057</v>
      </c>
      <c r="Q2767" s="211">
        <v>5000</v>
      </c>
      <c r="S2767" t="s">
        <v>3796</v>
      </c>
      <c r="T2767" t="s">
        <v>2685</v>
      </c>
      <c r="U2767" s="213">
        <v>4.3049999999999997</v>
      </c>
      <c r="V2767" t="s">
        <v>2008</v>
      </c>
      <c r="W2767" t="s">
        <v>3586</v>
      </c>
      <c r="X2767" t="s">
        <v>3587</v>
      </c>
      <c r="Y2767" t="s">
        <v>3280</v>
      </c>
      <c r="Z2767" t="s">
        <v>4117</v>
      </c>
      <c r="AA2767">
        <v>790116</v>
      </c>
      <c r="AB2767" s="210">
        <v>37027.875</v>
      </c>
      <c r="AC2767" s="210">
        <v>37027.875</v>
      </c>
    </row>
    <row r="2768" spans="1:30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25">
        <f t="shared" si="220"/>
        <v>5000</v>
      </c>
      <c r="G2768" s="214">
        <v>1247539</v>
      </c>
      <c r="H2768" s="210">
        <v>37026.387731481482</v>
      </c>
      <c r="I2768" t="s">
        <v>3614</v>
      </c>
      <c r="M2768" t="s">
        <v>3795</v>
      </c>
      <c r="N2768" t="s">
        <v>3275</v>
      </c>
      <c r="O2768" t="s">
        <v>3607</v>
      </c>
      <c r="Q2768" s="211">
        <v>5000</v>
      </c>
      <c r="S2768" t="s">
        <v>3796</v>
      </c>
      <c r="T2768" t="s">
        <v>2685</v>
      </c>
      <c r="U2768" s="213">
        <v>4.3499999999999996</v>
      </c>
      <c r="V2768" t="s">
        <v>2009</v>
      </c>
      <c r="W2768" t="s">
        <v>3609</v>
      </c>
      <c r="X2768" t="s">
        <v>3580</v>
      </c>
      <c r="Y2768" t="s">
        <v>3280</v>
      </c>
      <c r="Z2768" t="s">
        <v>4117</v>
      </c>
      <c r="AA2768">
        <v>790118</v>
      </c>
      <c r="AB2768" s="210">
        <v>37027.875</v>
      </c>
      <c r="AC2768" s="210">
        <v>37027.875</v>
      </c>
    </row>
    <row r="2769" spans="1:30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25">
        <f t="shared" si="220"/>
        <v>10000</v>
      </c>
      <c r="G2769" s="214">
        <v>1247540</v>
      </c>
      <c r="H2769" s="210">
        <v>37026.387800925928</v>
      </c>
      <c r="I2769" t="s">
        <v>3374</v>
      </c>
      <c r="M2769" t="s">
        <v>3795</v>
      </c>
      <c r="N2769" t="s">
        <v>3275</v>
      </c>
      <c r="O2769" t="s">
        <v>3535</v>
      </c>
      <c r="P2769" s="211">
        <v>10000</v>
      </c>
      <c r="S2769" t="s">
        <v>3796</v>
      </c>
      <c r="T2769" t="s">
        <v>2685</v>
      </c>
      <c r="U2769" s="213">
        <v>4.415</v>
      </c>
      <c r="V2769" t="s">
        <v>2010</v>
      </c>
      <c r="W2769" t="s">
        <v>3471</v>
      </c>
      <c r="X2769" t="s">
        <v>3472</v>
      </c>
      <c r="Y2769" t="s">
        <v>3280</v>
      </c>
      <c r="Z2769" t="s">
        <v>4117</v>
      </c>
      <c r="AA2769">
        <v>790119</v>
      </c>
      <c r="AB2769" s="210">
        <v>37027.875</v>
      </c>
      <c r="AC2769" s="210">
        <v>37027.875</v>
      </c>
    </row>
    <row r="2770" spans="1:30" x14ac:dyDescent="0.2">
      <c r="A2770" s="44" t="str">
        <f t="shared" si="216"/>
        <v xml:space="preserve"> Natural Gas Physical</v>
      </c>
      <c r="B2770" s="44" t="str">
        <f t="shared" si="217"/>
        <v/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25">
        <f t="shared" si="220"/>
        <v>5000</v>
      </c>
      <c r="G2770" s="214">
        <v>1247542</v>
      </c>
      <c r="H2770" s="210">
        <v>37026.387824074074</v>
      </c>
      <c r="I2770" t="s">
        <v>1416</v>
      </c>
      <c r="M2770" t="s">
        <v>3795</v>
      </c>
      <c r="N2770" t="s">
        <v>3623</v>
      </c>
      <c r="O2770" t="s">
        <v>1417</v>
      </c>
      <c r="P2770" s="211">
        <v>5000</v>
      </c>
      <c r="S2770" t="s">
        <v>3796</v>
      </c>
      <c r="T2770" t="s">
        <v>2685</v>
      </c>
      <c r="U2770" s="213">
        <v>4.3600000000000003</v>
      </c>
      <c r="V2770" t="s">
        <v>1418</v>
      </c>
      <c r="W2770" t="s">
        <v>1419</v>
      </c>
      <c r="X2770" t="s">
        <v>1420</v>
      </c>
      <c r="Y2770" t="s">
        <v>3280</v>
      </c>
      <c r="Z2770" t="s">
        <v>4118</v>
      </c>
      <c r="AA2770">
        <v>790121</v>
      </c>
      <c r="AB2770" s="210">
        <v>37027.875</v>
      </c>
      <c r="AC2770" s="210">
        <v>37027.875</v>
      </c>
    </row>
    <row r="2771" spans="1:30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25">
        <f t="shared" si="220"/>
        <v>5000</v>
      </c>
      <c r="G2771" s="214">
        <v>1247544</v>
      </c>
      <c r="H2771" s="210">
        <v>37026.387824074074</v>
      </c>
      <c r="I2771" t="s">
        <v>3386</v>
      </c>
      <c r="M2771" t="s">
        <v>3795</v>
      </c>
      <c r="N2771" t="s">
        <v>3275</v>
      </c>
      <c r="O2771" t="s">
        <v>3607</v>
      </c>
      <c r="P2771" s="211">
        <v>5000</v>
      </c>
      <c r="S2771" t="s">
        <v>3796</v>
      </c>
      <c r="T2771" t="s">
        <v>2685</v>
      </c>
      <c r="U2771" s="213">
        <v>4.3250000000000002</v>
      </c>
      <c r="V2771" t="s">
        <v>1209</v>
      </c>
      <c r="W2771" t="s">
        <v>3609</v>
      </c>
      <c r="X2771" t="s">
        <v>3580</v>
      </c>
      <c r="Y2771" t="s">
        <v>3280</v>
      </c>
      <c r="Z2771" t="s">
        <v>4117</v>
      </c>
      <c r="AA2771">
        <v>790120</v>
      </c>
      <c r="AB2771" s="210">
        <v>37027.875</v>
      </c>
      <c r="AC2771" s="210">
        <v>37027.875</v>
      </c>
    </row>
    <row r="2772" spans="1:30" x14ac:dyDescent="0.2">
      <c r="A2772" s="44" t="str">
        <f t="shared" si="216"/>
        <v>US Power Physical</v>
      </c>
      <c r="B2772" s="44" t="str">
        <f t="shared" si="217"/>
        <v>US</v>
      </c>
      <c r="C2772" s="44" t="str">
        <f t="shared" si="218"/>
        <v>Power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92</v>
      </c>
      <c r="F2772" s="225">
        <f t="shared" si="220"/>
        <v>2300</v>
      </c>
      <c r="G2772" s="214">
        <v>1247545</v>
      </c>
      <c r="H2772" s="210">
        <v>37026.387824074074</v>
      </c>
      <c r="I2772" t="s">
        <v>3093</v>
      </c>
      <c r="M2772" t="s">
        <v>3886</v>
      </c>
      <c r="N2772" t="s">
        <v>3645</v>
      </c>
      <c r="O2772" t="s">
        <v>2011</v>
      </c>
      <c r="P2772" s="211">
        <v>25</v>
      </c>
      <c r="S2772" t="s">
        <v>3794</v>
      </c>
      <c r="T2772" t="s">
        <v>2685</v>
      </c>
      <c r="U2772" s="213">
        <v>363.5</v>
      </c>
      <c r="V2772" t="s">
        <v>1388</v>
      </c>
      <c r="W2772" t="s">
        <v>1377</v>
      </c>
      <c r="X2772" t="s">
        <v>1378</v>
      </c>
      <c r="Y2772" t="s">
        <v>3074</v>
      </c>
      <c r="Z2772" t="s">
        <v>4112</v>
      </c>
      <c r="AA2772">
        <v>611239.1</v>
      </c>
      <c r="AB2772" s="210">
        <v>37073.701388888891</v>
      </c>
      <c r="AC2772" s="210">
        <v>37164.701388888891</v>
      </c>
    </row>
    <row r="2773" spans="1:30" x14ac:dyDescent="0.2">
      <c r="A2773" s="44" t="str">
        <f t="shared" si="216"/>
        <v>US Power Physical</v>
      </c>
      <c r="B2773" s="44" t="str">
        <f t="shared" si="217"/>
        <v>US</v>
      </c>
      <c r="C2773" s="44" t="str">
        <f t="shared" si="218"/>
        <v>Power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92</v>
      </c>
      <c r="F2773" s="225">
        <f t="shared" si="220"/>
        <v>2300</v>
      </c>
      <c r="G2773" s="214">
        <v>1247543</v>
      </c>
      <c r="H2773" s="210">
        <v>37026.387824074074</v>
      </c>
      <c r="I2773" t="s">
        <v>3093</v>
      </c>
      <c r="M2773" t="s">
        <v>3886</v>
      </c>
      <c r="N2773" t="s">
        <v>3645</v>
      </c>
      <c r="O2773" t="s">
        <v>1412</v>
      </c>
      <c r="Q2773" s="211">
        <v>25</v>
      </c>
      <c r="S2773" t="s">
        <v>3794</v>
      </c>
      <c r="T2773" t="s">
        <v>2685</v>
      </c>
      <c r="U2773" s="213">
        <v>353.5</v>
      </c>
      <c r="V2773" t="s">
        <v>1388</v>
      </c>
      <c r="W2773" t="s">
        <v>1377</v>
      </c>
      <c r="X2773" t="s">
        <v>1378</v>
      </c>
      <c r="Y2773" t="s">
        <v>3074</v>
      </c>
      <c r="Z2773" t="s">
        <v>4112</v>
      </c>
      <c r="AA2773">
        <v>611238.1</v>
      </c>
      <c r="AB2773" s="210">
        <v>37073.701388888891</v>
      </c>
      <c r="AC2773" s="210">
        <v>37164.701388888891</v>
      </c>
    </row>
    <row r="2774" spans="1:30" x14ac:dyDescent="0.2">
      <c r="A2774" s="44" t="str">
        <f t="shared" si="216"/>
        <v>US Natural Gas Financial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Financial</v>
      </c>
      <c r="E2774" s="44">
        <f>IF(VLOOKUP(S2774,'DD-Lookup'!$J$6:$L$50,3,FALSE)="Monthly",(YEAR(AC2774)-YEAR(AB2774))*12+MONTH(AC2774)-MONTH(AB2774)+1,(AC2774-AB2774+1))</f>
        <v>153</v>
      </c>
      <c r="F2774" s="225">
        <f t="shared" si="220"/>
        <v>3060000</v>
      </c>
      <c r="G2774" s="214">
        <v>1247546</v>
      </c>
      <c r="H2774" s="210">
        <v>37026.38790509259</v>
      </c>
      <c r="I2774" t="s">
        <v>3287</v>
      </c>
      <c r="M2774" t="s">
        <v>3795</v>
      </c>
      <c r="N2774" t="s">
        <v>3303</v>
      </c>
      <c r="O2774" t="s">
        <v>2012</v>
      </c>
      <c r="P2774" s="211">
        <v>20000</v>
      </c>
      <c r="S2774" t="s">
        <v>3796</v>
      </c>
      <c r="T2774" t="s">
        <v>2685</v>
      </c>
      <c r="U2774" s="213">
        <v>3.2500000000000001E-2</v>
      </c>
      <c r="V2774" t="s">
        <v>2013</v>
      </c>
      <c r="W2774" t="s">
        <v>1070</v>
      </c>
      <c r="X2774" t="s">
        <v>1071</v>
      </c>
      <c r="Y2774" t="s">
        <v>2803</v>
      </c>
      <c r="Z2774" t="s">
        <v>4117</v>
      </c>
      <c r="AA2774" t="s">
        <v>2014</v>
      </c>
      <c r="AB2774" s="210">
        <v>37043</v>
      </c>
      <c r="AC2774" s="210">
        <v>37195</v>
      </c>
      <c r="AD2774">
        <f>(AC2774-AB2774+1)*SUM(P2774:Q2774)</f>
        <v>3060000</v>
      </c>
    </row>
    <row r="2775" spans="1:30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25">
        <f t="shared" si="220"/>
        <v>5000</v>
      </c>
      <c r="G2775" s="214">
        <v>1247547</v>
      </c>
      <c r="H2775" s="210">
        <v>37026.387916666667</v>
      </c>
      <c r="I2775" t="s">
        <v>3324</v>
      </c>
      <c r="M2775" t="s">
        <v>3795</v>
      </c>
      <c r="N2775" t="s">
        <v>3275</v>
      </c>
      <c r="O2775" t="s">
        <v>3655</v>
      </c>
      <c r="P2775" s="211">
        <v>5000</v>
      </c>
      <c r="S2775" t="s">
        <v>3796</v>
      </c>
      <c r="T2775" t="s">
        <v>2685</v>
      </c>
      <c r="U2775" s="213">
        <v>3.395</v>
      </c>
      <c r="V2775" t="s">
        <v>1194</v>
      </c>
      <c r="W2775" t="s">
        <v>3656</v>
      </c>
      <c r="X2775" t="s">
        <v>3580</v>
      </c>
      <c r="Y2775" t="s">
        <v>3280</v>
      </c>
      <c r="Z2775" t="s">
        <v>4117</v>
      </c>
      <c r="AA2775">
        <v>790123</v>
      </c>
      <c r="AB2775" s="210">
        <v>37027.875</v>
      </c>
      <c r="AC2775" s="210">
        <v>37027.875</v>
      </c>
    </row>
    <row r="2776" spans="1:30" x14ac:dyDescent="0.2">
      <c r="A2776" s="44" t="str">
        <f t="shared" si="216"/>
        <v xml:space="preserve"> Natural Gas Physical</v>
      </c>
      <c r="B2776" s="44" t="str">
        <f t="shared" si="217"/>
        <v/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25">
        <f t="shared" si="220"/>
        <v>3000</v>
      </c>
      <c r="G2776" s="214">
        <v>1247548</v>
      </c>
      <c r="H2776" s="210">
        <v>37026.387928240743</v>
      </c>
      <c r="I2776" t="s">
        <v>1416</v>
      </c>
      <c r="M2776" t="s">
        <v>3795</v>
      </c>
      <c r="N2776" t="s">
        <v>3623</v>
      </c>
      <c r="O2776" t="s">
        <v>1417</v>
      </c>
      <c r="P2776" s="211">
        <v>3000</v>
      </c>
      <c r="S2776" t="s">
        <v>3796</v>
      </c>
      <c r="T2776" t="s">
        <v>2685</v>
      </c>
      <c r="U2776" s="213">
        <v>4.34</v>
      </c>
      <c r="V2776" t="s">
        <v>1418</v>
      </c>
      <c r="W2776" t="s">
        <v>1419</v>
      </c>
      <c r="X2776" t="s">
        <v>1420</v>
      </c>
      <c r="Y2776" t="s">
        <v>3280</v>
      </c>
      <c r="Z2776" t="s">
        <v>4118</v>
      </c>
      <c r="AA2776">
        <v>790124</v>
      </c>
      <c r="AB2776" s="210">
        <v>37027.875</v>
      </c>
      <c r="AC2776" s="210">
        <v>37027.875</v>
      </c>
    </row>
    <row r="2777" spans="1:30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25">
        <f t="shared" si="220"/>
        <v>5000</v>
      </c>
      <c r="G2777" s="214">
        <v>1247549</v>
      </c>
      <c r="H2777" s="210">
        <v>37026.387939814813</v>
      </c>
      <c r="I2777" t="s">
        <v>3614</v>
      </c>
      <c r="M2777" t="s">
        <v>3795</v>
      </c>
      <c r="N2777" t="s">
        <v>3275</v>
      </c>
      <c r="O2777" t="s">
        <v>3607</v>
      </c>
      <c r="Q2777" s="211">
        <v>5000</v>
      </c>
      <c r="S2777" t="s">
        <v>3796</v>
      </c>
      <c r="T2777" t="s">
        <v>2685</v>
      </c>
      <c r="U2777" s="213">
        <v>4.3499999999999996</v>
      </c>
      <c r="V2777" t="s">
        <v>2009</v>
      </c>
      <c r="W2777" t="s">
        <v>3609</v>
      </c>
      <c r="X2777" t="s">
        <v>3580</v>
      </c>
      <c r="Y2777" t="s">
        <v>3280</v>
      </c>
      <c r="Z2777" t="s">
        <v>4117</v>
      </c>
      <c r="AA2777">
        <v>790125</v>
      </c>
      <c r="AB2777" s="210">
        <v>37027.875</v>
      </c>
      <c r="AC2777" s="210">
        <v>37027.875</v>
      </c>
    </row>
    <row r="2778" spans="1:30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25">
        <f t="shared" si="220"/>
        <v>7500</v>
      </c>
      <c r="G2778" s="214">
        <v>1247550</v>
      </c>
      <c r="H2778" s="210">
        <v>37026.38795138889</v>
      </c>
      <c r="I2778" t="s">
        <v>3272</v>
      </c>
      <c r="M2778" t="s">
        <v>3795</v>
      </c>
      <c r="N2778" t="s">
        <v>3275</v>
      </c>
      <c r="O2778" t="s">
        <v>3693</v>
      </c>
      <c r="Q2778" s="211">
        <v>7500</v>
      </c>
      <c r="S2778" t="s">
        <v>3796</v>
      </c>
      <c r="T2778" t="s">
        <v>2685</v>
      </c>
      <c r="U2778" s="213">
        <v>10.824999999999999</v>
      </c>
      <c r="V2778" t="s">
        <v>1622</v>
      </c>
      <c r="W2778" t="s">
        <v>3695</v>
      </c>
      <c r="X2778" t="s">
        <v>3580</v>
      </c>
      <c r="Y2778" t="s">
        <v>3280</v>
      </c>
      <c r="Z2778" t="s">
        <v>4117</v>
      </c>
      <c r="AA2778">
        <v>790126</v>
      </c>
      <c r="AB2778" s="210">
        <v>37027.875</v>
      </c>
      <c r="AC2778" s="210">
        <v>37027.875</v>
      </c>
    </row>
    <row r="2779" spans="1:30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25">
        <f t="shared" si="220"/>
        <v>5000</v>
      </c>
      <c r="G2779" s="214">
        <v>1247551</v>
      </c>
      <c r="H2779" s="210">
        <v>37026.387986111113</v>
      </c>
      <c r="I2779" t="s">
        <v>3822</v>
      </c>
      <c r="M2779" t="s">
        <v>3795</v>
      </c>
      <c r="N2779" t="s">
        <v>3275</v>
      </c>
      <c r="O2779" t="s">
        <v>3361</v>
      </c>
      <c r="Q2779" s="211">
        <v>5000</v>
      </c>
      <c r="S2779" t="s">
        <v>3796</v>
      </c>
      <c r="T2779" t="s">
        <v>2685</v>
      </c>
      <c r="U2779" s="213">
        <v>4.4000000000000004</v>
      </c>
      <c r="V2779" t="s">
        <v>3400</v>
      </c>
      <c r="W2779" t="s">
        <v>3363</v>
      </c>
      <c r="X2779" t="s">
        <v>3364</v>
      </c>
      <c r="Y2779" t="s">
        <v>3280</v>
      </c>
      <c r="Z2779" t="s">
        <v>4117</v>
      </c>
      <c r="AA2779">
        <v>790127</v>
      </c>
      <c r="AB2779" s="210">
        <v>37027.875</v>
      </c>
      <c r="AC2779" s="210">
        <v>37027.875</v>
      </c>
    </row>
    <row r="2780" spans="1:30" x14ac:dyDescent="0.2">
      <c r="A2780" s="44" t="str">
        <f t="shared" si="216"/>
        <v xml:space="preserve"> Natural Gas Physical</v>
      </c>
      <c r="B2780" s="44" t="str">
        <f t="shared" si="217"/>
        <v/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25">
        <f t="shared" si="220"/>
        <v>5000</v>
      </c>
      <c r="G2780" s="214">
        <v>1247552</v>
      </c>
      <c r="H2780" s="210">
        <v>37026.388009259259</v>
      </c>
      <c r="I2780" t="s">
        <v>3475</v>
      </c>
      <c r="M2780" t="s">
        <v>3795</v>
      </c>
      <c r="N2780" t="s">
        <v>3623</v>
      </c>
      <c r="O2780" t="s">
        <v>1417</v>
      </c>
      <c r="Q2780" s="211">
        <v>5000</v>
      </c>
      <c r="S2780" t="s">
        <v>3796</v>
      </c>
      <c r="T2780" t="s">
        <v>2685</v>
      </c>
      <c r="U2780" s="213">
        <v>4.38</v>
      </c>
      <c r="V2780" t="s">
        <v>1864</v>
      </c>
      <c r="W2780" t="s">
        <v>1419</v>
      </c>
      <c r="X2780" t="s">
        <v>1420</v>
      </c>
      <c r="Y2780" t="s">
        <v>3280</v>
      </c>
      <c r="Z2780" t="s">
        <v>4118</v>
      </c>
      <c r="AA2780">
        <v>790128</v>
      </c>
      <c r="AB2780" s="210">
        <v>37027.875</v>
      </c>
      <c r="AC2780" s="210">
        <v>37027.875</v>
      </c>
    </row>
    <row r="2781" spans="1:30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25">
        <f t="shared" si="220"/>
        <v>6000</v>
      </c>
      <c r="G2781" s="214">
        <v>1247553</v>
      </c>
      <c r="H2781" s="210">
        <v>37026.388009259259</v>
      </c>
      <c r="I2781" t="s">
        <v>1804</v>
      </c>
      <c r="M2781" t="s">
        <v>3795</v>
      </c>
      <c r="N2781" t="s">
        <v>3275</v>
      </c>
      <c r="O2781" t="s">
        <v>3276</v>
      </c>
      <c r="Q2781" s="211">
        <v>6000</v>
      </c>
      <c r="S2781" t="s">
        <v>3796</v>
      </c>
      <c r="T2781" t="s">
        <v>2685</v>
      </c>
      <c r="U2781" s="213">
        <v>4.5525000000000002</v>
      </c>
      <c r="V2781" t="s">
        <v>1805</v>
      </c>
      <c r="W2781" t="s">
        <v>3278</v>
      </c>
      <c r="X2781" t="s">
        <v>3279</v>
      </c>
      <c r="Y2781" t="s">
        <v>3280</v>
      </c>
      <c r="Z2781" t="s">
        <v>4117</v>
      </c>
      <c r="AA2781">
        <v>790129</v>
      </c>
      <c r="AB2781" s="210">
        <v>37027.875</v>
      </c>
      <c r="AC2781" s="210">
        <v>37027.875</v>
      </c>
    </row>
    <row r="2782" spans="1:30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25">
        <f t="shared" si="220"/>
        <v>3000</v>
      </c>
      <c r="G2782" s="214">
        <v>1247554</v>
      </c>
      <c r="H2782" s="210">
        <v>37026.388032407405</v>
      </c>
      <c r="I2782" t="s">
        <v>4237</v>
      </c>
      <c r="M2782" t="s">
        <v>3795</v>
      </c>
      <c r="N2782" t="s">
        <v>3275</v>
      </c>
      <c r="O2782" t="s">
        <v>3276</v>
      </c>
      <c r="Q2782" s="211">
        <v>3000</v>
      </c>
      <c r="S2782" t="s">
        <v>3796</v>
      </c>
      <c r="T2782" t="s">
        <v>2685</v>
      </c>
      <c r="U2782" s="213">
        <v>4.5525000000000002</v>
      </c>
      <c r="V2782" t="s">
        <v>3357</v>
      </c>
      <c r="W2782" t="s">
        <v>3278</v>
      </c>
      <c r="X2782" t="s">
        <v>3279</v>
      </c>
      <c r="Y2782" t="s">
        <v>3280</v>
      </c>
      <c r="Z2782" t="s">
        <v>4117</v>
      </c>
      <c r="AA2782">
        <v>790130</v>
      </c>
      <c r="AB2782" s="210">
        <v>37027.875</v>
      </c>
      <c r="AC2782" s="210">
        <v>37027.875</v>
      </c>
    </row>
    <row r="2783" spans="1:30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25">
        <f t="shared" si="220"/>
        <v>3383</v>
      </c>
      <c r="G2783" s="214">
        <v>1247556</v>
      </c>
      <c r="H2783" s="210">
        <v>37026.388078703705</v>
      </c>
      <c r="I2783" t="s">
        <v>3386</v>
      </c>
      <c r="M2783" t="s">
        <v>3795</v>
      </c>
      <c r="N2783" t="s">
        <v>3275</v>
      </c>
      <c r="O2783" t="s">
        <v>3340</v>
      </c>
      <c r="P2783" s="211">
        <v>3383</v>
      </c>
      <c r="S2783" t="s">
        <v>3796</v>
      </c>
      <c r="T2783" t="s">
        <v>2685</v>
      </c>
      <c r="U2783" s="213">
        <v>4.335</v>
      </c>
      <c r="V2783" t="s">
        <v>1328</v>
      </c>
      <c r="W2783" t="s">
        <v>3328</v>
      </c>
      <c r="X2783" t="s">
        <v>3329</v>
      </c>
      <c r="Y2783" t="s">
        <v>3280</v>
      </c>
      <c r="Z2783" t="s">
        <v>4117</v>
      </c>
      <c r="AA2783">
        <v>790132</v>
      </c>
      <c r="AB2783" s="210">
        <v>37027.875</v>
      </c>
      <c r="AC2783" s="210">
        <v>37027.875</v>
      </c>
    </row>
    <row r="2784" spans="1:30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25">
        <f t="shared" si="220"/>
        <v>723</v>
      </c>
      <c r="G2784" s="214">
        <v>1247555</v>
      </c>
      <c r="H2784" s="210">
        <v>37026.388078703705</v>
      </c>
      <c r="I2784" t="s">
        <v>3234</v>
      </c>
      <c r="M2784" t="s">
        <v>3795</v>
      </c>
      <c r="N2784" t="s">
        <v>3275</v>
      </c>
      <c r="O2784" t="s">
        <v>3516</v>
      </c>
      <c r="Q2784" s="211">
        <v>723</v>
      </c>
      <c r="S2784" t="s">
        <v>3796</v>
      </c>
      <c r="T2784" t="s">
        <v>2685</v>
      </c>
      <c r="U2784" s="213">
        <v>4.7</v>
      </c>
      <c r="V2784" t="s">
        <v>3571</v>
      </c>
      <c r="W2784" t="s">
        <v>3518</v>
      </c>
      <c r="X2784" t="s">
        <v>3519</v>
      </c>
      <c r="Y2784" t="s">
        <v>3280</v>
      </c>
      <c r="Z2784" t="s">
        <v>4117</v>
      </c>
      <c r="AA2784">
        <v>790131</v>
      </c>
      <c r="AB2784" s="210">
        <v>37027.875</v>
      </c>
      <c r="AC2784" s="210">
        <v>37027.875</v>
      </c>
    </row>
    <row r="2785" spans="1:30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25">
        <f t="shared" si="220"/>
        <v>626</v>
      </c>
      <c r="G2785" s="214">
        <v>1247557</v>
      </c>
      <c r="H2785" s="210">
        <v>37026.388124999998</v>
      </c>
      <c r="I2785" t="s">
        <v>3157</v>
      </c>
      <c r="M2785" t="s">
        <v>3795</v>
      </c>
      <c r="N2785" t="s">
        <v>3275</v>
      </c>
      <c r="O2785" t="s">
        <v>3607</v>
      </c>
      <c r="P2785" s="211">
        <v>626</v>
      </c>
      <c r="S2785" t="s">
        <v>3796</v>
      </c>
      <c r="T2785" t="s">
        <v>2685</v>
      </c>
      <c r="U2785" s="213">
        <v>4.3250000000000002</v>
      </c>
      <c r="V2785" t="s">
        <v>1678</v>
      </c>
      <c r="W2785" t="s">
        <v>3609</v>
      </c>
      <c r="X2785" t="s">
        <v>3580</v>
      </c>
      <c r="Y2785" t="s">
        <v>3280</v>
      </c>
      <c r="Z2785" t="s">
        <v>4117</v>
      </c>
      <c r="AA2785">
        <v>790133</v>
      </c>
      <c r="AB2785" s="210">
        <v>37027.875</v>
      </c>
      <c r="AC2785" s="210">
        <v>37027.875</v>
      </c>
    </row>
    <row r="2786" spans="1:30" x14ac:dyDescent="0.2">
      <c r="A2786" s="44" t="str">
        <f t="shared" si="216"/>
        <v xml:space="preserve"> Metals Financial</v>
      </c>
      <c r="B2786" s="44" t="str">
        <f t="shared" si="217"/>
        <v/>
      </c>
      <c r="C2786" s="44" t="str">
        <f t="shared" si="218"/>
        <v>Metals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1</v>
      </c>
      <c r="F2786" s="225">
        <f t="shared" si="220"/>
        <v>20</v>
      </c>
      <c r="G2786" s="214">
        <v>1247558</v>
      </c>
      <c r="H2786" s="210">
        <v>37026.388148148151</v>
      </c>
      <c r="I2786" t="s">
        <v>2623</v>
      </c>
      <c r="M2786" t="s">
        <v>3801</v>
      </c>
      <c r="N2786" t="s">
        <v>2782</v>
      </c>
      <c r="O2786" t="s">
        <v>2783</v>
      </c>
      <c r="P2786" s="211">
        <v>20</v>
      </c>
      <c r="S2786" t="s">
        <v>2684</v>
      </c>
      <c r="T2786" t="s">
        <v>2685</v>
      </c>
      <c r="U2786" s="213">
        <v>1512</v>
      </c>
      <c r="V2786" t="s">
        <v>2790</v>
      </c>
      <c r="W2786" t="s">
        <v>2732</v>
      </c>
      <c r="X2786" t="s">
        <v>2688</v>
      </c>
      <c r="Y2786" t="s">
        <v>2689</v>
      </c>
      <c r="Z2786" t="s">
        <v>2690</v>
      </c>
      <c r="AA2786">
        <v>2129971</v>
      </c>
    </row>
    <row r="2787" spans="1:30" x14ac:dyDescent="0.2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151</v>
      </c>
      <c r="F2787" s="225">
        <f t="shared" si="220"/>
        <v>377500</v>
      </c>
      <c r="G2787" s="214">
        <v>1247560</v>
      </c>
      <c r="H2787" s="210">
        <v>37026.388206018521</v>
      </c>
      <c r="I2787" t="s">
        <v>1262</v>
      </c>
      <c r="M2787" t="s">
        <v>3795</v>
      </c>
      <c r="N2787" t="s">
        <v>3247</v>
      </c>
      <c r="O2787" t="s">
        <v>3346</v>
      </c>
      <c r="P2787" s="211">
        <v>2500</v>
      </c>
      <c r="S2787" t="s">
        <v>3796</v>
      </c>
      <c r="T2787" t="s">
        <v>2685</v>
      </c>
      <c r="U2787" s="213">
        <v>4.8949999999999996</v>
      </c>
      <c r="V2787" t="s">
        <v>1655</v>
      </c>
      <c r="W2787" t="s">
        <v>3975</v>
      </c>
      <c r="X2787" t="s">
        <v>3250</v>
      </c>
      <c r="Y2787" t="s">
        <v>2803</v>
      </c>
      <c r="Z2787" t="s">
        <v>4117</v>
      </c>
      <c r="AA2787" t="s">
        <v>2015</v>
      </c>
      <c r="AB2787" s="210">
        <v>37196</v>
      </c>
      <c r="AC2787" s="210">
        <v>37346</v>
      </c>
      <c r="AD2787">
        <f>(AC2787-AB2787+1)*SUM(P2787:Q2787)</f>
        <v>377500</v>
      </c>
    </row>
    <row r="2788" spans="1:30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25">
        <f t="shared" si="220"/>
        <v>1486</v>
      </c>
      <c r="G2788" s="214">
        <v>1247561</v>
      </c>
      <c r="H2788" s="210">
        <v>37026.388333333336</v>
      </c>
      <c r="I2788" t="s">
        <v>4237</v>
      </c>
      <c r="M2788" t="s">
        <v>3795</v>
      </c>
      <c r="N2788" t="s">
        <v>3275</v>
      </c>
      <c r="O2788" t="s">
        <v>3607</v>
      </c>
      <c r="P2788" s="211">
        <v>1486</v>
      </c>
      <c r="S2788" t="s">
        <v>3796</v>
      </c>
      <c r="T2788" t="s">
        <v>2685</v>
      </c>
      <c r="U2788" s="213">
        <v>4.3250000000000002</v>
      </c>
      <c r="V2788" t="s">
        <v>3725</v>
      </c>
      <c r="W2788" t="s">
        <v>3609</v>
      </c>
      <c r="X2788" t="s">
        <v>3580</v>
      </c>
      <c r="Y2788" t="s">
        <v>3280</v>
      </c>
      <c r="Z2788" t="s">
        <v>4117</v>
      </c>
      <c r="AA2788">
        <v>790134</v>
      </c>
      <c r="AB2788" s="210">
        <v>37027.875</v>
      </c>
      <c r="AC2788" s="210">
        <v>37027.875</v>
      </c>
    </row>
    <row r="2789" spans="1:30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16</v>
      </c>
      <c r="F2789" s="225">
        <f t="shared" si="220"/>
        <v>80000</v>
      </c>
      <c r="G2789" s="214">
        <v>1247562</v>
      </c>
      <c r="H2789" s="210">
        <v>37026.388368055559</v>
      </c>
      <c r="I2789" t="s">
        <v>3596</v>
      </c>
      <c r="M2789" t="s">
        <v>3795</v>
      </c>
      <c r="N2789" t="s">
        <v>3247</v>
      </c>
      <c r="O2789" t="s">
        <v>2016</v>
      </c>
      <c r="Q2789" s="211">
        <v>5000</v>
      </c>
      <c r="S2789" t="s">
        <v>3796</v>
      </c>
      <c r="T2789" t="s">
        <v>2685</v>
      </c>
      <c r="U2789" s="213">
        <v>4.95</v>
      </c>
      <c r="V2789" t="s">
        <v>3597</v>
      </c>
      <c r="W2789" t="s">
        <v>3579</v>
      </c>
      <c r="X2789" t="s">
        <v>2017</v>
      </c>
      <c r="Y2789" t="s">
        <v>2803</v>
      </c>
      <c r="Z2789" t="s">
        <v>4117</v>
      </c>
      <c r="AA2789" t="s">
        <v>2018</v>
      </c>
      <c r="AB2789" s="210">
        <v>37027.875</v>
      </c>
      <c r="AC2789" s="210">
        <v>37042.875</v>
      </c>
      <c r="AD2789">
        <f>(AC2789-AB2789+1)*SUM(P2789:Q2789)</f>
        <v>80000</v>
      </c>
    </row>
    <row r="2790" spans="1:30" x14ac:dyDescent="0.2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25">
        <f t="shared" si="220"/>
        <v>2000</v>
      </c>
      <c r="G2790" s="214">
        <v>1247563</v>
      </c>
      <c r="H2790" s="210">
        <v>37026.388402777775</v>
      </c>
      <c r="I2790" t="s">
        <v>3475</v>
      </c>
      <c r="M2790" t="s">
        <v>3795</v>
      </c>
      <c r="N2790" t="s">
        <v>3623</v>
      </c>
      <c r="O2790" t="s">
        <v>1417</v>
      </c>
      <c r="Q2790" s="211">
        <v>2000</v>
      </c>
      <c r="S2790" t="s">
        <v>3796</v>
      </c>
      <c r="T2790" t="s">
        <v>2685</v>
      </c>
      <c r="U2790" s="213">
        <v>4.4000000000000004</v>
      </c>
      <c r="V2790" t="s">
        <v>1864</v>
      </c>
      <c r="W2790" t="s">
        <v>1419</v>
      </c>
      <c r="X2790" t="s">
        <v>1420</v>
      </c>
      <c r="Y2790" t="s">
        <v>3280</v>
      </c>
      <c r="Z2790" t="s">
        <v>4118</v>
      </c>
      <c r="AA2790">
        <v>790135</v>
      </c>
      <c r="AB2790" s="210">
        <v>37027.875</v>
      </c>
      <c r="AC2790" s="210">
        <v>37027.875</v>
      </c>
    </row>
    <row r="2791" spans="1:30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25">
        <f t="shared" si="220"/>
        <v>5000</v>
      </c>
      <c r="G2791" s="214">
        <v>1247564</v>
      </c>
      <c r="H2791" s="210">
        <v>37026.388425925928</v>
      </c>
      <c r="I2791" t="s">
        <v>3386</v>
      </c>
      <c r="M2791" t="s">
        <v>3795</v>
      </c>
      <c r="N2791" t="s">
        <v>3275</v>
      </c>
      <c r="O2791" t="s">
        <v>3607</v>
      </c>
      <c r="P2791" s="211">
        <v>5000</v>
      </c>
      <c r="S2791" t="s">
        <v>3796</v>
      </c>
      <c r="T2791" t="s">
        <v>2685</v>
      </c>
      <c r="U2791" s="213">
        <v>4.3499999999999996</v>
      </c>
      <c r="V2791" t="s">
        <v>1209</v>
      </c>
      <c r="W2791" t="s">
        <v>3609</v>
      </c>
      <c r="X2791" t="s">
        <v>3580</v>
      </c>
      <c r="Y2791" t="s">
        <v>3280</v>
      </c>
      <c r="Z2791" t="s">
        <v>4117</v>
      </c>
      <c r="AA2791">
        <v>790136</v>
      </c>
      <c r="AB2791" s="210">
        <v>37027.875</v>
      </c>
      <c r="AC2791" s="210">
        <v>37027.875</v>
      </c>
    </row>
    <row r="2792" spans="1:30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25">
        <f t="shared" si="220"/>
        <v>5000</v>
      </c>
      <c r="G2792" s="214">
        <v>1247565</v>
      </c>
      <c r="H2792" s="210">
        <v>37026.388472222221</v>
      </c>
      <c r="I2792" t="s">
        <v>3614</v>
      </c>
      <c r="M2792" t="s">
        <v>3795</v>
      </c>
      <c r="N2792" t="s">
        <v>3275</v>
      </c>
      <c r="O2792" t="s">
        <v>3607</v>
      </c>
      <c r="Q2792" s="211">
        <v>5000</v>
      </c>
      <c r="S2792" t="s">
        <v>3796</v>
      </c>
      <c r="T2792" t="s">
        <v>2685</v>
      </c>
      <c r="U2792" s="213">
        <v>4.375</v>
      </c>
      <c r="V2792" t="s">
        <v>2009</v>
      </c>
      <c r="W2792" t="s">
        <v>3609</v>
      </c>
      <c r="X2792" t="s">
        <v>3580</v>
      </c>
      <c r="Y2792" t="s">
        <v>3280</v>
      </c>
      <c r="Z2792" t="s">
        <v>4117</v>
      </c>
      <c r="AA2792">
        <v>790137</v>
      </c>
      <c r="AB2792" s="210">
        <v>37027.875</v>
      </c>
      <c r="AC2792" s="210">
        <v>37027.875</v>
      </c>
    </row>
    <row r="2793" spans="1:30" x14ac:dyDescent="0.2">
      <c r="A2793" s="44" t="str">
        <f t="shared" si="216"/>
        <v>US Natural Gas Financial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30</v>
      </c>
      <c r="F2793" s="225">
        <f t="shared" si="220"/>
        <v>300000</v>
      </c>
      <c r="G2793" s="214">
        <v>1247566</v>
      </c>
      <c r="H2793" s="210">
        <v>37026.38853009259</v>
      </c>
      <c r="I2793" t="s">
        <v>3396</v>
      </c>
      <c r="M2793" t="s">
        <v>3795</v>
      </c>
      <c r="N2793" t="s">
        <v>3247</v>
      </c>
      <c r="O2793" t="s">
        <v>3248</v>
      </c>
      <c r="Q2793" s="211">
        <v>10000</v>
      </c>
      <c r="S2793" t="s">
        <v>3796</v>
      </c>
      <c r="T2793" t="s">
        <v>2685</v>
      </c>
      <c r="U2793" s="213">
        <v>4.5</v>
      </c>
      <c r="V2793" t="s">
        <v>2019</v>
      </c>
      <c r="W2793" t="s">
        <v>3975</v>
      </c>
      <c r="X2793" t="s">
        <v>3250</v>
      </c>
      <c r="Y2793" t="s">
        <v>2803</v>
      </c>
      <c r="Z2793" t="s">
        <v>4117</v>
      </c>
      <c r="AA2793" t="s">
        <v>2020</v>
      </c>
      <c r="AB2793" s="210">
        <v>37043.875</v>
      </c>
      <c r="AC2793" s="210">
        <v>37072.875</v>
      </c>
      <c r="AD2793">
        <f>(AC2793-AB2793+1)*SUM(P2793:Q2793)</f>
        <v>300000</v>
      </c>
    </row>
    <row r="2794" spans="1:30" x14ac:dyDescent="0.2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30</v>
      </c>
      <c r="F2794" s="225">
        <f t="shared" si="220"/>
        <v>300000</v>
      </c>
      <c r="G2794" s="214">
        <v>1247567</v>
      </c>
      <c r="H2794" s="210">
        <v>37026.38857638889</v>
      </c>
      <c r="I2794" t="s">
        <v>3234</v>
      </c>
      <c r="M2794" t="s">
        <v>3795</v>
      </c>
      <c r="N2794" t="s">
        <v>3303</v>
      </c>
      <c r="O2794" t="s">
        <v>2021</v>
      </c>
      <c r="P2794" s="211">
        <v>10000</v>
      </c>
      <c r="S2794" t="s">
        <v>3796</v>
      </c>
      <c r="T2794" t="s">
        <v>2685</v>
      </c>
      <c r="U2794" s="213">
        <v>0.26500000000000001</v>
      </c>
      <c r="V2794" t="s">
        <v>3595</v>
      </c>
      <c r="W2794" t="s">
        <v>3306</v>
      </c>
      <c r="X2794" t="s">
        <v>3307</v>
      </c>
      <c r="Y2794" t="s">
        <v>2803</v>
      </c>
      <c r="Z2794" t="s">
        <v>4117</v>
      </c>
      <c r="AA2794" t="s">
        <v>2022</v>
      </c>
      <c r="AB2794" s="210">
        <v>37043.875</v>
      </c>
      <c r="AC2794" s="210">
        <v>37072.875</v>
      </c>
      <c r="AD2794">
        <f>(AC2794-AB2794+1)*SUM(P2794:Q2794)</f>
        <v>300000</v>
      </c>
    </row>
    <row r="2795" spans="1:30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25">
        <f t="shared" si="220"/>
        <v>2143</v>
      </c>
      <c r="G2795" s="214">
        <v>1247568</v>
      </c>
      <c r="H2795" s="210">
        <v>37026.388611111113</v>
      </c>
      <c r="I2795" t="s">
        <v>3396</v>
      </c>
      <c r="M2795" t="s">
        <v>3795</v>
      </c>
      <c r="N2795" t="s">
        <v>3275</v>
      </c>
      <c r="O2795" t="s">
        <v>3437</v>
      </c>
      <c r="Q2795" s="211">
        <v>2143</v>
      </c>
      <c r="S2795" t="s">
        <v>3796</v>
      </c>
      <c r="T2795" t="s">
        <v>2685</v>
      </c>
      <c r="U2795" s="213">
        <v>4.5663</v>
      </c>
      <c r="V2795" t="s">
        <v>3443</v>
      </c>
      <c r="W2795" t="s">
        <v>3278</v>
      </c>
      <c r="X2795" t="s">
        <v>3279</v>
      </c>
      <c r="Y2795" t="s">
        <v>3280</v>
      </c>
      <c r="Z2795" t="s">
        <v>4117</v>
      </c>
      <c r="AA2795">
        <v>790139</v>
      </c>
      <c r="AB2795" s="210">
        <v>37027.875</v>
      </c>
      <c r="AC2795" s="210">
        <v>37027.875</v>
      </c>
    </row>
    <row r="2796" spans="1:30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25">
        <f t="shared" si="220"/>
        <v>5000</v>
      </c>
      <c r="G2796" s="214">
        <v>1247569</v>
      </c>
      <c r="H2796" s="210">
        <v>37026.38863425926</v>
      </c>
      <c r="I2796" t="s">
        <v>4237</v>
      </c>
      <c r="M2796" t="s">
        <v>3795</v>
      </c>
      <c r="N2796" t="s">
        <v>3275</v>
      </c>
      <c r="O2796" t="s">
        <v>3607</v>
      </c>
      <c r="P2796" s="211">
        <v>5000</v>
      </c>
      <c r="S2796" t="s">
        <v>3796</v>
      </c>
      <c r="T2796" t="s">
        <v>2685</v>
      </c>
      <c r="U2796" s="213">
        <v>4.3499999999999996</v>
      </c>
      <c r="V2796" t="s">
        <v>3725</v>
      </c>
      <c r="W2796" t="s">
        <v>3609</v>
      </c>
      <c r="X2796" t="s">
        <v>3580</v>
      </c>
      <c r="Y2796" t="s">
        <v>3280</v>
      </c>
      <c r="Z2796" t="s">
        <v>4117</v>
      </c>
      <c r="AA2796">
        <v>790140</v>
      </c>
      <c r="AB2796" s="210">
        <v>37027.875</v>
      </c>
      <c r="AC2796" s="210">
        <v>37027.875</v>
      </c>
    </row>
    <row r="2797" spans="1:30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25">
        <f t="shared" si="220"/>
        <v>5000</v>
      </c>
      <c r="G2797" s="214">
        <v>1247571</v>
      </c>
      <c r="H2797" s="210">
        <v>37026.388657407406</v>
      </c>
      <c r="I2797" t="s">
        <v>4237</v>
      </c>
      <c r="M2797" t="s">
        <v>3795</v>
      </c>
      <c r="N2797" t="s">
        <v>3275</v>
      </c>
      <c r="O2797" t="s">
        <v>3340</v>
      </c>
      <c r="P2797" s="211">
        <v>5000</v>
      </c>
      <c r="S2797" t="s">
        <v>3796</v>
      </c>
      <c r="T2797" t="s">
        <v>2685</v>
      </c>
      <c r="U2797" s="213">
        <v>4.335</v>
      </c>
      <c r="V2797" t="s">
        <v>1555</v>
      </c>
      <c r="W2797" t="s">
        <v>3328</v>
      </c>
      <c r="X2797" t="s">
        <v>3329</v>
      </c>
      <c r="Y2797" t="s">
        <v>3280</v>
      </c>
      <c r="Z2797" t="s">
        <v>4117</v>
      </c>
      <c r="AA2797">
        <v>790141</v>
      </c>
      <c r="AB2797" s="210">
        <v>37027.875</v>
      </c>
      <c r="AC2797" s="210">
        <v>37027.875</v>
      </c>
    </row>
    <row r="2798" spans="1:30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25">
        <f t="shared" si="220"/>
        <v>5000</v>
      </c>
      <c r="G2798" s="214">
        <v>1247573</v>
      </c>
      <c r="H2798" s="210">
        <v>37026.388703703706</v>
      </c>
      <c r="I2798" t="s">
        <v>3475</v>
      </c>
      <c r="M2798" t="s">
        <v>3795</v>
      </c>
      <c r="N2798" t="s">
        <v>3275</v>
      </c>
      <c r="O2798" t="s">
        <v>3577</v>
      </c>
      <c r="P2798" s="211">
        <v>5000</v>
      </c>
      <c r="S2798" t="s">
        <v>3796</v>
      </c>
      <c r="T2798" t="s">
        <v>2685</v>
      </c>
      <c r="U2798" s="213">
        <v>4.8499999999999996</v>
      </c>
      <c r="V2798" t="s">
        <v>1864</v>
      </c>
      <c r="W2798" t="s">
        <v>3579</v>
      </c>
      <c r="X2798" t="s">
        <v>3580</v>
      </c>
      <c r="Y2798" t="s">
        <v>3280</v>
      </c>
      <c r="Z2798" t="s">
        <v>4117</v>
      </c>
      <c r="AA2798">
        <v>790143</v>
      </c>
      <c r="AB2798" s="210">
        <v>37027.875</v>
      </c>
      <c r="AC2798" s="210">
        <v>37027.875</v>
      </c>
    </row>
    <row r="2799" spans="1:30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25">
        <f t="shared" si="220"/>
        <v>4359</v>
      </c>
      <c r="G2799" s="214">
        <v>1247574</v>
      </c>
      <c r="H2799" s="210">
        <v>37026.388807870368</v>
      </c>
      <c r="I2799" t="s">
        <v>4237</v>
      </c>
      <c r="M2799" t="s">
        <v>3795</v>
      </c>
      <c r="N2799" t="s">
        <v>3275</v>
      </c>
      <c r="O2799" t="s">
        <v>3438</v>
      </c>
      <c r="P2799" s="211">
        <v>4359</v>
      </c>
      <c r="S2799" t="s">
        <v>3796</v>
      </c>
      <c r="T2799" t="s">
        <v>2685</v>
      </c>
      <c r="U2799" s="213">
        <v>4.6550000000000002</v>
      </c>
      <c r="V2799" t="s">
        <v>3357</v>
      </c>
      <c r="W2799" t="s">
        <v>3408</v>
      </c>
      <c r="X2799" t="s">
        <v>3409</v>
      </c>
      <c r="Y2799" t="s">
        <v>3280</v>
      </c>
      <c r="Z2799" t="s">
        <v>4117</v>
      </c>
      <c r="AA2799">
        <v>790144</v>
      </c>
      <c r="AB2799" s="210">
        <v>37027.875</v>
      </c>
      <c r="AC2799" s="210">
        <v>37027.875</v>
      </c>
    </row>
    <row r="2800" spans="1:30" x14ac:dyDescent="0.2">
      <c r="A2800" s="44" t="str">
        <f t="shared" si="216"/>
        <v>US Natural Gas Financial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Financial</v>
      </c>
      <c r="E2800" s="44">
        <f>IF(VLOOKUP(S2800,'DD-Lookup'!$J$6:$L$50,3,FALSE)="Monthly",(YEAR(AC2800)-YEAR(AB2800))*12+MONTH(AC2800)-MONTH(AB2800)+1,(AC2800-AB2800+1))</f>
        <v>30</v>
      </c>
      <c r="F2800" s="225">
        <f t="shared" si="220"/>
        <v>150000</v>
      </c>
      <c r="G2800" s="214">
        <v>1247575</v>
      </c>
      <c r="H2800" s="210">
        <v>37026.388842592591</v>
      </c>
      <c r="I2800" t="s">
        <v>3045</v>
      </c>
      <c r="M2800" t="s">
        <v>3795</v>
      </c>
      <c r="N2800" t="s">
        <v>3247</v>
      </c>
      <c r="O2800" t="s">
        <v>3248</v>
      </c>
      <c r="Q2800" s="211">
        <v>5000</v>
      </c>
      <c r="S2800" t="s">
        <v>3796</v>
      </c>
      <c r="T2800" t="s">
        <v>2685</v>
      </c>
      <c r="U2800" s="213">
        <v>4.5</v>
      </c>
      <c r="V2800" t="s">
        <v>1548</v>
      </c>
      <c r="W2800" t="s">
        <v>3975</v>
      </c>
      <c r="X2800" t="s">
        <v>3250</v>
      </c>
      <c r="Y2800" t="s">
        <v>2803</v>
      </c>
      <c r="Z2800" t="s">
        <v>4117</v>
      </c>
      <c r="AA2800" t="s">
        <v>2023</v>
      </c>
      <c r="AB2800" s="210">
        <v>37043.875</v>
      </c>
      <c r="AC2800" s="210">
        <v>37072.875</v>
      </c>
      <c r="AD2800">
        <f>(AC2800-AB2800+1)*SUM(P2800:Q2800)</f>
        <v>150000</v>
      </c>
    </row>
    <row r="2801" spans="1:30" x14ac:dyDescent="0.2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61</v>
      </c>
      <c r="F2801" s="225">
        <f t="shared" si="220"/>
        <v>305000</v>
      </c>
      <c r="G2801" s="214">
        <v>1247577</v>
      </c>
      <c r="H2801" s="210">
        <v>37026.388958333337</v>
      </c>
      <c r="I2801" t="s">
        <v>3524</v>
      </c>
      <c r="M2801" t="s">
        <v>3795</v>
      </c>
      <c r="N2801" t="s">
        <v>3303</v>
      </c>
      <c r="O2801" t="s">
        <v>1266</v>
      </c>
      <c r="Q2801" s="211">
        <v>5000</v>
      </c>
      <c r="S2801" t="s">
        <v>3796</v>
      </c>
      <c r="T2801" t="s">
        <v>2685</v>
      </c>
      <c r="U2801" s="213">
        <v>4.45</v>
      </c>
      <c r="V2801" t="s">
        <v>3677</v>
      </c>
      <c r="W2801" t="s">
        <v>1111</v>
      </c>
      <c r="X2801" t="s">
        <v>1112</v>
      </c>
      <c r="Y2801" t="s">
        <v>2803</v>
      </c>
      <c r="Z2801" t="s">
        <v>4117</v>
      </c>
      <c r="AA2801" t="s">
        <v>2024</v>
      </c>
      <c r="AB2801" s="210">
        <v>37196</v>
      </c>
      <c r="AC2801" s="210">
        <v>37256</v>
      </c>
      <c r="AD2801">
        <f>(AC2801-AB2801+1)*SUM(P2801:Q2801)</f>
        <v>305000</v>
      </c>
    </row>
    <row r="2802" spans="1:30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25">
        <f t="shared" si="220"/>
        <v>10000</v>
      </c>
      <c r="G2802" s="214">
        <v>1247578</v>
      </c>
      <c r="H2802" s="210">
        <v>37026.388981481483</v>
      </c>
      <c r="I2802" t="s">
        <v>3246</v>
      </c>
      <c r="M2802" t="s">
        <v>3795</v>
      </c>
      <c r="N2802" t="s">
        <v>3275</v>
      </c>
      <c r="O2802" t="s">
        <v>3696</v>
      </c>
      <c r="Q2802" s="211">
        <v>10000</v>
      </c>
      <c r="S2802" t="s">
        <v>3796</v>
      </c>
      <c r="T2802" t="s">
        <v>2685</v>
      </c>
      <c r="U2802" s="213">
        <v>10.824999999999999</v>
      </c>
      <c r="V2802" t="s">
        <v>3706</v>
      </c>
      <c r="W2802" t="s">
        <v>3695</v>
      </c>
      <c r="X2802" t="s">
        <v>3580</v>
      </c>
      <c r="Y2802" t="s">
        <v>3280</v>
      </c>
      <c r="Z2802" t="s">
        <v>4117</v>
      </c>
      <c r="AA2802">
        <v>790145</v>
      </c>
      <c r="AB2802" s="210">
        <v>37027.875</v>
      </c>
      <c r="AC2802" s="210">
        <v>37027.875</v>
      </c>
    </row>
    <row r="2803" spans="1:30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25">
        <f t="shared" si="220"/>
        <v>3998</v>
      </c>
      <c r="G2803" s="214">
        <v>1247579</v>
      </c>
      <c r="H2803" s="210">
        <v>37026.389016203706</v>
      </c>
      <c r="I2803" t="s">
        <v>3822</v>
      </c>
      <c r="M2803" t="s">
        <v>3795</v>
      </c>
      <c r="N2803" t="s">
        <v>3275</v>
      </c>
      <c r="O2803" t="s">
        <v>3361</v>
      </c>
      <c r="Q2803" s="211">
        <v>3998</v>
      </c>
      <c r="S2803" t="s">
        <v>3796</v>
      </c>
      <c r="T2803" t="s">
        <v>2685</v>
      </c>
      <c r="U2803" s="213">
        <v>4.4000000000000004</v>
      </c>
      <c r="V2803" t="s">
        <v>1602</v>
      </c>
      <c r="W2803" t="s">
        <v>3363</v>
      </c>
      <c r="X2803" t="s">
        <v>3364</v>
      </c>
      <c r="Y2803" t="s">
        <v>3280</v>
      </c>
      <c r="Z2803" t="s">
        <v>4117</v>
      </c>
      <c r="AA2803">
        <v>790146</v>
      </c>
      <c r="AB2803" s="210">
        <v>37027.875</v>
      </c>
      <c r="AC2803" s="210">
        <v>37027.875</v>
      </c>
    </row>
    <row r="2804" spans="1:30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25">
        <f t="shared" si="220"/>
        <v>2232</v>
      </c>
      <c r="G2804" s="214">
        <v>1247580</v>
      </c>
      <c r="H2804" s="210">
        <v>37026.389027777775</v>
      </c>
      <c r="I2804" t="s">
        <v>3261</v>
      </c>
      <c r="M2804" t="s">
        <v>3795</v>
      </c>
      <c r="N2804" t="s">
        <v>3275</v>
      </c>
      <c r="O2804" t="s">
        <v>1122</v>
      </c>
      <c r="Q2804" s="211">
        <v>2232</v>
      </c>
      <c r="S2804" t="s">
        <v>3796</v>
      </c>
      <c r="T2804" t="s">
        <v>2685</v>
      </c>
      <c r="U2804" s="213">
        <v>4.3499999999999996</v>
      </c>
      <c r="V2804" t="s">
        <v>1885</v>
      </c>
      <c r="W2804" t="s">
        <v>3363</v>
      </c>
      <c r="X2804" t="s">
        <v>3364</v>
      </c>
      <c r="Y2804" t="s">
        <v>3280</v>
      </c>
      <c r="Z2804" t="s">
        <v>4117</v>
      </c>
      <c r="AA2804">
        <v>790147</v>
      </c>
      <c r="AB2804" s="210">
        <v>37027.875</v>
      </c>
      <c r="AC2804" s="210">
        <v>37027.875</v>
      </c>
    </row>
    <row r="2805" spans="1:30" x14ac:dyDescent="0.2">
      <c r="A2805" s="44" t="str">
        <f t="shared" si="216"/>
        <v>US Crude Financial</v>
      </c>
      <c r="B2805" s="44" t="str">
        <f t="shared" si="217"/>
        <v>US</v>
      </c>
      <c r="C2805" s="44" t="str">
        <f t="shared" si="218"/>
        <v>Crude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1</v>
      </c>
      <c r="F2805" s="225">
        <f t="shared" si="220"/>
        <v>25000</v>
      </c>
      <c r="G2805" s="214">
        <v>1247582</v>
      </c>
      <c r="H2805" s="210">
        <v>37026.389062499999</v>
      </c>
      <c r="I2805" t="s">
        <v>3045</v>
      </c>
      <c r="M2805" t="s">
        <v>4216</v>
      </c>
      <c r="N2805" t="s">
        <v>3046</v>
      </c>
      <c r="O2805" t="s">
        <v>3047</v>
      </c>
      <c r="P2805" s="211">
        <v>25000</v>
      </c>
      <c r="S2805" t="s">
        <v>3802</v>
      </c>
      <c r="T2805" t="s">
        <v>2685</v>
      </c>
      <c r="U2805" s="213">
        <v>28.82</v>
      </c>
      <c r="V2805" t="s">
        <v>1520</v>
      </c>
      <c r="W2805" t="s">
        <v>3049</v>
      </c>
      <c r="X2805" t="s">
        <v>3050</v>
      </c>
      <c r="Y2805" t="s">
        <v>2803</v>
      </c>
      <c r="Z2805" t="s">
        <v>4117</v>
      </c>
      <c r="AA2805" t="s">
        <v>2025</v>
      </c>
      <c r="AB2805" s="210">
        <v>37043</v>
      </c>
      <c r="AC2805" s="210">
        <v>37072</v>
      </c>
    </row>
    <row r="2806" spans="1:30" x14ac:dyDescent="0.2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153</v>
      </c>
      <c r="F2806" s="225">
        <f t="shared" si="220"/>
        <v>765000</v>
      </c>
      <c r="G2806" s="214">
        <v>1247583</v>
      </c>
      <c r="H2806" s="210">
        <v>37026.389131944445</v>
      </c>
      <c r="I2806" t="s">
        <v>3822</v>
      </c>
      <c r="M2806" t="s">
        <v>3795</v>
      </c>
      <c r="N2806" t="s">
        <v>3247</v>
      </c>
      <c r="O2806" t="s">
        <v>3430</v>
      </c>
      <c r="Q2806" s="211">
        <v>5000</v>
      </c>
      <c r="S2806" t="s">
        <v>3796</v>
      </c>
      <c r="T2806" t="s">
        <v>2685</v>
      </c>
      <c r="U2806" s="213">
        <v>4.6050000000000004</v>
      </c>
      <c r="V2806" t="s">
        <v>1575</v>
      </c>
      <c r="W2806" t="s">
        <v>3975</v>
      </c>
      <c r="X2806" t="s">
        <v>3250</v>
      </c>
      <c r="Y2806" t="s">
        <v>2803</v>
      </c>
      <c r="Z2806" t="s">
        <v>4117</v>
      </c>
      <c r="AA2806" t="s">
        <v>2026</v>
      </c>
      <c r="AB2806" s="210">
        <v>37043</v>
      </c>
      <c r="AC2806" s="210">
        <v>37195</v>
      </c>
      <c r="AD2806">
        <f>(AC2806-AB2806+1)*SUM(P2806:Q2806)</f>
        <v>765000</v>
      </c>
    </row>
    <row r="2807" spans="1:30" x14ac:dyDescent="0.2">
      <c r="A2807" s="44" t="str">
        <f t="shared" si="216"/>
        <v xml:space="preserve"> Power Physical</v>
      </c>
      <c r="B2807" s="44" t="str">
        <f t="shared" si="217"/>
        <v/>
      </c>
      <c r="C2807" s="44" t="str">
        <f t="shared" si="218"/>
        <v>Power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5</v>
      </c>
      <c r="F2807" s="225">
        <f t="shared" si="220"/>
        <v>125</v>
      </c>
      <c r="G2807" s="214">
        <v>1247584</v>
      </c>
      <c r="H2807" s="210">
        <v>37026.389143518521</v>
      </c>
      <c r="I2807" t="s">
        <v>2728</v>
      </c>
      <c r="M2807" t="s">
        <v>3886</v>
      </c>
      <c r="N2807" t="s">
        <v>2705</v>
      </c>
      <c r="O2807" t="s">
        <v>2829</v>
      </c>
      <c r="P2807" s="211">
        <v>25</v>
      </c>
      <c r="S2807" t="s">
        <v>3794</v>
      </c>
      <c r="T2807" t="s">
        <v>2707</v>
      </c>
      <c r="U2807" s="213">
        <v>25.9</v>
      </c>
      <c r="V2807" t="s">
        <v>3043</v>
      </c>
      <c r="W2807" t="s">
        <v>2709</v>
      </c>
      <c r="X2807" t="s">
        <v>2710</v>
      </c>
      <c r="Y2807" t="s">
        <v>2711</v>
      </c>
      <c r="Z2807" t="s">
        <v>2712</v>
      </c>
      <c r="AA2807">
        <v>102443.1</v>
      </c>
      <c r="AB2807" s="210">
        <v>37032.875</v>
      </c>
      <c r="AC2807" s="210">
        <v>37036.875</v>
      </c>
    </row>
    <row r="2808" spans="1:30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25">
        <f t="shared" si="220"/>
        <v>20000</v>
      </c>
      <c r="G2808" s="214">
        <v>1247585</v>
      </c>
      <c r="H2808" s="210">
        <v>37026.389166666668</v>
      </c>
      <c r="I2808" t="s">
        <v>4237</v>
      </c>
      <c r="M2808" t="s">
        <v>3795</v>
      </c>
      <c r="N2808" t="s">
        <v>3275</v>
      </c>
      <c r="O2808" t="s">
        <v>1250</v>
      </c>
      <c r="Q2808" s="211">
        <v>20000</v>
      </c>
      <c r="S2808" t="s">
        <v>3796</v>
      </c>
      <c r="T2808" t="s">
        <v>2685</v>
      </c>
      <c r="U2808" s="213">
        <v>4.6550000000000002</v>
      </c>
      <c r="V2808" t="s">
        <v>3538</v>
      </c>
      <c r="W2808" t="s">
        <v>3491</v>
      </c>
      <c r="X2808" t="s">
        <v>3492</v>
      </c>
      <c r="Y2808" t="s">
        <v>3280</v>
      </c>
      <c r="Z2808" t="s">
        <v>4117</v>
      </c>
      <c r="AA2808">
        <v>790148</v>
      </c>
      <c r="AB2808" s="210">
        <v>37027.875</v>
      </c>
      <c r="AC2808" s="210">
        <v>37027.875</v>
      </c>
    </row>
    <row r="2809" spans="1:30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25">
        <f t="shared" si="220"/>
        <v>5545</v>
      </c>
      <c r="G2809" s="214">
        <v>1247586</v>
      </c>
      <c r="H2809" s="210">
        <v>37026.389189814814</v>
      </c>
      <c r="I2809" t="s">
        <v>3157</v>
      </c>
      <c r="M2809" t="s">
        <v>3795</v>
      </c>
      <c r="N2809" t="s">
        <v>3275</v>
      </c>
      <c r="O2809" t="s">
        <v>3373</v>
      </c>
      <c r="P2809" s="211">
        <v>5545</v>
      </c>
      <c r="S2809" t="s">
        <v>3796</v>
      </c>
      <c r="T2809" t="s">
        <v>2685</v>
      </c>
      <c r="U2809" s="213">
        <v>4.4050000000000002</v>
      </c>
      <c r="V2809" t="s">
        <v>1123</v>
      </c>
      <c r="W2809" t="s">
        <v>3363</v>
      </c>
      <c r="X2809" t="s">
        <v>3364</v>
      </c>
      <c r="Y2809" t="s">
        <v>3280</v>
      </c>
      <c r="Z2809" t="s">
        <v>4117</v>
      </c>
      <c r="AA2809">
        <v>790149</v>
      </c>
      <c r="AB2809" s="210">
        <v>37027.875</v>
      </c>
      <c r="AC2809" s="210">
        <v>37027.875</v>
      </c>
    </row>
    <row r="2810" spans="1:30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25">
        <f t="shared" si="220"/>
        <v>5000</v>
      </c>
      <c r="G2810" s="214">
        <v>1247587</v>
      </c>
      <c r="H2810" s="210">
        <v>37026.38921296296</v>
      </c>
      <c r="I2810" t="s">
        <v>3256</v>
      </c>
      <c r="M2810" t="s">
        <v>3795</v>
      </c>
      <c r="N2810" t="s">
        <v>3275</v>
      </c>
      <c r="O2810" t="s">
        <v>3339</v>
      </c>
      <c r="Q2810" s="211">
        <v>5000</v>
      </c>
      <c r="S2810" t="s">
        <v>3796</v>
      </c>
      <c r="T2810" t="s">
        <v>2685</v>
      </c>
      <c r="U2810" s="213">
        <v>4.3150000000000004</v>
      </c>
      <c r="V2810" t="s">
        <v>1738</v>
      </c>
      <c r="W2810" t="s">
        <v>3328</v>
      </c>
      <c r="X2810" t="s">
        <v>3329</v>
      </c>
      <c r="Y2810" t="s">
        <v>3280</v>
      </c>
      <c r="Z2810" t="s">
        <v>4117</v>
      </c>
      <c r="AA2810">
        <v>790150</v>
      </c>
      <c r="AB2810" s="210">
        <v>37027.875</v>
      </c>
      <c r="AC2810" s="210">
        <v>37027.875</v>
      </c>
    </row>
    <row r="2811" spans="1:30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25">
        <f t="shared" si="220"/>
        <v>10000</v>
      </c>
      <c r="G2811" s="214">
        <v>1247588</v>
      </c>
      <c r="H2811" s="210">
        <v>37026.389236111114</v>
      </c>
      <c r="I2811" t="s">
        <v>4237</v>
      </c>
      <c r="M2811" t="s">
        <v>3795</v>
      </c>
      <c r="N2811" t="s">
        <v>3275</v>
      </c>
      <c r="O2811" t="s">
        <v>3373</v>
      </c>
      <c r="Q2811" s="211">
        <v>10000</v>
      </c>
      <c r="S2811" t="s">
        <v>3796</v>
      </c>
      <c r="T2811" t="s">
        <v>2685</v>
      </c>
      <c r="U2811" s="213">
        <v>4.4050000000000002</v>
      </c>
      <c r="V2811" t="s">
        <v>3736</v>
      </c>
      <c r="W2811" t="s">
        <v>3363</v>
      </c>
      <c r="X2811" t="s">
        <v>3364</v>
      </c>
      <c r="Y2811" t="s">
        <v>3280</v>
      </c>
      <c r="Z2811" t="s">
        <v>4117</v>
      </c>
      <c r="AA2811">
        <v>790151</v>
      </c>
      <c r="AB2811" s="210">
        <v>37027.875</v>
      </c>
      <c r="AC2811" s="210">
        <v>37027.875</v>
      </c>
    </row>
    <row r="2812" spans="1:30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25">
        <f t="shared" si="220"/>
        <v>5000</v>
      </c>
      <c r="G2812" s="214">
        <v>1247589</v>
      </c>
      <c r="H2812" s="210">
        <v>37026.389247685183</v>
      </c>
      <c r="I2812" t="s">
        <v>3822</v>
      </c>
      <c r="M2812" t="s">
        <v>3795</v>
      </c>
      <c r="N2812" t="s">
        <v>3275</v>
      </c>
      <c r="O2812" t="s">
        <v>3339</v>
      </c>
      <c r="Q2812" s="211">
        <v>5000</v>
      </c>
      <c r="S2812" t="s">
        <v>3796</v>
      </c>
      <c r="T2812" t="s">
        <v>2685</v>
      </c>
      <c r="U2812" s="213">
        <v>4.32</v>
      </c>
      <c r="V2812" t="s">
        <v>3400</v>
      </c>
      <c r="W2812" t="s">
        <v>3328</v>
      </c>
      <c r="X2812" t="s">
        <v>3329</v>
      </c>
      <c r="Y2812" t="s">
        <v>3280</v>
      </c>
      <c r="Z2812" t="s">
        <v>4117</v>
      </c>
      <c r="AA2812">
        <v>790152</v>
      </c>
      <c r="AB2812" s="210">
        <v>37027.875</v>
      </c>
      <c r="AC2812" s="210">
        <v>37027.875</v>
      </c>
    </row>
    <row r="2813" spans="1:30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25">
        <f t="shared" si="220"/>
        <v>25000</v>
      </c>
      <c r="G2813" s="214">
        <v>1247590</v>
      </c>
      <c r="H2813" s="210">
        <v>37026.38925925926</v>
      </c>
      <c r="I2813" t="s">
        <v>4237</v>
      </c>
      <c r="M2813" t="s">
        <v>3795</v>
      </c>
      <c r="N2813" t="s">
        <v>3275</v>
      </c>
      <c r="O2813" t="s">
        <v>3457</v>
      </c>
      <c r="P2813" s="211">
        <v>25000</v>
      </c>
      <c r="S2813" t="s">
        <v>3796</v>
      </c>
      <c r="T2813" t="s">
        <v>2685</v>
      </c>
      <c r="U2813" s="213">
        <v>4.4550000000000001</v>
      </c>
      <c r="V2813" t="s">
        <v>3765</v>
      </c>
      <c r="W2813" t="s">
        <v>3459</v>
      </c>
      <c r="X2813" t="s">
        <v>3460</v>
      </c>
      <c r="Y2813" t="s">
        <v>3280</v>
      </c>
      <c r="Z2813" t="s">
        <v>4117</v>
      </c>
      <c r="AA2813">
        <v>790153</v>
      </c>
      <c r="AB2813" s="210">
        <v>37027.875</v>
      </c>
      <c r="AC2813" s="210">
        <v>37027.875</v>
      </c>
    </row>
    <row r="2814" spans="1:30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25">
        <f t="shared" si="220"/>
        <v>10000</v>
      </c>
      <c r="G2814" s="214">
        <v>1247591</v>
      </c>
      <c r="H2814" s="210">
        <v>37026.389305555553</v>
      </c>
      <c r="I2814" t="s">
        <v>3093</v>
      </c>
      <c r="M2814" t="s">
        <v>3795</v>
      </c>
      <c r="N2814" t="s">
        <v>3275</v>
      </c>
      <c r="O2814" t="s">
        <v>1478</v>
      </c>
      <c r="Q2814" s="211">
        <v>10000</v>
      </c>
      <c r="S2814" t="s">
        <v>3796</v>
      </c>
      <c r="T2814" t="s">
        <v>2685</v>
      </c>
      <c r="U2814" s="213">
        <v>4.33</v>
      </c>
      <c r="V2814" t="s">
        <v>1434</v>
      </c>
      <c r="W2814" t="s">
        <v>3363</v>
      </c>
      <c r="X2814" t="s">
        <v>3364</v>
      </c>
      <c r="Y2814" t="s">
        <v>3280</v>
      </c>
      <c r="Z2814" t="s">
        <v>4117</v>
      </c>
      <c r="AA2814">
        <v>790154</v>
      </c>
      <c r="AB2814" s="210">
        <v>37027.875</v>
      </c>
      <c r="AC2814" s="210">
        <v>37027.875</v>
      </c>
    </row>
    <row r="2815" spans="1:30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25">
        <f t="shared" si="220"/>
        <v>10000</v>
      </c>
      <c r="G2815" s="214">
        <v>1247592</v>
      </c>
      <c r="H2815" s="210">
        <v>37026.389479166668</v>
      </c>
      <c r="I2815" t="s">
        <v>3822</v>
      </c>
      <c r="M2815" t="s">
        <v>3795</v>
      </c>
      <c r="N2815" t="s">
        <v>3275</v>
      </c>
      <c r="O2815" t="s">
        <v>3696</v>
      </c>
      <c r="Q2815" s="211">
        <v>10000</v>
      </c>
      <c r="S2815" t="s">
        <v>3796</v>
      </c>
      <c r="T2815" t="s">
        <v>2685</v>
      </c>
      <c r="U2815" s="213">
        <v>10.95</v>
      </c>
      <c r="V2815" t="s">
        <v>1773</v>
      </c>
      <c r="W2815" t="s">
        <v>3695</v>
      </c>
      <c r="X2815" t="s">
        <v>3580</v>
      </c>
      <c r="Y2815" t="s">
        <v>3280</v>
      </c>
      <c r="Z2815" t="s">
        <v>4117</v>
      </c>
      <c r="AA2815">
        <v>790156</v>
      </c>
      <c r="AB2815" s="210">
        <v>37027.875</v>
      </c>
      <c r="AC2815" s="210">
        <v>37027.875</v>
      </c>
    </row>
    <row r="2816" spans="1:30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25">
        <f t="shared" si="220"/>
        <v>10000</v>
      </c>
      <c r="G2816" s="214">
        <v>1247593</v>
      </c>
      <c r="H2816" s="210">
        <v>37026.389490740738</v>
      </c>
      <c r="I2816" t="s">
        <v>4237</v>
      </c>
      <c r="M2816" t="s">
        <v>3795</v>
      </c>
      <c r="N2816" t="s">
        <v>3275</v>
      </c>
      <c r="O2816" t="s">
        <v>3588</v>
      </c>
      <c r="P2816" s="211">
        <v>10000</v>
      </c>
      <c r="S2816" t="s">
        <v>3796</v>
      </c>
      <c r="T2816" t="s">
        <v>2685</v>
      </c>
      <c r="U2816" s="213">
        <v>4.34</v>
      </c>
      <c r="V2816" t="s">
        <v>3585</v>
      </c>
      <c r="W2816" t="s">
        <v>3586</v>
      </c>
      <c r="X2816" t="s">
        <v>3587</v>
      </c>
      <c r="Y2816" t="s">
        <v>3280</v>
      </c>
      <c r="Z2816" t="s">
        <v>4117</v>
      </c>
      <c r="AA2816">
        <v>790157</v>
      </c>
      <c r="AB2816" s="210">
        <v>37027.875</v>
      </c>
      <c r="AC2816" s="210">
        <v>37027.875</v>
      </c>
    </row>
    <row r="2817" spans="1:30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25">
        <f t="shared" si="220"/>
        <v>5000</v>
      </c>
      <c r="G2817" s="214">
        <v>1247594</v>
      </c>
      <c r="H2817" s="210">
        <v>37026.389513888891</v>
      </c>
      <c r="I2817" t="s">
        <v>3281</v>
      </c>
      <c r="M2817" t="s">
        <v>3795</v>
      </c>
      <c r="N2817" t="s">
        <v>3275</v>
      </c>
      <c r="O2817" t="s">
        <v>3276</v>
      </c>
      <c r="Q2817" s="211">
        <v>5000</v>
      </c>
      <c r="S2817" t="s">
        <v>3796</v>
      </c>
      <c r="T2817" t="s">
        <v>2685</v>
      </c>
      <c r="U2817" s="213">
        <v>4.5537999999999998</v>
      </c>
      <c r="V2817" t="s">
        <v>3362</v>
      </c>
      <c r="W2817" t="s">
        <v>3278</v>
      </c>
      <c r="X2817" t="s">
        <v>3279</v>
      </c>
      <c r="Y2817" t="s">
        <v>3280</v>
      </c>
      <c r="Z2817" t="s">
        <v>4117</v>
      </c>
      <c r="AA2817">
        <v>790158</v>
      </c>
      <c r="AB2817" s="210">
        <v>37027.875</v>
      </c>
      <c r="AC2817" s="210">
        <v>37027.875</v>
      </c>
    </row>
    <row r="2818" spans="1:30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25">
        <f t="shared" si="220"/>
        <v>10000</v>
      </c>
      <c r="G2818" s="214">
        <v>1247595</v>
      </c>
      <c r="H2818" s="210">
        <v>37026.389525462961</v>
      </c>
      <c r="I2818" t="s">
        <v>3822</v>
      </c>
      <c r="M2818" t="s">
        <v>3795</v>
      </c>
      <c r="N2818" t="s">
        <v>3275</v>
      </c>
      <c r="O2818" t="s">
        <v>3693</v>
      </c>
      <c r="Q2818" s="211">
        <v>10000</v>
      </c>
      <c r="S2818" t="s">
        <v>3796</v>
      </c>
      <c r="T2818" t="s">
        <v>2685</v>
      </c>
      <c r="U2818" s="213">
        <v>10.824999999999999</v>
      </c>
      <c r="V2818" t="s">
        <v>1773</v>
      </c>
      <c r="W2818" t="s">
        <v>3695</v>
      </c>
      <c r="X2818" t="s">
        <v>3580</v>
      </c>
      <c r="Y2818" t="s">
        <v>3280</v>
      </c>
      <c r="Z2818" t="s">
        <v>4117</v>
      </c>
      <c r="AA2818">
        <v>790159</v>
      </c>
      <c r="AB2818" s="210">
        <v>37027.875</v>
      </c>
      <c r="AC2818" s="210">
        <v>37027.875</v>
      </c>
    </row>
    <row r="2819" spans="1:30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25">
        <f t="shared" si="220"/>
        <v>5000</v>
      </c>
      <c r="G2819" s="214">
        <v>1247596</v>
      </c>
      <c r="H2819" s="210">
        <v>37026.389537037037</v>
      </c>
      <c r="I2819" t="s">
        <v>3596</v>
      </c>
      <c r="M2819" t="s">
        <v>3795</v>
      </c>
      <c r="N2819" t="s">
        <v>3275</v>
      </c>
      <c r="O2819" t="s">
        <v>3593</v>
      </c>
      <c r="P2819" s="211">
        <v>5000</v>
      </c>
      <c r="S2819" t="s">
        <v>3796</v>
      </c>
      <c r="T2819" t="s">
        <v>2685</v>
      </c>
      <c r="U2819" s="213">
        <v>6</v>
      </c>
      <c r="V2819" t="s">
        <v>3597</v>
      </c>
      <c r="W2819" t="s">
        <v>3579</v>
      </c>
      <c r="X2819" t="s">
        <v>3580</v>
      </c>
      <c r="Y2819" t="s">
        <v>3280</v>
      </c>
      <c r="Z2819" t="s">
        <v>4117</v>
      </c>
      <c r="AA2819">
        <v>790160</v>
      </c>
      <c r="AB2819" s="210">
        <v>37027.875</v>
      </c>
      <c r="AC2819" s="210">
        <v>37027.875</v>
      </c>
    </row>
    <row r="2820" spans="1:30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25">
        <f t="shared" si="220"/>
        <v>6232</v>
      </c>
      <c r="G2820" s="214">
        <v>1247597</v>
      </c>
      <c r="H2820" s="210">
        <v>37026.389560185184</v>
      </c>
      <c r="I2820" t="s">
        <v>3324</v>
      </c>
      <c r="M2820" t="s">
        <v>3795</v>
      </c>
      <c r="N2820" t="s">
        <v>3275</v>
      </c>
      <c r="O2820" t="s">
        <v>1122</v>
      </c>
      <c r="P2820" s="211">
        <v>6232</v>
      </c>
      <c r="S2820" t="s">
        <v>3796</v>
      </c>
      <c r="T2820" t="s">
        <v>2685</v>
      </c>
      <c r="U2820" s="213">
        <v>4.3499999999999996</v>
      </c>
      <c r="V2820" t="s">
        <v>3498</v>
      </c>
      <c r="W2820" t="s">
        <v>3363</v>
      </c>
      <c r="X2820" t="s">
        <v>3364</v>
      </c>
      <c r="Y2820" t="s">
        <v>3280</v>
      </c>
      <c r="Z2820" t="s">
        <v>4117</v>
      </c>
      <c r="AA2820">
        <v>790161</v>
      </c>
      <c r="AB2820" s="210">
        <v>37027.875</v>
      </c>
      <c r="AC2820" s="210">
        <v>37027.875</v>
      </c>
    </row>
    <row r="2821" spans="1:30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25">
        <f t="shared" si="220"/>
        <v>10000</v>
      </c>
      <c r="G2821" s="214">
        <v>1247598</v>
      </c>
      <c r="H2821" s="210">
        <v>37026.38957175926</v>
      </c>
      <c r="I2821" t="s">
        <v>3822</v>
      </c>
      <c r="M2821" t="s">
        <v>3795</v>
      </c>
      <c r="N2821" t="s">
        <v>3275</v>
      </c>
      <c r="O2821" t="s">
        <v>3693</v>
      </c>
      <c r="Q2821" s="211">
        <v>10000</v>
      </c>
      <c r="S2821" t="s">
        <v>3796</v>
      </c>
      <c r="T2821" t="s">
        <v>2685</v>
      </c>
      <c r="U2821" s="213">
        <v>10.95</v>
      </c>
      <c r="V2821" t="s">
        <v>1773</v>
      </c>
      <c r="W2821" t="s">
        <v>3695</v>
      </c>
      <c r="X2821" t="s">
        <v>3580</v>
      </c>
      <c r="Y2821" t="s">
        <v>3280</v>
      </c>
      <c r="Z2821" t="s">
        <v>4117</v>
      </c>
      <c r="AA2821">
        <v>790162</v>
      </c>
      <c r="AB2821" s="210">
        <v>37027.875</v>
      </c>
      <c r="AC2821" s="210">
        <v>37027.875</v>
      </c>
    </row>
    <row r="2822" spans="1:30" x14ac:dyDescent="0.2">
      <c r="A2822" s="44" t="str">
        <f t="shared" si="216"/>
        <v>US Natural Gas Financial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Financial</v>
      </c>
      <c r="E2822" s="44">
        <f>IF(VLOOKUP(S2822,'DD-Lookup'!$J$6:$L$50,3,FALSE)="Monthly",(YEAR(AC2822)-YEAR(AB2822))*12+MONTH(AC2822)-MONTH(AB2822)+1,(AC2822-AB2822+1))</f>
        <v>31</v>
      </c>
      <c r="F2822" s="225">
        <f t="shared" si="220"/>
        <v>155000</v>
      </c>
      <c r="G2822" s="214">
        <v>1247599</v>
      </c>
      <c r="H2822" s="210">
        <v>37026.38958333333</v>
      </c>
      <c r="I2822" t="s">
        <v>3234</v>
      </c>
      <c r="M2822" t="s">
        <v>3795</v>
      </c>
      <c r="N2822" t="s">
        <v>3303</v>
      </c>
      <c r="O2822" t="s">
        <v>1109</v>
      </c>
      <c r="P2822" s="211">
        <v>5000</v>
      </c>
      <c r="S2822" t="s">
        <v>3796</v>
      </c>
      <c r="T2822" t="s">
        <v>2685</v>
      </c>
      <c r="U2822" s="213">
        <v>6.37</v>
      </c>
      <c r="V2822" t="s">
        <v>1069</v>
      </c>
      <c r="W2822" t="s">
        <v>1111</v>
      </c>
      <c r="X2822" t="s">
        <v>1112</v>
      </c>
      <c r="Y2822" t="s">
        <v>2803</v>
      </c>
      <c r="Z2822" t="s">
        <v>4117</v>
      </c>
      <c r="AA2822" t="s">
        <v>2027</v>
      </c>
      <c r="AB2822" s="210">
        <v>37073.875</v>
      </c>
      <c r="AC2822" s="210">
        <v>37103.875</v>
      </c>
      <c r="AD2822">
        <f>(AC2822-AB2822+1)*SUM(P2822:Q2822)</f>
        <v>155000</v>
      </c>
    </row>
    <row r="2823" spans="1:30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25">
        <f t="shared" si="220"/>
        <v>10000</v>
      </c>
      <c r="G2823" s="214">
        <v>1247600</v>
      </c>
      <c r="H2823" s="210">
        <v>37026.389594907407</v>
      </c>
      <c r="I2823" t="s">
        <v>4237</v>
      </c>
      <c r="M2823" t="s">
        <v>3795</v>
      </c>
      <c r="N2823" t="s">
        <v>3275</v>
      </c>
      <c r="O2823" t="s">
        <v>3588</v>
      </c>
      <c r="P2823" s="211">
        <v>10000</v>
      </c>
      <c r="S2823" t="s">
        <v>3796</v>
      </c>
      <c r="T2823" t="s">
        <v>2685</v>
      </c>
      <c r="U2823" s="213">
        <v>4.335</v>
      </c>
      <c r="V2823" t="s">
        <v>3585</v>
      </c>
      <c r="W2823" t="s">
        <v>3586</v>
      </c>
      <c r="X2823" t="s">
        <v>3587</v>
      </c>
      <c r="Y2823" t="s">
        <v>3280</v>
      </c>
      <c r="Z2823" t="s">
        <v>4117</v>
      </c>
      <c r="AA2823">
        <v>790163</v>
      </c>
      <c r="AB2823" s="210">
        <v>37027.875</v>
      </c>
      <c r="AC2823" s="210">
        <v>37027.875</v>
      </c>
    </row>
    <row r="2824" spans="1:30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25">
        <f t="shared" si="220"/>
        <v>10000</v>
      </c>
      <c r="G2824" s="214">
        <v>1247601</v>
      </c>
      <c r="H2824" s="210">
        <v>37026.389606481483</v>
      </c>
      <c r="I2824" t="s">
        <v>3475</v>
      </c>
      <c r="M2824" t="s">
        <v>3795</v>
      </c>
      <c r="N2824" t="s">
        <v>3275</v>
      </c>
      <c r="O2824" t="s">
        <v>3696</v>
      </c>
      <c r="P2824" s="211">
        <v>10000</v>
      </c>
      <c r="S2824" t="s">
        <v>3796</v>
      </c>
      <c r="T2824" t="s">
        <v>2685</v>
      </c>
      <c r="U2824" s="213">
        <v>10.824999999999999</v>
      </c>
      <c r="V2824" t="s">
        <v>3578</v>
      </c>
      <c r="W2824" t="s">
        <v>3695</v>
      </c>
      <c r="X2824" t="s">
        <v>3580</v>
      </c>
      <c r="Y2824" t="s">
        <v>3280</v>
      </c>
      <c r="Z2824" t="s">
        <v>4117</v>
      </c>
      <c r="AA2824">
        <v>790164</v>
      </c>
      <c r="AB2824" s="210">
        <v>37027.875</v>
      </c>
      <c r="AC2824" s="210">
        <v>37027.875</v>
      </c>
    </row>
    <row r="2825" spans="1:30" x14ac:dyDescent="0.2">
      <c r="A2825" s="44" t="str">
        <f t="shared" si="216"/>
        <v>US Power Physical</v>
      </c>
      <c r="B2825" s="44" t="str">
        <f t="shared" si="217"/>
        <v>US</v>
      </c>
      <c r="C2825" s="44" t="str">
        <f t="shared" si="218"/>
        <v>Power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92</v>
      </c>
      <c r="F2825" s="225">
        <f t="shared" si="220"/>
        <v>4600</v>
      </c>
      <c r="G2825" s="214">
        <v>1247602</v>
      </c>
      <c r="H2825" s="210">
        <v>37026.389664351853</v>
      </c>
      <c r="I2825" t="s">
        <v>3266</v>
      </c>
      <c r="M2825" t="s">
        <v>3886</v>
      </c>
      <c r="N2825" t="s">
        <v>3096</v>
      </c>
      <c r="O2825" t="s">
        <v>3573</v>
      </c>
      <c r="Q2825" s="211">
        <v>50</v>
      </c>
      <c r="S2825" t="s">
        <v>3794</v>
      </c>
      <c r="T2825" t="s">
        <v>2685</v>
      </c>
      <c r="U2825" s="213">
        <v>40.75</v>
      </c>
      <c r="V2825" t="s">
        <v>3267</v>
      </c>
      <c r="W2825" t="s">
        <v>3243</v>
      </c>
      <c r="X2825" t="s">
        <v>3244</v>
      </c>
      <c r="Y2825" t="s">
        <v>3074</v>
      </c>
      <c r="Z2825" t="s">
        <v>4112</v>
      </c>
      <c r="AA2825">
        <v>611251.1</v>
      </c>
      <c r="AB2825" s="210">
        <v>37165.594444444447</v>
      </c>
      <c r="AC2825" s="210">
        <v>37256.594444444447</v>
      </c>
    </row>
    <row r="2826" spans="1:30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25">
        <f t="shared" si="220"/>
        <v>3166</v>
      </c>
      <c r="G2826" s="214">
        <v>1247604</v>
      </c>
      <c r="H2826" s="210">
        <v>37026.389826388891</v>
      </c>
      <c r="I2826" t="s">
        <v>4237</v>
      </c>
      <c r="M2826" t="s">
        <v>3795</v>
      </c>
      <c r="N2826" t="s">
        <v>3275</v>
      </c>
      <c r="O2826" t="s">
        <v>3407</v>
      </c>
      <c r="P2826" s="211">
        <v>3166</v>
      </c>
      <c r="S2826" t="s">
        <v>3796</v>
      </c>
      <c r="T2826" t="s">
        <v>2685</v>
      </c>
      <c r="U2826" s="213">
        <v>4.66</v>
      </c>
      <c r="V2826" t="s">
        <v>3357</v>
      </c>
      <c r="W2826" t="s">
        <v>3408</v>
      </c>
      <c r="X2826" t="s">
        <v>3409</v>
      </c>
      <c r="Y2826" t="s">
        <v>3280</v>
      </c>
      <c r="Z2826" t="s">
        <v>4117</v>
      </c>
      <c r="AA2826">
        <v>790166</v>
      </c>
      <c r="AB2826" s="210">
        <v>37027.875</v>
      </c>
      <c r="AC2826" s="210">
        <v>37027.875</v>
      </c>
    </row>
    <row r="2827" spans="1:30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25">
        <f t="shared" ref="F2827:F2890" si="225">E2827*SUM(P2827:Q2827)</f>
        <v>5000</v>
      </c>
      <c r="G2827" s="214">
        <v>1247603</v>
      </c>
      <c r="H2827" s="210">
        <v>37026.389826388891</v>
      </c>
      <c r="I2827" t="s">
        <v>3439</v>
      </c>
      <c r="M2827" t="s">
        <v>3795</v>
      </c>
      <c r="N2827" t="s">
        <v>3275</v>
      </c>
      <c r="O2827" t="s">
        <v>3327</v>
      </c>
      <c r="Q2827" s="211">
        <v>5000</v>
      </c>
      <c r="S2827" t="s">
        <v>3796</v>
      </c>
      <c r="T2827" t="s">
        <v>2685</v>
      </c>
      <c r="U2827" s="213">
        <v>4.33</v>
      </c>
      <c r="V2827" t="s">
        <v>3487</v>
      </c>
      <c r="W2827" t="s">
        <v>3328</v>
      </c>
      <c r="X2827" t="s">
        <v>3329</v>
      </c>
      <c r="Y2827" t="s">
        <v>3280</v>
      </c>
      <c r="Z2827" t="s">
        <v>4117</v>
      </c>
      <c r="AA2827">
        <v>790165</v>
      </c>
      <c r="AB2827" s="210">
        <v>37027.875</v>
      </c>
      <c r="AC2827" s="210">
        <v>37027.875</v>
      </c>
    </row>
    <row r="2828" spans="1:30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25">
        <f t="shared" si="225"/>
        <v>10000</v>
      </c>
      <c r="G2828" s="214">
        <v>1247605</v>
      </c>
      <c r="H2828" s="210">
        <v>37026.389849537038</v>
      </c>
      <c r="I2828" t="s">
        <v>3822</v>
      </c>
      <c r="M2828" t="s">
        <v>3795</v>
      </c>
      <c r="N2828" t="s">
        <v>3275</v>
      </c>
      <c r="O2828" t="s">
        <v>3535</v>
      </c>
      <c r="Q2828" s="211">
        <v>10000</v>
      </c>
      <c r="S2828" t="s">
        <v>3796</v>
      </c>
      <c r="T2828" t="s">
        <v>2685</v>
      </c>
      <c r="U2828" s="213">
        <v>4.42</v>
      </c>
      <c r="V2828" t="s">
        <v>3410</v>
      </c>
      <c r="W2828" t="s">
        <v>3471</v>
      </c>
      <c r="X2828" t="s">
        <v>3472</v>
      </c>
      <c r="Y2828" t="s">
        <v>3280</v>
      </c>
      <c r="Z2828" t="s">
        <v>4117</v>
      </c>
      <c r="AA2828">
        <v>790167</v>
      </c>
      <c r="AB2828" s="210">
        <v>37027.875</v>
      </c>
      <c r="AC2828" s="210">
        <v>37027.875</v>
      </c>
    </row>
    <row r="2829" spans="1:30" x14ac:dyDescent="0.2">
      <c r="A2829" s="44" t="str">
        <f t="shared" si="221"/>
        <v xml:space="preserve"> Power Physical</v>
      </c>
      <c r="B2829" s="44" t="str">
        <f t="shared" si="222"/>
        <v/>
      </c>
      <c r="C2829" s="44" t="str">
        <f t="shared" si="223"/>
        <v>Power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2</v>
      </c>
      <c r="F2829" s="225">
        <f t="shared" si="225"/>
        <v>50</v>
      </c>
      <c r="G2829" s="214">
        <v>1247606</v>
      </c>
      <c r="H2829" s="210">
        <v>37026.389907407407</v>
      </c>
      <c r="I2829" t="s">
        <v>2028</v>
      </c>
      <c r="M2829" t="s">
        <v>3886</v>
      </c>
      <c r="N2829" t="s">
        <v>2705</v>
      </c>
      <c r="O2829" t="s">
        <v>3103</v>
      </c>
      <c r="P2829" s="211">
        <v>25</v>
      </c>
      <c r="S2829" t="s">
        <v>3794</v>
      </c>
      <c r="T2829" t="s">
        <v>2707</v>
      </c>
      <c r="U2829" s="213">
        <v>15.5</v>
      </c>
      <c r="V2829" t="s">
        <v>2029</v>
      </c>
      <c r="W2829" t="s">
        <v>2709</v>
      </c>
      <c r="X2829" t="s">
        <v>2710</v>
      </c>
      <c r="Y2829" t="s">
        <v>2711</v>
      </c>
      <c r="Z2829" t="s">
        <v>2712</v>
      </c>
      <c r="AA2829">
        <v>102444.1</v>
      </c>
      <c r="AB2829" s="210">
        <v>37030.875</v>
      </c>
      <c r="AC2829" s="210">
        <v>37031.875</v>
      </c>
    </row>
    <row r="2830" spans="1:30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25">
        <f t="shared" si="225"/>
        <v>4277</v>
      </c>
      <c r="G2830" s="214">
        <v>1247607</v>
      </c>
      <c r="H2830" s="210">
        <v>37026.389976851853</v>
      </c>
      <c r="I2830" t="s">
        <v>3565</v>
      </c>
      <c r="M2830" t="s">
        <v>3795</v>
      </c>
      <c r="N2830" t="s">
        <v>3275</v>
      </c>
      <c r="O2830" t="s">
        <v>3516</v>
      </c>
      <c r="Q2830" s="211">
        <v>4277</v>
      </c>
      <c r="S2830" t="s">
        <v>3796</v>
      </c>
      <c r="T2830" t="s">
        <v>2685</v>
      </c>
      <c r="U2830" s="213">
        <v>4.7</v>
      </c>
      <c r="V2830" t="s">
        <v>1273</v>
      </c>
      <c r="W2830" t="s">
        <v>3518</v>
      </c>
      <c r="X2830" t="s">
        <v>3519</v>
      </c>
      <c r="Y2830" t="s">
        <v>3280</v>
      </c>
      <c r="Z2830" t="s">
        <v>4117</v>
      </c>
      <c r="AA2830">
        <v>790169</v>
      </c>
      <c r="AB2830" s="210">
        <v>37027.875</v>
      </c>
      <c r="AC2830" s="210">
        <v>37027.875</v>
      </c>
    </row>
    <row r="2831" spans="1:30" x14ac:dyDescent="0.2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30</v>
      </c>
      <c r="F2831" s="225">
        <f t="shared" si="225"/>
        <v>750</v>
      </c>
      <c r="G2831" s="214">
        <v>1247608</v>
      </c>
      <c r="H2831" s="210">
        <v>37026.389988425923</v>
      </c>
      <c r="I2831" t="s">
        <v>3739</v>
      </c>
      <c r="M2831" t="s">
        <v>3886</v>
      </c>
      <c r="N2831" t="s">
        <v>3645</v>
      </c>
      <c r="O2831" t="s">
        <v>2030</v>
      </c>
      <c r="P2831" s="211">
        <v>25</v>
      </c>
      <c r="S2831" t="s">
        <v>3794</v>
      </c>
      <c r="T2831" t="s">
        <v>2685</v>
      </c>
      <c r="U2831" s="213">
        <v>310</v>
      </c>
      <c r="V2831" t="s">
        <v>3761</v>
      </c>
      <c r="W2831" t="s">
        <v>1377</v>
      </c>
      <c r="X2831" t="s">
        <v>1378</v>
      </c>
      <c r="Y2831" t="s">
        <v>3074</v>
      </c>
      <c r="Z2831" t="s">
        <v>4112</v>
      </c>
      <c r="AA2831">
        <v>611253.1</v>
      </c>
      <c r="AB2831" s="210">
        <v>37043.875</v>
      </c>
      <c r="AC2831" s="210">
        <v>37072.875</v>
      </c>
    </row>
    <row r="2832" spans="1:30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25">
        <f t="shared" si="225"/>
        <v>3817</v>
      </c>
      <c r="G2832" s="214">
        <v>1247609</v>
      </c>
      <c r="H2832" s="210">
        <v>37026.39</v>
      </c>
      <c r="I2832" t="s">
        <v>4237</v>
      </c>
      <c r="M2832" t="s">
        <v>3795</v>
      </c>
      <c r="N2832" t="s">
        <v>3275</v>
      </c>
      <c r="O2832" t="s">
        <v>3438</v>
      </c>
      <c r="P2832" s="211">
        <v>3817</v>
      </c>
      <c r="S2832" t="s">
        <v>3796</v>
      </c>
      <c r="T2832" t="s">
        <v>2685</v>
      </c>
      <c r="U2832" s="213">
        <v>4.6500000000000004</v>
      </c>
      <c r="V2832" t="s">
        <v>3357</v>
      </c>
      <c r="W2832" t="s">
        <v>3408</v>
      </c>
      <c r="X2832" t="s">
        <v>3409</v>
      </c>
      <c r="Y2832" t="s">
        <v>3280</v>
      </c>
      <c r="Z2832" t="s">
        <v>4117</v>
      </c>
      <c r="AA2832">
        <v>790170</v>
      </c>
      <c r="AB2832" s="210">
        <v>37027.875</v>
      </c>
      <c r="AC2832" s="210">
        <v>37027.875</v>
      </c>
    </row>
    <row r="2833" spans="1:30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25">
        <f t="shared" si="225"/>
        <v>10000</v>
      </c>
      <c r="G2833" s="214">
        <v>1247610</v>
      </c>
      <c r="H2833" s="210">
        <v>37026.390023148146</v>
      </c>
      <c r="I2833" t="s">
        <v>3822</v>
      </c>
      <c r="M2833" t="s">
        <v>3795</v>
      </c>
      <c r="N2833" t="s">
        <v>3275</v>
      </c>
      <c r="O2833" t="s">
        <v>3696</v>
      </c>
      <c r="Q2833" s="211">
        <v>10000</v>
      </c>
      <c r="S2833" t="s">
        <v>3796</v>
      </c>
      <c r="T2833" t="s">
        <v>2685</v>
      </c>
      <c r="U2833" s="213">
        <v>10.95</v>
      </c>
      <c r="V2833" t="s">
        <v>1773</v>
      </c>
      <c r="W2833" t="s">
        <v>3695</v>
      </c>
      <c r="X2833" t="s">
        <v>3580</v>
      </c>
      <c r="Y2833" t="s">
        <v>3280</v>
      </c>
      <c r="Z2833" t="s">
        <v>4117</v>
      </c>
      <c r="AA2833">
        <v>790171</v>
      </c>
      <c r="AB2833" s="210">
        <v>37027.875</v>
      </c>
      <c r="AC2833" s="210">
        <v>37027.875</v>
      </c>
    </row>
    <row r="2834" spans="1:30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25">
        <f t="shared" si="225"/>
        <v>10000</v>
      </c>
      <c r="G2834" s="214">
        <v>1247612</v>
      </c>
      <c r="H2834" s="210">
        <v>37026.390069444446</v>
      </c>
      <c r="I2834" t="s">
        <v>3822</v>
      </c>
      <c r="M2834" t="s">
        <v>3795</v>
      </c>
      <c r="N2834" t="s">
        <v>3275</v>
      </c>
      <c r="O2834" t="s">
        <v>3696</v>
      </c>
      <c r="Q2834" s="211">
        <v>10000</v>
      </c>
      <c r="S2834" t="s">
        <v>3796</v>
      </c>
      <c r="T2834" t="s">
        <v>2685</v>
      </c>
      <c r="U2834" s="213">
        <v>11.074999999999999</v>
      </c>
      <c r="V2834" t="s">
        <v>1773</v>
      </c>
      <c r="W2834" t="s">
        <v>3695</v>
      </c>
      <c r="X2834" t="s">
        <v>3580</v>
      </c>
      <c r="Y2834" t="s">
        <v>3280</v>
      </c>
      <c r="Z2834" t="s">
        <v>4117</v>
      </c>
      <c r="AA2834">
        <v>790172</v>
      </c>
      <c r="AB2834" s="210">
        <v>37027.875</v>
      </c>
      <c r="AC2834" s="210">
        <v>37027.875</v>
      </c>
    </row>
    <row r="2835" spans="1:30" x14ac:dyDescent="0.2">
      <c r="A2835" s="44" t="str">
        <f t="shared" si="221"/>
        <v>US Power Physical</v>
      </c>
      <c r="B2835" s="44" t="str">
        <f t="shared" si="222"/>
        <v>US</v>
      </c>
      <c r="C2835" s="44" t="str">
        <f t="shared" si="223"/>
        <v>Power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30</v>
      </c>
      <c r="F2835" s="225">
        <f t="shared" si="225"/>
        <v>750</v>
      </c>
      <c r="G2835" s="214">
        <v>1247613</v>
      </c>
      <c r="H2835" s="210">
        <v>37026.390081018515</v>
      </c>
      <c r="I2835" t="s">
        <v>3739</v>
      </c>
      <c r="M2835" t="s">
        <v>3886</v>
      </c>
      <c r="N2835" t="s">
        <v>3645</v>
      </c>
      <c r="O2835" t="s">
        <v>2030</v>
      </c>
      <c r="P2835" s="211">
        <v>25</v>
      </c>
      <c r="S2835" t="s">
        <v>3794</v>
      </c>
      <c r="T2835" t="s">
        <v>2685</v>
      </c>
      <c r="U2835" s="213">
        <v>305</v>
      </c>
      <c r="V2835" t="s">
        <v>3761</v>
      </c>
      <c r="W2835" t="s">
        <v>1377</v>
      </c>
      <c r="X2835" t="s">
        <v>1378</v>
      </c>
      <c r="Y2835" t="s">
        <v>3074</v>
      </c>
      <c r="Z2835" t="s">
        <v>4112</v>
      </c>
      <c r="AA2835">
        <v>611254.1</v>
      </c>
      <c r="AB2835" s="210">
        <v>37043.875</v>
      </c>
      <c r="AC2835" s="210">
        <v>37072.875</v>
      </c>
    </row>
    <row r="2836" spans="1:30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25">
        <f t="shared" si="225"/>
        <v>10000</v>
      </c>
      <c r="G2836" s="214">
        <v>1247615</v>
      </c>
      <c r="H2836" s="210">
        <v>37026.390185185184</v>
      </c>
      <c r="I2836" t="s">
        <v>4237</v>
      </c>
      <c r="M2836" t="s">
        <v>3795</v>
      </c>
      <c r="N2836" t="s">
        <v>3275</v>
      </c>
      <c r="O2836" t="s">
        <v>1193</v>
      </c>
      <c r="Q2836" s="211">
        <v>10000</v>
      </c>
      <c r="S2836" t="s">
        <v>3796</v>
      </c>
      <c r="T2836" t="s">
        <v>2685</v>
      </c>
      <c r="U2836" s="213">
        <v>4.4450000000000003</v>
      </c>
      <c r="V2836" t="s">
        <v>3765</v>
      </c>
      <c r="W2836" t="s">
        <v>3459</v>
      </c>
      <c r="X2836" t="s">
        <v>3460</v>
      </c>
      <c r="Y2836" t="s">
        <v>3280</v>
      </c>
      <c r="Z2836" t="s">
        <v>4117</v>
      </c>
      <c r="AA2836">
        <v>790173</v>
      </c>
      <c r="AB2836" s="210">
        <v>37027.875</v>
      </c>
      <c r="AC2836" s="210">
        <v>37027.875</v>
      </c>
    </row>
    <row r="2837" spans="1:30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25">
        <f t="shared" si="225"/>
        <v>937</v>
      </c>
      <c r="G2837" s="214">
        <v>1247616</v>
      </c>
      <c r="H2837" s="210">
        <v>37026.390196759261</v>
      </c>
      <c r="I2837" t="s">
        <v>4237</v>
      </c>
      <c r="M2837" t="s">
        <v>3795</v>
      </c>
      <c r="N2837" t="s">
        <v>3275</v>
      </c>
      <c r="O2837" t="s">
        <v>3276</v>
      </c>
      <c r="Q2837" s="211">
        <v>937</v>
      </c>
      <c r="S2837" t="s">
        <v>3796</v>
      </c>
      <c r="T2837" t="s">
        <v>2685</v>
      </c>
      <c r="U2837" s="213">
        <v>4.5537999999999998</v>
      </c>
      <c r="V2837" t="s">
        <v>3357</v>
      </c>
      <c r="W2837" t="s">
        <v>3278</v>
      </c>
      <c r="X2837" t="s">
        <v>3279</v>
      </c>
      <c r="Y2837" t="s">
        <v>3280</v>
      </c>
      <c r="Z2837" t="s">
        <v>4117</v>
      </c>
      <c r="AA2837">
        <v>790174</v>
      </c>
      <c r="AB2837" s="210">
        <v>37027.875</v>
      </c>
      <c r="AC2837" s="210">
        <v>37027.875</v>
      </c>
    </row>
    <row r="2838" spans="1:30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25">
        <f t="shared" si="225"/>
        <v>198</v>
      </c>
      <c r="G2838" s="214">
        <v>1247619</v>
      </c>
      <c r="H2838" s="210">
        <v>37026.390277777777</v>
      </c>
      <c r="I2838" t="s">
        <v>1804</v>
      </c>
      <c r="M2838" t="s">
        <v>3795</v>
      </c>
      <c r="N2838" t="s">
        <v>3275</v>
      </c>
      <c r="O2838" t="s">
        <v>3550</v>
      </c>
      <c r="P2838" s="211">
        <v>198</v>
      </c>
      <c r="S2838" t="s">
        <v>3796</v>
      </c>
      <c r="T2838" t="s">
        <v>2685</v>
      </c>
      <c r="U2838" s="213">
        <v>4.3899999999999997</v>
      </c>
      <c r="V2838" t="s">
        <v>1805</v>
      </c>
      <c r="W2838" t="s">
        <v>3363</v>
      </c>
      <c r="X2838" t="s">
        <v>3364</v>
      </c>
      <c r="Y2838" t="s">
        <v>3280</v>
      </c>
      <c r="Z2838" t="s">
        <v>4117</v>
      </c>
      <c r="AA2838">
        <v>790175</v>
      </c>
      <c r="AB2838" s="210">
        <v>37027.875</v>
      </c>
      <c r="AC2838" s="210">
        <v>37027.875</v>
      </c>
    </row>
    <row r="2839" spans="1:30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25">
        <f t="shared" si="225"/>
        <v>20000</v>
      </c>
      <c r="G2839" s="214">
        <v>1247620</v>
      </c>
      <c r="H2839" s="210">
        <v>37026.390300925923</v>
      </c>
      <c r="I2839" t="s">
        <v>1526</v>
      </c>
      <c r="M2839" t="s">
        <v>3795</v>
      </c>
      <c r="N2839" t="s">
        <v>3275</v>
      </c>
      <c r="O2839" t="s">
        <v>1250</v>
      </c>
      <c r="Q2839" s="211">
        <v>20000</v>
      </c>
      <c r="S2839" t="s">
        <v>3796</v>
      </c>
      <c r="T2839" t="s">
        <v>2685</v>
      </c>
      <c r="U2839" s="213">
        <v>4.67</v>
      </c>
      <c r="V2839" t="s">
        <v>1603</v>
      </c>
      <c r="W2839" t="s">
        <v>3491</v>
      </c>
      <c r="X2839" t="s">
        <v>3492</v>
      </c>
      <c r="Y2839" t="s">
        <v>3280</v>
      </c>
      <c r="Z2839" t="s">
        <v>4117</v>
      </c>
      <c r="AA2839">
        <v>790176</v>
      </c>
      <c r="AB2839" s="210">
        <v>37027.875</v>
      </c>
      <c r="AC2839" s="210">
        <v>37027.875</v>
      </c>
    </row>
    <row r="2840" spans="1:30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25">
        <f t="shared" si="225"/>
        <v>10000</v>
      </c>
      <c r="G2840" s="214">
        <v>1247621</v>
      </c>
      <c r="H2840" s="210">
        <v>37026.3903125</v>
      </c>
      <c r="I2840" t="s">
        <v>3822</v>
      </c>
      <c r="M2840" t="s">
        <v>3795</v>
      </c>
      <c r="N2840" t="s">
        <v>3275</v>
      </c>
      <c r="O2840" t="s">
        <v>3693</v>
      </c>
      <c r="Q2840" s="211">
        <v>10000</v>
      </c>
      <c r="S2840" t="s">
        <v>3796</v>
      </c>
      <c r="T2840" t="s">
        <v>2685</v>
      </c>
      <c r="U2840" s="213">
        <v>11.074999999999999</v>
      </c>
      <c r="V2840" t="s">
        <v>1773</v>
      </c>
      <c r="W2840" t="s">
        <v>3695</v>
      </c>
      <c r="X2840" t="s">
        <v>3580</v>
      </c>
      <c r="Y2840" t="s">
        <v>3280</v>
      </c>
      <c r="Z2840" t="s">
        <v>4117</v>
      </c>
      <c r="AA2840">
        <v>790177</v>
      </c>
      <c r="AB2840" s="210">
        <v>37027.875</v>
      </c>
      <c r="AC2840" s="210">
        <v>37027.875</v>
      </c>
    </row>
    <row r="2841" spans="1:30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25">
        <f t="shared" si="225"/>
        <v>5000</v>
      </c>
      <c r="G2841" s="214">
        <v>1247622</v>
      </c>
      <c r="H2841" s="210">
        <v>37026.390324074076</v>
      </c>
      <c r="I2841" t="s">
        <v>4237</v>
      </c>
      <c r="M2841" t="s">
        <v>3795</v>
      </c>
      <c r="N2841" t="s">
        <v>3275</v>
      </c>
      <c r="O2841" t="s">
        <v>3607</v>
      </c>
      <c r="P2841" s="211">
        <v>5000</v>
      </c>
      <c r="S2841" t="s">
        <v>3796</v>
      </c>
      <c r="T2841" t="s">
        <v>2685</v>
      </c>
      <c r="U2841" s="213">
        <v>4.3250000000000002</v>
      </c>
      <c r="V2841" t="s">
        <v>3725</v>
      </c>
      <c r="W2841" t="s">
        <v>3609</v>
      </c>
      <c r="X2841" t="s">
        <v>3580</v>
      </c>
      <c r="Y2841" t="s">
        <v>3280</v>
      </c>
      <c r="Z2841" t="s">
        <v>4117</v>
      </c>
      <c r="AA2841">
        <v>790179</v>
      </c>
      <c r="AB2841" s="210">
        <v>37027.875</v>
      </c>
      <c r="AC2841" s="210">
        <v>37027.875</v>
      </c>
    </row>
    <row r="2842" spans="1:30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25">
        <f t="shared" si="225"/>
        <v>3371</v>
      </c>
      <c r="G2842" s="214">
        <v>1247623</v>
      </c>
      <c r="H2842" s="210">
        <v>37026.390324074076</v>
      </c>
      <c r="I2842" t="s">
        <v>3157</v>
      </c>
      <c r="M2842" t="s">
        <v>3795</v>
      </c>
      <c r="N2842" t="s">
        <v>3275</v>
      </c>
      <c r="O2842" t="s">
        <v>3339</v>
      </c>
      <c r="Q2842" s="211">
        <v>3371</v>
      </c>
      <c r="S2842" t="s">
        <v>3796</v>
      </c>
      <c r="T2842" t="s">
        <v>2685</v>
      </c>
      <c r="U2842" s="213">
        <v>4.3250000000000002</v>
      </c>
      <c r="V2842" t="s">
        <v>3277</v>
      </c>
      <c r="W2842" t="s">
        <v>3328</v>
      </c>
      <c r="X2842" t="s">
        <v>3329</v>
      </c>
      <c r="Y2842" t="s">
        <v>3280</v>
      </c>
      <c r="Z2842" t="s">
        <v>4117</v>
      </c>
      <c r="AA2842">
        <v>790178</v>
      </c>
      <c r="AB2842" s="210">
        <v>37027.875</v>
      </c>
      <c r="AC2842" s="210">
        <v>37027.875</v>
      </c>
    </row>
    <row r="2843" spans="1:30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25">
        <f t="shared" si="225"/>
        <v>6792</v>
      </c>
      <c r="G2843" s="214">
        <v>1247624</v>
      </c>
      <c r="H2843" s="210">
        <v>37026.390347222223</v>
      </c>
      <c r="I2843" t="s">
        <v>1155</v>
      </c>
      <c r="M2843" t="s">
        <v>3795</v>
      </c>
      <c r="N2843" t="s">
        <v>3275</v>
      </c>
      <c r="O2843" t="s">
        <v>3584</v>
      </c>
      <c r="Q2843" s="211">
        <v>6792</v>
      </c>
      <c r="S2843" t="s">
        <v>3796</v>
      </c>
      <c r="T2843" t="s">
        <v>2685</v>
      </c>
      <c r="U2843" s="213">
        <v>4.33</v>
      </c>
      <c r="V2843" t="s">
        <v>1269</v>
      </c>
      <c r="W2843" t="s">
        <v>3586</v>
      </c>
      <c r="X2843" t="s">
        <v>3587</v>
      </c>
      <c r="Y2843" t="s">
        <v>3280</v>
      </c>
      <c r="Z2843" t="s">
        <v>4117</v>
      </c>
      <c r="AA2843">
        <v>790180</v>
      </c>
      <c r="AB2843" s="210">
        <v>37027.875</v>
      </c>
      <c r="AC2843" s="210">
        <v>37027.875</v>
      </c>
    </row>
    <row r="2844" spans="1:30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25">
        <f t="shared" si="225"/>
        <v>10000</v>
      </c>
      <c r="G2844" s="214">
        <v>1247625</v>
      </c>
      <c r="H2844" s="210">
        <v>37026.390370370369</v>
      </c>
      <c r="I2844" t="s">
        <v>3266</v>
      </c>
      <c r="M2844" t="s">
        <v>3795</v>
      </c>
      <c r="N2844" t="s">
        <v>3275</v>
      </c>
      <c r="O2844" t="s">
        <v>3696</v>
      </c>
      <c r="P2844" s="211">
        <v>10000</v>
      </c>
      <c r="S2844" t="s">
        <v>3796</v>
      </c>
      <c r="T2844" t="s">
        <v>2685</v>
      </c>
      <c r="U2844" s="213">
        <v>10.95</v>
      </c>
      <c r="V2844" t="s">
        <v>2031</v>
      </c>
      <c r="W2844" t="s">
        <v>3695</v>
      </c>
      <c r="X2844" t="s">
        <v>3580</v>
      </c>
      <c r="Y2844" t="s">
        <v>3280</v>
      </c>
      <c r="Z2844" t="s">
        <v>4117</v>
      </c>
      <c r="AA2844">
        <v>790181</v>
      </c>
      <c r="AB2844" s="210">
        <v>37027.875</v>
      </c>
      <c r="AC2844" s="210">
        <v>37027.875</v>
      </c>
    </row>
    <row r="2845" spans="1:30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25">
        <f t="shared" si="225"/>
        <v>10000</v>
      </c>
      <c r="G2845" s="214">
        <v>1247626</v>
      </c>
      <c r="H2845" s="210">
        <v>37026.390405092592</v>
      </c>
      <c r="I2845" t="s">
        <v>3324</v>
      </c>
      <c r="M2845" t="s">
        <v>3795</v>
      </c>
      <c r="N2845" t="s">
        <v>3275</v>
      </c>
      <c r="O2845" t="s">
        <v>3693</v>
      </c>
      <c r="P2845" s="211">
        <v>10000</v>
      </c>
      <c r="S2845" t="s">
        <v>3796</v>
      </c>
      <c r="T2845" t="s">
        <v>2685</v>
      </c>
      <c r="U2845" s="213">
        <v>10.95</v>
      </c>
      <c r="V2845" t="s">
        <v>3594</v>
      </c>
      <c r="W2845" t="s">
        <v>3695</v>
      </c>
      <c r="X2845" t="s">
        <v>3580</v>
      </c>
      <c r="Y2845" t="s">
        <v>3280</v>
      </c>
      <c r="Z2845" t="s">
        <v>4117</v>
      </c>
      <c r="AA2845">
        <v>790182</v>
      </c>
      <c r="AB2845" s="210">
        <v>37027.875</v>
      </c>
      <c r="AC2845" s="210">
        <v>37027.875</v>
      </c>
    </row>
    <row r="2846" spans="1:30" x14ac:dyDescent="0.2">
      <c r="A2846" s="44" t="str">
        <f t="shared" si="221"/>
        <v>US Natural Gas Financial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Financial</v>
      </c>
      <c r="E2846" s="44">
        <f>IF(VLOOKUP(S2846,'DD-Lookup'!$J$6:$L$50,3,FALSE)="Monthly",(YEAR(AC2846)-YEAR(AB2846))*12+MONTH(AC2846)-MONTH(AB2846)+1,(AC2846-AB2846+1))</f>
        <v>365</v>
      </c>
      <c r="F2846" s="225">
        <f t="shared" si="225"/>
        <v>1825000</v>
      </c>
      <c r="G2846" s="214">
        <v>1247627</v>
      </c>
      <c r="H2846" s="210">
        <v>37026.390439814815</v>
      </c>
      <c r="I2846" t="s">
        <v>3287</v>
      </c>
      <c r="M2846" t="s">
        <v>3795</v>
      </c>
      <c r="N2846" t="s">
        <v>3247</v>
      </c>
      <c r="O2846" t="s">
        <v>3418</v>
      </c>
      <c r="P2846" s="211">
        <v>5000</v>
      </c>
      <c r="S2846" t="s">
        <v>3796</v>
      </c>
      <c r="T2846" t="s">
        <v>2685</v>
      </c>
      <c r="U2846" s="213">
        <v>4.53</v>
      </c>
      <c r="V2846" t="s">
        <v>3316</v>
      </c>
      <c r="W2846" t="s">
        <v>3975</v>
      </c>
      <c r="X2846" t="s">
        <v>3250</v>
      </c>
      <c r="Y2846" t="s">
        <v>2803</v>
      </c>
      <c r="Z2846" t="s">
        <v>4117</v>
      </c>
      <c r="AA2846" t="s">
        <v>2032</v>
      </c>
      <c r="AB2846" s="210">
        <v>37257.875</v>
      </c>
      <c r="AC2846" s="210">
        <v>37621.875</v>
      </c>
      <c r="AD2846">
        <f>(AC2846-AB2846+1)*SUM(P2846:Q2846)</f>
        <v>1825000</v>
      </c>
    </row>
    <row r="2847" spans="1:30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25">
        <f t="shared" si="225"/>
        <v>216</v>
      </c>
      <c r="G2847" s="214">
        <v>1247628</v>
      </c>
      <c r="H2847" s="210">
        <v>37026.390509259261</v>
      </c>
      <c r="I2847" t="s">
        <v>4237</v>
      </c>
      <c r="M2847" t="s">
        <v>3795</v>
      </c>
      <c r="N2847" t="s">
        <v>3275</v>
      </c>
      <c r="O2847" t="s">
        <v>3442</v>
      </c>
      <c r="Q2847" s="211">
        <v>216</v>
      </c>
      <c r="S2847" t="s">
        <v>3796</v>
      </c>
      <c r="T2847" t="s">
        <v>2685</v>
      </c>
      <c r="U2847" s="213">
        <v>4.5613000000000001</v>
      </c>
      <c r="V2847" t="s">
        <v>3357</v>
      </c>
      <c r="W2847" t="s">
        <v>3278</v>
      </c>
      <c r="X2847" t="s">
        <v>3279</v>
      </c>
      <c r="Y2847" t="s">
        <v>3280</v>
      </c>
      <c r="Z2847" t="s">
        <v>4117</v>
      </c>
      <c r="AA2847">
        <v>790183</v>
      </c>
      <c r="AB2847" s="210">
        <v>37027.875</v>
      </c>
      <c r="AC2847" s="210">
        <v>37027.875</v>
      </c>
    </row>
    <row r="2848" spans="1:30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25">
        <f t="shared" si="225"/>
        <v>5732</v>
      </c>
      <c r="G2848" s="214">
        <v>1247630</v>
      </c>
      <c r="H2848" s="210">
        <v>37026.390601851854</v>
      </c>
      <c r="I2848" t="s">
        <v>3281</v>
      </c>
      <c r="M2848" t="s">
        <v>3795</v>
      </c>
      <c r="N2848" t="s">
        <v>3275</v>
      </c>
      <c r="O2848" t="s">
        <v>3276</v>
      </c>
      <c r="P2848" s="211">
        <v>5732</v>
      </c>
      <c r="S2848" t="s">
        <v>3796</v>
      </c>
      <c r="T2848" t="s">
        <v>2685</v>
      </c>
      <c r="U2848" s="213">
        <v>4.5511999999999997</v>
      </c>
      <c r="V2848" t="s">
        <v>2002</v>
      </c>
      <c r="W2848" t="s">
        <v>3278</v>
      </c>
      <c r="X2848" t="s">
        <v>3279</v>
      </c>
      <c r="Y2848" t="s">
        <v>3280</v>
      </c>
      <c r="Z2848" t="s">
        <v>4117</v>
      </c>
      <c r="AA2848">
        <v>790184</v>
      </c>
      <c r="AB2848" s="210">
        <v>37027.875</v>
      </c>
      <c r="AC2848" s="210">
        <v>37027.875</v>
      </c>
    </row>
    <row r="2849" spans="1:30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25">
        <f t="shared" si="225"/>
        <v>5000</v>
      </c>
      <c r="G2849" s="214">
        <v>1247631</v>
      </c>
      <c r="H2849" s="210">
        <v>37026.390601851854</v>
      </c>
      <c r="I2849" t="s">
        <v>3281</v>
      </c>
      <c r="M2849" t="s">
        <v>3795</v>
      </c>
      <c r="N2849" t="s">
        <v>3275</v>
      </c>
      <c r="O2849" t="s">
        <v>3339</v>
      </c>
      <c r="P2849" s="211">
        <v>5000</v>
      </c>
      <c r="S2849" t="s">
        <v>3796</v>
      </c>
      <c r="T2849" t="s">
        <v>2685</v>
      </c>
      <c r="U2849" s="213">
        <v>4.3150000000000004</v>
      </c>
      <c r="V2849" t="s">
        <v>3377</v>
      </c>
      <c r="W2849" t="s">
        <v>3328</v>
      </c>
      <c r="X2849" t="s">
        <v>3329</v>
      </c>
      <c r="Y2849" t="s">
        <v>3280</v>
      </c>
      <c r="Z2849" t="s">
        <v>4117</v>
      </c>
      <c r="AA2849">
        <v>790185</v>
      </c>
      <c r="AB2849" s="210">
        <v>37027.875</v>
      </c>
      <c r="AC2849" s="210">
        <v>37027.875</v>
      </c>
    </row>
    <row r="2850" spans="1:30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25">
        <f t="shared" si="225"/>
        <v>5000</v>
      </c>
      <c r="G2850" s="214">
        <v>1247633</v>
      </c>
      <c r="H2850" s="210">
        <v>37026.390613425923</v>
      </c>
      <c r="I2850" t="s">
        <v>1529</v>
      </c>
      <c r="M2850" t="s">
        <v>3795</v>
      </c>
      <c r="N2850" t="s">
        <v>3275</v>
      </c>
      <c r="O2850" t="s">
        <v>1057</v>
      </c>
      <c r="Q2850" s="211">
        <v>5000</v>
      </c>
      <c r="S2850" t="s">
        <v>3796</v>
      </c>
      <c r="T2850" t="s">
        <v>2685</v>
      </c>
      <c r="U2850" s="213">
        <v>4.3099999999999996</v>
      </c>
      <c r="V2850" t="s">
        <v>1530</v>
      </c>
      <c r="W2850" t="s">
        <v>3586</v>
      </c>
      <c r="X2850" t="s">
        <v>3587</v>
      </c>
      <c r="Y2850" t="s">
        <v>3280</v>
      </c>
      <c r="Z2850" t="s">
        <v>4117</v>
      </c>
      <c r="AA2850">
        <v>790186</v>
      </c>
      <c r="AB2850" s="210">
        <v>37027.875</v>
      </c>
      <c r="AC2850" s="210">
        <v>37027.875</v>
      </c>
    </row>
    <row r="2851" spans="1:30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25">
        <f t="shared" si="225"/>
        <v>10000</v>
      </c>
      <c r="G2851" s="214">
        <v>1247632</v>
      </c>
      <c r="H2851" s="210">
        <v>37026.390613425923</v>
      </c>
      <c r="I2851" t="s">
        <v>3157</v>
      </c>
      <c r="M2851" t="s">
        <v>3795</v>
      </c>
      <c r="N2851" t="s">
        <v>3718</v>
      </c>
      <c r="O2851" t="s">
        <v>1062</v>
      </c>
      <c r="P2851" s="211">
        <v>10000</v>
      </c>
      <c r="S2851" t="s">
        <v>3796</v>
      </c>
      <c r="T2851" t="s">
        <v>2685</v>
      </c>
      <c r="U2851" s="213">
        <v>4.4400000000000004</v>
      </c>
      <c r="V2851" t="s">
        <v>1163</v>
      </c>
      <c r="W2851" t="s">
        <v>1064</v>
      </c>
      <c r="X2851" t="s">
        <v>3722</v>
      </c>
      <c r="Y2851" t="s">
        <v>3280</v>
      </c>
      <c r="Z2851" t="s">
        <v>3723</v>
      </c>
      <c r="AA2851">
        <v>790187</v>
      </c>
      <c r="AB2851" s="210">
        <v>37027.875</v>
      </c>
      <c r="AC2851" s="210">
        <v>37027.875</v>
      </c>
    </row>
    <row r="2852" spans="1:30" x14ac:dyDescent="0.2">
      <c r="A2852" s="44" t="str">
        <f t="shared" si="221"/>
        <v xml:space="preserve"> Natural Gas Physical</v>
      </c>
      <c r="B2852" s="44" t="str">
        <f t="shared" si="222"/>
        <v/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16</v>
      </c>
      <c r="F2852" s="225">
        <f t="shared" si="225"/>
        <v>80000</v>
      </c>
      <c r="G2852" s="214">
        <v>1247634</v>
      </c>
      <c r="H2852" s="210">
        <v>37026.390636574077</v>
      </c>
      <c r="I2852" t="s">
        <v>3246</v>
      </c>
      <c r="M2852" t="s">
        <v>3795</v>
      </c>
      <c r="N2852" t="s">
        <v>3623</v>
      </c>
      <c r="O2852" t="s">
        <v>1637</v>
      </c>
      <c r="Q2852" s="211">
        <v>5000</v>
      </c>
      <c r="S2852" t="s">
        <v>4320</v>
      </c>
      <c r="T2852" t="s">
        <v>3625</v>
      </c>
      <c r="U2852" s="213">
        <v>6.0449999999999999</v>
      </c>
      <c r="V2852" t="s">
        <v>2033</v>
      </c>
      <c r="W2852" t="s">
        <v>1471</v>
      </c>
      <c r="X2852" t="s">
        <v>3628</v>
      </c>
      <c r="Y2852" t="s">
        <v>3280</v>
      </c>
      <c r="Z2852" t="s">
        <v>4118</v>
      </c>
      <c r="AA2852">
        <v>790188</v>
      </c>
      <c r="AB2852" s="210">
        <v>37027.875</v>
      </c>
      <c r="AC2852" s="210">
        <v>37042.875</v>
      </c>
    </row>
    <row r="2853" spans="1:30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25">
        <f t="shared" si="225"/>
        <v>5000</v>
      </c>
      <c r="G2853" s="214">
        <v>1247635</v>
      </c>
      <c r="H2853" s="210">
        <v>37026.390659722223</v>
      </c>
      <c r="I2853" t="s">
        <v>2034</v>
      </c>
      <c r="M2853" t="s">
        <v>3795</v>
      </c>
      <c r="N2853" t="s">
        <v>3275</v>
      </c>
      <c r="O2853" t="s">
        <v>3600</v>
      </c>
      <c r="Q2853" s="211">
        <v>5000</v>
      </c>
      <c r="S2853" t="s">
        <v>3796</v>
      </c>
      <c r="T2853" t="s">
        <v>2685</v>
      </c>
      <c r="U2853" s="213">
        <v>4.3899999999999997</v>
      </c>
      <c r="V2853" t="s">
        <v>2035</v>
      </c>
      <c r="W2853" t="s">
        <v>3471</v>
      </c>
      <c r="X2853" t="s">
        <v>3587</v>
      </c>
      <c r="Y2853" t="s">
        <v>3280</v>
      </c>
      <c r="Z2853" t="s">
        <v>4117</v>
      </c>
      <c r="AA2853">
        <v>790189</v>
      </c>
      <c r="AB2853" s="210">
        <v>37027.875</v>
      </c>
      <c r="AC2853" s="210">
        <v>37027.875</v>
      </c>
    </row>
    <row r="2854" spans="1:30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25">
        <f t="shared" si="225"/>
        <v>5000</v>
      </c>
      <c r="G2854" s="214">
        <v>1247636</v>
      </c>
      <c r="H2854" s="210">
        <v>37026.3906712963</v>
      </c>
      <c r="I2854" t="s">
        <v>3324</v>
      </c>
      <c r="M2854" t="s">
        <v>3795</v>
      </c>
      <c r="N2854" t="s">
        <v>3275</v>
      </c>
      <c r="O2854" t="s">
        <v>3555</v>
      </c>
      <c r="P2854" s="211">
        <v>5000</v>
      </c>
      <c r="S2854" t="s">
        <v>3796</v>
      </c>
      <c r="T2854" t="s">
        <v>2685</v>
      </c>
      <c r="U2854" s="213">
        <v>4.82</v>
      </c>
      <c r="V2854" t="s">
        <v>1061</v>
      </c>
      <c r="W2854" t="s">
        <v>3539</v>
      </c>
      <c r="X2854" t="s">
        <v>3540</v>
      </c>
      <c r="Y2854" t="s">
        <v>3280</v>
      </c>
      <c r="Z2854" t="s">
        <v>4117</v>
      </c>
      <c r="AA2854">
        <v>790190</v>
      </c>
      <c r="AB2854" s="210">
        <v>37027.875</v>
      </c>
      <c r="AC2854" s="210">
        <v>37027.875</v>
      </c>
    </row>
    <row r="2855" spans="1:30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25">
        <f t="shared" si="225"/>
        <v>600</v>
      </c>
      <c r="G2855" s="214">
        <v>1247637</v>
      </c>
      <c r="H2855" s="210">
        <v>37026.390706018516</v>
      </c>
      <c r="I2855" t="s">
        <v>1176</v>
      </c>
      <c r="M2855" t="s">
        <v>3795</v>
      </c>
      <c r="N2855" t="s">
        <v>3275</v>
      </c>
      <c r="O2855" t="s">
        <v>1193</v>
      </c>
      <c r="P2855" s="211">
        <v>600</v>
      </c>
      <c r="S2855" t="s">
        <v>3796</v>
      </c>
      <c r="T2855" t="s">
        <v>2685</v>
      </c>
      <c r="U2855" s="213">
        <v>4.41</v>
      </c>
      <c r="V2855" t="s">
        <v>2036</v>
      </c>
      <c r="W2855" t="s">
        <v>3459</v>
      </c>
      <c r="X2855" t="s">
        <v>3460</v>
      </c>
      <c r="Y2855" t="s">
        <v>3280</v>
      </c>
      <c r="Z2855" t="s">
        <v>4117</v>
      </c>
      <c r="AA2855">
        <v>790191</v>
      </c>
      <c r="AB2855" s="210">
        <v>37027.875</v>
      </c>
      <c r="AC2855" s="210">
        <v>37027.875</v>
      </c>
    </row>
    <row r="2856" spans="1:30" x14ac:dyDescent="0.2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25">
        <f t="shared" si="225"/>
        <v>1000</v>
      </c>
      <c r="G2856" s="214">
        <v>1247640</v>
      </c>
      <c r="H2856" s="210">
        <v>37026.390763888892</v>
      </c>
      <c r="I2856" t="s">
        <v>3310</v>
      </c>
      <c r="M2856" t="s">
        <v>3795</v>
      </c>
      <c r="N2856" t="s">
        <v>3623</v>
      </c>
      <c r="O2856" t="s">
        <v>1417</v>
      </c>
      <c r="P2856" s="211">
        <v>1000</v>
      </c>
      <c r="S2856" t="s">
        <v>3796</v>
      </c>
      <c r="T2856" t="s">
        <v>2685</v>
      </c>
      <c r="U2856" s="213">
        <v>4.3600000000000003</v>
      </c>
      <c r="V2856" t="s">
        <v>1563</v>
      </c>
      <c r="W2856" t="s">
        <v>1419</v>
      </c>
      <c r="X2856" t="s">
        <v>1420</v>
      </c>
      <c r="Y2856" t="s">
        <v>3280</v>
      </c>
      <c r="Z2856" t="s">
        <v>4118</v>
      </c>
      <c r="AA2856">
        <v>790193</v>
      </c>
      <c r="AB2856" s="210">
        <v>37027.875</v>
      </c>
      <c r="AC2856" s="210">
        <v>37027.875</v>
      </c>
    </row>
    <row r="2857" spans="1:30" x14ac:dyDescent="0.2">
      <c r="A2857" s="44" t="str">
        <f t="shared" si="221"/>
        <v>US Natural Gas Financial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Financial</v>
      </c>
      <c r="E2857" s="44">
        <f>IF(VLOOKUP(S2857,'DD-Lookup'!$J$6:$L$50,3,FALSE)="Monthly",(YEAR(AC2857)-YEAR(AB2857))*12+MONTH(AC2857)-MONTH(AB2857)+1,(AC2857-AB2857+1))</f>
        <v>30</v>
      </c>
      <c r="F2857" s="225">
        <f t="shared" si="225"/>
        <v>150000</v>
      </c>
      <c r="G2857" s="214">
        <v>1247642</v>
      </c>
      <c r="H2857" s="210">
        <v>37026.390844907408</v>
      </c>
      <c r="I2857" t="s">
        <v>3287</v>
      </c>
      <c r="M2857" t="s">
        <v>3795</v>
      </c>
      <c r="N2857" t="s">
        <v>3247</v>
      </c>
      <c r="O2857" t="s">
        <v>3248</v>
      </c>
      <c r="Q2857" s="211">
        <v>5000</v>
      </c>
      <c r="S2857" t="s">
        <v>3796</v>
      </c>
      <c r="T2857" t="s">
        <v>2685</v>
      </c>
      <c r="U2857" s="213">
        <v>4.4950000000000001</v>
      </c>
      <c r="V2857" t="s">
        <v>1524</v>
      </c>
      <c r="W2857" t="s">
        <v>3975</v>
      </c>
      <c r="X2857" t="s">
        <v>3250</v>
      </c>
      <c r="Y2857" t="s">
        <v>2803</v>
      </c>
      <c r="Z2857" t="s">
        <v>4117</v>
      </c>
      <c r="AA2857" t="s">
        <v>2037</v>
      </c>
      <c r="AB2857" s="210">
        <v>37043.875</v>
      </c>
      <c r="AC2857" s="210">
        <v>37072.875</v>
      </c>
      <c r="AD2857">
        <f>(AC2857-AB2857+1)*SUM(P2857:Q2857)</f>
        <v>150000</v>
      </c>
    </row>
    <row r="2858" spans="1:30" x14ac:dyDescent="0.2">
      <c r="A2858" s="44" t="str">
        <f t="shared" si="221"/>
        <v xml:space="preserve"> Natural Gas Physical</v>
      </c>
      <c r="B2858" s="44" t="str">
        <f t="shared" si="222"/>
        <v/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25">
        <f t="shared" si="225"/>
        <v>5000</v>
      </c>
      <c r="G2858" s="214">
        <v>1247643</v>
      </c>
      <c r="H2858" s="210">
        <v>37026.390902777777</v>
      </c>
      <c r="I2858" t="s">
        <v>3475</v>
      </c>
      <c r="M2858" t="s">
        <v>3795</v>
      </c>
      <c r="N2858" t="s">
        <v>3623</v>
      </c>
      <c r="O2858" t="s">
        <v>1417</v>
      </c>
      <c r="Q2858" s="211">
        <v>5000</v>
      </c>
      <c r="S2858" t="s">
        <v>3796</v>
      </c>
      <c r="T2858" t="s">
        <v>2685</v>
      </c>
      <c r="U2858" s="213">
        <v>4.4000000000000004</v>
      </c>
      <c r="V2858" t="s">
        <v>1864</v>
      </c>
      <c r="W2858" t="s">
        <v>1419</v>
      </c>
      <c r="X2858" t="s">
        <v>1420</v>
      </c>
      <c r="Y2858" t="s">
        <v>3280</v>
      </c>
      <c r="Z2858" t="s">
        <v>4118</v>
      </c>
      <c r="AA2858">
        <v>790194</v>
      </c>
      <c r="AB2858" s="210">
        <v>37027.875</v>
      </c>
      <c r="AC2858" s="210">
        <v>37027.875</v>
      </c>
    </row>
    <row r="2859" spans="1:30" x14ac:dyDescent="0.2">
      <c r="A2859" s="44" t="str">
        <f t="shared" si="221"/>
        <v xml:space="preserve"> Natural Gas Physical</v>
      </c>
      <c r="B2859" s="44" t="str">
        <f t="shared" si="222"/>
        <v/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25">
        <f t="shared" si="225"/>
        <v>10000</v>
      </c>
      <c r="G2859" s="214">
        <v>1247644</v>
      </c>
      <c r="H2859" s="210">
        <v>37026.3909375</v>
      </c>
      <c r="I2859" t="s">
        <v>1157</v>
      </c>
      <c r="M2859" t="s">
        <v>3795</v>
      </c>
      <c r="N2859" t="s">
        <v>3352</v>
      </c>
      <c r="O2859" t="s">
        <v>3353</v>
      </c>
      <c r="Q2859" s="211">
        <v>10000</v>
      </c>
      <c r="S2859" t="s">
        <v>3796</v>
      </c>
      <c r="T2859" t="s">
        <v>2685</v>
      </c>
      <c r="U2859" s="213">
        <v>4.6950000000000003</v>
      </c>
      <c r="V2859" t="s">
        <v>1308</v>
      </c>
      <c r="W2859" t="s">
        <v>3355</v>
      </c>
      <c r="X2859" t="s">
        <v>3356</v>
      </c>
      <c r="Y2859" t="s">
        <v>3280</v>
      </c>
      <c r="Z2859" t="s">
        <v>4117</v>
      </c>
      <c r="AA2859">
        <v>790195</v>
      </c>
      <c r="AB2859" s="210">
        <v>37027.875</v>
      </c>
      <c r="AC2859" s="210">
        <v>37027.875</v>
      </c>
    </row>
    <row r="2860" spans="1:30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25">
        <f t="shared" si="225"/>
        <v>10000</v>
      </c>
      <c r="G2860" s="214">
        <v>1247645</v>
      </c>
      <c r="H2860" s="210">
        <v>37026.390960648147</v>
      </c>
      <c r="I2860" t="s">
        <v>3324</v>
      </c>
      <c r="M2860" t="s">
        <v>3795</v>
      </c>
      <c r="N2860" t="s">
        <v>3275</v>
      </c>
      <c r="O2860" t="s">
        <v>3693</v>
      </c>
      <c r="P2860" s="211">
        <v>10000</v>
      </c>
      <c r="S2860" t="s">
        <v>3796</v>
      </c>
      <c r="T2860" t="s">
        <v>2685</v>
      </c>
      <c r="U2860" s="213">
        <v>10.95</v>
      </c>
      <c r="V2860" t="s">
        <v>3594</v>
      </c>
      <c r="W2860" t="s">
        <v>3695</v>
      </c>
      <c r="X2860" t="s">
        <v>3580</v>
      </c>
      <c r="Y2860" t="s">
        <v>3280</v>
      </c>
      <c r="Z2860" t="s">
        <v>4117</v>
      </c>
      <c r="AA2860">
        <v>790196</v>
      </c>
      <c r="AB2860" s="210">
        <v>37027.875</v>
      </c>
      <c r="AC2860" s="210">
        <v>37027.875</v>
      </c>
    </row>
    <row r="2861" spans="1:30" x14ac:dyDescent="0.2">
      <c r="A2861" s="44" t="str">
        <f t="shared" si="221"/>
        <v>US Natural Gas Financial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Financial</v>
      </c>
      <c r="E2861" s="44">
        <f>IF(VLOOKUP(S2861,'DD-Lookup'!$J$6:$L$50,3,FALSE)="Monthly",(YEAR(AC2861)-YEAR(AB2861))*12+MONTH(AC2861)-MONTH(AB2861)+1,(AC2861-AB2861+1))</f>
        <v>16</v>
      </c>
      <c r="F2861" s="225">
        <f t="shared" si="225"/>
        <v>240000</v>
      </c>
      <c r="G2861" s="214">
        <v>1247647</v>
      </c>
      <c r="H2861" s="210">
        <v>37026.390972222223</v>
      </c>
      <c r="I2861" t="s">
        <v>4237</v>
      </c>
      <c r="M2861" t="s">
        <v>3795</v>
      </c>
      <c r="N2861" t="s">
        <v>3247</v>
      </c>
      <c r="O2861" t="s">
        <v>3422</v>
      </c>
      <c r="Q2861" s="211">
        <v>15000</v>
      </c>
      <c r="S2861" t="s">
        <v>3796</v>
      </c>
      <c r="T2861" t="s">
        <v>2685</v>
      </c>
      <c r="U2861" s="213">
        <v>4.4349999999999996</v>
      </c>
      <c r="V2861" t="s">
        <v>3423</v>
      </c>
      <c r="W2861" t="s">
        <v>3424</v>
      </c>
      <c r="X2861" t="s">
        <v>3425</v>
      </c>
      <c r="Y2861" t="s">
        <v>2803</v>
      </c>
      <c r="Z2861" t="s">
        <v>4117</v>
      </c>
      <c r="AA2861" t="s">
        <v>2038</v>
      </c>
      <c r="AB2861" s="210">
        <v>37027.875</v>
      </c>
      <c r="AC2861" s="210">
        <v>37042.875</v>
      </c>
      <c r="AD2861">
        <f>(AC2861-AB2861+1)*SUM(P2861:Q2861)</f>
        <v>240000</v>
      </c>
    </row>
    <row r="2862" spans="1:30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25">
        <f t="shared" si="225"/>
        <v>5000</v>
      </c>
      <c r="G2862" s="214">
        <v>1247649</v>
      </c>
      <c r="H2862" s="210">
        <v>37026.39099537037</v>
      </c>
      <c r="I2862" t="s">
        <v>3086</v>
      </c>
      <c r="M2862" t="s">
        <v>3795</v>
      </c>
      <c r="N2862" t="s">
        <v>3275</v>
      </c>
      <c r="O2862" t="s">
        <v>3537</v>
      </c>
      <c r="Q2862" s="211">
        <v>5000</v>
      </c>
      <c r="S2862" t="s">
        <v>3796</v>
      </c>
      <c r="T2862" t="s">
        <v>2685</v>
      </c>
      <c r="U2862" s="213">
        <v>4.8099999999999996</v>
      </c>
      <c r="V2862" t="s">
        <v>2039</v>
      </c>
      <c r="W2862" t="s">
        <v>3539</v>
      </c>
      <c r="X2862" t="s">
        <v>3540</v>
      </c>
      <c r="Y2862" t="s">
        <v>3280</v>
      </c>
      <c r="Z2862" t="s">
        <v>4117</v>
      </c>
      <c r="AA2862">
        <v>790197</v>
      </c>
      <c r="AB2862" s="210">
        <v>37027.875</v>
      </c>
      <c r="AC2862" s="210">
        <v>37027.875</v>
      </c>
    </row>
    <row r="2863" spans="1:30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25">
        <f t="shared" si="225"/>
        <v>10000</v>
      </c>
      <c r="G2863" s="214">
        <v>1247650</v>
      </c>
      <c r="H2863" s="210">
        <v>37026.391030092593</v>
      </c>
      <c r="I2863" t="s">
        <v>3822</v>
      </c>
      <c r="M2863" t="s">
        <v>3795</v>
      </c>
      <c r="N2863" t="s">
        <v>3275</v>
      </c>
      <c r="O2863" t="s">
        <v>3693</v>
      </c>
      <c r="Q2863" s="211">
        <v>10000</v>
      </c>
      <c r="S2863" t="s">
        <v>3796</v>
      </c>
      <c r="T2863" t="s">
        <v>2685</v>
      </c>
      <c r="U2863" s="213">
        <v>11.074999999999999</v>
      </c>
      <c r="V2863" t="s">
        <v>1773</v>
      </c>
      <c r="W2863" t="s">
        <v>3695</v>
      </c>
      <c r="X2863" t="s">
        <v>3580</v>
      </c>
      <c r="Y2863" t="s">
        <v>3280</v>
      </c>
      <c r="Z2863" t="s">
        <v>4117</v>
      </c>
      <c r="AA2863">
        <v>790198</v>
      </c>
      <c r="AB2863" s="210">
        <v>37027.875</v>
      </c>
      <c r="AC2863" s="210">
        <v>37027.875</v>
      </c>
    </row>
    <row r="2864" spans="1:30" x14ac:dyDescent="0.2">
      <c r="A2864" s="44" t="str">
        <f t="shared" si="221"/>
        <v xml:space="preserve"> Natural Gas Physical</v>
      </c>
      <c r="B2864" s="44" t="str">
        <f t="shared" si="222"/>
        <v/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25">
        <f t="shared" si="225"/>
        <v>10000</v>
      </c>
      <c r="G2864" s="214">
        <v>1247652</v>
      </c>
      <c r="H2864" s="210">
        <v>37026.391180555554</v>
      </c>
      <c r="I2864" t="s">
        <v>3310</v>
      </c>
      <c r="M2864" t="s">
        <v>3795</v>
      </c>
      <c r="N2864" t="s">
        <v>3352</v>
      </c>
      <c r="O2864" t="s">
        <v>3353</v>
      </c>
      <c r="P2864" s="211">
        <v>10000</v>
      </c>
      <c r="S2864" t="s">
        <v>3796</v>
      </c>
      <c r="T2864" t="s">
        <v>2685</v>
      </c>
      <c r="U2864" s="213">
        <v>4.6900000000000004</v>
      </c>
      <c r="V2864" t="s">
        <v>3354</v>
      </c>
      <c r="W2864" t="s">
        <v>3355</v>
      </c>
      <c r="X2864" t="s">
        <v>3356</v>
      </c>
      <c r="Y2864" t="s">
        <v>3280</v>
      </c>
      <c r="Z2864" t="s">
        <v>4117</v>
      </c>
      <c r="AA2864">
        <v>790200</v>
      </c>
      <c r="AB2864" s="210">
        <v>37027.875</v>
      </c>
      <c r="AC2864" s="210">
        <v>37027.875</v>
      </c>
    </row>
    <row r="2865" spans="1:30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25">
        <f t="shared" si="225"/>
        <v>1487</v>
      </c>
      <c r="G2865" s="214">
        <v>1247654</v>
      </c>
      <c r="H2865" s="210">
        <v>37026.391226851854</v>
      </c>
      <c r="I2865" t="s">
        <v>1438</v>
      </c>
      <c r="M2865" t="s">
        <v>3795</v>
      </c>
      <c r="N2865" t="s">
        <v>3275</v>
      </c>
      <c r="O2865" t="s">
        <v>1122</v>
      </c>
      <c r="Q2865" s="211">
        <v>1487</v>
      </c>
      <c r="S2865" t="s">
        <v>3796</v>
      </c>
      <c r="T2865" t="s">
        <v>2685</v>
      </c>
      <c r="U2865" s="213">
        <v>4.3550000000000004</v>
      </c>
      <c r="V2865" t="s">
        <v>1863</v>
      </c>
      <c r="W2865" t="s">
        <v>3363</v>
      </c>
      <c r="X2865" t="s">
        <v>3364</v>
      </c>
      <c r="Y2865" t="s">
        <v>3280</v>
      </c>
      <c r="Z2865" t="s">
        <v>4117</v>
      </c>
      <c r="AA2865">
        <v>790201</v>
      </c>
      <c r="AB2865" s="210">
        <v>37027.875</v>
      </c>
      <c r="AC2865" s="210">
        <v>37027.875</v>
      </c>
    </row>
    <row r="2866" spans="1:30" x14ac:dyDescent="0.2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90</v>
      </c>
      <c r="F2866" s="225">
        <f t="shared" si="225"/>
        <v>450000</v>
      </c>
      <c r="G2866" s="214">
        <v>1247655</v>
      </c>
      <c r="H2866" s="210">
        <v>37026.391296296293</v>
      </c>
      <c r="I2866" t="s">
        <v>3287</v>
      </c>
      <c r="M2866" t="s">
        <v>3795</v>
      </c>
      <c r="N2866" t="s">
        <v>3303</v>
      </c>
      <c r="O2866" t="s">
        <v>1271</v>
      </c>
      <c r="Q2866" s="211">
        <v>5000</v>
      </c>
      <c r="S2866" t="s">
        <v>3796</v>
      </c>
      <c r="T2866" t="s">
        <v>2685</v>
      </c>
      <c r="U2866" s="213">
        <v>3.55</v>
      </c>
      <c r="V2866" t="s">
        <v>1146</v>
      </c>
      <c r="W2866" t="s">
        <v>1111</v>
      </c>
      <c r="X2866" t="s">
        <v>1112</v>
      </c>
      <c r="Y2866" t="s">
        <v>2803</v>
      </c>
      <c r="Z2866" t="s">
        <v>4117</v>
      </c>
      <c r="AA2866" t="s">
        <v>2040</v>
      </c>
      <c r="AB2866" s="210">
        <v>37257</v>
      </c>
      <c r="AC2866" s="210">
        <v>37346</v>
      </c>
      <c r="AD2866">
        <f>(AC2866-AB2866+1)*SUM(P2866:Q2866)</f>
        <v>450000</v>
      </c>
    </row>
    <row r="2867" spans="1:30" x14ac:dyDescent="0.2">
      <c r="A2867" s="44" t="str">
        <f t="shared" si="221"/>
        <v>US Natural Gas Financial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30</v>
      </c>
      <c r="F2867" s="225">
        <f t="shared" si="225"/>
        <v>300000</v>
      </c>
      <c r="G2867" s="214">
        <v>1247656</v>
      </c>
      <c r="H2867" s="210">
        <v>37026.391319444447</v>
      </c>
      <c r="I2867" t="s">
        <v>3318</v>
      </c>
      <c r="M2867" t="s">
        <v>3795</v>
      </c>
      <c r="N2867" t="s">
        <v>3247</v>
      </c>
      <c r="O2867" t="s">
        <v>3559</v>
      </c>
      <c r="P2867" s="211">
        <v>10000</v>
      </c>
      <c r="S2867" t="s">
        <v>3796</v>
      </c>
      <c r="T2867" t="s">
        <v>2685</v>
      </c>
      <c r="U2867" s="213">
        <v>4.4800000000000004</v>
      </c>
      <c r="V2867" t="s">
        <v>1869</v>
      </c>
      <c r="W2867" t="s">
        <v>3975</v>
      </c>
      <c r="X2867" t="s">
        <v>3250</v>
      </c>
      <c r="Y2867" t="s">
        <v>2803</v>
      </c>
      <c r="Z2867" t="s">
        <v>4117</v>
      </c>
      <c r="AA2867" t="s">
        <v>2041</v>
      </c>
      <c r="AB2867" s="210">
        <v>37043.915972222225</v>
      </c>
      <c r="AC2867" s="210">
        <v>37072.915972222225</v>
      </c>
      <c r="AD2867">
        <f>(AC2867-AB2867+1)*SUM(P2867:Q2867)</f>
        <v>300000</v>
      </c>
    </row>
    <row r="2868" spans="1:30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25">
        <f t="shared" si="225"/>
        <v>1000</v>
      </c>
      <c r="G2868" s="214">
        <v>1247657</v>
      </c>
      <c r="H2868" s="210">
        <v>37026.391331018516</v>
      </c>
      <c r="I2868" t="s">
        <v>3596</v>
      </c>
      <c r="M2868" t="s">
        <v>3795</v>
      </c>
      <c r="N2868" t="s">
        <v>3275</v>
      </c>
      <c r="O2868" t="s">
        <v>3584</v>
      </c>
      <c r="P2868" s="211">
        <v>1000</v>
      </c>
      <c r="S2868" t="s">
        <v>3796</v>
      </c>
      <c r="T2868" t="s">
        <v>2685</v>
      </c>
      <c r="U2868" s="213">
        <v>4.3250000000000002</v>
      </c>
      <c r="V2868" t="s">
        <v>1440</v>
      </c>
      <c r="W2868" t="s">
        <v>3586</v>
      </c>
      <c r="X2868" t="s">
        <v>3587</v>
      </c>
      <c r="Y2868" t="s">
        <v>3280</v>
      </c>
      <c r="Z2868" t="s">
        <v>4117</v>
      </c>
      <c r="AA2868">
        <v>790203</v>
      </c>
      <c r="AB2868" s="210">
        <v>37027.875</v>
      </c>
      <c r="AC2868" s="210">
        <v>37027.875</v>
      </c>
    </row>
    <row r="2869" spans="1:30" x14ac:dyDescent="0.2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2</v>
      </c>
      <c r="F2869" s="225">
        <f t="shared" si="225"/>
        <v>100</v>
      </c>
      <c r="G2869" s="214">
        <v>1247658</v>
      </c>
      <c r="H2869" s="210">
        <v>37026.391388888886</v>
      </c>
      <c r="I2869" t="s">
        <v>3174</v>
      </c>
      <c r="M2869" t="s">
        <v>3886</v>
      </c>
      <c r="N2869" t="s">
        <v>3096</v>
      </c>
      <c r="O2869" t="s">
        <v>3509</v>
      </c>
      <c r="P2869" s="211">
        <v>50</v>
      </c>
      <c r="S2869" t="s">
        <v>3794</v>
      </c>
      <c r="T2869" t="s">
        <v>2685</v>
      </c>
      <c r="U2869" s="213">
        <v>42.5</v>
      </c>
      <c r="V2869" t="s">
        <v>2042</v>
      </c>
      <c r="W2869" t="s">
        <v>3108</v>
      </c>
      <c r="X2869" t="s">
        <v>3109</v>
      </c>
      <c r="Y2869" t="s">
        <v>3074</v>
      </c>
      <c r="Z2869" t="s">
        <v>4112</v>
      </c>
      <c r="AA2869">
        <v>611259.1</v>
      </c>
      <c r="AB2869" s="210">
        <v>37028.875</v>
      </c>
      <c r="AC2869" s="210">
        <v>37029.875</v>
      </c>
    </row>
    <row r="2870" spans="1:30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25">
        <f t="shared" si="225"/>
        <v>5000</v>
      </c>
      <c r="G2870" s="214">
        <v>1247659</v>
      </c>
      <c r="H2870" s="210">
        <v>37026.391412037039</v>
      </c>
      <c r="I2870" t="s">
        <v>3336</v>
      </c>
      <c r="M2870" t="s">
        <v>3795</v>
      </c>
      <c r="N2870" t="s">
        <v>3275</v>
      </c>
      <c r="O2870" t="s">
        <v>3339</v>
      </c>
      <c r="P2870" s="211">
        <v>5000</v>
      </c>
      <c r="S2870" t="s">
        <v>3796</v>
      </c>
      <c r="T2870" t="s">
        <v>2685</v>
      </c>
      <c r="U2870" s="213">
        <v>4.3</v>
      </c>
      <c r="V2870" t="s">
        <v>3499</v>
      </c>
      <c r="W2870" t="s">
        <v>3328</v>
      </c>
      <c r="X2870" t="s">
        <v>3329</v>
      </c>
      <c r="Y2870" t="s">
        <v>3280</v>
      </c>
      <c r="Z2870" t="s">
        <v>4117</v>
      </c>
      <c r="AA2870">
        <v>790204</v>
      </c>
      <c r="AB2870" s="210">
        <v>37027.875</v>
      </c>
      <c r="AC2870" s="210">
        <v>37027.875</v>
      </c>
    </row>
    <row r="2871" spans="1:30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25">
        <f t="shared" si="225"/>
        <v>10000</v>
      </c>
      <c r="G2871" s="214">
        <v>1247661</v>
      </c>
      <c r="H2871" s="210">
        <v>37026.391435185185</v>
      </c>
      <c r="I2871" t="s">
        <v>3334</v>
      </c>
      <c r="M2871" t="s">
        <v>3795</v>
      </c>
      <c r="N2871" t="s">
        <v>3275</v>
      </c>
      <c r="O2871" t="s">
        <v>3373</v>
      </c>
      <c r="P2871" s="211">
        <v>10000</v>
      </c>
      <c r="S2871" t="s">
        <v>3796</v>
      </c>
      <c r="T2871" t="s">
        <v>2685</v>
      </c>
      <c r="U2871" s="213">
        <v>4.4050000000000002</v>
      </c>
      <c r="V2871" t="s">
        <v>3463</v>
      </c>
      <c r="W2871" t="s">
        <v>3363</v>
      </c>
      <c r="X2871" t="s">
        <v>3364</v>
      </c>
      <c r="Y2871" t="s">
        <v>3280</v>
      </c>
      <c r="Z2871" t="s">
        <v>4117</v>
      </c>
      <c r="AA2871">
        <v>790205</v>
      </c>
      <c r="AB2871" s="210">
        <v>37027.875</v>
      </c>
      <c r="AC2871" s="210">
        <v>37027.875</v>
      </c>
    </row>
    <row r="2872" spans="1:30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25">
        <f t="shared" si="225"/>
        <v>5000</v>
      </c>
      <c r="G2872" s="214">
        <v>1247662</v>
      </c>
      <c r="H2872" s="210">
        <v>37026.391446759262</v>
      </c>
      <c r="I2872" t="s">
        <v>3822</v>
      </c>
      <c r="M2872" t="s">
        <v>3795</v>
      </c>
      <c r="N2872" t="s">
        <v>3275</v>
      </c>
      <c r="O2872" t="s">
        <v>3577</v>
      </c>
      <c r="P2872" s="211">
        <v>5000</v>
      </c>
      <c r="S2872" t="s">
        <v>3796</v>
      </c>
      <c r="T2872" t="s">
        <v>2685</v>
      </c>
      <c r="U2872" s="213">
        <v>4.8</v>
      </c>
      <c r="V2872" t="s">
        <v>1799</v>
      </c>
      <c r="W2872" t="s">
        <v>3579</v>
      </c>
      <c r="X2872" t="s">
        <v>3580</v>
      </c>
      <c r="Y2872" t="s">
        <v>3280</v>
      </c>
      <c r="Z2872" t="s">
        <v>4117</v>
      </c>
      <c r="AA2872">
        <v>790206</v>
      </c>
      <c r="AB2872" s="210">
        <v>37027.875</v>
      </c>
      <c r="AC2872" s="210">
        <v>37027.875</v>
      </c>
    </row>
    <row r="2873" spans="1:30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25">
        <f t="shared" si="225"/>
        <v>4268</v>
      </c>
      <c r="G2873" s="214">
        <v>1247664</v>
      </c>
      <c r="H2873" s="210">
        <v>37026.391469907408</v>
      </c>
      <c r="I2873" t="s">
        <v>3157</v>
      </c>
      <c r="M2873" t="s">
        <v>3795</v>
      </c>
      <c r="N2873" t="s">
        <v>3275</v>
      </c>
      <c r="O2873" t="s">
        <v>3276</v>
      </c>
      <c r="P2873" s="211">
        <v>4268</v>
      </c>
      <c r="S2873" t="s">
        <v>3796</v>
      </c>
      <c r="T2873" t="s">
        <v>2685</v>
      </c>
      <c r="U2873" s="213">
        <v>4.5511999999999997</v>
      </c>
      <c r="V2873" t="s">
        <v>3277</v>
      </c>
      <c r="W2873" t="s">
        <v>3278</v>
      </c>
      <c r="X2873" t="s">
        <v>3279</v>
      </c>
      <c r="Y2873" t="s">
        <v>3280</v>
      </c>
      <c r="Z2873" t="s">
        <v>4117</v>
      </c>
      <c r="AA2873">
        <v>790208</v>
      </c>
      <c r="AB2873" s="210">
        <v>37027.875</v>
      </c>
      <c r="AC2873" s="210">
        <v>37027.875</v>
      </c>
    </row>
    <row r="2874" spans="1:30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25">
        <f t="shared" si="225"/>
        <v>5000</v>
      </c>
      <c r="G2874" s="214">
        <v>1247663</v>
      </c>
      <c r="H2874" s="210">
        <v>37026.391469907408</v>
      </c>
      <c r="I2874" t="s">
        <v>2034</v>
      </c>
      <c r="M2874" t="s">
        <v>3795</v>
      </c>
      <c r="N2874" t="s">
        <v>3275</v>
      </c>
      <c r="O2874" t="s">
        <v>3600</v>
      </c>
      <c r="Q2874" s="211">
        <v>5000</v>
      </c>
      <c r="S2874" t="s">
        <v>3796</v>
      </c>
      <c r="T2874" t="s">
        <v>2685</v>
      </c>
      <c r="U2874" s="213">
        <v>4.3899999999999997</v>
      </c>
      <c r="V2874" t="s">
        <v>2035</v>
      </c>
      <c r="W2874" t="s">
        <v>3471</v>
      </c>
      <c r="X2874" t="s">
        <v>3587</v>
      </c>
      <c r="Y2874" t="s">
        <v>3280</v>
      </c>
      <c r="Z2874" t="s">
        <v>4117</v>
      </c>
      <c r="AA2874">
        <v>790207</v>
      </c>
      <c r="AB2874" s="210">
        <v>37027.875</v>
      </c>
      <c r="AC2874" s="210">
        <v>37027.875</v>
      </c>
    </row>
    <row r="2875" spans="1:30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25">
        <f t="shared" si="225"/>
        <v>5000</v>
      </c>
      <c r="G2875" s="214">
        <v>1247665</v>
      </c>
      <c r="H2875" s="210">
        <v>37026.391493055555</v>
      </c>
      <c r="I2875" t="s">
        <v>3093</v>
      </c>
      <c r="M2875" t="s">
        <v>3795</v>
      </c>
      <c r="N2875" t="s">
        <v>3275</v>
      </c>
      <c r="O2875" t="s">
        <v>3337</v>
      </c>
      <c r="P2875" s="211">
        <v>5000</v>
      </c>
      <c r="S2875" t="s">
        <v>3796</v>
      </c>
      <c r="T2875" t="s">
        <v>2685</v>
      </c>
      <c r="U2875" s="213">
        <v>4.3250000000000002</v>
      </c>
      <c r="V2875" t="s">
        <v>1446</v>
      </c>
      <c r="W2875" t="s">
        <v>3328</v>
      </c>
      <c r="X2875" t="s">
        <v>3329</v>
      </c>
      <c r="Y2875" t="s">
        <v>3280</v>
      </c>
      <c r="Z2875" t="s">
        <v>4117</v>
      </c>
      <c r="AA2875">
        <v>790209</v>
      </c>
      <c r="AB2875" s="210">
        <v>37027.875</v>
      </c>
      <c r="AC2875" s="210">
        <v>37027.875</v>
      </c>
    </row>
    <row r="2876" spans="1:30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25">
        <f t="shared" si="225"/>
        <v>10000</v>
      </c>
      <c r="G2876" s="214">
        <v>1247666</v>
      </c>
      <c r="H2876" s="210">
        <v>37026.391516203701</v>
      </c>
      <c r="I2876" t="s">
        <v>3234</v>
      </c>
      <c r="M2876" t="s">
        <v>3795</v>
      </c>
      <c r="N2876" t="s">
        <v>3275</v>
      </c>
      <c r="O2876" t="s">
        <v>1250</v>
      </c>
      <c r="P2876" s="211">
        <v>10000</v>
      </c>
      <c r="S2876" t="s">
        <v>3796</v>
      </c>
      <c r="T2876" t="s">
        <v>2685</v>
      </c>
      <c r="U2876" s="213">
        <v>4.66</v>
      </c>
      <c r="V2876" t="s">
        <v>1040</v>
      </c>
      <c r="W2876" t="s">
        <v>3491</v>
      </c>
      <c r="X2876" t="s">
        <v>3492</v>
      </c>
      <c r="Y2876" t="s">
        <v>3280</v>
      </c>
      <c r="Z2876" t="s">
        <v>4117</v>
      </c>
      <c r="AA2876">
        <v>790210</v>
      </c>
      <c r="AB2876" s="210">
        <v>37027.875</v>
      </c>
      <c r="AC2876" s="210">
        <v>37027.875</v>
      </c>
    </row>
    <row r="2877" spans="1:30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25">
        <f t="shared" si="225"/>
        <v>5000</v>
      </c>
      <c r="G2877" s="214">
        <v>1247667</v>
      </c>
      <c r="H2877" s="210">
        <v>37026.391539351855</v>
      </c>
      <c r="I2877" t="s">
        <v>3093</v>
      </c>
      <c r="M2877" t="s">
        <v>3795</v>
      </c>
      <c r="N2877" t="s">
        <v>3275</v>
      </c>
      <c r="O2877" t="s">
        <v>3339</v>
      </c>
      <c r="Q2877" s="211">
        <v>5000</v>
      </c>
      <c r="S2877" t="s">
        <v>3796</v>
      </c>
      <c r="T2877" t="s">
        <v>2685</v>
      </c>
      <c r="U2877" s="213">
        <v>4.3049999999999997</v>
      </c>
      <c r="V2877" t="s">
        <v>1224</v>
      </c>
      <c r="W2877" t="s">
        <v>3328</v>
      </c>
      <c r="X2877" t="s">
        <v>3329</v>
      </c>
      <c r="Y2877" t="s">
        <v>3280</v>
      </c>
      <c r="Z2877" t="s">
        <v>4117</v>
      </c>
      <c r="AA2877">
        <v>790213</v>
      </c>
      <c r="AB2877" s="210">
        <v>37027.875</v>
      </c>
      <c r="AC2877" s="210">
        <v>37027.875</v>
      </c>
    </row>
    <row r="2878" spans="1:30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25">
        <f t="shared" si="225"/>
        <v>5000</v>
      </c>
      <c r="G2878" s="214">
        <v>1247668</v>
      </c>
      <c r="H2878" s="210">
        <v>37026.391539351855</v>
      </c>
      <c r="I2878" t="s">
        <v>3638</v>
      </c>
      <c r="M2878" t="s">
        <v>3795</v>
      </c>
      <c r="N2878" t="s">
        <v>3275</v>
      </c>
      <c r="O2878" t="s">
        <v>3569</v>
      </c>
      <c r="Q2878" s="211">
        <v>5000</v>
      </c>
      <c r="S2878" t="s">
        <v>3796</v>
      </c>
      <c r="T2878" t="s">
        <v>2685</v>
      </c>
      <c r="U2878" s="213">
        <v>4.8650000000000002</v>
      </c>
      <c r="V2878" t="s">
        <v>3639</v>
      </c>
      <c r="W2878" t="s">
        <v>3539</v>
      </c>
      <c r="X2878" t="s">
        <v>3540</v>
      </c>
      <c r="Y2878" t="s">
        <v>3280</v>
      </c>
      <c r="Z2878" t="s">
        <v>4117</v>
      </c>
      <c r="AA2878">
        <v>790211</v>
      </c>
      <c r="AB2878" s="210">
        <v>37027.875</v>
      </c>
      <c r="AC2878" s="210">
        <v>37027.875</v>
      </c>
    </row>
    <row r="2879" spans="1:30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25">
        <f t="shared" si="225"/>
        <v>10000</v>
      </c>
      <c r="G2879" s="214">
        <v>1247669</v>
      </c>
      <c r="H2879" s="210">
        <v>37026.391550925924</v>
      </c>
      <c r="I2879" t="s">
        <v>3157</v>
      </c>
      <c r="M2879" t="s">
        <v>3795</v>
      </c>
      <c r="N2879" t="s">
        <v>3275</v>
      </c>
      <c r="O2879" t="s">
        <v>3276</v>
      </c>
      <c r="P2879" s="211">
        <v>10000</v>
      </c>
      <c r="S2879" t="s">
        <v>3796</v>
      </c>
      <c r="T2879" t="s">
        <v>2685</v>
      </c>
      <c r="U2879" s="213">
        <v>4.55</v>
      </c>
      <c r="V2879" t="s">
        <v>3277</v>
      </c>
      <c r="W2879" t="s">
        <v>3278</v>
      </c>
      <c r="X2879" t="s">
        <v>3279</v>
      </c>
      <c r="Y2879" t="s">
        <v>3280</v>
      </c>
      <c r="Z2879" t="s">
        <v>4117</v>
      </c>
      <c r="AA2879">
        <v>790212</v>
      </c>
      <c r="AB2879" s="210">
        <v>37027.875</v>
      </c>
      <c r="AC2879" s="210">
        <v>37027.875</v>
      </c>
    </row>
    <row r="2880" spans="1:30" x14ac:dyDescent="0.2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30</v>
      </c>
      <c r="F2880" s="225">
        <f t="shared" si="225"/>
        <v>150000</v>
      </c>
      <c r="G2880" s="214">
        <v>1247671</v>
      </c>
      <c r="H2880" s="210">
        <v>37026.391574074078</v>
      </c>
      <c r="I2880" t="s">
        <v>3287</v>
      </c>
      <c r="M2880" t="s">
        <v>3795</v>
      </c>
      <c r="N2880" t="s">
        <v>3303</v>
      </c>
      <c r="O2880" t="s">
        <v>1341</v>
      </c>
      <c r="Q2880" s="211">
        <v>5000</v>
      </c>
      <c r="S2880" t="s">
        <v>3796</v>
      </c>
      <c r="T2880" t="s">
        <v>2685</v>
      </c>
      <c r="U2880" s="213">
        <v>-0.77</v>
      </c>
      <c r="V2880" t="s">
        <v>2043</v>
      </c>
      <c r="W2880" t="s">
        <v>1342</v>
      </c>
      <c r="X2880" t="s">
        <v>1343</v>
      </c>
      <c r="Y2880" t="s">
        <v>2803</v>
      </c>
      <c r="Z2880" t="s">
        <v>4117</v>
      </c>
      <c r="AA2880" t="s">
        <v>2044</v>
      </c>
      <c r="AB2880" s="210">
        <v>37043.875</v>
      </c>
      <c r="AC2880" s="210">
        <v>37072.875</v>
      </c>
      <c r="AD2880">
        <f>(AC2880-AB2880+1)*SUM(P2880:Q2880)</f>
        <v>150000</v>
      </c>
    </row>
    <row r="2881" spans="1:30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25">
        <f t="shared" si="225"/>
        <v>10000</v>
      </c>
      <c r="G2881" s="214">
        <v>1247670</v>
      </c>
      <c r="H2881" s="210">
        <v>37026.391574074078</v>
      </c>
      <c r="I2881" t="s">
        <v>3157</v>
      </c>
      <c r="M2881" t="s">
        <v>3795</v>
      </c>
      <c r="N2881" t="s">
        <v>3275</v>
      </c>
      <c r="O2881" t="s">
        <v>3470</v>
      </c>
      <c r="Q2881" s="211">
        <v>10000</v>
      </c>
      <c r="S2881" t="s">
        <v>3796</v>
      </c>
      <c r="T2881" t="s">
        <v>2685</v>
      </c>
      <c r="U2881" s="213">
        <v>4.4249999999999998</v>
      </c>
      <c r="V2881" t="s">
        <v>1092</v>
      </c>
      <c r="W2881" t="s">
        <v>3471</v>
      </c>
      <c r="X2881" t="s">
        <v>3472</v>
      </c>
      <c r="Y2881" t="s">
        <v>3280</v>
      </c>
      <c r="Z2881" t="s">
        <v>4117</v>
      </c>
      <c r="AA2881">
        <v>790214</v>
      </c>
      <c r="AB2881" s="210">
        <v>37027.875</v>
      </c>
      <c r="AC2881" s="210">
        <v>37027.875</v>
      </c>
    </row>
    <row r="2882" spans="1:30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25">
        <f t="shared" si="225"/>
        <v>5000</v>
      </c>
      <c r="G2882" s="214">
        <v>1247672</v>
      </c>
      <c r="H2882" s="210">
        <v>37026.391608796293</v>
      </c>
      <c r="I2882" t="s">
        <v>3093</v>
      </c>
      <c r="M2882" t="s">
        <v>3795</v>
      </c>
      <c r="N2882" t="s">
        <v>3275</v>
      </c>
      <c r="O2882" t="s">
        <v>3340</v>
      </c>
      <c r="P2882" s="211">
        <v>5000</v>
      </c>
      <c r="S2882" t="s">
        <v>3796</v>
      </c>
      <c r="T2882" t="s">
        <v>2685</v>
      </c>
      <c r="U2882" s="213">
        <v>4.3250000000000002</v>
      </c>
      <c r="V2882" t="s">
        <v>1446</v>
      </c>
      <c r="W2882" t="s">
        <v>3328</v>
      </c>
      <c r="X2882" t="s">
        <v>3329</v>
      </c>
      <c r="Y2882" t="s">
        <v>3280</v>
      </c>
      <c r="Z2882" t="s">
        <v>4117</v>
      </c>
      <c r="AA2882">
        <v>790215</v>
      </c>
      <c r="AB2882" s="210">
        <v>37027.875</v>
      </c>
      <c r="AC2882" s="210">
        <v>37027.875</v>
      </c>
    </row>
    <row r="2883" spans="1:30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25">
        <f t="shared" si="225"/>
        <v>10000</v>
      </c>
      <c r="G2883" s="214">
        <v>1247674</v>
      </c>
      <c r="H2883" s="210">
        <v>37026.39162037037</v>
      </c>
      <c r="I2883" t="s">
        <v>3281</v>
      </c>
      <c r="M2883" t="s">
        <v>3795</v>
      </c>
      <c r="N2883" t="s">
        <v>3275</v>
      </c>
      <c r="O2883" t="s">
        <v>3361</v>
      </c>
      <c r="P2883" s="211">
        <v>10000</v>
      </c>
      <c r="S2883" t="s">
        <v>3796</v>
      </c>
      <c r="T2883" t="s">
        <v>2685</v>
      </c>
      <c r="U2883" s="213">
        <v>4.3949999999999996</v>
      </c>
      <c r="V2883" t="s">
        <v>3362</v>
      </c>
      <c r="W2883" t="s">
        <v>3363</v>
      </c>
      <c r="X2883" t="s">
        <v>3364</v>
      </c>
      <c r="Y2883" t="s">
        <v>3280</v>
      </c>
      <c r="Z2883" t="s">
        <v>4117</v>
      </c>
      <c r="AA2883">
        <v>790217</v>
      </c>
      <c r="AB2883" s="210">
        <v>37027.875</v>
      </c>
      <c r="AC2883" s="210">
        <v>37027.875</v>
      </c>
    </row>
    <row r="2884" spans="1:30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25">
        <f t="shared" si="225"/>
        <v>5000</v>
      </c>
      <c r="G2884" s="214">
        <v>1247673</v>
      </c>
      <c r="H2884" s="210">
        <v>37026.39162037037</v>
      </c>
      <c r="I2884" t="s">
        <v>3086</v>
      </c>
      <c r="M2884" t="s">
        <v>3795</v>
      </c>
      <c r="N2884" t="s">
        <v>3275</v>
      </c>
      <c r="O2884" t="s">
        <v>3537</v>
      </c>
      <c r="Q2884" s="211">
        <v>5000</v>
      </c>
      <c r="S2884" t="s">
        <v>3796</v>
      </c>
      <c r="T2884" t="s">
        <v>2685</v>
      </c>
      <c r="U2884" s="213">
        <v>4.8250000000000002</v>
      </c>
      <c r="V2884" t="s">
        <v>2039</v>
      </c>
      <c r="W2884" t="s">
        <v>3539</v>
      </c>
      <c r="X2884" t="s">
        <v>3540</v>
      </c>
      <c r="Y2884" t="s">
        <v>3280</v>
      </c>
      <c r="Z2884" t="s">
        <v>4117</v>
      </c>
      <c r="AA2884">
        <v>790216</v>
      </c>
      <c r="AB2884" s="210">
        <v>37027.875</v>
      </c>
      <c r="AC2884" s="210">
        <v>37027.875</v>
      </c>
    </row>
    <row r="2885" spans="1:30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25">
        <f t="shared" si="225"/>
        <v>1390</v>
      </c>
      <c r="G2885" s="214">
        <v>1247675</v>
      </c>
      <c r="H2885" s="210">
        <v>37026.391655092593</v>
      </c>
      <c r="I2885" t="s">
        <v>3256</v>
      </c>
      <c r="M2885" t="s">
        <v>3795</v>
      </c>
      <c r="N2885" t="s">
        <v>3275</v>
      </c>
      <c r="O2885" t="s">
        <v>3339</v>
      </c>
      <c r="Q2885" s="211">
        <v>1390</v>
      </c>
      <c r="S2885" t="s">
        <v>3796</v>
      </c>
      <c r="T2885" t="s">
        <v>2685</v>
      </c>
      <c r="U2885" s="213">
        <v>4.3049999999999997</v>
      </c>
      <c r="V2885" t="s">
        <v>1738</v>
      </c>
      <c r="W2885" t="s">
        <v>3328</v>
      </c>
      <c r="X2885" t="s">
        <v>3329</v>
      </c>
      <c r="Y2885" t="s">
        <v>3280</v>
      </c>
      <c r="Z2885" t="s">
        <v>4117</v>
      </c>
      <c r="AA2885">
        <v>790218</v>
      </c>
      <c r="AB2885" s="210">
        <v>37027.875</v>
      </c>
      <c r="AC2885" s="210">
        <v>37027.875</v>
      </c>
    </row>
    <row r="2886" spans="1:30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25">
        <f t="shared" si="225"/>
        <v>2000</v>
      </c>
      <c r="G2886" s="214">
        <v>1247676</v>
      </c>
      <c r="H2886" s="210">
        <v>37026.391701388886</v>
      </c>
      <c r="I2886" t="s">
        <v>2045</v>
      </c>
      <c r="M2886" t="s">
        <v>3795</v>
      </c>
      <c r="N2886" t="s">
        <v>3275</v>
      </c>
      <c r="O2886" t="s">
        <v>3569</v>
      </c>
      <c r="P2886" s="211">
        <v>2000</v>
      </c>
      <c r="S2886" t="s">
        <v>3796</v>
      </c>
      <c r="T2886" t="s">
        <v>2685</v>
      </c>
      <c r="U2886" s="213">
        <v>4.8499999999999996</v>
      </c>
      <c r="V2886" t="s">
        <v>2046</v>
      </c>
      <c r="W2886" t="s">
        <v>3539</v>
      </c>
      <c r="X2886" t="s">
        <v>3540</v>
      </c>
      <c r="Y2886" t="s">
        <v>3280</v>
      </c>
      <c r="Z2886" t="s">
        <v>4117</v>
      </c>
      <c r="AA2886">
        <v>790219</v>
      </c>
      <c r="AB2886" s="210">
        <v>37027.875</v>
      </c>
      <c r="AC2886" s="210">
        <v>37027.875</v>
      </c>
    </row>
    <row r="2887" spans="1:30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25">
        <f t="shared" si="225"/>
        <v>5000</v>
      </c>
      <c r="G2887" s="214">
        <v>1247678</v>
      </c>
      <c r="H2887" s="210">
        <v>37026.391770833332</v>
      </c>
      <c r="I2887" t="s">
        <v>4237</v>
      </c>
      <c r="M2887" t="s">
        <v>3795</v>
      </c>
      <c r="N2887" t="s">
        <v>3275</v>
      </c>
      <c r="O2887" t="s">
        <v>1122</v>
      </c>
      <c r="Q2887" s="211">
        <v>5000</v>
      </c>
      <c r="S2887" t="s">
        <v>3796</v>
      </c>
      <c r="T2887" t="s">
        <v>2685</v>
      </c>
      <c r="U2887" s="213">
        <v>4.3600000000000003</v>
      </c>
      <c r="V2887" t="s">
        <v>3736</v>
      </c>
      <c r="W2887" t="s">
        <v>3363</v>
      </c>
      <c r="X2887" t="s">
        <v>3364</v>
      </c>
      <c r="Y2887" t="s">
        <v>3280</v>
      </c>
      <c r="Z2887" t="s">
        <v>4117</v>
      </c>
      <c r="AA2887">
        <v>790220</v>
      </c>
      <c r="AB2887" s="210">
        <v>37027.875</v>
      </c>
      <c r="AC2887" s="210">
        <v>37027.875</v>
      </c>
    </row>
    <row r="2888" spans="1:30" x14ac:dyDescent="0.2">
      <c r="A2888" s="44" t="str">
        <f t="shared" si="221"/>
        <v>US Natural Gas Financial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16</v>
      </c>
      <c r="F2888" s="225">
        <f t="shared" si="225"/>
        <v>80000</v>
      </c>
      <c r="G2888" s="214">
        <v>1247679</v>
      </c>
      <c r="H2888" s="210">
        <v>37026.391793981478</v>
      </c>
      <c r="I2888" t="s">
        <v>3287</v>
      </c>
      <c r="M2888" t="s">
        <v>3795</v>
      </c>
      <c r="N2888" t="s">
        <v>3247</v>
      </c>
      <c r="O2888" t="s">
        <v>1148</v>
      </c>
      <c r="Q2888" s="211">
        <v>5000</v>
      </c>
      <c r="S2888" t="s">
        <v>3796</v>
      </c>
      <c r="T2888" t="s">
        <v>2685</v>
      </c>
      <c r="U2888" s="213">
        <v>4.8250000000000002</v>
      </c>
      <c r="V2888" t="s">
        <v>2013</v>
      </c>
      <c r="W2888" t="s">
        <v>3539</v>
      </c>
      <c r="X2888" t="s">
        <v>3733</v>
      </c>
      <c r="Y2888" t="s">
        <v>2803</v>
      </c>
      <c r="Z2888" t="s">
        <v>4117</v>
      </c>
      <c r="AA2888" t="s">
        <v>2047</v>
      </c>
      <c r="AB2888" s="210">
        <v>37027.875</v>
      </c>
      <c r="AC2888" s="210">
        <v>37042.875</v>
      </c>
      <c r="AD2888">
        <f>(AC2888-AB2888+1)*SUM(P2888:Q2888)</f>
        <v>80000</v>
      </c>
    </row>
    <row r="2889" spans="1:30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25">
        <f t="shared" si="225"/>
        <v>2436</v>
      </c>
      <c r="G2889" s="214">
        <v>1247681</v>
      </c>
      <c r="H2889" s="210">
        <v>37026.391840277778</v>
      </c>
      <c r="I2889" t="s">
        <v>4237</v>
      </c>
      <c r="M2889" t="s">
        <v>3795</v>
      </c>
      <c r="N2889" t="s">
        <v>3275</v>
      </c>
      <c r="O2889" t="s">
        <v>3600</v>
      </c>
      <c r="P2889" s="211">
        <v>2436</v>
      </c>
      <c r="S2889" t="s">
        <v>3796</v>
      </c>
      <c r="T2889" t="s">
        <v>2685</v>
      </c>
      <c r="U2889" s="213">
        <v>4.38</v>
      </c>
      <c r="V2889" t="s">
        <v>3585</v>
      </c>
      <c r="W2889" t="s">
        <v>3471</v>
      </c>
      <c r="X2889" t="s">
        <v>3587</v>
      </c>
      <c r="Y2889" t="s">
        <v>3280</v>
      </c>
      <c r="Z2889" t="s">
        <v>4117</v>
      </c>
      <c r="AA2889">
        <v>790222</v>
      </c>
      <c r="AB2889" s="210">
        <v>37027.875</v>
      </c>
      <c r="AC2889" s="210">
        <v>37027.875</v>
      </c>
    </row>
    <row r="2890" spans="1:30" x14ac:dyDescent="0.2">
      <c r="A2890" s="44" t="str">
        <f t="shared" si="221"/>
        <v xml:space="preserve"> Natural Gas Physical</v>
      </c>
      <c r="B2890" s="44" t="str">
        <f t="shared" si="222"/>
        <v/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25">
        <f t="shared" si="225"/>
        <v>5000</v>
      </c>
      <c r="G2890" s="214">
        <v>1247682</v>
      </c>
      <c r="H2890" s="210">
        <v>37026.391875000001</v>
      </c>
      <c r="I2890" t="s">
        <v>1416</v>
      </c>
      <c r="M2890" t="s">
        <v>3795</v>
      </c>
      <c r="N2890" t="s">
        <v>3623</v>
      </c>
      <c r="O2890" t="s">
        <v>1454</v>
      </c>
      <c r="Q2890" s="211">
        <v>5000</v>
      </c>
      <c r="S2890" t="s">
        <v>4320</v>
      </c>
      <c r="T2890" t="s">
        <v>3625</v>
      </c>
      <c r="U2890" s="213">
        <v>6.0650000000000004</v>
      </c>
      <c r="V2890" t="s">
        <v>1579</v>
      </c>
      <c r="W2890" t="s">
        <v>3627</v>
      </c>
      <c r="X2890" t="s">
        <v>3628</v>
      </c>
      <c r="Y2890" t="s">
        <v>3280</v>
      </c>
      <c r="Z2890" t="s">
        <v>4118</v>
      </c>
      <c r="AA2890">
        <v>790223</v>
      </c>
      <c r="AB2890" s="210">
        <v>37027.875</v>
      </c>
      <c r="AC2890" s="210">
        <v>37027.875</v>
      </c>
    </row>
    <row r="2891" spans="1:30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25">
        <f t="shared" ref="F2891:F2954" si="230">E2891*SUM(P2891:Q2891)</f>
        <v>10000</v>
      </c>
      <c r="G2891" s="214">
        <v>1247683</v>
      </c>
      <c r="H2891" s="210">
        <v>37026.391875000001</v>
      </c>
      <c r="I2891" t="s">
        <v>3324</v>
      </c>
      <c r="M2891" t="s">
        <v>3795</v>
      </c>
      <c r="N2891" t="s">
        <v>3275</v>
      </c>
      <c r="O2891" t="s">
        <v>3276</v>
      </c>
      <c r="P2891" s="211">
        <v>10000</v>
      </c>
      <c r="S2891" t="s">
        <v>3796</v>
      </c>
      <c r="T2891" t="s">
        <v>2685</v>
      </c>
      <c r="U2891" s="213">
        <v>4.5488</v>
      </c>
      <c r="V2891" t="s">
        <v>3332</v>
      </c>
      <c r="W2891" t="s">
        <v>3278</v>
      </c>
      <c r="X2891" t="s">
        <v>3279</v>
      </c>
      <c r="Y2891" t="s">
        <v>3280</v>
      </c>
      <c r="Z2891" t="s">
        <v>4117</v>
      </c>
      <c r="AA2891">
        <v>790224</v>
      </c>
      <c r="AB2891" s="210">
        <v>37027.875</v>
      </c>
      <c r="AC2891" s="210">
        <v>37027.875</v>
      </c>
    </row>
    <row r="2892" spans="1:30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25">
        <f t="shared" si="230"/>
        <v>5000</v>
      </c>
      <c r="G2892" s="214">
        <v>1247684</v>
      </c>
      <c r="H2892" s="210">
        <v>37026.391886574071</v>
      </c>
      <c r="I2892" t="s">
        <v>3822</v>
      </c>
      <c r="M2892" t="s">
        <v>3795</v>
      </c>
      <c r="N2892" t="s">
        <v>3275</v>
      </c>
      <c r="O2892" t="s">
        <v>3361</v>
      </c>
      <c r="Q2892" s="211">
        <v>5000</v>
      </c>
      <c r="S2892" t="s">
        <v>3796</v>
      </c>
      <c r="T2892" t="s">
        <v>2685</v>
      </c>
      <c r="U2892" s="213">
        <v>4.4000000000000004</v>
      </c>
      <c r="V2892" t="s">
        <v>3400</v>
      </c>
      <c r="W2892" t="s">
        <v>3363</v>
      </c>
      <c r="X2892" t="s">
        <v>3364</v>
      </c>
      <c r="Y2892" t="s">
        <v>3280</v>
      </c>
      <c r="Z2892" t="s">
        <v>4117</v>
      </c>
      <c r="AA2892">
        <v>790225</v>
      </c>
      <c r="AB2892" s="210">
        <v>37027.875</v>
      </c>
      <c r="AC2892" s="210">
        <v>37027.875</v>
      </c>
    </row>
    <row r="2893" spans="1:30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25">
        <f t="shared" si="230"/>
        <v>2662</v>
      </c>
      <c r="G2893" s="214">
        <v>1247685</v>
      </c>
      <c r="H2893" s="210">
        <v>37026.391909722224</v>
      </c>
      <c r="I2893" t="s">
        <v>2630</v>
      </c>
      <c r="M2893" t="s">
        <v>3795</v>
      </c>
      <c r="N2893" t="s">
        <v>3275</v>
      </c>
      <c r="O2893" t="s">
        <v>3361</v>
      </c>
      <c r="P2893" s="211">
        <v>2662</v>
      </c>
      <c r="S2893" t="s">
        <v>3796</v>
      </c>
      <c r="T2893" t="s">
        <v>2685</v>
      </c>
      <c r="U2893" s="213">
        <v>4.3899999999999997</v>
      </c>
      <c r="V2893" t="s">
        <v>1114</v>
      </c>
      <c r="W2893" t="s">
        <v>3363</v>
      </c>
      <c r="X2893" t="s">
        <v>3364</v>
      </c>
      <c r="Y2893" t="s">
        <v>3280</v>
      </c>
      <c r="Z2893" t="s">
        <v>4117</v>
      </c>
      <c r="AA2893">
        <v>790226</v>
      </c>
      <c r="AB2893" s="210">
        <v>37027.875</v>
      </c>
      <c r="AC2893" s="210">
        <v>37027.875</v>
      </c>
    </row>
    <row r="2894" spans="1:30" x14ac:dyDescent="0.2">
      <c r="A2894" s="44" t="str">
        <f t="shared" si="226"/>
        <v>US Crude Financial</v>
      </c>
      <c r="B2894" s="44" t="str">
        <f t="shared" si="227"/>
        <v>US</v>
      </c>
      <c r="C2894" s="44" t="str">
        <f t="shared" si="228"/>
        <v>Crude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</v>
      </c>
      <c r="F2894" s="225">
        <f t="shared" si="230"/>
        <v>50000</v>
      </c>
      <c r="G2894" s="214">
        <v>1247686</v>
      </c>
      <c r="H2894" s="210">
        <v>37026.391921296294</v>
      </c>
      <c r="I2894" t="s">
        <v>3045</v>
      </c>
      <c r="M2894" t="s">
        <v>4216</v>
      </c>
      <c r="N2894" t="s">
        <v>3046</v>
      </c>
      <c r="O2894" t="s">
        <v>3047</v>
      </c>
      <c r="Q2894" s="211">
        <v>50000</v>
      </c>
      <c r="S2894" t="s">
        <v>3802</v>
      </c>
      <c r="T2894" t="s">
        <v>2685</v>
      </c>
      <c r="U2894" s="213">
        <v>28.76</v>
      </c>
      <c r="V2894" t="s">
        <v>3575</v>
      </c>
      <c r="W2894" t="s">
        <v>3049</v>
      </c>
      <c r="X2894" t="s">
        <v>3050</v>
      </c>
      <c r="Y2894" t="s">
        <v>2803</v>
      </c>
      <c r="Z2894" t="s">
        <v>4117</v>
      </c>
      <c r="AA2894" t="s">
        <v>2048</v>
      </c>
      <c r="AB2894" s="210">
        <v>37043</v>
      </c>
      <c r="AC2894" s="210">
        <v>37072</v>
      </c>
    </row>
    <row r="2895" spans="1:30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25">
        <f t="shared" si="230"/>
        <v>5000</v>
      </c>
      <c r="G2895" s="214">
        <v>1247687</v>
      </c>
      <c r="H2895" s="210">
        <v>37026.391944444447</v>
      </c>
      <c r="I2895" t="s">
        <v>3822</v>
      </c>
      <c r="M2895" t="s">
        <v>3795</v>
      </c>
      <c r="N2895" t="s">
        <v>3275</v>
      </c>
      <c r="O2895" t="s">
        <v>3361</v>
      </c>
      <c r="Q2895" s="211">
        <v>5000</v>
      </c>
      <c r="S2895" t="s">
        <v>3796</v>
      </c>
      <c r="T2895" t="s">
        <v>2685</v>
      </c>
      <c r="U2895" s="213">
        <v>4.4000000000000004</v>
      </c>
      <c r="V2895" t="s">
        <v>1602</v>
      </c>
      <c r="W2895" t="s">
        <v>3363</v>
      </c>
      <c r="X2895" t="s">
        <v>3364</v>
      </c>
      <c r="Y2895" t="s">
        <v>3280</v>
      </c>
      <c r="Z2895" t="s">
        <v>4117</v>
      </c>
      <c r="AA2895">
        <v>790227</v>
      </c>
      <c r="AB2895" s="210">
        <v>37027.875</v>
      </c>
      <c r="AC2895" s="210">
        <v>37027.875</v>
      </c>
    </row>
    <row r="2896" spans="1:30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25">
        <f t="shared" si="230"/>
        <v>5000</v>
      </c>
      <c r="G2896" s="214">
        <v>1247688</v>
      </c>
      <c r="H2896" s="210">
        <v>37026.391956018517</v>
      </c>
      <c r="I2896" t="s">
        <v>1587</v>
      </c>
      <c r="M2896" t="s">
        <v>3795</v>
      </c>
      <c r="N2896" t="s">
        <v>3275</v>
      </c>
      <c r="O2896" t="s">
        <v>3607</v>
      </c>
      <c r="Q2896" s="211">
        <v>5000</v>
      </c>
      <c r="S2896" t="s">
        <v>3796</v>
      </c>
      <c r="T2896" t="s">
        <v>2685</v>
      </c>
      <c r="U2896" s="213">
        <v>4.3250000000000002</v>
      </c>
      <c r="V2896" t="s">
        <v>1588</v>
      </c>
      <c r="W2896" t="s">
        <v>3609</v>
      </c>
      <c r="X2896" t="s">
        <v>3580</v>
      </c>
      <c r="Y2896" t="s">
        <v>3280</v>
      </c>
      <c r="Z2896" t="s">
        <v>4117</v>
      </c>
      <c r="AA2896">
        <v>790228</v>
      </c>
      <c r="AB2896" s="210">
        <v>37027.875</v>
      </c>
      <c r="AC2896" s="210">
        <v>37027.875</v>
      </c>
    </row>
    <row r="2897" spans="1:30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25">
        <f t="shared" si="230"/>
        <v>5000</v>
      </c>
      <c r="G2897" s="214">
        <v>1247689</v>
      </c>
      <c r="H2897" s="210">
        <v>37026.39199074074</v>
      </c>
      <c r="I2897" t="s">
        <v>3266</v>
      </c>
      <c r="M2897" t="s">
        <v>3795</v>
      </c>
      <c r="N2897" t="s">
        <v>3275</v>
      </c>
      <c r="O2897" t="s">
        <v>3607</v>
      </c>
      <c r="P2897" s="211">
        <v>5000</v>
      </c>
      <c r="S2897" t="s">
        <v>3796</v>
      </c>
      <c r="T2897" t="s">
        <v>2685</v>
      </c>
      <c r="U2897" s="213">
        <v>4.3</v>
      </c>
      <c r="V2897" t="s">
        <v>1154</v>
      </c>
      <c r="W2897" t="s">
        <v>3609</v>
      </c>
      <c r="X2897" t="s">
        <v>3580</v>
      </c>
      <c r="Y2897" t="s">
        <v>3280</v>
      </c>
      <c r="Z2897" t="s">
        <v>4117</v>
      </c>
      <c r="AA2897">
        <v>790229</v>
      </c>
      <c r="AB2897" s="210">
        <v>37027.875</v>
      </c>
      <c r="AC2897" s="210">
        <v>37027.875</v>
      </c>
    </row>
    <row r="2898" spans="1:30" x14ac:dyDescent="0.2">
      <c r="A2898" s="44" t="str">
        <f t="shared" si="226"/>
        <v>US Natural Gas Financial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153</v>
      </c>
      <c r="F2898" s="225">
        <f t="shared" si="230"/>
        <v>45900</v>
      </c>
      <c r="G2898" s="214">
        <v>1247690</v>
      </c>
      <c r="H2898" s="210">
        <v>37026.392013888886</v>
      </c>
      <c r="I2898" t="s">
        <v>3551</v>
      </c>
      <c r="M2898" t="s">
        <v>3795</v>
      </c>
      <c r="N2898" t="s">
        <v>3303</v>
      </c>
      <c r="O2898" t="s">
        <v>2049</v>
      </c>
      <c r="Q2898" s="211">
        <v>300</v>
      </c>
      <c r="S2898" t="s">
        <v>3796</v>
      </c>
      <c r="T2898" t="s">
        <v>2685</v>
      </c>
      <c r="U2898" s="213">
        <v>0.185</v>
      </c>
      <c r="V2898" t="s">
        <v>2050</v>
      </c>
      <c r="W2898" t="s">
        <v>3604</v>
      </c>
      <c r="X2898" t="s">
        <v>3605</v>
      </c>
      <c r="Y2898" t="s">
        <v>2803</v>
      </c>
      <c r="Z2898" t="s">
        <v>4117</v>
      </c>
      <c r="AA2898" t="s">
        <v>2051</v>
      </c>
      <c r="AB2898" s="210">
        <v>37043</v>
      </c>
      <c r="AC2898" s="210">
        <v>37195</v>
      </c>
      <c r="AD2898">
        <f>(AC2898-AB2898+1)*SUM(P2898:Q2898)</f>
        <v>45900</v>
      </c>
    </row>
    <row r="2899" spans="1:30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25">
        <f t="shared" si="230"/>
        <v>5000</v>
      </c>
      <c r="G2899" s="214">
        <v>1247691</v>
      </c>
      <c r="H2899" s="210">
        <v>37026.392048611109</v>
      </c>
      <c r="I2899" t="s">
        <v>1587</v>
      </c>
      <c r="M2899" t="s">
        <v>3795</v>
      </c>
      <c r="N2899" t="s">
        <v>3275</v>
      </c>
      <c r="O2899" t="s">
        <v>3327</v>
      </c>
      <c r="P2899" s="211">
        <v>5000</v>
      </c>
      <c r="S2899" t="s">
        <v>3796</v>
      </c>
      <c r="T2899" t="s">
        <v>2685</v>
      </c>
      <c r="U2899" s="213">
        <v>4.3250000000000002</v>
      </c>
      <c r="V2899" t="s">
        <v>1588</v>
      </c>
      <c r="W2899" t="s">
        <v>3328</v>
      </c>
      <c r="X2899" t="s">
        <v>3329</v>
      </c>
      <c r="Y2899" t="s">
        <v>3280</v>
      </c>
      <c r="Z2899" t="s">
        <v>4117</v>
      </c>
      <c r="AA2899">
        <v>790230</v>
      </c>
      <c r="AB2899" s="210">
        <v>37027.875</v>
      </c>
      <c r="AC2899" s="210">
        <v>37027.875</v>
      </c>
    </row>
    <row r="2900" spans="1:30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25">
        <f t="shared" si="230"/>
        <v>5000</v>
      </c>
      <c r="G2900" s="214">
        <v>1247692</v>
      </c>
      <c r="H2900" s="210">
        <v>37026.392060185186</v>
      </c>
      <c r="I2900" t="s">
        <v>3439</v>
      </c>
      <c r="M2900" t="s">
        <v>3795</v>
      </c>
      <c r="N2900" t="s">
        <v>3275</v>
      </c>
      <c r="O2900" t="s">
        <v>3607</v>
      </c>
      <c r="Q2900" s="211">
        <v>5000</v>
      </c>
      <c r="S2900" t="s">
        <v>3796</v>
      </c>
      <c r="T2900" t="s">
        <v>2685</v>
      </c>
      <c r="U2900" s="213">
        <v>4.3250000000000002</v>
      </c>
      <c r="V2900" t="s">
        <v>1489</v>
      </c>
      <c r="W2900" t="s">
        <v>3609</v>
      </c>
      <c r="X2900" t="s">
        <v>3580</v>
      </c>
      <c r="Y2900" t="s">
        <v>3280</v>
      </c>
      <c r="Z2900" t="s">
        <v>4117</v>
      </c>
      <c r="AA2900">
        <v>790231</v>
      </c>
      <c r="AB2900" s="210">
        <v>37027.875</v>
      </c>
      <c r="AC2900" s="210">
        <v>37027.875</v>
      </c>
    </row>
    <row r="2901" spans="1:30" x14ac:dyDescent="0.2">
      <c r="A2901" s="44" t="str">
        <f t="shared" si="226"/>
        <v xml:space="preserve"> Natural Gas Physical</v>
      </c>
      <c r="B2901" s="44" t="str">
        <f t="shared" si="227"/>
        <v/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25">
        <f t="shared" si="230"/>
        <v>395</v>
      </c>
      <c r="G2901" s="214">
        <v>1247693</v>
      </c>
      <c r="H2901" s="210">
        <v>37026.392083333332</v>
      </c>
      <c r="I2901" t="s">
        <v>3475</v>
      </c>
      <c r="M2901" t="s">
        <v>3795</v>
      </c>
      <c r="N2901" t="s">
        <v>3623</v>
      </c>
      <c r="O2901" t="s">
        <v>1417</v>
      </c>
      <c r="Q2901" s="211">
        <v>395</v>
      </c>
      <c r="S2901" t="s">
        <v>3796</v>
      </c>
      <c r="T2901" t="s">
        <v>2685</v>
      </c>
      <c r="U2901" s="213">
        <v>4.4000000000000004</v>
      </c>
      <c r="V2901" t="s">
        <v>1864</v>
      </c>
      <c r="W2901" t="s">
        <v>1419</v>
      </c>
      <c r="X2901" t="s">
        <v>1420</v>
      </c>
      <c r="Y2901" t="s">
        <v>3280</v>
      </c>
      <c r="Z2901" t="s">
        <v>4118</v>
      </c>
      <c r="AA2901">
        <v>790232</v>
      </c>
      <c r="AB2901" s="210">
        <v>37027.875</v>
      </c>
      <c r="AC2901" s="210">
        <v>37027.875</v>
      </c>
    </row>
    <row r="2902" spans="1:30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25">
        <f t="shared" si="230"/>
        <v>5984</v>
      </c>
      <c r="G2902" s="214">
        <v>1247694</v>
      </c>
      <c r="H2902" s="210">
        <v>37026.392152777778</v>
      </c>
      <c r="I2902" t="s">
        <v>3389</v>
      </c>
      <c r="M2902" t="s">
        <v>3795</v>
      </c>
      <c r="N2902" t="s">
        <v>3275</v>
      </c>
      <c r="O2902" t="s">
        <v>3276</v>
      </c>
      <c r="P2902" s="211">
        <v>5984</v>
      </c>
      <c r="S2902" t="s">
        <v>3796</v>
      </c>
      <c r="T2902" t="s">
        <v>2685</v>
      </c>
      <c r="U2902" s="213">
        <v>4.5475000000000003</v>
      </c>
      <c r="V2902" t="s">
        <v>2052</v>
      </c>
      <c r="W2902" t="s">
        <v>3278</v>
      </c>
      <c r="X2902" t="s">
        <v>3279</v>
      </c>
      <c r="Y2902" t="s">
        <v>3280</v>
      </c>
      <c r="Z2902" t="s">
        <v>4117</v>
      </c>
      <c r="AA2902">
        <v>790233</v>
      </c>
      <c r="AB2902" s="210">
        <v>37027.875</v>
      </c>
      <c r="AC2902" s="210">
        <v>37027.875</v>
      </c>
    </row>
    <row r="2903" spans="1:30" x14ac:dyDescent="0.2">
      <c r="A2903" s="44" t="str">
        <f t="shared" si="226"/>
        <v>US Crude Financial</v>
      </c>
      <c r="B2903" s="44" t="str">
        <f t="shared" si="227"/>
        <v>US</v>
      </c>
      <c r="C2903" s="44" t="str">
        <f t="shared" si="228"/>
        <v>Crude</v>
      </c>
      <c r="D2903" s="44" t="str">
        <f t="shared" si="229"/>
        <v>Financial</v>
      </c>
      <c r="E2903" s="44">
        <f>IF(VLOOKUP(S2903,'DD-Lookup'!$J$6:$L$50,3,FALSE)="Monthly",(YEAR(AC2903)-YEAR(AB2903))*12+MONTH(AC2903)-MONTH(AB2903)+1,(AC2903-AB2903+1))</f>
        <v>1</v>
      </c>
      <c r="F2903" s="225">
        <f t="shared" si="230"/>
        <v>50000</v>
      </c>
      <c r="G2903" s="214">
        <v>1247695</v>
      </c>
      <c r="H2903" s="210">
        <v>37026.392175925925</v>
      </c>
      <c r="I2903" t="s">
        <v>3246</v>
      </c>
      <c r="M2903" t="s">
        <v>4216</v>
      </c>
      <c r="N2903" t="s">
        <v>3046</v>
      </c>
      <c r="O2903" t="s">
        <v>3047</v>
      </c>
      <c r="Q2903" s="211">
        <v>50000</v>
      </c>
      <c r="S2903" t="s">
        <v>3802</v>
      </c>
      <c r="T2903" t="s">
        <v>2685</v>
      </c>
      <c r="U2903" s="213">
        <v>28.8</v>
      </c>
      <c r="V2903" t="s">
        <v>1818</v>
      </c>
      <c r="W2903" t="s">
        <v>3049</v>
      </c>
      <c r="X2903" t="s">
        <v>3050</v>
      </c>
      <c r="Y2903" t="s">
        <v>2803</v>
      </c>
      <c r="Z2903" t="s">
        <v>4117</v>
      </c>
      <c r="AA2903" t="s">
        <v>2053</v>
      </c>
      <c r="AB2903" s="210">
        <v>37043</v>
      </c>
      <c r="AC2903" s="210">
        <v>37072</v>
      </c>
    </row>
    <row r="2904" spans="1:30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25">
        <f t="shared" si="230"/>
        <v>743</v>
      </c>
      <c r="G2904" s="214">
        <v>1247696</v>
      </c>
      <c r="H2904" s="210">
        <v>37026.392187500001</v>
      </c>
      <c r="I2904" t="s">
        <v>3157</v>
      </c>
      <c r="M2904" t="s">
        <v>3795</v>
      </c>
      <c r="N2904" t="s">
        <v>3275</v>
      </c>
      <c r="O2904" t="s">
        <v>3470</v>
      </c>
      <c r="Q2904" s="211">
        <v>743</v>
      </c>
      <c r="S2904" t="s">
        <v>3796</v>
      </c>
      <c r="T2904" t="s">
        <v>2685</v>
      </c>
      <c r="U2904" s="213">
        <v>4.43</v>
      </c>
      <c r="V2904" t="s">
        <v>1092</v>
      </c>
      <c r="W2904" t="s">
        <v>3471</v>
      </c>
      <c r="X2904" t="s">
        <v>3472</v>
      </c>
      <c r="Y2904" t="s">
        <v>3280</v>
      </c>
      <c r="Z2904" t="s">
        <v>4117</v>
      </c>
      <c r="AA2904">
        <v>790234</v>
      </c>
      <c r="AB2904" s="210">
        <v>37027.875</v>
      </c>
      <c r="AC2904" s="210">
        <v>37027.875</v>
      </c>
    </row>
    <row r="2905" spans="1:30" x14ac:dyDescent="0.2">
      <c r="A2905" s="44" t="str">
        <f t="shared" si="226"/>
        <v>US Natural Gas Financial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Financial</v>
      </c>
      <c r="E2905" s="44">
        <f>IF(VLOOKUP(S2905,'DD-Lookup'!$J$6:$L$50,3,FALSE)="Monthly",(YEAR(AC2905)-YEAR(AB2905))*12+MONTH(AC2905)-MONTH(AB2905)+1,(AC2905-AB2905+1))</f>
        <v>92</v>
      </c>
      <c r="F2905" s="225">
        <f t="shared" si="230"/>
        <v>460000</v>
      </c>
      <c r="G2905" s="214">
        <v>1247697</v>
      </c>
      <c r="H2905" s="210">
        <v>37026.392233796294</v>
      </c>
      <c r="I2905" t="s">
        <v>3473</v>
      </c>
      <c r="M2905" t="s">
        <v>3795</v>
      </c>
      <c r="N2905" t="s">
        <v>3303</v>
      </c>
      <c r="O2905" t="s">
        <v>3404</v>
      </c>
      <c r="P2905" s="211">
        <v>5000</v>
      </c>
      <c r="S2905" t="s">
        <v>3796</v>
      </c>
      <c r="T2905" t="s">
        <v>2685</v>
      </c>
      <c r="U2905" s="213">
        <v>0.52249999999999996</v>
      </c>
      <c r="V2905" t="s">
        <v>1589</v>
      </c>
      <c r="W2905" t="s">
        <v>3306</v>
      </c>
      <c r="X2905" t="s">
        <v>3307</v>
      </c>
      <c r="Y2905" t="s">
        <v>2803</v>
      </c>
      <c r="Z2905" t="s">
        <v>4117</v>
      </c>
      <c r="AA2905" t="s">
        <v>2054</v>
      </c>
      <c r="AB2905" s="210">
        <v>37073</v>
      </c>
      <c r="AC2905" s="210">
        <v>37164</v>
      </c>
      <c r="AD2905">
        <f>(AC2905-AB2905+1)*SUM(P2905:Q2905)</f>
        <v>460000</v>
      </c>
    </row>
    <row r="2906" spans="1:30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25">
        <f t="shared" si="230"/>
        <v>5000</v>
      </c>
      <c r="G2906" s="214">
        <v>1247698</v>
      </c>
      <c r="H2906" s="210">
        <v>37026.392314814817</v>
      </c>
      <c r="I2906" t="s">
        <v>3266</v>
      </c>
      <c r="M2906" t="s">
        <v>3795</v>
      </c>
      <c r="N2906" t="s">
        <v>3275</v>
      </c>
      <c r="O2906" t="s">
        <v>3607</v>
      </c>
      <c r="P2906" s="211">
        <v>5000</v>
      </c>
      <c r="S2906" t="s">
        <v>3796</v>
      </c>
      <c r="T2906" t="s">
        <v>2685</v>
      </c>
      <c r="U2906" s="213">
        <v>4.3</v>
      </c>
      <c r="V2906" t="s">
        <v>1154</v>
      </c>
      <c r="W2906" t="s">
        <v>3609</v>
      </c>
      <c r="X2906" t="s">
        <v>3580</v>
      </c>
      <c r="Y2906" t="s">
        <v>3280</v>
      </c>
      <c r="Z2906" t="s">
        <v>4117</v>
      </c>
      <c r="AA2906">
        <v>790235</v>
      </c>
      <c r="AB2906" s="210">
        <v>37027.875</v>
      </c>
      <c r="AC2906" s="210">
        <v>37027.875</v>
      </c>
    </row>
    <row r="2907" spans="1:30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25">
        <f t="shared" si="230"/>
        <v>10000</v>
      </c>
      <c r="G2907" s="214">
        <v>1247699</v>
      </c>
      <c r="H2907" s="210">
        <v>37026.392314814817</v>
      </c>
      <c r="I2907" t="s">
        <v>1084</v>
      </c>
      <c r="M2907" t="s">
        <v>3795</v>
      </c>
      <c r="N2907" t="s">
        <v>3275</v>
      </c>
      <c r="O2907" t="s">
        <v>1250</v>
      </c>
      <c r="P2907" s="211">
        <v>10000</v>
      </c>
      <c r="S2907" t="s">
        <v>3796</v>
      </c>
      <c r="T2907" t="s">
        <v>2685</v>
      </c>
      <c r="U2907" s="213">
        <v>4.66</v>
      </c>
      <c r="V2907" t="s">
        <v>1415</v>
      </c>
      <c r="W2907" t="s">
        <v>3491</v>
      </c>
      <c r="X2907" t="s">
        <v>3492</v>
      </c>
      <c r="Y2907" t="s">
        <v>3280</v>
      </c>
      <c r="Z2907" t="s">
        <v>4117</v>
      </c>
      <c r="AA2907">
        <v>790236</v>
      </c>
      <c r="AB2907" s="210">
        <v>37027.875</v>
      </c>
      <c r="AC2907" s="210">
        <v>37027.875</v>
      </c>
    </row>
    <row r="2908" spans="1:30" x14ac:dyDescent="0.2">
      <c r="A2908" s="44" t="str">
        <f t="shared" si="226"/>
        <v xml:space="preserve"> Natural Gas Physical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25">
        <f t="shared" si="230"/>
        <v>10000</v>
      </c>
      <c r="G2908" s="214">
        <v>1247700</v>
      </c>
      <c r="H2908" s="210">
        <v>37026.392326388886</v>
      </c>
      <c r="I2908" t="s">
        <v>1305</v>
      </c>
      <c r="M2908" t="s">
        <v>3795</v>
      </c>
      <c r="N2908" t="s">
        <v>3623</v>
      </c>
      <c r="O2908" t="s">
        <v>3624</v>
      </c>
      <c r="P2908" s="211">
        <v>10000</v>
      </c>
      <c r="S2908" t="s">
        <v>4320</v>
      </c>
      <c r="T2908" t="s">
        <v>3625</v>
      </c>
      <c r="U2908" s="213">
        <v>6.0250000000000004</v>
      </c>
      <c r="V2908" t="s">
        <v>1455</v>
      </c>
      <c r="W2908" t="s">
        <v>3627</v>
      </c>
      <c r="X2908" t="s">
        <v>3628</v>
      </c>
      <c r="Y2908" t="s">
        <v>3280</v>
      </c>
      <c r="Z2908" t="s">
        <v>4118</v>
      </c>
      <c r="AA2908">
        <v>790237</v>
      </c>
      <c r="AB2908" s="210">
        <v>37026.875</v>
      </c>
      <c r="AC2908" s="210">
        <v>37026.875</v>
      </c>
    </row>
    <row r="2909" spans="1:30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25">
        <f t="shared" si="230"/>
        <v>10000</v>
      </c>
      <c r="G2909" s="214">
        <v>1247701</v>
      </c>
      <c r="H2909" s="210">
        <v>37026.39234953704</v>
      </c>
      <c r="I2909" t="s">
        <v>3336</v>
      </c>
      <c r="M2909" t="s">
        <v>3795</v>
      </c>
      <c r="N2909" t="s">
        <v>3275</v>
      </c>
      <c r="O2909" t="s">
        <v>3548</v>
      </c>
      <c r="Q2909" s="211">
        <v>10000</v>
      </c>
      <c r="S2909" t="s">
        <v>3796</v>
      </c>
      <c r="T2909" t="s">
        <v>2685</v>
      </c>
      <c r="U2909" s="213">
        <v>4.5449999999999999</v>
      </c>
      <c r="V2909" t="s">
        <v>3379</v>
      </c>
      <c r="W2909" t="s">
        <v>3278</v>
      </c>
      <c r="X2909" t="s">
        <v>3279</v>
      </c>
      <c r="Y2909" t="s">
        <v>3280</v>
      </c>
      <c r="Z2909" t="s">
        <v>4117</v>
      </c>
      <c r="AA2909">
        <v>790238</v>
      </c>
      <c r="AB2909" s="210">
        <v>37027.875</v>
      </c>
      <c r="AC2909" s="210">
        <v>37027.875</v>
      </c>
    </row>
    <row r="2910" spans="1:30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25">
        <f t="shared" si="230"/>
        <v>1300</v>
      </c>
      <c r="G2910" s="214">
        <v>1247702</v>
      </c>
      <c r="H2910" s="210">
        <v>37026.392407407409</v>
      </c>
      <c r="I2910" t="s">
        <v>1351</v>
      </c>
      <c r="M2910" t="s">
        <v>3795</v>
      </c>
      <c r="N2910" t="s">
        <v>3275</v>
      </c>
      <c r="O2910" t="s">
        <v>3340</v>
      </c>
      <c r="Q2910" s="211">
        <v>1300</v>
      </c>
      <c r="S2910" t="s">
        <v>3796</v>
      </c>
      <c r="T2910" t="s">
        <v>2685</v>
      </c>
      <c r="U2910" s="213">
        <v>4.33</v>
      </c>
      <c r="V2910" t="s">
        <v>1600</v>
      </c>
      <c r="W2910" t="s">
        <v>3328</v>
      </c>
      <c r="X2910" t="s">
        <v>3329</v>
      </c>
      <c r="Y2910" t="s">
        <v>3280</v>
      </c>
      <c r="Z2910" t="s">
        <v>4117</v>
      </c>
      <c r="AA2910">
        <v>790239</v>
      </c>
      <c r="AB2910" s="210">
        <v>37027.875</v>
      </c>
      <c r="AC2910" s="210">
        <v>37027.875</v>
      </c>
    </row>
    <row r="2911" spans="1:30" x14ac:dyDescent="0.2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153</v>
      </c>
      <c r="F2911" s="225">
        <f t="shared" si="230"/>
        <v>765000</v>
      </c>
      <c r="G2911" s="214">
        <v>1247703</v>
      </c>
      <c r="H2911" s="210">
        <v>37026.392430555556</v>
      </c>
      <c r="I2911" t="s">
        <v>3272</v>
      </c>
      <c r="M2911" t="s">
        <v>3795</v>
      </c>
      <c r="N2911" t="s">
        <v>3247</v>
      </c>
      <c r="O2911" t="s">
        <v>3430</v>
      </c>
      <c r="P2911" s="211">
        <v>5000</v>
      </c>
      <c r="S2911" t="s">
        <v>3796</v>
      </c>
      <c r="T2911" t="s">
        <v>2685</v>
      </c>
      <c r="U2911" s="213">
        <v>4.59</v>
      </c>
      <c r="V2911" t="s">
        <v>3482</v>
      </c>
      <c r="W2911" t="s">
        <v>3975</v>
      </c>
      <c r="X2911" t="s">
        <v>3250</v>
      </c>
      <c r="Y2911" t="s">
        <v>2803</v>
      </c>
      <c r="Z2911" t="s">
        <v>4117</v>
      </c>
      <c r="AA2911" t="s">
        <v>2055</v>
      </c>
      <c r="AB2911" s="210">
        <v>37043</v>
      </c>
      <c r="AC2911" s="210">
        <v>37195</v>
      </c>
      <c r="AD2911">
        <f>(AC2911-AB2911+1)*SUM(P2911:Q2911)</f>
        <v>765000</v>
      </c>
    </row>
    <row r="2912" spans="1:30" x14ac:dyDescent="0.2">
      <c r="A2912" s="44" t="str">
        <f t="shared" si="226"/>
        <v>US Crude Financial</v>
      </c>
      <c r="B2912" s="44" t="str">
        <f t="shared" si="227"/>
        <v>US</v>
      </c>
      <c r="C2912" s="44" t="str">
        <f t="shared" si="228"/>
        <v>Crude</v>
      </c>
      <c r="D2912" s="44" t="str">
        <f t="shared" si="229"/>
        <v>Financial</v>
      </c>
      <c r="E2912" s="44">
        <f>IF(VLOOKUP(S2912,'DD-Lookup'!$J$6:$L$50,3,FALSE)="Monthly",(YEAR(AC2912)-YEAR(AB2912))*12+MONTH(AC2912)-MONTH(AB2912)+1,(AC2912-AB2912+1))</f>
        <v>1</v>
      </c>
      <c r="F2912" s="225">
        <f t="shared" si="230"/>
        <v>50000</v>
      </c>
      <c r="G2912" s="214">
        <v>1247704</v>
      </c>
      <c r="H2912" s="210">
        <v>37026.392442129632</v>
      </c>
      <c r="I2912" t="s">
        <v>3045</v>
      </c>
      <c r="M2912" t="s">
        <v>4216</v>
      </c>
      <c r="N2912" t="s">
        <v>3046</v>
      </c>
      <c r="O2912" t="s">
        <v>3047</v>
      </c>
      <c r="P2912" s="211">
        <v>50000</v>
      </c>
      <c r="S2912" t="s">
        <v>3802</v>
      </c>
      <c r="T2912" t="s">
        <v>2685</v>
      </c>
      <c r="U2912" s="213">
        <v>28.78</v>
      </c>
      <c r="V2912" t="s">
        <v>3575</v>
      </c>
      <c r="W2912" t="s">
        <v>3049</v>
      </c>
      <c r="X2912" t="s">
        <v>3050</v>
      </c>
      <c r="Y2912" t="s">
        <v>2803</v>
      </c>
      <c r="Z2912" t="s">
        <v>4117</v>
      </c>
      <c r="AA2912" t="s">
        <v>2056</v>
      </c>
      <c r="AB2912" s="210">
        <v>37043</v>
      </c>
      <c r="AC2912" s="210">
        <v>37072</v>
      </c>
    </row>
    <row r="2913" spans="1:30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25">
        <f t="shared" si="230"/>
        <v>346</v>
      </c>
      <c r="G2913" s="214">
        <v>1247705</v>
      </c>
      <c r="H2913" s="210">
        <v>37026.392534722225</v>
      </c>
      <c r="I2913" t="s">
        <v>4237</v>
      </c>
      <c r="M2913" t="s">
        <v>3795</v>
      </c>
      <c r="N2913" t="s">
        <v>3275</v>
      </c>
      <c r="O2913" t="s">
        <v>3588</v>
      </c>
      <c r="P2913" s="211">
        <v>346</v>
      </c>
      <c r="S2913" t="s">
        <v>3796</v>
      </c>
      <c r="T2913" t="s">
        <v>2685</v>
      </c>
      <c r="U2913" s="213">
        <v>4.3274999999999997</v>
      </c>
      <c r="V2913" t="s">
        <v>3585</v>
      </c>
      <c r="W2913" t="s">
        <v>3586</v>
      </c>
      <c r="X2913" t="s">
        <v>3587</v>
      </c>
      <c r="Y2913" t="s">
        <v>3280</v>
      </c>
      <c r="Z2913" t="s">
        <v>4117</v>
      </c>
      <c r="AA2913">
        <v>790240</v>
      </c>
      <c r="AB2913" s="210">
        <v>37027.875</v>
      </c>
      <c r="AC2913" s="210">
        <v>37027.875</v>
      </c>
    </row>
    <row r="2914" spans="1:30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25">
        <f t="shared" si="230"/>
        <v>3100</v>
      </c>
      <c r="G2914" s="214">
        <v>1247706</v>
      </c>
      <c r="H2914" s="210">
        <v>37026.392557870371</v>
      </c>
      <c r="I2914" t="s">
        <v>3324</v>
      </c>
      <c r="M2914" t="s">
        <v>3795</v>
      </c>
      <c r="N2914" t="s">
        <v>1485</v>
      </c>
      <c r="O2914" t="s">
        <v>1609</v>
      </c>
      <c r="P2914" s="211">
        <v>100</v>
      </c>
      <c r="S2914" t="s">
        <v>1215</v>
      </c>
      <c r="T2914" t="s">
        <v>2685</v>
      </c>
      <c r="U2914" s="213">
        <v>0.1075</v>
      </c>
      <c r="V2914" t="s">
        <v>1610</v>
      </c>
      <c r="W2914" t="s">
        <v>1216</v>
      </c>
      <c r="X2914" t="s">
        <v>1217</v>
      </c>
      <c r="Y2914" t="s">
        <v>2803</v>
      </c>
      <c r="Z2914" t="s">
        <v>4117</v>
      </c>
      <c r="AA2914" t="s">
        <v>2057</v>
      </c>
      <c r="AB2914" s="210">
        <v>37073</v>
      </c>
      <c r="AC2914" s="210">
        <v>37103</v>
      </c>
      <c r="AD2914">
        <f>(AC2914-AB2914+1)*SUM(P2914:Q2914)</f>
        <v>3100</v>
      </c>
    </row>
    <row r="2915" spans="1:30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25">
        <f t="shared" si="230"/>
        <v>5600</v>
      </c>
      <c r="G2915" s="214">
        <v>1247709</v>
      </c>
      <c r="H2915" s="210">
        <v>37026.392685185187</v>
      </c>
      <c r="I2915" t="s">
        <v>4237</v>
      </c>
      <c r="M2915" t="s">
        <v>3795</v>
      </c>
      <c r="N2915" t="s">
        <v>3275</v>
      </c>
      <c r="O2915" t="s">
        <v>3584</v>
      </c>
      <c r="P2915" s="211">
        <v>5600</v>
      </c>
      <c r="S2915" t="s">
        <v>3796</v>
      </c>
      <c r="T2915" t="s">
        <v>2685</v>
      </c>
      <c r="U2915" s="213">
        <v>4.3250000000000002</v>
      </c>
      <c r="V2915" t="s">
        <v>3585</v>
      </c>
      <c r="W2915" t="s">
        <v>3586</v>
      </c>
      <c r="X2915" t="s">
        <v>3587</v>
      </c>
      <c r="Y2915" t="s">
        <v>3280</v>
      </c>
      <c r="Z2915" t="s">
        <v>4117</v>
      </c>
      <c r="AA2915">
        <v>790242</v>
      </c>
      <c r="AB2915" s="210">
        <v>37027.875</v>
      </c>
      <c r="AC2915" s="210">
        <v>37027.875</v>
      </c>
    </row>
    <row r="2916" spans="1:30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25">
        <f t="shared" si="230"/>
        <v>5000</v>
      </c>
      <c r="G2916" s="214">
        <v>1247710</v>
      </c>
      <c r="H2916" s="210">
        <v>37026.392708333333</v>
      </c>
      <c r="I2916" t="s">
        <v>3439</v>
      </c>
      <c r="M2916" t="s">
        <v>3795</v>
      </c>
      <c r="N2916" t="s">
        <v>3275</v>
      </c>
      <c r="O2916" t="s">
        <v>3327</v>
      </c>
      <c r="Q2916" s="211">
        <v>5000</v>
      </c>
      <c r="S2916" t="s">
        <v>3796</v>
      </c>
      <c r="T2916" t="s">
        <v>2685</v>
      </c>
      <c r="U2916" s="213">
        <v>4.335</v>
      </c>
      <c r="V2916" t="s">
        <v>3487</v>
      </c>
      <c r="W2916" t="s">
        <v>3328</v>
      </c>
      <c r="X2916" t="s">
        <v>3329</v>
      </c>
      <c r="Y2916" t="s">
        <v>3280</v>
      </c>
      <c r="Z2916" t="s">
        <v>4117</v>
      </c>
      <c r="AA2916">
        <v>790243</v>
      </c>
      <c r="AB2916" s="210">
        <v>37027.875</v>
      </c>
      <c r="AC2916" s="210">
        <v>37027.875</v>
      </c>
    </row>
    <row r="2917" spans="1:30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25">
        <f t="shared" si="230"/>
        <v>10000</v>
      </c>
      <c r="G2917" s="214">
        <v>1247711</v>
      </c>
      <c r="H2917" s="210">
        <v>37026.392777777779</v>
      </c>
      <c r="I2917" t="s">
        <v>3212</v>
      </c>
      <c r="M2917" t="s">
        <v>3795</v>
      </c>
      <c r="N2917" t="s">
        <v>3275</v>
      </c>
      <c r="O2917" t="s">
        <v>3457</v>
      </c>
      <c r="P2917" s="211">
        <v>10000</v>
      </c>
      <c r="S2917" t="s">
        <v>3796</v>
      </c>
      <c r="T2917" t="s">
        <v>2685</v>
      </c>
      <c r="U2917" s="213">
        <v>4.4550000000000001</v>
      </c>
      <c r="V2917" t="s">
        <v>1482</v>
      </c>
      <c r="W2917" t="s">
        <v>3459</v>
      </c>
      <c r="X2917" t="s">
        <v>3460</v>
      </c>
      <c r="Y2917" t="s">
        <v>3280</v>
      </c>
      <c r="Z2917" t="s">
        <v>4117</v>
      </c>
      <c r="AA2917">
        <v>790244</v>
      </c>
      <c r="AB2917" s="210">
        <v>37027.875</v>
      </c>
      <c r="AC2917" s="210">
        <v>37027.875</v>
      </c>
    </row>
    <row r="2918" spans="1:30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25">
        <f t="shared" si="230"/>
        <v>15000</v>
      </c>
      <c r="G2918" s="214">
        <v>1247712</v>
      </c>
      <c r="H2918" s="210">
        <v>37026.392870370371</v>
      </c>
      <c r="I2918" t="s">
        <v>4237</v>
      </c>
      <c r="M2918" t="s">
        <v>3795</v>
      </c>
      <c r="N2918" t="s">
        <v>3275</v>
      </c>
      <c r="O2918" t="s">
        <v>3457</v>
      </c>
      <c r="P2918" s="211">
        <v>15000</v>
      </c>
      <c r="S2918" t="s">
        <v>3796</v>
      </c>
      <c r="T2918" t="s">
        <v>2685</v>
      </c>
      <c r="U2918" s="213">
        <v>4.4550000000000001</v>
      </c>
      <c r="V2918" t="s">
        <v>3765</v>
      </c>
      <c r="W2918" t="s">
        <v>3459</v>
      </c>
      <c r="X2918" t="s">
        <v>3460</v>
      </c>
      <c r="Y2918" t="s">
        <v>3280</v>
      </c>
      <c r="Z2918" t="s">
        <v>4117</v>
      </c>
      <c r="AA2918">
        <v>790245</v>
      </c>
      <c r="AB2918" s="210">
        <v>37027.875</v>
      </c>
      <c r="AC2918" s="210">
        <v>37027.875</v>
      </c>
    </row>
    <row r="2919" spans="1:30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25">
        <f t="shared" si="230"/>
        <v>7189</v>
      </c>
      <c r="G2919" s="214">
        <v>1247714</v>
      </c>
      <c r="H2919" s="210">
        <v>37026.392881944441</v>
      </c>
      <c r="I2919" t="s">
        <v>3822</v>
      </c>
      <c r="M2919" t="s">
        <v>3795</v>
      </c>
      <c r="N2919" t="s">
        <v>3275</v>
      </c>
      <c r="O2919" t="s">
        <v>3361</v>
      </c>
      <c r="Q2919" s="211">
        <v>7189</v>
      </c>
      <c r="S2919" t="s">
        <v>3796</v>
      </c>
      <c r="T2919" t="s">
        <v>2685</v>
      </c>
      <c r="U2919" s="213">
        <v>4.4050000000000002</v>
      </c>
      <c r="V2919" t="s">
        <v>1602</v>
      </c>
      <c r="W2919" t="s">
        <v>3363</v>
      </c>
      <c r="X2919" t="s">
        <v>3364</v>
      </c>
      <c r="Y2919" t="s">
        <v>3280</v>
      </c>
      <c r="Z2919" t="s">
        <v>4117</v>
      </c>
      <c r="AA2919">
        <v>790246</v>
      </c>
      <c r="AB2919" s="210">
        <v>37027.875</v>
      </c>
      <c r="AC2919" s="210">
        <v>37027.875</v>
      </c>
    </row>
    <row r="2920" spans="1:30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25">
        <f t="shared" si="230"/>
        <v>10000</v>
      </c>
      <c r="G2920" s="214">
        <v>1247715</v>
      </c>
      <c r="H2920" s="210">
        <v>37026.393090277779</v>
      </c>
      <c r="I2920" t="s">
        <v>3324</v>
      </c>
      <c r="M2920" t="s">
        <v>3795</v>
      </c>
      <c r="N2920" t="s">
        <v>3275</v>
      </c>
      <c r="O2920" t="s">
        <v>3584</v>
      </c>
      <c r="Q2920" s="211">
        <v>10000</v>
      </c>
      <c r="S2920" t="s">
        <v>3796</v>
      </c>
      <c r="T2920" t="s">
        <v>2685</v>
      </c>
      <c r="U2920" s="213">
        <v>4.33</v>
      </c>
      <c r="V2920" t="s">
        <v>1781</v>
      </c>
      <c r="W2920" t="s">
        <v>3586</v>
      </c>
      <c r="X2920" t="s">
        <v>3587</v>
      </c>
      <c r="Y2920" t="s">
        <v>3280</v>
      </c>
      <c r="Z2920" t="s">
        <v>4117</v>
      </c>
      <c r="AA2920">
        <v>790247</v>
      </c>
      <c r="AB2920" s="210">
        <v>37027.875</v>
      </c>
      <c r="AC2920" s="210">
        <v>37027.875</v>
      </c>
    </row>
    <row r="2921" spans="1:30" x14ac:dyDescent="0.2">
      <c r="A2921" s="44" t="str">
        <f t="shared" si="226"/>
        <v>US Natural Gas Financial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Financial</v>
      </c>
      <c r="E2921" s="44">
        <f>IF(VLOOKUP(S2921,'DD-Lookup'!$J$6:$L$50,3,FALSE)="Monthly",(YEAR(AC2921)-YEAR(AB2921))*12+MONTH(AC2921)-MONTH(AB2921)+1,(AC2921-AB2921+1))</f>
        <v>151</v>
      </c>
      <c r="F2921" s="225">
        <f t="shared" si="230"/>
        <v>52850</v>
      </c>
      <c r="G2921" s="214">
        <v>1247716</v>
      </c>
      <c r="H2921" s="210">
        <v>37026.393101851849</v>
      </c>
      <c r="I2921" t="s">
        <v>3551</v>
      </c>
      <c r="M2921" t="s">
        <v>3795</v>
      </c>
      <c r="N2921" t="s">
        <v>3303</v>
      </c>
      <c r="O2921" t="s">
        <v>2058</v>
      </c>
      <c r="Q2921" s="211">
        <v>350</v>
      </c>
      <c r="S2921" t="s">
        <v>3796</v>
      </c>
      <c r="T2921" t="s">
        <v>2685</v>
      </c>
      <c r="U2921" s="213">
        <v>0.22</v>
      </c>
      <c r="V2921" t="s">
        <v>2050</v>
      </c>
      <c r="W2921" t="s">
        <v>3604</v>
      </c>
      <c r="X2921" t="s">
        <v>3605</v>
      </c>
      <c r="Y2921" t="s">
        <v>2803</v>
      </c>
      <c r="Z2921" t="s">
        <v>4117</v>
      </c>
      <c r="AA2921" t="s">
        <v>2059</v>
      </c>
      <c r="AB2921" s="210">
        <v>37196</v>
      </c>
      <c r="AC2921" s="210">
        <v>37346</v>
      </c>
      <c r="AD2921">
        <f>(AC2921-AB2921+1)*SUM(P2921:Q2921)</f>
        <v>52850</v>
      </c>
    </row>
    <row r="2922" spans="1:30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25">
        <f t="shared" si="230"/>
        <v>5000</v>
      </c>
      <c r="G2922" s="214">
        <v>1247718</v>
      </c>
      <c r="H2922" s="210">
        <v>37026.393148148149</v>
      </c>
      <c r="I2922" t="s">
        <v>1587</v>
      </c>
      <c r="M2922" t="s">
        <v>3795</v>
      </c>
      <c r="N2922" t="s">
        <v>3275</v>
      </c>
      <c r="O2922" t="s">
        <v>3607</v>
      </c>
      <c r="Q2922" s="211">
        <v>5000</v>
      </c>
      <c r="S2922" t="s">
        <v>3796</v>
      </c>
      <c r="T2922" t="s">
        <v>2685</v>
      </c>
      <c r="U2922" s="213">
        <v>4.3250000000000002</v>
      </c>
      <c r="V2922" t="s">
        <v>1588</v>
      </c>
      <c r="W2922" t="s">
        <v>3609</v>
      </c>
      <c r="X2922" t="s">
        <v>3580</v>
      </c>
      <c r="Y2922" t="s">
        <v>3280</v>
      </c>
      <c r="Z2922" t="s">
        <v>4117</v>
      </c>
      <c r="AA2922">
        <v>790249</v>
      </c>
      <c r="AB2922" s="210">
        <v>37027.875</v>
      </c>
      <c r="AC2922" s="210">
        <v>37027.875</v>
      </c>
    </row>
    <row r="2923" spans="1:30" x14ac:dyDescent="0.2">
      <c r="A2923" s="44" t="str">
        <f t="shared" si="226"/>
        <v>US Crude Financial</v>
      </c>
      <c r="B2923" s="44" t="str">
        <f t="shared" si="227"/>
        <v>US</v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1</v>
      </c>
      <c r="F2923" s="225">
        <f t="shared" si="230"/>
        <v>50000</v>
      </c>
      <c r="G2923" s="214">
        <v>1247719</v>
      </c>
      <c r="H2923" s="210">
        <v>37026.393159722225</v>
      </c>
      <c r="I2923" t="s">
        <v>3246</v>
      </c>
      <c r="M2923" t="s">
        <v>4216</v>
      </c>
      <c r="N2923" t="s">
        <v>3046</v>
      </c>
      <c r="O2923" t="s">
        <v>3047</v>
      </c>
      <c r="Q2923" s="211">
        <v>50000</v>
      </c>
      <c r="S2923" t="s">
        <v>3802</v>
      </c>
      <c r="T2923" t="s">
        <v>2685</v>
      </c>
      <c r="U2923" s="213">
        <v>28.8</v>
      </c>
      <c r="V2923" t="s">
        <v>1514</v>
      </c>
      <c r="W2923" t="s">
        <v>3049</v>
      </c>
      <c r="X2923" t="s">
        <v>3050</v>
      </c>
      <c r="Y2923" t="s">
        <v>2803</v>
      </c>
      <c r="Z2923" t="s">
        <v>4117</v>
      </c>
      <c r="AA2923" t="s">
        <v>2060</v>
      </c>
      <c r="AB2923" s="210">
        <v>37043</v>
      </c>
      <c r="AC2923" s="210">
        <v>37072</v>
      </c>
    </row>
    <row r="2924" spans="1:30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25">
        <f t="shared" si="230"/>
        <v>8000</v>
      </c>
      <c r="G2924" s="214">
        <v>1247720</v>
      </c>
      <c r="H2924" s="210">
        <v>37026.393182870372</v>
      </c>
      <c r="I2924" t="s">
        <v>1582</v>
      </c>
      <c r="M2924" t="s">
        <v>3795</v>
      </c>
      <c r="N2924" t="s">
        <v>3275</v>
      </c>
      <c r="O2924" t="s">
        <v>1478</v>
      </c>
      <c r="P2924" s="211">
        <v>8000</v>
      </c>
      <c r="S2924" t="s">
        <v>3796</v>
      </c>
      <c r="T2924" t="s">
        <v>2685</v>
      </c>
      <c r="U2924" s="213">
        <v>4.335</v>
      </c>
      <c r="V2924" t="s">
        <v>1583</v>
      </c>
      <c r="W2924" t="s">
        <v>3363</v>
      </c>
      <c r="X2924" t="s">
        <v>3364</v>
      </c>
      <c r="Y2924" t="s">
        <v>3280</v>
      </c>
      <c r="Z2924" t="s">
        <v>4117</v>
      </c>
      <c r="AA2924">
        <v>790250</v>
      </c>
      <c r="AB2924" s="210">
        <v>37027.875</v>
      </c>
      <c r="AC2924" s="210">
        <v>37027.875</v>
      </c>
    </row>
    <row r="2925" spans="1:30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25">
        <f t="shared" si="230"/>
        <v>5000</v>
      </c>
      <c r="G2925" s="214">
        <v>1247721</v>
      </c>
      <c r="H2925" s="210">
        <v>37026.393229166664</v>
      </c>
      <c r="I2925" t="s">
        <v>4237</v>
      </c>
      <c r="M2925" t="s">
        <v>3795</v>
      </c>
      <c r="N2925" t="s">
        <v>3275</v>
      </c>
      <c r="O2925" t="s">
        <v>3607</v>
      </c>
      <c r="P2925" s="211">
        <v>5000</v>
      </c>
      <c r="S2925" t="s">
        <v>3796</v>
      </c>
      <c r="T2925" t="s">
        <v>2685</v>
      </c>
      <c r="U2925" s="213">
        <v>4.3</v>
      </c>
      <c r="V2925" t="s">
        <v>3725</v>
      </c>
      <c r="W2925" t="s">
        <v>3609</v>
      </c>
      <c r="X2925" t="s">
        <v>3580</v>
      </c>
      <c r="Y2925" t="s">
        <v>3280</v>
      </c>
      <c r="Z2925" t="s">
        <v>4117</v>
      </c>
      <c r="AA2925">
        <v>790251</v>
      </c>
      <c r="AB2925" s="210">
        <v>37027.875</v>
      </c>
      <c r="AC2925" s="210">
        <v>37027.875</v>
      </c>
    </row>
    <row r="2926" spans="1:30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25">
        <f t="shared" si="230"/>
        <v>5000</v>
      </c>
      <c r="G2926" s="214">
        <v>1247722</v>
      </c>
      <c r="H2926" s="210">
        <v>37026.393229166664</v>
      </c>
      <c r="I2926" t="s">
        <v>1587</v>
      </c>
      <c r="M2926" t="s">
        <v>3795</v>
      </c>
      <c r="N2926" t="s">
        <v>3275</v>
      </c>
      <c r="O2926" t="s">
        <v>3327</v>
      </c>
      <c r="P2926" s="211">
        <v>5000</v>
      </c>
      <c r="S2926" t="s">
        <v>3796</v>
      </c>
      <c r="T2926" t="s">
        <v>2685</v>
      </c>
      <c r="U2926" s="213">
        <v>4.33</v>
      </c>
      <c r="V2926" t="s">
        <v>1588</v>
      </c>
      <c r="W2926" t="s">
        <v>3328</v>
      </c>
      <c r="X2926" t="s">
        <v>3329</v>
      </c>
      <c r="Y2926" t="s">
        <v>3280</v>
      </c>
      <c r="Z2926" t="s">
        <v>4117</v>
      </c>
      <c r="AA2926">
        <v>790252</v>
      </c>
      <c r="AB2926" s="210">
        <v>37027.875</v>
      </c>
      <c r="AC2926" s="210">
        <v>37027.875</v>
      </c>
    </row>
    <row r="2927" spans="1:30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25">
        <f t="shared" si="230"/>
        <v>5000</v>
      </c>
      <c r="G2927" s="214">
        <v>1247723</v>
      </c>
      <c r="H2927" s="210">
        <v>37026.393240740741</v>
      </c>
      <c r="I2927" t="s">
        <v>2034</v>
      </c>
      <c r="M2927" t="s">
        <v>3795</v>
      </c>
      <c r="N2927" t="s">
        <v>3275</v>
      </c>
      <c r="O2927" t="s">
        <v>3600</v>
      </c>
      <c r="Q2927" s="211">
        <v>5000</v>
      </c>
      <c r="S2927" t="s">
        <v>3796</v>
      </c>
      <c r="T2927" t="s">
        <v>2685</v>
      </c>
      <c r="U2927" s="213">
        <v>4.3899999999999997</v>
      </c>
      <c r="V2927" t="s">
        <v>2035</v>
      </c>
      <c r="W2927" t="s">
        <v>3471</v>
      </c>
      <c r="X2927" t="s">
        <v>3587</v>
      </c>
      <c r="Y2927" t="s">
        <v>3280</v>
      </c>
      <c r="Z2927" t="s">
        <v>4117</v>
      </c>
      <c r="AA2927">
        <v>790253</v>
      </c>
      <c r="AB2927" s="210">
        <v>37027.875</v>
      </c>
      <c r="AC2927" s="210">
        <v>37027.875</v>
      </c>
    </row>
    <row r="2928" spans="1:30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25">
        <f t="shared" si="230"/>
        <v>5000</v>
      </c>
      <c r="G2928" s="214">
        <v>1247725</v>
      </c>
      <c r="H2928" s="210">
        <v>37026.393310185187</v>
      </c>
      <c r="I2928" t="s">
        <v>3475</v>
      </c>
      <c r="M2928" t="s">
        <v>3795</v>
      </c>
      <c r="N2928" t="s">
        <v>3275</v>
      </c>
      <c r="O2928" t="s">
        <v>3577</v>
      </c>
      <c r="P2928" s="211">
        <v>5000</v>
      </c>
      <c r="S2928" t="s">
        <v>3796</v>
      </c>
      <c r="T2928" t="s">
        <v>2685</v>
      </c>
      <c r="U2928" s="213">
        <v>4.8</v>
      </c>
      <c r="V2928" t="s">
        <v>1864</v>
      </c>
      <c r="W2928" t="s">
        <v>3579</v>
      </c>
      <c r="X2928" t="s">
        <v>3580</v>
      </c>
      <c r="Y2928" t="s">
        <v>3280</v>
      </c>
      <c r="Z2928" t="s">
        <v>4117</v>
      </c>
      <c r="AA2928">
        <v>790255</v>
      </c>
      <c r="AB2928" s="210">
        <v>37027.875</v>
      </c>
      <c r="AC2928" s="210">
        <v>37027.875</v>
      </c>
    </row>
    <row r="2929" spans="1:30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25">
        <f t="shared" si="230"/>
        <v>10000</v>
      </c>
      <c r="G2929" s="214">
        <v>1247724</v>
      </c>
      <c r="H2929" s="210">
        <v>37026.393310185187</v>
      </c>
      <c r="I2929" t="s">
        <v>3447</v>
      </c>
      <c r="M2929" t="s">
        <v>3795</v>
      </c>
      <c r="N2929" t="s">
        <v>3275</v>
      </c>
      <c r="O2929" t="s">
        <v>1301</v>
      </c>
      <c r="P2929" s="211">
        <v>10000</v>
      </c>
      <c r="S2929" t="s">
        <v>3796</v>
      </c>
      <c r="T2929" t="s">
        <v>2685</v>
      </c>
      <c r="U2929" s="213">
        <v>4.45</v>
      </c>
      <c r="V2929" t="s">
        <v>2061</v>
      </c>
      <c r="W2929" t="s">
        <v>3586</v>
      </c>
      <c r="X2929" t="s">
        <v>1302</v>
      </c>
      <c r="Y2929" t="s">
        <v>3280</v>
      </c>
      <c r="Z2929" t="s">
        <v>4117</v>
      </c>
      <c r="AA2929">
        <v>790254</v>
      </c>
      <c r="AB2929" s="210">
        <v>37027.875</v>
      </c>
      <c r="AC2929" s="210">
        <v>37027.875</v>
      </c>
    </row>
    <row r="2930" spans="1:30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25">
        <f t="shared" si="230"/>
        <v>10000</v>
      </c>
      <c r="G2930" s="214">
        <v>1247726</v>
      </c>
      <c r="H2930" s="210">
        <v>37026.39335648148</v>
      </c>
      <c r="I2930" t="s">
        <v>3234</v>
      </c>
      <c r="M2930" t="s">
        <v>3795</v>
      </c>
      <c r="N2930" t="s">
        <v>3275</v>
      </c>
      <c r="O2930" t="s">
        <v>3470</v>
      </c>
      <c r="Q2930" s="211">
        <v>10000</v>
      </c>
      <c r="S2930" t="s">
        <v>3796</v>
      </c>
      <c r="T2930" t="s">
        <v>2685</v>
      </c>
      <c r="U2930" s="213">
        <v>4.42</v>
      </c>
      <c r="V2930" t="s">
        <v>1040</v>
      </c>
      <c r="W2930" t="s">
        <v>3471</v>
      </c>
      <c r="X2930" t="s">
        <v>3472</v>
      </c>
      <c r="Y2930" t="s">
        <v>3280</v>
      </c>
      <c r="Z2930" t="s">
        <v>4117</v>
      </c>
      <c r="AA2930">
        <v>790256</v>
      </c>
      <c r="AB2930" s="210">
        <v>37027.875</v>
      </c>
      <c r="AC2930" s="210">
        <v>37027.875</v>
      </c>
    </row>
    <row r="2931" spans="1:30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25">
        <f t="shared" si="230"/>
        <v>5226</v>
      </c>
      <c r="G2931" s="214">
        <v>1247727</v>
      </c>
      <c r="H2931" s="210">
        <v>37026.393368055556</v>
      </c>
      <c r="I2931" t="s">
        <v>3591</v>
      </c>
      <c r="M2931" t="s">
        <v>3795</v>
      </c>
      <c r="N2931" t="s">
        <v>3275</v>
      </c>
      <c r="O2931" t="s">
        <v>3584</v>
      </c>
      <c r="Q2931" s="211">
        <v>5226</v>
      </c>
      <c r="S2931" t="s">
        <v>3796</v>
      </c>
      <c r="T2931" t="s">
        <v>2685</v>
      </c>
      <c r="U2931" s="213">
        <v>4.3324999999999996</v>
      </c>
      <c r="V2931" t="s">
        <v>3592</v>
      </c>
      <c r="W2931" t="s">
        <v>3586</v>
      </c>
      <c r="X2931" t="s">
        <v>3587</v>
      </c>
      <c r="Y2931" t="s">
        <v>3280</v>
      </c>
      <c r="Z2931" t="s">
        <v>4117</v>
      </c>
      <c r="AA2931">
        <v>790258</v>
      </c>
      <c r="AB2931" s="210">
        <v>37027.875</v>
      </c>
      <c r="AC2931" s="210">
        <v>37027.875</v>
      </c>
    </row>
    <row r="2932" spans="1:30" x14ac:dyDescent="0.2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25">
        <f t="shared" si="230"/>
        <v>10000</v>
      </c>
      <c r="G2932" s="214">
        <v>1247728</v>
      </c>
      <c r="H2932" s="210">
        <v>37026.393379629626</v>
      </c>
      <c r="I2932" t="s">
        <v>3389</v>
      </c>
      <c r="M2932" t="s">
        <v>3795</v>
      </c>
      <c r="N2932" t="s">
        <v>3623</v>
      </c>
      <c r="O2932" t="s">
        <v>3624</v>
      </c>
      <c r="P2932" s="211">
        <v>10000</v>
      </c>
      <c r="S2932" t="s">
        <v>4320</v>
      </c>
      <c r="T2932" t="s">
        <v>3625</v>
      </c>
      <c r="U2932" s="213">
        <v>6.02</v>
      </c>
      <c r="V2932" t="s">
        <v>3626</v>
      </c>
      <c r="W2932" t="s">
        <v>3627</v>
      </c>
      <c r="X2932" t="s">
        <v>3628</v>
      </c>
      <c r="Y2932" t="s">
        <v>3280</v>
      </c>
      <c r="Z2932" t="s">
        <v>4118</v>
      </c>
      <c r="AA2932">
        <v>790257</v>
      </c>
      <c r="AB2932" s="210">
        <v>37026.875</v>
      </c>
      <c r="AC2932" s="210">
        <v>37026.875</v>
      </c>
    </row>
    <row r="2933" spans="1:30" x14ac:dyDescent="0.2">
      <c r="A2933" s="44" t="str">
        <f t="shared" si="226"/>
        <v>US Power Financial</v>
      </c>
      <c r="B2933" s="44" t="str">
        <f t="shared" si="227"/>
        <v>US</v>
      </c>
      <c r="C2933" s="44" t="str">
        <f t="shared" si="228"/>
        <v>Power</v>
      </c>
      <c r="D2933" s="44" t="str">
        <f t="shared" si="229"/>
        <v>Financial</v>
      </c>
      <c r="E2933" s="44">
        <f>IF(VLOOKUP(S2933,'DD-Lookup'!$J$6:$L$50,3,FALSE)="Monthly",(YEAR(AC2933)-YEAR(AB2933))*12+MONTH(AC2933)-MONTH(AB2933)+1,(AC2933-AB2933+1))</f>
        <v>1</v>
      </c>
      <c r="F2933" s="225">
        <f t="shared" si="230"/>
        <v>50</v>
      </c>
      <c r="G2933" s="214">
        <v>1247729</v>
      </c>
      <c r="H2933" s="210">
        <v>37026.393379629626</v>
      </c>
      <c r="I2933" t="s">
        <v>3412</v>
      </c>
      <c r="M2933" t="s">
        <v>3886</v>
      </c>
      <c r="N2933" t="s">
        <v>3069</v>
      </c>
      <c r="O2933" t="s">
        <v>2062</v>
      </c>
      <c r="P2933" s="211">
        <v>50</v>
      </c>
      <c r="S2933" t="s">
        <v>3794</v>
      </c>
      <c r="T2933" t="s">
        <v>2685</v>
      </c>
      <c r="U2933" s="213">
        <v>38</v>
      </c>
      <c r="V2933" t="s">
        <v>3414</v>
      </c>
      <c r="W2933" t="s">
        <v>3072</v>
      </c>
      <c r="X2933" t="s">
        <v>3073</v>
      </c>
      <c r="Y2933" t="s">
        <v>3074</v>
      </c>
      <c r="Z2933" t="s">
        <v>4117</v>
      </c>
      <c r="AA2933">
        <v>611261.1</v>
      </c>
      <c r="AB2933" s="210">
        <v>37026.875</v>
      </c>
      <c r="AC2933" s="210">
        <v>37026.875</v>
      </c>
    </row>
    <row r="2934" spans="1:30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25">
        <f t="shared" si="230"/>
        <v>2500</v>
      </c>
      <c r="G2934" s="214">
        <v>1247730</v>
      </c>
      <c r="H2934" s="210">
        <v>37026.39340277778</v>
      </c>
      <c r="I2934" t="s">
        <v>3475</v>
      </c>
      <c r="M2934" t="s">
        <v>3795</v>
      </c>
      <c r="N2934" t="s">
        <v>3275</v>
      </c>
      <c r="O2934" t="s">
        <v>3327</v>
      </c>
      <c r="P2934" s="211">
        <v>2500</v>
      </c>
      <c r="S2934" t="s">
        <v>3796</v>
      </c>
      <c r="T2934" t="s">
        <v>2685</v>
      </c>
      <c r="U2934" s="213">
        <v>4.3250000000000002</v>
      </c>
      <c r="V2934" t="s">
        <v>3476</v>
      </c>
      <c r="W2934" t="s">
        <v>3328</v>
      </c>
      <c r="X2934" t="s">
        <v>3329</v>
      </c>
      <c r="Y2934" t="s">
        <v>3280</v>
      </c>
      <c r="Z2934" t="s">
        <v>4117</v>
      </c>
      <c r="AA2934">
        <v>790259</v>
      </c>
      <c r="AB2934" s="210">
        <v>37027.875</v>
      </c>
      <c r="AC2934" s="210">
        <v>37027.875</v>
      </c>
    </row>
    <row r="2935" spans="1:30" x14ac:dyDescent="0.2">
      <c r="A2935" s="44" t="str">
        <f t="shared" si="226"/>
        <v xml:space="preserve"> Metals Financial</v>
      </c>
      <c r="B2935" s="44" t="str">
        <f t="shared" si="227"/>
        <v/>
      </c>
      <c r="C2935" s="44" t="str">
        <f t="shared" si="228"/>
        <v>Metals</v>
      </c>
      <c r="D2935" s="44" t="str">
        <f t="shared" si="229"/>
        <v>Financial</v>
      </c>
      <c r="E2935" s="44">
        <f>IF(VLOOKUP(S2935,'DD-Lookup'!$J$6:$L$50,3,FALSE)="Monthly",(YEAR(AC2935)-YEAR(AB2935))*12+MONTH(AC2935)-MONTH(AB2935)+1,(AC2935-AB2935+1))</f>
        <v>1</v>
      </c>
      <c r="F2935" s="225">
        <f t="shared" si="230"/>
        <v>4</v>
      </c>
      <c r="G2935" s="214">
        <v>1247731</v>
      </c>
      <c r="H2935" s="210">
        <v>37026.393472222226</v>
      </c>
      <c r="I2935" t="s">
        <v>2063</v>
      </c>
      <c r="M2935" t="s">
        <v>3801</v>
      </c>
      <c r="N2935" t="s">
        <v>2906</v>
      </c>
      <c r="O2935" t="s">
        <v>3060</v>
      </c>
      <c r="Q2935" s="211">
        <v>4</v>
      </c>
      <c r="S2935" t="s">
        <v>2684</v>
      </c>
      <c r="T2935" t="s">
        <v>2685</v>
      </c>
      <c r="U2935" s="213">
        <v>941</v>
      </c>
      <c r="V2935" t="s">
        <v>2064</v>
      </c>
      <c r="W2935" t="s">
        <v>2820</v>
      </c>
      <c r="X2935" t="s">
        <v>2688</v>
      </c>
      <c r="Y2935" t="s">
        <v>2689</v>
      </c>
      <c r="Z2935" t="s">
        <v>2690</v>
      </c>
      <c r="AA2935">
        <v>2129995</v>
      </c>
      <c r="AB2935" s="210">
        <v>37062.875</v>
      </c>
      <c r="AC2935" s="210">
        <v>37062.875</v>
      </c>
    </row>
    <row r="2936" spans="1:30" x14ac:dyDescent="0.2">
      <c r="A2936" s="44" t="str">
        <f t="shared" si="226"/>
        <v>US Natural Gas Financial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30</v>
      </c>
      <c r="F2936" s="225">
        <f t="shared" si="230"/>
        <v>225000</v>
      </c>
      <c r="G2936" s="214">
        <v>1247732</v>
      </c>
      <c r="H2936" s="210">
        <v>37026.393483796295</v>
      </c>
      <c r="I2936" t="s">
        <v>3134</v>
      </c>
      <c r="M2936" t="s">
        <v>3795</v>
      </c>
      <c r="N2936" t="s">
        <v>3247</v>
      </c>
      <c r="O2936" t="s">
        <v>3248</v>
      </c>
      <c r="Q2936" s="211">
        <v>7500</v>
      </c>
      <c r="S2936" t="s">
        <v>3796</v>
      </c>
      <c r="T2936" t="s">
        <v>2685</v>
      </c>
      <c r="U2936" s="213">
        <v>4.4950000000000001</v>
      </c>
      <c r="V2936" t="s">
        <v>3514</v>
      </c>
      <c r="W2936" t="s">
        <v>3975</v>
      </c>
      <c r="X2936" t="s">
        <v>3250</v>
      </c>
      <c r="Y2936" t="s">
        <v>2803</v>
      </c>
      <c r="Z2936" t="s">
        <v>4117</v>
      </c>
      <c r="AA2936" t="s">
        <v>2065</v>
      </c>
      <c r="AB2936" s="210">
        <v>37043.875</v>
      </c>
      <c r="AC2936" s="210">
        <v>37072.875</v>
      </c>
      <c r="AD2936">
        <f>(AC2936-AB2936+1)*SUM(P2936:Q2936)</f>
        <v>225000</v>
      </c>
    </row>
    <row r="2937" spans="1:30" x14ac:dyDescent="0.2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153</v>
      </c>
      <c r="F2937" s="225">
        <f t="shared" si="230"/>
        <v>765000</v>
      </c>
      <c r="G2937" s="214">
        <v>1247733</v>
      </c>
      <c r="H2937" s="210">
        <v>37026.393495370372</v>
      </c>
      <c r="I2937" t="s">
        <v>4237</v>
      </c>
      <c r="M2937" t="s">
        <v>3795</v>
      </c>
      <c r="N2937" t="s">
        <v>3247</v>
      </c>
      <c r="O2937" t="s">
        <v>3430</v>
      </c>
      <c r="Q2937" s="211">
        <v>5000</v>
      </c>
      <c r="S2937" t="s">
        <v>3796</v>
      </c>
      <c r="T2937" t="s">
        <v>2685</v>
      </c>
      <c r="U2937" s="213">
        <v>4.5949999999999998</v>
      </c>
      <c r="V2937" t="s">
        <v>3546</v>
      </c>
      <c r="W2937" t="s">
        <v>3975</v>
      </c>
      <c r="X2937" t="s">
        <v>3250</v>
      </c>
      <c r="Y2937" t="s">
        <v>2803</v>
      </c>
      <c r="Z2937" t="s">
        <v>4117</v>
      </c>
      <c r="AA2937" t="s">
        <v>2066</v>
      </c>
      <c r="AB2937" s="210">
        <v>37043</v>
      </c>
      <c r="AC2937" s="210">
        <v>37195</v>
      </c>
      <c r="AD2937">
        <f>(AC2937-AB2937+1)*SUM(P2937:Q2937)</f>
        <v>765000</v>
      </c>
    </row>
    <row r="2938" spans="1:30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25">
        <f t="shared" si="230"/>
        <v>5000</v>
      </c>
      <c r="G2938" s="214">
        <v>1247734</v>
      </c>
      <c r="H2938" s="210">
        <v>37026.393530092595</v>
      </c>
      <c r="I2938" t="s">
        <v>3266</v>
      </c>
      <c r="M2938" t="s">
        <v>3795</v>
      </c>
      <c r="N2938" t="s">
        <v>3275</v>
      </c>
      <c r="O2938" t="s">
        <v>3655</v>
      </c>
      <c r="P2938" s="211">
        <v>5000</v>
      </c>
      <c r="S2938" t="s">
        <v>3796</v>
      </c>
      <c r="T2938" t="s">
        <v>2685</v>
      </c>
      <c r="U2938" s="213">
        <v>3.45</v>
      </c>
      <c r="V2938" t="s">
        <v>1265</v>
      </c>
      <c r="W2938" t="s">
        <v>3656</v>
      </c>
      <c r="X2938" t="s">
        <v>3580</v>
      </c>
      <c r="Y2938" t="s">
        <v>3280</v>
      </c>
      <c r="Z2938" t="s">
        <v>4117</v>
      </c>
      <c r="AA2938">
        <v>790260</v>
      </c>
      <c r="AB2938" s="210">
        <v>37027.875</v>
      </c>
      <c r="AC2938" s="210">
        <v>37027.875</v>
      </c>
    </row>
    <row r="2939" spans="1:30" x14ac:dyDescent="0.2">
      <c r="A2939" s="44" t="str">
        <f t="shared" si="226"/>
        <v>US Power Physical</v>
      </c>
      <c r="B2939" s="44" t="str">
        <f t="shared" si="227"/>
        <v>US</v>
      </c>
      <c r="C2939" s="44" t="str">
        <f t="shared" si="228"/>
        <v>Power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30</v>
      </c>
      <c r="F2939" s="225">
        <f t="shared" si="230"/>
        <v>1500</v>
      </c>
      <c r="G2939" s="214">
        <v>1247735</v>
      </c>
      <c r="H2939" s="210">
        <v>37026.393541666665</v>
      </c>
      <c r="I2939" t="s">
        <v>3505</v>
      </c>
      <c r="M2939" t="s">
        <v>3886</v>
      </c>
      <c r="N2939" t="s">
        <v>3096</v>
      </c>
      <c r="O2939" t="s">
        <v>1983</v>
      </c>
      <c r="Q2939" s="211">
        <v>50</v>
      </c>
      <c r="S2939" t="s">
        <v>3794</v>
      </c>
      <c r="T2939" t="s">
        <v>2685</v>
      </c>
      <c r="U2939" s="213">
        <v>41.65</v>
      </c>
      <c r="V2939" t="s">
        <v>3507</v>
      </c>
      <c r="W2939" t="s">
        <v>3243</v>
      </c>
      <c r="X2939" t="s">
        <v>1984</v>
      </c>
      <c r="Y2939" t="s">
        <v>3074</v>
      </c>
      <c r="Z2939" t="s">
        <v>4112</v>
      </c>
      <c r="AA2939">
        <v>611262.1</v>
      </c>
      <c r="AB2939" s="210">
        <v>37135.600694444445</v>
      </c>
      <c r="AC2939" s="210">
        <v>37164.600694444445</v>
      </c>
    </row>
    <row r="2940" spans="1:30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25">
        <f t="shared" si="230"/>
        <v>5000</v>
      </c>
      <c r="G2940" s="214">
        <v>1247736</v>
      </c>
      <c r="H2940" s="210">
        <v>37026.393611111111</v>
      </c>
      <c r="I2940" t="s">
        <v>3439</v>
      </c>
      <c r="M2940" t="s">
        <v>3795</v>
      </c>
      <c r="N2940" t="s">
        <v>3275</v>
      </c>
      <c r="O2940" t="s">
        <v>3339</v>
      </c>
      <c r="Q2940" s="211">
        <v>5000</v>
      </c>
      <c r="S2940" t="s">
        <v>3796</v>
      </c>
      <c r="T2940" t="s">
        <v>2685</v>
      </c>
      <c r="U2940" s="213">
        <v>4.3049999999999997</v>
      </c>
      <c r="V2940" t="s">
        <v>3487</v>
      </c>
      <c r="W2940" t="s">
        <v>3328</v>
      </c>
      <c r="X2940" t="s">
        <v>3329</v>
      </c>
      <c r="Y2940" t="s">
        <v>3280</v>
      </c>
      <c r="Z2940" t="s">
        <v>4117</v>
      </c>
      <c r="AA2940">
        <v>790261</v>
      </c>
      <c r="AB2940" s="210">
        <v>37027.875</v>
      </c>
      <c r="AC2940" s="210">
        <v>37027.875</v>
      </c>
    </row>
    <row r="2941" spans="1:30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25">
        <f t="shared" si="230"/>
        <v>7338</v>
      </c>
      <c r="G2941" s="214">
        <v>1247737</v>
      </c>
      <c r="H2941" s="210">
        <v>37026.393680555557</v>
      </c>
      <c r="I2941" t="s">
        <v>4237</v>
      </c>
      <c r="M2941" t="s">
        <v>3795</v>
      </c>
      <c r="N2941" t="s">
        <v>3275</v>
      </c>
      <c r="O2941" t="s">
        <v>3361</v>
      </c>
      <c r="P2941" s="211">
        <v>7338</v>
      </c>
      <c r="S2941" t="s">
        <v>3796</v>
      </c>
      <c r="T2941" t="s">
        <v>2685</v>
      </c>
      <c r="U2941" s="213">
        <v>4.3949999999999996</v>
      </c>
      <c r="V2941" t="s">
        <v>3736</v>
      </c>
      <c r="W2941" t="s">
        <v>3363</v>
      </c>
      <c r="X2941" t="s">
        <v>3364</v>
      </c>
      <c r="Y2941" t="s">
        <v>3280</v>
      </c>
      <c r="Z2941" t="s">
        <v>4117</v>
      </c>
      <c r="AA2941">
        <v>790262</v>
      </c>
      <c r="AB2941" s="210">
        <v>37027.875</v>
      </c>
      <c r="AC2941" s="210">
        <v>37027.875</v>
      </c>
    </row>
    <row r="2942" spans="1:30" x14ac:dyDescent="0.2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25">
        <f t="shared" si="230"/>
        <v>421</v>
      </c>
      <c r="G2942" s="214">
        <v>1247738</v>
      </c>
      <c r="H2942" s="210">
        <v>37026.393738425926</v>
      </c>
      <c r="I2942" t="s">
        <v>1933</v>
      </c>
      <c r="M2942" t="s">
        <v>3795</v>
      </c>
      <c r="N2942" t="s">
        <v>3275</v>
      </c>
      <c r="O2942" t="s">
        <v>3588</v>
      </c>
      <c r="Q2942" s="211">
        <v>421</v>
      </c>
      <c r="S2942" t="s">
        <v>3796</v>
      </c>
      <c r="T2942" t="s">
        <v>2685</v>
      </c>
      <c r="U2942" s="213">
        <v>4.33</v>
      </c>
      <c r="V2942" t="s">
        <v>2067</v>
      </c>
      <c r="W2942" t="s">
        <v>3586</v>
      </c>
      <c r="X2942" t="s">
        <v>3587</v>
      </c>
      <c r="Y2942" t="s">
        <v>3280</v>
      </c>
      <c r="Z2942" t="s">
        <v>4117</v>
      </c>
      <c r="AA2942">
        <v>790263</v>
      </c>
      <c r="AB2942" s="210">
        <v>37027.875</v>
      </c>
      <c r="AC2942" s="210">
        <v>37027.875</v>
      </c>
    </row>
    <row r="2943" spans="1:30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25">
        <f t="shared" si="230"/>
        <v>10000</v>
      </c>
      <c r="G2943" s="214">
        <v>1247740</v>
      </c>
      <c r="H2943" s="210">
        <v>37026.393796296295</v>
      </c>
      <c r="I2943" t="s">
        <v>3134</v>
      </c>
      <c r="M2943" t="s">
        <v>3795</v>
      </c>
      <c r="N2943" t="s">
        <v>3275</v>
      </c>
      <c r="O2943" t="s">
        <v>1345</v>
      </c>
      <c r="Q2943" s="211">
        <v>10000</v>
      </c>
      <c r="S2943" t="s">
        <v>3796</v>
      </c>
      <c r="T2943" t="s">
        <v>2685</v>
      </c>
      <c r="U2943" s="213">
        <v>4.5449999999999999</v>
      </c>
      <c r="V2943" t="s">
        <v>1571</v>
      </c>
      <c r="W2943" t="s">
        <v>3278</v>
      </c>
      <c r="X2943" t="s">
        <v>3279</v>
      </c>
      <c r="Y2943" t="s">
        <v>3280</v>
      </c>
      <c r="Z2943" t="s">
        <v>4117</v>
      </c>
      <c r="AA2943">
        <v>790265</v>
      </c>
      <c r="AB2943" s="210">
        <v>37027.875</v>
      </c>
      <c r="AC2943" s="210">
        <v>37027.875</v>
      </c>
    </row>
    <row r="2944" spans="1:30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25">
        <f t="shared" si="230"/>
        <v>24</v>
      </c>
      <c r="G2944" s="214">
        <v>1247739</v>
      </c>
      <c r="H2944" s="210">
        <v>37026.393796296295</v>
      </c>
      <c r="I2944" t="s">
        <v>3157</v>
      </c>
      <c r="M2944" t="s">
        <v>3795</v>
      </c>
      <c r="N2944" t="s">
        <v>3275</v>
      </c>
      <c r="O2944" t="s">
        <v>3550</v>
      </c>
      <c r="P2944" s="211">
        <v>24</v>
      </c>
      <c r="S2944" t="s">
        <v>3796</v>
      </c>
      <c r="T2944" t="s">
        <v>2685</v>
      </c>
      <c r="U2944" s="213">
        <v>4.3949999999999996</v>
      </c>
      <c r="V2944" t="s">
        <v>3277</v>
      </c>
      <c r="W2944" t="s">
        <v>3363</v>
      </c>
      <c r="X2944" t="s">
        <v>3364</v>
      </c>
      <c r="Y2944" t="s">
        <v>3280</v>
      </c>
      <c r="Z2944" t="s">
        <v>4117</v>
      </c>
      <c r="AA2944">
        <v>790264</v>
      </c>
      <c r="AB2944" s="210">
        <v>37027.875</v>
      </c>
      <c r="AC2944" s="210">
        <v>37027.875</v>
      </c>
    </row>
    <row r="2945" spans="1:30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25">
        <f t="shared" si="230"/>
        <v>5000</v>
      </c>
      <c r="G2945" s="214">
        <v>1247742</v>
      </c>
      <c r="H2945" s="210">
        <v>37026.393807870372</v>
      </c>
      <c r="I2945" t="s">
        <v>3439</v>
      </c>
      <c r="M2945" t="s">
        <v>3795</v>
      </c>
      <c r="N2945" t="s">
        <v>3275</v>
      </c>
      <c r="O2945" t="s">
        <v>3339</v>
      </c>
      <c r="Q2945" s="211">
        <v>5000</v>
      </c>
      <c r="S2945" t="s">
        <v>3796</v>
      </c>
      <c r="T2945" t="s">
        <v>2685</v>
      </c>
      <c r="U2945" s="213">
        <v>4.3049999999999997</v>
      </c>
      <c r="V2945" t="s">
        <v>3487</v>
      </c>
      <c r="W2945" t="s">
        <v>3328</v>
      </c>
      <c r="X2945" t="s">
        <v>3329</v>
      </c>
      <c r="Y2945" t="s">
        <v>3280</v>
      </c>
      <c r="Z2945" t="s">
        <v>4117</v>
      </c>
      <c r="AA2945">
        <v>790267</v>
      </c>
      <c r="AB2945" s="210">
        <v>37027.875</v>
      </c>
      <c r="AC2945" s="210">
        <v>37027.875</v>
      </c>
    </row>
    <row r="2946" spans="1:30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25">
        <f t="shared" si="230"/>
        <v>2500</v>
      </c>
      <c r="G2946" s="214">
        <v>1247741</v>
      </c>
      <c r="H2946" s="210">
        <v>37026.393807870372</v>
      </c>
      <c r="I2946" t="s">
        <v>3093</v>
      </c>
      <c r="M2946" t="s">
        <v>3795</v>
      </c>
      <c r="N2946" t="s">
        <v>3275</v>
      </c>
      <c r="O2946" t="s">
        <v>3327</v>
      </c>
      <c r="P2946" s="211">
        <v>2500</v>
      </c>
      <c r="S2946" t="s">
        <v>3796</v>
      </c>
      <c r="T2946" t="s">
        <v>2685</v>
      </c>
      <c r="U2946" s="213">
        <v>4.3250000000000002</v>
      </c>
      <c r="V2946" t="s">
        <v>1434</v>
      </c>
      <c r="W2946" t="s">
        <v>3328</v>
      </c>
      <c r="X2946" t="s">
        <v>3329</v>
      </c>
      <c r="Y2946" t="s">
        <v>3280</v>
      </c>
      <c r="Z2946" t="s">
        <v>4117</v>
      </c>
      <c r="AA2946">
        <v>790268</v>
      </c>
      <c r="AB2946" s="210">
        <v>37027.875</v>
      </c>
      <c r="AC2946" s="210">
        <v>37027.875</v>
      </c>
    </row>
    <row r="2947" spans="1:30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25">
        <f t="shared" si="230"/>
        <v>2463</v>
      </c>
      <c r="G2947" s="214">
        <v>1247743</v>
      </c>
      <c r="H2947" s="210">
        <v>37026.393819444442</v>
      </c>
      <c r="I2947" t="s">
        <v>4237</v>
      </c>
      <c r="M2947" t="s">
        <v>3795</v>
      </c>
      <c r="N2947" t="s">
        <v>3275</v>
      </c>
      <c r="O2947" t="s">
        <v>3337</v>
      </c>
      <c r="P2947" s="211">
        <v>2463</v>
      </c>
      <c r="S2947" t="s">
        <v>3796</v>
      </c>
      <c r="T2947" t="s">
        <v>2685</v>
      </c>
      <c r="U2947" s="213">
        <v>4.32</v>
      </c>
      <c r="V2947" t="s">
        <v>1555</v>
      </c>
      <c r="W2947" t="s">
        <v>3328</v>
      </c>
      <c r="X2947" t="s">
        <v>3329</v>
      </c>
      <c r="Y2947" t="s">
        <v>3280</v>
      </c>
      <c r="Z2947" t="s">
        <v>4117</v>
      </c>
      <c r="AA2947">
        <v>790266</v>
      </c>
      <c r="AB2947" s="210">
        <v>37027.875</v>
      </c>
      <c r="AC2947" s="210">
        <v>37027.875</v>
      </c>
    </row>
    <row r="2948" spans="1:30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25">
        <f t="shared" si="230"/>
        <v>13402</v>
      </c>
      <c r="G2948" s="214">
        <v>1247744</v>
      </c>
      <c r="H2948" s="210">
        <v>37026.393877314818</v>
      </c>
      <c r="I2948" t="s">
        <v>3386</v>
      </c>
      <c r="M2948" t="s">
        <v>3795</v>
      </c>
      <c r="N2948" t="s">
        <v>3275</v>
      </c>
      <c r="O2948" t="s">
        <v>1250</v>
      </c>
      <c r="Q2948" s="211">
        <v>13402</v>
      </c>
      <c r="S2948" t="s">
        <v>3796</v>
      </c>
      <c r="T2948" t="s">
        <v>2685</v>
      </c>
      <c r="U2948" s="213">
        <v>4.6900000000000004</v>
      </c>
      <c r="V2948" t="s">
        <v>1888</v>
      </c>
      <c r="W2948" t="s">
        <v>3491</v>
      </c>
      <c r="X2948" t="s">
        <v>3492</v>
      </c>
      <c r="Y2948" t="s">
        <v>3280</v>
      </c>
      <c r="Z2948" t="s">
        <v>4117</v>
      </c>
      <c r="AA2948">
        <v>790269</v>
      </c>
      <c r="AB2948" s="210">
        <v>37027.875</v>
      </c>
      <c r="AC2948" s="210">
        <v>37027.875</v>
      </c>
    </row>
    <row r="2949" spans="1:30" x14ac:dyDescent="0.2">
      <c r="A2949" s="44" t="str">
        <f t="shared" si="226"/>
        <v>US Natural Gas Financial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16</v>
      </c>
      <c r="F2949" s="225">
        <f t="shared" si="230"/>
        <v>80000</v>
      </c>
      <c r="G2949" s="214">
        <v>1247745</v>
      </c>
      <c r="H2949" s="210">
        <v>37026.393900462965</v>
      </c>
      <c r="I2949" t="s">
        <v>3268</v>
      </c>
      <c r="M2949" t="s">
        <v>3795</v>
      </c>
      <c r="N2949" t="s">
        <v>3247</v>
      </c>
      <c r="O2949" t="s">
        <v>2068</v>
      </c>
      <c r="P2949" s="211">
        <v>5000</v>
      </c>
      <c r="S2949" t="s">
        <v>3796</v>
      </c>
      <c r="T2949" t="s">
        <v>2685</v>
      </c>
      <c r="U2949" s="213">
        <v>4.3150000000000004</v>
      </c>
      <c r="V2949" t="s">
        <v>3749</v>
      </c>
      <c r="W2949" t="s">
        <v>3750</v>
      </c>
      <c r="X2949" t="s">
        <v>3751</v>
      </c>
      <c r="Y2949" t="s">
        <v>2803</v>
      </c>
      <c r="Z2949" t="s">
        <v>4117</v>
      </c>
      <c r="AA2949" t="s">
        <v>2069</v>
      </c>
      <c r="AB2949" s="210">
        <v>37027.875</v>
      </c>
      <c r="AC2949" s="210">
        <v>37042.875</v>
      </c>
      <c r="AD2949">
        <f>(AC2949-AB2949+1)*SUM(P2949:Q2949)</f>
        <v>80000</v>
      </c>
    </row>
    <row r="2950" spans="1:30" x14ac:dyDescent="0.2">
      <c r="A2950" s="44" t="str">
        <f t="shared" si="226"/>
        <v>US Natural Gas Financial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Financial</v>
      </c>
      <c r="E2950" s="44">
        <f>IF(VLOOKUP(S2950,'DD-Lookup'!$J$6:$L$50,3,FALSE)="Monthly",(YEAR(AC2950)-YEAR(AB2950))*12+MONTH(AC2950)-MONTH(AB2950)+1,(AC2950-AB2950+1))</f>
        <v>30</v>
      </c>
      <c r="F2950" s="225">
        <f t="shared" si="230"/>
        <v>150000</v>
      </c>
      <c r="G2950" s="214">
        <v>1247746</v>
      </c>
      <c r="H2950" s="210">
        <v>37026.393912037034</v>
      </c>
      <c r="I2950" t="s">
        <v>3524</v>
      </c>
      <c r="M2950" t="s">
        <v>3795</v>
      </c>
      <c r="N2950" t="s">
        <v>3247</v>
      </c>
      <c r="O2950" t="s">
        <v>3248</v>
      </c>
      <c r="P2950" s="211">
        <v>5000</v>
      </c>
      <c r="S2950" t="s">
        <v>3796</v>
      </c>
      <c r="T2950" t="s">
        <v>2685</v>
      </c>
      <c r="U2950" s="213">
        <v>4.49</v>
      </c>
      <c r="V2950" t="s">
        <v>3525</v>
      </c>
      <c r="W2950" t="s">
        <v>3975</v>
      </c>
      <c r="X2950" t="s">
        <v>3250</v>
      </c>
      <c r="Y2950" t="s">
        <v>2803</v>
      </c>
      <c r="Z2950" t="s">
        <v>4117</v>
      </c>
      <c r="AA2950" t="s">
        <v>2070</v>
      </c>
      <c r="AB2950" s="210">
        <v>37043.875</v>
      </c>
      <c r="AC2950" s="210">
        <v>37072.875</v>
      </c>
      <c r="AD2950">
        <f>(AC2950-AB2950+1)*SUM(P2950:Q2950)</f>
        <v>150000</v>
      </c>
    </row>
    <row r="2951" spans="1:30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25">
        <f t="shared" si="230"/>
        <v>5000</v>
      </c>
      <c r="G2951" s="214">
        <v>1247747</v>
      </c>
      <c r="H2951" s="210">
        <v>37026.393935185188</v>
      </c>
      <c r="I2951" t="s">
        <v>3093</v>
      </c>
      <c r="M2951" t="s">
        <v>3795</v>
      </c>
      <c r="N2951" t="s">
        <v>3275</v>
      </c>
      <c r="O2951" t="s">
        <v>3569</v>
      </c>
      <c r="P2951" s="211">
        <v>5000</v>
      </c>
      <c r="S2951" t="s">
        <v>3796</v>
      </c>
      <c r="T2951" t="s">
        <v>2685</v>
      </c>
      <c r="U2951" s="213">
        <v>4.83</v>
      </c>
      <c r="V2951" t="s">
        <v>3717</v>
      </c>
      <c r="W2951" t="s">
        <v>3539</v>
      </c>
      <c r="X2951" t="s">
        <v>3540</v>
      </c>
      <c r="Y2951" t="s">
        <v>3280</v>
      </c>
      <c r="Z2951" t="s">
        <v>4117</v>
      </c>
      <c r="AA2951">
        <v>790270</v>
      </c>
      <c r="AB2951" s="210">
        <v>37027.875</v>
      </c>
      <c r="AC2951" s="210">
        <v>37027.875</v>
      </c>
    </row>
    <row r="2952" spans="1:30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25">
        <f t="shared" si="230"/>
        <v>1000</v>
      </c>
      <c r="G2952" s="214">
        <v>1247748</v>
      </c>
      <c r="H2952" s="210">
        <v>37026.393946759257</v>
      </c>
      <c r="I2952" t="s">
        <v>1438</v>
      </c>
      <c r="M2952" t="s">
        <v>3795</v>
      </c>
      <c r="N2952" t="s">
        <v>3275</v>
      </c>
      <c r="O2952" t="s">
        <v>3535</v>
      </c>
      <c r="P2952" s="211">
        <v>1000</v>
      </c>
      <c r="S2952" t="s">
        <v>3796</v>
      </c>
      <c r="T2952" t="s">
        <v>2685</v>
      </c>
      <c r="U2952" s="213">
        <v>4.3949999999999996</v>
      </c>
      <c r="V2952" t="s">
        <v>1813</v>
      </c>
      <c r="W2952" t="s">
        <v>3471</v>
      </c>
      <c r="X2952" t="s">
        <v>3472</v>
      </c>
      <c r="Y2952" t="s">
        <v>3280</v>
      </c>
      <c r="Z2952" t="s">
        <v>4117</v>
      </c>
      <c r="AA2952">
        <v>790271</v>
      </c>
      <c r="AB2952" s="210">
        <v>37027.875</v>
      </c>
      <c r="AC2952" s="210">
        <v>37027.875</v>
      </c>
    </row>
    <row r="2953" spans="1:30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25">
        <f t="shared" si="230"/>
        <v>5000</v>
      </c>
      <c r="G2953" s="214">
        <v>1247749</v>
      </c>
      <c r="H2953" s="210">
        <v>37026.393969907411</v>
      </c>
      <c r="I2953" t="s">
        <v>3334</v>
      </c>
      <c r="M2953" t="s">
        <v>3795</v>
      </c>
      <c r="N2953" t="s">
        <v>3275</v>
      </c>
      <c r="O2953" t="s">
        <v>1250</v>
      </c>
      <c r="Q2953" s="211">
        <v>5000</v>
      </c>
      <c r="S2953" t="s">
        <v>3796</v>
      </c>
      <c r="T2953" t="s">
        <v>2685</v>
      </c>
      <c r="U2953" s="213">
        <v>4.6900000000000004</v>
      </c>
      <c r="V2953" t="s">
        <v>1358</v>
      </c>
      <c r="W2953" t="s">
        <v>3491</v>
      </c>
      <c r="X2953" t="s">
        <v>3492</v>
      </c>
      <c r="Y2953" t="s">
        <v>3280</v>
      </c>
      <c r="Z2953" t="s">
        <v>4117</v>
      </c>
      <c r="AA2953">
        <v>790272</v>
      </c>
      <c r="AB2953" s="210">
        <v>37027.875</v>
      </c>
      <c r="AC2953" s="210">
        <v>37027.875</v>
      </c>
    </row>
    <row r="2954" spans="1:30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25">
        <f t="shared" si="230"/>
        <v>5000</v>
      </c>
      <c r="G2954" s="214">
        <v>1247750</v>
      </c>
      <c r="H2954" s="210">
        <v>37026.39398148148</v>
      </c>
      <c r="I2954" t="s">
        <v>3334</v>
      </c>
      <c r="M2954" t="s">
        <v>3795</v>
      </c>
      <c r="N2954" t="s">
        <v>3275</v>
      </c>
      <c r="O2954" t="s">
        <v>3339</v>
      </c>
      <c r="P2954" s="211">
        <v>5000</v>
      </c>
      <c r="S2954" t="s">
        <v>3796</v>
      </c>
      <c r="T2954" t="s">
        <v>2685</v>
      </c>
      <c r="U2954" s="213">
        <v>4.3</v>
      </c>
      <c r="V2954" t="s">
        <v>3463</v>
      </c>
      <c r="W2954" t="s">
        <v>3328</v>
      </c>
      <c r="X2954" t="s">
        <v>3329</v>
      </c>
      <c r="Y2954" t="s">
        <v>3280</v>
      </c>
      <c r="Z2954" t="s">
        <v>4117</v>
      </c>
      <c r="AA2954">
        <v>790273</v>
      </c>
      <c r="AB2954" s="210">
        <v>37027.875</v>
      </c>
      <c r="AC2954" s="210">
        <v>37027.875</v>
      </c>
    </row>
    <row r="2955" spans="1:30" x14ac:dyDescent="0.2">
      <c r="A2955" s="44" t="str">
        <f t="shared" ref="A2955:A3018" si="231">B2955&amp;" "&amp;C2955&amp;" "&amp;D2955</f>
        <v>US Crude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Crude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1</v>
      </c>
      <c r="F2955" s="225">
        <f t="shared" ref="F2955:F3018" si="235">E2955*SUM(P2955:Q2955)</f>
        <v>50000</v>
      </c>
      <c r="G2955" s="214">
        <v>1247751</v>
      </c>
      <c r="H2955" s="210">
        <v>37026.39403935185</v>
      </c>
      <c r="I2955" t="s">
        <v>3510</v>
      </c>
      <c r="M2955" t="s">
        <v>4216</v>
      </c>
      <c r="N2955" t="s">
        <v>3046</v>
      </c>
      <c r="O2955" t="s">
        <v>3047</v>
      </c>
      <c r="Q2955" s="211">
        <v>50000</v>
      </c>
      <c r="S2955" t="s">
        <v>3802</v>
      </c>
      <c r="T2955" t="s">
        <v>2685</v>
      </c>
      <c r="U2955" s="213">
        <v>28.84</v>
      </c>
      <c r="V2955" t="s">
        <v>1503</v>
      </c>
      <c r="W2955" t="s">
        <v>3049</v>
      </c>
      <c r="X2955" t="s">
        <v>3050</v>
      </c>
      <c r="Y2955" t="s">
        <v>2803</v>
      </c>
      <c r="Z2955" t="s">
        <v>4117</v>
      </c>
      <c r="AA2955" t="s">
        <v>2071</v>
      </c>
      <c r="AB2955" s="210">
        <v>37043</v>
      </c>
      <c r="AC2955" s="210">
        <v>37072</v>
      </c>
    </row>
    <row r="2956" spans="1:30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25">
        <f t="shared" si="235"/>
        <v>10000</v>
      </c>
      <c r="G2956" s="214">
        <v>1247752</v>
      </c>
      <c r="H2956" s="210">
        <v>37026.394120370373</v>
      </c>
      <c r="I2956" t="s">
        <v>3473</v>
      </c>
      <c r="M2956" t="s">
        <v>3795</v>
      </c>
      <c r="N2956" t="s">
        <v>1288</v>
      </c>
      <c r="O2956" t="s">
        <v>1289</v>
      </c>
      <c r="Q2956" s="211">
        <v>10000</v>
      </c>
      <c r="S2956" t="s">
        <v>3796</v>
      </c>
      <c r="T2956" t="s">
        <v>2685</v>
      </c>
      <c r="U2956" s="213">
        <v>5.0000000000000001E-3</v>
      </c>
      <c r="V2956" t="s">
        <v>3474</v>
      </c>
      <c r="W2956" t="s">
        <v>3491</v>
      </c>
      <c r="X2956" t="s">
        <v>3492</v>
      </c>
      <c r="Y2956" t="s">
        <v>3280</v>
      </c>
      <c r="Z2956" t="s">
        <v>4117</v>
      </c>
      <c r="AA2956">
        <v>790274</v>
      </c>
      <c r="AB2956" s="210">
        <v>37027.875</v>
      </c>
      <c r="AC2956" s="210">
        <v>37027.875</v>
      </c>
    </row>
    <row r="2957" spans="1:30" x14ac:dyDescent="0.2">
      <c r="A2957" s="44" t="str">
        <f t="shared" si="231"/>
        <v>US Natural Gas Financial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30</v>
      </c>
      <c r="F2957" s="225">
        <f t="shared" si="235"/>
        <v>450000</v>
      </c>
      <c r="G2957" s="214">
        <v>1247753</v>
      </c>
      <c r="H2957" s="210">
        <v>37026.394131944442</v>
      </c>
      <c r="I2957" t="s">
        <v>3045</v>
      </c>
      <c r="M2957" t="s">
        <v>3795</v>
      </c>
      <c r="N2957" t="s">
        <v>3247</v>
      </c>
      <c r="O2957" t="s">
        <v>3248</v>
      </c>
      <c r="Q2957" s="211">
        <v>15000</v>
      </c>
      <c r="S2957" t="s">
        <v>3796</v>
      </c>
      <c r="T2957" t="s">
        <v>2685</v>
      </c>
      <c r="U2957" s="213">
        <v>4.4950000000000001</v>
      </c>
      <c r="V2957" t="s">
        <v>1548</v>
      </c>
      <c r="W2957" t="s">
        <v>3975</v>
      </c>
      <c r="X2957" t="s">
        <v>3250</v>
      </c>
      <c r="Y2957" t="s">
        <v>2803</v>
      </c>
      <c r="Z2957" t="s">
        <v>4117</v>
      </c>
      <c r="AA2957" t="s">
        <v>2072</v>
      </c>
      <c r="AB2957" s="210">
        <v>37043.875</v>
      </c>
      <c r="AC2957" s="210">
        <v>37072.875</v>
      </c>
      <c r="AD2957">
        <f>(AC2957-AB2957+1)*SUM(P2957:Q2957)</f>
        <v>450000</v>
      </c>
    </row>
    <row r="2958" spans="1:30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25">
        <f t="shared" si="235"/>
        <v>10000</v>
      </c>
      <c r="G2958" s="214">
        <v>1247754</v>
      </c>
      <c r="H2958" s="210">
        <v>37026.394201388888</v>
      </c>
      <c r="I2958" t="s">
        <v>3093</v>
      </c>
      <c r="M2958" t="s">
        <v>3795</v>
      </c>
      <c r="N2958" t="s">
        <v>3275</v>
      </c>
      <c r="O2958" t="s">
        <v>3535</v>
      </c>
      <c r="Q2958" s="211">
        <v>10000</v>
      </c>
      <c r="S2958" t="s">
        <v>3796</v>
      </c>
      <c r="T2958" t="s">
        <v>2685</v>
      </c>
      <c r="U2958" s="213">
        <v>4.415</v>
      </c>
      <c r="V2958" t="s">
        <v>1093</v>
      </c>
      <c r="W2958" t="s">
        <v>3471</v>
      </c>
      <c r="X2958" t="s">
        <v>3472</v>
      </c>
      <c r="Y2958" t="s">
        <v>3280</v>
      </c>
      <c r="Z2958" t="s">
        <v>4117</v>
      </c>
      <c r="AA2958">
        <v>790275</v>
      </c>
      <c r="AB2958" s="210">
        <v>37027.875</v>
      </c>
      <c r="AC2958" s="210">
        <v>37027.875</v>
      </c>
    </row>
    <row r="2959" spans="1:30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25">
        <f t="shared" si="235"/>
        <v>10000</v>
      </c>
      <c r="G2959" s="214">
        <v>1247755</v>
      </c>
      <c r="H2959" s="210">
        <v>37026.394259259258</v>
      </c>
      <c r="I2959" t="s">
        <v>1084</v>
      </c>
      <c r="M2959" t="s">
        <v>3795</v>
      </c>
      <c r="N2959" t="s">
        <v>3275</v>
      </c>
      <c r="O2959" t="s">
        <v>1250</v>
      </c>
      <c r="P2959" s="211">
        <v>10000</v>
      </c>
      <c r="S2959" t="s">
        <v>3796</v>
      </c>
      <c r="T2959" t="s">
        <v>2685</v>
      </c>
      <c r="U2959" s="213">
        <v>4.67</v>
      </c>
      <c r="V2959" t="s">
        <v>1415</v>
      </c>
      <c r="W2959" t="s">
        <v>3491</v>
      </c>
      <c r="X2959" t="s">
        <v>3492</v>
      </c>
      <c r="Y2959" t="s">
        <v>3280</v>
      </c>
      <c r="Z2959" t="s">
        <v>4117</v>
      </c>
      <c r="AA2959">
        <v>790276</v>
      </c>
      <c r="AB2959" s="210">
        <v>37027.875</v>
      </c>
      <c r="AC2959" s="210">
        <v>37027.875</v>
      </c>
    </row>
    <row r="2960" spans="1:30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16</v>
      </c>
      <c r="F2960" s="225">
        <f t="shared" si="235"/>
        <v>160000</v>
      </c>
      <c r="G2960" s="214">
        <v>1247756</v>
      </c>
      <c r="H2960" s="210">
        <v>37026.394282407404</v>
      </c>
      <c r="I2960" t="s">
        <v>1771</v>
      </c>
      <c r="M2960" t="s">
        <v>3795</v>
      </c>
      <c r="N2960" t="s">
        <v>3275</v>
      </c>
      <c r="O2960" t="s">
        <v>3489</v>
      </c>
      <c r="Q2960" s="211">
        <v>10000</v>
      </c>
      <c r="S2960" t="s">
        <v>3796</v>
      </c>
      <c r="T2960" t="s">
        <v>2685</v>
      </c>
      <c r="U2960" s="213">
        <v>4.6500000000000004</v>
      </c>
      <c r="V2960" t="s">
        <v>1772</v>
      </c>
      <c r="W2960" t="s">
        <v>3491</v>
      </c>
      <c r="X2960" t="s">
        <v>3492</v>
      </c>
      <c r="Y2960" t="s">
        <v>3280</v>
      </c>
      <c r="Z2960" t="s">
        <v>4117</v>
      </c>
      <c r="AA2960">
        <v>790280</v>
      </c>
      <c r="AB2960" s="210">
        <v>37027.875</v>
      </c>
      <c r="AC2960" s="210">
        <v>37042.875</v>
      </c>
    </row>
    <row r="2961" spans="1:30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25">
        <f t="shared" si="235"/>
        <v>5000</v>
      </c>
      <c r="G2961" s="214">
        <v>1247759</v>
      </c>
      <c r="H2961" s="210">
        <v>37026.394293981481</v>
      </c>
      <c r="I2961" t="s">
        <v>3234</v>
      </c>
      <c r="M2961" t="s">
        <v>3795</v>
      </c>
      <c r="N2961" t="s">
        <v>3275</v>
      </c>
      <c r="O2961" t="s">
        <v>3569</v>
      </c>
      <c r="Q2961" s="211">
        <v>5000</v>
      </c>
      <c r="S2961" t="s">
        <v>3796</v>
      </c>
      <c r="T2961" t="s">
        <v>2685</v>
      </c>
      <c r="U2961" s="213">
        <v>4.8499999999999996</v>
      </c>
      <c r="V2961" t="s">
        <v>3595</v>
      </c>
      <c r="W2961" t="s">
        <v>3539</v>
      </c>
      <c r="X2961" t="s">
        <v>3540</v>
      </c>
      <c r="Y2961" t="s">
        <v>3280</v>
      </c>
      <c r="Z2961" t="s">
        <v>4117</v>
      </c>
      <c r="AA2961">
        <v>790278</v>
      </c>
      <c r="AB2961" s="210">
        <v>37027.875</v>
      </c>
      <c r="AC2961" s="210">
        <v>37027.875</v>
      </c>
    </row>
    <row r="2962" spans="1:30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25">
        <f t="shared" si="235"/>
        <v>4774</v>
      </c>
      <c r="G2962" s="214">
        <v>1247758</v>
      </c>
      <c r="H2962" s="210">
        <v>37026.394293981481</v>
      </c>
      <c r="I2962" t="s">
        <v>3334</v>
      </c>
      <c r="M2962" t="s">
        <v>3795</v>
      </c>
      <c r="N2962" t="s">
        <v>3275</v>
      </c>
      <c r="O2962" t="s">
        <v>3584</v>
      </c>
      <c r="Q2962" s="211">
        <v>4774</v>
      </c>
      <c r="S2962" t="s">
        <v>3796</v>
      </c>
      <c r="T2962" t="s">
        <v>2685</v>
      </c>
      <c r="U2962" s="213">
        <v>4.33</v>
      </c>
      <c r="V2962" t="s">
        <v>1292</v>
      </c>
      <c r="W2962" t="s">
        <v>3586</v>
      </c>
      <c r="X2962" t="s">
        <v>3587</v>
      </c>
      <c r="Y2962" t="s">
        <v>3280</v>
      </c>
      <c r="Z2962" t="s">
        <v>4117</v>
      </c>
      <c r="AA2962">
        <v>790277</v>
      </c>
      <c r="AB2962" s="210">
        <v>37027.875</v>
      </c>
      <c r="AC2962" s="210">
        <v>37027.875</v>
      </c>
    </row>
    <row r="2963" spans="1:30" x14ac:dyDescent="0.2">
      <c r="A2963" s="44" t="str">
        <f t="shared" si="231"/>
        <v>US Power Physical</v>
      </c>
      <c r="B2963" s="44" t="str">
        <f t="shared" si="232"/>
        <v>US</v>
      </c>
      <c r="C2963" s="44" t="str">
        <f t="shared" si="233"/>
        <v>Power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15</v>
      </c>
      <c r="F2963" s="225">
        <f t="shared" si="235"/>
        <v>375</v>
      </c>
      <c r="G2963" s="214">
        <v>1247760</v>
      </c>
      <c r="H2963" s="210">
        <v>37026.394317129627</v>
      </c>
      <c r="I2963" t="s">
        <v>3145</v>
      </c>
      <c r="M2963" t="s">
        <v>3886</v>
      </c>
      <c r="N2963" t="s">
        <v>3645</v>
      </c>
      <c r="O2963" t="s">
        <v>2073</v>
      </c>
      <c r="P2963" s="211">
        <v>25</v>
      </c>
      <c r="S2963" t="s">
        <v>3794</v>
      </c>
      <c r="T2963" t="s">
        <v>2685</v>
      </c>
      <c r="U2963" s="213">
        <v>250</v>
      </c>
      <c r="V2963" t="s">
        <v>3661</v>
      </c>
      <c r="W2963" t="s">
        <v>3659</v>
      </c>
      <c r="X2963" t="s">
        <v>3649</v>
      </c>
      <c r="Y2963" t="s">
        <v>3074</v>
      </c>
      <c r="Z2963" t="s">
        <v>4112</v>
      </c>
      <c r="AA2963">
        <v>611263.1</v>
      </c>
      <c r="AB2963" s="210">
        <v>37028.875</v>
      </c>
      <c r="AC2963" s="210">
        <v>37042.875</v>
      </c>
    </row>
    <row r="2964" spans="1:30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25">
        <f t="shared" si="235"/>
        <v>25000</v>
      </c>
      <c r="G2964" s="214">
        <v>1247761</v>
      </c>
      <c r="H2964" s="210">
        <v>37026.394328703704</v>
      </c>
      <c r="I2964" t="s">
        <v>1131</v>
      </c>
      <c r="M2964" t="s">
        <v>3795</v>
      </c>
      <c r="N2964" t="s">
        <v>3275</v>
      </c>
      <c r="O2964" t="s">
        <v>3457</v>
      </c>
      <c r="Q2964" s="211">
        <v>25000</v>
      </c>
      <c r="S2964" t="s">
        <v>3796</v>
      </c>
      <c r="T2964" t="s">
        <v>2685</v>
      </c>
      <c r="U2964" s="213">
        <v>4.4550000000000001</v>
      </c>
      <c r="V2964" t="s">
        <v>1411</v>
      </c>
      <c r="W2964" t="s">
        <v>3459</v>
      </c>
      <c r="X2964" t="s">
        <v>3460</v>
      </c>
      <c r="Y2964" t="s">
        <v>3280</v>
      </c>
      <c r="Z2964" t="s">
        <v>4117</v>
      </c>
      <c r="AA2964">
        <v>790279</v>
      </c>
      <c r="AB2964" s="210">
        <v>37027.875</v>
      </c>
      <c r="AC2964" s="210">
        <v>37027.875</v>
      </c>
    </row>
    <row r="2965" spans="1:30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25">
        <f t="shared" si="235"/>
        <v>5000</v>
      </c>
      <c r="G2965" s="214">
        <v>1247762</v>
      </c>
      <c r="H2965" s="210">
        <v>37026.394456018519</v>
      </c>
      <c r="I2965" t="s">
        <v>1483</v>
      </c>
      <c r="M2965" t="s">
        <v>3795</v>
      </c>
      <c r="N2965" t="s">
        <v>3275</v>
      </c>
      <c r="O2965" t="s">
        <v>3407</v>
      </c>
      <c r="P2965" s="211">
        <v>5000</v>
      </c>
      <c r="S2965" t="s">
        <v>3796</v>
      </c>
      <c r="T2965" t="s">
        <v>2685</v>
      </c>
      <c r="U2965" s="213">
        <v>4.665</v>
      </c>
      <c r="V2965" t="s">
        <v>1484</v>
      </c>
      <c r="W2965" t="s">
        <v>3408</v>
      </c>
      <c r="X2965" t="s">
        <v>3409</v>
      </c>
      <c r="Y2965" t="s">
        <v>3280</v>
      </c>
      <c r="Z2965" t="s">
        <v>4117</v>
      </c>
      <c r="AA2965">
        <v>790281</v>
      </c>
      <c r="AB2965" s="210">
        <v>37027.875</v>
      </c>
      <c r="AC2965" s="210">
        <v>37027.875</v>
      </c>
    </row>
    <row r="2966" spans="1:30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25">
        <f t="shared" si="235"/>
        <v>10000</v>
      </c>
      <c r="G2966" s="214">
        <v>1247764</v>
      </c>
      <c r="H2966" s="210">
        <v>37026.394490740742</v>
      </c>
      <c r="I2966" t="s">
        <v>3334</v>
      </c>
      <c r="M2966" t="s">
        <v>3795</v>
      </c>
      <c r="N2966" t="s">
        <v>3275</v>
      </c>
      <c r="O2966" t="s">
        <v>3276</v>
      </c>
      <c r="Q2966" s="211">
        <v>10000</v>
      </c>
      <c r="S2966" t="s">
        <v>3796</v>
      </c>
      <c r="T2966" t="s">
        <v>2685</v>
      </c>
      <c r="U2966" s="213">
        <v>4.5449999999999999</v>
      </c>
      <c r="V2966" t="s">
        <v>3463</v>
      </c>
      <c r="W2966" t="s">
        <v>3278</v>
      </c>
      <c r="X2966" t="s">
        <v>3279</v>
      </c>
      <c r="Y2966" t="s">
        <v>3280</v>
      </c>
      <c r="Z2966" t="s">
        <v>4117</v>
      </c>
      <c r="AA2966">
        <v>790283</v>
      </c>
      <c r="AB2966" s="210">
        <v>37027.875</v>
      </c>
      <c r="AC2966" s="210">
        <v>37027.875</v>
      </c>
    </row>
    <row r="2967" spans="1:30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25">
        <f t="shared" si="235"/>
        <v>10000</v>
      </c>
      <c r="G2967" s="214">
        <v>1247763</v>
      </c>
      <c r="H2967" s="210">
        <v>37026.394490740742</v>
      </c>
      <c r="I2967" t="s">
        <v>4237</v>
      </c>
      <c r="M2967" t="s">
        <v>3795</v>
      </c>
      <c r="N2967" t="s">
        <v>3275</v>
      </c>
      <c r="O2967" t="s">
        <v>3373</v>
      </c>
      <c r="Q2967" s="211">
        <v>10000</v>
      </c>
      <c r="S2967" t="s">
        <v>3796</v>
      </c>
      <c r="T2967" t="s">
        <v>2685</v>
      </c>
      <c r="U2967" s="213">
        <v>4.4050000000000002</v>
      </c>
      <c r="V2967" t="s">
        <v>3736</v>
      </c>
      <c r="W2967" t="s">
        <v>3363</v>
      </c>
      <c r="X2967" t="s">
        <v>3364</v>
      </c>
      <c r="Y2967" t="s">
        <v>3280</v>
      </c>
      <c r="Z2967" t="s">
        <v>4117</v>
      </c>
      <c r="AA2967">
        <v>790282</v>
      </c>
      <c r="AB2967" s="210">
        <v>37027.875</v>
      </c>
      <c r="AC2967" s="210">
        <v>37027.875</v>
      </c>
    </row>
    <row r="2968" spans="1:30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25">
        <f t="shared" si="235"/>
        <v>5000</v>
      </c>
      <c r="G2968" s="214">
        <v>1247765</v>
      </c>
      <c r="H2968" s="210">
        <v>37026.394525462965</v>
      </c>
      <c r="I2968" t="s">
        <v>3334</v>
      </c>
      <c r="M2968" t="s">
        <v>3795</v>
      </c>
      <c r="N2968" t="s">
        <v>3275</v>
      </c>
      <c r="O2968" t="s">
        <v>1250</v>
      </c>
      <c r="Q2968" s="211">
        <v>5000</v>
      </c>
      <c r="S2968" t="s">
        <v>3796</v>
      </c>
      <c r="T2968" t="s">
        <v>2685</v>
      </c>
      <c r="U2968" s="213">
        <v>4.7</v>
      </c>
      <c r="V2968" t="s">
        <v>1358</v>
      </c>
      <c r="W2968" t="s">
        <v>3491</v>
      </c>
      <c r="X2968" t="s">
        <v>3492</v>
      </c>
      <c r="Y2968" t="s">
        <v>3280</v>
      </c>
      <c r="Z2968" t="s">
        <v>4117</v>
      </c>
      <c r="AA2968">
        <v>790284</v>
      </c>
      <c r="AB2968" s="210">
        <v>37027.875</v>
      </c>
      <c r="AC2968" s="210">
        <v>37027.875</v>
      </c>
    </row>
    <row r="2969" spans="1:30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25">
        <f t="shared" si="235"/>
        <v>5000</v>
      </c>
      <c r="G2969" s="214">
        <v>1247766</v>
      </c>
      <c r="H2969" s="210">
        <v>37026.394537037035</v>
      </c>
      <c r="I2969" t="s">
        <v>1587</v>
      </c>
      <c r="M2969" t="s">
        <v>3795</v>
      </c>
      <c r="N2969" t="s">
        <v>3275</v>
      </c>
      <c r="O2969" t="s">
        <v>3607</v>
      </c>
      <c r="Q2969" s="211">
        <v>5000</v>
      </c>
      <c r="S2969" t="s">
        <v>3796</v>
      </c>
      <c r="T2969" t="s">
        <v>2685</v>
      </c>
      <c r="U2969" s="213">
        <v>4.3250000000000002</v>
      </c>
      <c r="V2969" t="s">
        <v>1588</v>
      </c>
      <c r="W2969" t="s">
        <v>3609</v>
      </c>
      <c r="X2969" t="s">
        <v>3580</v>
      </c>
      <c r="Y2969" t="s">
        <v>3280</v>
      </c>
      <c r="Z2969" t="s">
        <v>4117</v>
      </c>
      <c r="AA2969">
        <v>790285</v>
      </c>
      <c r="AB2969" s="210">
        <v>37027.875</v>
      </c>
      <c r="AC2969" s="210">
        <v>37027.875</v>
      </c>
    </row>
    <row r="2970" spans="1:30" x14ac:dyDescent="0.2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25">
        <f t="shared" si="235"/>
        <v>3000</v>
      </c>
      <c r="G2970" s="214">
        <v>1247768</v>
      </c>
      <c r="H2970" s="210">
        <v>37026.394618055558</v>
      </c>
      <c r="I2970" t="s">
        <v>1155</v>
      </c>
      <c r="M2970" t="s">
        <v>3795</v>
      </c>
      <c r="N2970" t="s">
        <v>3275</v>
      </c>
      <c r="O2970" t="s">
        <v>3438</v>
      </c>
      <c r="Q2970" s="211">
        <v>3000</v>
      </c>
      <c r="S2970" t="s">
        <v>3796</v>
      </c>
      <c r="T2970" t="s">
        <v>2685</v>
      </c>
      <c r="U2970" s="213">
        <v>4.67</v>
      </c>
      <c r="V2970" t="s">
        <v>1264</v>
      </c>
      <c r="W2970" t="s">
        <v>3408</v>
      </c>
      <c r="X2970" t="s">
        <v>3409</v>
      </c>
      <c r="Y2970" t="s">
        <v>3280</v>
      </c>
      <c r="Z2970" t="s">
        <v>4117</v>
      </c>
      <c r="AA2970">
        <v>790287</v>
      </c>
      <c r="AB2970" s="210">
        <v>37027.875</v>
      </c>
      <c r="AC2970" s="210">
        <v>37027.875</v>
      </c>
    </row>
    <row r="2971" spans="1:30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25">
        <f t="shared" si="235"/>
        <v>5000</v>
      </c>
      <c r="G2971" s="214">
        <v>1247767</v>
      </c>
      <c r="H2971" s="210">
        <v>37026.394618055558</v>
      </c>
      <c r="I2971" t="s">
        <v>1587</v>
      </c>
      <c r="M2971" t="s">
        <v>3795</v>
      </c>
      <c r="N2971" t="s">
        <v>3275</v>
      </c>
      <c r="O2971" t="s">
        <v>3327</v>
      </c>
      <c r="P2971" s="211">
        <v>5000</v>
      </c>
      <c r="S2971" t="s">
        <v>3796</v>
      </c>
      <c r="T2971" t="s">
        <v>2685</v>
      </c>
      <c r="U2971" s="213">
        <v>4.3250000000000002</v>
      </c>
      <c r="V2971" t="s">
        <v>1588</v>
      </c>
      <c r="W2971" t="s">
        <v>3328</v>
      </c>
      <c r="X2971" t="s">
        <v>3329</v>
      </c>
      <c r="Y2971" t="s">
        <v>3280</v>
      </c>
      <c r="Z2971" t="s">
        <v>4117</v>
      </c>
      <c r="AA2971">
        <v>790286</v>
      </c>
      <c r="AB2971" s="210">
        <v>37027.875</v>
      </c>
      <c r="AC2971" s="210">
        <v>37027.875</v>
      </c>
    </row>
    <row r="2972" spans="1:30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25">
        <f t="shared" si="235"/>
        <v>5000</v>
      </c>
      <c r="G2972" s="214">
        <v>1247769</v>
      </c>
      <c r="H2972" s="210">
        <v>37026.394629629627</v>
      </c>
      <c r="I2972" t="s">
        <v>1084</v>
      </c>
      <c r="M2972" t="s">
        <v>3795</v>
      </c>
      <c r="N2972" t="s">
        <v>3275</v>
      </c>
      <c r="O2972" t="s">
        <v>3340</v>
      </c>
      <c r="Q2972" s="211">
        <v>5000</v>
      </c>
      <c r="S2972" t="s">
        <v>3796</v>
      </c>
      <c r="T2972" t="s">
        <v>2685</v>
      </c>
      <c r="U2972" s="213">
        <v>4.33</v>
      </c>
      <c r="V2972" t="s">
        <v>1415</v>
      </c>
      <c r="W2972" t="s">
        <v>3328</v>
      </c>
      <c r="X2972" t="s">
        <v>3329</v>
      </c>
      <c r="Y2972" t="s">
        <v>3280</v>
      </c>
      <c r="Z2972" t="s">
        <v>4117</v>
      </c>
      <c r="AA2972">
        <v>790288</v>
      </c>
      <c r="AB2972" s="210">
        <v>37027.875</v>
      </c>
      <c r="AC2972" s="210">
        <v>37027.875</v>
      </c>
    </row>
    <row r="2973" spans="1:30" x14ac:dyDescent="0.2">
      <c r="A2973" s="44" t="str">
        <f t="shared" si="231"/>
        <v>US Natural Gas Financial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Financial</v>
      </c>
      <c r="E2973" s="44">
        <f>IF(VLOOKUP(S2973,'DD-Lookup'!$J$6:$L$50,3,FALSE)="Monthly",(YEAR(AC2973)-YEAR(AB2973))*12+MONTH(AC2973)-MONTH(AB2973)+1,(AC2973-AB2973+1))</f>
        <v>30</v>
      </c>
      <c r="F2973" s="225">
        <f t="shared" si="235"/>
        <v>150000</v>
      </c>
      <c r="G2973" s="214">
        <v>1247770</v>
      </c>
      <c r="H2973" s="210">
        <v>37026.39466435185</v>
      </c>
      <c r="I2973" t="s">
        <v>3234</v>
      </c>
      <c r="M2973" t="s">
        <v>3795</v>
      </c>
      <c r="N2973" t="s">
        <v>3303</v>
      </c>
      <c r="O2973" t="s">
        <v>1341</v>
      </c>
      <c r="Q2973" s="211">
        <v>5000</v>
      </c>
      <c r="S2973" t="s">
        <v>3796</v>
      </c>
      <c r="T2973" t="s">
        <v>2685</v>
      </c>
      <c r="U2973" s="213">
        <v>-0.755</v>
      </c>
      <c r="V2973" t="s">
        <v>3619</v>
      </c>
      <c r="W2973" t="s">
        <v>1342</v>
      </c>
      <c r="X2973" t="s">
        <v>1343</v>
      </c>
      <c r="Y2973" t="s">
        <v>2803</v>
      </c>
      <c r="Z2973" t="s">
        <v>4117</v>
      </c>
      <c r="AA2973" t="s">
        <v>2074</v>
      </c>
      <c r="AB2973" s="210">
        <v>37043.875</v>
      </c>
      <c r="AC2973" s="210">
        <v>37072.875</v>
      </c>
      <c r="AD2973">
        <f>(AC2973-AB2973+1)*SUM(P2973:Q2973)</f>
        <v>150000</v>
      </c>
    </row>
    <row r="2974" spans="1:30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25">
        <f t="shared" si="235"/>
        <v>25000</v>
      </c>
      <c r="G2974" s="214">
        <v>1247771</v>
      </c>
      <c r="H2974" s="210">
        <v>37026.39466435185</v>
      </c>
      <c r="I2974" t="s">
        <v>4237</v>
      </c>
      <c r="M2974" t="s">
        <v>3795</v>
      </c>
      <c r="N2974" t="s">
        <v>3275</v>
      </c>
      <c r="O2974" t="s">
        <v>3457</v>
      </c>
      <c r="P2974" s="211">
        <v>25000</v>
      </c>
      <c r="S2974" t="s">
        <v>3796</v>
      </c>
      <c r="T2974" t="s">
        <v>2685</v>
      </c>
      <c r="U2974" s="213">
        <v>4.4550000000000001</v>
      </c>
      <c r="V2974" t="s">
        <v>3765</v>
      </c>
      <c r="W2974" t="s">
        <v>3459</v>
      </c>
      <c r="X2974" t="s">
        <v>3460</v>
      </c>
      <c r="Y2974" t="s">
        <v>3280</v>
      </c>
      <c r="Z2974" t="s">
        <v>4117</v>
      </c>
      <c r="AA2974">
        <v>790289</v>
      </c>
      <c r="AB2974" s="210">
        <v>37027.875</v>
      </c>
      <c r="AC2974" s="210">
        <v>37027.875</v>
      </c>
    </row>
    <row r="2975" spans="1:30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25">
        <f t="shared" si="235"/>
        <v>5000</v>
      </c>
      <c r="G2975" s="214">
        <v>1247772</v>
      </c>
      <c r="H2975" s="210">
        <v>37026.394687499997</v>
      </c>
      <c r="I2975" t="s">
        <v>3475</v>
      </c>
      <c r="M2975" t="s">
        <v>3795</v>
      </c>
      <c r="N2975" t="s">
        <v>3275</v>
      </c>
      <c r="O2975" t="s">
        <v>3655</v>
      </c>
      <c r="P2975" s="211">
        <v>5000</v>
      </c>
      <c r="S2975" t="s">
        <v>3796</v>
      </c>
      <c r="T2975" t="s">
        <v>2685</v>
      </c>
      <c r="U2975" s="213">
        <v>3.45</v>
      </c>
      <c r="V2975" t="s">
        <v>3578</v>
      </c>
      <c r="W2975" t="s">
        <v>3656</v>
      </c>
      <c r="X2975" t="s">
        <v>3580</v>
      </c>
      <c r="Y2975" t="s">
        <v>3280</v>
      </c>
      <c r="Z2975" t="s">
        <v>4117</v>
      </c>
      <c r="AA2975">
        <v>790290</v>
      </c>
      <c r="AB2975" s="210">
        <v>37027.875</v>
      </c>
      <c r="AC2975" s="210">
        <v>37027.875</v>
      </c>
    </row>
    <row r="2976" spans="1:30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25">
        <f t="shared" si="235"/>
        <v>25000</v>
      </c>
      <c r="G2976" s="214">
        <v>1247773</v>
      </c>
      <c r="H2976" s="210">
        <v>37026.394733796296</v>
      </c>
      <c r="I2976" t="s">
        <v>3324</v>
      </c>
      <c r="M2976" t="s">
        <v>3795</v>
      </c>
      <c r="N2976" t="s">
        <v>3275</v>
      </c>
      <c r="O2976" t="s">
        <v>3457</v>
      </c>
      <c r="P2976" s="211">
        <v>25000</v>
      </c>
      <c r="S2976" t="s">
        <v>3796</v>
      </c>
      <c r="T2976" t="s">
        <v>2685</v>
      </c>
      <c r="U2976" s="213">
        <v>4.45</v>
      </c>
      <c r="V2976" t="s">
        <v>1979</v>
      </c>
      <c r="W2976" t="s">
        <v>3459</v>
      </c>
      <c r="X2976" t="s">
        <v>3460</v>
      </c>
      <c r="Y2976" t="s">
        <v>3280</v>
      </c>
      <c r="Z2976" t="s">
        <v>4117</v>
      </c>
      <c r="AA2976">
        <v>790291</v>
      </c>
      <c r="AB2976" s="210">
        <v>37027.875</v>
      </c>
      <c r="AC2976" s="210">
        <v>37027.875</v>
      </c>
    </row>
    <row r="2977" spans="1:30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25">
        <f t="shared" si="235"/>
        <v>5000</v>
      </c>
      <c r="G2977" s="214">
        <v>1247774</v>
      </c>
      <c r="H2977" s="210">
        <v>37026.394745370373</v>
      </c>
      <c r="I2977" t="s">
        <v>3475</v>
      </c>
      <c r="M2977" t="s">
        <v>3795</v>
      </c>
      <c r="N2977" t="s">
        <v>3275</v>
      </c>
      <c r="O2977" t="s">
        <v>3655</v>
      </c>
      <c r="P2977" s="211">
        <v>5000</v>
      </c>
      <c r="S2977" t="s">
        <v>3796</v>
      </c>
      <c r="T2977" t="s">
        <v>2685</v>
      </c>
      <c r="U2977" s="213">
        <v>3.4350000000000001</v>
      </c>
      <c r="V2977" t="s">
        <v>3578</v>
      </c>
      <c r="W2977" t="s">
        <v>3656</v>
      </c>
      <c r="X2977" t="s">
        <v>3580</v>
      </c>
      <c r="Y2977" t="s">
        <v>3280</v>
      </c>
      <c r="Z2977" t="s">
        <v>4117</v>
      </c>
      <c r="AA2977">
        <v>790292</v>
      </c>
      <c r="AB2977" s="210">
        <v>37027.875</v>
      </c>
      <c r="AC2977" s="210">
        <v>37027.875</v>
      </c>
    </row>
    <row r="2978" spans="1:30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25">
        <f t="shared" si="235"/>
        <v>5000</v>
      </c>
      <c r="G2978" s="214">
        <v>1247776</v>
      </c>
      <c r="H2978" s="210">
        <v>37026.394849537035</v>
      </c>
      <c r="I2978" t="s">
        <v>1155</v>
      </c>
      <c r="M2978" t="s">
        <v>3795</v>
      </c>
      <c r="N2978" t="s">
        <v>3275</v>
      </c>
      <c r="O2978" t="s">
        <v>3407</v>
      </c>
      <c r="Q2978" s="211">
        <v>5000</v>
      </c>
      <c r="S2978" t="s">
        <v>3796</v>
      </c>
      <c r="T2978" t="s">
        <v>2685</v>
      </c>
      <c r="U2978" s="213">
        <v>4.6749999999999998</v>
      </c>
      <c r="V2978" t="s">
        <v>1156</v>
      </c>
      <c r="W2978" t="s">
        <v>3408</v>
      </c>
      <c r="X2978" t="s">
        <v>3409</v>
      </c>
      <c r="Y2978" t="s">
        <v>3280</v>
      </c>
      <c r="Z2978" t="s">
        <v>4117</v>
      </c>
      <c r="AA2978">
        <v>790294</v>
      </c>
      <c r="AB2978" s="210">
        <v>37027.875</v>
      </c>
      <c r="AC2978" s="210">
        <v>37027.875</v>
      </c>
    </row>
    <row r="2979" spans="1:30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25">
        <f t="shared" si="235"/>
        <v>10000</v>
      </c>
      <c r="G2979" s="214">
        <v>1247777</v>
      </c>
      <c r="H2979" s="210">
        <v>37026.394872685189</v>
      </c>
      <c r="I2979" t="s">
        <v>1371</v>
      </c>
      <c r="M2979" t="s">
        <v>3795</v>
      </c>
      <c r="N2979" t="s">
        <v>3275</v>
      </c>
      <c r="O2979" t="s">
        <v>1403</v>
      </c>
      <c r="Q2979" s="211">
        <v>10000</v>
      </c>
      <c r="S2979" t="s">
        <v>3796</v>
      </c>
      <c r="T2979" t="s">
        <v>2685</v>
      </c>
      <c r="U2979" s="213">
        <v>4.5412999999999997</v>
      </c>
      <c r="V2979" t="s">
        <v>1923</v>
      </c>
      <c r="W2979" t="s">
        <v>3278</v>
      </c>
      <c r="X2979" t="s">
        <v>3279</v>
      </c>
      <c r="Y2979" t="s">
        <v>3280</v>
      </c>
      <c r="Z2979" t="s">
        <v>4117</v>
      </c>
      <c r="AA2979">
        <v>790295</v>
      </c>
      <c r="AB2979" s="210">
        <v>37027.875</v>
      </c>
      <c r="AC2979" s="210">
        <v>37027.875</v>
      </c>
    </row>
    <row r="2980" spans="1:30" x14ac:dyDescent="0.2">
      <c r="A2980" s="44" t="str">
        <f t="shared" si="231"/>
        <v xml:space="preserve"> Natural Gas Physical</v>
      </c>
      <c r="B2980" s="44" t="str">
        <f t="shared" si="232"/>
        <v/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25">
        <f t="shared" si="235"/>
        <v>5000</v>
      </c>
      <c r="G2980" s="214">
        <v>1247779</v>
      </c>
      <c r="H2980" s="210">
        <v>37026.394930555558</v>
      </c>
      <c r="I2980" t="s">
        <v>1157</v>
      </c>
      <c r="M2980" t="s">
        <v>3795</v>
      </c>
      <c r="N2980" t="s">
        <v>3352</v>
      </c>
      <c r="O2980" t="s">
        <v>1320</v>
      </c>
      <c r="Q2980" s="211">
        <v>5000</v>
      </c>
      <c r="S2980" t="s">
        <v>3796</v>
      </c>
      <c r="T2980" t="s">
        <v>2685</v>
      </c>
      <c r="U2980" s="213">
        <v>4.7050000000000001</v>
      </c>
      <c r="V2980" t="s">
        <v>1308</v>
      </c>
      <c r="W2980" t="s">
        <v>3355</v>
      </c>
      <c r="X2980" t="s">
        <v>3356</v>
      </c>
      <c r="Y2980" t="s">
        <v>3280</v>
      </c>
      <c r="Z2980" t="s">
        <v>4117</v>
      </c>
      <c r="AA2980">
        <v>790297</v>
      </c>
      <c r="AB2980" s="210">
        <v>37027.875</v>
      </c>
      <c r="AC2980" s="210">
        <v>37027.875</v>
      </c>
    </row>
    <row r="2981" spans="1:30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25">
        <f t="shared" si="235"/>
        <v>8000</v>
      </c>
      <c r="G2981" s="214">
        <v>1247778</v>
      </c>
      <c r="H2981" s="210">
        <v>37026.394930555558</v>
      </c>
      <c r="I2981" t="s">
        <v>1155</v>
      </c>
      <c r="M2981" t="s">
        <v>3795</v>
      </c>
      <c r="N2981" t="s">
        <v>3275</v>
      </c>
      <c r="O2981" t="s">
        <v>1250</v>
      </c>
      <c r="P2981" s="211">
        <v>8000</v>
      </c>
      <c r="S2981" t="s">
        <v>3796</v>
      </c>
      <c r="T2981" t="s">
        <v>2685</v>
      </c>
      <c r="U2981" s="213">
        <v>4.6749999999999998</v>
      </c>
      <c r="V2981" t="s">
        <v>1264</v>
      </c>
      <c r="W2981" t="s">
        <v>3491</v>
      </c>
      <c r="X2981" t="s">
        <v>3492</v>
      </c>
      <c r="Y2981" t="s">
        <v>3280</v>
      </c>
      <c r="Z2981" t="s">
        <v>4117</v>
      </c>
      <c r="AA2981">
        <v>790296</v>
      </c>
      <c r="AB2981" s="210">
        <v>37027.875</v>
      </c>
      <c r="AC2981" s="210">
        <v>37027.875</v>
      </c>
    </row>
    <row r="2982" spans="1:30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25">
        <f t="shared" si="235"/>
        <v>6500</v>
      </c>
      <c r="G2982" s="214">
        <v>1247780</v>
      </c>
      <c r="H2982" s="210">
        <v>37026.394953703704</v>
      </c>
      <c r="I2982" t="s">
        <v>1304</v>
      </c>
      <c r="M2982" t="s">
        <v>3795</v>
      </c>
      <c r="N2982" t="s">
        <v>3275</v>
      </c>
      <c r="O2982" t="s">
        <v>1250</v>
      </c>
      <c r="P2982" s="211">
        <v>6500</v>
      </c>
      <c r="S2982" t="s">
        <v>3796</v>
      </c>
      <c r="T2982" t="s">
        <v>2685</v>
      </c>
      <c r="U2982" s="213">
        <v>4.6749999999999998</v>
      </c>
      <c r="V2982">
        <v>10041965</v>
      </c>
      <c r="W2982" t="s">
        <v>3491</v>
      </c>
      <c r="X2982" t="s">
        <v>3492</v>
      </c>
      <c r="Y2982" t="s">
        <v>3280</v>
      </c>
      <c r="Z2982" t="s">
        <v>4117</v>
      </c>
      <c r="AA2982">
        <v>790298</v>
      </c>
      <c r="AB2982" s="210">
        <v>37027.875</v>
      </c>
      <c r="AC2982" s="210">
        <v>37027.875</v>
      </c>
    </row>
    <row r="2983" spans="1:30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25">
        <f t="shared" si="235"/>
        <v>4331</v>
      </c>
      <c r="G2983" s="214">
        <v>1247781</v>
      </c>
      <c r="H2983" s="210">
        <v>37026.394965277781</v>
      </c>
      <c r="I2983" t="s">
        <v>1131</v>
      </c>
      <c r="M2983" t="s">
        <v>3795</v>
      </c>
      <c r="N2983" t="s">
        <v>3275</v>
      </c>
      <c r="O2983" t="s">
        <v>3457</v>
      </c>
      <c r="Q2983" s="211">
        <v>4331</v>
      </c>
      <c r="S2983" t="s">
        <v>3796</v>
      </c>
      <c r="T2983" t="s">
        <v>2685</v>
      </c>
      <c r="U2983" s="213">
        <v>4.4550000000000001</v>
      </c>
      <c r="V2983" t="s">
        <v>1411</v>
      </c>
      <c r="W2983" t="s">
        <v>3459</v>
      </c>
      <c r="X2983" t="s">
        <v>3460</v>
      </c>
      <c r="Y2983" t="s">
        <v>3280</v>
      </c>
      <c r="Z2983" t="s">
        <v>4117</v>
      </c>
      <c r="AA2983">
        <v>790299</v>
      </c>
      <c r="AB2983" s="210">
        <v>37027.875</v>
      </c>
      <c r="AC2983" s="210">
        <v>37027.875</v>
      </c>
    </row>
    <row r="2984" spans="1:30" x14ac:dyDescent="0.2">
      <c r="A2984" s="44" t="str">
        <f t="shared" si="231"/>
        <v>US Natural Gas Financial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30</v>
      </c>
      <c r="F2984" s="225">
        <f t="shared" si="235"/>
        <v>150000</v>
      </c>
      <c r="G2984" s="214">
        <v>1247782</v>
      </c>
      <c r="H2984" s="210">
        <v>37026.39503472222</v>
      </c>
      <c r="I2984" t="s">
        <v>3234</v>
      </c>
      <c r="M2984" t="s">
        <v>3795</v>
      </c>
      <c r="N2984" t="s">
        <v>3303</v>
      </c>
      <c r="O2984" t="s">
        <v>3640</v>
      </c>
      <c r="Q2984" s="211">
        <v>5000</v>
      </c>
      <c r="S2984" t="s">
        <v>3796</v>
      </c>
      <c r="T2984" t="s">
        <v>2685</v>
      </c>
      <c r="U2984" s="213">
        <v>-1.135</v>
      </c>
      <c r="V2984" t="s">
        <v>1069</v>
      </c>
      <c r="W2984" t="s">
        <v>3641</v>
      </c>
      <c r="X2984" t="s">
        <v>3642</v>
      </c>
      <c r="Y2984" t="s">
        <v>2803</v>
      </c>
      <c r="Z2984" t="s">
        <v>4117</v>
      </c>
      <c r="AA2984" t="s">
        <v>2075</v>
      </c>
      <c r="AB2984" s="210">
        <v>37043.875</v>
      </c>
      <c r="AC2984" s="210">
        <v>37072.875</v>
      </c>
      <c r="AD2984">
        <f>(AC2984-AB2984+1)*SUM(P2984:Q2984)</f>
        <v>150000</v>
      </c>
    </row>
    <row r="2985" spans="1:30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25">
        <f t="shared" si="235"/>
        <v>10000</v>
      </c>
      <c r="G2985" s="214">
        <v>1247783</v>
      </c>
      <c r="H2985" s="210">
        <v>37026.395104166666</v>
      </c>
      <c r="I2985" t="s">
        <v>3822</v>
      </c>
      <c r="M2985" t="s">
        <v>3795</v>
      </c>
      <c r="N2985" t="s">
        <v>3275</v>
      </c>
      <c r="O2985" t="s">
        <v>3535</v>
      </c>
      <c r="Q2985" s="211">
        <v>10000</v>
      </c>
      <c r="S2985" t="s">
        <v>3796</v>
      </c>
      <c r="T2985" t="s">
        <v>2685</v>
      </c>
      <c r="U2985" s="213">
        <v>4.42</v>
      </c>
      <c r="V2985" t="s">
        <v>3410</v>
      </c>
      <c r="W2985" t="s">
        <v>3471</v>
      </c>
      <c r="X2985" t="s">
        <v>3472</v>
      </c>
      <c r="Y2985" t="s">
        <v>3280</v>
      </c>
      <c r="Z2985" t="s">
        <v>4117</v>
      </c>
      <c r="AA2985">
        <v>790302</v>
      </c>
      <c r="AB2985" s="210">
        <v>37027.875</v>
      </c>
      <c r="AC2985" s="210">
        <v>37027.875</v>
      </c>
    </row>
    <row r="2986" spans="1:30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25">
        <f t="shared" si="235"/>
        <v>5834</v>
      </c>
      <c r="G2986" s="214">
        <v>1247784</v>
      </c>
      <c r="H2986" s="210">
        <v>37026.395127314812</v>
      </c>
      <c r="I2986" t="s">
        <v>1371</v>
      </c>
      <c r="M2986" t="s">
        <v>3795</v>
      </c>
      <c r="N2986" t="s">
        <v>3275</v>
      </c>
      <c r="O2986" t="s">
        <v>3407</v>
      </c>
      <c r="P2986" s="211">
        <v>5834</v>
      </c>
      <c r="S2986" t="s">
        <v>3796</v>
      </c>
      <c r="T2986" t="s">
        <v>2685</v>
      </c>
      <c r="U2986" s="213">
        <v>4.67</v>
      </c>
      <c r="V2986" t="s">
        <v>1923</v>
      </c>
      <c r="W2986" t="s">
        <v>3408</v>
      </c>
      <c r="X2986" t="s">
        <v>3409</v>
      </c>
      <c r="Y2986" t="s">
        <v>3280</v>
      </c>
      <c r="Z2986" t="s">
        <v>4117</v>
      </c>
      <c r="AA2986">
        <v>790303</v>
      </c>
      <c r="AB2986" s="210">
        <v>37027.875</v>
      </c>
      <c r="AC2986" s="210">
        <v>37027.875</v>
      </c>
    </row>
    <row r="2987" spans="1:30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25">
        <f t="shared" si="235"/>
        <v>6500</v>
      </c>
      <c r="G2987" s="214">
        <v>1247785</v>
      </c>
      <c r="H2987" s="210">
        <v>37026.395185185182</v>
      </c>
      <c r="I2987" t="s">
        <v>1304</v>
      </c>
      <c r="M2987" t="s">
        <v>3795</v>
      </c>
      <c r="N2987" t="s">
        <v>3275</v>
      </c>
      <c r="O2987" t="s">
        <v>3516</v>
      </c>
      <c r="Q2987" s="211">
        <v>6500</v>
      </c>
      <c r="S2987" t="s">
        <v>3796</v>
      </c>
      <c r="T2987" t="s">
        <v>2685</v>
      </c>
      <c r="U2987" s="213">
        <v>4.7</v>
      </c>
      <c r="V2987">
        <v>10041965</v>
      </c>
      <c r="W2987" t="s">
        <v>3518</v>
      </c>
      <c r="X2987" t="s">
        <v>3519</v>
      </c>
      <c r="Y2987" t="s">
        <v>3280</v>
      </c>
      <c r="Z2987" t="s">
        <v>4117</v>
      </c>
      <c r="AA2987">
        <v>790304</v>
      </c>
      <c r="AB2987" s="210">
        <v>37027.875</v>
      </c>
      <c r="AC2987" s="210">
        <v>37027.875</v>
      </c>
    </row>
    <row r="2988" spans="1:30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25">
        <f t="shared" si="235"/>
        <v>5000</v>
      </c>
      <c r="G2988" s="214">
        <v>1247787</v>
      </c>
      <c r="H2988" s="210">
        <v>37026.395208333335</v>
      </c>
      <c r="I2988" t="s">
        <v>3266</v>
      </c>
      <c r="M2988" t="s">
        <v>3795</v>
      </c>
      <c r="N2988" t="s">
        <v>3275</v>
      </c>
      <c r="O2988" t="s">
        <v>3655</v>
      </c>
      <c r="P2988" s="211">
        <v>5000</v>
      </c>
      <c r="S2988" t="s">
        <v>3796</v>
      </c>
      <c r="T2988" t="s">
        <v>2685</v>
      </c>
      <c r="U2988" s="213">
        <v>3.42</v>
      </c>
      <c r="V2988" t="s">
        <v>1265</v>
      </c>
      <c r="W2988" t="s">
        <v>3656</v>
      </c>
      <c r="X2988" t="s">
        <v>3580</v>
      </c>
      <c r="Y2988" t="s">
        <v>3280</v>
      </c>
      <c r="Z2988" t="s">
        <v>4117</v>
      </c>
      <c r="AA2988">
        <v>790306</v>
      </c>
      <c r="AB2988" s="210">
        <v>37027.875</v>
      </c>
      <c r="AC2988" s="210">
        <v>37027.875</v>
      </c>
    </row>
    <row r="2989" spans="1:30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25">
        <f t="shared" si="235"/>
        <v>1000</v>
      </c>
      <c r="G2989" s="214">
        <v>1247786</v>
      </c>
      <c r="H2989" s="210">
        <v>37026.395208333335</v>
      </c>
      <c r="I2989" t="s">
        <v>1667</v>
      </c>
      <c r="M2989" t="s">
        <v>3795</v>
      </c>
      <c r="N2989" t="s">
        <v>3275</v>
      </c>
      <c r="O2989" t="s">
        <v>3339</v>
      </c>
      <c r="Q2989" s="211">
        <v>1000</v>
      </c>
      <c r="S2989" t="s">
        <v>3796</v>
      </c>
      <c r="T2989" t="s">
        <v>2685</v>
      </c>
      <c r="U2989" s="213">
        <v>4.3</v>
      </c>
      <c r="V2989" t="s">
        <v>1668</v>
      </c>
      <c r="W2989" t="s">
        <v>3328</v>
      </c>
      <c r="X2989" t="s">
        <v>3329</v>
      </c>
      <c r="Y2989" t="s">
        <v>3280</v>
      </c>
      <c r="Z2989" t="s">
        <v>4117</v>
      </c>
      <c r="AA2989">
        <v>790305</v>
      </c>
      <c r="AB2989" s="210">
        <v>37027.875</v>
      </c>
      <c r="AC2989" s="210">
        <v>37027.875</v>
      </c>
    </row>
    <row r="2990" spans="1:30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25">
        <f t="shared" si="235"/>
        <v>10000</v>
      </c>
      <c r="G2990" s="214">
        <v>1247788</v>
      </c>
      <c r="H2990" s="210">
        <v>37026.395219907405</v>
      </c>
      <c r="I2990" t="s">
        <v>3134</v>
      </c>
      <c r="M2990" t="s">
        <v>3795</v>
      </c>
      <c r="N2990" t="s">
        <v>3275</v>
      </c>
      <c r="O2990" t="s">
        <v>3470</v>
      </c>
      <c r="Q2990" s="211">
        <v>10000</v>
      </c>
      <c r="S2990" t="s">
        <v>3796</v>
      </c>
      <c r="T2990" t="s">
        <v>2685</v>
      </c>
      <c r="U2990" s="213">
        <v>4.4249999999999998</v>
      </c>
      <c r="V2990" t="s">
        <v>2076</v>
      </c>
      <c r="W2990" t="s">
        <v>3471</v>
      </c>
      <c r="X2990" t="s">
        <v>3472</v>
      </c>
      <c r="Y2990" t="s">
        <v>3280</v>
      </c>
      <c r="Z2990" t="s">
        <v>4117</v>
      </c>
      <c r="AA2990">
        <v>790307</v>
      </c>
      <c r="AB2990" s="210">
        <v>37027.875</v>
      </c>
      <c r="AC2990" s="210">
        <v>37027.875</v>
      </c>
    </row>
    <row r="2991" spans="1:30" x14ac:dyDescent="0.2">
      <c r="A2991" s="44" t="str">
        <f t="shared" si="231"/>
        <v xml:space="preserve"> Natural Gas Physical</v>
      </c>
      <c r="B2991" s="44" t="str">
        <f t="shared" si="232"/>
        <v/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25">
        <f t="shared" si="235"/>
        <v>10000</v>
      </c>
      <c r="G2991" s="214">
        <v>1247789</v>
      </c>
      <c r="H2991" s="210">
        <v>37026.395231481481</v>
      </c>
      <c r="I2991" t="s">
        <v>1157</v>
      </c>
      <c r="M2991" t="s">
        <v>3795</v>
      </c>
      <c r="N2991" t="s">
        <v>3352</v>
      </c>
      <c r="O2991" t="s">
        <v>3353</v>
      </c>
      <c r="Q2991" s="211">
        <v>10000</v>
      </c>
      <c r="S2991" t="s">
        <v>3796</v>
      </c>
      <c r="T2991" t="s">
        <v>2685</v>
      </c>
      <c r="U2991" s="213">
        <v>4.6900000000000004</v>
      </c>
      <c r="V2991" t="s">
        <v>1160</v>
      </c>
      <c r="W2991" t="s">
        <v>3355</v>
      </c>
      <c r="X2991" t="s">
        <v>3356</v>
      </c>
      <c r="Y2991" t="s">
        <v>3280</v>
      </c>
      <c r="Z2991" t="s">
        <v>4117</v>
      </c>
      <c r="AA2991">
        <v>790308</v>
      </c>
      <c r="AB2991" s="210">
        <v>37027.875</v>
      </c>
      <c r="AC2991" s="210">
        <v>37027.875</v>
      </c>
    </row>
    <row r="2992" spans="1:30" x14ac:dyDescent="0.2">
      <c r="A2992" s="44" t="str">
        <f t="shared" si="231"/>
        <v xml:space="preserve"> Natural Gas Physical</v>
      </c>
      <c r="B2992" s="44" t="str">
        <f t="shared" si="232"/>
        <v/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25">
        <f t="shared" si="235"/>
        <v>10000</v>
      </c>
      <c r="G2992" s="214">
        <v>1247791</v>
      </c>
      <c r="H2992" s="210">
        <v>37026.395324074074</v>
      </c>
      <c r="I2992" t="s">
        <v>3475</v>
      </c>
      <c r="M2992" t="s">
        <v>3795</v>
      </c>
      <c r="N2992" t="s">
        <v>3623</v>
      </c>
      <c r="O2992" t="s">
        <v>3624</v>
      </c>
      <c r="Q2992" s="211">
        <v>10000</v>
      </c>
      <c r="S2992" t="s">
        <v>4320</v>
      </c>
      <c r="T2992" t="s">
        <v>3625</v>
      </c>
      <c r="U2992" s="213">
        <v>6.0350000000000001</v>
      </c>
      <c r="V2992" t="s">
        <v>1864</v>
      </c>
      <c r="W2992" t="s">
        <v>3627</v>
      </c>
      <c r="X2992" t="s">
        <v>3628</v>
      </c>
      <c r="Y2992" t="s">
        <v>3280</v>
      </c>
      <c r="Z2992" t="s">
        <v>4118</v>
      </c>
      <c r="AA2992">
        <v>790310</v>
      </c>
      <c r="AB2992" s="210">
        <v>37026.875</v>
      </c>
      <c r="AC2992" s="210">
        <v>37026.875</v>
      </c>
    </row>
    <row r="2993" spans="1:30" x14ac:dyDescent="0.2">
      <c r="A2993" s="44" t="str">
        <f t="shared" si="231"/>
        <v>US Power Physical</v>
      </c>
      <c r="B2993" s="44" t="str">
        <f t="shared" si="232"/>
        <v>US</v>
      </c>
      <c r="C2993" s="44" t="str">
        <f t="shared" si="233"/>
        <v>Power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15</v>
      </c>
      <c r="F2993" s="225">
        <f t="shared" si="235"/>
        <v>375</v>
      </c>
      <c r="G2993" s="214">
        <v>1247792</v>
      </c>
      <c r="H2993" s="210">
        <v>37026.39534722222</v>
      </c>
      <c r="I2993" t="s">
        <v>3822</v>
      </c>
      <c r="M2993" t="s">
        <v>3886</v>
      </c>
      <c r="N2993" t="s">
        <v>3645</v>
      </c>
      <c r="O2993" t="s">
        <v>2077</v>
      </c>
      <c r="P2993" s="211">
        <v>25</v>
      </c>
      <c r="S2993" t="s">
        <v>3794</v>
      </c>
      <c r="T2993" t="s">
        <v>2685</v>
      </c>
      <c r="U2993" s="213">
        <v>75</v>
      </c>
      <c r="V2993" t="s">
        <v>1036</v>
      </c>
      <c r="W2993" t="s">
        <v>3659</v>
      </c>
      <c r="X2993" t="s">
        <v>3649</v>
      </c>
      <c r="Y2993" t="s">
        <v>3074</v>
      </c>
      <c r="Z2993" t="s">
        <v>4112</v>
      </c>
      <c r="AA2993">
        <v>611264.1</v>
      </c>
      <c r="AB2993" s="210">
        <v>37028.875</v>
      </c>
      <c r="AC2993" s="210">
        <v>37042.875</v>
      </c>
    </row>
    <row r="2994" spans="1:30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25">
        <f t="shared" si="235"/>
        <v>4867</v>
      </c>
      <c r="G2994" s="214">
        <v>1247793</v>
      </c>
      <c r="H2994" s="210">
        <v>37026.395370370374</v>
      </c>
      <c r="I2994" t="s">
        <v>2007</v>
      </c>
      <c r="M2994" t="s">
        <v>3795</v>
      </c>
      <c r="N2994" t="s">
        <v>3275</v>
      </c>
      <c r="O2994" t="s">
        <v>1057</v>
      </c>
      <c r="Q2994" s="211">
        <v>4867</v>
      </c>
      <c r="S2994" t="s">
        <v>3796</v>
      </c>
      <c r="T2994" t="s">
        <v>2685</v>
      </c>
      <c r="U2994" s="213">
        <v>4.3049999999999997</v>
      </c>
      <c r="V2994" t="s">
        <v>2008</v>
      </c>
      <c r="W2994" t="s">
        <v>3586</v>
      </c>
      <c r="X2994" t="s">
        <v>3587</v>
      </c>
      <c r="Y2994" t="s">
        <v>3280</v>
      </c>
      <c r="Z2994" t="s">
        <v>4117</v>
      </c>
      <c r="AA2994">
        <v>790311</v>
      </c>
      <c r="AB2994" s="210">
        <v>37027.875</v>
      </c>
      <c r="AC2994" s="210">
        <v>37027.875</v>
      </c>
    </row>
    <row r="2995" spans="1:30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25">
        <f t="shared" si="235"/>
        <v>5000</v>
      </c>
      <c r="G2995" s="214">
        <v>1247794</v>
      </c>
      <c r="H2995" s="210">
        <v>37026.395416666666</v>
      </c>
      <c r="I2995" t="s">
        <v>3093</v>
      </c>
      <c r="M2995" t="s">
        <v>3795</v>
      </c>
      <c r="N2995" t="s">
        <v>3275</v>
      </c>
      <c r="O2995" t="s">
        <v>3340</v>
      </c>
      <c r="P2995" s="211">
        <v>5000</v>
      </c>
      <c r="S2995" t="s">
        <v>3796</v>
      </c>
      <c r="T2995" t="s">
        <v>2685</v>
      </c>
      <c r="U2995" s="213">
        <v>4.3250000000000002</v>
      </c>
      <c r="V2995" t="s">
        <v>1446</v>
      </c>
      <c r="W2995" t="s">
        <v>3328</v>
      </c>
      <c r="X2995" t="s">
        <v>3329</v>
      </c>
      <c r="Y2995" t="s">
        <v>3280</v>
      </c>
      <c r="Z2995" t="s">
        <v>4117</v>
      </c>
      <c r="AA2995">
        <v>790312</v>
      </c>
      <c r="AB2995" s="210">
        <v>37027.875</v>
      </c>
      <c r="AC2995" s="210">
        <v>37027.875</v>
      </c>
    </row>
    <row r="2996" spans="1:30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25">
        <f t="shared" si="235"/>
        <v>5000</v>
      </c>
      <c r="G2996" s="214">
        <v>1247795</v>
      </c>
      <c r="H2996" s="210">
        <v>37026.395451388889</v>
      </c>
      <c r="I2996" t="s">
        <v>3093</v>
      </c>
      <c r="M2996" t="s">
        <v>3795</v>
      </c>
      <c r="N2996" t="s">
        <v>3275</v>
      </c>
      <c r="O2996" t="s">
        <v>3339</v>
      </c>
      <c r="Q2996" s="211">
        <v>5000</v>
      </c>
      <c r="S2996" t="s">
        <v>3796</v>
      </c>
      <c r="T2996" t="s">
        <v>2685</v>
      </c>
      <c r="U2996" s="213">
        <v>4.3</v>
      </c>
      <c r="V2996" t="s">
        <v>1224</v>
      </c>
      <c r="W2996" t="s">
        <v>3328</v>
      </c>
      <c r="X2996" t="s">
        <v>3329</v>
      </c>
      <c r="Y2996" t="s">
        <v>3280</v>
      </c>
      <c r="Z2996" t="s">
        <v>4117</v>
      </c>
      <c r="AA2996">
        <v>790313</v>
      </c>
      <c r="AB2996" s="210">
        <v>37027.875</v>
      </c>
      <c r="AC2996" s="210">
        <v>37027.875</v>
      </c>
    </row>
    <row r="2997" spans="1:30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25">
        <f t="shared" si="235"/>
        <v>5000</v>
      </c>
      <c r="G2997" s="214">
        <v>1247796</v>
      </c>
      <c r="H2997" s="210">
        <v>37026.395486111112</v>
      </c>
      <c r="I2997" t="s">
        <v>3568</v>
      </c>
      <c r="M2997" t="s">
        <v>3795</v>
      </c>
      <c r="N2997" t="s">
        <v>3275</v>
      </c>
      <c r="O2997" t="s">
        <v>3593</v>
      </c>
      <c r="Q2997" s="211">
        <v>5000</v>
      </c>
      <c r="S2997" t="s">
        <v>3796</v>
      </c>
      <c r="T2997" t="s">
        <v>2685</v>
      </c>
      <c r="U2997" s="213">
        <v>6.1</v>
      </c>
      <c r="V2997" t="s">
        <v>3612</v>
      </c>
      <c r="W2997" t="s">
        <v>3579</v>
      </c>
      <c r="X2997" t="s">
        <v>3580</v>
      </c>
      <c r="Y2997" t="s">
        <v>3280</v>
      </c>
      <c r="Z2997" t="s">
        <v>4117</v>
      </c>
      <c r="AA2997">
        <v>790314</v>
      </c>
      <c r="AB2997" s="210">
        <v>37027.875</v>
      </c>
      <c r="AC2997" s="210">
        <v>37027.875</v>
      </c>
    </row>
    <row r="2998" spans="1:30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25">
        <f t="shared" si="235"/>
        <v>2076</v>
      </c>
      <c r="G2998" s="214">
        <v>1247797</v>
      </c>
      <c r="H2998" s="210">
        <v>37026.395520833335</v>
      </c>
      <c r="I2998" t="s">
        <v>3157</v>
      </c>
      <c r="M2998" t="s">
        <v>3795</v>
      </c>
      <c r="N2998" t="s">
        <v>3275</v>
      </c>
      <c r="O2998" t="s">
        <v>3392</v>
      </c>
      <c r="Q2998" s="211">
        <v>2076</v>
      </c>
      <c r="S2998" t="s">
        <v>3796</v>
      </c>
      <c r="T2998" t="s">
        <v>2685</v>
      </c>
      <c r="U2998" s="213">
        <v>4.3</v>
      </c>
      <c r="V2998" t="s">
        <v>1519</v>
      </c>
      <c r="W2998" t="s">
        <v>3328</v>
      </c>
      <c r="X2998" t="s">
        <v>3329</v>
      </c>
      <c r="Y2998" t="s">
        <v>3280</v>
      </c>
      <c r="Z2998" t="s">
        <v>4117</v>
      </c>
      <c r="AA2998">
        <v>790315</v>
      </c>
      <c r="AB2998" s="210">
        <v>37027.875</v>
      </c>
      <c r="AC2998" s="210">
        <v>37027.875</v>
      </c>
    </row>
    <row r="2999" spans="1:30" x14ac:dyDescent="0.2">
      <c r="A2999" s="44" t="str">
        <f t="shared" si="231"/>
        <v>US Crude Financial</v>
      </c>
      <c r="B2999" s="44" t="str">
        <f t="shared" si="232"/>
        <v>US</v>
      </c>
      <c r="C2999" s="44" t="str">
        <f t="shared" si="233"/>
        <v>Crude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1</v>
      </c>
      <c r="F2999" s="225">
        <f t="shared" si="235"/>
        <v>50000</v>
      </c>
      <c r="G2999" s="214">
        <v>1247799</v>
      </c>
      <c r="H2999" s="210">
        <v>37026.395682870374</v>
      </c>
      <c r="I2999" t="s">
        <v>3045</v>
      </c>
      <c r="M2999" t="s">
        <v>4216</v>
      </c>
      <c r="N2999" t="s">
        <v>3046</v>
      </c>
      <c r="O2999" t="s">
        <v>3047</v>
      </c>
      <c r="P2999" s="211">
        <v>50000</v>
      </c>
      <c r="S2999" t="s">
        <v>3802</v>
      </c>
      <c r="T2999" t="s">
        <v>2685</v>
      </c>
      <c r="U2999" s="213">
        <v>28.82</v>
      </c>
      <c r="V2999" t="s">
        <v>1520</v>
      </c>
      <c r="W2999" t="s">
        <v>3049</v>
      </c>
      <c r="X2999" t="s">
        <v>3050</v>
      </c>
      <c r="Y2999" t="s">
        <v>2803</v>
      </c>
      <c r="Z2999" t="s">
        <v>4117</v>
      </c>
      <c r="AA2999" t="s">
        <v>2078</v>
      </c>
      <c r="AB2999" s="210">
        <v>37043</v>
      </c>
      <c r="AC2999" s="210">
        <v>37072</v>
      </c>
    </row>
    <row r="3000" spans="1:30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25">
        <f t="shared" si="235"/>
        <v>5000</v>
      </c>
      <c r="G3000" s="214">
        <v>1247800</v>
      </c>
      <c r="H3000" s="210">
        <v>37026.395729166667</v>
      </c>
      <c r="I3000" t="s">
        <v>1084</v>
      </c>
      <c r="M3000" t="s">
        <v>3795</v>
      </c>
      <c r="N3000" t="s">
        <v>3275</v>
      </c>
      <c r="O3000" t="s">
        <v>3340</v>
      </c>
      <c r="Q3000" s="211">
        <v>5000</v>
      </c>
      <c r="S3000" t="s">
        <v>3796</v>
      </c>
      <c r="T3000" t="s">
        <v>2685</v>
      </c>
      <c r="U3000" s="213">
        <v>4.33</v>
      </c>
      <c r="V3000" t="s">
        <v>1415</v>
      </c>
      <c r="W3000" t="s">
        <v>3328</v>
      </c>
      <c r="X3000" t="s">
        <v>3329</v>
      </c>
      <c r="Y3000" t="s">
        <v>3280</v>
      </c>
      <c r="Z3000" t="s">
        <v>4117</v>
      </c>
      <c r="AA3000">
        <v>790316</v>
      </c>
      <c r="AB3000" s="210">
        <v>37027.875</v>
      </c>
      <c r="AC3000" s="210">
        <v>37027.875</v>
      </c>
    </row>
    <row r="3001" spans="1:30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153</v>
      </c>
      <c r="F3001" s="225">
        <f t="shared" si="235"/>
        <v>3060000</v>
      </c>
      <c r="G3001" s="214">
        <v>1247803</v>
      </c>
      <c r="H3001" s="210">
        <v>37026.395844907405</v>
      </c>
      <c r="I3001" t="s">
        <v>3386</v>
      </c>
      <c r="M3001" t="s">
        <v>3795</v>
      </c>
      <c r="N3001" t="s">
        <v>3303</v>
      </c>
      <c r="O3001" t="s">
        <v>2012</v>
      </c>
      <c r="Q3001" s="211">
        <v>20000</v>
      </c>
      <c r="S3001" t="s">
        <v>3796</v>
      </c>
      <c r="T3001" t="s">
        <v>2685</v>
      </c>
      <c r="U3001" s="213">
        <v>3.2500000000000001E-2</v>
      </c>
      <c r="V3001" t="s">
        <v>1029</v>
      </c>
      <c r="W3001" t="s">
        <v>1070</v>
      </c>
      <c r="X3001" t="s">
        <v>1071</v>
      </c>
      <c r="Y3001" t="s">
        <v>2803</v>
      </c>
      <c r="Z3001" t="s">
        <v>4117</v>
      </c>
      <c r="AA3001" t="s">
        <v>2079</v>
      </c>
      <c r="AB3001" s="210">
        <v>37043</v>
      </c>
      <c r="AC3001" s="210">
        <v>37195</v>
      </c>
      <c r="AD3001">
        <f>(AC3001-AB3001+1)*SUM(P3001:Q3001)</f>
        <v>3060000</v>
      </c>
    </row>
    <row r="3002" spans="1:30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25">
        <f t="shared" si="235"/>
        <v>3743</v>
      </c>
      <c r="G3002" s="214">
        <v>1247805</v>
      </c>
      <c r="H3002" s="210">
        <v>37026.395868055559</v>
      </c>
      <c r="I3002" t="s">
        <v>2080</v>
      </c>
      <c r="M3002" t="s">
        <v>3795</v>
      </c>
      <c r="N3002" t="s">
        <v>3275</v>
      </c>
      <c r="O3002" t="s">
        <v>1250</v>
      </c>
      <c r="P3002" s="211">
        <v>3743</v>
      </c>
      <c r="S3002" t="s">
        <v>3796</v>
      </c>
      <c r="T3002" t="s">
        <v>2685</v>
      </c>
      <c r="U3002" s="213">
        <v>4.67</v>
      </c>
      <c r="V3002" t="s">
        <v>2081</v>
      </c>
      <c r="W3002" t="s">
        <v>3491</v>
      </c>
      <c r="X3002" t="s">
        <v>3492</v>
      </c>
      <c r="Y3002" t="s">
        <v>3280</v>
      </c>
      <c r="Z3002" t="s">
        <v>4117</v>
      </c>
      <c r="AA3002">
        <v>790318</v>
      </c>
      <c r="AB3002" s="210">
        <v>37027.875</v>
      </c>
      <c r="AC3002" s="210">
        <v>37027.875</v>
      </c>
    </row>
    <row r="3003" spans="1:30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25">
        <f t="shared" si="235"/>
        <v>670</v>
      </c>
      <c r="G3003" s="214">
        <v>1247806</v>
      </c>
      <c r="H3003" s="210">
        <v>37026.396053240744</v>
      </c>
      <c r="I3003" t="s">
        <v>3256</v>
      </c>
      <c r="M3003" t="s">
        <v>3795</v>
      </c>
      <c r="N3003" t="s">
        <v>3275</v>
      </c>
      <c r="O3003" t="s">
        <v>3555</v>
      </c>
      <c r="Q3003" s="211">
        <v>670</v>
      </c>
      <c r="S3003" t="s">
        <v>3796</v>
      </c>
      <c r="T3003" t="s">
        <v>2685</v>
      </c>
      <c r="U3003" s="213">
        <v>4.84</v>
      </c>
      <c r="V3003" t="s">
        <v>2001</v>
      </c>
      <c r="W3003" t="s">
        <v>3539</v>
      </c>
      <c r="X3003" t="s">
        <v>3540</v>
      </c>
      <c r="Y3003" t="s">
        <v>3280</v>
      </c>
      <c r="Z3003" t="s">
        <v>4117</v>
      </c>
      <c r="AA3003">
        <v>790319</v>
      </c>
      <c r="AB3003" s="210">
        <v>37027.875</v>
      </c>
      <c r="AC3003" s="210">
        <v>37027.875</v>
      </c>
    </row>
    <row r="3004" spans="1:30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25">
        <f t="shared" si="235"/>
        <v>6487</v>
      </c>
      <c r="G3004" s="214">
        <v>1247807</v>
      </c>
      <c r="H3004" s="210">
        <v>37026.39607638889</v>
      </c>
      <c r="I3004" t="s">
        <v>3324</v>
      </c>
      <c r="M3004" t="s">
        <v>3795</v>
      </c>
      <c r="N3004" t="s">
        <v>3275</v>
      </c>
      <c r="O3004" t="s">
        <v>1122</v>
      </c>
      <c r="P3004" s="211">
        <v>6487</v>
      </c>
      <c r="S3004" t="s">
        <v>3796</v>
      </c>
      <c r="T3004" t="s">
        <v>2685</v>
      </c>
      <c r="U3004" s="213">
        <v>4.3600000000000003</v>
      </c>
      <c r="V3004" t="s">
        <v>3498</v>
      </c>
      <c r="W3004" t="s">
        <v>3363</v>
      </c>
      <c r="X3004" t="s">
        <v>3364</v>
      </c>
      <c r="Y3004" t="s">
        <v>3280</v>
      </c>
      <c r="Z3004" t="s">
        <v>4117</v>
      </c>
      <c r="AA3004">
        <v>790320</v>
      </c>
      <c r="AB3004" s="210">
        <v>37027.875</v>
      </c>
      <c r="AC3004" s="210">
        <v>37027.875</v>
      </c>
    </row>
    <row r="3005" spans="1:30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25">
        <f t="shared" si="235"/>
        <v>10000</v>
      </c>
      <c r="G3005" s="214">
        <v>1247808</v>
      </c>
      <c r="H3005" s="210">
        <v>37026.396087962959</v>
      </c>
      <c r="I3005" t="s">
        <v>3439</v>
      </c>
      <c r="M3005" t="s">
        <v>3795</v>
      </c>
      <c r="N3005" t="s">
        <v>3275</v>
      </c>
      <c r="O3005" t="s">
        <v>3276</v>
      </c>
      <c r="Q3005" s="211">
        <v>10000</v>
      </c>
      <c r="S3005" t="s">
        <v>3796</v>
      </c>
      <c r="T3005" t="s">
        <v>2685</v>
      </c>
      <c r="U3005" s="213">
        <v>4.5438000000000001</v>
      </c>
      <c r="V3005" t="s">
        <v>3440</v>
      </c>
      <c r="W3005" t="s">
        <v>3278</v>
      </c>
      <c r="X3005" t="s">
        <v>3279</v>
      </c>
      <c r="Y3005" t="s">
        <v>3280</v>
      </c>
      <c r="Z3005" t="s">
        <v>4117</v>
      </c>
      <c r="AA3005">
        <v>790321</v>
      </c>
      <c r="AB3005" s="210">
        <v>37027.875</v>
      </c>
      <c r="AC3005" s="210">
        <v>37027.875</v>
      </c>
    </row>
    <row r="3006" spans="1:30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25">
        <f t="shared" si="235"/>
        <v>5000</v>
      </c>
      <c r="G3006" s="214">
        <v>1247809</v>
      </c>
      <c r="H3006" s="210">
        <v>37026.396157407406</v>
      </c>
      <c r="I3006" t="s">
        <v>3093</v>
      </c>
      <c r="M3006" t="s">
        <v>3795</v>
      </c>
      <c r="N3006" t="s">
        <v>3275</v>
      </c>
      <c r="O3006" t="s">
        <v>3577</v>
      </c>
      <c r="P3006" s="211">
        <v>5000</v>
      </c>
      <c r="S3006" t="s">
        <v>3796</v>
      </c>
      <c r="T3006" t="s">
        <v>2685</v>
      </c>
      <c r="U3006" s="213">
        <v>4.8499999999999996</v>
      </c>
      <c r="V3006" t="s">
        <v>2082</v>
      </c>
      <c r="W3006" t="s">
        <v>3579</v>
      </c>
      <c r="X3006" t="s">
        <v>3580</v>
      </c>
      <c r="Y3006" t="s">
        <v>3280</v>
      </c>
      <c r="Z3006" t="s">
        <v>4117</v>
      </c>
      <c r="AA3006">
        <v>790322</v>
      </c>
      <c r="AB3006" s="210">
        <v>37027.875</v>
      </c>
      <c r="AC3006" s="210">
        <v>37027.875</v>
      </c>
    </row>
    <row r="3007" spans="1:30" x14ac:dyDescent="0.2">
      <c r="A3007" s="44" t="str">
        <f t="shared" si="231"/>
        <v>US Natural Gas Financial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Financial</v>
      </c>
      <c r="E3007" s="44">
        <f>IF(VLOOKUP(S3007,'DD-Lookup'!$J$6:$L$50,3,FALSE)="Monthly",(YEAR(AC3007)-YEAR(AB3007))*12+MONTH(AC3007)-MONTH(AB3007)+1,(AC3007-AB3007+1))</f>
        <v>153</v>
      </c>
      <c r="F3007" s="225">
        <f t="shared" si="235"/>
        <v>3060000</v>
      </c>
      <c r="G3007" s="214">
        <v>1247810</v>
      </c>
      <c r="H3007" s="210">
        <v>37026.396261574075</v>
      </c>
      <c r="I3007" t="s">
        <v>3386</v>
      </c>
      <c r="M3007" t="s">
        <v>3795</v>
      </c>
      <c r="N3007" t="s">
        <v>3303</v>
      </c>
      <c r="O3007" t="s">
        <v>2012</v>
      </c>
      <c r="Q3007" s="211">
        <v>20000</v>
      </c>
      <c r="S3007" t="s">
        <v>3796</v>
      </c>
      <c r="T3007" t="s">
        <v>2685</v>
      </c>
      <c r="U3007" s="213">
        <v>3.2500000000000001E-2</v>
      </c>
      <c r="V3007" t="s">
        <v>1029</v>
      </c>
      <c r="W3007" t="s">
        <v>1070</v>
      </c>
      <c r="X3007" t="s">
        <v>1071</v>
      </c>
      <c r="Y3007" t="s">
        <v>2803</v>
      </c>
      <c r="Z3007" t="s">
        <v>4117</v>
      </c>
      <c r="AA3007" t="s">
        <v>2083</v>
      </c>
      <c r="AB3007" s="210">
        <v>37043</v>
      </c>
      <c r="AC3007" s="210">
        <v>37195</v>
      </c>
      <c r="AD3007">
        <f>(AC3007-AB3007+1)*SUM(P3007:Q3007)</f>
        <v>3060000</v>
      </c>
    </row>
    <row r="3008" spans="1:30" x14ac:dyDescent="0.2">
      <c r="A3008" s="44" t="str">
        <f t="shared" si="231"/>
        <v>US Natural Gas Financial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30</v>
      </c>
      <c r="F3008" s="225">
        <f t="shared" si="235"/>
        <v>450000</v>
      </c>
      <c r="G3008" s="214">
        <v>1247811</v>
      </c>
      <c r="H3008" s="210">
        <v>37026.396273148152</v>
      </c>
      <c r="I3008" t="s">
        <v>3246</v>
      </c>
      <c r="M3008" t="s">
        <v>3795</v>
      </c>
      <c r="N3008" t="s">
        <v>3247</v>
      </c>
      <c r="O3008" t="s">
        <v>3248</v>
      </c>
      <c r="Q3008" s="211">
        <v>15000</v>
      </c>
      <c r="S3008" t="s">
        <v>3796</v>
      </c>
      <c r="T3008" t="s">
        <v>2685</v>
      </c>
      <c r="U3008" s="213">
        <v>4.5</v>
      </c>
      <c r="V3008" t="s">
        <v>1183</v>
      </c>
      <c r="W3008" t="s">
        <v>3975</v>
      </c>
      <c r="X3008" t="s">
        <v>3250</v>
      </c>
      <c r="Y3008" t="s">
        <v>2803</v>
      </c>
      <c r="Z3008" t="s">
        <v>4117</v>
      </c>
      <c r="AA3008" t="s">
        <v>2084</v>
      </c>
      <c r="AB3008" s="210">
        <v>37043.875</v>
      </c>
      <c r="AC3008" s="210">
        <v>37072.875</v>
      </c>
      <c r="AD3008">
        <f>(AC3008-AB3008+1)*SUM(P3008:Q3008)</f>
        <v>450000</v>
      </c>
    </row>
    <row r="3009" spans="1:30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25">
        <f t="shared" si="235"/>
        <v>5000</v>
      </c>
      <c r="G3009" s="214">
        <v>1247812</v>
      </c>
      <c r="H3009" s="210">
        <v>37026.39638888889</v>
      </c>
      <c r="I3009" t="s">
        <v>1176</v>
      </c>
      <c r="M3009" t="s">
        <v>3795</v>
      </c>
      <c r="N3009" t="s">
        <v>3275</v>
      </c>
      <c r="O3009" t="s">
        <v>3655</v>
      </c>
      <c r="P3009" s="211">
        <v>5000</v>
      </c>
      <c r="S3009" t="s">
        <v>3796</v>
      </c>
      <c r="T3009" t="s">
        <v>2685</v>
      </c>
      <c r="U3009" s="213">
        <v>3.4049999999999998</v>
      </c>
      <c r="V3009" t="s">
        <v>2085</v>
      </c>
      <c r="W3009" t="s">
        <v>3656</v>
      </c>
      <c r="X3009" t="s">
        <v>3580</v>
      </c>
      <c r="Y3009" t="s">
        <v>3280</v>
      </c>
      <c r="Z3009" t="s">
        <v>4117</v>
      </c>
      <c r="AA3009">
        <v>790323</v>
      </c>
      <c r="AB3009" s="210">
        <v>37027.875</v>
      </c>
      <c r="AC3009" s="210">
        <v>37027.875</v>
      </c>
    </row>
    <row r="3010" spans="1:30" x14ac:dyDescent="0.2">
      <c r="A3010" s="44" t="str">
        <f t="shared" si="231"/>
        <v>US Natural Gas Financial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153</v>
      </c>
      <c r="F3010" s="225">
        <f t="shared" si="235"/>
        <v>1530000</v>
      </c>
      <c r="G3010" s="214">
        <v>1247813</v>
      </c>
      <c r="H3010" s="210">
        <v>37026.396469907406</v>
      </c>
      <c r="I3010" t="s">
        <v>3246</v>
      </c>
      <c r="M3010" t="s">
        <v>3795</v>
      </c>
      <c r="N3010" t="s">
        <v>3303</v>
      </c>
      <c r="O3010" t="s">
        <v>2086</v>
      </c>
      <c r="P3010" s="211">
        <v>10000</v>
      </c>
      <c r="S3010" t="s">
        <v>3796</v>
      </c>
      <c r="T3010" t="s">
        <v>2685</v>
      </c>
      <c r="U3010" s="213">
        <v>0.1</v>
      </c>
      <c r="V3010" t="s">
        <v>3322</v>
      </c>
      <c r="W3010" t="s">
        <v>3604</v>
      </c>
      <c r="X3010" t="s">
        <v>3605</v>
      </c>
      <c r="Y3010" t="s">
        <v>2803</v>
      </c>
      <c r="Z3010" t="s">
        <v>4117</v>
      </c>
      <c r="AA3010" t="s">
        <v>2087</v>
      </c>
      <c r="AB3010" s="210">
        <v>37043</v>
      </c>
      <c r="AC3010" s="210">
        <v>37195</v>
      </c>
      <c r="AD3010">
        <f>(AC3010-AB3010+1)*SUM(P3010:Q3010)</f>
        <v>1530000</v>
      </c>
    </row>
    <row r="3011" spans="1:30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25">
        <f t="shared" si="235"/>
        <v>5000</v>
      </c>
      <c r="G3011" s="214">
        <v>1247814</v>
      </c>
      <c r="H3011" s="210">
        <v>37026.396493055552</v>
      </c>
      <c r="I3011" t="s">
        <v>3427</v>
      </c>
      <c r="M3011" t="s">
        <v>3795</v>
      </c>
      <c r="N3011" t="s">
        <v>3275</v>
      </c>
      <c r="O3011" t="s">
        <v>3437</v>
      </c>
      <c r="Q3011" s="211">
        <v>5000</v>
      </c>
      <c r="S3011" t="s">
        <v>3796</v>
      </c>
      <c r="T3011" t="s">
        <v>2685</v>
      </c>
      <c r="U3011" s="213">
        <v>4.5449999999999999</v>
      </c>
      <c r="V3011" t="s">
        <v>2088</v>
      </c>
      <c r="W3011" t="s">
        <v>3278</v>
      </c>
      <c r="X3011" t="s">
        <v>3279</v>
      </c>
      <c r="Y3011" t="s">
        <v>3280</v>
      </c>
      <c r="Z3011" t="s">
        <v>4117</v>
      </c>
      <c r="AA3011">
        <v>790324</v>
      </c>
      <c r="AB3011" s="210">
        <v>37027.875</v>
      </c>
      <c r="AC3011" s="210">
        <v>37027.875</v>
      </c>
    </row>
    <row r="3012" spans="1:30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30</v>
      </c>
      <c r="F3012" s="225">
        <f t="shared" si="235"/>
        <v>450000</v>
      </c>
      <c r="G3012" s="214">
        <v>1247815</v>
      </c>
      <c r="H3012" s="210">
        <v>37026.396516203706</v>
      </c>
      <c r="I3012" t="s">
        <v>3287</v>
      </c>
      <c r="M3012" t="s">
        <v>3795</v>
      </c>
      <c r="N3012" t="s">
        <v>3247</v>
      </c>
      <c r="O3012" t="s">
        <v>3248</v>
      </c>
      <c r="P3012" s="211">
        <v>15000</v>
      </c>
      <c r="S3012" t="s">
        <v>3796</v>
      </c>
      <c r="T3012" t="s">
        <v>2685</v>
      </c>
      <c r="U3012" s="213">
        <v>4.4950000000000001</v>
      </c>
      <c r="V3012" t="s">
        <v>3288</v>
      </c>
      <c r="W3012" t="s">
        <v>3975</v>
      </c>
      <c r="X3012" t="s">
        <v>3250</v>
      </c>
      <c r="Y3012" t="s">
        <v>2803</v>
      </c>
      <c r="Z3012" t="s">
        <v>4117</v>
      </c>
      <c r="AA3012" t="s">
        <v>2089</v>
      </c>
      <c r="AB3012" s="210">
        <v>37043.875</v>
      </c>
      <c r="AC3012" s="210">
        <v>37072.875</v>
      </c>
      <c r="AD3012">
        <f>(AC3012-AB3012+1)*SUM(P3012:Q3012)</f>
        <v>450000</v>
      </c>
    </row>
    <row r="3013" spans="1:30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25">
        <f t="shared" si="235"/>
        <v>5000</v>
      </c>
      <c r="G3013" s="214">
        <v>1247816</v>
      </c>
      <c r="H3013" s="210">
        <v>37026.396516203706</v>
      </c>
      <c r="I3013" t="s">
        <v>3195</v>
      </c>
      <c r="M3013" t="s">
        <v>3795</v>
      </c>
      <c r="N3013" t="s">
        <v>3275</v>
      </c>
      <c r="O3013" t="s">
        <v>1122</v>
      </c>
      <c r="P3013" s="211">
        <v>5000</v>
      </c>
      <c r="S3013" t="s">
        <v>3796</v>
      </c>
      <c r="T3013" t="s">
        <v>2685</v>
      </c>
      <c r="U3013" s="213">
        <v>4.3550000000000004</v>
      </c>
      <c r="V3013" t="s">
        <v>2090</v>
      </c>
      <c r="W3013" t="s">
        <v>3363</v>
      </c>
      <c r="X3013" t="s">
        <v>3364</v>
      </c>
      <c r="Y3013" t="s">
        <v>3280</v>
      </c>
      <c r="Z3013" t="s">
        <v>4117</v>
      </c>
      <c r="AA3013">
        <v>790325</v>
      </c>
      <c r="AB3013" s="210">
        <v>37027.875</v>
      </c>
      <c r="AC3013" s="210">
        <v>37027.875</v>
      </c>
    </row>
    <row r="3014" spans="1:30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25">
        <f t="shared" si="235"/>
        <v>5000</v>
      </c>
      <c r="G3014" s="214">
        <v>1247817</v>
      </c>
      <c r="H3014" s="210">
        <v>37026.396608796298</v>
      </c>
      <c r="I3014" t="s">
        <v>3093</v>
      </c>
      <c r="M3014" t="s">
        <v>3795</v>
      </c>
      <c r="N3014" t="s">
        <v>3275</v>
      </c>
      <c r="O3014" t="s">
        <v>3709</v>
      </c>
      <c r="P3014" s="211">
        <v>5000</v>
      </c>
      <c r="S3014" t="s">
        <v>3796</v>
      </c>
      <c r="T3014" t="s">
        <v>2685</v>
      </c>
      <c r="U3014" s="213">
        <v>3.13</v>
      </c>
      <c r="V3014" t="s">
        <v>2091</v>
      </c>
      <c r="W3014" t="s">
        <v>3704</v>
      </c>
      <c r="X3014" t="s">
        <v>3705</v>
      </c>
      <c r="Y3014" t="s">
        <v>3280</v>
      </c>
      <c r="Z3014" t="s">
        <v>4117</v>
      </c>
      <c r="AA3014">
        <v>790326</v>
      </c>
      <c r="AB3014" s="210">
        <v>37027.875</v>
      </c>
      <c r="AC3014" s="210">
        <v>37027.875</v>
      </c>
    </row>
    <row r="3015" spans="1:30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25">
        <f t="shared" si="235"/>
        <v>8769</v>
      </c>
      <c r="G3015" s="214">
        <v>1247818</v>
      </c>
      <c r="H3015" s="210">
        <v>37026.396643518521</v>
      </c>
      <c r="I3015" t="s">
        <v>3568</v>
      </c>
      <c r="M3015" t="s">
        <v>3795</v>
      </c>
      <c r="N3015" t="s">
        <v>3275</v>
      </c>
      <c r="O3015" t="s">
        <v>3470</v>
      </c>
      <c r="Q3015" s="211">
        <v>8769</v>
      </c>
      <c r="S3015" t="s">
        <v>3796</v>
      </c>
      <c r="T3015" t="s">
        <v>2685</v>
      </c>
      <c r="U3015" s="213">
        <v>4.43</v>
      </c>
      <c r="V3015" t="s">
        <v>2092</v>
      </c>
      <c r="W3015" t="s">
        <v>3471</v>
      </c>
      <c r="X3015" t="s">
        <v>3472</v>
      </c>
      <c r="Y3015" t="s">
        <v>3280</v>
      </c>
      <c r="Z3015" t="s">
        <v>4117</v>
      </c>
      <c r="AA3015">
        <v>790327</v>
      </c>
      <c r="AB3015" s="210">
        <v>37027.875</v>
      </c>
      <c r="AC3015" s="210">
        <v>37027.875</v>
      </c>
    </row>
    <row r="3016" spans="1:30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25">
        <f t="shared" si="235"/>
        <v>5000</v>
      </c>
      <c r="G3016" s="214">
        <v>1247819</v>
      </c>
      <c r="H3016" s="210">
        <v>37026.39671296296</v>
      </c>
      <c r="I3016" t="s">
        <v>1751</v>
      </c>
      <c r="M3016" t="s">
        <v>3795</v>
      </c>
      <c r="N3016" t="s">
        <v>3275</v>
      </c>
      <c r="O3016" t="s">
        <v>3593</v>
      </c>
      <c r="Q3016" s="211">
        <v>5000</v>
      </c>
      <c r="S3016" t="s">
        <v>3796</v>
      </c>
      <c r="T3016" t="s">
        <v>2685</v>
      </c>
      <c r="U3016" s="213">
        <v>6.15</v>
      </c>
      <c r="V3016" t="s">
        <v>1752</v>
      </c>
      <c r="W3016" t="s">
        <v>3579</v>
      </c>
      <c r="X3016" t="s">
        <v>3580</v>
      </c>
      <c r="Y3016" t="s">
        <v>3280</v>
      </c>
      <c r="Z3016" t="s">
        <v>4117</v>
      </c>
      <c r="AA3016">
        <v>790328</v>
      </c>
      <c r="AB3016" s="210">
        <v>37027.875</v>
      </c>
      <c r="AC3016" s="210">
        <v>37027.875</v>
      </c>
    </row>
    <row r="3017" spans="1:30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16</v>
      </c>
      <c r="F3017" s="225">
        <f t="shared" si="235"/>
        <v>32000</v>
      </c>
      <c r="G3017" s="214">
        <v>1247820</v>
      </c>
      <c r="H3017" s="210">
        <v>37026.396863425929</v>
      </c>
      <c r="I3017" t="s">
        <v>1771</v>
      </c>
      <c r="M3017" t="s">
        <v>3795</v>
      </c>
      <c r="N3017" t="s">
        <v>3275</v>
      </c>
      <c r="O3017" t="s">
        <v>1039</v>
      </c>
      <c r="P3017" s="211">
        <v>2000</v>
      </c>
      <c r="S3017" t="s">
        <v>3796</v>
      </c>
      <c r="T3017" t="s">
        <v>2685</v>
      </c>
      <c r="U3017" s="213">
        <v>4.68</v>
      </c>
      <c r="V3017" t="s">
        <v>1772</v>
      </c>
      <c r="W3017" t="s">
        <v>3518</v>
      </c>
      <c r="X3017" t="s">
        <v>3519</v>
      </c>
      <c r="Y3017" t="s">
        <v>3280</v>
      </c>
      <c r="Z3017" t="s">
        <v>4117</v>
      </c>
      <c r="AA3017">
        <v>790329</v>
      </c>
      <c r="AB3017" s="210">
        <v>37027.875</v>
      </c>
      <c r="AC3017" s="210">
        <v>37042.875</v>
      </c>
    </row>
    <row r="3018" spans="1:30" x14ac:dyDescent="0.2">
      <c r="A3018" s="44" t="str">
        <f t="shared" si="231"/>
        <v>US Natural Gas Financial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30</v>
      </c>
      <c r="F3018" s="225">
        <f t="shared" si="235"/>
        <v>450000</v>
      </c>
      <c r="G3018" s="214">
        <v>1247822</v>
      </c>
      <c r="H3018" s="210">
        <v>37026.396956018521</v>
      </c>
      <c r="I3018" t="s">
        <v>3324</v>
      </c>
      <c r="M3018" t="s">
        <v>3795</v>
      </c>
      <c r="N3018" t="s">
        <v>3247</v>
      </c>
      <c r="O3018" t="s">
        <v>3248</v>
      </c>
      <c r="P3018" s="211">
        <v>15000</v>
      </c>
      <c r="S3018" t="s">
        <v>3796</v>
      </c>
      <c r="T3018" t="s">
        <v>2685</v>
      </c>
      <c r="U3018" s="213">
        <v>4.49</v>
      </c>
      <c r="V3018" t="s">
        <v>3330</v>
      </c>
      <c r="W3018" t="s">
        <v>3975</v>
      </c>
      <c r="X3018" t="s">
        <v>3250</v>
      </c>
      <c r="Y3018" t="s">
        <v>2803</v>
      </c>
      <c r="Z3018" t="s">
        <v>4117</v>
      </c>
      <c r="AA3018" t="s">
        <v>2093</v>
      </c>
      <c r="AB3018" s="210">
        <v>37043.875</v>
      </c>
      <c r="AC3018" s="210">
        <v>37072.875</v>
      </c>
      <c r="AD3018">
        <f>(AC3018-AB3018+1)*SUM(P3018:Q3018)</f>
        <v>450000</v>
      </c>
    </row>
    <row r="3019" spans="1:30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25">
        <f t="shared" ref="F3019:F3082" si="240">E3019*SUM(P3019:Q3019)</f>
        <v>10000</v>
      </c>
      <c r="G3019" s="214">
        <v>1247823</v>
      </c>
      <c r="H3019" s="210">
        <v>37026.396967592591</v>
      </c>
      <c r="I3019" t="s">
        <v>4237</v>
      </c>
      <c r="M3019" t="s">
        <v>3795</v>
      </c>
      <c r="N3019" t="s">
        <v>3275</v>
      </c>
      <c r="O3019" t="s">
        <v>3588</v>
      </c>
      <c r="P3019" s="211">
        <v>10000</v>
      </c>
      <c r="S3019" t="s">
        <v>3796</v>
      </c>
      <c r="T3019" t="s">
        <v>2685</v>
      </c>
      <c r="U3019" s="213">
        <v>4.32</v>
      </c>
      <c r="V3019" t="s">
        <v>3585</v>
      </c>
      <c r="W3019" t="s">
        <v>3586</v>
      </c>
      <c r="X3019" t="s">
        <v>3587</v>
      </c>
      <c r="Y3019" t="s">
        <v>3280</v>
      </c>
      <c r="Z3019" t="s">
        <v>4117</v>
      </c>
      <c r="AA3019">
        <v>790330</v>
      </c>
      <c r="AB3019" s="210">
        <v>37027.875</v>
      </c>
      <c r="AC3019" s="210">
        <v>37027.875</v>
      </c>
    </row>
    <row r="3020" spans="1:30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25">
        <f t="shared" si="240"/>
        <v>1127</v>
      </c>
      <c r="G3020" s="214">
        <v>1247825</v>
      </c>
      <c r="H3020" s="210">
        <v>37026.397002314814</v>
      </c>
      <c r="I3020" t="s">
        <v>3134</v>
      </c>
      <c r="M3020" t="s">
        <v>3795</v>
      </c>
      <c r="N3020" t="s">
        <v>3275</v>
      </c>
      <c r="O3020" t="s">
        <v>3569</v>
      </c>
      <c r="P3020" s="211">
        <v>1127</v>
      </c>
      <c r="S3020" t="s">
        <v>3796</v>
      </c>
      <c r="T3020" t="s">
        <v>2685</v>
      </c>
      <c r="U3020" s="213">
        <v>4.83</v>
      </c>
      <c r="V3020" t="s">
        <v>3536</v>
      </c>
      <c r="W3020" t="s">
        <v>3539</v>
      </c>
      <c r="X3020" t="s">
        <v>3540</v>
      </c>
      <c r="Y3020" t="s">
        <v>3280</v>
      </c>
      <c r="Z3020" t="s">
        <v>4117</v>
      </c>
      <c r="AA3020">
        <v>790331</v>
      </c>
      <c r="AB3020" s="210">
        <v>37027.875</v>
      </c>
      <c r="AC3020" s="210">
        <v>37027.875</v>
      </c>
    </row>
    <row r="3021" spans="1:30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25">
        <f t="shared" si="240"/>
        <v>5000</v>
      </c>
      <c r="G3021" s="214">
        <v>1247826</v>
      </c>
      <c r="H3021" s="210">
        <v>37026.397013888891</v>
      </c>
      <c r="I3021" t="s">
        <v>3822</v>
      </c>
      <c r="M3021" t="s">
        <v>3795</v>
      </c>
      <c r="N3021" t="s">
        <v>3275</v>
      </c>
      <c r="O3021" t="s">
        <v>1057</v>
      </c>
      <c r="Q3021" s="211">
        <v>5000</v>
      </c>
      <c r="S3021" t="s">
        <v>3796</v>
      </c>
      <c r="T3021" t="s">
        <v>2685</v>
      </c>
      <c r="U3021" s="213">
        <v>4.32</v>
      </c>
      <c r="V3021" t="s">
        <v>2094</v>
      </c>
      <c r="W3021" t="s">
        <v>3586</v>
      </c>
      <c r="X3021" t="s">
        <v>3587</v>
      </c>
      <c r="Y3021" t="s">
        <v>3280</v>
      </c>
      <c r="Z3021" t="s">
        <v>4117</v>
      </c>
      <c r="AA3021">
        <v>790333</v>
      </c>
      <c r="AB3021" s="210">
        <v>37027.875</v>
      </c>
      <c r="AC3021" s="210">
        <v>37027.875</v>
      </c>
    </row>
    <row r="3022" spans="1:30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25">
        <f t="shared" si="240"/>
        <v>5000</v>
      </c>
      <c r="G3022" s="214">
        <v>1247827</v>
      </c>
      <c r="H3022" s="210">
        <v>37026.39707175926</v>
      </c>
      <c r="I3022" t="s">
        <v>4237</v>
      </c>
      <c r="M3022" t="s">
        <v>3795</v>
      </c>
      <c r="N3022" t="s">
        <v>3275</v>
      </c>
      <c r="O3022" t="s">
        <v>3588</v>
      </c>
      <c r="P3022" s="211">
        <v>5000</v>
      </c>
      <c r="S3022" t="s">
        <v>3796</v>
      </c>
      <c r="T3022" t="s">
        <v>2685</v>
      </c>
      <c r="U3022" s="213">
        <v>4.3150000000000004</v>
      </c>
      <c r="V3022" t="s">
        <v>3585</v>
      </c>
      <c r="W3022" t="s">
        <v>3586</v>
      </c>
      <c r="X3022" t="s">
        <v>3587</v>
      </c>
      <c r="Y3022" t="s">
        <v>3280</v>
      </c>
      <c r="Z3022" t="s">
        <v>4117</v>
      </c>
      <c r="AA3022">
        <v>790334</v>
      </c>
      <c r="AB3022" s="210">
        <v>37027.875</v>
      </c>
      <c r="AC3022" s="210">
        <v>37027.875</v>
      </c>
    </row>
    <row r="3023" spans="1:30" x14ac:dyDescent="0.2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153</v>
      </c>
      <c r="F3023" s="225">
        <f t="shared" si="240"/>
        <v>765000</v>
      </c>
      <c r="G3023" s="214">
        <v>1247828</v>
      </c>
      <c r="H3023" s="210">
        <v>37026.397083333337</v>
      </c>
      <c r="I3023" t="s">
        <v>3429</v>
      </c>
      <c r="M3023" t="s">
        <v>3795</v>
      </c>
      <c r="N3023" t="s">
        <v>3247</v>
      </c>
      <c r="O3023" t="s">
        <v>3430</v>
      </c>
      <c r="P3023" s="211">
        <v>5000</v>
      </c>
      <c r="S3023" t="s">
        <v>3796</v>
      </c>
      <c r="T3023" t="s">
        <v>2685</v>
      </c>
      <c r="U3023" s="213">
        <v>4.59</v>
      </c>
      <c r="V3023" t="s">
        <v>3431</v>
      </c>
      <c r="W3023" t="s">
        <v>3975</v>
      </c>
      <c r="X3023" t="s">
        <v>3250</v>
      </c>
      <c r="Y3023" t="s">
        <v>2803</v>
      </c>
      <c r="Z3023" t="s">
        <v>4117</v>
      </c>
      <c r="AA3023" t="s">
        <v>2095</v>
      </c>
      <c r="AB3023" s="210">
        <v>37043</v>
      </c>
      <c r="AC3023" s="210">
        <v>37195</v>
      </c>
      <c r="AD3023">
        <f>(AC3023-AB3023+1)*SUM(P3023:Q3023)</f>
        <v>765000</v>
      </c>
    </row>
    <row r="3024" spans="1:30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16</v>
      </c>
      <c r="F3024" s="225">
        <f t="shared" si="240"/>
        <v>32000</v>
      </c>
      <c r="G3024" s="214">
        <v>1247829</v>
      </c>
      <c r="H3024" s="210">
        <v>37026.397094907406</v>
      </c>
      <c r="I3024" t="s">
        <v>3234</v>
      </c>
      <c r="M3024" t="s">
        <v>3795</v>
      </c>
      <c r="N3024" t="s">
        <v>3275</v>
      </c>
      <c r="O3024" t="s">
        <v>2096</v>
      </c>
      <c r="Q3024" s="211">
        <v>2000</v>
      </c>
      <c r="S3024" t="s">
        <v>3796</v>
      </c>
      <c r="T3024" t="s">
        <v>2685</v>
      </c>
      <c r="U3024" s="213">
        <v>4.4249999999999998</v>
      </c>
      <c r="V3024" t="s">
        <v>1040</v>
      </c>
      <c r="W3024" t="s">
        <v>3471</v>
      </c>
      <c r="X3024" t="s">
        <v>3472</v>
      </c>
      <c r="Y3024" t="s">
        <v>3280</v>
      </c>
      <c r="Z3024" t="s">
        <v>4117</v>
      </c>
      <c r="AA3024">
        <v>790335</v>
      </c>
      <c r="AB3024" s="210">
        <v>37027.875</v>
      </c>
      <c r="AC3024" s="210">
        <v>37042.875</v>
      </c>
    </row>
    <row r="3025" spans="1:30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25">
        <f t="shared" si="240"/>
        <v>1000</v>
      </c>
      <c r="G3025" s="214">
        <v>1247830</v>
      </c>
      <c r="H3025" s="210">
        <v>37026.397118055553</v>
      </c>
      <c r="I3025" t="s">
        <v>3157</v>
      </c>
      <c r="M3025" t="s">
        <v>3795</v>
      </c>
      <c r="N3025" t="s">
        <v>3275</v>
      </c>
      <c r="O3025" t="s">
        <v>3588</v>
      </c>
      <c r="P3025" s="211">
        <v>1000</v>
      </c>
      <c r="S3025" t="s">
        <v>3796</v>
      </c>
      <c r="T3025" t="s">
        <v>2685</v>
      </c>
      <c r="U3025" s="213">
        <v>4.3150000000000004</v>
      </c>
      <c r="V3025" t="s">
        <v>1123</v>
      </c>
      <c r="W3025" t="s">
        <v>3586</v>
      </c>
      <c r="X3025" t="s">
        <v>3587</v>
      </c>
      <c r="Y3025" t="s">
        <v>3280</v>
      </c>
      <c r="Z3025" t="s">
        <v>4117</v>
      </c>
      <c r="AA3025">
        <v>790336</v>
      </c>
      <c r="AB3025" s="210">
        <v>37027.875</v>
      </c>
      <c r="AC3025" s="210">
        <v>37027.875</v>
      </c>
    </row>
    <row r="3026" spans="1:30" x14ac:dyDescent="0.2">
      <c r="A3026" s="44" t="str">
        <f t="shared" si="236"/>
        <v xml:space="preserve"> Metals Financial</v>
      </c>
      <c r="B3026" s="44" t="str">
        <f t="shared" si="237"/>
        <v/>
      </c>
      <c r="C3026" s="44" t="str">
        <f t="shared" si="238"/>
        <v>Metals</v>
      </c>
      <c r="D3026" s="44" t="str">
        <f t="shared" si="239"/>
        <v>Financial</v>
      </c>
      <c r="E3026" s="44">
        <f>IF(VLOOKUP(S3026,'DD-Lookup'!$J$6:$L$50,3,FALSE)="Monthly",(YEAR(AC3026)-YEAR(AB3026))*12+MONTH(AC3026)-MONTH(AB3026)+1,(AC3026-AB3026+1))</f>
        <v>1</v>
      </c>
      <c r="F3026" s="225">
        <f t="shared" si="240"/>
        <v>19</v>
      </c>
      <c r="G3026" s="214">
        <v>1247831</v>
      </c>
      <c r="H3026" s="210">
        <v>37026.397141203706</v>
      </c>
      <c r="I3026" t="s">
        <v>2623</v>
      </c>
      <c r="M3026" t="s">
        <v>3801</v>
      </c>
      <c r="N3026" t="s">
        <v>2682</v>
      </c>
      <c r="O3026" t="s">
        <v>2683</v>
      </c>
      <c r="Q3026" s="211">
        <v>19</v>
      </c>
      <c r="S3026" t="s">
        <v>2684</v>
      </c>
      <c r="T3026" t="s">
        <v>2685</v>
      </c>
      <c r="U3026" s="213">
        <v>1673</v>
      </c>
      <c r="V3026" t="s">
        <v>2789</v>
      </c>
      <c r="W3026" t="s">
        <v>2732</v>
      </c>
      <c r="X3026" t="s">
        <v>2688</v>
      </c>
      <c r="Y3026" t="s">
        <v>2689</v>
      </c>
      <c r="Z3026" t="s">
        <v>2690</v>
      </c>
      <c r="AA3026">
        <v>2130002</v>
      </c>
    </row>
    <row r="3027" spans="1:30" x14ac:dyDescent="0.2">
      <c r="A3027" s="44" t="str">
        <f t="shared" si="236"/>
        <v>US Natural Gas Financial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Financial</v>
      </c>
      <c r="E3027" s="44">
        <f>IF(VLOOKUP(S3027,'DD-Lookup'!$J$6:$L$50,3,FALSE)="Monthly",(YEAR(AC3027)-YEAR(AB3027))*12+MONTH(AC3027)-MONTH(AB3027)+1,(AC3027-AB3027+1))</f>
        <v>153</v>
      </c>
      <c r="F3027" s="225">
        <f t="shared" si="240"/>
        <v>765000</v>
      </c>
      <c r="G3027" s="214">
        <v>1247832</v>
      </c>
      <c r="H3027" s="210">
        <v>37026.397152777776</v>
      </c>
      <c r="I3027" t="s">
        <v>3429</v>
      </c>
      <c r="M3027" t="s">
        <v>3795</v>
      </c>
      <c r="N3027" t="s">
        <v>3247</v>
      </c>
      <c r="O3027" t="s">
        <v>3430</v>
      </c>
      <c r="P3027" s="211">
        <v>5000</v>
      </c>
      <c r="S3027" t="s">
        <v>3796</v>
      </c>
      <c r="T3027" t="s">
        <v>2685</v>
      </c>
      <c r="U3027" s="213">
        <v>4.58</v>
      </c>
      <c r="V3027" t="s">
        <v>3431</v>
      </c>
      <c r="W3027" t="s">
        <v>3975</v>
      </c>
      <c r="X3027" t="s">
        <v>3250</v>
      </c>
      <c r="Y3027" t="s">
        <v>2803</v>
      </c>
      <c r="Z3027" t="s">
        <v>4117</v>
      </c>
      <c r="AA3027" t="s">
        <v>2097</v>
      </c>
      <c r="AB3027" s="210">
        <v>37043</v>
      </c>
      <c r="AC3027" s="210">
        <v>37195</v>
      </c>
      <c r="AD3027">
        <f>(AC3027-AB3027+1)*SUM(P3027:Q3027)</f>
        <v>765000</v>
      </c>
    </row>
    <row r="3028" spans="1:30" x14ac:dyDescent="0.2">
      <c r="A3028" s="44" t="str">
        <f t="shared" si="236"/>
        <v>US Natural Gas Financial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30</v>
      </c>
      <c r="F3028" s="225">
        <f t="shared" si="240"/>
        <v>450000</v>
      </c>
      <c r="G3028" s="214">
        <v>1247833</v>
      </c>
      <c r="H3028" s="210">
        <v>37026.397175925929</v>
      </c>
      <c r="I3028" t="s">
        <v>1630</v>
      </c>
      <c r="M3028" t="s">
        <v>3795</v>
      </c>
      <c r="N3028" t="s">
        <v>3247</v>
      </c>
      <c r="O3028" t="s">
        <v>3248</v>
      </c>
      <c r="Q3028" s="211">
        <v>15000</v>
      </c>
      <c r="S3028" t="s">
        <v>3796</v>
      </c>
      <c r="T3028" t="s">
        <v>2685</v>
      </c>
      <c r="U3028" s="213">
        <v>4.4950000000000001</v>
      </c>
      <c r="V3028" t="s">
        <v>2098</v>
      </c>
      <c r="W3028" t="s">
        <v>3975</v>
      </c>
      <c r="X3028" t="s">
        <v>3250</v>
      </c>
      <c r="Y3028" t="s">
        <v>2803</v>
      </c>
      <c r="Z3028" t="s">
        <v>4117</v>
      </c>
      <c r="AA3028" t="s">
        <v>2099</v>
      </c>
      <c r="AB3028" s="210">
        <v>37043.875</v>
      </c>
      <c r="AC3028" s="210">
        <v>37072.875</v>
      </c>
      <c r="AD3028">
        <f>(AC3028-AB3028+1)*SUM(P3028:Q3028)</f>
        <v>450000</v>
      </c>
    </row>
    <row r="3029" spans="1:30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25">
        <f t="shared" si="240"/>
        <v>5000</v>
      </c>
      <c r="G3029" s="214">
        <v>1247834</v>
      </c>
      <c r="H3029" s="210">
        <v>37026.397210648145</v>
      </c>
      <c r="I3029" t="s">
        <v>1804</v>
      </c>
      <c r="M3029" t="s">
        <v>3795</v>
      </c>
      <c r="N3029" t="s">
        <v>3275</v>
      </c>
      <c r="O3029" t="s">
        <v>3550</v>
      </c>
      <c r="P3029" s="211">
        <v>5000</v>
      </c>
      <c r="S3029" t="s">
        <v>3796</v>
      </c>
      <c r="T3029" t="s">
        <v>2685</v>
      </c>
      <c r="U3029" s="213">
        <v>4.38</v>
      </c>
      <c r="V3029" t="s">
        <v>1805</v>
      </c>
      <c r="W3029" t="s">
        <v>3363</v>
      </c>
      <c r="X3029" t="s">
        <v>3364</v>
      </c>
      <c r="Y3029" t="s">
        <v>3280</v>
      </c>
      <c r="Z3029" t="s">
        <v>4117</v>
      </c>
      <c r="AA3029">
        <v>790337</v>
      </c>
      <c r="AB3029" s="210">
        <v>37027.875</v>
      </c>
      <c r="AC3029" s="210">
        <v>37027.875</v>
      </c>
    </row>
    <row r="3030" spans="1:30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25">
        <f t="shared" si="240"/>
        <v>2389</v>
      </c>
      <c r="G3030" s="214">
        <v>1247835</v>
      </c>
      <c r="H3030" s="210">
        <v>37026.397222222222</v>
      </c>
      <c r="I3030" t="s">
        <v>3234</v>
      </c>
      <c r="M3030" t="s">
        <v>3795</v>
      </c>
      <c r="N3030" t="s">
        <v>3275</v>
      </c>
      <c r="O3030" t="s">
        <v>1057</v>
      </c>
      <c r="P3030" s="211">
        <v>2389</v>
      </c>
      <c r="S3030" t="s">
        <v>3796</v>
      </c>
      <c r="T3030" t="s">
        <v>2685</v>
      </c>
      <c r="U3030" s="213">
        <v>4.3</v>
      </c>
      <c r="V3030" t="s">
        <v>2100</v>
      </c>
      <c r="W3030" t="s">
        <v>3586</v>
      </c>
      <c r="X3030" t="s">
        <v>3587</v>
      </c>
      <c r="Y3030" t="s">
        <v>3280</v>
      </c>
      <c r="Z3030" t="s">
        <v>4117</v>
      </c>
      <c r="AA3030">
        <v>790338</v>
      </c>
      <c r="AB3030" s="210">
        <v>37027.875</v>
      </c>
      <c r="AC3030" s="210">
        <v>37027.875</v>
      </c>
    </row>
    <row r="3031" spans="1:30" x14ac:dyDescent="0.2">
      <c r="A3031" s="44" t="str">
        <f t="shared" si="236"/>
        <v>US Natural Gas Financial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151</v>
      </c>
      <c r="F3031" s="225">
        <f t="shared" si="240"/>
        <v>26425</v>
      </c>
      <c r="G3031" s="214">
        <v>1247837</v>
      </c>
      <c r="H3031" s="210">
        <v>37026.397372685184</v>
      </c>
      <c r="I3031" t="s">
        <v>3551</v>
      </c>
      <c r="M3031" t="s">
        <v>3795</v>
      </c>
      <c r="N3031" t="s">
        <v>3303</v>
      </c>
      <c r="O3031" t="s">
        <v>2101</v>
      </c>
      <c r="Q3031" s="211">
        <v>175</v>
      </c>
      <c r="S3031" t="s">
        <v>3796</v>
      </c>
      <c r="T3031" t="s">
        <v>2685</v>
      </c>
      <c r="U3031" s="213">
        <v>0.19</v>
      </c>
      <c r="V3031" t="s">
        <v>2050</v>
      </c>
      <c r="W3031" t="s">
        <v>3604</v>
      </c>
      <c r="X3031" t="s">
        <v>3605</v>
      </c>
      <c r="Y3031" t="s">
        <v>2803</v>
      </c>
      <c r="Z3031" t="s">
        <v>4117</v>
      </c>
      <c r="AA3031" t="s">
        <v>2102</v>
      </c>
      <c r="AB3031" s="210">
        <v>37196</v>
      </c>
      <c r="AC3031" s="210">
        <v>37346</v>
      </c>
      <c r="AD3031">
        <f>(AC3031-AB3031+1)*SUM(P3031:Q3031)</f>
        <v>26425</v>
      </c>
    </row>
    <row r="3032" spans="1:30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25">
        <f t="shared" si="240"/>
        <v>10000</v>
      </c>
      <c r="G3032" s="214">
        <v>1247838</v>
      </c>
      <c r="H3032" s="210">
        <v>37026.39739583333</v>
      </c>
      <c r="I3032" t="s">
        <v>1276</v>
      </c>
      <c r="M3032" t="s">
        <v>3795</v>
      </c>
      <c r="N3032" t="s">
        <v>3275</v>
      </c>
      <c r="O3032" t="s">
        <v>3535</v>
      </c>
      <c r="P3032" s="211">
        <v>10000</v>
      </c>
      <c r="S3032" t="s">
        <v>3796</v>
      </c>
      <c r="T3032" t="s">
        <v>2685</v>
      </c>
      <c r="U3032" s="213">
        <v>4.4000000000000004</v>
      </c>
      <c r="V3032" t="s">
        <v>1277</v>
      </c>
      <c r="W3032" t="s">
        <v>3471</v>
      </c>
      <c r="X3032" t="s">
        <v>3472</v>
      </c>
      <c r="Y3032" t="s">
        <v>3280</v>
      </c>
      <c r="Z3032" t="s">
        <v>4117</v>
      </c>
      <c r="AA3032">
        <v>790339</v>
      </c>
      <c r="AB3032" s="210">
        <v>37027.875</v>
      </c>
      <c r="AC3032" s="210">
        <v>37027.875</v>
      </c>
    </row>
    <row r="3033" spans="1:30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25">
        <f t="shared" si="240"/>
        <v>2400</v>
      </c>
      <c r="G3033" s="214">
        <v>1247839</v>
      </c>
      <c r="H3033" s="210">
        <v>37026.397534722222</v>
      </c>
      <c r="I3033" t="s">
        <v>3281</v>
      </c>
      <c r="M3033" t="s">
        <v>3795</v>
      </c>
      <c r="N3033" t="s">
        <v>3275</v>
      </c>
      <c r="O3033" t="s">
        <v>3361</v>
      </c>
      <c r="P3033" s="211">
        <v>2400</v>
      </c>
      <c r="S3033" t="s">
        <v>3796</v>
      </c>
      <c r="T3033" t="s">
        <v>2685</v>
      </c>
      <c r="U3033" s="213">
        <v>4.4000000000000004</v>
      </c>
      <c r="V3033" t="s">
        <v>3362</v>
      </c>
      <c r="W3033" t="s">
        <v>3363</v>
      </c>
      <c r="X3033" t="s">
        <v>3364</v>
      </c>
      <c r="Y3033" t="s">
        <v>3280</v>
      </c>
      <c r="Z3033" t="s">
        <v>4117</v>
      </c>
      <c r="AA3033">
        <v>790341</v>
      </c>
      <c r="AB3033" s="210">
        <v>37027.875</v>
      </c>
      <c r="AC3033" s="210">
        <v>37027.875</v>
      </c>
    </row>
    <row r="3034" spans="1:30" x14ac:dyDescent="0.2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30</v>
      </c>
      <c r="F3034" s="225">
        <f t="shared" si="240"/>
        <v>75000</v>
      </c>
      <c r="G3034" s="214">
        <v>1247840</v>
      </c>
      <c r="H3034" s="210">
        <v>37026.397569444445</v>
      </c>
      <c r="I3034" t="s">
        <v>3374</v>
      </c>
      <c r="M3034" t="s">
        <v>3795</v>
      </c>
      <c r="N3034" t="s">
        <v>3247</v>
      </c>
      <c r="O3034" t="s">
        <v>3248</v>
      </c>
      <c r="P3034" s="211">
        <v>2500</v>
      </c>
      <c r="S3034" t="s">
        <v>3796</v>
      </c>
      <c r="T3034" t="s">
        <v>2685</v>
      </c>
      <c r="U3034" s="213">
        <v>4.4850000000000003</v>
      </c>
      <c r="V3034" t="s">
        <v>2103</v>
      </c>
      <c r="W3034" t="s">
        <v>3975</v>
      </c>
      <c r="X3034" t="s">
        <v>3250</v>
      </c>
      <c r="Y3034" t="s">
        <v>2803</v>
      </c>
      <c r="Z3034" t="s">
        <v>4117</v>
      </c>
      <c r="AA3034" t="s">
        <v>2104</v>
      </c>
      <c r="AB3034" s="210">
        <v>37043.875</v>
      </c>
      <c r="AC3034" s="210">
        <v>37072.875</v>
      </c>
      <c r="AD3034">
        <f>(AC3034-AB3034+1)*SUM(P3034:Q3034)</f>
        <v>75000</v>
      </c>
    </row>
    <row r="3035" spans="1:30" x14ac:dyDescent="0.2">
      <c r="A3035" s="44" t="str">
        <f t="shared" si="236"/>
        <v>US Natural Gas Financial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151</v>
      </c>
      <c r="F3035" s="225">
        <f t="shared" si="240"/>
        <v>377500</v>
      </c>
      <c r="G3035" s="214">
        <v>1247841</v>
      </c>
      <c r="H3035" s="210">
        <v>37026.397627314815</v>
      </c>
      <c r="I3035" t="s">
        <v>2630</v>
      </c>
      <c r="M3035" t="s">
        <v>3795</v>
      </c>
      <c r="N3035" t="s">
        <v>3247</v>
      </c>
      <c r="O3035" t="s">
        <v>3346</v>
      </c>
      <c r="Q3035" s="211">
        <v>2500</v>
      </c>
      <c r="S3035" t="s">
        <v>3796</v>
      </c>
      <c r="T3035" t="s">
        <v>2685</v>
      </c>
      <c r="U3035" s="213">
        <v>4.9000000000000004</v>
      </c>
      <c r="V3035" t="s">
        <v>1948</v>
      </c>
      <c r="W3035" t="s">
        <v>3975</v>
      </c>
      <c r="X3035" t="s">
        <v>3250</v>
      </c>
      <c r="Y3035" t="s">
        <v>2803</v>
      </c>
      <c r="Z3035" t="s">
        <v>4117</v>
      </c>
      <c r="AA3035" t="s">
        <v>2105</v>
      </c>
      <c r="AB3035" s="210">
        <v>37196</v>
      </c>
      <c r="AC3035" s="210">
        <v>37346</v>
      </c>
      <c r="AD3035">
        <f>(AC3035-AB3035+1)*SUM(P3035:Q3035)</f>
        <v>377500</v>
      </c>
    </row>
    <row r="3036" spans="1:30" x14ac:dyDescent="0.2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365</v>
      </c>
      <c r="F3036" s="225">
        <f t="shared" si="240"/>
        <v>1825000</v>
      </c>
      <c r="G3036" s="214">
        <v>1247842</v>
      </c>
      <c r="H3036" s="210">
        <v>37026.397638888891</v>
      </c>
      <c r="I3036" t="s">
        <v>3246</v>
      </c>
      <c r="M3036" t="s">
        <v>3795</v>
      </c>
      <c r="N3036" t="s">
        <v>3247</v>
      </c>
      <c r="O3036" t="s">
        <v>3418</v>
      </c>
      <c r="Q3036" s="211">
        <v>5000</v>
      </c>
      <c r="S3036" t="s">
        <v>3796</v>
      </c>
      <c r="T3036" t="s">
        <v>2685</v>
      </c>
      <c r="U3036" s="213">
        <v>4.5350000000000001</v>
      </c>
      <c r="V3036" t="s">
        <v>2106</v>
      </c>
      <c r="W3036" t="s">
        <v>3975</v>
      </c>
      <c r="X3036" t="s">
        <v>3250</v>
      </c>
      <c r="Y3036" t="s">
        <v>2803</v>
      </c>
      <c r="Z3036" t="s">
        <v>4117</v>
      </c>
      <c r="AA3036" t="s">
        <v>2107</v>
      </c>
      <c r="AB3036" s="210">
        <v>37257.875</v>
      </c>
      <c r="AC3036" s="210">
        <v>37621.875</v>
      </c>
      <c r="AD3036">
        <f>(AC3036-AB3036+1)*SUM(P3036:Q3036)</f>
        <v>1825000</v>
      </c>
    </row>
    <row r="3037" spans="1:30" x14ac:dyDescent="0.2">
      <c r="A3037" s="44" t="str">
        <f t="shared" si="236"/>
        <v xml:space="preserve"> Metals Financial</v>
      </c>
      <c r="B3037" s="44" t="str">
        <f t="shared" si="237"/>
        <v/>
      </c>
      <c r="C3037" s="44" t="str">
        <f t="shared" si="238"/>
        <v>Metals</v>
      </c>
      <c r="D3037" s="44" t="str">
        <f t="shared" si="239"/>
        <v>Financial</v>
      </c>
      <c r="E3037" s="44">
        <f>IF(VLOOKUP(S3037,'DD-Lookup'!$J$6:$L$50,3,FALSE)="Monthly",(YEAR(AC3037)-YEAR(AB3037))*12+MONTH(AC3037)-MONTH(AB3037)+1,(AC3037-AB3037+1))</f>
        <v>1</v>
      </c>
      <c r="F3037" s="225">
        <f t="shared" si="240"/>
        <v>2</v>
      </c>
      <c r="G3037" s="214">
        <v>1247844</v>
      </c>
      <c r="H3037" s="210">
        <v>37026.397789351853</v>
      </c>
      <c r="I3037" t="s">
        <v>2806</v>
      </c>
      <c r="M3037" t="s">
        <v>3801</v>
      </c>
      <c r="N3037" t="s">
        <v>2782</v>
      </c>
      <c r="O3037" t="s">
        <v>2783</v>
      </c>
      <c r="Q3037" s="211">
        <v>2</v>
      </c>
      <c r="S3037" t="s">
        <v>2684</v>
      </c>
      <c r="T3037" t="s">
        <v>2685</v>
      </c>
      <c r="U3037" s="213">
        <v>1513</v>
      </c>
      <c r="V3037" t="s">
        <v>2905</v>
      </c>
      <c r="W3037" t="s">
        <v>2732</v>
      </c>
      <c r="X3037" t="s">
        <v>2688</v>
      </c>
      <c r="Y3037" t="s">
        <v>2689</v>
      </c>
      <c r="Z3037" t="s">
        <v>2690</v>
      </c>
      <c r="AA3037">
        <v>2130004</v>
      </c>
    </row>
    <row r="3038" spans="1:30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25">
        <f t="shared" si="240"/>
        <v>25000</v>
      </c>
      <c r="G3038" s="214">
        <v>1247846</v>
      </c>
      <c r="H3038" s="210">
        <v>37026.397847222222</v>
      </c>
      <c r="I3038" t="s">
        <v>2630</v>
      </c>
      <c r="M3038" t="s">
        <v>3795</v>
      </c>
      <c r="N3038" t="s">
        <v>3275</v>
      </c>
      <c r="O3038" t="s">
        <v>3457</v>
      </c>
      <c r="P3038" s="211">
        <v>25000</v>
      </c>
      <c r="S3038" t="s">
        <v>3796</v>
      </c>
      <c r="T3038" t="s">
        <v>2685</v>
      </c>
      <c r="U3038" s="213">
        <v>4.4450000000000003</v>
      </c>
      <c r="V3038" t="s">
        <v>3503</v>
      </c>
      <c r="W3038" t="s">
        <v>3459</v>
      </c>
      <c r="X3038" t="s">
        <v>3460</v>
      </c>
      <c r="Y3038" t="s">
        <v>3280</v>
      </c>
      <c r="Z3038" t="s">
        <v>4117</v>
      </c>
      <c r="AA3038">
        <v>790342</v>
      </c>
      <c r="AB3038" s="210">
        <v>37027.875</v>
      </c>
      <c r="AC3038" s="210">
        <v>37027.875</v>
      </c>
    </row>
    <row r="3039" spans="1:30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92</v>
      </c>
      <c r="F3039" s="225">
        <f t="shared" si="240"/>
        <v>460000</v>
      </c>
      <c r="G3039" s="214">
        <v>1247847</v>
      </c>
      <c r="H3039" s="210">
        <v>37026.397870370369</v>
      </c>
      <c r="I3039" t="s">
        <v>3287</v>
      </c>
      <c r="M3039" t="s">
        <v>3795</v>
      </c>
      <c r="N3039" t="s">
        <v>3303</v>
      </c>
      <c r="O3039" t="s">
        <v>3404</v>
      </c>
      <c r="P3039" s="211">
        <v>5000</v>
      </c>
      <c r="S3039" t="s">
        <v>3796</v>
      </c>
      <c r="T3039" t="s">
        <v>2685</v>
      </c>
      <c r="U3039" s="213">
        <v>0.52249999999999996</v>
      </c>
      <c r="V3039" t="s">
        <v>2013</v>
      </c>
      <c r="W3039" t="s">
        <v>3306</v>
      </c>
      <c r="X3039" t="s">
        <v>3307</v>
      </c>
      <c r="Y3039" t="s">
        <v>2803</v>
      </c>
      <c r="Z3039" t="s">
        <v>4117</v>
      </c>
      <c r="AA3039" t="s">
        <v>2108</v>
      </c>
      <c r="AB3039" s="210">
        <v>37073</v>
      </c>
      <c r="AC3039" s="210">
        <v>37164</v>
      </c>
      <c r="AD3039">
        <f>(AC3039-AB3039+1)*SUM(P3039:Q3039)</f>
        <v>460000</v>
      </c>
    </row>
    <row r="3040" spans="1:30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25">
        <f t="shared" si="240"/>
        <v>4168</v>
      </c>
      <c r="G3040" s="214">
        <v>1247848</v>
      </c>
      <c r="H3040" s="210">
        <v>37026.397962962961</v>
      </c>
      <c r="I3040" t="s">
        <v>3638</v>
      </c>
      <c r="M3040" t="s">
        <v>3795</v>
      </c>
      <c r="N3040" t="s">
        <v>3275</v>
      </c>
      <c r="O3040" t="s">
        <v>3569</v>
      </c>
      <c r="Q3040" s="211">
        <v>4168</v>
      </c>
      <c r="S3040" t="s">
        <v>3796</v>
      </c>
      <c r="T3040" t="s">
        <v>2685</v>
      </c>
      <c r="U3040" s="213">
        <v>4.8499999999999996</v>
      </c>
      <c r="V3040" t="s">
        <v>2109</v>
      </c>
      <c r="W3040" t="s">
        <v>3539</v>
      </c>
      <c r="X3040" t="s">
        <v>3540</v>
      </c>
      <c r="Y3040" t="s">
        <v>3280</v>
      </c>
      <c r="Z3040" t="s">
        <v>4117</v>
      </c>
      <c r="AA3040">
        <v>790343</v>
      </c>
      <c r="AB3040" s="210">
        <v>37027.875</v>
      </c>
      <c r="AC3040" s="210">
        <v>37027.875</v>
      </c>
    </row>
    <row r="3041" spans="1:30" x14ac:dyDescent="0.2">
      <c r="A3041" s="44" t="str">
        <f t="shared" si="236"/>
        <v>US Crude Financial</v>
      </c>
      <c r="B3041" s="44" t="str">
        <f t="shared" si="237"/>
        <v>US</v>
      </c>
      <c r="C3041" s="44" t="str">
        <f t="shared" si="238"/>
        <v>Crude</v>
      </c>
      <c r="D3041" s="44" t="str">
        <f t="shared" si="239"/>
        <v>Financial</v>
      </c>
      <c r="E3041" s="44">
        <f>IF(VLOOKUP(S3041,'DD-Lookup'!$J$6:$L$50,3,FALSE)="Monthly",(YEAR(AC3041)-YEAR(AB3041))*12+MONTH(AC3041)-MONTH(AB3041)+1,(AC3041-AB3041+1))</f>
        <v>1</v>
      </c>
      <c r="F3041" s="225">
        <f t="shared" si="240"/>
        <v>50000</v>
      </c>
      <c r="G3041" s="214">
        <v>1247849</v>
      </c>
      <c r="H3041" s="210">
        <v>37026.398032407407</v>
      </c>
      <c r="I3041" t="s">
        <v>3246</v>
      </c>
      <c r="M3041" t="s">
        <v>4216</v>
      </c>
      <c r="N3041" t="s">
        <v>3046</v>
      </c>
      <c r="O3041" t="s">
        <v>3047</v>
      </c>
      <c r="P3041" s="211">
        <v>50000</v>
      </c>
      <c r="S3041" t="s">
        <v>3802</v>
      </c>
      <c r="T3041" t="s">
        <v>2685</v>
      </c>
      <c r="U3041" s="213">
        <v>28.78</v>
      </c>
      <c r="V3041" t="s">
        <v>1514</v>
      </c>
      <c r="W3041" t="s">
        <v>3049</v>
      </c>
      <c r="X3041" t="s">
        <v>3050</v>
      </c>
      <c r="Y3041" t="s">
        <v>2803</v>
      </c>
      <c r="Z3041" t="s">
        <v>4117</v>
      </c>
      <c r="AA3041" t="s">
        <v>2110</v>
      </c>
      <c r="AB3041" s="210">
        <v>37043</v>
      </c>
      <c r="AC3041" s="210">
        <v>37072</v>
      </c>
    </row>
    <row r="3042" spans="1:30" x14ac:dyDescent="0.2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365</v>
      </c>
      <c r="F3042" s="225">
        <f t="shared" si="240"/>
        <v>1825000</v>
      </c>
      <c r="G3042" s="214">
        <v>1247851</v>
      </c>
      <c r="H3042" s="210">
        <v>37026.398078703707</v>
      </c>
      <c r="I3042" t="s">
        <v>4237</v>
      </c>
      <c r="M3042" t="s">
        <v>3795</v>
      </c>
      <c r="N3042" t="s">
        <v>3247</v>
      </c>
      <c r="O3042" t="s">
        <v>3418</v>
      </c>
      <c r="P3042" s="211">
        <v>5000</v>
      </c>
      <c r="S3042" t="s">
        <v>3796</v>
      </c>
      <c r="T3042" t="s">
        <v>2685</v>
      </c>
      <c r="U3042" s="213">
        <v>4.53</v>
      </c>
      <c r="V3042" t="s">
        <v>3455</v>
      </c>
      <c r="W3042" t="s">
        <v>3975</v>
      </c>
      <c r="X3042" t="s">
        <v>3250</v>
      </c>
      <c r="Y3042" t="s">
        <v>2803</v>
      </c>
      <c r="Z3042" t="s">
        <v>4117</v>
      </c>
      <c r="AA3042" t="s">
        <v>2111</v>
      </c>
      <c r="AB3042" s="210">
        <v>37257.875</v>
      </c>
      <c r="AC3042" s="210">
        <v>37621.875</v>
      </c>
      <c r="AD3042">
        <f>(AC3042-AB3042+1)*SUM(P3042:Q3042)</f>
        <v>1825000</v>
      </c>
    </row>
    <row r="3043" spans="1:30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25">
        <f t="shared" si="240"/>
        <v>1350</v>
      </c>
      <c r="G3043" s="214">
        <v>1247850</v>
      </c>
      <c r="H3043" s="210">
        <v>37026.398078703707</v>
      </c>
      <c r="I3043" t="s">
        <v>3439</v>
      </c>
      <c r="M3043" t="s">
        <v>3795</v>
      </c>
      <c r="N3043" t="s">
        <v>3275</v>
      </c>
      <c r="O3043" t="s">
        <v>3340</v>
      </c>
      <c r="Q3043" s="211">
        <v>1350</v>
      </c>
      <c r="S3043" t="s">
        <v>3796</v>
      </c>
      <c r="T3043" t="s">
        <v>2685</v>
      </c>
      <c r="U3043" s="213">
        <v>4.33</v>
      </c>
      <c r="V3043" t="s">
        <v>3487</v>
      </c>
      <c r="W3043" t="s">
        <v>3328</v>
      </c>
      <c r="X3043" t="s">
        <v>3329</v>
      </c>
      <c r="Y3043" t="s">
        <v>3280</v>
      </c>
      <c r="Z3043" t="s">
        <v>4117</v>
      </c>
      <c r="AA3043">
        <v>790345</v>
      </c>
      <c r="AB3043" s="210">
        <v>37027.875</v>
      </c>
      <c r="AC3043" s="210">
        <v>37027.875</v>
      </c>
    </row>
    <row r="3044" spans="1:30" x14ac:dyDescent="0.2">
      <c r="A3044" s="44" t="str">
        <f t="shared" si="236"/>
        <v xml:space="preserve"> Power Physical</v>
      </c>
      <c r="B3044" s="44" t="str">
        <f t="shared" si="237"/>
        <v/>
      </c>
      <c r="C3044" s="44" t="str">
        <f t="shared" si="238"/>
        <v>Power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5</v>
      </c>
      <c r="F3044" s="225">
        <f t="shared" si="240"/>
        <v>125</v>
      </c>
      <c r="G3044" s="214">
        <v>1247852</v>
      </c>
      <c r="H3044" s="210">
        <v>37026.398090277777</v>
      </c>
      <c r="I3044" t="s">
        <v>2728</v>
      </c>
      <c r="M3044" t="s">
        <v>3886</v>
      </c>
      <c r="N3044" t="s">
        <v>2705</v>
      </c>
      <c r="O3044" t="s">
        <v>2829</v>
      </c>
      <c r="Q3044" s="211">
        <v>25</v>
      </c>
      <c r="S3044" t="s">
        <v>3794</v>
      </c>
      <c r="T3044" t="s">
        <v>2707</v>
      </c>
      <c r="U3044" s="213">
        <v>25.8</v>
      </c>
      <c r="V3044" t="s">
        <v>2729</v>
      </c>
      <c r="W3044" t="s">
        <v>2709</v>
      </c>
      <c r="X3044" t="s">
        <v>2710</v>
      </c>
      <c r="Y3044" t="s">
        <v>2711</v>
      </c>
      <c r="Z3044" t="s">
        <v>2712</v>
      </c>
      <c r="AA3044">
        <v>102472.1</v>
      </c>
      <c r="AB3044" s="210">
        <v>37032.875</v>
      </c>
      <c r="AC3044" s="210">
        <v>37036.875</v>
      </c>
    </row>
    <row r="3045" spans="1:30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25">
        <f t="shared" si="240"/>
        <v>20000</v>
      </c>
      <c r="G3045" s="214">
        <v>1247854</v>
      </c>
      <c r="H3045" s="210">
        <v>37026.3981712963</v>
      </c>
      <c r="I3045" t="s">
        <v>1771</v>
      </c>
      <c r="M3045" t="s">
        <v>3795</v>
      </c>
      <c r="N3045" t="s">
        <v>3275</v>
      </c>
      <c r="O3045" t="s">
        <v>1250</v>
      </c>
      <c r="P3045" s="211">
        <v>20000</v>
      </c>
      <c r="S3045" t="s">
        <v>3796</v>
      </c>
      <c r="T3045" t="s">
        <v>2685</v>
      </c>
      <c r="U3045" s="213">
        <v>4.67</v>
      </c>
      <c r="V3045" t="s">
        <v>1772</v>
      </c>
      <c r="W3045" t="s">
        <v>3491</v>
      </c>
      <c r="X3045" t="s">
        <v>3492</v>
      </c>
      <c r="Y3045" t="s">
        <v>3280</v>
      </c>
      <c r="Z3045" t="s">
        <v>4117</v>
      </c>
      <c r="AA3045">
        <v>790347</v>
      </c>
      <c r="AB3045" s="210">
        <v>37027.875</v>
      </c>
      <c r="AC3045" s="210">
        <v>37027.875</v>
      </c>
    </row>
    <row r="3046" spans="1:30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25">
        <f t="shared" si="240"/>
        <v>543</v>
      </c>
      <c r="G3046" s="214">
        <v>1247853</v>
      </c>
      <c r="H3046" s="210">
        <v>37026.3981712963</v>
      </c>
      <c r="I3046" t="s">
        <v>3334</v>
      </c>
      <c r="M3046" t="s">
        <v>3795</v>
      </c>
      <c r="N3046" t="s">
        <v>3275</v>
      </c>
      <c r="O3046" t="s">
        <v>3584</v>
      </c>
      <c r="Q3046" s="211">
        <v>543</v>
      </c>
      <c r="S3046" t="s">
        <v>3796</v>
      </c>
      <c r="T3046" t="s">
        <v>2685</v>
      </c>
      <c r="U3046" s="213">
        <v>4.33</v>
      </c>
      <c r="V3046" t="s">
        <v>1292</v>
      </c>
      <c r="W3046" t="s">
        <v>3586</v>
      </c>
      <c r="X3046" t="s">
        <v>3587</v>
      </c>
      <c r="Y3046" t="s">
        <v>3280</v>
      </c>
      <c r="Z3046" t="s">
        <v>4117</v>
      </c>
      <c r="AA3046">
        <v>790346</v>
      </c>
      <c r="AB3046" s="210">
        <v>37027.875</v>
      </c>
      <c r="AC3046" s="210">
        <v>37027.875</v>
      </c>
    </row>
    <row r="3047" spans="1:30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25">
        <f t="shared" si="240"/>
        <v>5000</v>
      </c>
      <c r="G3047" s="214">
        <v>1247855</v>
      </c>
      <c r="H3047" s="210">
        <v>37026.398182870369</v>
      </c>
      <c r="I3047" t="s">
        <v>3568</v>
      </c>
      <c r="M3047" t="s">
        <v>3795</v>
      </c>
      <c r="N3047" t="s">
        <v>3275</v>
      </c>
      <c r="O3047" t="s">
        <v>3593</v>
      </c>
      <c r="Q3047" s="211">
        <v>5000</v>
      </c>
      <c r="S3047" t="s">
        <v>3796</v>
      </c>
      <c r="T3047" t="s">
        <v>2685</v>
      </c>
      <c r="U3047" s="213">
        <v>6.3</v>
      </c>
      <c r="V3047" t="s">
        <v>3612</v>
      </c>
      <c r="W3047" t="s">
        <v>3579</v>
      </c>
      <c r="X3047" t="s">
        <v>3580</v>
      </c>
      <c r="Y3047" t="s">
        <v>3280</v>
      </c>
      <c r="Z3047" t="s">
        <v>4117</v>
      </c>
      <c r="AA3047">
        <v>790348</v>
      </c>
      <c r="AB3047" s="210">
        <v>37027.875</v>
      </c>
      <c r="AC3047" s="210">
        <v>37027.875</v>
      </c>
    </row>
    <row r="3048" spans="1:30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25">
        <f t="shared" si="240"/>
        <v>20000</v>
      </c>
      <c r="G3048" s="214">
        <v>1247856</v>
      </c>
      <c r="H3048" s="210">
        <v>37026.398194444446</v>
      </c>
      <c r="I3048" t="s">
        <v>3125</v>
      </c>
      <c r="M3048" t="s">
        <v>3795</v>
      </c>
      <c r="N3048" t="s">
        <v>3275</v>
      </c>
      <c r="O3048" t="s">
        <v>1250</v>
      </c>
      <c r="Q3048" s="211">
        <v>20000</v>
      </c>
      <c r="S3048" t="s">
        <v>3796</v>
      </c>
      <c r="T3048" t="s">
        <v>2685</v>
      </c>
      <c r="U3048" s="213">
        <v>4.6900000000000004</v>
      </c>
      <c r="V3048" t="s">
        <v>1327</v>
      </c>
      <c r="W3048" t="s">
        <v>3491</v>
      </c>
      <c r="X3048" t="s">
        <v>3492</v>
      </c>
      <c r="Y3048" t="s">
        <v>3280</v>
      </c>
      <c r="Z3048" t="s">
        <v>4117</v>
      </c>
      <c r="AA3048">
        <v>790349</v>
      </c>
      <c r="AB3048" s="210">
        <v>37027.875</v>
      </c>
      <c r="AC3048" s="210">
        <v>37027.875</v>
      </c>
    </row>
    <row r="3049" spans="1:30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31</v>
      </c>
      <c r="F3049" s="225">
        <f t="shared" si="240"/>
        <v>155000</v>
      </c>
      <c r="G3049" s="214">
        <v>1247857</v>
      </c>
      <c r="H3049" s="210">
        <v>37026.3984375</v>
      </c>
      <c r="I3049" t="s">
        <v>3287</v>
      </c>
      <c r="M3049" t="s">
        <v>3795</v>
      </c>
      <c r="N3049" t="s">
        <v>3303</v>
      </c>
      <c r="O3049" t="s">
        <v>2112</v>
      </c>
      <c r="P3049" s="211">
        <v>5000</v>
      </c>
      <c r="S3049" t="s">
        <v>3796</v>
      </c>
      <c r="T3049" t="s">
        <v>2685</v>
      </c>
      <c r="U3049" s="213">
        <v>0.48749999999999999</v>
      </c>
      <c r="V3049" t="s">
        <v>2013</v>
      </c>
      <c r="W3049" t="s">
        <v>3306</v>
      </c>
      <c r="X3049" t="s">
        <v>3307</v>
      </c>
      <c r="Y3049" t="s">
        <v>2803</v>
      </c>
      <c r="Z3049" t="s">
        <v>4117</v>
      </c>
      <c r="AA3049" t="s">
        <v>2113</v>
      </c>
      <c r="AB3049" s="210">
        <v>37165</v>
      </c>
      <c r="AC3049" s="210">
        <v>37195</v>
      </c>
      <c r="AD3049">
        <f>(AC3049-AB3049+1)*SUM(P3049:Q3049)</f>
        <v>155000</v>
      </c>
    </row>
    <row r="3050" spans="1:30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25">
        <f t="shared" si="240"/>
        <v>5000</v>
      </c>
      <c r="G3050" s="214">
        <v>1247858</v>
      </c>
      <c r="H3050" s="210">
        <v>37026.398472222223</v>
      </c>
      <c r="I3050" t="s">
        <v>3256</v>
      </c>
      <c r="M3050" t="s">
        <v>3795</v>
      </c>
      <c r="N3050" t="s">
        <v>3275</v>
      </c>
      <c r="O3050" t="s">
        <v>3340</v>
      </c>
      <c r="P3050" s="211">
        <v>5000</v>
      </c>
      <c r="S3050" t="s">
        <v>3796</v>
      </c>
      <c r="T3050" t="s">
        <v>2685</v>
      </c>
      <c r="U3050" s="213">
        <v>4.3250000000000002</v>
      </c>
      <c r="V3050" t="s">
        <v>1533</v>
      </c>
      <c r="W3050" t="s">
        <v>3328</v>
      </c>
      <c r="X3050" t="s">
        <v>3329</v>
      </c>
      <c r="Y3050" t="s">
        <v>3280</v>
      </c>
      <c r="Z3050" t="s">
        <v>4117</v>
      </c>
      <c r="AA3050">
        <v>790350</v>
      </c>
      <c r="AB3050" s="210">
        <v>37027.875</v>
      </c>
      <c r="AC3050" s="210">
        <v>37027.875</v>
      </c>
    </row>
    <row r="3051" spans="1:30" x14ac:dyDescent="0.2">
      <c r="A3051" s="44" t="str">
        <f t="shared" si="236"/>
        <v xml:space="preserve"> Metals Financial</v>
      </c>
      <c r="B3051" s="44" t="str">
        <f t="shared" si="237"/>
        <v/>
      </c>
      <c r="C3051" s="44" t="str">
        <f t="shared" si="238"/>
        <v>Metals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</v>
      </c>
      <c r="F3051" s="225">
        <f t="shared" si="240"/>
        <v>18</v>
      </c>
      <c r="G3051" s="214">
        <v>1247859</v>
      </c>
      <c r="H3051" s="210">
        <v>37026.3984837963</v>
      </c>
      <c r="I3051" t="s">
        <v>2808</v>
      </c>
      <c r="M3051" t="s">
        <v>3801</v>
      </c>
      <c r="N3051" t="s">
        <v>2782</v>
      </c>
      <c r="O3051" t="s">
        <v>2783</v>
      </c>
      <c r="Q3051" s="211">
        <v>18</v>
      </c>
      <c r="S3051" t="s">
        <v>2684</v>
      </c>
      <c r="T3051" t="s">
        <v>2685</v>
      </c>
      <c r="U3051" s="213">
        <v>1513</v>
      </c>
      <c r="V3051" t="s">
        <v>2835</v>
      </c>
      <c r="W3051" t="s">
        <v>2732</v>
      </c>
      <c r="X3051" t="s">
        <v>2688</v>
      </c>
      <c r="Y3051" t="s">
        <v>2689</v>
      </c>
      <c r="Z3051" t="s">
        <v>2690</v>
      </c>
      <c r="AA3051">
        <v>2130006</v>
      </c>
    </row>
    <row r="3052" spans="1:30" x14ac:dyDescent="0.2">
      <c r="A3052" s="44" t="str">
        <f t="shared" si="236"/>
        <v>US Natural Gas Financial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30</v>
      </c>
      <c r="F3052" s="225">
        <f t="shared" si="240"/>
        <v>3000</v>
      </c>
      <c r="G3052" s="214">
        <v>1247861</v>
      </c>
      <c r="H3052" s="210">
        <v>37026.398495370369</v>
      </c>
      <c r="I3052" t="s">
        <v>2630</v>
      </c>
      <c r="M3052" t="s">
        <v>3795</v>
      </c>
      <c r="N3052" t="s">
        <v>3247</v>
      </c>
      <c r="O3052" t="s">
        <v>1914</v>
      </c>
      <c r="Q3052" s="211">
        <v>100</v>
      </c>
      <c r="S3052" t="s">
        <v>1215</v>
      </c>
      <c r="T3052" t="s">
        <v>2685</v>
      </c>
      <c r="U3052" s="213">
        <v>4.49</v>
      </c>
      <c r="V3052" t="s">
        <v>3254</v>
      </c>
      <c r="W3052" t="s">
        <v>3975</v>
      </c>
      <c r="X3052" t="s">
        <v>3250</v>
      </c>
      <c r="Y3052" t="s">
        <v>2803</v>
      </c>
      <c r="Z3052" t="s">
        <v>4117</v>
      </c>
      <c r="AA3052" t="s">
        <v>2114</v>
      </c>
      <c r="AB3052" s="210">
        <v>37043.875</v>
      </c>
      <c r="AC3052" s="210">
        <v>37072.875</v>
      </c>
      <c r="AD3052">
        <f>(AC3052-AB3052+1)*SUM(P3052:Q3052)</f>
        <v>3000</v>
      </c>
    </row>
    <row r="3053" spans="1:30" x14ac:dyDescent="0.2">
      <c r="A3053" s="44" t="str">
        <f t="shared" si="236"/>
        <v>US Natural Gas Financial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31</v>
      </c>
      <c r="F3053" s="225">
        <f t="shared" si="240"/>
        <v>3100</v>
      </c>
      <c r="G3053" s="214">
        <v>1247862</v>
      </c>
      <c r="H3053" s="210">
        <v>37026.398495370369</v>
      </c>
      <c r="I3053" t="s">
        <v>2630</v>
      </c>
      <c r="M3053" t="s">
        <v>3795</v>
      </c>
      <c r="N3053" t="s">
        <v>3247</v>
      </c>
      <c r="O3053" t="s">
        <v>1916</v>
      </c>
      <c r="P3053" s="211">
        <v>100</v>
      </c>
      <c r="S3053" t="s">
        <v>1215</v>
      </c>
      <c r="T3053" t="s">
        <v>2685</v>
      </c>
      <c r="U3053" s="213">
        <v>4.556</v>
      </c>
      <c r="V3053" t="s">
        <v>3254</v>
      </c>
      <c r="W3053" t="s">
        <v>3975</v>
      </c>
      <c r="X3053" t="s">
        <v>3250</v>
      </c>
      <c r="Y3053" t="s">
        <v>2803</v>
      </c>
      <c r="Z3053" t="s">
        <v>4117</v>
      </c>
      <c r="AA3053" t="s">
        <v>2115</v>
      </c>
      <c r="AB3053" s="210">
        <v>37073.875</v>
      </c>
      <c r="AC3053" s="210">
        <v>37103.875</v>
      </c>
      <c r="AD3053">
        <f>(AC3053-AB3053+1)*SUM(P3053:Q3053)</f>
        <v>3100</v>
      </c>
    </row>
    <row r="3054" spans="1:30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25">
        <f t="shared" si="240"/>
        <v>5000</v>
      </c>
      <c r="G3054" s="214">
        <v>1247863</v>
      </c>
      <c r="H3054" s="210">
        <v>37026.398506944446</v>
      </c>
      <c r="I3054" t="s">
        <v>3621</v>
      </c>
      <c r="M3054" t="s">
        <v>3795</v>
      </c>
      <c r="N3054" t="s">
        <v>3275</v>
      </c>
      <c r="O3054" t="s">
        <v>3577</v>
      </c>
      <c r="P3054" s="211">
        <v>5000</v>
      </c>
      <c r="S3054" t="s">
        <v>3796</v>
      </c>
      <c r="T3054" t="s">
        <v>2685</v>
      </c>
      <c r="U3054" s="213">
        <v>4.95</v>
      </c>
      <c r="V3054" t="s">
        <v>3622</v>
      </c>
      <c r="W3054" t="s">
        <v>3579</v>
      </c>
      <c r="X3054" t="s">
        <v>3580</v>
      </c>
      <c r="Y3054" t="s">
        <v>3280</v>
      </c>
      <c r="Z3054" t="s">
        <v>4117</v>
      </c>
      <c r="AA3054">
        <v>790351</v>
      </c>
      <c r="AB3054" s="210">
        <v>37027.875</v>
      </c>
      <c r="AC3054" s="210">
        <v>37027.875</v>
      </c>
    </row>
    <row r="3055" spans="1:30" x14ac:dyDescent="0.2">
      <c r="A3055" s="44" t="str">
        <f t="shared" si="236"/>
        <v>US Crude Financial</v>
      </c>
      <c r="B3055" s="44" t="str">
        <f t="shared" si="237"/>
        <v>US</v>
      </c>
      <c r="C3055" s="44" t="str">
        <f t="shared" si="238"/>
        <v>Crude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1</v>
      </c>
      <c r="F3055" s="225">
        <f t="shared" si="240"/>
        <v>50000</v>
      </c>
      <c r="G3055" s="214">
        <v>1247864</v>
      </c>
      <c r="H3055" s="210">
        <v>37026.398506944446</v>
      </c>
      <c r="I3055" t="s">
        <v>3246</v>
      </c>
      <c r="M3055" t="s">
        <v>4216</v>
      </c>
      <c r="N3055" t="s">
        <v>3046</v>
      </c>
      <c r="O3055" t="s">
        <v>3047</v>
      </c>
      <c r="P3055" s="211">
        <v>50000</v>
      </c>
      <c r="S3055" t="s">
        <v>3802</v>
      </c>
      <c r="T3055" t="s">
        <v>2685</v>
      </c>
      <c r="U3055" s="213">
        <v>28.74</v>
      </c>
      <c r="V3055" t="s">
        <v>1514</v>
      </c>
      <c r="W3055" t="s">
        <v>3049</v>
      </c>
      <c r="X3055" t="s">
        <v>3050</v>
      </c>
      <c r="Y3055" t="s">
        <v>2803</v>
      </c>
      <c r="Z3055" t="s">
        <v>4117</v>
      </c>
      <c r="AA3055" t="s">
        <v>2116</v>
      </c>
      <c r="AB3055" s="210">
        <v>37043</v>
      </c>
      <c r="AC3055" s="210">
        <v>37072</v>
      </c>
    </row>
    <row r="3056" spans="1:30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25">
        <f t="shared" si="240"/>
        <v>5000</v>
      </c>
      <c r="G3056" s="214">
        <v>1247865</v>
      </c>
      <c r="H3056" s="210">
        <v>37026.398530092592</v>
      </c>
      <c r="I3056" t="s">
        <v>1371</v>
      </c>
      <c r="M3056" t="s">
        <v>3795</v>
      </c>
      <c r="N3056" t="s">
        <v>3275</v>
      </c>
      <c r="O3056" t="s">
        <v>3407</v>
      </c>
      <c r="P3056" s="211">
        <v>5000</v>
      </c>
      <c r="S3056" t="s">
        <v>3796</v>
      </c>
      <c r="T3056" t="s">
        <v>2685</v>
      </c>
      <c r="U3056" s="213">
        <v>4.665</v>
      </c>
      <c r="V3056" t="s">
        <v>1923</v>
      </c>
      <c r="W3056" t="s">
        <v>3408</v>
      </c>
      <c r="X3056" t="s">
        <v>3409</v>
      </c>
      <c r="Y3056" t="s">
        <v>3280</v>
      </c>
      <c r="Z3056" t="s">
        <v>4117</v>
      </c>
      <c r="AA3056">
        <v>790352</v>
      </c>
      <c r="AB3056" s="210">
        <v>37027.875</v>
      </c>
      <c r="AC3056" s="210">
        <v>37027.875</v>
      </c>
    </row>
    <row r="3057" spans="1:30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25">
        <f t="shared" si="240"/>
        <v>2600</v>
      </c>
      <c r="G3057" s="214">
        <v>1247866</v>
      </c>
      <c r="H3057" s="210">
        <v>37026.398541666669</v>
      </c>
      <c r="I3057" t="s">
        <v>3125</v>
      </c>
      <c r="M3057" t="s">
        <v>3795</v>
      </c>
      <c r="N3057" t="s">
        <v>3275</v>
      </c>
      <c r="O3057" t="s">
        <v>1250</v>
      </c>
      <c r="Q3057" s="211">
        <v>2600</v>
      </c>
      <c r="S3057" t="s">
        <v>3796</v>
      </c>
      <c r="T3057" t="s">
        <v>2685</v>
      </c>
      <c r="U3057" s="213">
        <v>4.7</v>
      </c>
      <c r="V3057" t="s">
        <v>1327</v>
      </c>
      <c r="W3057" t="s">
        <v>3491</v>
      </c>
      <c r="X3057" t="s">
        <v>3492</v>
      </c>
      <c r="Y3057" t="s">
        <v>3280</v>
      </c>
      <c r="Z3057" t="s">
        <v>4117</v>
      </c>
      <c r="AA3057">
        <v>790353</v>
      </c>
      <c r="AB3057" s="210">
        <v>37027.875</v>
      </c>
      <c r="AC3057" s="210">
        <v>37027.875</v>
      </c>
    </row>
    <row r="3058" spans="1:30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25">
        <f t="shared" si="240"/>
        <v>5000</v>
      </c>
      <c r="G3058" s="214">
        <v>1247867</v>
      </c>
      <c r="H3058" s="210">
        <v>37026.398564814815</v>
      </c>
      <c r="I3058" t="s">
        <v>3272</v>
      </c>
      <c r="M3058" t="s">
        <v>3795</v>
      </c>
      <c r="N3058" t="s">
        <v>3275</v>
      </c>
      <c r="O3058" t="s">
        <v>3593</v>
      </c>
      <c r="P3058" s="211">
        <v>5000</v>
      </c>
      <c r="S3058" t="s">
        <v>3796</v>
      </c>
      <c r="T3058" t="s">
        <v>2685</v>
      </c>
      <c r="U3058" s="213">
        <v>6.25</v>
      </c>
      <c r="V3058" t="s">
        <v>1622</v>
      </c>
      <c r="W3058" t="s">
        <v>3579</v>
      </c>
      <c r="X3058" t="s">
        <v>3580</v>
      </c>
      <c r="Y3058" t="s">
        <v>3280</v>
      </c>
      <c r="Z3058" t="s">
        <v>4117</v>
      </c>
      <c r="AA3058">
        <v>790354</v>
      </c>
      <c r="AB3058" s="210">
        <v>37027.875</v>
      </c>
      <c r="AC3058" s="210">
        <v>37027.875</v>
      </c>
    </row>
    <row r="3059" spans="1:30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25">
        <f t="shared" si="240"/>
        <v>5000</v>
      </c>
      <c r="G3059" s="214">
        <v>1247868</v>
      </c>
      <c r="H3059" s="210">
        <v>37026.398622685185</v>
      </c>
      <c r="I3059" t="s">
        <v>3268</v>
      </c>
      <c r="M3059" t="s">
        <v>3795</v>
      </c>
      <c r="N3059" t="s">
        <v>3275</v>
      </c>
      <c r="O3059" t="s">
        <v>3327</v>
      </c>
      <c r="P3059" s="211">
        <v>5000</v>
      </c>
      <c r="S3059" t="s">
        <v>3796</v>
      </c>
      <c r="T3059" t="s">
        <v>2685</v>
      </c>
      <c r="U3059" s="213">
        <v>4.32</v>
      </c>
      <c r="V3059" t="s">
        <v>3502</v>
      </c>
      <c r="W3059" t="s">
        <v>3328</v>
      </c>
      <c r="X3059" t="s">
        <v>3329</v>
      </c>
      <c r="Y3059" t="s">
        <v>3280</v>
      </c>
      <c r="Z3059" t="s">
        <v>4117</v>
      </c>
      <c r="AA3059">
        <v>790355</v>
      </c>
      <c r="AB3059" s="210">
        <v>37027.875</v>
      </c>
      <c r="AC3059" s="210">
        <v>37027.875</v>
      </c>
    </row>
    <row r="3060" spans="1:30" x14ac:dyDescent="0.2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61</v>
      </c>
      <c r="F3060" s="225">
        <f t="shared" si="240"/>
        <v>305000</v>
      </c>
      <c r="G3060" s="214">
        <v>1247869</v>
      </c>
      <c r="H3060" s="210">
        <v>37026.398634259262</v>
      </c>
      <c r="I3060" t="s">
        <v>3134</v>
      </c>
      <c r="M3060" t="s">
        <v>3795</v>
      </c>
      <c r="N3060" t="s">
        <v>3303</v>
      </c>
      <c r="O3060" t="s">
        <v>1266</v>
      </c>
      <c r="Q3060" s="211">
        <v>5000</v>
      </c>
      <c r="S3060" t="s">
        <v>3796</v>
      </c>
      <c r="T3060" t="s">
        <v>2685</v>
      </c>
      <c r="U3060" s="213">
        <v>4.5</v>
      </c>
      <c r="V3060" t="s">
        <v>3514</v>
      </c>
      <c r="W3060" t="s">
        <v>1111</v>
      </c>
      <c r="X3060" t="s">
        <v>1112</v>
      </c>
      <c r="Y3060" t="s">
        <v>2803</v>
      </c>
      <c r="Z3060" t="s">
        <v>4117</v>
      </c>
      <c r="AA3060" t="s">
        <v>2117</v>
      </c>
      <c r="AB3060" s="210">
        <v>37196</v>
      </c>
      <c r="AC3060" s="210">
        <v>37256</v>
      </c>
      <c r="AD3060">
        <f>(AC3060-AB3060+1)*SUM(P3060:Q3060)</f>
        <v>305000</v>
      </c>
    </row>
    <row r="3061" spans="1:30" x14ac:dyDescent="0.2">
      <c r="A3061" s="44" t="str">
        <f t="shared" si="236"/>
        <v xml:space="preserve"> Metals Financial</v>
      </c>
      <c r="B3061" s="44" t="str">
        <f t="shared" si="237"/>
        <v/>
      </c>
      <c r="C3061" s="44" t="str">
        <f t="shared" si="238"/>
        <v>Metals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1</v>
      </c>
      <c r="F3061" s="225">
        <f t="shared" si="240"/>
        <v>16</v>
      </c>
      <c r="G3061" s="214">
        <v>1247870</v>
      </c>
      <c r="H3061" s="210">
        <v>37026.398634259262</v>
      </c>
      <c r="I3061" t="s">
        <v>2623</v>
      </c>
      <c r="M3061" t="s">
        <v>3801</v>
      </c>
      <c r="N3061" t="s">
        <v>2906</v>
      </c>
      <c r="O3061" t="s">
        <v>2907</v>
      </c>
      <c r="Q3061" s="211">
        <v>16</v>
      </c>
      <c r="S3061" t="s">
        <v>2684</v>
      </c>
      <c r="T3061" t="s">
        <v>2685</v>
      </c>
      <c r="U3061" s="213">
        <v>954.5</v>
      </c>
      <c r="V3061" t="s">
        <v>2789</v>
      </c>
      <c r="W3061" t="s">
        <v>2820</v>
      </c>
      <c r="X3061" t="s">
        <v>2688</v>
      </c>
      <c r="Y3061" t="s">
        <v>2689</v>
      </c>
      <c r="Z3061" t="s">
        <v>2690</v>
      </c>
      <c r="AA3061">
        <v>2130008</v>
      </c>
    </row>
    <row r="3062" spans="1:30" x14ac:dyDescent="0.2">
      <c r="A3062" s="44" t="str">
        <f t="shared" si="236"/>
        <v>US Natural Gas Financial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90</v>
      </c>
      <c r="F3062" s="225">
        <f t="shared" si="240"/>
        <v>450000</v>
      </c>
      <c r="G3062" s="214">
        <v>1247871</v>
      </c>
      <c r="H3062" s="210">
        <v>37026.398668981485</v>
      </c>
      <c r="I3062" t="s">
        <v>3134</v>
      </c>
      <c r="M3062" t="s">
        <v>3795</v>
      </c>
      <c r="N3062" t="s">
        <v>3303</v>
      </c>
      <c r="O3062" t="s">
        <v>1271</v>
      </c>
      <c r="Q3062" s="211">
        <v>5000</v>
      </c>
      <c r="S3062" t="s">
        <v>3796</v>
      </c>
      <c r="T3062" t="s">
        <v>2685</v>
      </c>
      <c r="U3062" s="213">
        <v>3.5</v>
      </c>
      <c r="V3062" t="s">
        <v>3514</v>
      </c>
      <c r="W3062" t="s">
        <v>1111</v>
      </c>
      <c r="X3062" t="s">
        <v>1112</v>
      </c>
      <c r="Y3062" t="s">
        <v>2803</v>
      </c>
      <c r="Z3062" t="s">
        <v>4117</v>
      </c>
      <c r="AA3062" t="s">
        <v>2118</v>
      </c>
      <c r="AB3062" s="210">
        <v>37257</v>
      </c>
      <c r="AC3062" s="210">
        <v>37346</v>
      </c>
      <c r="AD3062">
        <f>(AC3062-AB3062+1)*SUM(P3062:Q3062)</f>
        <v>450000</v>
      </c>
    </row>
    <row r="3063" spans="1:30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25">
        <f t="shared" si="240"/>
        <v>9113</v>
      </c>
      <c r="G3063" s="214">
        <v>1247872</v>
      </c>
      <c r="H3063" s="210">
        <v>37026.398680555554</v>
      </c>
      <c r="I3063" t="s">
        <v>1155</v>
      </c>
      <c r="M3063" t="s">
        <v>3795</v>
      </c>
      <c r="N3063" t="s">
        <v>3275</v>
      </c>
      <c r="O3063" t="s">
        <v>3584</v>
      </c>
      <c r="Q3063" s="211">
        <v>9113</v>
      </c>
      <c r="S3063" t="s">
        <v>3796</v>
      </c>
      <c r="T3063" t="s">
        <v>2685</v>
      </c>
      <c r="U3063" s="213">
        <v>4.335</v>
      </c>
      <c r="V3063" t="s">
        <v>1269</v>
      </c>
      <c r="W3063" t="s">
        <v>3586</v>
      </c>
      <c r="X3063" t="s">
        <v>3587</v>
      </c>
      <c r="Y3063" t="s">
        <v>3280</v>
      </c>
      <c r="Z3063" t="s">
        <v>4117</v>
      </c>
      <c r="AA3063">
        <v>790356</v>
      </c>
      <c r="AB3063" s="210">
        <v>37027.875</v>
      </c>
      <c r="AC3063" s="210">
        <v>37027.875</v>
      </c>
    </row>
    <row r="3064" spans="1:30" x14ac:dyDescent="0.2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25">
        <f t="shared" si="240"/>
        <v>20</v>
      </c>
      <c r="G3064" s="214">
        <v>1247873</v>
      </c>
      <c r="H3064" s="210">
        <v>37026.398715277777</v>
      </c>
      <c r="I3064" t="s">
        <v>2623</v>
      </c>
      <c r="M3064" t="s">
        <v>3801</v>
      </c>
      <c r="N3064" t="s">
        <v>2906</v>
      </c>
      <c r="O3064" t="s">
        <v>2907</v>
      </c>
      <c r="Q3064" s="211">
        <v>20</v>
      </c>
      <c r="S3064" t="s">
        <v>2684</v>
      </c>
      <c r="T3064" t="s">
        <v>2685</v>
      </c>
      <c r="U3064" s="213">
        <v>955.5</v>
      </c>
      <c r="V3064" t="s">
        <v>2789</v>
      </c>
      <c r="W3064" t="s">
        <v>2820</v>
      </c>
      <c r="X3064" t="s">
        <v>2688</v>
      </c>
      <c r="Y3064" t="s">
        <v>2689</v>
      </c>
      <c r="Z3064" t="s">
        <v>2690</v>
      </c>
      <c r="AA3064">
        <v>2130010</v>
      </c>
    </row>
    <row r="3065" spans="1:30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25">
        <f t="shared" si="240"/>
        <v>5000</v>
      </c>
      <c r="G3065" s="214">
        <v>1247875</v>
      </c>
      <c r="H3065" s="210">
        <v>37026.398738425924</v>
      </c>
      <c r="I3065" t="s">
        <v>3396</v>
      </c>
      <c r="M3065" t="s">
        <v>3795</v>
      </c>
      <c r="N3065" t="s">
        <v>3275</v>
      </c>
      <c r="O3065" t="s">
        <v>3569</v>
      </c>
      <c r="Q3065" s="211">
        <v>5000</v>
      </c>
      <c r="S3065" t="s">
        <v>3796</v>
      </c>
      <c r="T3065" t="s">
        <v>2685</v>
      </c>
      <c r="U3065" s="213">
        <v>4.8899999999999997</v>
      </c>
      <c r="V3065" t="s">
        <v>3398</v>
      </c>
      <c r="W3065" t="s">
        <v>3539</v>
      </c>
      <c r="X3065" t="s">
        <v>3540</v>
      </c>
      <c r="Y3065" t="s">
        <v>3280</v>
      </c>
      <c r="Z3065" t="s">
        <v>4117</v>
      </c>
      <c r="AA3065">
        <v>790358</v>
      </c>
      <c r="AB3065" s="210">
        <v>37027.875</v>
      </c>
      <c r="AC3065" s="210">
        <v>37027.875</v>
      </c>
    </row>
    <row r="3066" spans="1:30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25">
        <f t="shared" si="240"/>
        <v>10000</v>
      </c>
      <c r="G3066" s="214">
        <v>1247874</v>
      </c>
      <c r="H3066" s="210">
        <v>37026.398738425924</v>
      </c>
      <c r="I3066" t="s">
        <v>3565</v>
      </c>
      <c r="M3066" t="s">
        <v>3795</v>
      </c>
      <c r="N3066" t="s">
        <v>3275</v>
      </c>
      <c r="O3066" t="s">
        <v>1301</v>
      </c>
      <c r="Q3066" s="211">
        <v>10000</v>
      </c>
      <c r="S3066" t="s">
        <v>3796</v>
      </c>
      <c r="T3066" t="s">
        <v>2685</v>
      </c>
      <c r="U3066" s="213">
        <v>4.4550000000000001</v>
      </c>
      <c r="V3066" t="s">
        <v>1452</v>
      </c>
      <c r="W3066" t="s">
        <v>3586</v>
      </c>
      <c r="X3066" t="s">
        <v>1302</v>
      </c>
      <c r="Y3066" t="s">
        <v>3280</v>
      </c>
      <c r="Z3066" t="s">
        <v>4117</v>
      </c>
      <c r="AA3066">
        <v>790357</v>
      </c>
      <c r="AB3066" s="210">
        <v>37027.875</v>
      </c>
      <c r="AC3066" s="210">
        <v>37027.875</v>
      </c>
    </row>
    <row r="3067" spans="1:30" x14ac:dyDescent="0.2">
      <c r="A3067" s="44" t="str">
        <f t="shared" si="236"/>
        <v>US Natural Gas Financial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Financial</v>
      </c>
      <c r="E3067" s="44">
        <f>IF(VLOOKUP(S3067,'DD-Lookup'!$J$6:$L$50,3,FALSE)="Monthly",(YEAR(AC3067)-YEAR(AB3067))*12+MONTH(AC3067)-MONTH(AB3067)+1,(AC3067-AB3067+1))</f>
        <v>16</v>
      </c>
      <c r="F3067" s="225">
        <f t="shared" si="240"/>
        <v>240000</v>
      </c>
      <c r="G3067" s="214">
        <v>1247876</v>
      </c>
      <c r="H3067" s="210">
        <v>37026.39875</v>
      </c>
      <c r="I3067" t="s">
        <v>4237</v>
      </c>
      <c r="M3067" t="s">
        <v>3795</v>
      </c>
      <c r="N3067" t="s">
        <v>3247</v>
      </c>
      <c r="O3067" t="s">
        <v>3422</v>
      </c>
      <c r="P3067" s="211">
        <v>15000</v>
      </c>
      <c r="S3067" t="s">
        <v>3796</v>
      </c>
      <c r="T3067" t="s">
        <v>2685</v>
      </c>
      <c r="U3067" s="213">
        <v>4.43</v>
      </c>
      <c r="V3067" t="s">
        <v>3423</v>
      </c>
      <c r="W3067" t="s">
        <v>3424</v>
      </c>
      <c r="X3067" t="s">
        <v>3425</v>
      </c>
      <c r="Y3067" t="s">
        <v>2803</v>
      </c>
      <c r="Z3067" t="s">
        <v>4117</v>
      </c>
      <c r="AA3067" t="s">
        <v>2119</v>
      </c>
      <c r="AB3067" s="210">
        <v>37027.875</v>
      </c>
      <c r="AC3067" s="210">
        <v>37042.875</v>
      </c>
      <c r="AD3067">
        <f>(AC3067-AB3067+1)*SUM(P3067:Q3067)</f>
        <v>240000</v>
      </c>
    </row>
    <row r="3068" spans="1:30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25">
        <f t="shared" si="240"/>
        <v>5000</v>
      </c>
      <c r="G3068" s="214">
        <v>1247880</v>
      </c>
      <c r="H3068" s="210">
        <v>37026.398865740739</v>
      </c>
      <c r="I3068" t="s">
        <v>3822</v>
      </c>
      <c r="M3068" t="s">
        <v>3795</v>
      </c>
      <c r="N3068" t="s">
        <v>3275</v>
      </c>
      <c r="O3068" t="s">
        <v>3339</v>
      </c>
      <c r="P3068" s="211">
        <v>5000</v>
      </c>
      <c r="S3068" t="s">
        <v>3796</v>
      </c>
      <c r="T3068" t="s">
        <v>2685</v>
      </c>
      <c r="U3068" s="213">
        <v>4.29</v>
      </c>
      <c r="V3068" t="s">
        <v>1762</v>
      </c>
      <c r="W3068" t="s">
        <v>3328</v>
      </c>
      <c r="X3068" t="s">
        <v>3329</v>
      </c>
      <c r="Y3068" t="s">
        <v>3280</v>
      </c>
      <c r="Z3068" t="s">
        <v>4117</v>
      </c>
      <c r="AA3068">
        <v>790359</v>
      </c>
      <c r="AB3068" s="210">
        <v>37027.875</v>
      </c>
      <c r="AC3068" s="210">
        <v>37027.875</v>
      </c>
    </row>
    <row r="3069" spans="1:30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25">
        <f t="shared" si="240"/>
        <v>10000</v>
      </c>
      <c r="G3069" s="214">
        <v>1247879</v>
      </c>
      <c r="H3069" s="210">
        <v>37026.398865740739</v>
      </c>
      <c r="I3069" t="s">
        <v>3268</v>
      </c>
      <c r="M3069" t="s">
        <v>3795</v>
      </c>
      <c r="N3069" t="s">
        <v>3275</v>
      </c>
      <c r="O3069" t="s">
        <v>3457</v>
      </c>
      <c r="Q3069" s="211">
        <v>10000</v>
      </c>
      <c r="S3069" t="s">
        <v>3796</v>
      </c>
      <c r="T3069" t="s">
        <v>2685</v>
      </c>
      <c r="U3069" s="213">
        <v>4.45</v>
      </c>
      <c r="V3069" t="s">
        <v>3502</v>
      </c>
      <c r="W3069" t="s">
        <v>3459</v>
      </c>
      <c r="X3069" t="s">
        <v>3460</v>
      </c>
      <c r="Y3069" t="s">
        <v>3280</v>
      </c>
      <c r="Z3069" t="s">
        <v>4117</v>
      </c>
      <c r="AA3069">
        <v>790360</v>
      </c>
      <c r="AB3069" s="210">
        <v>37027.875</v>
      </c>
      <c r="AC3069" s="210">
        <v>37027.875</v>
      </c>
    </row>
    <row r="3070" spans="1:30" x14ac:dyDescent="0.2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90</v>
      </c>
      <c r="F3070" s="225">
        <f t="shared" si="240"/>
        <v>450000</v>
      </c>
      <c r="G3070" s="214">
        <v>1247882</v>
      </c>
      <c r="H3070" s="210">
        <v>37026.398923611108</v>
      </c>
      <c r="I3070" t="s">
        <v>3287</v>
      </c>
      <c r="M3070" t="s">
        <v>3795</v>
      </c>
      <c r="N3070" t="s">
        <v>3303</v>
      </c>
      <c r="O3070" t="s">
        <v>1271</v>
      </c>
      <c r="Q3070" s="211">
        <v>5000</v>
      </c>
      <c r="S3070" t="s">
        <v>3796</v>
      </c>
      <c r="T3070" t="s">
        <v>2685</v>
      </c>
      <c r="U3070" s="213">
        <v>3.6</v>
      </c>
      <c r="V3070" t="s">
        <v>1146</v>
      </c>
      <c r="W3070" t="s">
        <v>1111</v>
      </c>
      <c r="X3070" t="s">
        <v>1112</v>
      </c>
      <c r="Y3070" t="s">
        <v>2803</v>
      </c>
      <c r="Z3070" t="s">
        <v>4117</v>
      </c>
      <c r="AA3070" t="s">
        <v>2120</v>
      </c>
      <c r="AB3070" s="210">
        <v>37257</v>
      </c>
      <c r="AC3070" s="210">
        <v>37346</v>
      </c>
      <c r="AD3070">
        <f>(AC3070-AB3070+1)*SUM(P3070:Q3070)</f>
        <v>450000</v>
      </c>
    </row>
    <row r="3071" spans="1:30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214</v>
      </c>
      <c r="F3071" s="225">
        <f t="shared" si="240"/>
        <v>1070000</v>
      </c>
      <c r="G3071" s="214">
        <v>1247883</v>
      </c>
      <c r="H3071" s="210">
        <v>37026.398935185185</v>
      </c>
      <c r="I3071" t="s">
        <v>3272</v>
      </c>
      <c r="M3071" t="s">
        <v>3795</v>
      </c>
      <c r="N3071" t="s">
        <v>3303</v>
      </c>
      <c r="O3071" t="s">
        <v>1832</v>
      </c>
      <c r="Q3071" s="211">
        <v>5000</v>
      </c>
      <c r="S3071" t="s">
        <v>3796</v>
      </c>
      <c r="T3071" t="s">
        <v>2685</v>
      </c>
      <c r="U3071" s="213">
        <v>1.55</v>
      </c>
      <c r="V3071" t="s">
        <v>1116</v>
      </c>
      <c r="W3071" t="s">
        <v>1111</v>
      </c>
      <c r="X3071" t="s">
        <v>1112</v>
      </c>
      <c r="Y3071" t="s">
        <v>2803</v>
      </c>
      <c r="Z3071" t="s">
        <v>4117</v>
      </c>
      <c r="AA3071" t="s">
        <v>2121</v>
      </c>
      <c r="AB3071" s="210">
        <v>37347</v>
      </c>
      <c r="AC3071" s="210">
        <v>37560</v>
      </c>
      <c r="AD3071">
        <f>(AC3071-AB3071+1)*SUM(P3071:Q3071)</f>
        <v>1070000</v>
      </c>
    </row>
    <row r="3072" spans="1:30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25">
        <f t="shared" si="240"/>
        <v>5000</v>
      </c>
      <c r="G3072" s="214">
        <v>1247884</v>
      </c>
      <c r="H3072" s="210">
        <v>37026.399016203701</v>
      </c>
      <c r="I3072" t="s">
        <v>3568</v>
      </c>
      <c r="M3072" t="s">
        <v>3795</v>
      </c>
      <c r="N3072" t="s">
        <v>3275</v>
      </c>
      <c r="O3072" t="s">
        <v>3593</v>
      </c>
      <c r="Q3072" s="211">
        <v>5000</v>
      </c>
      <c r="S3072" t="s">
        <v>3796</v>
      </c>
      <c r="T3072" t="s">
        <v>2685</v>
      </c>
      <c r="U3072" s="213">
        <v>6.35</v>
      </c>
      <c r="V3072" t="s">
        <v>3612</v>
      </c>
      <c r="W3072" t="s">
        <v>3579</v>
      </c>
      <c r="X3072" t="s">
        <v>3580</v>
      </c>
      <c r="Y3072" t="s">
        <v>3280</v>
      </c>
      <c r="Z3072" t="s">
        <v>4117</v>
      </c>
      <c r="AA3072">
        <v>790361</v>
      </c>
      <c r="AB3072" s="210">
        <v>37027.875</v>
      </c>
      <c r="AC3072" s="210">
        <v>37027.875</v>
      </c>
    </row>
    <row r="3073" spans="1:29" x14ac:dyDescent="0.2">
      <c r="A3073" s="44" t="str">
        <f t="shared" si="236"/>
        <v xml:space="preserve"> Natural Gas Physical</v>
      </c>
      <c r="B3073" s="44" t="str">
        <f t="shared" si="237"/>
        <v/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16</v>
      </c>
      <c r="F3073" s="225">
        <f t="shared" si="240"/>
        <v>80000</v>
      </c>
      <c r="G3073" s="214">
        <v>1247885</v>
      </c>
      <c r="H3073" s="210">
        <v>37026.399085648147</v>
      </c>
      <c r="I3073" t="s">
        <v>3246</v>
      </c>
      <c r="M3073" t="s">
        <v>3795</v>
      </c>
      <c r="N3073" t="s">
        <v>3623</v>
      </c>
      <c r="O3073" t="s">
        <v>1637</v>
      </c>
      <c r="Q3073" s="211">
        <v>5000</v>
      </c>
      <c r="S3073" t="s">
        <v>4320</v>
      </c>
      <c r="T3073" t="s">
        <v>3625</v>
      </c>
      <c r="U3073" s="213">
        <v>6.05</v>
      </c>
      <c r="V3073" t="s">
        <v>2033</v>
      </c>
      <c r="W3073" t="s">
        <v>1471</v>
      </c>
      <c r="X3073" t="s">
        <v>3628</v>
      </c>
      <c r="Y3073" t="s">
        <v>3280</v>
      </c>
      <c r="Z3073" t="s">
        <v>4118</v>
      </c>
      <c r="AA3073">
        <v>790362</v>
      </c>
      <c r="AB3073" s="210">
        <v>37027.875</v>
      </c>
      <c r="AC3073" s="210">
        <v>37042.875</v>
      </c>
    </row>
    <row r="3074" spans="1:29" x14ac:dyDescent="0.2">
      <c r="A3074" s="44" t="str">
        <f t="shared" si="236"/>
        <v>US Crude Financial</v>
      </c>
      <c r="B3074" s="44" t="str">
        <f t="shared" si="237"/>
        <v>US</v>
      </c>
      <c r="C3074" s="44" t="str">
        <f t="shared" si="238"/>
        <v>Crude</v>
      </c>
      <c r="D3074" s="44" t="str">
        <f t="shared" si="239"/>
        <v>Financial</v>
      </c>
      <c r="E3074" s="44">
        <f>IF(VLOOKUP(S3074,'DD-Lookup'!$J$6:$L$50,3,FALSE)="Monthly",(YEAR(AC3074)-YEAR(AB3074))*12+MONTH(AC3074)-MONTH(AB3074)+1,(AC3074-AB3074+1))</f>
        <v>1</v>
      </c>
      <c r="F3074" s="225">
        <f t="shared" si="240"/>
        <v>50000</v>
      </c>
      <c r="G3074" s="214">
        <v>1247886</v>
      </c>
      <c r="H3074" s="210">
        <v>37026.399108796293</v>
      </c>
      <c r="I3074" t="s">
        <v>3246</v>
      </c>
      <c r="M3074" t="s">
        <v>4216</v>
      </c>
      <c r="N3074" t="s">
        <v>3046</v>
      </c>
      <c r="O3074" t="s">
        <v>3047</v>
      </c>
      <c r="P3074" s="211">
        <v>50000</v>
      </c>
      <c r="S3074" t="s">
        <v>3802</v>
      </c>
      <c r="T3074" t="s">
        <v>2685</v>
      </c>
      <c r="U3074" s="213">
        <v>28.7</v>
      </c>
      <c r="V3074" t="s">
        <v>1514</v>
      </c>
      <c r="W3074" t="s">
        <v>3049</v>
      </c>
      <c r="X3074" t="s">
        <v>3050</v>
      </c>
      <c r="Y3074" t="s">
        <v>2803</v>
      </c>
      <c r="Z3074" t="s">
        <v>4117</v>
      </c>
      <c r="AA3074" t="s">
        <v>2122</v>
      </c>
      <c r="AB3074" s="210">
        <v>37043</v>
      </c>
      <c r="AC3074" s="210">
        <v>37072</v>
      </c>
    </row>
    <row r="3075" spans="1:29" x14ac:dyDescent="0.2">
      <c r="A3075" s="44" t="str">
        <f t="shared" si="236"/>
        <v xml:space="preserve"> Power Physical</v>
      </c>
      <c r="B3075" s="44" t="str">
        <f t="shared" si="237"/>
        <v/>
      </c>
      <c r="C3075" s="44" t="str">
        <f t="shared" si="238"/>
        <v>Power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25">
        <f t="shared" si="240"/>
        <v>25</v>
      </c>
      <c r="G3075" s="214">
        <v>1247887</v>
      </c>
      <c r="H3075" s="210">
        <v>37026.39912037037</v>
      </c>
      <c r="I3075" t="s">
        <v>2754</v>
      </c>
      <c r="M3075" t="s">
        <v>3886</v>
      </c>
      <c r="N3075" t="s">
        <v>2734</v>
      </c>
      <c r="O3075" t="s">
        <v>2123</v>
      </c>
      <c r="P3075" s="211">
        <v>25</v>
      </c>
      <c r="S3075" t="s">
        <v>3794</v>
      </c>
      <c r="T3075" t="s">
        <v>2707</v>
      </c>
      <c r="U3075" s="213">
        <v>29.25</v>
      </c>
      <c r="V3075" t="s">
        <v>2755</v>
      </c>
      <c r="W3075" t="s">
        <v>2737</v>
      </c>
      <c r="X3075" t="s">
        <v>2710</v>
      </c>
      <c r="Y3075" t="s">
        <v>2711</v>
      </c>
      <c r="Z3075" t="s">
        <v>2712</v>
      </c>
      <c r="AA3075">
        <v>102475.1</v>
      </c>
      <c r="AB3075" s="210">
        <v>37028.875</v>
      </c>
      <c r="AC3075" s="210">
        <v>37028.875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25">
        <f t="shared" si="240"/>
        <v>10000</v>
      </c>
      <c r="G3076" s="214">
        <v>1247888</v>
      </c>
      <c r="H3076" s="210">
        <v>37026.39916666667</v>
      </c>
      <c r="I3076" t="s">
        <v>3334</v>
      </c>
      <c r="M3076" t="s">
        <v>3795</v>
      </c>
      <c r="N3076" t="s">
        <v>3275</v>
      </c>
      <c r="O3076" t="s">
        <v>3276</v>
      </c>
      <c r="Q3076" s="211">
        <v>10000</v>
      </c>
      <c r="S3076" t="s">
        <v>3796</v>
      </c>
      <c r="T3076" t="s">
        <v>2685</v>
      </c>
      <c r="U3076" s="213">
        <v>4.5374999999999996</v>
      </c>
      <c r="V3076" t="s">
        <v>3463</v>
      </c>
      <c r="W3076" t="s">
        <v>3278</v>
      </c>
      <c r="X3076" t="s">
        <v>3279</v>
      </c>
      <c r="Y3076" t="s">
        <v>3280</v>
      </c>
      <c r="Z3076" t="s">
        <v>4117</v>
      </c>
      <c r="AA3076">
        <v>790363</v>
      </c>
      <c r="AB3076" s="210">
        <v>37027.875</v>
      </c>
      <c r="AC3076" s="210">
        <v>37027.875</v>
      </c>
    </row>
    <row r="3077" spans="1:29" x14ac:dyDescent="0.2">
      <c r="A3077" s="44" t="str">
        <f t="shared" si="236"/>
        <v xml:space="preserve"> Metals Financial</v>
      </c>
      <c r="B3077" s="44" t="str">
        <f t="shared" si="237"/>
        <v/>
      </c>
      <c r="C3077" s="44" t="str">
        <f t="shared" si="238"/>
        <v>Metals</v>
      </c>
      <c r="D3077" s="44" t="str">
        <f t="shared" si="239"/>
        <v>Financial</v>
      </c>
      <c r="E3077" s="44">
        <f>IF(VLOOKUP(S3077,'DD-Lookup'!$J$6:$L$50,3,FALSE)="Monthly",(YEAR(AC3077)-YEAR(AB3077))*12+MONTH(AC3077)-MONTH(AB3077)+1,(AC3077-AB3077+1))</f>
        <v>1</v>
      </c>
      <c r="F3077" s="225">
        <f t="shared" si="240"/>
        <v>20</v>
      </c>
      <c r="G3077" s="214">
        <v>1247892</v>
      </c>
      <c r="H3077" s="210">
        <v>37026.399259259262</v>
      </c>
      <c r="I3077" t="s">
        <v>2806</v>
      </c>
      <c r="M3077" t="s">
        <v>3801</v>
      </c>
      <c r="N3077" t="s">
        <v>2682</v>
      </c>
      <c r="O3077" t="s">
        <v>2683</v>
      </c>
      <c r="P3077" s="211">
        <v>20</v>
      </c>
      <c r="S3077" t="s">
        <v>2684</v>
      </c>
      <c r="T3077" t="s">
        <v>2685</v>
      </c>
      <c r="U3077" s="213">
        <v>1674.5</v>
      </c>
      <c r="V3077" t="s">
        <v>2905</v>
      </c>
      <c r="W3077" t="s">
        <v>2874</v>
      </c>
      <c r="X3077" t="s">
        <v>2688</v>
      </c>
      <c r="Y3077" t="s">
        <v>2689</v>
      </c>
      <c r="Z3077" t="s">
        <v>2690</v>
      </c>
      <c r="AA3077">
        <v>2130014</v>
      </c>
    </row>
    <row r="3078" spans="1:29" x14ac:dyDescent="0.2">
      <c r="A3078" s="44" t="str">
        <f t="shared" si="236"/>
        <v xml:space="preserve"> Metals Financial</v>
      </c>
      <c r="B3078" s="44" t="str">
        <f t="shared" si="237"/>
        <v/>
      </c>
      <c r="C3078" s="44" t="str">
        <f t="shared" si="238"/>
        <v>Metals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1</v>
      </c>
      <c r="F3078" s="225">
        <f t="shared" si="240"/>
        <v>20</v>
      </c>
      <c r="G3078" s="214">
        <v>1247891</v>
      </c>
      <c r="H3078" s="210">
        <v>37026.399259259262</v>
      </c>
      <c r="I3078" t="s">
        <v>2806</v>
      </c>
      <c r="M3078" t="s">
        <v>3801</v>
      </c>
      <c r="N3078" t="s">
        <v>2682</v>
      </c>
      <c r="O3078" t="s">
        <v>2124</v>
      </c>
      <c r="Q3078" s="211">
        <v>20</v>
      </c>
      <c r="S3078" t="s">
        <v>2684</v>
      </c>
      <c r="T3078" t="s">
        <v>2685</v>
      </c>
      <c r="U3078" s="213">
        <v>1672</v>
      </c>
      <c r="V3078" t="s">
        <v>2905</v>
      </c>
      <c r="W3078" t="s">
        <v>2874</v>
      </c>
      <c r="X3078" t="s">
        <v>2688</v>
      </c>
      <c r="Y3078" t="s">
        <v>2689</v>
      </c>
      <c r="Z3078" t="s">
        <v>2690</v>
      </c>
      <c r="AA3078">
        <v>2130012</v>
      </c>
      <c r="AB3078" s="210">
        <v>37090.647222222222</v>
      </c>
      <c r="AC3078" s="210">
        <v>37090.647222222222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25">
        <f t="shared" si="240"/>
        <v>10000</v>
      </c>
      <c r="G3079" s="214">
        <v>1247893</v>
      </c>
      <c r="H3079" s="210">
        <v>37026.399282407408</v>
      </c>
      <c r="I3079" t="s">
        <v>3565</v>
      </c>
      <c r="M3079" t="s">
        <v>3795</v>
      </c>
      <c r="N3079" t="s">
        <v>3275</v>
      </c>
      <c r="O3079" t="s">
        <v>3470</v>
      </c>
      <c r="P3079" s="211">
        <v>10000</v>
      </c>
      <c r="S3079" t="s">
        <v>3796</v>
      </c>
      <c r="T3079" t="s">
        <v>2685</v>
      </c>
      <c r="U3079" s="213">
        <v>4.41</v>
      </c>
      <c r="V3079" t="s">
        <v>1321</v>
      </c>
      <c r="W3079" t="s">
        <v>3471</v>
      </c>
      <c r="X3079" t="s">
        <v>3472</v>
      </c>
      <c r="Y3079" t="s">
        <v>3280</v>
      </c>
      <c r="Z3079" t="s">
        <v>4117</v>
      </c>
      <c r="AA3079">
        <v>790364</v>
      </c>
      <c r="AB3079" s="210">
        <v>37027.875</v>
      </c>
      <c r="AC3079" s="210">
        <v>37027.875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25">
        <f t="shared" si="240"/>
        <v>25000</v>
      </c>
      <c r="G3080" s="214">
        <v>1247894</v>
      </c>
      <c r="H3080" s="210">
        <v>37026.399317129632</v>
      </c>
      <c r="I3080" t="s">
        <v>1131</v>
      </c>
      <c r="M3080" t="s">
        <v>3795</v>
      </c>
      <c r="N3080" t="s">
        <v>3275</v>
      </c>
      <c r="O3080" t="s">
        <v>3457</v>
      </c>
      <c r="P3080" s="211">
        <v>25000</v>
      </c>
      <c r="S3080" t="s">
        <v>3796</v>
      </c>
      <c r="T3080" t="s">
        <v>2685</v>
      </c>
      <c r="U3080" s="213">
        <v>4.4400000000000004</v>
      </c>
      <c r="V3080" t="s">
        <v>1411</v>
      </c>
      <c r="W3080" t="s">
        <v>3459</v>
      </c>
      <c r="X3080" t="s">
        <v>3460</v>
      </c>
      <c r="Y3080" t="s">
        <v>3280</v>
      </c>
      <c r="Z3080" t="s">
        <v>4117</v>
      </c>
      <c r="AA3080">
        <v>790365</v>
      </c>
      <c r="AB3080" s="210">
        <v>37027.875</v>
      </c>
      <c r="AC3080" s="210">
        <v>37027.875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25">
        <f t="shared" si="240"/>
        <v>20000</v>
      </c>
      <c r="G3081" s="214">
        <v>1247895</v>
      </c>
      <c r="H3081" s="210">
        <v>37026.399340277778</v>
      </c>
      <c r="I3081" t="s">
        <v>3157</v>
      </c>
      <c r="M3081" t="s">
        <v>3795</v>
      </c>
      <c r="N3081" t="s">
        <v>3275</v>
      </c>
      <c r="O3081" t="s">
        <v>1250</v>
      </c>
      <c r="P3081" s="211">
        <v>20000</v>
      </c>
      <c r="S3081" t="s">
        <v>3796</v>
      </c>
      <c r="T3081" t="s">
        <v>2685</v>
      </c>
      <c r="U3081" s="213">
        <v>4.67</v>
      </c>
      <c r="V3081" t="s">
        <v>1092</v>
      </c>
      <c r="W3081" t="s">
        <v>3491</v>
      </c>
      <c r="X3081" t="s">
        <v>3492</v>
      </c>
      <c r="Y3081" t="s">
        <v>3280</v>
      </c>
      <c r="Z3081" t="s">
        <v>4117</v>
      </c>
      <c r="AA3081">
        <v>790366</v>
      </c>
      <c r="AB3081" s="210">
        <v>37027.875</v>
      </c>
      <c r="AC3081" s="210">
        <v>37027.875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25">
        <f t="shared" si="240"/>
        <v>3028</v>
      </c>
      <c r="G3082" s="214">
        <v>1247896</v>
      </c>
      <c r="H3082" s="210">
        <v>37026.399351851855</v>
      </c>
      <c r="I3082" t="s">
        <v>3396</v>
      </c>
      <c r="M3082" t="s">
        <v>3795</v>
      </c>
      <c r="N3082" t="s">
        <v>3275</v>
      </c>
      <c r="O3082" t="s">
        <v>3337</v>
      </c>
      <c r="Q3082" s="211">
        <v>3028</v>
      </c>
      <c r="S3082" t="s">
        <v>3796</v>
      </c>
      <c r="T3082" t="s">
        <v>2685</v>
      </c>
      <c r="U3082" s="213">
        <v>4.3250000000000002</v>
      </c>
      <c r="V3082" t="s">
        <v>3443</v>
      </c>
      <c r="W3082" t="s">
        <v>3328</v>
      </c>
      <c r="X3082" t="s">
        <v>3329</v>
      </c>
      <c r="Y3082" t="s">
        <v>3280</v>
      </c>
      <c r="Z3082" t="s">
        <v>4117</v>
      </c>
      <c r="AA3082">
        <v>790367</v>
      </c>
      <c r="AB3082" s="210">
        <v>37027.875</v>
      </c>
      <c r="AC3082" s="210">
        <v>37027.875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25">
        <f t="shared" ref="F3083:F3146" si="245">E3083*SUM(P3083:Q3083)</f>
        <v>10000</v>
      </c>
      <c r="G3083" s="214">
        <v>1247897</v>
      </c>
      <c r="H3083" s="210">
        <v>37026.399386574078</v>
      </c>
      <c r="I3083" t="s">
        <v>4237</v>
      </c>
      <c r="M3083" t="s">
        <v>3795</v>
      </c>
      <c r="N3083" t="s">
        <v>3275</v>
      </c>
      <c r="O3083" t="s">
        <v>1193</v>
      </c>
      <c r="Q3083" s="211">
        <v>10000</v>
      </c>
      <c r="S3083" t="s">
        <v>3796</v>
      </c>
      <c r="T3083" t="s">
        <v>2685</v>
      </c>
      <c r="U3083" s="213">
        <v>4.4249999999999998</v>
      </c>
      <c r="V3083" t="s">
        <v>3765</v>
      </c>
      <c r="W3083" t="s">
        <v>3459</v>
      </c>
      <c r="X3083" t="s">
        <v>3460</v>
      </c>
      <c r="Y3083" t="s">
        <v>3280</v>
      </c>
      <c r="Z3083" t="s">
        <v>4117</v>
      </c>
      <c r="AA3083">
        <v>790368</v>
      </c>
      <c r="AB3083" s="210">
        <v>37027.875</v>
      </c>
      <c r="AC3083" s="210">
        <v>37027.875</v>
      </c>
    </row>
    <row r="3084" spans="1:29" x14ac:dyDescent="0.2">
      <c r="A3084" s="44" t="str">
        <f t="shared" si="241"/>
        <v xml:space="preserve"> Metals Financial</v>
      </c>
      <c r="B3084" s="44" t="str">
        <f t="shared" si="242"/>
        <v/>
      </c>
      <c r="C3084" s="44" t="str">
        <f t="shared" si="243"/>
        <v>Metals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25">
        <f t="shared" si="245"/>
        <v>20</v>
      </c>
      <c r="G3084" s="214">
        <v>1247898</v>
      </c>
      <c r="H3084" s="210">
        <v>37026.399444444447</v>
      </c>
      <c r="I3084" t="s">
        <v>2623</v>
      </c>
      <c r="M3084" t="s">
        <v>3801</v>
      </c>
      <c r="N3084" t="s">
        <v>2782</v>
      </c>
      <c r="O3084" t="s">
        <v>2783</v>
      </c>
      <c r="P3084" s="211">
        <v>20</v>
      </c>
      <c r="S3084" t="s">
        <v>2684</v>
      </c>
      <c r="T3084" t="s">
        <v>2685</v>
      </c>
      <c r="U3084" s="213">
        <v>1513</v>
      </c>
      <c r="V3084" t="s">
        <v>2790</v>
      </c>
      <c r="W3084" t="s">
        <v>2732</v>
      </c>
      <c r="X3084" t="s">
        <v>2688</v>
      </c>
      <c r="Y3084" t="s">
        <v>2689</v>
      </c>
      <c r="Z3084" t="s">
        <v>2690</v>
      </c>
      <c r="AA3084">
        <v>2130016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25">
        <f t="shared" si="245"/>
        <v>2700</v>
      </c>
      <c r="G3085" s="214">
        <v>1247899</v>
      </c>
      <c r="H3085" s="210">
        <v>37026.399548611109</v>
      </c>
      <c r="I3085" t="s">
        <v>3565</v>
      </c>
      <c r="M3085" t="s">
        <v>3795</v>
      </c>
      <c r="N3085" t="s">
        <v>3275</v>
      </c>
      <c r="O3085" t="s">
        <v>3407</v>
      </c>
      <c r="Q3085" s="211">
        <v>2700</v>
      </c>
      <c r="S3085" t="s">
        <v>3796</v>
      </c>
      <c r="T3085" t="s">
        <v>2685</v>
      </c>
      <c r="U3085" s="213">
        <v>4.67</v>
      </c>
      <c r="V3085" t="s">
        <v>1652</v>
      </c>
      <c r="W3085" t="s">
        <v>3408</v>
      </c>
      <c r="X3085" t="s">
        <v>3409</v>
      </c>
      <c r="Y3085" t="s">
        <v>3280</v>
      </c>
      <c r="Z3085" t="s">
        <v>4117</v>
      </c>
      <c r="AA3085">
        <v>790369</v>
      </c>
      <c r="AB3085" s="210">
        <v>37027.875</v>
      </c>
      <c r="AC3085" s="210">
        <v>37027.875</v>
      </c>
    </row>
    <row r="3086" spans="1:29" x14ac:dyDescent="0.2">
      <c r="A3086" s="44" t="str">
        <f t="shared" si="241"/>
        <v xml:space="preserve"> Metals Financial</v>
      </c>
      <c r="B3086" s="44" t="str">
        <f t="shared" si="242"/>
        <v/>
      </c>
      <c r="C3086" s="44" t="str">
        <f t="shared" si="243"/>
        <v>Metals</v>
      </c>
      <c r="D3086" s="44" t="str">
        <f t="shared" si="244"/>
        <v>Financial</v>
      </c>
      <c r="E3086" s="44">
        <f>IF(VLOOKUP(S3086,'DD-Lookup'!$J$6:$L$50,3,FALSE)="Monthly",(YEAR(AC3086)-YEAR(AB3086))*12+MONTH(AC3086)-MONTH(AB3086)+1,(AC3086-AB3086+1))</f>
        <v>1</v>
      </c>
      <c r="F3086" s="225">
        <f t="shared" si="245"/>
        <v>10</v>
      </c>
      <c r="G3086" s="214">
        <v>1247900</v>
      </c>
      <c r="H3086" s="210">
        <v>37026.399571759262</v>
      </c>
      <c r="I3086" t="s">
        <v>2815</v>
      </c>
      <c r="M3086" t="s">
        <v>3801</v>
      </c>
      <c r="N3086" t="s">
        <v>2682</v>
      </c>
      <c r="O3086" t="s">
        <v>2683</v>
      </c>
      <c r="Q3086" s="211">
        <v>10</v>
      </c>
      <c r="S3086" t="s">
        <v>2684</v>
      </c>
      <c r="T3086" t="s">
        <v>2685</v>
      </c>
      <c r="U3086" s="213">
        <v>1676</v>
      </c>
      <c r="V3086" t="s">
        <v>2887</v>
      </c>
      <c r="W3086" t="s">
        <v>2732</v>
      </c>
      <c r="X3086" t="s">
        <v>2688</v>
      </c>
      <c r="Y3086" t="s">
        <v>2689</v>
      </c>
      <c r="Z3086" t="s">
        <v>2690</v>
      </c>
      <c r="AA3086">
        <v>2130018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25">
        <f t="shared" si="245"/>
        <v>10000</v>
      </c>
      <c r="G3087" s="214">
        <v>1247901</v>
      </c>
      <c r="H3087" s="210">
        <v>37026.399594907409</v>
      </c>
      <c r="I3087" t="s">
        <v>3692</v>
      </c>
      <c r="M3087" t="s">
        <v>3795</v>
      </c>
      <c r="N3087" t="s">
        <v>3275</v>
      </c>
      <c r="O3087" t="s">
        <v>3584</v>
      </c>
      <c r="P3087" s="211">
        <v>10000</v>
      </c>
      <c r="S3087" t="s">
        <v>3796</v>
      </c>
      <c r="T3087" t="s">
        <v>2685</v>
      </c>
      <c r="U3087" s="213">
        <v>4.3250000000000002</v>
      </c>
      <c r="V3087" t="s">
        <v>1829</v>
      </c>
      <c r="W3087" t="s">
        <v>3586</v>
      </c>
      <c r="X3087" t="s">
        <v>3587</v>
      </c>
      <c r="Y3087" t="s">
        <v>3280</v>
      </c>
      <c r="Z3087" t="s">
        <v>4117</v>
      </c>
      <c r="AA3087">
        <v>790370</v>
      </c>
      <c r="AB3087" s="210">
        <v>37027.875</v>
      </c>
      <c r="AC3087" s="210">
        <v>37027.875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30</v>
      </c>
      <c r="F3088" s="225">
        <f t="shared" si="245"/>
        <v>150000</v>
      </c>
      <c r="G3088" s="214">
        <v>1247902</v>
      </c>
      <c r="H3088" s="210">
        <v>37026.399641203701</v>
      </c>
      <c r="I3088" t="s">
        <v>3591</v>
      </c>
      <c r="M3088" t="s">
        <v>3795</v>
      </c>
      <c r="N3088" t="s">
        <v>1288</v>
      </c>
      <c r="O3088" t="s">
        <v>2125</v>
      </c>
      <c r="Q3088" s="211">
        <v>5000</v>
      </c>
      <c r="S3088" t="s">
        <v>3796</v>
      </c>
      <c r="T3088" t="s">
        <v>2685</v>
      </c>
      <c r="U3088" s="213">
        <v>0.01</v>
      </c>
      <c r="V3088" t="s">
        <v>1697</v>
      </c>
      <c r="W3088" t="s">
        <v>3539</v>
      </c>
      <c r="X3088" t="s">
        <v>3540</v>
      </c>
      <c r="Y3088" t="s">
        <v>3280</v>
      </c>
      <c r="Z3088" t="s">
        <v>4117</v>
      </c>
      <c r="AA3088">
        <v>790371</v>
      </c>
      <c r="AB3088" s="210">
        <v>37043.875</v>
      </c>
      <c r="AC3088" s="210">
        <v>37072.875</v>
      </c>
    </row>
    <row r="3089" spans="1:30" x14ac:dyDescent="0.2">
      <c r="A3089" s="44" t="str">
        <f t="shared" si="241"/>
        <v>US Natural Gas Financial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16</v>
      </c>
      <c r="F3089" s="225">
        <f t="shared" si="245"/>
        <v>240000</v>
      </c>
      <c r="G3089" s="214">
        <v>1247905</v>
      </c>
      <c r="H3089" s="210">
        <v>37026.399652777778</v>
      </c>
      <c r="I3089" t="s">
        <v>3287</v>
      </c>
      <c r="M3089" t="s">
        <v>3795</v>
      </c>
      <c r="N3089" t="s">
        <v>3247</v>
      </c>
      <c r="O3089" t="s">
        <v>3422</v>
      </c>
      <c r="P3089" s="211">
        <v>15000</v>
      </c>
      <c r="S3089" t="s">
        <v>3796</v>
      </c>
      <c r="T3089" t="s">
        <v>2685</v>
      </c>
      <c r="U3089" s="213">
        <v>4.4249999999999998</v>
      </c>
      <c r="V3089" t="s">
        <v>2126</v>
      </c>
      <c r="W3089" t="s">
        <v>3424</v>
      </c>
      <c r="X3089" t="s">
        <v>3425</v>
      </c>
      <c r="Y3089" t="s">
        <v>2803</v>
      </c>
      <c r="Z3089" t="s">
        <v>4117</v>
      </c>
      <c r="AA3089" t="s">
        <v>2127</v>
      </c>
      <c r="AB3089" s="210">
        <v>37027.875</v>
      </c>
      <c r="AC3089" s="210">
        <v>37042.875</v>
      </c>
      <c r="AD3089">
        <f>(AC3089-AB3089+1)*SUM(P3089:Q3089)</f>
        <v>240000</v>
      </c>
    </row>
    <row r="3090" spans="1:30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25">
        <f t="shared" si="245"/>
        <v>10000</v>
      </c>
      <c r="G3090" s="214">
        <v>1247903</v>
      </c>
      <c r="H3090" s="210">
        <v>37026.399652777778</v>
      </c>
      <c r="I3090" t="s">
        <v>3134</v>
      </c>
      <c r="M3090" t="s">
        <v>3795</v>
      </c>
      <c r="N3090" t="s">
        <v>3275</v>
      </c>
      <c r="O3090" t="s">
        <v>3470</v>
      </c>
      <c r="Q3090" s="211">
        <v>10000</v>
      </c>
      <c r="S3090" t="s">
        <v>3796</v>
      </c>
      <c r="T3090" t="s">
        <v>2685</v>
      </c>
      <c r="U3090" s="213">
        <v>4.4249999999999998</v>
      </c>
      <c r="V3090" t="s">
        <v>2076</v>
      </c>
      <c r="W3090" t="s">
        <v>3471</v>
      </c>
      <c r="X3090" t="s">
        <v>3472</v>
      </c>
      <c r="Y3090" t="s">
        <v>3280</v>
      </c>
      <c r="Z3090" t="s">
        <v>4117</v>
      </c>
      <c r="AA3090">
        <v>790372</v>
      </c>
      <c r="AB3090" s="210">
        <v>37027.875</v>
      </c>
      <c r="AC3090" s="210">
        <v>37027.875</v>
      </c>
    </row>
    <row r="3091" spans="1:30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25">
        <f t="shared" si="245"/>
        <v>2656</v>
      </c>
      <c r="G3091" s="214">
        <v>1247904</v>
      </c>
      <c r="H3091" s="210">
        <v>37026.399652777778</v>
      </c>
      <c r="I3091" t="s">
        <v>3565</v>
      </c>
      <c r="M3091" t="s">
        <v>3795</v>
      </c>
      <c r="N3091" t="s">
        <v>3275</v>
      </c>
      <c r="O3091" t="s">
        <v>1359</v>
      </c>
      <c r="P3091" s="211">
        <v>2656</v>
      </c>
      <c r="S3091" t="s">
        <v>3796</v>
      </c>
      <c r="T3091" t="s">
        <v>2685</v>
      </c>
      <c r="U3091" s="213">
        <v>4.375</v>
      </c>
      <c r="V3091" t="s">
        <v>1321</v>
      </c>
      <c r="W3091" t="s">
        <v>3363</v>
      </c>
      <c r="X3091" t="s">
        <v>3364</v>
      </c>
      <c r="Y3091" t="s">
        <v>3280</v>
      </c>
      <c r="Z3091" t="s">
        <v>4117</v>
      </c>
      <c r="AA3091">
        <v>790373</v>
      </c>
      <c r="AB3091" s="210">
        <v>37027.875</v>
      </c>
      <c r="AC3091" s="210">
        <v>37027.875</v>
      </c>
    </row>
    <row r="3092" spans="1:30" x14ac:dyDescent="0.2">
      <c r="A3092" s="44" t="str">
        <f t="shared" si="241"/>
        <v xml:space="preserve"> Metals Financial</v>
      </c>
      <c r="B3092" s="44" t="str">
        <f t="shared" si="242"/>
        <v/>
      </c>
      <c r="C3092" s="44" t="str">
        <f t="shared" si="243"/>
        <v>Metals</v>
      </c>
      <c r="D3092" s="44" t="str">
        <f t="shared" si="244"/>
        <v>Financial</v>
      </c>
      <c r="E3092" s="44">
        <f>IF(VLOOKUP(S3092,'DD-Lookup'!$J$6:$L$50,3,FALSE)="Monthly",(YEAR(AC3092)-YEAR(AB3092))*12+MONTH(AC3092)-MONTH(AB3092)+1,(AC3092-AB3092+1))</f>
        <v>1</v>
      </c>
      <c r="F3092" s="225">
        <f t="shared" si="245"/>
        <v>10</v>
      </c>
      <c r="G3092" s="214">
        <v>1247906</v>
      </c>
      <c r="H3092" s="210">
        <v>37026.399675925924</v>
      </c>
      <c r="I3092" t="s">
        <v>2967</v>
      </c>
      <c r="M3092" t="s">
        <v>3801</v>
      </c>
      <c r="N3092" t="s">
        <v>2682</v>
      </c>
      <c r="O3092" t="s">
        <v>2683</v>
      </c>
      <c r="Q3092" s="211">
        <v>10</v>
      </c>
      <c r="S3092" t="s">
        <v>2684</v>
      </c>
      <c r="T3092" t="s">
        <v>2685</v>
      </c>
      <c r="U3092" s="213">
        <v>1676</v>
      </c>
      <c r="V3092" t="s">
        <v>2968</v>
      </c>
      <c r="W3092" t="s">
        <v>2732</v>
      </c>
      <c r="X3092" t="s">
        <v>2688</v>
      </c>
      <c r="Y3092" t="s">
        <v>2689</v>
      </c>
      <c r="Z3092" t="s">
        <v>2690</v>
      </c>
      <c r="AA3092">
        <v>2130020</v>
      </c>
    </row>
    <row r="3093" spans="1:30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25">
        <f t="shared" si="245"/>
        <v>10000</v>
      </c>
      <c r="G3093" s="214">
        <v>1247907</v>
      </c>
      <c r="H3093" s="210">
        <v>37026.399675925924</v>
      </c>
      <c r="I3093" t="s">
        <v>3281</v>
      </c>
      <c r="M3093" t="s">
        <v>3795</v>
      </c>
      <c r="N3093" t="s">
        <v>3275</v>
      </c>
      <c r="O3093" t="s">
        <v>3373</v>
      </c>
      <c r="P3093" s="211">
        <v>10000</v>
      </c>
      <c r="S3093" t="s">
        <v>3796</v>
      </c>
      <c r="T3093" t="s">
        <v>2685</v>
      </c>
      <c r="U3093" s="213">
        <v>4.4050000000000002</v>
      </c>
      <c r="V3093" t="s">
        <v>3362</v>
      </c>
      <c r="W3093" t="s">
        <v>3363</v>
      </c>
      <c r="X3093" t="s">
        <v>3364</v>
      </c>
      <c r="Y3093" t="s">
        <v>3280</v>
      </c>
      <c r="Z3093" t="s">
        <v>4117</v>
      </c>
      <c r="AA3093">
        <v>790374</v>
      </c>
      <c r="AB3093" s="210">
        <v>37027.875</v>
      </c>
      <c r="AC3093" s="210">
        <v>37027.875</v>
      </c>
    </row>
    <row r="3094" spans="1:30" x14ac:dyDescent="0.2">
      <c r="A3094" s="44" t="str">
        <f t="shared" si="241"/>
        <v>US Natural Gas Financial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Financial</v>
      </c>
      <c r="E3094" s="44">
        <f>IF(VLOOKUP(S3094,'DD-Lookup'!$J$6:$L$50,3,FALSE)="Monthly",(YEAR(AC3094)-YEAR(AB3094))*12+MONTH(AC3094)-MONTH(AB3094)+1,(AC3094-AB3094+1))</f>
        <v>30</v>
      </c>
      <c r="F3094" s="225">
        <f t="shared" si="245"/>
        <v>450000</v>
      </c>
      <c r="G3094" s="214">
        <v>1247908</v>
      </c>
      <c r="H3094" s="210">
        <v>37026.399722222224</v>
      </c>
      <c r="I3094" t="s">
        <v>3324</v>
      </c>
      <c r="M3094" t="s">
        <v>3795</v>
      </c>
      <c r="N3094" t="s">
        <v>3247</v>
      </c>
      <c r="O3094" t="s">
        <v>3248</v>
      </c>
      <c r="P3094" s="211">
        <v>15000</v>
      </c>
      <c r="S3094" t="s">
        <v>3796</v>
      </c>
      <c r="T3094" t="s">
        <v>2685</v>
      </c>
      <c r="U3094" s="213">
        <v>4.4850000000000003</v>
      </c>
      <c r="V3094" t="s">
        <v>3330</v>
      </c>
      <c r="W3094" t="s">
        <v>3975</v>
      </c>
      <c r="X3094" t="s">
        <v>3250</v>
      </c>
      <c r="Y3094" t="s">
        <v>2803</v>
      </c>
      <c r="Z3094" t="s">
        <v>4117</v>
      </c>
      <c r="AA3094" t="s">
        <v>2128</v>
      </c>
      <c r="AB3094" s="210">
        <v>37043.875</v>
      </c>
      <c r="AC3094" s="210">
        <v>37072.875</v>
      </c>
      <c r="AD3094">
        <f>(AC3094-AB3094+1)*SUM(P3094:Q3094)</f>
        <v>450000</v>
      </c>
    </row>
    <row r="3095" spans="1:30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25">
        <f t="shared" si="245"/>
        <v>5000</v>
      </c>
      <c r="G3095" s="214">
        <v>1247909</v>
      </c>
      <c r="H3095" s="210">
        <v>37026.399756944447</v>
      </c>
      <c r="I3095" t="s">
        <v>3093</v>
      </c>
      <c r="M3095" t="s">
        <v>3795</v>
      </c>
      <c r="N3095" t="s">
        <v>3275</v>
      </c>
      <c r="O3095" t="s">
        <v>3339</v>
      </c>
      <c r="Q3095" s="211">
        <v>5000</v>
      </c>
      <c r="S3095" t="s">
        <v>3796</v>
      </c>
      <c r="T3095" t="s">
        <v>2685</v>
      </c>
      <c r="U3095" s="213">
        <v>4.2949999999999999</v>
      </c>
      <c r="V3095" t="s">
        <v>1224</v>
      </c>
      <c r="W3095" t="s">
        <v>3328</v>
      </c>
      <c r="X3095" t="s">
        <v>3329</v>
      </c>
      <c r="Y3095" t="s">
        <v>3280</v>
      </c>
      <c r="Z3095" t="s">
        <v>4117</v>
      </c>
      <c r="AA3095">
        <v>790375</v>
      </c>
      <c r="AB3095" s="210">
        <v>37027.875</v>
      </c>
      <c r="AC3095" s="210">
        <v>37027.875</v>
      </c>
    </row>
    <row r="3096" spans="1:30" x14ac:dyDescent="0.2">
      <c r="A3096" s="44" t="str">
        <f t="shared" si="241"/>
        <v xml:space="preserve"> Oil Products Financial</v>
      </c>
      <c r="B3096" s="44" t="str">
        <f t="shared" si="242"/>
        <v/>
      </c>
      <c r="C3096" s="44" t="str">
        <f t="shared" si="243"/>
        <v>Oil Products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30</v>
      </c>
      <c r="F3096" s="225">
        <f t="shared" si="245"/>
        <v>150000</v>
      </c>
      <c r="G3096" s="214">
        <v>1247910</v>
      </c>
      <c r="H3096" s="210">
        <v>37026.399768518517</v>
      </c>
      <c r="I3096" t="s">
        <v>3078</v>
      </c>
      <c r="M3096" t="s">
        <v>3799</v>
      </c>
      <c r="N3096" t="s">
        <v>3079</v>
      </c>
      <c r="O3096" t="s">
        <v>3080</v>
      </c>
      <c r="P3096" s="211">
        <v>5000</v>
      </c>
      <c r="S3096" t="s">
        <v>3803</v>
      </c>
      <c r="T3096" t="s">
        <v>2685</v>
      </c>
      <c r="U3096" s="213">
        <v>228.5</v>
      </c>
      <c r="V3096" t="s">
        <v>3081</v>
      </c>
      <c r="W3096" t="s">
        <v>3082</v>
      </c>
      <c r="X3096" t="s">
        <v>3083</v>
      </c>
      <c r="Y3096" t="s">
        <v>2803</v>
      </c>
      <c r="Z3096" t="s">
        <v>2942</v>
      </c>
      <c r="AA3096" t="s">
        <v>2129</v>
      </c>
      <c r="AB3096" s="210">
        <v>37043</v>
      </c>
      <c r="AC3096" s="210">
        <v>37072</v>
      </c>
    </row>
    <row r="3097" spans="1:30" x14ac:dyDescent="0.2">
      <c r="A3097" s="44" t="str">
        <f t="shared" si="241"/>
        <v>US Natural Gas Financial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153</v>
      </c>
      <c r="F3097" s="225">
        <f t="shared" si="245"/>
        <v>765000</v>
      </c>
      <c r="G3097" s="214">
        <v>1247911</v>
      </c>
      <c r="H3097" s="210">
        <v>37026.39980324074</v>
      </c>
      <c r="I3097" t="s">
        <v>3246</v>
      </c>
      <c r="M3097" t="s">
        <v>3795</v>
      </c>
      <c r="N3097" t="s">
        <v>3247</v>
      </c>
      <c r="O3097" t="s">
        <v>3430</v>
      </c>
      <c r="P3097" s="211">
        <v>5000</v>
      </c>
      <c r="S3097" t="s">
        <v>3796</v>
      </c>
      <c r="T3097" t="s">
        <v>2685</v>
      </c>
      <c r="U3097" s="213">
        <v>4.585</v>
      </c>
      <c r="V3097" t="s">
        <v>1397</v>
      </c>
      <c r="W3097" t="s">
        <v>3975</v>
      </c>
      <c r="X3097" t="s">
        <v>3250</v>
      </c>
      <c r="Y3097" t="s">
        <v>2803</v>
      </c>
      <c r="Z3097" t="s">
        <v>4117</v>
      </c>
      <c r="AA3097" t="s">
        <v>2130</v>
      </c>
      <c r="AB3097" s="210">
        <v>37043</v>
      </c>
      <c r="AC3097" s="210">
        <v>37195</v>
      </c>
      <c r="AD3097">
        <f>(AC3097-AB3097+1)*SUM(P3097:Q3097)</f>
        <v>765000</v>
      </c>
    </row>
    <row r="3098" spans="1:30" x14ac:dyDescent="0.2">
      <c r="A3098" s="44" t="str">
        <f t="shared" si="241"/>
        <v xml:space="preserve"> Natural Gas Physical</v>
      </c>
      <c r="B3098" s="44" t="str">
        <f t="shared" si="242"/>
        <v/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25">
        <f t="shared" si="245"/>
        <v>5000</v>
      </c>
      <c r="G3098" s="214">
        <v>1247912</v>
      </c>
      <c r="H3098" s="210">
        <v>37026.399872685186</v>
      </c>
      <c r="I3098" t="s">
        <v>1416</v>
      </c>
      <c r="M3098" t="s">
        <v>3795</v>
      </c>
      <c r="N3098" t="s">
        <v>3623</v>
      </c>
      <c r="O3098" t="s">
        <v>1454</v>
      </c>
      <c r="Q3098" s="211">
        <v>5000</v>
      </c>
      <c r="S3098" t="s">
        <v>4320</v>
      </c>
      <c r="T3098" t="s">
        <v>3625</v>
      </c>
      <c r="U3098" s="213">
        <v>6.0750000000000002</v>
      </c>
      <c r="V3098" t="s">
        <v>1579</v>
      </c>
      <c r="W3098" t="s">
        <v>3627</v>
      </c>
      <c r="X3098" t="s">
        <v>3628</v>
      </c>
      <c r="Y3098" t="s">
        <v>3280</v>
      </c>
      <c r="Z3098" t="s">
        <v>4118</v>
      </c>
      <c r="AA3098">
        <v>790376</v>
      </c>
      <c r="AB3098" s="210">
        <v>37027.875</v>
      </c>
      <c r="AC3098" s="210">
        <v>37027.875</v>
      </c>
    </row>
    <row r="3099" spans="1:30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25">
        <f t="shared" si="245"/>
        <v>5000</v>
      </c>
      <c r="G3099" s="214">
        <v>1247913</v>
      </c>
      <c r="H3099" s="210">
        <v>37026.399872685186</v>
      </c>
      <c r="I3099" t="s">
        <v>3256</v>
      </c>
      <c r="M3099" t="s">
        <v>3795</v>
      </c>
      <c r="N3099" t="s">
        <v>3275</v>
      </c>
      <c r="O3099" t="s">
        <v>3340</v>
      </c>
      <c r="P3099" s="211">
        <v>5000</v>
      </c>
      <c r="S3099" t="s">
        <v>3796</v>
      </c>
      <c r="T3099" t="s">
        <v>2685</v>
      </c>
      <c r="U3099" s="213">
        <v>4.32</v>
      </c>
      <c r="V3099" t="s">
        <v>1533</v>
      </c>
      <c r="W3099" t="s">
        <v>3328</v>
      </c>
      <c r="X3099" t="s">
        <v>3329</v>
      </c>
      <c r="Y3099" t="s">
        <v>3280</v>
      </c>
      <c r="Z3099" t="s">
        <v>4117</v>
      </c>
      <c r="AA3099">
        <v>790377</v>
      </c>
      <c r="AB3099" s="210">
        <v>37027.875</v>
      </c>
      <c r="AC3099" s="210">
        <v>37027.875</v>
      </c>
    </row>
    <row r="3100" spans="1:30" x14ac:dyDescent="0.2">
      <c r="A3100" s="44" t="str">
        <f t="shared" si="241"/>
        <v>US Natural Gas Financial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31</v>
      </c>
      <c r="F3100" s="225">
        <f t="shared" si="245"/>
        <v>310000</v>
      </c>
      <c r="G3100" s="214">
        <v>1247914</v>
      </c>
      <c r="H3100" s="210">
        <v>37026.399918981479</v>
      </c>
      <c r="I3100" t="s">
        <v>3212</v>
      </c>
      <c r="M3100" t="s">
        <v>3795</v>
      </c>
      <c r="N3100" t="s">
        <v>3247</v>
      </c>
      <c r="O3100" t="s">
        <v>3300</v>
      </c>
      <c r="P3100" s="211">
        <v>10000</v>
      </c>
      <c r="S3100" t="s">
        <v>3796</v>
      </c>
      <c r="T3100" t="s">
        <v>2685</v>
      </c>
      <c r="U3100" s="213">
        <v>4.5475000000000003</v>
      </c>
      <c r="V3100" t="s">
        <v>1490</v>
      </c>
      <c r="W3100" t="s">
        <v>3975</v>
      </c>
      <c r="X3100" t="s">
        <v>3250</v>
      </c>
      <c r="Y3100" t="s">
        <v>2803</v>
      </c>
      <c r="Z3100" t="s">
        <v>4117</v>
      </c>
      <c r="AA3100" t="s">
        <v>2131</v>
      </c>
      <c r="AB3100" s="210">
        <v>37073.875</v>
      </c>
      <c r="AC3100" s="210">
        <v>37103.875</v>
      </c>
      <c r="AD3100">
        <f>(AC3100-AB3100+1)*SUM(P3100:Q3100)</f>
        <v>310000</v>
      </c>
    </row>
    <row r="3101" spans="1:30" x14ac:dyDescent="0.2">
      <c r="A3101" s="44" t="str">
        <f t="shared" si="241"/>
        <v>US Power Physical</v>
      </c>
      <c r="B3101" s="44" t="str">
        <f t="shared" si="242"/>
        <v>US</v>
      </c>
      <c r="C3101" s="44" t="str">
        <f t="shared" si="243"/>
        <v>Power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31</v>
      </c>
      <c r="F3101" s="225">
        <f t="shared" si="245"/>
        <v>775</v>
      </c>
      <c r="G3101" s="214">
        <v>1247916</v>
      </c>
      <c r="H3101" s="210">
        <v>37026.399930555555</v>
      </c>
      <c r="I3101" t="s">
        <v>3246</v>
      </c>
      <c r="M3101" t="s">
        <v>3886</v>
      </c>
      <c r="N3101" t="s">
        <v>3645</v>
      </c>
      <c r="O3101" t="s">
        <v>1965</v>
      </c>
      <c r="Q3101" s="211">
        <v>25</v>
      </c>
      <c r="S3101" t="s">
        <v>3794</v>
      </c>
      <c r="T3101" t="s">
        <v>2685</v>
      </c>
      <c r="U3101" s="213">
        <v>355</v>
      </c>
      <c r="V3101" t="s">
        <v>1283</v>
      </c>
      <c r="W3101" t="s">
        <v>1204</v>
      </c>
      <c r="X3101" t="s">
        <v>3649</v>
      </c>
      <c r="Y3101" t="s">
        <v>3074</v>
      </c>
      <c r="Z3101" t="s">
        <v>4112</v>
      </c>
      <c r="AA3101">
        <v>611276.1</v>
      </c>
      <c r="AB3101" s="210">
        <v>37073.875</v>
      </c>
      <c r="AC3101" s="210">
        <v>37103.875</v>
      </c>
    </row>
    <row r="3102" spans="1:30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25">
        <f t="shared" si="245"/>
        <v>4016</v>
      </c>
      <c r="G3102" s="214">
        <v>1247917</v>
      </c>
      <c r="H3102" s="210">
        <v>37026.399976851855</v>
      </c>
      <c r="I3102" t="s">
        <v>3281</v>
      </c>
      <c r="M3102" t="s">
        <v>3795</v>
      </c>
      <c r="N3102" t="s">
        <v>3275</v>
      </c>
      <c r="O3102" t="s">
        <v>3276</v>
      </c>
      <c r="P3102" s="211">
        <v>4016</v>
      </c>
      <c r="S3102" t="s">
        <v>3796</v>
      </c>
      <c r="T3102" t="s">
        <v>2685</v>
      </c>
      <c r="U3102" s="213">
        <v>4.5336999999999996</v>
      </c>
      <c r="V3102" t="s">
        <v>3282</v>
      </c>
      <c r="W3102" t="s">
        <v>3278</v>
      </c>
      <c r="X3102" t="s">
        <v>3279</v>
      </c>
      <c r="Y3102" t="s">
        <v>3280</v>
      </c>
      <c r="Z3102" t="s">
        <v>4117</v>
      </c>
      <c r="AA3102">
        <v>790378</v>
      </c>
      <c r="AB3102" s="210">
        <v>37027.875</v>
      </c>
      <c r="AC3102" s="210">
        <v>37027.875</v>
      </c>
    </row>
    <row r="3103" spans="1:30" x14ac:dyDescent="0.2">
      <c r="A3103" s="44" t="str">
        <f t="shared" si="241"/>
        <v xml:space="preserve"> Crude Financial</v>
      </c>
      <c r="B3103" s="44" t="str">
        <f t="shared" si="242"/>
        <v/>
      </c>
      <c r="C3103" s="44" t="str">
        <f t="shared" si="243"/>
        <v>Crude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25">
        <f t="shared" si="245"/>
        <v>100000</v>
      </c>
      <c r="G3103" s="214">
        <v>1247918</v>
      </c>
      <c r="H3103" s="210">
        <v>37026.400000000001</v>
      </c>
      <c r="I3103" t="s">
        <v>3045</v>
      </c>
      <c r="M3103" t="s">
        <v>4216</v>
      </c>
      <c r="N3103" t="s">
        <v>2132</v>
      </c>
      <c r="O3103" t="s">
        <v>2133</v>
      </c>
      <c r="Q3103" s="211">
        <v>100000</v>
      </c>
      <c r="S3103" t="s">
        <v>3798</v>
      </c>
      <c r="T3103" t="s">
        <v>2685</v>
      </c>
      <c r="U3103" s="213">
        <v>-0.02</v>
      </c>
      <c r="V3103" t="s">
        <v>2134</v>
      </c>
      <c r="W3103" t="s">
        <v>2135</v>
      </c>
      <c r="X3103" t="s">
        <v>2136</v>
      </c>
      <c r="Y3103" t="s">
        <v>2803</v>
      </c>
      <c r="Z3103" t="s">
        <v>2942</v>
      </c>
      <c r="AA3103" t="s">
        <v>2137</v>
      </c>
      <c r="AB3103" s="210">
        <v>37073</v>
      </c>
      <c r="AC3103" s="210">
        <v>37103</v>
      </c>
    </row>
    <row r="3104" spans="1:30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25">
        <f t="shared" si="245"/>
        <v>5000</v>
      </c>
      <c r="G3104" s="214">
        <v>1247919</v>
      </c>
      <c r="H3104" s="210">
        <v>37026.400023148148</v>
      </c>
      <c r="I3104" t="s">
        <v>3475</v>
      </c>
      <c r="M3104" t="s">
        <v>3795</v>
      </c>
      <c r="N3104" t="s">
        <v>3275</v>
      </c>
      <c r="O3104" t="s">
        <v>3577</v>
      </c>
      <c r="P3104" s="211">
        <v>5000</v>
      </c>
      <c r="S3104" t="s">
        <v>3796</v>
      </c>
      <c r="T3104" t="s">
        <v>2685</v>
      </c>
      <c r="U3104" s="213">
        <v>4.95</v>
      </c>
      <c r="V3104" t="s">
        <v>1864</v>
      </c>
      <c r="W3104" t="s">
        <v>3579</v>
      </c>
      <c r="X3104" t="s">
        <v>3580</v>
      </c>
      <c r="Y3104" t="s">
        <v>3280</v>
      </c>
      <c r="Z3104" t="s">
        <v>4117</v>
      </c>
      <c r="AA3104">
        <v>790379</v>
      </c>
      <c r="AB3104" s="210">
        <v>37027.875</v>
      </c>
      <c r="AC3104" s="210">
        <v>37027.875</v>
      </c>
    </row>
    <row r="3105" spans="1:31" x14ac:dyDescent="0.2">
      <c r="A3105" s="44" t="str">
        <f t="shared" si="241"/>
        <v>US Power Physical</v>
      </c>
      <c r="B3105" s="44" t="str">
        <f t="shared" si="242"/>
        <v>US</v>
      </c>
      <c r="C3105" s="44" t="str">
        <f t="shared" si="243"/>
        <v>Power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15</v>
      </c>
      <c r="F3105" s="225">
        <f t="shared" si="245"/>
        <v>375</v>
      </c>
      <c r="G3105" s="214">
        <v>1247920</v>
      </c>
      <c r="H3105" s="210">
        <v>37026.400057870371</v>
      </c>
      <c r="I3105" t="s">
        <v>3145</v>
      </c>
      <c r="M3105" t="s">
        <v>3886</v>
      </c>
      <c r="N3105" t="s">
        <v>3645</v>
      </c>
      <c r="O3105" t="s">
        <v>2073</v>
      </c>
      <c r="P3105" s="211">
        <v>25</v>
      </c>
      <c r="S3105" t="s">
        <v>3794</v>
      </c>
      <c r="T3105" t="s">
        <v>2685</v>
      </c>
      <c r="U3105" s="213">
        <v>245</v>
      </c>
      <c r="V3105" t="s">
        <v>3661</v>
      </c>
      <c r="W3105" t="s">
        <v>3659</v>
      </c>
      <c r="X3105" t="s">
        <v>3649</v>
      </c>
      <c r="Y3105" t="s">
        <v>3074</v>
      </c>
      <c r="Z3105" t="s">
        <v>4112</v>
      </c>
      <c r="AA3105">
        <v>611277.1</v>
      </c>
      <c r="AB3105" s="210">
        <v>37028.875</v>
      </c>
      <c r="AC3105" s="210">
        <v>37042.875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25">
        <f t="shared" si="245"/>
        <v>10000</v>
      </c>
      <c r="G3106" s="214">
        <v>1247921</v>
      </c>
      <c r="H3106" s="210">
        <v>37026.400081018517</v>
      </c>
      <c r="I3106" t="s">
        <v>1084</v>
      </c>
      <c r="M3106" t="s">
        <v>3795</v>
      </c>
      <c r="N3106" t="s">
        <v>3275</v>
      </c>
      <c r="O3106" t="s">
        <v>1250</v>
      </c>
      <c r="P3106" s="211">
        <v>10000</v>
      </c>
      <c r="S3106" t="s">
        <v>3796</v>
      </c>
      <c r="T3106" t="s">
        <v>2685</v>
      </c>
      <c r="U3106" s="213">
        <v>4.66</v>
      </c>
      <c r="V3106" t="s">
        <v>1415</v>
      </c>
      <c r="W3106" t="s">
        <v>3491</v>
      </c>
      <c r="X3106" t="s">
        <v>3492</v>
      </c>
      <c r="Y3106" t="s">
        <v>3280</v>
      </c>
      <c r="Z3106" t="s">
        <v>4117</v>
      </c>
      <c r="AA3106">
        <v>790380</v>
      </c>
      <c r="AB3106" s="210">
        <v>37027.875</v>
      </c>
      <c r="AC3106" s="210">
        <v>37027.875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25">
        <f t="shared" si="245"/>
        <v>2500</v>
      </c>
      <c r="G3107" s="214">
        <v>1247922</v>
      </c>
      <c r="H3107" s="210">
        <v>37026.400092592594</v>
      </c>
      <c r="I3107" t="s">
        <v>3822</v>
      </c>
      <c r="M3107" t="s">
        <v>3795</v>
      </c>
      <c r="N3107" t="s">
        <v>3275</v>
      </c>
      <c r="O3107" t="s">
        <v>3340</v>
      </c>
      <c r="Q3107" s="211">
        <v>2500</v>
      </c>
      <c r="S3107" t="s">
        <v>3796</v>
      </c>
      <c r="T3107" t="s">
        <v>2685</v>
      </c>
      <c r="U3107" s="213">
        <v>4.3250000000000002</v>
      </c>
      <c r="V3107" t="s">
        <v>3400</v>
      </c>
      <c r="W3107" t="s">
        <v>3328</v>
      </c>
      <c r="X3107" t="s">
        <v>3329</v>
      </c>
      <c r="Y3107" t="s">
        <v>3280</v>
      </c>
      <c r="Z3107" t="s">
        <v>4117</v>
      </c>
      <c r="AA3107">
        <v>790381</v>
      </c>
      <c r="AB3107" s="210">
        <v>37027.875</v>
      </c>
      <c r="AC3107" s="210">
        <v>37027.875</v>
      </c>
    </row>
    <row r="3108" spans="1:31" x14ac:dyDescent="0.2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30</v>
      </c>
      <c r="F3108" s="225">
        <f t="shared" si="245"/>
        <v>150000</v>
      </c>
      <c r="G3108" s="214">
        <v>1247923</v>
      </c>
      <c r="H3108" s="210">
        <v>37026.40011574074</v>
      </c>
      <c r="I3108" t="s">
        <v>3287</v>
      </c>
      <c r="M3108" t="s">
        <v>3795</v>
      </c>
      <c r="N3108" t="s">
        <v>3247</v>
      </c>
      <c r="O3108" t="s">
        <v>3248</v>
      </c>
      <c r="P3108" s="211">
        <v>5000</v>
      </c>
      <c r="S3108" t="s">
        <v>3796</v>
      </c>
      <c r="T3108" t="s">
        <v>2685</v>
      </c>
      <c r="U3108" s="213">
        <v>4.4800000000000004</v>
      </c>
      <c r="V3108" t="s">
        <v>1524</v>
      </c>
      <c r="W3108" t="s">
        <v>3975</v>
      </c>
      <c r="X3108" t="s">
        <v>3250</v>
      </c>
      <c r="Y3108" t="s">
        <v>2803</v>
      </c>
      <c r="Z3108" t="s">
        <v>4117</v>
      </c>
      <c r="AA3108" t="s">
        <v>2138</v>
      </c>
      <c r="AB3108" s="210">
        <v>37043.875</v>
      </c>
      <c r="AC3108" s="210">
        <v>37072.875</v>
      </c>
      <c r="AD3108">
        <f>(AC3108-AB3108+1)*SUM(P3108:Q3108)</f>
        <v>150000</v>
      </c>
    </row>
    <row r="3109" spans="1:31" x14ac:dyDescent="0.2">
      <c r="A3109" s="44" t="str">
        <f t="shared" si="241"/>
        <v xml:space="preserve"> Natural Gas Physical</v>
      </c>
      <c r="B3109" s="44" t="str">
        <f t="shared" si="242"/>
        <v/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25">
        <f t="shared" si="245"/>
        <v>65</v>
      </c>
      <c r="G3109" s="214">
        <v>1247924</v>
      </c>
      <c r="H3109" s="210">
        <v>37026.400127314817</v>
      </c>
      <c r="I3109" t="s">
        <v>1865</v>
      </c>
      <c r="M3109" t="s">
        <v>3795</v>
      </c>
      <c r="N3109" t="s">
        <v>3352</v>
      </c>
      <c r="O3109" t="s">
        <v>3353</v>
      </c>
      <c r="Q3109" s="211">
        <v>65</v>
      </c>
      <c r="S3109" t="s">
        <v>3796</v>
      </c>
      <c r="T3109" t="s">
        <v>2685</v>
      </c>
      <c r="U3109" s="213">
        <v>4.68</v>
      </c>
      <c r="V3109" t="s">
        <v>1866</v>
      </c>
      <c r="W3109" t="s">
        <v>3355</v>
      </c>
      <c r="X3109" t="s">
        <v>3356</v>
      </c>
      <c r="Y3109" t="s">
        <v>3280</v>
      </c>
      <c r="Z3109" t="s">
        <v>4117</v>
      </c>
      <c r="AA3109">
        <v>790382</v>
      </c>
      <c r="AB3109" s="210">
        <v>37027.875</v>
      </c>
      <c r="AC3109" s="210">
        <v>37027.875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25">
        <f t="shared" si="245"/>
        <v>5000</v>
      </c>
      <c r="G3110" s="214">
        <v>1247925</v>
      </c>
      <c r="H3110" s="210">
        <v>37026.400185185186</v>
      </c>
      <c r="I3110" t="s">
        <v>3674</v>
      </c>
      <c r="M3110" t="s">
        <v>3795</v>
      </c>
      <c r="N3110" t="s">
        <v>3275</v>
      </c>
      <c r="O3110" t="s">
        <v>3550</v>
      </c>
      <c r="P3110" s="211">
        <v>5000</v>
      </c>
      <c r="S3110" t="s">
        <v>3796</v>
      </c>
      <c r="T3110" t="s">
        <v>2685</v>
      </c>
      <c r="U3110" s="213">
        <v>4.3600000000000003</v>
      </c>
      <c r="V3110" t="s">
        <v>2139</v>
      </c>
      <c r="W3110" t="s">
        <v>3363</v>
      </c>
      <c r="X3110" t="s">
        <v>3364</v>
      </c>
      <c r="Y3110" t="s">
        <v>3280</v>
      </c>
      <c r="Z3110" t="s">
        <v>4117</v>
      </c>
      <c r="AA3110">
        <v>790383</v>
      </c>
      <c r="AB3110" s="210">
        <v>37027.875</v>
      </c>
      <c r="AC3110" s="210">
        <v>37027.875</v>
      </c>
    </row>
    <row r="3111" spans="1:31" x14ac:dyDescent="0.2">
      <c r="A3111" s="44" t="str">
        <f t="shared" si="241"/>
        <v>US Natural Gas Financial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30</v>
      </c>
      <c r="F3111" s="225">
        <f t="shared" si="245"/>
        <v>450000</v>
      </c>
      <c r="G3111" s="214">
        <v>1247926</v>
      </c>
      <c r="H3111" s="210">
        <v>37026.400219907409</v>
      </c>
      <c r="I3111" t="s">
        <v>3045</v>
      </c>
      <c r="M3111" t="s">
        <v>3795</v>
      </c>
      <c r="N3111" t="s">
        <v>3247</v>
      </c>
      <c r="O3111" t="s">
        <v>3248</v>
      </c>
      <c r="Q3111" s="211">
        <v>15000</v>
      </c>
      <c r="S3111" t="s">
        <v>3796</v>
      </c>
      <c r="T3111" t="s">
        <v>2685</v>
      </c>
      <c r="U3111" s="213">
        <v>4.4850000000000003</v>
      </c>
      <c r="V3111" t="s">
        <v>1548</v>
      </c>
      <c r="W3111" t="s">
        <v>3975</v>
      </c>
      <c r="X3111" t="s">
        <v>3250</v>
      </c>
      <c r="Y3111" t="s">
        <v>2803</v>
      </c>
      <c r="Z3111" t="s">
        <v>4117</v>
      </c>
      <c r="AA3111" t="s">
        <v>2140</v>
      </c>
      <c r="AB3111" s="210">
        <v>37043.875</v>
      </c>
      <c r="AC3111" s="210">
        <v>37072.875</v>
      </c>
      <c r="AD3111">
        <f>(AC3111-AB3111+1)*SUM(P3111:Q3111)</f>
        <v>450000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25">
        <f t="shared" si="245"/>
        <v>25000</v>
      </c>
      <c r="G3112" s="214">
        <v>1247928</v>
      </c>
      <c r="H3112" s="210">
        <v>37026.400243055556</v>
      </c>
      <c r="I3112" t="s">
        <v>1131</v>
      </c>
      <c r="M3112" t="s">
        <v>3795</v>
      </c>
      <c r="N3112" t="s">
        <v>3275</v>
      </c>
      <c r="O3112" t="s">
        <v>3457</v>
      </c>
      <c r="P3112" s="211">
        <v>25000</v>
      </c>
      <c r="S3112" t="s">
        <v>3796</v>
      </c>
      <c r="T3112" t="s">
        <v>2685</v>
      </c>
      <c r="U3112" s="213">
        <v>4.4349999999999996</v>
      </c>
      <c r="V3112" t="s">
        <v>1411</v>
      </c>
      <c r="W3112" t="s">
        <v>3459</v>
      </c>
      <c r="X3112" t="s">
        <v>3460</v>
      </c>
      <c r="Y3112" t="s">
        <v>3280</v>
      </c>
      <c r="Z3112" t="s">
        <v>4117</v>
      </c>
      <c r="AA3112">
        <v>790384</v>
      </c>
      <c r="AB3112" s="210">
        <v>37027.875</v>
      </c>
      <c r="AC3112" s="210">
        <v>37027.875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25">
        <f t="shared" si="245"/>
        <v>6068</v>
      </c>
      <c r="G3113" s="214">
        <v>1247929</v>
      </c>
      <c r="H3113" s="210">
        <v>37026.400370370371</v>
      </c>
      <c r="I3113" t="s">
        <v>1438</v>
      </c>
      <c r="M3113" t="s">
        <v>3795</v>
      </c>
      <c r="N3113" t="s">
        <v>3275</v>
      </c>
      <c r="O3113" t="s">
        <v>1359</v>
      </c>
      <c r="P3113" s="211">
        <v>6068</v>
      </c>
      <c r="S3113" t="s">
        <v>3796</v>
      </c>
      <c r="T3113" t="s">
        <v>2685</v>
      </c>
      <c r="U3113" s="213">
        <v>4.37</v>
      </c>
      <c r="V3113" t="s">
        <v>1863</v>
      </c>
      <c r="W3113" t="s">
        <v>3363</v>
      </c>
      <c r="X3113" t="s">
        <v>3364</v>
      </c>
      <c r="Y3113" t="s">
        <v>3280</v>
      </c>
      <c r="Z3113" t="s">
        <v>4117</v>
      </c>
      <c r="AA3113">
        <v>790385</v>
      </c>
      <c r="AB3113" s="210">
        <v>37027.875</v>
      </c>
      <c r="AC3113" s="210">
        <v>37027.875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25">
        <f t="shared" si="245"/>
        <v>5000</v>
      </c>
      <c r="G3114" s="214">
        <v>1247930</v>
      </c>
      <c r="H3114" s="210">
        <v>37026.40042824074</v>
      </c>
      <c r="I3114" t="s">
        <v>3256</v>
      </c>
      <c r="M3114" t="s">
        <v>3795</v>
      </c>
      <c r="N3114" t="s">
        <v>3275</v>
      </c>
      <c r="O3114" t="s">
        <v>3339</v>
      </c>
      <c r="Q3114" s="211">
        <v>5000</v>
      </c>
      <c r="S3114" t="s">
        <v>3796</v>
      </c>
      <c r="T3114" t="s">
        <v>2685</v>
      </c>
      <c r="U3114" s="213">
        <v>4.3</v>
      </c>
      <c r="V3114" t="s">
        <v>1738</v>
      </c>
      <c r="W3114" t="s">
        <v>3328</v>
      </c>
      <c r="X3114" t="s">
        <v>3329</v>
      </c>
      <c r="Y3114" t="s">
        <v>3280</v>
      </c>
      <c r="Z3114" t="s">
        <v>4117</v>
      </c>
      <c r="AA3114">
        <v>790386</v>
      </c>
      <c r="AB3114" s="210">
        <v>37027.875</v>
      </c>
      <c r="AC3114" s="210">
        <v>37027.875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25">
        <f t="shared" si="245"/>
        <v>10000</v>
      </c>
      <c r="G3115" s="214">
        <v>1247931</v>
      </c>
      <c r="H3115" s="210">
        <v>37026.40042824074</v>
      </c>
      <c r="I3115" t="s">
        <v>4237</v>
      </c>
      <c r="M3115" t="s">
        <v>3795</v>
      </c>
      <c r="N3115" t="s">
        <v>3275</v>
      </c>
      <c r="O3115" t="s">
        <v>3470</v>
      </c>
      <c r="Q3115" s="211">
        <v>10000</v>
      </c>
      <c r="S3115" t="s">
        <v>3796</v>
      </c>
      <c r="T3115" t="s">
        <v>2685</v>
      </c>
      <c r="U3115" s="213">
        <v>4.4249999999999998</v>
      </c>
      <c r="V3115" t="s">
        <v>3765</v>
      </c>
      <c r="W3115" t="s">
        <v>3471</v>
      </c>
      <c r="X3115" t="s">
        <v>3472</v>
      </c>
      <c r="Y3115" t="s">
        <v>3280</v>
      </c>
      <c r="Z3115" t="s">
        <v>4117</v>
      </c>
      <c r="AA3115">
        <v>790387</v>
      </c>
      <c r="AB3115" s="210">
        <v>37027.875</v>
      </c>
      <c r="AC3115" s="210">
        <v>37027.875</v>
      </c>
    </row>
    <row r="3116" spans="1:31" x14ac:dyDescent="0.2">
      <c r="A3116" s="44" t="str">
        <f t="shared" si="241"/>
        <v>US Oil Products Financial</v>
      </c>
      <c r="B3116" s="44" t="str">
        <f t="shared" si="242"/>
        <v>US</v>
      </c>
      <c r="C3116" s="44" t="str">
        <f t="shared" si="243"/>
        <v>Oil Products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25">
        <f t="shared" si="245"/>
        <v>15000</v>
      </c>
      <c r="G3116" s="214">
        <v>1247932</v>
      </c>
      <c r="H3116" s="210">
        <v>37026.40047453704</v>
      </c>
      <c r="I3116" t="s">
        <v>3246</v>
      </c>
      <c r="M3116" t="s">
        <v>3799</v>
      </c>
      <c r="N3116" t="s">
        <v>1842</v>
      </c>
      <c r="O3116" t="s">
        <v>1843</v>
      </c>
      <c r="Q3116" s="211">
        <v>15000</v>
      </c>
      <c r="S3116" t="s">
        <v>3807</v>
      </c>
      <c r="T3116" t="s">
        <v>2685</v>
      </c>
      <c r="U3116" s="213">
        <v>99.4</v>
      </c>
      <c r="V3116" t="s">
        <v>1657</v>
      </c>
      <c r="W3116" t="s">
        <v>1844</v>
      </c>
      <c r="X3116" t="s">
        <v>1845</v>
      </c>
      <c r="Y3116" t="s">
        <v>2803</v>
      </c>
      <c r="Z3116" t="s">
        <v>4117</v>
      </c>
      <c r="AA3116" t="s">
        <v>2141</v>
      </c>
      <c r="AB3116" s="210">
        <v>37043.875</v>
      </c>
      <c r="AC3116" s="210">
        <v>37072.875</v>
      </c>
      <c r="AE3116" s="116">
        <f>IF(S3116="Gallon",F3116/42,F3116)</f>
        <v>357.14285714285717</v>
      </c>
    </row>
    <row r="3117" spans="1:31" x14ac:dyDescent="0.2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30</v>
      </c>
      <c r="F3117" s="225">
        <f t="shared" si="245"/>
        <v>150000</v>
      </c>
      <c r="G3117" s="214">
        <v>1247937</v>
      </c>
      <c r="H3117" s="210">
        <v>37026.400740740741</v>
      </c>
      <c r="I3117" t="s">
        <v>2623</v>
      </c>
      <c r="M3117" t="s">
        <v>3795</v>
      </c>
      <c r="N3117" t="s">
        <v>3303</v>
      </c>
      <c r="O3117" t="s">
        <v>3640</v>
      </c>
      <c r="Q3117" s="211">
        <v>5000</v>
      </c>
      <c r="S3117" t="s">
        <v>3796</v>
      </c>
      <c r="T3117" t="s">
        <v>2685</v>
      </c>
      <c r="U3117" s="213">
        <v>-1.1299999999999999</v>
      </c>
      <c r="V3117" t="s">
        <v>1206</v>
      </c>
      <c r="W3117" t="s">
        <v>3641</v>
      </c>
      <c r="X3117" t="s">
        <v>3642</v>
      </c>
      <c r="Y3117" t="s">
        <v>2803</v>
      </c>
      <c r="Z3117" t="s">
        <v>4117</v>
      </c>
      <c r="AA3117" t="s">
        <v>2142</v>
      </c>
      <c r="AB3117" s="210">
        <v>37043.875</v>
      </c>
      <c r="AC3117" s="210">
        <v>37072.875</v>
      </c>
      <c r="AD3117">
        <f>(AC3117-AB3117+1)*SUM(P3117:Q3117)</f>
        <v>150000</v>
      </c>
    </row>
    <row r="3118" spans="1:31" x14ac:dyDescent="0.2">
      <c r="A3118" s="44" t="str">
        <f t="shared" si="241"/>
        <v>US Natural Gas Financial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30</v>
      </c>
      <c r="F3118" s="225">
        <f t="shared" si="245"/>
        <v>150000</v>
      </c>
      <c r="G3118" s="214">
        <v>1247939</v>
      </c>
      <c r="H3118" s="210">
        <v>37026.400787037041</v>
      </c>
      <c r="I3118" t="s">
        <v>2623</v>
      </c>
      <c r="M3118" t="s">
        <v>3795</v>
      </c>
      <c r="N3118" t="s">
        <v>3303</v>
      </c>
      <c r="O3118" t="s">
        <v>3640</v>
      </c>
      <c r="Q3118" s="211">
        <v>5000</v>
      </c>
      <c r="S3118" t="s">
        <v>3796</v>
      </c>
      <c r="T3118" t="s">
        <v>2685</v>
      </c>
      <c r="U3118" s="213">
        <v>-1.125</v>
      </c>
      <c r="V3118" t="s">
        <v>1206</v>
      </c>
      <c r="W3118" t="s">
        <v>3641</v>
      </c>
      <c r="X3118" t="s">
        <v>3642</v>
      </c>
      <c r="Y3118" t="s">
        <v>2803</v>
      </c>
      <c r="Z3118" t="s">
        <v>4117</v>
      </c>
      <c r="AA3118" t="s">
        <v>2143</v>
      </c>
      <c r="AB3118" s="210">
        <v>37043.875</v>
      </c>
      <c r="AC3118" s="210">
        <v>37072.875</v>
      </c>
      <c r="AD3118">
        <f>(AC3118-AB3118+1)*SUM(P3118:Q3118)</f>
        <v>150000</v>
      </c>
    </row>
    <row r="3119" spans="1:31" x14ac:dyDescent="0.2">
      <c r="A3119" s="44" t="str">
        <f t="shared" si="241"/>
        <v>US Natural Gas Financial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Financial</v>
      </c>
      <c r="E3119" s="44">
        <f>IF(VLOOKUP(S3119,'DD-Lookup'!$J$6:$L$50,3,FALSE)="Monthly",(YEAR(AC3119)-YEAR(AB3119))*12+MONTH(AC3119)-MONTH(AB3119)+1,(AC3119-AB3119+1))</f>
        <v>30</v>
      </c>
      <c r="F3119" s="225">
        <f t="shared" si="245"/>
        <v>450000</v>
      </c>
      <c r="G3119" s="214">
        <v>1247940</v>
      </c>
      <c r="H3119" s="210">
        <v>37026.400821759256</v>
      </c>
      <c r="I3119" t="s">
        <v>3045</v>
      </c>
      <c r="M3119" t="s">
        <v>3795</v>
      </c>
      <c r="N3119" t="s">
        <v>3247</v>
      </c>
      <c r="O3119" t="s">
        <v>3248</v>
      </c>
      <c r="Q3119" s="211">
        <v>15000</v>
      </c>
      <c r="S3119" t="s">
        <v>3796</v>
      </c>
      <c r="T3119" t="s">
        <v>2685</v>
      </c>
      <c r="U3119" s="213">
        <v>4.4850000000000003</v>
      </c>
      <c r="V3119" t="s">
        <v>1548</v>
      </c>
      <c r="W3119" t="s">
        <v>3975</v>
      </c>
      <c r="X3119" t="s">
        <v>3250</v>
      </c>
      <c r="Y3119" t="s">
        <v>2803</v>
      </c>
      <c r="Z3119" t="s">
        <v>4117</v>
      </c>
      <c r="AA3119" t="s">
        <v>2144</v>
      </c>
      <c r="AB3119" s="210">
        <v>37043.875</v>
      </c>
      <c r="AC3119" s="210">
        <v>37072.875</v>
      </c>
      <c r="AD3119">
        <f>(AC3119-AB3119+1)*SUM(P3119:Q3119)</f>
        <v>450000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25">
        <f t="shared" si="245"/>
        <v>10000</v>
      </c>
      <c r="G3120" s="214">
        <v>1247941</v>
      </c>
      <c r="H3120" s="210">
        <v>37026.400868055556</v>
      </c>
      <c r="I3120" t="s">
        <v>4237</v>
      </c>
      <c r="M3120" t="s">
        <v>3795</v>
      </c>
      <c r="N3120" t="s">
        <v>3275</v>
      </c>
      <c r="O3120" t="s">
        <v>3470</v>
      </c>
      <c r="Q3120" s="211">
        <v>10000</v>
      </c>
      <c r="S3120" t="s">
        <v>3796</v>
      </c>
      <c r="T3120" t="s">
        <v>2685</v>
      </c>
      <c r="U3120" s="213">
        <v>4.4249999999999998</v>
      </c>
      <c r="V3120" t="s">
        <v>3765</v>
      </c>
      <c r="W3120" t="s">
        <v>3471</v>
      </c>
      <c r="X3120" t="s">
        <v>3472</v>
      </c>
      <c r="Y3120" t="s">
        <v>3280</v>
      </c>
      <c r="Z3120" t="s">
        <v>4117</v>
      </c>
      <c r="AA3120">
        <v>790390</v>
      </c>
      <c r="AB3120" s="210">
        <v>37027.875</v>
      </c>
      <c r="AC3120" s="210">
        <v>37027.875</v>
      </c>
    </row>
    <row r="3121" spans="1:30" x14ac:dyDescent="0.2">
      <c r="A3121" s="44" t="str">
        <f t="shared" si="241"/>
        <v>US Natural Gas Financial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16</v>
      </c>
      <c r="F3121" s="225">
        <f t="shared" si="245"/>
        <v>80000</v>
      </c>
      <c r="G3121" s="214">
        <v>1247942</v>
      </c>
      <c r="H3121" s="210">
        <v>37026.400879629633</v>
      </c>
      <c r="I3121" t="s">
        <v>1195</v>
      </c>
      <c r="M3121" t="s">
        <v>3795</v>
      </c>
      <c r="N3121" t="s">
        <v>3247</v>
      </c>
      <c r="O3121" t="s">
        <v>1855</v>
      </c>
      <c r="Q3121" s="211">
        <v>5000</v>
      </c>
      <c r="S3121" t="s">
        <v>3796</v>
      </c>
      <c r="T3121" t="s">
        <v>2685</v>
      </c>
      <c r="U3121" s="213">
        <v>4.3987499999999997</v>
      </c>
      <c r="V3121" t="s">
        <v>1196</v>
      </c>
      <c r="W3121" t="s">
        <v>1179</v>
      </c>
      <c r="X3121" t="s">
        <v>1180</v>
      </c>
      <c r="Y3121" t="s">
        <v>2803</v>
      </c>
      <c r="Z3121" t="s">
        <v>4117</v>
      </c>
      <c r="AA3121" t="s">
        <v>2145</v>
      </c>
      <c r="AB3121" s="210">
        <v>37027.875</v>
      </c>
      <c r="AC3121" s="210">
        <v>37042.875</v>
      </c>
      <c r="AD3121">
        <f>(AC3121-AB3121+1)*SUM(P3121:Q3121)</f>
        <v>80000</v>
      </c>
    </row>
    <row r="3122" spans="1:30" x14ac:dyDescent="0.2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16</v>
      </c>
      <c r="F3122" s="225">
        <f t="shared" si="245"/>
        <v>80000</v>
      </c>
      <c r="G3122" s="214">
        <v>1247943</v>
      </c>
      <c r="H3122" s="210">
        <v>37026.400937500002</v>
      </c>
      <c r="I3122" t="s">
        <v>1195</v>
      </c>
      <c r="M3122" t="s">
        <v>3795</v>
      </c>
      <c r="N3122" t="s">
        <v>3247</v>
      </c>
      <c r="O3122" t="s">
        <v>1855</v>
      </c>
      <c r="Q3122" s="211">
        <v>5000</v>
      </c>
      <c r="S3122" t="s">
        <v>3796</v>
      </c>
      <c r="T3122" t="s">
        <v>2685</v>
      </c>
      <c r="U3122" s="213">
        <v>4.4000000000000004</v>
      </c>
      <c r="V3122" t="s">
        <v>1196</v>
      </c>
      <c r="W3122" t="s">
        <v>1179</v>
      </c>
      <c r="X3122" t="s">
        <v>1180</v>
      </c>
      <c r="Y3122" t="s">
        <v>2803</v>
      </c>
      <c r="Z3122" t="s">
        <v>4117</v>
      </c>
      <c r="AA3122" t="s">
        <v>2146</v>
      </c>
      <c r="AB3122" s="210">
        <v>37027.875</v>
      </c>
      <c r="AC3122" s="210">
        <v>37042.875</v>
      </c>
      <c r="AD3122">
        <f>(AC3122-AB3122+1)*SUM(P3122:Q3122)</f>
        <v>80000</v>
      </c>
    </row>
    <row r="3123" spans="1:30" x14ac:dyDescent="0.2">
      <c r="A3123" s="44" t="str">
        <f t="shared" si="241"/>
        <v xml:space="preserve"> Natural Gas Physical</v>
      </c>
      <c r="B3123" s="44" t="str">
        <f t="shared" si="242"/>
        <v/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30</v>
      </c>
      <c r="F3123" s="225">
        <f t="shared" si="245"/>
        <v>150000</v>
      </c>
      <c r="G3123" s="214">
        <v>1247944</v>
      </c>
      <c r="H3123" s="210">
        <v>37026.400972222225</v>
      </c>
      <c r="I3123" t="s">
        <v>3427</v>
      </c>
      <c r="M3123" t="s">
        <v>3795</v>
      </c>
      <c r="N3123" t="s">
        <v>3623</v>
      </c>
      <c r="O3123" t="s">
        <v>1707</v>
      </c>
      <c r="P3123" s="211">
        <v>5000</v>
      </c>
      <c r="S3123" t="s">
        <v>4320</v>
      </c>
      <c r="T3123" t="s">
        <v>3625</v>
      </c>
      <c r="U3123" s="213">
        <v>6.09</v>
      </c>
      <c r="V3123" t="s">
        <v>2147</v>
      </c>
      <c r="W3123" t="s">
        <v>1471</v>
      </c>
      <c r="X3123" t="s">
        <v>3628</v>
      </c>
      <c r="Y3123" t="s">
        <v>3280</v>
      </c>
      <c r="Z3123" t="s">
        <v>4118</v>
      </c>
      <c r="AA3123">
        <v>790391</v>
      </c>
      <c r="AB3123" s="210">
        <v>37043.875</v>
      </c>
      <c r="AC3123" s="210">
        <v>37072.875</v>
      </c>
    </row>
    <row r="3124" spans="1:30" x14ac:dyDescent="0.2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25">
        <f t="shared" si="245"/>
        <v>10000</v>
      </c>
      <c r="G3124" s="214">
        <v>1247945</v>
      </c>
      <c r="H3124" s="210">
        <v>37026.401018518518</v>
      </c>
      <c r="I3124" t="s">
        <v>3822</v>
      </c>
      <c r="M3124" t="s">
        <v>3795</v>
      </c>
      <c r="N3124" t="s">
        <v>3275</v>
      </c>
      <c r="O3124" t="s">
        <v>3373</v>
      </c>
      <c r="P3124" s="211">
        <v>10000</v>
      </c>
      <c r="S3124" t="s">
        <v>3796</v>
      </c>
      <c r="T3124" t="s">
        <v>2685</v>
      </c>
      <c r="U3124" s="213">
        <v>4.3949999999999996</v>
      </c>
      <c r="V3124" t="s">
        <v>1981</v>
      </c>
      <c r="W3124" t="s">
        <v>3363</v>
      </c>
      <c r="X3124" t="s">
        <v>3364</v>
      </c>
      <c r="Y3124" t="s">
        <v>3280</v>
      </c>
      <c r="Z3124" t="s">
        <v>4117</v>
      </c>
      <c r="AA3124">
        <v>790392</v>
      </c>
      <c r="AB3124" s="210">
        <v>37027.875</v>
      </c>
      <c r="AC3124" s="210">
        <v>37027.875</v>
      </c>
    </row>
    <row r="3125" spans="1:30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25">
        <f t="shared" si="245"/>
        <v>10000</v>
      </c>
      <c r="G3125" s="214">
        <v>1247946</v>
      </c>
      <c r="H3125" s="210">
        <v>37026.401076388887</v>
      </c>
      <c r="I3125" t="s">
        <v>3822</v>
      </c>
      <c r="M3125" t="s">
        <v>3795</v>
      </c>
      <c r="N3125" t="s">
        <v>3275</v>
      </c>
      <c r="O3125" t="s">
        <v>3535</v>
      </c>
      <c r="Q3125" s="211">
        <v>10000</v>
      </c>
      <c r="S3125" t="s">
        <v>3796</v>
      </c>
      <c r="T3125" t="s">
        <v>2685</v>
      </c>
      <c r="U3125" s="213">
        <v>4.4050000000000002</v>
      </c>
      <c r="V3125" t="s">
        <v>3410</v>
      </c>
      <c r="W3125" t="s">
        <v>3471</v>
      </c>
      <c r="X3125" t="s">
        <v>3472</v>
      </c>
      <c r="Y3125" t="s">
        <v>3280</v>
      </c>
      <c r="Z3125" t="s">
        <v>4117</v>
      </c>
      <c r="AA3125">
        <v>790393</v>
      </c>
      <c r="AB3125" s="210">
        <v>37027.875</v>
      </c>
      <c r="AC3125" s="210">
        <v>37027.875</v>
      </c>
    </row>
    <row r="3126" spans="1:30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25">
        <f t="shared" si="245"/>
        <v>6400</v>
      </c>
      <c r="G3126" s="214">
        <v>1247947</v>
      </c>
      <c r="H3126" s="210">
        <v>37026.401087962964</v>
      </c>
      <c r="I3126" t="s">
        <v>1903</v>
      </c>
      <c r="M3126" t="s">
        <v>3795</v>
      </c>
      <c r="N3126" t="s">
        <v>3275</v>
      </c>
      <c r="O3126" t="s">
        <v>1193</v>
      </c>
      <c r="Q3126" s="211">
        <v>6400</v>
      </c>
      <c r="S3126" t="s">
        <v>3796</v>
      </c>
      <c r="T3126" t="s">
        <v>2685</v>
      </c>
      <c r="U3126" s="213">
        <v>4.41</v>
      </c>
      <c r="V3126" t="s">
        <v>2148</v>
      </c>
      <c r="W3126" t="s">
        <v>3459</v>
      </c>
      <c r="X3126" t="s">
        <v>3460</v>
      </c>
      <c r="Y3126" t="s">
        <v>3280</v>
      </c>
      <c r="Z3126" t="s">
        <v>4117</v>
      </c>
      <c r="AA3126">
        <v>790394</v>
      </c>
      <c r="AB3126" s="210">
        <v>37027.875</v>
      </c>
      <c r="AC3126" s="210">
        <v>37027.875</v>
      </c>
    </row>
    <row r="3127" spans="1:30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25">
        <f t="shared" si="245"/>
        <v>2000</v>
      </c>
      <c r="G3127" s="214">
        <v>1247950</v>
      </c>
      <c r="H3127" s="210">
        <v>37026.401238425926</v>
      </c>
      <c r="I3127" t="s">
        <v>2630</v>
      </c>
      <c r="M3127" t="s">
        <v>3795</v>
      </c>
      <c r="N3127" t="s">
        <v>3275</v>
      </c>
      <c r="O3127" t="s">
        <v>3337</v>
      </c>
      <c r="Q3127" s="211">
        <v>2000</v>
      </c>
      <c r="S3127" t="s">
        <v>3796</v>
      </c>
      <c r="T3127" t="s">
        <v>2685</v>
      </c>
      <c r="U3127" s="213">
        <v>4.3250000000000002</v>
      </c>
      <c r="V3127" t="s">
        <v>1114</v>
      </c>
      <c r="W3127" t="s">
        <v>3328</v>
      </c>
      <c r="X3127" t="s">
        <v>3329</v>
      </c>
      <c r="Y3127" t="s">
        <v>3280</v>
      </c>
      <c r="Z3127" t="s">
        <v>4117</v>
      </c>
      <c r="AA3127">
        <v>790395</v>
      </c>
      <c r="AB3127" s="210">
        <v>37027.875</v>
      </c>
      <c r="AC3127" s="210">
        <v>37027.875</v>
      </c>
    </row>
    <row r="3128" spans="1:30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25">
        <f t="shared" si="245"/>
        <v>10000</v>
      </c>
      <c r="G3128" s="214">
        <v>1247952</v>
      </c>
      <c r="H3128" s="210">
        <v>37026.401296296295</v>
      </c>
      <c r="I3128" t="s">
        <v>3386</v>
      </c>
      <c r="M3128" t="s">
        <v>3795</v>
      </c>
      <c r="N3128" t="s">
        <v>3275</v>
      </c>
      <c r="O3128" t="s">
        <v>3584</v>
      </c>
      <c r="P3128" s="211">
        <v>10000</v>
      </c>
      <c r="S3128" t="s">
        <v>3796</v>
      </c>
      <c r="T3128" t="s">
        <v>2685</v>
      </c>
      <c r="U3128" s="213">
        <v>4.32</v>
      </c>
      <c r="V3128" t="s">
        <v>1888</v>
      </c>
      <c r="W3128" t="s">
        <v>3586</v>
      </c>
      <c r="X3128" t="s">
        <v>3587</v>
      </c>
      <c r="Y3128" t="s">
        <v>3280</v>
      </c>
      <c r="Z3128" t="s">
        <v>4117</v>
      </c>
      <c r="AA3128">
        <v>790396</v>
      </c>
      <c r="AB3128" s="210">
        <v>37027.875</v>
      </c>
      <c r="AC3128" s="210">
        <v>37027.875</v>
      </c>
    </row>
    <row r="3129" spans="1:30" x14ac:dyDescent="0.2">
      <c r="A3129" s="44" t="str">
        <f t="shared" si="241"/>
        <v>US Natural Gas Financial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123</v>
      </c>
      <c r="F3129" s="225">
        <f t="shared" si="245"/>
        <v>615000</v>
      </c>
      <c r="G3129" s="214">
        <v>1247953</v>
      </c>
      <c r="H3129" s="210">
        <v>37026.401365740741</v>
      </c>
      <c r="I3129" t="s">
        <v>3287</v>
      </c>
      <c r="M3129" t="s">
        <v>3795</v>
      </c>
      <c r="N3129" t="s">
        <v>3303</v>
      </c>
      <c r="O3129" t="s">
        <v>1851</v>
      </c>
      <c r="P3129" s="211">
        <v>5000</v>
      </c>
      <c r="S3129" t="s">
        <v>3796</v>
      </c>
      <c r="T3129" t="s">
        <v>2685</v>
      </c>
      <c r="U3129" s="213">
        <v>-6.5000000000000002E-2</v>
      </c>
      <c r="V3129" t="s">
        <v>3684</v>
      </c>
      <c r="W3129" t="s">
        <v>3750</v>
      </c>
      <c r="X3129" t="s">
        <v>3751</v>
      </c>
      <c r="Y3129" t="s">
        <v>2803</v>
      </c>
      <c r="Z3129" t="s">
        <v>4117</v>
      </c>
      <c r="AA3129" t="s">
        <v>2149</v>
      </c>
      <c r="AB3129" s="210">
        <v>37073</v>
      </c>
      <c r="AC3129" s="210">
        <v>37195</v>
      </c>
      <c r="AD3129">
        <f>(AC3129-AB3129+1)*SUM(P3129:Q3129)</f>
        <v>615000</v>
      </c>
    </row>
    <row r="3130" spans="1:30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25">
        <f t="shared" si="245"/>
        <v>5000</v>
      </c>
      <c r="G3130" s="214">
        <v>1247955</v>
      </c>
      <c r="H3130" s="210">
        <v>37026.401400462964</v>
      </c>
      <c r="I3130" t="s">
        <v>3520</v>
      </c>
      <c r="M3130" t="s">
        <v>3795</v>
      </c>
      <c r="N3130" t="s">
        <v>3275</v>
      </c>
      <c r="O3130" t="s">
        <v>3327</v>
      </c>
      <c r="P3130" s="211">
        <v>5000</v>
      </c>
      <c r="S3130" t="s">
        <v>3796</v>
      </c>
      <c r="T3130" t="s">
        <v>2685</v>
      </c>
      <c r="U3130" s="213">
        <v>4.3150000000000004</v>
      </c>
      <c r="V3130" t="s">
        <v>2150</v>
      </c>
      <c r="W3130" t="s">
        <v>3328</v>
      </c>
      <c r="X3130" t="s">
        <v>3329</v>
      </c>
      <c r="Y3130" t="s">
        <v>3280</v>
      </c>
      <c r="Z3130" t="s">
        <v>4117</v>
      </c>
      <c r="AA3130">
        <v>790398</v>
      </c>
      <c r="AB3130" s="210">
        <v>37027.875</v>
      </c>
      <c r="AC3130" s="210">
        <v>37027.875</v>
      </c>
    </row>
    <row r="3131" spans="1:30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25">
        <f t="shared" si="245"/>
        <v>10000</v>
      </c>
      <c r="G3131" s="214">
        <v>1247954</v>
      </c>
      <c r="H3131" s="210">
        <v>37026.401400462964</v>
      </c>
      <c r="I3131" t="s">
        <v>3134</v>
      </c>
      <c r="M3131" t="s">
        <v>3795</v>
      </c>
      <c r="N3131" t="s">
        <v>3275</v>
      </c>
      <c r="O3131" t="s">
        <v>3373</v>
      </c>
      <c r="Q3131" s="211">
        <v>10000</v>
      </c>
      <c r="S3131" t="s">
        <v>3796</v>
      </c>
      <c r="T3131" t="s">
        <v>2685</v>
      </c>
      <c r="U3131" s="213">
        <v>4.3949999999999996</v>
      </c>
      <c r="V3131" t="s">
        <v>2151</v>
      </c>
      <c r="W3131" t="s">
        <v>3363</v>
      </c>
      <c r="X3131" t="s">
        <v>3364</v>
      </c>
      <c r="Y3131" t="s">
        <v>3280</v>
      </c>
      <c r="Z3131" t="s">
        <v>4117</v>
      </c>
      <c r="AA3131">
        <v>790397</v>
      </c>
      <c r="AB3131" s="210">
        <v>37027.875</v>
      </c>
      <c r="AC3131" s="210">
        <v>37027.875</v>
      </c>
    </row>
    <row r="3132" spans="1:30" x14ac:dyDescent="0.2">
      <c r="A3132" s="44" t="str">
        <f t="shared" si="241"/>
        <v xml:space="preserve"> Sea Freight Financial</v>
      </c>
      <c r="B3132" s="44" t="str">
        <f t="shared" si="242"/>
        <v/>
      </c>
      <c r="C3132" s="44" t="str">
        <f t="shared" si="243"/>
        <v>Sea Freight</v>
      </c>
      <c r="D3132" s="44" t="str">
        <f t="shared" si="244"/>
        <v>Financial</v>
      </c>
      <c r="E3132" s="44">
        <f>IF(VLOOKUP(S3132,'DD-Lookup'!$J$6:$L$50,3,FALSE)="Monthly",(YEAR(AC3132)-YEAR(AB3132))*12+MONTH(AC3132)-MONTH(AB3132)+1,(AC3132-AB3132+1))</f>
        <v>31</v>
      </c>
      <c r="F3132" s="225">
        <f t="shared" si="245"/>
        <v>465</v>
      </c>
      <c r="G3132" s="214">
        <v>1247956</v>
      </c>
      <c r="H3132" s="210">
        <v>37026.401423611111</v>
      </c>
      <c r="I3132" t="s">
        <v>2152</v>
      </c>
      <c r="M3132" t="s">
        <v>3804</v>
      </c>
      <c r="N3132" t="s">
        <v>2153</v>
      </c>
      <c r="O3132" t="s">
        <v>2154</v>
      </c>
      <c r="Q3132" s="211">
        <v>15</v>
      </c>
      <c r="S3132" t="s">
        <v>3805</v>
      </c>
      <c r="T3132" t="s">
        <v>2685</v>
      </c>
      <c r="U3132" s="213">
        <v>7.9</v>
      </c>
      <c r="V3132" t="s">
        <v>2155</v>
      </c>
      <c r="W3132" t="s">
        <v>2156</v>
      </c>
      <c r="X3132" t="s">
        <v>2157</v>
      </c>
      <c r="Y3132" t="s">
        <v>2803</v>
      </c>
      <c r="Z3132" t="s">
        <v>2942</v>
      </c>
      <c r="AA3132" t="s">
        <v>2158</v>
      </c>
      <c r="AB3132" s="210">
        <v>37257.875</v>
      </c>
      <c r="AC3132" s="210">
        <v>37287.875</v>
      </c>
    </row>
    <row r="3133" spans="1:30" x14ac:dyDescent="0.2">
      <c r="A3133" s="44" t="str">
        <f t="shared" si="241"/>
        <v xml:space="preserve"> Metals Financial</v>
      </c>
      <c r="B3133" s="44" t="str">
        <f t="shared" si="242"/>
        <v/>
      </c>
      <c r="C3133" s="44" t="str">
        <f t="shared" si="243"/>
        <v>Metals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25">
        <f t="shared" si="245"/>
        <v>10</v>
      </c>
      <c r="G3133" s="214">
        <v>1247957</v>
      </c>
      <c r="H3133" s="210">
        <v>37026.401435185187</v>
      </c>
      <c r="I3133" t="s">
        <v>2791</v>
      </c>
      <c r="M3133" t="s">
        <v>3801</v>
      </c>
      <c r="N3133" t="s">
        <v>2816</v>
      </c>
      <c r="O3133" t="s">
        <v>2817</v>
      </c>
      <c r="Q3133" s="211">
        <v>10</v>
      </c>
      <c r="S3133" t="s">
        <v>2818</v>
      </c>
      <c r="T3133" t="s">
        <v>2685</v>
      </c>
      <c r="U3133" s="213">
        <v>7300</v>
      </c>
      <c r="V3133" t="s">
        <v>3076</v>
      </c>
      <c r="W3133" t="s">
        <v>2820</v>
      </c>
      <c r="X3133" t="s">
        <v>2688</v>
      </c>
      <c r="Y3133" t="s">
        <v>2689</v>
      </c>
      <c r="Z3133" t="s">
        <v>2690</v>
      </c>
      <c r="AA3133">
        <v>2130022</v>
      </c>
    </row>
    <row r="3134" spans="1:30" x14ac:dyDescent="0.2">
      <c r="A3134" s="44" t="str">
        <f t="shared" si="241"/>
        <v xml:space="preserve"> Metals Financial</v>
      </c>
      <c r="B3134" s="44" t="str">
        <f t="shared" si="242"/>
        <v/>
      </c>
      <c r="C3134" s="44" t="str">
        <f t="shared" si="243"/>
        <v>Metals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1</v>
      </c>
      <c r="F3134" s="225">
        <f t="shared" si="245"/>
        <v>20</v>
      </c>
      <c r="G3134" s="214">
        <v>1247958</v>
      </c>
      <c r="H3134" s="210">
        <v>37026.401516203703</v>
      </c>
      <c r="I3134" t="s">
        <v>2808</v>
      </c>
      <c r="M3134" t="s">
        <v>3801</v>
      </c>
      <c r="N3134" t="s">
        <v>2782</v>
      </c>
      <c r="O3134" t="s">
        <v>2783</v>
      </c>
      <c r="Q3134" s="211">
        <v>20</v>
      </c>
      <c r="S3134" t="s">
        <v>2684</v>
      </c>
      <c r="T3134" t="s">
        <v>2685</v>
      </c>
      <c r="U3134" s="213">
        <v>1514</v>
      </c>
      <c r="V3134" t="s">
        <v>2835</v>
      </c>
      <c r="W3134" t="s">
        <v>2732</v>
      </c>
      <c r="X3134" t="s">
        <v>2688</v>
      </c>
      <c r="Y3134" t="s">
        <v>2689</v>
      </c>
      <c r="Z3134" t="s">
        <v>2690</v>
      </c>
      <c r="AA3134">
        <v>2130024</v>
      </c>
    </row>
    <row r="3135" spans="1:30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25">
        <f t="shared" si="245"/>
        <v>1905</v>
      </c>
      <c r="G3135" s="214">
        <v>1247959</v>
      </c>
      <c r="H3135" s="210">
        <v>37026.401608796295</v>
      </c>
      <c r="I3135" t="s">
        <v>3268</v>
      </c>
      <c r="M3135" t="s">
        <v>3795</v>
      </c>
      <c r="N3135" t="s">
        <v>3275</v>
      </c>
      <c r="O3135" t="s">
        <v>3327</v>
      </c>
      <c r="P3135" s="211">
        <v>1905</v>
      </c>
      <c r="S3135" t="s">
        <v>3796</v>
      </c>
      <c r="T3135" t="s">
        <v>2685</v>
      </c>
      <c r="U3135" s="213">
        <v>4.3099999999999996</v>
      </c>
      <c r="V3135" t="s">
        <v>3502</v>
      </c>
      <c r="W3135" t="s">
        <v>3328</v>
      </c>
      <c r="X3135" t="s">
        <v>3329</v>
      </c>
      <c r="Y3135" t="s">
        <v>3280</v>
      </c>
      <c r="Z3135" t="s">
        <v>4117</v>
      </c>
      <c r="AA3135">
        <v>790400</v>
      </c>
      <c r="AB3135" s="210">
        <v>37027.875</v>
      </c>
      <c r="AC3135" s="210">
        <v>37027.875</v>
      </c>
    </row>
    <row r="3136" spans="1:30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25">
        <f t="shared" si="245"/>
        <v>7500</v>
      </c>
      <c r="G3136" s="214">
        <v>1247961</v>
      </c>
      <c r="H3136" s="210">
        <v>37026.401620370372</v>
      </c>
      <c r="I3136" t="s">
        <v>3758</v>
      </c>
      <c r="M3136" t="s">
        <v>3795</v>
      </c>
      <c r="N3136" t="s">
        <v>3275</v>
      </c>
      <c r="O3136" t="s">
        <v>1301</v>
      </c>
      <c r="P3136" s="211">
        <v>7500</v>
      </c>
      <c r="S3136" t="s">
        <v>3796</v>
      </c>
      <c r="T3136" t="s">
        <v>2685</v>
      </c>
      <c r="U3136" s="213">
        <v>4.45</v>
      </c>
      <c r="V3136" t="s">
        <v>3759</v>
      </c>
      <c r="W3136" t="s">
        <v>3586</v>
      </c>
      <c r="X3136" t="s">
        <v>1302</v>
      </c>
      <c r="Y3136" t="s">
        <v>3280</v>
      </c>
      <c r="Z3136" t="s">
        <v>4117</v>
      </c>
      <c r="AA3136">
        <v>790401</v>
      </c>
      <c r="AB3136" s="210">
        <v>37027.875</v>
      </c>
      <c r="AC3136" s="210">
        <v>37027.875</v>
      </c>
    </row>
    <row r="3137" spans="1:30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25">
        <f t="shared" si="245"/>
        <v>25000</v>
      </c>
      <c r="G3137" s="214">
        <v>1247960</v>
      </c>
      <c r="H3137" s="210">
        <v>37026.401620370372</v>
      </c>
      <c r="I3137" t="s">
        <v>3565</v>
      </c>
      <c r="M3137" t="s">
        <v>3795</v>
      </c>
      <c r="N3137" t="s">
        <v>3275</v>
      </c>
      <c r="O3137" t="s">
        <v>3457</v>
      </c>
      <c r="Q3137" s="211">
        <v>25000</v>
      </c>
      <c r="S3137" t="s">
        <v>3796</v>
      </c>
      <c r="T3137" t="s">
        <v>2685</v>
      </c>
      <c r="U3137" s="213">
        <v>4.43</v>
      </c>
      <c r="V3137" t="s">
        <v>3566</v>
      </c>
      <c r="W3137" t="s">
        <v>3459</v>
      </c>
      <c r="X3137" t="s">
        <v>3460</v>
      </c>
      <c r="Y3137" t="s">
        <v>3280</v>
      </c>
      <c r="Z3137" t="s">
        <v>4117</v>
      </c>
      <c r="AA3137">
        <v>790402</v>
      </c>
      <c r="AB3137" s="210">
        <v>37027.875</v>
      </c>
      <c r="AC3137" s="210">
        <v>37027.875</v>
      </c>
    </row>
    <row r="3138" spans="1:30" x14ac:dyDescent="0.2">
      <c r="A3138" s="44" t="str">
        <f t="shared" si="241"/>
        <v>US Crude Financial</v>
      </c>
      <c r="B3138" s="44" t="str">
        <f t="shared" si="242"/>
        <v>US</v>
      </c>
      <c r="C3138" s="44" t="str">
        <f t="shared" si="243"/>
        <v>Crude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25">
        <f t="shared" si="245"/>
        <v>50000</v>
      </c>
      <c r="G3138" s="214">
        <v>1247962</v>
      </c>
      <c r="H3138" s="210">
        <v>37026.401805555557</v>
      </c>
      <c r="I3138" t="s">
        <v>3246</v>
      </c>
      <c r="M3138" t="s">
        <v>4216</v>
      </c>
      <c r="N3138" t="s">
        <v>3046</v>
      </c>
      <c r="O3138" t="s">
        <v>3047</v>
      </c>
      <c r="P3138" s="211">
        <v>50000</v>
      </c>
      <c r="S3138" t="s">
        <v>3802</v>
      </c>
      <c r="T3138" t="s">
        <v>2685</v>
      </c>
      <c r="U3138" s="213">
        <v>28.66</v>
      </c>
      <c r="V3138" t="s">
        <v>1514</v>
      </c>
      <c r="W3138" t="s">
        <v>3049</v>
      </c>
      <c r="X3138" t="s">
        <v>3050</v>
      </c>
      <c r="Y3138" t="s">
        <v>2803</v>
      </c>
      <c r="Z3138" t="s">
        <v>4117</v>
      </c>
      <c r="AA3138" t="s">
        <v>2159</v>
      </c>
      <c r="AB3138" s="210">
        <v>37043</v>
      </c>
      <c r="AC3138" s="210">
        <v>37072</v>
      </c>
    </row>
    <row r="3139" spans="1:30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25">
        <f t="shared" si="245"/>
        <v>4000</v>
      </c>
      <c r="G3139" s="214">
        <v>1247963</v>
      </c>
      <c r="H3139" s="210">
        <v>37026.401828703703</v>
      </c>
      <c r="I3139" t="s">
        <v>3386</v>
      </c>
      <c r="M3139" t="s">
        <v>3795</v>
      </c>
      <c r="N3139" t="s">
        <v>3275</v>
      </c>
      <c r="O3139" t="s">
        <v>3588</v>
      </c>
      <c r="P3139" s="211">
        <v>4000</v>
      </c>
      <c r="S3139" t="s">
        <v>3796</v>
      </c>
      <c r="T3139" t="s">
        <v>2685</v>
      </c>
      <c r="U3139" s="213">
        <v>4.32</v>
      </c>
      <c r="V3139" t="s">
        <v>1888</v>
      </c>
      <c r="W3139" t="s">
        <v>3586</v>
      </c>
      <c r="X3139" t="s">
        <v>3587</v>
      </c>
      <c r="Y3139" t="s">
        <v>3280</v>
      </c>
      <c r="Z3139" t="s">
        <v>4117</v>
      </c>
      <c r="AA3139">
        <v>790403</v>
      </c>
      <c r="AB3139" s="210">
        <v>37027.875</v>
      </c>
      <c r="AC3139" s="210">
        <v>37027.875</v>
      </c>
    </row>
    <row r="3140" spans="1:30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25">
        <f t="shared" si="245"/>
        <v>2000</v>
      </c>
      <c r="G3140" s="214">
        <v>1247964</v>
      </c>
      <c r="H3140" s="210">
        <v>37026.401886574073</v>
      </c>
      <c r="I3140" t="s">
        <v>1371</v>
      </c>
      <c r="M3140" t="s">
        <v>3795</v>
      </c>
      <c r="N3140" t="s">
        <v>3275</v>
      </c>
      <c r="O3140" t="s">
        <v>3337</v>
      </c>
      <c r="Q3140" s="211">
        <v>2000</v>
      </c>
      <c r="S3140" t="s">
        <v>3796</v>
      </c>
      <c r="T3140" t="s">
        <v>2685</v>
      </c>
      <c r="U3140" s="213">
        <v>4.3250000000000002</v>
      </c>
      <c r="V3140" t="s">
        <v>1372</v>
      </c>
      <c r="W3140" t="s">
        <v>3328</v>
      </c>
      <c r="X3140" t="s">
        <v>3329</v>
      </c>
      <c r="Y3140" t="s">
        <v>3280</v>
      </c>
      <c r="Z3140" t="s">
        <v>4117</v>
      </c>
      <c r="AA3140">
        <v>790404</v>
      </c>
      <c r="AB3140" s="210">
        <v>37027.875</v>
      </c>
      <c r="AC3140" s="210">
        <v>37027.875</v>
      </c>
    </row>
    <row r="3141" spans="1:30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25">
        <f t="shared" si="245"/>
        <v>2530</v>
      </c>
      <c r="G3141" s="214">
        <v>1247965</v>
      </c>
      <c r="H3141" s="210">
        <v>37026.401932870373</v>
      </c>
      <c r="I3141" t="s">
        <v>3479</v>
      </c>
      <c r="M3141" t="s">
        <v>3795</v>
      </c>
      <c r="N3141" t="s">
        <v>3275</v>
      </c>
      <c r="O3141" t="s">
        <v>3361</v>
      </c>
      <c r="P3141" s="211">
        <v>2530</v>
      </c>
      <c r="S3141" t="s">
        <v>3796</v>
      </c>
      <c r="T3141" t="s">
        <v>2685</v>
      </c>
      <c r="U3141" s="213">
        <v>4.3949999999999996</v>
      </c>
      <c r="V3141" t="s">
        <v>3480</v>
      </c>
      <c r="W3141" t="s">
        <v>3363</v>
      </c>
      <c r="X3141" t="s">
        <v>3364</v>
      </c>
      <c r="Y3141" t="s">
        <v>3280</v>
      </c>
      <c r="Z3141" t="s">
        <v>4117</v>
      </c>
      <c r="AA3141">
        <v>790406</v>
      </c>
      <c r="AB3141" s="210">
        <v>37027.875</v>
      </c>
      <c r="AC3141" s="210">
        <v>37027.875</v>
      </c>
    </row>
    <row r="3142" spans="1:30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25">
        <f t="shared" si="245"/>
        <v>70</v>
      </c>
      <c r="G3142" s="214">
        <v>1247966</v>
      </c>
      <c r="H3142" s="210">
        <v>37026.401944444442</v>
      </c>
      <c r="I3142" t="s">
        <v>3234</v>
      </c>
      <c r="M3142" t="s">
        <v>3795</v>
      </c>
      <c r="N3142" t="s">
        <v>3275</v>
      </c>
      <c r="O3142" t="s">
        <v>3555</v>
      </c>
      <c r="Q3142" s="211">
        <v>70</v>
      </c>
      <c r="S3142" t="s">
        <v>3796</v>
      </c>
      <c r="T3142" t="s">
        <v>2685</v>
      </c>
      <c r="U3142" s="213">
        <v>4.83</v>
      </c>
      <c r="V3142" t="s">
        <v>3571</v>
      </c>
      <c r="W3142" t="s">
        <v>3539</v>
      </c>
      <c r="X3142" t="s">
        <v>3540</v>
      </c>
      <c r="Y3142" t="s">
        <v>3280</v>
      </c>
      <c r="Z3142" t="s">
        <v>4117</v>
      </c>
      <c r="AA3142">
        <v>790405</v>
      </c>
      <c r="AB3142" s="210">
        <v>37027.875</v>
      </c>
      <c r="AC3142" s="210">
        <v>37027.875</v>
      </c>
    </row>
    <row r="3143" spans="1:30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25">
        <f t="shared" si="245"/>
        <v>2351</v>
      </c>
      <c r="G3143" s="214">
        <v>1247967</v>
      </c>
      <c r="H3143" s="210">
        <v>37026.401990740742</v>
      </c>
      <c r="I3143" t="s">
        <v>3565</v>
      </c>
      <c r="M3143" t="s">
        <v>3795</v>
      </c>
      <c r="N3143" t="s">
        <v>3275</v>
      </c>
      <c r="O3143" t="s">
        <v>3340</v>
      </c>
      <c r="P3143" s="211">
        <v>2351</v>
      </c>
      <c r="S3143" t="s">
        <v>3796</v>
      </c>
      <c r="T3143" t="s">
        <v>2685</v>
      </c>
      <c r="U3143" s="213">
        <v>4.3150000000000004</v>
      </c>
      <c r="V3143" t="s">
        <v>1691</v>
      </c>
      <c r="W3143" t="s">
        <v>3328</v>
      </c>
      <c r="X3143" t="s">
        <v>3329</v>
      </c>
      <c r="Y3143" t="s">
        <v>3280</v>
      </c>
      <c r="Z3143" t="s">
        <v>4117</v>
      </c>
      <c r="AA3143">
        <v>790407</v>
      </c>
      <c r="AB3143" s="210">
        <v>37027.875</v>
      </c>
      <c r="AC3143" s="210">
        <v>37027.875</v>
      </c>
    </row>
    <row r="3144" spans="1:30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25">
        <f t="shared" si="245"/>
        <v>10000</v>
      </c>
      <c r="G3144" s="214">
        <v>1247968</v>
      </c>
      <c r="H3144" s="210">
        <v>37026.402106481481</v>
      </c>
      <c r="I3144" t="s">
        <v>3758</v>
      </c>
      <c r="M3144" t="s">
        <v>3795</v>
      </c>
      <c r="N3144" t="s">
        <v>3275</v>
      </c>
      <c r="O3144" t="s">
        <v>3457</v>
      </c>
      <c r="Q3144" s="211">
        <v>10000</v>
      </c>
      <c r="S3144" t="s">
        <v>3796</v>
      </c>
      <c r="T3144" t="s">
        <v>2685</v>
      </c>
      <c r="U3144" s="213">
        <v>4.4349999999999996</v>
      </c>
      <c r="V3144" t="s">
        <v>1924</v>
      </c>
      <c r="W3144" t="s">
        <v>3459</v>
      </c>
      <c r="X3144" t="s">
        <v>3460</v>
      </c>
      <c r="Y3144" t="s">
        <v>3280</v>
      </c>
      <c r="Z3144" t="s">
        <v>4117</v>
      </c>
      <c r="AA3144">
        <v>790408</v>
      </c>
      <c r="AB3144" s="210">
        <v>37027.875</v>
      </c>
      <c r="AC3144" s="210">
        <v>37027.875</v>
      </c>
    </row>
    <row r="3145" spans="1:30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25">
        <f t="shared" si="245"/>
        <v>5000</v>
      </c>
      <c r="G3145" s="214">
        <v>1247969</v>
      </c>
      <c r="H3145" s="210">
        <v>37026.402129629627</v>
      </c>
      <c r="I3145" t="s">
        <v>3195</v>
      </c>
      <c r="M3145" t="s">
        <v>3795</v>
      </c>
      <c r="N3145" t="s">
        <v>3275</v>
      </c>
      <c r="O3145" t="s">
        <v>3337</v>
      </c>
      <c r="P3145" s="211">
        <v>5000</v>
      </c>
      <c r="S3145" t="s">
        <v>3796</v>
      </c>
      <c r="T3145" t="s">
        <v>2685</v>
      </c>
      <c r="U3145" s="213">
        <v>4.3150000000000004</v>
      </c>
      <c r="V3145" t="s">
        <v>1737</v>
      </c>
      <c r="W3145" t="s">
        <v>3328</v>
      </c>
      <c r="X3145" t="s">
        <v>3329</v>
      </c>
      <c r="Y3145" t="s">
        <v>3280</v>
      </c>
      <c r="Z3145" t="s">
        <v>4117</v>
      </c>
      <c r="AA3145">
        <v>790409</v>
      </c>
      <c r="AB3145" s="210">
        <v>37027.875</v>
      </c>
      <c r="AC3145" s="210">
        <v>37027.875</v>
      </c>
    </row>
    <row r="3146" spans="1:30" x14ac:dyDescent="0.2">
      <c r="A3146" s="44" t="str">
        <f t="shared" si="241"/>
        <v xml:space="preserve"> Metals Financial</v>
      </c>
      <c r="B3146" s="44" t="str">
        <f t="shared" si="242"/>
        <v/>
      </c>
      <c r="C3146" s="44" t="str">
        <f t="shared" si="243"/>
        <v>Metals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</v>
      </c>
      <c r="F3146" s="225">
        <f t="shared" si="245"/>
        <v>10</v>
      </c>
      <c r="G3146" s="214">
        <v>1247970</v>
      </c>
      <c r="H3146" s="210">
        <v>37026.402141203704</v>
      </c>
      <c r="I3146" t="s">
        <v>2983</v>
      </c>
      <c r="M3146" t="s">
        <v>3801</v>
      </c>
      <c r="N3146" t="s">
        <v>2816</v>
      </c>
      <c r="O3146" t="s">
        <v>2817</v>
      </c>
      <c r="P3146" s="211">
        <v>10</v>
      </c>
      <c r="S3146" t="s">
        <v>2818</v>
      </c>
      <c r="T3146" t="s">
        <v>2685</v>
      </c>
      <c r="U3146" s="213">
        <v>7290</v>
      </c>
      <c r="V3146" t="s">
        <v>3075</v>
      </c>
      <c r="W3146" t="s">
        <v>2820</v>
      </c>
      <c r="X3146" t="s">
        <v>2688</v>
      </c>
      <c r="Y3146" t="s">
        <v>2689</v>
      </c>
      <c r="Z3146" t="s">
        <v>2690</v>
      </c>
      <c r="AA3146">
        <v>2130026</v>
      </c>
    </row>
    <row r="3147" spans="1:30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25">
        <f t="shared" ref="F3147:F3210" si="250">E3147*SUM(P3147:Q3147)</f>
        <v>5000</v>
      </c>
      <c r="G3147" s="214">
        <v>1247971</v>
      </c>
      <c r="H3147" s="210">
        <v>37026.40215277778</v>
      </c>
      <c r="I3147" t="s">
        <v>3195</v>
      </c>
      <c r="M3147" t="s">
        <v>3795</v>
      </c>
      <c r="N3147" t="s">
        <v>3275</v>
      </c>
      <c r="O3147" t="s">
        <v>3339</v>
      </c>
      <c r="Q3147" s="211">
        <v>5000</v>
      </c>
      <c r="S3147" t="s">
        <v>3796</v>
      </c>
      <c r="T3147" t="s">
        <v>2685</v>
      </c>
      <c r="U3147" s="213">
        <v>4.3049999999999997</v>
      </c>
      <c r="V3147" t="s">
        <v>2160</v>
      </c>
      <c r="W3147" t="s">
        <v>3328</v>
      </c>
      <c r="X3147" t="s">
        <v>3329</v>
      </c>
      <c r="Y3147" t="s">
        <v>3280</v>
      </c>
      <c r="Z3147" t="s">
        <v>4117</v>
      </c>
      <c r="AA3147">
        <v>790410</v>
      </c>
      <c r="AB3147" s="210">
        <v>37027.875</v>
      </c>
      <c r="AC3147" s="210">
        <v>37027.875</v>
      </c>
    </row>
    <row r="3148" spans="1:30" x14ac:dyDescent="0.2">
      <c r="A3148" s="44" t="str">
        <f t="shared" si="246"/>
        <v>US Natural Gas Financial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Financial</v>
      </c>
      <c r="E3148" s="44">
        <f>IF(VLOOKUP(S3148,'DD-Lookup'!$J$6:$L$50,3,FALSE)="Monthly",(YEAR(AC3148)-YEAR(AB3148))*12+MONTH(AC3148)-MONTH(AB3148)+1,(AC3148-AB3148+1))</f>
        <v>30</v>
      </c>
      <c r="F3148" s="225">
        <f t="shared" si="250"/>
        <v>150000</v>
      </c>
      <c r="G3148" s="214">
        <v>1247972</v>
      </c>
      <c r="H3148" s="210">
        <v>37026.402175925927</v>
      </c>
      <c r="I3148" t="s">
        <v>3045</v>
      </c>
      <c r="M3148" t="s">
        <v>3795</v>
      </c>
      <c r="N3148" t="s">
        <v>3247</v>
      </c>
      <c r="O3148" t="s">
        <v>3248</v>
      </c>
      <c r="Q3148" s="211">
        <v>5000</v>
      </c>
      <c r="S3148" t="s">
        <v>3796</v>
      </c>
      <c r="T3148" t="s">
        <v>2685</v>
      </c>
      <c r="U3148" s="213">
        <v>4.49</v>
      </c>
      <c r="V3148" t="s">
        <v>1548</v>
      </c>
      <c r="W3148" t="s">
        <v>3975</v>
      </c>
      <c r="X3148" t="s">
        <v>3250</v>
      </c>
      <c r="Y3148" t="s">
        <v>2803</v>
      </c>
      <c r="Z3148" t="s">
        <v>4117</v>
      </c>
      <c r="AA3148" t="s">
        <v>2161</v>
      </c>
      <c r="AB3148" s="210">
        <v>37043.875</v>
      </c>
      <c r="AC3148" s="210">
        <v>37072.875</v>
      </c>
      <c r="AD3148">
        <f>(AC3148-AB3148+1)*SUM(P3148:Q3148)</f>
        <v>150000</v>
      </c>
    </row>
    <row r="3149" spans="1:30" x14ac:dyDescent="0.2">
      <c r="A3149" s="44" t="str">
        <f t="shared" si="246"/>
        <v xml:space="preserve"> Natural Gas Physical</v>
      </c>
      <c r="B3149" s="44" t="str">
        <f t="shared" si="247"/>
        <v/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25">
        <f t="shared" si="250"/>
        <v>5000</v>
      </c>
      <c r="G3149" s="214">
        <v>1247973</v>
      </c>
      <c r="H3149" s="210">
        <v>37026.40221064815</v>
      </c>
      <c r="I3149" t="s">
        <v>1416</v>
      </c>
      <c r="M3149" t="s">
        <v>3795</v>
      </c>
      <c r="N3149" t="s">
        <v>3623</v>
      </c>
      <c r="O3149" t="s">
        <v>1454</v>
      </c>
      <c r="Q3149" s="211">
        <v>5000</v>
      </c>
      <c r="S3149" t="s">
        <v>4320</v>
      </c>
      <c r="T3149" t="s">
        <v>3625</v>
      </c>
      <c r="U3149" s="213">
        <v>6.07</v>
      </c>
      <c r="V3149" t="s">
        <v>1579</v>
      </c>
      <c r="W3149" t="s">
        <v>3627</v>
      </c>
      <c r="X3149" t="s">
        <v>3628</v>
      </c>
      <c r="Y3149" t="s">
        <v>3280</v>
      </c>
      <c r="Z3149" t="s">
        <v>4118</v>
      </c>
      <c r="AA3149">
        <v>790411</v>
      </c>
      <c r="AB3149" s="210">
        <v>37027.875</v>
      </c>
      <c r="AC3149" s="210">
        <v>37027.875</v>
      </c>
    </row>
    <row r="3150" spans="1:30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25">
        <f t="shared" si="250"/>
        <v>2000</v>
      </c>
      <c r="G3150" s="214">
        <v>1247975</v>
      </c>
      <c r="H3150" s="210">
        <v>37026.402268518519</v>
      </c>
      <c r="I3150" t="s">
        <v>1371</v>
      </c>
      <c r="M3150" t="s">
        <v>3795</v>
      </c>
      <c r="N3150" t="s">
        <v>3275</v>
      </c>
      <c r="O3150" t="s">
        <v>3407</v>
      </c>
      <c r="P3150" s="211">
        <v>2000</v>
      </c>
      <c r="S3150" t="s">
        <v>3796</v>
      </c>
      <c r="T3150" t="s">
        <v>2685</v>
      </c>
      <c r="U3150" s="213">
        <v>4.665</v>
      </c>
      <c r="V3150" t="s">
        <v>1372</v>
      </c>
      <c r="W3150" t="s">
        <v>3408</v>
      </c>
      <c r="X3150" t="s">
        <v>3409</v>
      </c>
      <c r="Y3150" t="s">
        <v>3280</v>
      </c>
      <c r="Z3150" t="s">
        <v>4117</v>
      </c>
      <c r="AA3150">
        <v>790413</v>
      </c>
      <c r="AB3150" s="210">
        <v>37027.875</v>
      </c>
      <c r="AC3150" s="210">
        <v>37027.875</v>
      </c>
    </row>
    <row r="3151" spans="1:30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25">
        <f t="shared" si="250"/>
        <v>10000</v>
      </c>
      <c r="G3151" s="214">
        <v>1247974</v>
      </c>
      <c r="H3151" s="210">
        <v>37026.402268518519</v>
      </c>
      <c r="I3151" t="s">
        <v>3281</v>
      </c>
      <c r="M3151" t="s">
        <v>3795</v>
      </c>
      <c r="N3151" t="s">
        <v>3275</v>
      </c>
      <c r="O3151" t="s">
        <v>3373</v>
      </c>
      <c r="Q3151" s="211">
        <v>10000</v>
      </c>
      <c r="S3151" t="s">
        <v>3796</v>
      </c>
      <c r="T3151" t="s">
        <v>2685</v>
      </c>
      <c r="U3151" s="213">
        <v>4.4000000000000004</v>
      </c>
      <c r="V3151" t="s">
        <v>3362</v>
      </c>
      <c r="W3151" t="s">
        <v>3363</v>
      </c>
      <c r="X3151" t="s">
        <v>3364</v>
      </c>
      <c r="Y3151" t="s">
        <v>3280</v>
      </c>
      <c r="Z3151" t="s">
        <v>4117</v>
      </c>
      <c r="AA3151">
        <v>790412</v>
      </c>
      <c r="AB3151" s="210">
        <v>37027.875</v>
      </c>
      <c r="AC3151" s="210">
        <v>37027.875</v>
      </c>
    </row>
    <row r="3152" spans="1:30" x14ac:dyDescent="0.2">
      <c r="A3152" s="44" t="str">
        <f t="shared" si="246"/>
        <v xml:space="preserve"> Metals Financial</v>
      </c>
      <c r="B3152" s="44" t="str">
        <f t="shared" si="247"/>
        <v/>
      </c>
      <c r="C3152" s="44" t="str">
        <f t="shared" si="248"/>
        <v>Metals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</v>
      </c>
      <c r="F3152" s="225">
        <f t="shared" si="250"/>
        <v>50</v>
      </c>
      <c r="G3152" s="214">
        <v>1247977</v>
      </c>
      <c r="H3152" s="210">
        <v>37026.402314814812</v>
      </c>
      <c r="I3152" t="s">
        <v>2985</v>
      </c>
      <c r="M3152" t="s">
        <v>3801</v>
      </c>
      <c r="N3152" t="s">
        <v>2782</v>
      </c>
      <c r="O3152" t="s">
        <v>2875</v>
      </c>
      <c r="Q3152" s="211">
        <v>50</v>
      </c>
      <c r="S3152" t="s">
        <v>2684</v>
      </c>
      <c r="T3152" t="s">
        <v>2685</v>
      </c>
      <c r="U3152" s="213">
        <v>1531.5</v>
      </c>
      <c r="V3152" t="s">
        <v>2986</v>
      </c>
      <c r="W3152" t="s">
        <v>2874</v>
      </c>
      <c r="X3152" t="s">
        <v>2688</v>
      </c>
      <c r="Y3152" t="s">
        <v>2689</v>
      </c>
      <c r="Z3152" t="s">
        <v>2690</v>
      </c>
      <c r="AA3152">
        <v>2130028</v>
      </c>
      <c r="AB3152" s="210">
        <v>37028.875</v>
      </c>
      <c r="AC3152" s="210">
        <v>37028.875</v>
      </c>
    </row>
    <row r="3153" spans="1:30" x14ac:dyDescent="0.2">
      <c r="A3153" s="44" t="str">
        <f t="shared" si="246"/>
        <v>US Natural Gas Financial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Financial</v>
      </c>
      <c r="E3153" s="44">
        <f>IF(VLOOKUP(S3153,'DD-Lookup'!$J$6:$L$50,3,FALSE)="Monthly",(YEAR(AC3153)-YEAR(AB3153))*12+MONTH(AC3153)-MONTH(AB3153)+1,(AC3153-AB3153+1))</f>
        <v>30</v>
      </c>
      <c r="F3153" s="225">
        <f t="shared" si="250"/>
        <v>300000</v>
      </c>
      <c r="G3153" s="214">
        <v>1247979</v>
      </c>
      <c r="H3153" s="210">
        <v>37026.402314814812</v>
      </c>
      <c r="I3153" t="s">
        <v>3822</v>
      </c>
      <c r="M3153" t="s">
        <v>3795</v>
      </c>
      <c r="N3153" t="s">
        <v>3247</v>
      </c>
      <c r="O3153" t="s">
        <v>3248</v>
      </c>
      <c r="Q3153" s="211">
        <v>10000</v>
      </c>
      <c r="S3153" t="s">
        <v>3796</v>
      </c>
      <c r="T3153" t="s">
        <v>2685</v>
      </c>
      <c r="U3153" s="213">
        <v>4.49</v>
      </c>
      <c r="V3153" t="s">
        <v>1575</v>
      </c>
      <c r="W3153" t="s">
        <v>3975</v>
      </c>
      <c r="X3153" t="s">
        <v>3250</v>
      </c>
      <c r="Y3153" t="s">
        <v>2803</v>
      </c>
      <c r="Z3153" t="s">
        <v>4117</v>
      </c>
      <c r="AA3153" t="s">
        <v>2162</v>
      </c>
      <c r="AB3153" s="210">
        <v>37043.875</v>
      </c>
      <c r="AC3153" s="210">
        <v>37072.875</v>
      </c>
      <c r="AD3153">
        <f>(AC3153-AB3153+1)*SUM(P3153:Q3153)</f>
        <v>300000</v>
      </c>
    </row>
    <row r="3154" spans="1:30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25">
        <f t="shared" si="250"/>
        <v>10000</v>
      </c>
      <c r="G3154" s="214">
        <v>1247980</v>
      </c>
      <c r="H3154" s="210">
        <v>37026.402314814812</v>
      </c>
      <c r="I3154" t="s">
        <v>3334</v>
      </c>
      <c r="M3154" t="s">
        <v>3795</v>
      </c>
      <c r="N3154" t="s">
        <v>3275</v>
      </c>
      <c r="O3154" t="s">
        <v>3276</v>
      </c>
      <c r="Q3154" s="211">
        <v>10000</v>
      </c>
      <c r="S3154" t="s">
        <v>3796</v>
      </c>
      <c r="T3154" t="s">
        <v>2685</v>
      </c>
      <c r="U3154" s="213">
        <v>4.5250000000000004</v>
      </c>
      <c r="V3154" t="s">
        <v>3463</v>
      </c>
      <c r="W3154" t="s">
        <v>3278</v>
      </c>
      <c r="X3154" t="s">
        <v>3279</v>
      </c>
      <c r="Y3154" t="s">
        <v>3280</v>
      </c>
      <c r="Z3154" t="s">
        <v>4117</v>
      </c>
      <c r="AA3154">
        <v>790414</v>
      </c>
      <c r="AB3154" s="210">
        <v>37027.875</v>
      </c>
      <c r="AC3154" s="210">
        <v>37027.875</v>
      </c>
    </row>
    <row r="3155" spans="1:30" x14ac:dyDescent="0.2">
      <c r="A3155" s="44" t="str">
        <f t="shared" si="246"/>
        <v xml:space="preserve"> Metals Financial</v>
      </c>
      <c r="B3155" s="44" t="str">
        <f t="shared" si="247"/>
        <v/>
      </c>
      <c r="C3155" s="44" t="str">
        <f t="shared" si="248"/>
        <v>Metals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1</v>
      </c>
      <c r="F3155" s="225">
        <f t="shared" si="250"/>
        <v>50</v>
      </c>
      <c r="G3155" s="214">
        <v>1247978</v>
      </c>
      <c r="H3155" s="210">
        <v>37026.402314814812</v>
      </c>
      <c r="I3155" t="s">
        <v>2985</v>
      </c>
      <c r="M3155" t="s">
        <v>3801</v>
      </c>
      <c r="N3155" t="s">
        <v>2782</v>
      </c>
      <c r="O3155" t="s">
        <v>2883</v>
      </c>
      <c r="P3155" s="211">
        <v>50</v>
      </c>
      <c r="S3155" t="s">
        <v>2684</v>
      </c>
      <c r="T3155" t="s">
        <v>2685</v>
      </c>
      <c r="U3155" s="213">
        <v>1512.5</v>
      </c>
      <c r="V3155" t="s">
        <v>2986</v>
      </c>
      <c r="W3155" t="s">
        <v>2874</v>
      </c>
      <c r="X3155" t="s">
        <v>2688</v>
      </c>
      <c r="Y3155" t="s">
        <v>2689</v>
      </c>
      <c r="Z3155" t="s">
        <v>2690</v>
      </c>
      <c r="AA3155">
        <v>2130030</v>
      </c>
      <c r="AB3155" s="210">
        <v>37062</v>
      </c>
      <c r="AC3155" s="210">
        <v>37062</v>
      </c>
    </row>
    <row r="3156" spans="1:30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25">
        <f t="shared" si="250"/>
        <v>1500</v>
      </c>
      <c r="G3156" s="214">
        <v>1247981</v>
      </c>
      <c r="H3156" s="210">
        <v>37026.402337962965</v>
      </c>
      <c r="I3156" t="s">
        <v>3439</v>
      </c>
      <c r="M3156" t="s">
        <v>3795</v>
      </c>
      <c r="N3156" t="s">
        <v>3275</v>
      </c>
      <c r="O3156" t="s">
        <v>3327</v>
      </c>
      <c r="Q3156" s="211">
        <v>1500</v>
      </c>
      <c r="S3156" t="s">
        <v>3796</v>
      </c>
      <c r="T3156" t="s">
        <v>2685</v>
      </c>
      <c r="U3156" s="213">
        <v>4.32</v>
      </c>
      <c r="V3156" t="s">
        <v>3487</v>
      </c>
      <c r="W3156" t="s">
        <v>3328</v>
      </c>
      <c r="X3156" t="s">
        <v>3329</v>
      </c>
      <c r="Y3156" t="s">
        <v>3280</v>
      </c>
      <c r="Z3156" t="s">
        <v>4117</v>
      </c>
      <c r="AA3156">
        <v>790415</v>
      </c>
      <c r="AB3156" s="210">
        <v>37027.875</v>
      </c>
      <c r="AC3156" s="210">
        <v>37027.875</v>
      </c>
    </row>
    <row r="3157" spans="1:30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25">
        <f t="shared" si="250"/>
        <v>10000</v>
      </c>
      <c r="G3157" s="214">
        <v>1247983</v>
      </c>
      <c r="H3157" s="210">
        <v>37026.402384259258</v>
      </c>
      <c r="I3157" t="s">
        <v>3281</v>
      </c>
      <c r="M3157" t="s">
        <v>3795</v>
      </c>
      <c r="N3157" t="s">
        <v>3275</v>
      </c>
      <c r="O3157" t="s">
        <v>3276</v>
      </c>
      <c r="Q3157" s="211">
        <v>10000</v>
      </c>
      <c r="S3157" t="s">
        <v>3796</v>
      </c>
      <c r="T3157" t="s">
        <v>2685</v>
      </c>
      <c r="U3157" s="213">
        <v>4.5263</v>
      </c>
      <c r="V3157" t="s">
        <v>3282</v>
      </c>
      <c r="W3157" t="s">
        <v>3278</v>
      </c>
      <c r="X3157" t="s">
        <v>3279</v>
      </c>
      <c r="Y3157" t="s">
        <v>3280</v>
      </c>
      <c r="Z3157" t="s">
        <v>4117</v>
      </c>
      <c r="AA3157">
        <v>790417</v>
      </c>
      <c r="AB3157" s="210">
        <v>37027.875</v>
      </c>
      <c r="AC3157" s="210">
        <v>37027.875</v>
      </c>
    </row>
    <row r="3158" spans="1:30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25">
        <f t="shared" si="250"/>
        <v>10000</v>
      </c>
      <c r="G3158" s="214">
        <v>1247982</v>
      </c>
      <c r="H3158" s="210">
        <v>37026.402384259258</v>
      </c>
      <c r="I3158" t="s">
        <v>3324</v>
      </c>
      <c r="M3158" t="s">
        <v>3795</v>
      </c>
      <c r="N3158" t="s">
        <v>3275</v>
      </c>
      <c r="O3158" t="s">
        <v>3470</v>
      </c>
      <c r="P3158" s="211">
        <v>10000</v>
      </c>
      <c r="S3158" t="s">
        <v>3796</v>
      </c>
      <c r="T3158" t="s">
        <v>2685</v>
      </c>
      <c r="U3158" s="213">
        <v>4.4050000000000002</v>
      </c>
      <c r="V3158" t="s">
        <v>2163</v>
      </c>
      <c r="W3158" t="s">
        <v>3471</v>
      </c>
      <c r="X3158" t="s">
        <v>3472</v>
      </c>
      <c r="Y3158" t="s">
        <v>3280</v>
      </c>
      <c r="Z3158" t="s">
        <v>4117</v>
      </c>
      <c r="AA3158">
        <v>790416</v>
      </c>
      <c r="AB3158" s="210">
        <v>37027.875</v>
      </c>
      <c r="AC3158" s="210">
        <v>37027.875</v>
      </c>
    </row>
    <row r="3159" spans="1:30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25">
        <f t="shared" si="250"/>
        <v>10000</v>
      </c>
      <c r="G3159" s="214">
        <v>1247985</v>
      </c>
      <c r="H3159" s="210">
        <v>37026.402465277781</v>
      </c>
      <c r="I3159" t="s">
        <v>3157</v>
      </c>
      <c r="M3159" t="s">
        <v>3795</v>
      </c>
      <c r="N3159" t="s">
        <v>3275</v>
      </c>
      <c r="O3159" t="s">
        <v>3276</v>
      </c>
      <c r="Q3159" s="211">
        <v>10000</v>
      </c>
      <c r="S3159" t="s">
        <v>3796</v>
      </c>
      <c r="T3159" t="s">
        <v>2685</v>
      </c>
      <c r="U3159" s="213">
        <v>4.5274999999999999</v>
      </c>
      <c r="V3159" t="s">
        <v>3344</v>
      </c>
      <c r="W3159" t="s">
        <v>3278</v>
      </c>
      <c r="X3159" t="s">
        <v>3279</v>
      </c>
      <c r="Y3159" t="s">
        <v>3280</v>
      </c>
      <c r="Z3159" t="s">
        <v>4117</v>
      </c>
      <c r="AA3159">
        <v>790418</v>
      </c>
      <c r="AB3159" s="210">
        <v>37027.875</v>
      </c>
      <c r="AC3159" s="210">
        <v>37027.875</v>
      </c>
    </row>
    <row r="3160" spans="1:30" x14ac:dyDescent="0.2">
      <c r="A3160" s="44" t="str">
        <f t="shared" si="246"/>
        <v xml:space="preserve"> Natural Gas Physical</v>
      </c>
      <c r="B3160" s="44" t="str">
        <f t="shared" si="247"/>
        <v/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25">
        <f t="shared" si="250"/>
        <v>3000</v>
      </c>
      <c r="G3160" s="214">
        <v>1247987</v>
      </c>
      <c r="H3160" s="210">
        <v>37026.402511574073</v>
      </c>
      <c r="I3160" t="s">
        <v>2164</v>
      </c>
      <c r="M3160" t="s">
        <v>3795</v>
      </c>
      <c r="N3160" t="s">
        <v>3623</v>
      </c>
      <c r="O3160" t="s">
        <v>3624</v>
      </c>
      <c r="P3160" s="211">
        <v>3000</v>
      </c>
      <c r="S3160" t="s">
        <v>4320</v>
      </c>
      <c r="T3160" t="s">
        <v>3625</v>
      </c>
      <c r="U3160" s="213">
        <v>6.02</v>
      </c>
      <c r="V3160" t="s">
        <v>2165</v>
      </c>
      <c r="W3160" t="s">
        <v>3627</v>
      </c>
      <c r="X3160" t="s">
        <v>3628</v>
      </c>
      <c r="Y3160" t="s">
        <v>3280</v>
      </c>
      <c r="Z3160" t="s">
        <v>4118</v>
      </c>
      <c r="AA3160">
        <v>790419</v>
      </c>
      <c r="AB3160" s="210">
        <v>37026.875</v>
      </c>
      <c r="AC3160" s="210">
        <v>37026.875</v>
      </c>
    </row>
    <row r="3161" spans="1:30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25">
        <f t="shared" si="250"/>
        <v>3000</v>
      </c>
      <c r="G3161" s="214">
        <v>1247988</v>
      </c>
      <c r="H3161" s="210">
        <v>37026.40253472222</v>
      </c>
      <c r="I3161" t="s">
        <v>3157</v>
      </c>
      <c r="M3161" t="s">
        <v>3795</v>
      </c>
      <c r="N3161" t="s">
        <v>3275</v>
      </c>
      <c r="O3161" t="s">
        <v>3407</v>
      </c>
      <c r="P3161" s="211">
        <v>3000</v>
      </c>
      <c r="S3161" t="s">
        <v>3796</v>
      </c>
      <c r="T3161" t="s">
        <v>2685</v>
      </c>
      <c r="U3161" s="213">
        <v>4.665</v>
      </c>
      <c r="V3161" t="s">
        <v>3277</v>
      </c>
      <c r="W3161" t="s">
        <v>3408</v>
      </c>
      <c r="X3161" t="s">
        <v>3409</v>
      </c>
      <c r="Y3161" t="s">
        <v>3280</v>
      </c>
      <c r="Z3161" t="s">
        <v>4117</v>
      </c>
      <c r="AA3161">
        <v>790420</v>
      </c>
      <c r="AB3161" s="210">
        <v>37027.875</v>
      </c>
      <c r="AC3161" s="210">
        <v>37027.875</v>
      </c>
    </row>
    <row r="3162" spans="1:30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25">
        <f t="shared" si="250"/>
        <v>7665</v>
      </c>
      <c r="G3162" s="214">
        <v>1247990</v>
      </c>
      <c r="H3162" s="210">
        <v>37026.402557870373</v>
      </c>
      <c r="I3162" t="s">
        <v>3439</v>
      </c>
      <c r="M3162" t="s">
        <v>3795</v>
      </c>
      <c r="N3162" t="s">
        <v>3275</v>
      </c>
      <c r="O3162" t="s">
        <v>3442</v>
      </c>
      <c r="Q3162" s="211">
        <v>7665</v>
      </c>
      <c r="S3162" t="s">
        <v>3796</v>
      </c>
      <c r="T3162" t="s">
        <v>2685</v>
      </c>
      <c r="U3162" s="213">
        <v>4.5212000000000003</v>
      </c>
      <c r="V3162" t="s">
        <v>3440</v>
      </c>
      <c r="W3162" t="s">
        <v>3278</v>
      </c>
      <c r="X3162" t="s">
        <v>3279</v>
      </c>
      <c r="Y3162" t="s">
        <v>3280</v>
      </c>
      <c r="Z3162" t="s">
        <v>4117</v>
      </c>
      <c r="AA3162">
        <v>790421</v>
      </c>
      <c r="AB3162" s="210">
        <v>37027.875</v>
      </c>
      <c r="AC3162" s="210">
        <v>37027.875</v>
      </c>
    </row>
    <row r="3163" spans="1:30" x14ac:dyDescent="0.2">
      <c r="A3163" s="44" t="str">
        <f t="shared" si="246"/>
        <v>US Crude Financial</v>
      </c>
      <c r="B3163" s="44" t="str">
        <f t="shared" si="247"/>
        <v>US</v>
      </c>
      <c r="C3163" s="44" t="str">
        <f t="shared" si="248"/>
        <v>Crude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1</v>
      </c>
      <c r="F3163" s="225">
        <f t="shared" si="250"/>
        <v>50000</v>
      </c>
      <c r="G3163" s="214">
        <v>1247989</v>
      </c>
      <c r="H3163" s="210">
        <v>37026.402557870373</v>
      </c>
      <c r="I3163" t="s">
        <v>3246</v>
      </c>
      <c r="M3163" t="s">
        <v>4216</v>
      </c>
      <c r="N3163" t="s">
        <v>3046</v>
      </c>
      <c r="O3163" t="s">
        <v>3047</v>
      </c>
      <c r="P3163" s="211">
        <v>50000</v>
      </c>
      <c r="S3163" t="s">
        <v>3802</v>
      </c>
      <c r="T3163" t="s">
        <v>2685</v>
      </c>
      <c r="U3163" s="213">
        <v>28.62</v>
      </c>
      <c r="V3163" t="s">
        <v>1818</v>
      </c>
      <c r="W3163" t="s">
        <v>3049</v>
      </c>
      <c r="X3163" t="s">
        <v>3050</v>
      </c>
      <c r="Y3163" t="s">
        <v>2803</v>
      </c>
      <c r="Z3163" t="s">
        <v>4117</v>
      </c>
      <c r="AA3163" t="s">
        <v>2166</v>
      </c>
      <c r="AB3163" s="210">
        <v>37043</v>
      </c>
      <c r="AC3163" s="210">
        <v>37072</v>
      </c>
    </row>
    <row r="3164" spans="1:30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25">
        <f t="shared" si="250"/>
        <v>4338</v>
      </c>
      <c r="G3164" s="214">
        <v>1247991</v>
      </c>
      <c r="H3164" s="210">
        <v>37026.402604166666</v>
      </c>
      <c r="I3164" t="s">
        <v>3157</v>
      </c>
      <c r="M3164" t="s">
        <v>3795</v>
      </c>
      <c r="N3164" t="s">
        <v>3275</v>
      </c>
      <c r="O3164" t="s">
        <v>3438</v>
      </c>
      <c r="P3164" s="211">
        <v>4338</v>
      </c>
      <c r="S3164" t="s">
        <v>3796</v>
      </c>
      <c r="T3164" t="s">
        <v>2685</v>
      </c>
      <c r="U3164" s="213">
        <v>4.6500000000000004</v>
      </c>
      <c r="V3164" t="s">
        <v>3277</v>
      </c>
      <c r="W3164" t="s">
        <v>3408</v>
      </c>
      <c r="X3164" t="s">
        <v>3409</v>
      </c>
      <c r="Y3164" t="s">
        <v>3280</v>
      </c>
      <c r="Z3164" t="s">
        <v>4117</v>
      </c>
      <c r="AA3164">
        <v>790422</v>
      </c>
      <c r="AB3164" s="210">
        <v>37027.875</v>
      </c>
      <c r="AC3164" s="210">
        <v>37027.875</v>
      </c>
    </row>
    <row r="3165" spans="1:30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25">
        <f t="shared" si="250"/>
        <v>5000</v>
      </c>
      <c r="G3165" s="214">
        <v>1247992</v>
      </c>
      <c r="H3165" s="210">
        <v>37026.402662037035</v>
      </c>
      <c r="I3165" t="s">
        <v>3256</v>
      </c>
      <c r="M3165" t="s">
        <v>3795</v>
      </c>
      <c r="N3165" t="s">
        <v>3275</v>
      </c>
      <c r="O3165" t="s">
        <v>3339</v>
      </c>
      <c r="Q3165" s="211">
        <v>5000</v>
      </c>
      <c r="S3165" t="s">
        <v>3796</v>
      </c>
      <c r="T3165" t="s">
        <v>2685</v>
      </c>
      <c r="U3165" s="213">
        <v>4.3099999999999996</v>
      </c>
      <c r="V3165" t="s">
        <v>1738</v>
      </c>
      <c r="W3165" t="s">
        <v>3328</v>
      </c>
      <c r="X3165" t="s">
        <v>3329</v>
      </c>
      <c r="Y3165" t="s">
        <v>3280</v>
      </c>
      <c r="Z3165" t="s">
        <v>4117</v>
      </c>
      <c r="AA3165">
        <v>790423</v>
      </c>
      <c r="AB3165" s="210">
        <v>37027.875</v>
      </c>
      <c r="AC3165" s="210">
        <v>37027.875</v>
      </c>
    </row>
    <row r="3166" spans="1:30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25">
        <f t="shared" si="250"/>
        <v>8059</v>
      </c>
      <c r="G3166" s="214">
        <v>1247993</v>
      </c>
      <c r="H3166" s="210">
        <v>37026.402731481481</v>
      </c>
      <c r="I3166" t="s">
        <v>1276</v>
      </c>
      <c r="M3166" t="s">
        <v>3795</v>
      </c>
      <c r="N3166" t="s">
        <v>3275</v>
      </c>
      <c r="O3166" t="s">
        <v>3457</v>
      </c>
      <c r="Q3166" s="211">
        <v>8059</v>
      </c>
      <c r="S3166" t="s">
        <v>3796</v>
      </c>
      <c r="T3166" t="s">
        <v>2685</v>
      </c>
      <c r="U3166" s="213">
        <v>4.4400000000000004</v>
      </c>
      <c r="V3166" t="s">
        <v>1277</v>
      </c>
      <c r="W3166" t="s">
        <v>3459</v>
      </c>
      <c r="X3166" t="s">
        <v>3460</v>
      </c>
      <c r="Y3166" t="s">
        <v>3280</v>
      </c>
      <c r="Z3166" t="s">
        <v>4117</v>
      </c>
      <c r="AA3166">
        <v>790424</v>
      </c>
      <c r="AB3166" s="210">
        <v>37027.875</v>
      </c>
      <c r="AC3166" s="210">
        <v>37027.875</v>
      </c>
    </row>
    <row r="3167" spans="1:30" x14ac:dyDescent="0.2">
      <c r="A3167" s="44" t="str">
        <f t="shared" si="246"/>
        <v>US Power Financial</v>
      </c>
      <c r="B3167" s="44" t="str">
        <f t="shared" si="247"/>
        <v>US</v>
      </c>
      <c r="C3167" s="44" t="str">
        <f t="shared" si="248"/>
        <v>Power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2</v>
      </c>
      <c r="F3167" s="225">
        <f t="shared" si="250"/>
        <v>100</v>
      </c>
      <c r="G3167" s="214">
        <v>1247994</v>
      </c>
      <c r="H3167" s="210">
        <v>37026.402754629627</v>
      </c>
      <c r="I3167" t="s">
        <v>3145</v>
      </c>
      <c r="M3167" t="s">
        <v>3886</v>
      </c>
      <c r="N3167" t="s">
        <v>3069</v>
      </c>
      <c r="O3167" t="s">
        <v>2167</v>
      </c>
      <c r="Q3167" s="211">
        <v>50</v>
      </c>
      <c r="S3167" t="s">
        <v>3794</v>
      </c>
      <c r="T3167" t="s">
        <v>2685</v>
      </c>
      <c r="U3167" s="213">
        <v>39.5</v>
      </c>
      <c r="V3167" t="s">
        <v>3147</v>
      </c>
      <c r="W3167" t="s">
        <v>3166</v>
      </c>
      <c r="X3167" t="s">
        <v>3114</v>
      </c>
      <c r="Y3167" t="s">
        <v>3074</v>
      </c>
      <c r="Z3167" t="s">
        <v>4117</v>
      </c>
      <c r="AA3167">
        <v>611285.1</v>
      </c>
      <c r="AB3167" s="210">
        <v>37028.875</v>
      </c>
      <c r="AC3167" s="210">
        <v>37029.875</v>
      </c>
    </row>
    <row r="3168" spans="1:30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25">
        <f t="shared" si="250"/>
        <v>2500</v>
      </c>
      <c r="G3168" s="214">
        <v>1247995</v>
      </c>
      <c r="H3168" s="210">
        <v>37026.402766203704</v>
      </c>
      <c r="I3168" t="s">
        <v>3234</v>
      </c>
      <c r="M3168" t="s">
        <v>3795</v>
      </c>
      <c r="N3168" t="s">
        <v>3275</v>
      </c>
      <c r="O3168" t="s">
        <v>3276</v>
      </c>
      <c r="Q3168" s="211">
        <v>2500</v>
      </c>
      <c r="S3168" t="s">
        <v>3796</v>
      </c>
      <c r="T3168" t="s">
        <v>2685</v>
      </c>
      <c r="U3168" s="213">
        <v>4.5286999999999997</v>
      </c>
      <c r="V3168" t="s">
        <v>1800</v>
      </c>
      <c r="W3168" t="s">
        <v>3278</v>
      </c>
      <c r="X3168" t="s">
        <v>3279</v>
      </c>
      <c r="Y3168" t="s">
        <v>3280</v>
      </c>
      <c r="Z3168" t="s">
        <v>4117</v>
      </c>
      <c r="AA3168">
        <v>790425</v>
      </c>
      <c r="AB3168" s="210">
        <v>37027.875</v>
      </c>
      <c r="AC3168" s="210">
        <v>37027.875</v>
      </c>
    </row>
    <row r="3169" spans="1:30" x14ac:dyDescent="0.2">
      <c r="A3169" s="44" t="str">
        <f t="shared" si="246"/>
        <v xml:space="preserve"> Natural Gas Physical</v>
      </c>
      <c r="B3169" s="44" t="str">
        <f t="shared" si="247"/>
        <v/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25">
        <f t="shared" si="250"/>
        <v>10000</v>
      </c>
      <c r="G3169" s="214">
        <v>1247997</v>
      </c>
      <c r="H3169" s="210">
        <v>37026.402789351851</v>
      </c>
      <c r="I3169" t="s">
        <v>3427</v>
      </c>
      <c r="M3169" t="s">
        <v>3795</v>
      </c>
      <c r="N3169" t="s">
        <v>3352</v>
      </c>
      <c r="O3169" t="s">
        <v>3353</v>
      </c>
      <c r="Q3169" s="211">
        <v>10000</v>
      </c>
      <c r="S3169" t="s">
        <v>3796</v>
      </c>
      <c r="T3169" t="s">
        <v>2685</v>
      </c>
      <c r="U3169" s="213">
        <v>4.67</v>
      </c>
      <c r="V3169" t="s">
        <v>3428</v>
      </c>
      <c r="W3169" t="s">
        <v>3355</v>
      </c>
      <c r="X3169" t="s">
        <v>3356</v>
      </c>
      <c r="Y3169" t="s">
        <v>3280</v>
      </c>
      <c r="Z3169" t="s">
        <v>4117</v>
      </c>
      <c r="AA3169">
        <v>790426</v>
      </c>
      <c r="AB3169" s="210">
        <v>37027.875</v>
      </c>
      <c r="AC3169" s="210">
        <v>37027.875</v>
      </c>
    </row>
    <row r="3170" spans="1:30" x14ac:dyDescent="0.2">
      <c r="A3170" s="44" t="str">
        <f t="shared" si="246"/>
        <v>US Crude Financial</v>
      </c>
      <c r="B3170" s="44" t="str">
        <f t="shared" si="247"/>
        <v>US</v>
      </c>
      <c r="C3170" s="44" t="str">
        <f t="shared" si="248"/>
        <v>Crude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1</v>
      </c>
      <c r="F3170" s="225">
        <f t="shared" si="250"/>
        <v>50000</v>
      </c>
      <c r="G3170" s="214">
        <v>1247996</v>
      </c>
      <c r="H3170" s="210">
        <v>37026.402789351851</v>
      </c>
      <c r="I3170" t="s">
        <v>3045</v>
      </c>
      <c r="M3170" t="s">
        <v>4216</v>
      </c>
      <c r="N3170" t="s">
        <v>3046</v>
      </c>
      <c r="O3170" t="s">
        <v>3047</v>
      </c>
      <c r="Q3170" s="211">
        <v>50000</v>
      </c>
      <c r="S3170" t="s">
        <v>3802</v>
      </c>
      <c r="T3170" t="s">
        <v>2685</v>
      </c>
      <c r="U3170" s="213">
        <v>28.64</v>
      </c>
      <c r="V3170" t="s">
        <v>3575</v>
      </c>
      <c r="W3170" t="s">
        <v>3049</v>
      </c>
      <c r="X3170" t="s">
        <v>3050</v>
      </c>
      <c r="Y3170" t="s">
        <v>2803</v>
      </c>
      <c r="Z3170" t="s">
        <v>4117</v>
      </c>
      <c r="AA3170" t="s">
        <v>2168</v>
      </c>
      <c r="AB3170" s="210">
        <v>37043</v>
      </c>
      <c r="AC3170" s="210">
        <v>37072</v>
      </c>
    </row>
    <row r="3171" spans="1:30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25">
        <f t="shared" si="250"/>
        <v>10000</v>
      </c>
      <c r="G3171" s="214">
        <v>1247998</v>
      </c>
      <c r="H3171" s="210">
        <v>37026.402812499997</v>
      </c>
      <c r="I3171" t="s">
        <v>2007</v>
      </c>
      <c r="M3171" t="s">
        <v>3795</v>
      </c>
      <c r="N3171" t="s">
        <v>3275</v>
      </c>
      <c r="O3171" t="s">
        <v>3550</v>
      </c>
      <c r="Q3171" s="211">
        <v>10000</v>
      </c>
      <c r="S3171" t="s">
        <v>3796</v>
      </c>
      <c r="T3171" t="s">
        <v>2685</v>
      </c>
      <c r="U3171" s="213">
        <v>4.38</v>
      </c>
      <c r="V3171" t="s">
        <v>2008</v>
      </c>
      <c r="W3171" t="s">
        <v>3363</v>
      </c>
      <c r="X3171" t="s">
        <v>3364</v>
      </c>
      <c r="Y3171" t="s">
        <v>3280</v>
      </c>
      <c r="Z3171" t="s">
        <v>4117</v>
      </c>
      <c r="AA3171">
        <v>790427</v>
      </c>
      <c r="AB3171" s="210">
        <v>37027.875</v>
      </c>
      <c r="AC3171" s="210">
        <v>37027.875</v>
      </c>
    </row>
    <row r="3172" spans="1:30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25">
        <f t="shared" si="250"/>
        <v>7500</v>
      </c>
      <c r="G3172" s="214">
        <v>1247999</v>
      </c>
      <c r="H3172" s="210">
        <v>37026.402824074074</v>
      </c>
      <c r="I3172" t="s">
        <v>2630</v>
      </c>
      <c r="M3172" t="s">
        <v>3795</v>
      </c>
      <c r="N3172" t="s">
        <v>3275</v>
      </c>
      <c r="O3172" t="s">
        <v>3276</v>
      </c>
      <c r="Q3172" s="211">
        <v>7500</v>
      </c>
      <c r="S3172" t="s">
        <v>3796</v>
      </c>
      <c r="T3172" t="s">
        <v>2685</v>
      </c>
      <c r="U3172" s="213">
        <v>4.5286999999999997</v>
      </c>
      <c r="V3172" t="s">
        <v>1114</v>
      </c>
      <c r="W3172" t="s">
        <v>3278</v>
      </c>
      <c r="X3172" t="s">
        <v>3279</v>
      </c>
      <c r="Y3172" t="s">
        <v>3280</v>
      </c>
      <c r="Z3172" t="s">
        <v>4117</v>
      </c>
      <c r="AA3172">
        <v>790428</v>
      </c>
      <c r="AB3172" s="210">
        <v>37027.875</v>
      </c>
      <c r="AC3172" s="210">
        <v>37027.875</v>
      </c>
    </row>
    <row r="3173" spans="1:30" x14ac:dyDescent="0.2">
      <c r="A3173" s="44" t="str">
        <f t="shared" si="246"/>
        <v xml:space="preserve"> Metals Financial</v>
      </c>
      <c r="B3173" s="44" t="str">
        <f t="shared" si="247"/>
        <v/>
      </c>
      <c r="C3173" s="44" t="str">
        <f t="shared" si="248"/>
        <v>Metals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</v>
      </c>
      <c r="F3173" s="225">
        <f t="shared" si="250"/>
        <v>20</v>
      </c>
      <c r="G3173" s="214">
        <v>1248000</v>
      </c>
      <c r="H3173" s="210">
        <v>37026.40283564815</v>
      </c>
      <c r="I3173" t="s">
        <v>2623</v>
      </c>
      <c r="M3173" t="s">
        <v>3801</v>
      </c>
      <c r="N3173" t="s">
        <v>2782</v>
      </c>
      <c r="O3173" t="s">
        <v>2783</v>
      </c>
      <c r="P3173" s="211">
        <v>20</v>
      </c>
      <c r="S3173" t="s">
        <v>2684</v>
      </c>
      <c r="T3173" t="s">
        <v>2685</v>
      </c>
      <c r="U3173" s="213">
        <v>1513</v>
      </c>
      <c r="V3173" t="s">
        <v>2790</v>
      </c>
      <c r="W3173" t="s">
        <v>2732</v>
      </c>
      <c r="X3173" t="s">
        <v>2688</v>
      </c>
      <c r="Y3173" t="s">
        <v>2689</v>
      </c>
      <c r="Z3173" t="s">
        <v>2690</v>
      </c>
      <c r="AA3173">
        <v>2130032</v>
      </c>
    </row>
    <row r="3174" spans="1:30" x14ac:dyDescent="0.2">
      <c r="A3174" s="44" t="str">
        <f t="shared" si="246"/>
        <v xml:space="preserve"> Metals Financial</v>
      </c>
      <c r="B3174" s="44" t="str">
        <f t="shared" si="247"/>
        <v/>
      </c>
      <c r="C3174" s="44" t="str">
        <f t="shared" si="248"/>
        <v>Metals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</v>
      </c>
      <c r="F3174" s="225">
        <f t="shared" si="250"/>
        <v>10</v>
      </c>
      <c r="G3174" s="214">
        <v>1248001</v>
      </c>
      <c r="H3174" s="210">
        <v>37026.40284722222</v>
      </c>
      <c r="I3174" t="s">
        <v>2815</v>
      </c>
      <c r="M3174" t="s">
        <v>3801</v>
      </c>
      <c r="N3174" t="s">
        <v>2822</v>
      </c>
      <c r="O3174" t="s">
        <v>2823</v>
      </c>
      <c r="Q3174" s="211">
        <v>10</v>
      </c>
      <c r="S3174" t="s">
        <v>2684</v>
      </c>
      <c r="T3174" t="s">
        <v>2685</v>
      </c>
      <c r="U3174" s="213">
        <v>474</v>
      </c>
      <c r="V3174" t="s">
        <v>2169</v>
      </c>
      <c r="W3174" t="s">
        <v>2796</v>
      </c>
      <c r="X3174" t="s">
        <v>2688</v>
      </c>
      <c r="Y3174" t="s">
        <v>2689</v>
      </c>
      <c r="Z3174" t="s">
        <v>2690</v>
      </c>
      <c r="AA3174">
        <v>2130034</v>
      </c>
    </row>
    <row r="3175" spans="1:30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25">
        <f t="shared" si="250"/>
        <v>10000</v>
      </c>
      <c r="G3175" s="214">
        <v>1248002</v>
      </c>
      <c r="H3175" s="210">
        <v>37026.402858796297</v>
      </c>
      <c r="I3175" t="s">
        <v>3234</v>
      </c>
      <c r="M3175" t="s">
        <v>3795</v>
      </c>
      <c r="N3175" t="s">
        <v>3275</v>
      </c>
      <c r="O3175" t="s">
        <v>3470</v>
      </c>
      <c r="Q3175" s="211">
        <v>10000</v>
      </c>
      <c r="S3175" t="s">
        <v>3796</v>
      </c>
      <c r="T3175" t="s">
        <v>2685</v>
      </c>
      <c r="U3175" s="213">
        <v>4.42</v>
      </c>
      <c r="V3175" t="s">
        <v>1040</v>
      </c>
      <c r="W3175" t="s">
        <v>3471</v>
      </c>
      <c r="X3175" t="s">
        <v>3472</v>
      </c>
      <c r="Y3175" t="s">
        <v>3280</v>
      </c>
      <c r="Z3175" t="s">
        <v>4117</v>
      </c>
      <c r="AA3175">
        <v>790429</v>
      </c>
      <c r="AB3175" s="210">
        <v>37027.875</v>
      </c>
      <c r="AC3175" s="210">
        <v>37027.875</v>
      </c>
    </row>
    <row r="3176" spans="1:30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25">
        <f t="shared" si="250"/>
        <v>10000</v>
      </c>
      <c r="G3176" s="214">
        <v>1248005</v>
      </c>
      <c r="H3176" s="210">
        <v>37026.402881944443</v>
      </c>
      <c r="I3176" t="s">
        <v>3427</v>
      </c>
      <c r="M3176" t="s">
        <v>3795</v>
      </c>
      <c r="N3176" t="s">
        <v>3352</v>
      </c>
      <c r="O3176" t="s">
        <v>3353</v>
      </c>
      <c r="Q3176" s="211">
        <v>10000</v>
      </c>
      <c r="S3176" t="s">
        <v>3796</v>
      </c>
      <c r="T3176" t="s">
        <v>2685</v>
      </c>
      <c r="U3176" s="213">
        <v>4.6749999999999998</v>
      </c>
      <c r="V3176" t="s">
        <v>3428</v>
      </c>
      <c r="W3176" t="s">
        <v>3355</v>
      </c>
      <c r="X3176" t="s">
        <v>3356</v>
      </c>
      <c r="Y3176" t="s">
        <v>3280</v>
      </c>
      <c r="Z3176" t="s">
        <v>4117</v>
      </c>
      <c r="AA3176">
        <v>790432</v>
      </c>
      <c r="AB3176" s="210">
        <v>37027.875</v>
      </c>
      <c r="AC3176" s="210">
        <v>37027.875</v>
      </c>
    </row>
    <row r="3177" spans="1:30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25">
        <f t="shared" si="250"/>
        <v>999</v>
      </c>
      <c r="G3177" s="214">
        <v>1248004</v>
      </c>
      <c r="H3177" s="210">
        <v>37026.402881944443</v>
      </c>
      <c r="I3177" t="s">
        <v>3336</v>
      </c>
      <c r="M3177" t="s">
        <v>3795</v>
      </c>
      <c r="N3177" t="s">
        <v>3275</v>
      </c>
      <c r="O3177" t="s">
        <v>3337</v>
      </c>
      <c r="Q3177" s="211">
        <v>999</v>
      </c>
      <c r="S3177" t="s">
        <v>3796</v>
      </c>
      <c r="T3177" t="s">
        <v>2685</v>
      </c>
      <c r="U3177" s="213">
        <v>4.32</v>
      </c>
      <c r="V3177" t="s">
        <v>3338</v>
      </c>
      <c r="W3177" t="s">
        <v>3328</v>
      </c>
      <c r="X3177" t="s">
        <v>3329</v>
      </c>
      <c r="Y3177" t="s">
        <v>3280</v>
      </c>
      <c r="Z3177" t="s">
        <v>4117</v>
      </c>
      <c r="AA3177">
        <v>790431</v>
      </c>
      <c r="AB3177" s="210">
        <v>37027.875</v>
      </c>
      <c r="AC3177" s="210">
        <v>37027.875</v>
      </c>
    </row>
    <row r="3178" spans="1:30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25">
        <f t="shared" si="250"/>
        <v>5000</v>
      </c>
      <c r="G3178" s="214">
        <v>1248003</v>
      </c>
      <c r="H3178" s="210">
        <v>37026.402881944443</v>
      </c>
      <c r="I3178" t="s">
        <v>3157</v>
      </c>
      <c r="M3178" t="s">
        <v>3795</v>
      </c>
      <c r="N3178" t="s">
        <v>3275</v>
      </c>
      <c r="O3178" t="s">
        <v>3407</v>
      </c>
      <c r="P3178" s="211">
        <v>5000</v>
      </c>
      <c r="S3178" t="s">
        <v>3796</v>
      </c>
      <c r="T3178" t="s">
        <v>2685</v>
      </c>
      <c r="U3178" s="213">
        <v>4.66</v>
      </c>
      <c r="V3178" t="s">
        <v>3277</v>
      </c>
      <c r="W3178" t="s">
        <v>3408</v>
      </c>
      <c r="X3178" t="s">
        <v>3409</v>
      </c>
      <c r="Y3178" t="s">
        <v>3280</v>
      </c>
      <c r="Z3178" t="s">
        <v>4117</v>
      </c>
      <c r="AA3178">
        <v>790430</v>
      </c>
      <c r="AB3178" s="210">
        <v>37027.875</v>
      </c>
      <c r="AC3178" s="210">
        <v>37027.875</v>
      </c>
    </row>
    <row r="3179" spans="1:30" x14ac:dyDescent="0.2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31</v>
      </c>
      <c r="F3179" s="225">
        <f t="shared" si="250"/>
        <v>13950</v>
      </c>
      <c r="G3179" s="214">
        <v>1248006</v>
      </c>
      <c r="H3179" s="210">
        <v>37026.40289351852</v>
      </c>
      <c r="I3179" t="s">
        <v>3674</v>
      </c>
      <c r="M3179" t="s">
        <v>3795</v>
      </c>
      <c r="N3179" t="s">
        <v>3303</v>
      </c>
      <c r="O3179" t="s">
        <v>1135</v>
      </c>
      <c r="Q3179" s="211">
        <v>450</v>
      </c>
      <c r="S3179" t="s">
        <v>3796</v>
      </c>
      <c r="T3179" t="s">
        <v>2685</v>
      </c>
      <c r="U3179" s="213">
        <v>4.6399999999999997</v>
      </c>
      <c r="V3179" t="s">
        <v>1361</v>
      </c>
      <c r="W3179" t="s">
        <v>1111</v>
      </c>
      <c r="X3179" t="s">
        <v>1112</v>
      </c>
      <c r="Y3179" t="s">
        <v>2803</v>
      </c>
      <c r="Z3179" t="s">
        <v>4117</v>
      </c>
      <c r="AA3179" t="s">
        <v>2170</v>
      </c>
      <c r="AB3179" s="210">
        <v>37165</v>
      </c>
      <c r="AC3179" s="210">
        <v>37195</v>
      </c>
      <c r="AD3179">
        <f>(AC3179-AB3179+1)*SUM(P3179:Q3179)</f>
        <v>13950</v>
      </c>
    </row>
    <row r="3180" spans="1:30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25">
        <f t="shared" si="250"/>
        <v>5000</v>
      </c>
      <c r="G3180" s="214">
        <v>1248007</v>
      </c>
      <c r="H3180" s="210">
        <v>37026.403020833335</v>
      </c>
      <c r="I3180" t="s">
        <v>3334</v>
      </c>
      <c r="M3180" t="s">
        <v>3795</v>
      </c>
      <c r="N3180" t="s">
        <v>3275</v>
      </c>
      <c r="O3180" t="s">
        <v>1057</v>
      </c>
      <c r="Q3180" s="211">
        <v>5000</v>
      </c>
      <c r="S3180" t="s">
        <v>3796</v>
      </c>
      <c r="T3180" t="s">
        <v>2685</v>
      </c>
      <c r="U3180" s="213">
        <v>4.3</v>
      </c>
      <c r="V3180" t="s">
        <v>1292</v>
      </c>
      <c r="W3180" t="s">
        <v>3586</v>
      </c>
      <c r="X3180" t="s">
        <v>3587</v>
      </c>
      <c r="Y3180" t="s">
        <v>3280</v>
      </c>
      <c r="Z3180" t="s">
        <v>4117</v>
      </c>
      <c r="AA3180">
        <v>790433</v>
      </c>
      <c r="AB3180" s="210">
        <v>37027.875</v>
      </c>
      <c r="AC3180" s="210">
        <v>37027.875</v>
      </c>
    </row>
    <row r="3181" spans="1:30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25">
        <f t="shared" si="250"/>
        <v>2199</v>
      </c>
      <c r="G3181" s="214">
        <v>1248008</v>
      </c>
      <c r="H3181" s="210">
        <v>37026.403055555558</v>
      </c>
      <c r="I3181" t="s">
        <v>1276</v>
      </c>
      <c r="M3181" t="s">
        <v>3795</v>
      </c>
      <c r="N3181" t="s">
        <v>3275</v>
      </c>
      <c r="O3181" t="s">
        <v>1359</v>
      </c>
      <c r="Q3181" s="211">
        <v>2199</v>
      </c>
      <c r="S3181" t="s">
        <v>3796</v>
      </c>
      <c r="T3181" t="s">
        <v>2685</v>
      </c>
      <c r="U3181" s="213">
        <v>4.4249999999999998</v>
      </c>
      <c r="V3181" t="s">
        <v>2171</v>
      </c>
      <c r="W3181" t="s">
        <v>3363</v>
      </c>
      <c r="X3181" t="s">
        <v>3364</v>
      </c>
      <c r="Y3181" t="s">
        <v>3280</v>
      </c>
      <c r="Z3181" t="s">
        <v>4117</v>
      </c>
      <c r="AA3181">
        <v>790434</v>
      </c>
      <c r="AB3181" s="210">
        <v>37027.875</v>
      </c>
      <c r="AC3181" s="210">
        <v>37027.875</v>
      </c>
    </row>
    <row r="3182" spans="1:30" x14ac:dyDescent="0.2">
      <c r="A3182" s="44" t="str">
        <f t="shared" si="246"/>
        <v>US Power Financial</v>
      </c>
      <c r="B3182" s="44" t="str">
        <f t="shared" si="247"/>
        <v>US</v>
      </c>
      <c r="C3182" s="44" t="str">
        <f t="shared" si="248"/>
        <v>Power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2</v>
      </c>
      <c r="F3182" s="225">
        <f t="shared" si="250"/>
        <v>100</v>
      </c>
      <c r="G3182" s="214">
        <v>1248009</v>
      </c>
      <c r="H3182" s="210">
        <v>37026.403078703705</v>
      </c>
      <c r="I3182" t="s">
        <v>3145</v>
      </c>
      <c r="M3182" t="s">
        <v>3886</v>
      </c>
      <c r="N3182" t="s">
        <v>3069</v>
      </c>
      <c r="O3182" t="s">
        <v>2172</v>
      </c>
      <c r="Q3182" s="211">
        <v>50</v>
      </c>
      <c r="S3182" t="s">
        <v>3794</v>
      </c>
      <c r="T3182" t="s">
        <v>2685</v>
      </c>
      <c r="U3182" s="213">
        <v>51.5</v>
      </c>
      <c r="V3182" t="s">
        <v>3147</v>
      </c>
      <c r="W3182" t="s">
        <v>3166</v>
      </c>
      <c r="X3182" t="s">
        <v>3114</v>
      </c>
      <c r="Y3182" t="s">
        <v>3074</v>
      </c>
      <c r="Z3182" t="s">
        <v>4117</v>
      </c>
      <c r="AA3182">
        <v>611290.1</v>
      </c>
      <c r="AB3182" s="210">
        <v>37028.875</v>
      </c>
      <c r="AC3182" s="210">
        <v>37029.875</v>
      </c>
    </row>
    <row r="3183" spans="1:30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25">
        <f t="shared" si="250"/>
        <v>5000</v>
      </c>
      <c r="G3183" s="214">
        <v>1248010</v>
      </c>
      <c r="H3183" s="210">
        <v>37026.403136574074</v>
      </c>
      <c r="I3183" t="s">
        <v>3157</v>
      </c>
      <c r="M3183" t="s">
        <v>3795</v>
      </c>
      <c r="N3183" t="s">
        <v>3275</v>
      </c>
      <c r="O3183" t="s">
        <v>3593</v>
      </c>
      <c r="P3183" s="211">
        <v>5000</v>
      </c>
      <c r="S3183" t="s">
        <v>3796</v>
      </c>
      <c r="T3183" t="s">
        <v>2685</v>
      </c>
      <c r="U3183" s="213">
        <v>6.3</v>
      </c>
      <c r="V3183" t="s">
        <v>3630</v>
      </c>
      <c r="W3183" t="s">
        <v>3579</v>
      </c>
      <c r="X3183" t="s">
        <v>3580</v>
      </c>
      <c r="Y3183" t="s">
        <v>3280</v>
      </c>
      <c r="Z3183" t="s">
        <v>4117</v>
      </c>
      <c r="AA3183">
        <v>790435</v>
      </c>
      <c r="AB3183" s="210">
        <v>37027.875</v>
      </c>
      <c r="AC3183" s="210">
        <v>37027.875</v>
      </c>
    </row>
    <row r="3184" spans="1:30" x14ac:dyDescent="0.2">
      <c r="A3184" s="44" t="str">
        <f t="shared" si="246"/>
        <v>US Natural Gas Financial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Financial</v>
      </c>
      <c r="E3184" s="44">
        <f>IF(VLOOKUP(S3184,'DD-Lookup'!$J$6:$L$50,3,FALSE)="Monthly",(YEAR(AC3184)-YEAR(AB3184))*12+MONTH(AC3184)-MONTH(AB3184)+1,(AC3184-AB3184+1))</f>
        <v>30</v>
      </c>
      <c r="F3184" s="225">
        <f t="shared" si="250"/>
        <v>300000</v>
      </c>
      <c r="G3184" s="214">
        <v>1248011</v>
      </c>
      <c r="H3184" s="210">
        <v>37026.403182870374</v>
      </c>
      <c r="I3184" t="s">
        <v>4237</v>
      </c>
      <c r="M3184" t="s">
        <v>3795</v>
      </c>
      <c r="N3184" t="s">
        <v>3303</v>
      </c>
      <c r="O3184" t="s">
        <v>2173</v>
      </c>
      <c r="P3184" s="211">
        <v>10000</v>
      </c>
      <c r="S3184" t="s">
        <v>3796</v>
      </c>
      <c r="T3184" t="s">
        <v>2685</v>
      </c>
      <c r="U3184" s="213">
        <v>-0.06</v>
      </c>
      <c r="V3184" t="s">
        <v>1512</v>
      </c>
      <c r="W3184" t="s">
        <v>1070</v>
      </c>
      <c r="X3184" t="s">
        <v>1071</v>
      </c>
      <c r="Y3184" t="s">
        <v>2803</v>
      </c>
      <c r="Z3184" t="s">
        <v>4117</v>
      </c>
      <c r="AA3184" t="s">
        <v>2174</v>
      </c>
      <c r="AB3184" s="210">
        <v>37043.875</v>
      </c>
      <c r="AC3184" s="210">
        <v>37072.875</v>
      </c>
      <c r="AD3184">
        <f>(AC3184-AB3184+1)*SUM(P3184:Q3184)</f>
        <v>300000</v>
      </c>
    </row>
    <row r="3185" spans="1:30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25">
        <f t="shared" si="250"/>
        <v>2000</v>
      </c>
      <c r="G3185" s="214">
        <v>1248012</v>
      </c>
      <c r="H3185" s="210">
        <v>37026.403229166666</v>
      </c>
      <c r="I3185" t="s">
        <v>1351</v>
      </c>
      <c r="M3185" t="s">
        <v>3795</v>
      </c>
      <c r="N3185" t="s">
        <v>3275</v>
      </c>
      <c r="O3185" t="s">
        <v>3340</v>
      </c>
      <c r="Q3185" s="211">
        <v>2000</v>
      </c>
      <c r="S3185" t="s">
        <v>3796</v>
      </c>
      <c r="T3185" t="s">
        <v>2685</v>
      </c>
      <c r="U3185" s="213">
        <v>4.3250000000000002</v>
      </c>
      <c r="V3185" t="s">
        <v>1600</v>
      </c>
      <c r="W3185" t="s">
        <v>3328</v>
      </c>
      <c r="X3185" t="s">
        <v>3329</v>
      </c>
      <c r="Y3185" t="s">
        <v>3280</v>
      </c>
      <c r="Z3185" t="s">
        <v>4117</v>
      </c>
      <c r="AA3185">
        <v>790436</v>
      </c>
      <c r="AB3185" s="210">
        <v>37027.875</v>
      </c>
      <c r="AC3185" s="210">
        <v>37027.875</v>
      </c>
    </row>
    <row r="3186" spans="1:30" x14ac:dyDescent="0.2">
      <c r="A3186" s="44" t="str">
        <f t="shared" si="246"/>
        <v xml:space="preserve"> Oil Products Financial</v>
      </c>
      <c r="B3186" s="44" t="str">
        <f t="shared" si="247"/>
        <v/>
      </c>
      <c r="C3186" s="44" t="str">
        <f t="shared" si="248"/>
        <v>Oil Products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30</v>
      </c>
      <c r="F3186" s="225">
        <f t="shared" si="250"/>
        <v>150000</v>
      </c>
      <c r="G3186" s="214">
        <v>1248013</v>
      </c>
      <c r="H3186" s="210">
        <v>37026.403252314813</v>
      </c>
      <c r="I3186" t="s">
        <v>3078</v>
      </c>
      <c r="M3186" t="s">
        <v>3799</v>
      </c>
      <c r="N3186" t="s">
        <v>3079</v>
      </c>
      <c r="O3186" t="s">
        <v>3080</v>
      </c>
      <c r="Q3186" s="211">
        <v>5000</v>
      </c>
      <c r="S3186" t="s">
        <v>3803</v>
      </c>
      <c r="T3186" t="s">
        <v>2685</v>
      </c>
      <c r="U3186" s="213">
        <v>228.5</v>
      </c>
      <c r="V3186" t="s">
        <v>3081</v>
      </c>
      <c r="W3186" t="s">
        <v>3082</v>
      </c>
      <c r="X3186" t="s">
        <v>3083</v>
      </c>
      <c r="Y3186" t="s">
        <v>2803</v>
      </c>
      <c r="Z3186" t="s">
        <v>2942</v>
      </c>
      <c r="AA3186" t="s">
        <v>2175</v>
      </c>
      <c r="AB3186" s="210">
        <v>37043</v>
      </c>
      <c r="AC3186" s="210">
        <v>37072</v>
      </c>
    </row>
    <row r="3187" spans="1:30" x14ac:dyDescent="0.2">
      <c r="A3187" s="44" t="str">
        <f t="shared" si="246"/>
        <v xml:space="preserve"> Metals Financial</v>
      </c>
      <c r="B3187" s="44" t="str">
        <f t="shared" si="247"/>
        <v/>
      </c>
      <c r="C3187" s="44" t="str">
        <f t="shared" si="248"/>
        <v>Metals</v>
      </c>
      <c r="D3187" s="44" t="str">
        <f t="shared" si="249"/>
        <v>Financial</v>
      </c>
      <c r="E3187" s="44">
        <f>IF(VLOOKUP(S3187,'DD-Lookup'!$J$6:$L$50,3,FALSE)="Monthly",(YEAR(AC3187)-YEAR(AB3187))*12+MONTH(AC3187)-MONTH(AB3187)+1,(AC3187-AB3187+1))</f>
        <v>1</v>
      </c>
      <c r="F3187" s="225">
        <f t="shared" si="250"/>
        <v>5</v>
      </c>
      <c r="G3187" s="214">
        <v>1248014</v>
      </c>
      <c r="H3187" s="210">
        <v>37026.403287037036</v>
      </c>
      <c r="I3187" t="s">
        <v>2791</v>
      </c>
      <c r="M3187" t="s">
        <v>3801</v>
      </c>
      <c r="N3187" t="s">
        <v>2782</v>
      </c>
      <c r="O3187" t="s">
        <v>2783</v>
      </c>
      <c r="Q3187" s="211">
        <v>5</v>
      </c>
      <c r="S3187" t="s">
        <v>2684</v>
      </c>
      <c r="T3187" t="s">
        <v>2685</v>
      </c>
      <c r="U3187" s="213">
        <v>1514</v>
      </c>
      <c r="V3187" t="s">
        <v>2176</v>
      </c>
      <c r="W3187" t="s">
        <v>2732</v>
      </c>
      <c r="X3187" t="s">
        <v>2688</v>
      </c>
      <c r="Y3187" t="s">
        <v>2689</v>
      </c>
      <c r="Z3187" t="s">
        <v>2690</v>
      </c>
      <c r="AA3187">
        <v>2130036</v>
      </c>
    </row>
    <row r="3188" spans="1:30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25">
        <f t="shared" si="250"/>
        <v>5000</v>
      </c>
      <c r="G3188" s="214">
        <v>1248017</v>
      </c>
      <c r="H3188" s="210">
        <v>37026.403564814813</v>
      </c>
      <c r="I3188" t="s">
        <v>3475</v>
      </c>
      <c r="M3188" t="s">
        <v>3795</v>
      </c>
      <c r="N3188" t="s">
        <v>3275</v>
      </c>
      <c r="O3188" t="s">
        <v>3577</v>
      </c>
      <c r="P3188" s="211">
        <v>5000</v>
      </c>
      <c r="S3188" t="s">
        <v>3796</v>
      </c>
      <c r="T3188" t="s">
        <v>2685</v>
      </c>
      <c r="U3188" s="213">
        <v>4.95</v>
      </c>
      <c r="V3188" t="s">
        <v>1864</v>
      </c>
      <c r="W3188" t="s">
        <v>3579</v>
      </c>
      <c r="X3188" t="s">
        <v>3580</v>
      </c>
      <c r="Y3188" t="s">
        <v>3280</v>
      </c>
      <c r="Z3188" t="s">
        <v>4117</v>
      </c>
      <c r="AA3188">
        <v>790437</v>
      </c>
      <c r="AB3188" s="210">
        <v>37027.875</v>
      </c>
      <c r="AC3188" s="210">
        <v>37027.875</v>
      </c>
    </row>
    <row r="3189" spans="1:30" x14ac:dyDescent="0.2">
      <c r="A3189" s="44" t="str">
        <f t="shared" si="246"/>
        <v>US Crude Financial</v>
      </c>
      <c r="B3189" s="44" t="str">
        <f t="shared" si="247"/>
        <v>US</v>
      </c>
      <c r="C3189" s="44" t="str">
        <f t="shared" si="248"/>
        <v>Crude</v>
      </c>
      <c r="D3189" s="44" t="str">
        <f t="shared" si="249"/>
        <v>Financial</v>
      </c>
      <c r="E3189" s="44">
        <f>IF(VLOOKUP(S3189,'DD-Lookup'!$J$6:$L$50,3,FALSE)="Monthly",(YEAR(AC3189)-YEAR(AB3189))*12+MONTH(AC3189)-MONTH(AB3189)+1,(AC3189-AB3189+1))</f>
        <v>1</v>
      </c>
      <c r="F3189" s="225">
        <f t="shared" si="250"/>
        <v>50000</v>
      </c>
      <c r="G3189" s="214">
        <v>1248016</v>
      </c>
      <c r="H3189" s="210">
        <v>37026.403564814813</v>
      </c>
      <c r="I3189" t="s">
        <v>3246</v>
      </c>
      <c r="M3189" t="s">
        <v>4216</v>
      </c>
      <c r="N3189" t="s">
        <v>3046</v>
      </c>
      <c r="O3189" t="s">
        <v>3047</v>
      </c>
      <c r="Q3189" s="211">
        <v>50000</v>
      </c>
      <c r="S3189" t="s">
        <v>3802</v>
      </c>
      <c r="T3189" t="s">
        <v>2685</v>
      </c>
      <c r="U3189" s="213">
        <v>28.68</v>
      </c>
      <c r="V3189" t="s">
        <v>1514</v>
      </c>
      <c r="W3189" t="s">
        <v>3049</v>
      </c>
      <c r="X3189" t="s">
        <v>3050</v>
      </c>
      <c r="Y3189" t="s">
        <v>2803</v>
      </c>
      <c r="Z3189" t="s">
        <v>4117</v>
      </c>
      <c r="AA3189" t="s">
        <v>2177</v>
      </c>
      <c r="AB3189" s="210">
        <v>37043</v>
      </c>
      <c r="AC3189" s="210">
        <v>37072</v>
      </c>
    </row>
    <row r="3190" spans="1:30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25">
        <f t="shared" si="250"/>
        <v>2500</v>
      </c>
      <c r="G3190" s="214">
        <v>1248018</v>
      </c>
      <c r="H3190" s="210">
        <v>37026.403645833336</v>
      </c>
      <c r="I3190" t="s">
        <v>1276</v>
      </c>
      <c r="M3190" t="s">
        <v>3795</v>
      </c>
      <c r="N3190" t="s">
        <v>3275</v>
      </c>
      <c r="O3190" t="s">
        <v>1057</v>
      </c>
      <c r="Q3190" s="211">
        <v>2500</v>
      </c>
      <c r="S3190" t="s">
        <v>3796</v>
      </c>
      <c r="T3190" t="s">
        <v>2685</v>
      </c>
      <c r="U3190" s="213">
        <v>4.3049999999999997</v>
      </c>
      <c r="V3190" t="s">
        <v>1277</v>
      </c>
      <c r="W3190" t="s">
        <v>3586</v>
      </c>
      <c r="X3190" t="s">
        <v>3587</v>
      </c>
      <c r="Y3190" t="s">
        <v>3280</v>
      </c>
      <c r="Z3190" t="s">
        <v>4117</v>
      </c>
      <c r="AA3190">
        <v>790438</v>
      </c>
      <c r="AB3190" s="210">
        <v>37027.875</v>
      </c>
      <c r="AC3190" s="210">
        <v>37027.875</v>
      </c>
    </row>
    <row r="3191" spans="1:30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25">
        <f t="shared" si="250"/>
        <v>1345</v>
      </c>
      <c r="G3191" s="214">
        <v>1248020</v>
      </c>
      <c r="H3191" s="210">
        <v>37026.403773148151</v>
      </c>
      <c r="I3191" t="s">
        <v>3157</v>
      </c>
      <c r="M3191" t="s">
        <v>3795</v>
      </c>
      <c r="N3191" t="s">
        <v>3275</v>
      </c>
      <c r="O3191" t="s">
        <v>3584</v>
      </c>
      <c r="Q3191" s="211">
        <v>1345</v>
      </c>
      <c r="S3191" t="s">
        <v>3796</v>
      </c>
      <c r="T3191" t="s">
        <v>2685</v>
      </c>
      <c r="U3191" s="213">
        <v>4.3250000000000002</v>
      </c>
      <c r="V3191" t="s">
        <v>1092</v>
      </c>
      <c r="W3191" t="s">
        <v>3586</v>
      </c>
      <c r="X3191" t="s">
        <v>3587</v>
      </c>
      <c r="Y3191" t="s">
        <v>3280</v>
      </c>
      <c r="Z3191" t="s">
        <v>4117</v>
      </c>
      <c r="AA3191">
        <v>790439</v>
      </c>
      <c r="AB3191" s="210">
        <v>37027.875</v>
      </c>
      <c r="AC3191" s="210">
        <v>37027.875</v>
      </c>
    </row>
    <row r="3192" spans="1:30" x14ac:dyDescent="0.2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30</v>
      </c>
      <c r="F3192" s="225">
        <f t="shared" si="250"/>
        <v>150000</v>
      </c>
      <c r="G3192" s="214">
        <v>1248022</v>
      </c>
      <c r="H3192" s="210">
        <v>37026.403796296298</v>
      </c>
      <c r="I3192" t="s">
        <v>2630</v>
      </c>
      <c r="M3192" t="s">
        <v>3795</v>
      </c>
      <c r="N3192" t="s">
        <v>3247</v>
      </c>
      <c r="O3192" t="s">
        <v>3248</v>
      </c>
      <c r="Q3192" s="211">
        <v>5000</v>
      </c>
      <c r="S3192" t="s">
        <v>3796</v>
      </c>
      <c r="T3192" t="s">
        <v>2685</v>
      </c>
      <c r="U3192" s="213">
        <v>4.49</v>
      </c>
      <c r="V3192" t="s">
        <v>1531</v>
      </c>
      <c r="W3192" t="s">
        <v>3975</v>
      </c>
      <c r="X3192" t="s">
        <v>3250</v>
      </c>
      <c r="Y3192" t="s">
        <v>2803</v>
      </c>
      <c r="Z3192" t="s">
        <v>4117</v>
      </c>
      <c r="AA3192" t="s">
        <v>2178</v>
      </c>
      <c r="AB3192" s="210">
        <v>37043.875</v>
      </c>
      <c r="AC3192" s="210">
        <v>37072.875</v>
      </c>
      <c r="AD3192">
        <f>(AC3192-AB3192+1)*SUM(P3192:Q3192)</f>
        <v>150000</v>
      </c>
    </row>
    <row r="3193" spans="1:30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25">
        <f t="shared" si="250"/>
        <v>10000</v>
      </c>
      <c r="G3193" s="214">
        <v>1248021</v>
      </c>
      <c r="H3193" s="210">
        <v>37026.403796296298</v>
      </c>
      <c r="I3193" t="s">
        <v>3447</v>
      </c>
      <c r="M3193" t="s">
        <v>3795</v>
      </c>
      <c r="N3193" t="s">
        <v>3275</v>
      </c>
      <c r="O3193" t="s">
        <v>1301</v>
      </c>
      <c r="P3193" s="211">
        <v>10000</v>
      </c>
      <c r="S3193" t="s">
        <v>3796</v>
      </c>
      <c r="T3193" t="s">
        <v>2685</v>
      </c>
      <c r="U3193" s="213">
        <v>4.4450000000000003</v>
      </c>
      <c r="V3193" t="s">
        <v>2061</v>
      </c>
      <c r="W3193" t="s">
        <v>3586</v>
      </c>
      <c r="X3193" t="s">
        <v>1302</v>
      </c>
      <c r="Y3193" t="s">
        <v>3280</v>
      </c>
      <c r="Z3193" t="s">
        <v>4117</v>
      </c>
      <c r="AA3193">
        <v>790440</v>
      </c>
      <c r="AB3193" s="210">
        <v>37027.875</v>
      </c>
      <c r="AC3193" s="210">
        <v>37027.875</v>
      </c>
    </row>
    <row r="3194" spans="1:30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25">
        <f t="shared" si="250"/>
        <v>10000</v>
      </c>
      <c r="G3194" s="214">
        <v>1248023</v>
      </c>
      <c r="H3194" s="210">
        <v>37026.403807870367</v>
      </c>
      <c r="I3194" t="s">
        <v>4237</v>
      </c>
      <c r="M3194" t="s">
        <v>3795</v>
      </c>
      <c r="N3194" t="s">
        <v>3275</v>
      </c>
      <c r="O3194" t="s">
        <v>3373</v>
      </c>
      <c r="P3194" s="211">
        <v>10000</v>
      </c>
      <c r="S3194" t="s">
        <v>3796</v>
      </c>
      <c r="T3194" t="s">
        <v>2685</v>
      </c>
      <c r="U3194" s="213">
        <v>4.4000000000000004</v>
      </c>
      <c r="V3194" t="s">
        <v>3736</v>
      </c>
      <c r="W3194" t="s">
        <v>3363</v>
      </c>
      <c r="X3194" t="s">
        <v>3364</v>
      </c>
      <c r="Y3194" t="s">
        <v>3280</v>
      </c>
      <c r="Z3194" t="s">
        <v>4117</v>
      </c>
      <c r="AA3194">
        <v>790441</v>
      </c>
      <c r="AB3194" s="210">
        <v>37027.875</v>
      </c>
      <c r="AC3194" s="210">
        <v>37027.875</v>
      </c>
    </row>
    <row r="3195" spans="1:30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25">
        <f t="shared" si="250"/>
        <v>5000</v>
      </c>
      <c r="G3195" s="214">
        <v>1248024</v>
      </c>
      <c r="H3195" s="210">
        <v>37026.403819444444</v>
      </c>
      <c r="I3195" t="s">
        <v>3324</v>
      </c>
      <c r="M3195" t="s">
        <v>3795</v>
      </c>
      <c r="N3195" t="s">
        <v>3275</v>
      </c>
      <c r="O3195" t="s">
        <v>3339</v>
      </c>
      <c r="P3195" s="211">
        <v>5000</v>
      </c>
      <c r="S3195" t="s">
        <v>3796</v>
      </c>
      <c r="T3195" t="s">
        <v>2685</v>
      </c>
      <c r="U3195" s="213">
        <v>4.3049999999999997</v>
      </c>
      <c r="V3195" t="s">
        <v>2179</v>
      </c>
      <c r="W3195" t="s">
        <v>3328</v>
      </c>
      <c r="X3195" t="s">
        <v>3329</v>
      </c>
      <c r="Y3195" t="s">
        <v>3280</v>
      </c>
      <c r="Z3195" t="s">
        <v>4117</v>
      </c>
      <c r="AA3195">
        <v>790442</v>
      </c>
      <c r="AB3195" s="210">
        <v>37027.875</v>
      </c>
      <c r="AC3195" s="210">
        <v>37027.875</v>
      </c>
    </row>
    <row r="3196" spans="1:30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25">
        <f t="shared" si="250"/>
        <v>10000</v>
      </c>
      <c r="G3196" s="214">
        <v>1248025</v>
      </c>
      <c r="H3196" s="210">
        <v>37026.403865740744</v>
      </c>
      <c r="I3196" t="s">
        <v>2630</v>
      </c>
      <c r="M3196" t="s">
        <v>3795</v>
      </c>
      <c r="N3196" t="s">
        <v>3718</v>
      </c>
      <c r="O3196" t="s">
        <v>1523</v>
      </c>
      <c r="Q3196" s="211">
        <v>10000</v>
      </c>
      <c r="S3196" t="s">
        <v>3796</v>
      </c>
      <c r="T3196" t="s">
        <v>2685</v>
      </c>
      <c r="U3196" s="213">
        <v>4.37</v>
      </c>
      <c r="V3196" t="s">
        <v>2180</v>
      </c>
      <c r="W3196" t="s">
        <v>3721</v>
      </c>
      <c r="X3196" t="s">
        <v>3722</v>
      </c>
      <c r="Y3196" t="s">
        <v>3280</v>
      </c>
      <c r="Z3196" t="s">
        <v>3723</v>
      </c>
      <c r="AA3196">
        <v>790443</v>
      </c>
      <c r="AB3196" s="210">
        <v>37027.875</v>
      </c>
      <c r="AC3196" s="210">
        <v>37027.875</v>
      </c>
    </row>
    <row r="3197" spans="1:30" x14ac:dyDescent="0.2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25">
        <f t="shared" si="250"/>
        <v>947</v>
      </c>
      <c r="G3197" s="214">
        <v>1248026</v>
      </c>
      <c r="H3197" s="210">
        <v>37026.403935185182</v>
      </c>
      <c r="I3197" t="s">
        <v>3389</v>
      </c>
      <c r="M3197" t="s">
        <v>3795</v>
      </c>
      <c r="N3197" t="s">
        <v>3275</v>
      </c>
      <c r="O3197" t="s">
        <v>3392</v>
      </c>
      <c r="P3197" s="211">
        <v>947</v>
      </c>
      <c r="S3197" t="s">
        <v>3796</v>
      </c>
      <c r="T3197" t="s">
        <v>2685</v>
      </c>
      <c r="U3197" s="213">
        <v>4.2699999999999996</v>
      </c>
      <c r="V3197" t="s">
        <v>2052</v>
      </c>
      <c r="W3197" t="s">
        <v>3328</v>
      </c>
      <c r="X3197" t="s">
        <v>3329</v>
      </c>
      <c r="Y3197" t="s">
        <v>3280</v>
      </c>
      <c r="Z3197" t="s">
        <v>4117</v>
      </c>
      <c r="AA3197">
        <v>790444</v>
      </c>
      <c r="AB3197" s="210">
        <v>37027.875</v>
      </c>
      <c r="AC3197" s="210">
        <v>37027.875</v>
      </c>
    </row>
    <row r="3198" spans="1:30" x14ac:dyDescent="0.2">
      <c r="A3198" s="44" t="str">
        <f t="shared" si="246"/>
        <v>US Natural Gas Financial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Financial</v>
      </c>
      <c r="E3198" s="44">
        <f>IF(VLOOKUP(S3198,'DD-Lookup'!$J$6:$L$50,3,FALSE)="Monthly",(YEAR(AC3198)-YEAR(AB3198))*12+MONTH(AC3198)-MONTH(AB3198)+1,(AC3198-AB3198+1))</f>
        <v>30</v>
      </c>
      <c r="F3198" s="225">
        <f t="shared" si="250"/>
        <v>300000</v>
      </c>
      <c r="G3198" s="214">
        <v>1248028</v>
      </c>
      <c r="H3198" s="210">
        <v>37026.404143518521</v>
      </c>
      <c r="I3198" t="s">
        <v>3212</v>
      </c>
      <c r="M3198" t="s">
        <v>3795</v>
      </c>
      <c r="N3198" t="s">
        <v>3247</v>
      </c>
      <c r="O3198" t="s">
        <v>3248</v>
      </c>
      <c r="Q3198" s="211">
        <v>10000</v>
      </c>
      <c r="S3198" t="s">
        <v>3796</v>
      </c>
      <c r="T3198" t="s">
        <v>2685</v>
      </c>
      <c r="U3198" s="213">
        <v>4.49</v>
      </c>
      <c r="V3198" t="s">
        <v>2181</v>
      </c>
      <c r="W3198" t="s">
        <v>3975</v>
      </c>
      <c r="X3198" t="s">
        <v>3250</v>
      </c>
      <c r="Y3198" t="s">
        <v>2803</v>
      </c>
      <c r="Z3198" t="s">
        <v>4117</v>
      </c>
      <c r="AA3198" t="s">
        <v>2182</v>
      </c>
      <c r="AB3198" s="210">
        <v>37043.875</v>
      </c>
      <c r="AC3198" s="210">
        <v>37072.875</v>
      </c>
      <c r="AD3198">
        <f>(AC3198-AB3198+1)*SUM(P3198:Q3198)</f>
        <v>300000</v>
      </c>
    </row>
    <row r="3199" spans="1:30" x14ac:dyDescent="0.2">
      <c r="A3199" s="44" t="str">
        <f t="shared" si="246"/>
        <v xml:space="preserve"> Natural Gas Physical</v>
      </c>
      <c r="B3199" s="44" t="str">
        <f t="shared" si="247"/>
        <v/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25">
        <f t="shared" si="250"/>
        <v>5000</v>
      </c>
      <c r="G3199" s="214">
        <v>1248030</v>
      </c>
      <c r="H3199" s="210">
        <v>37026.40415509259</v>
      </c>
      <c r="I3199" t="s">
        <v>1305</v>
      </c>
      <c r="M3199" t="s">
        <v>3795</v>
      </c>
      <c r="N3199" t="s">
        <v>3623</v>
      </c>
      <c r="O3199" t="s">
        <v>1454</v>
      </c>
      <c r="P3199" s="211">
        <v>5000</v>
      </c>
      <c r="S3199" t="s">
        <v>4320</v>
      </c>
      <c r="T3199" t="s">
        <v>3625</v>
      </c>
      <c r="U3199" s="213">
        <v>6.06</v>
      </c>
      <c r="V3199" t="s">
        <v>1455</v>
      </c>
      <c r="W3199" t="s">
        <v>3627</v>
      </c>
      <c r="X3199" t="s">
        <v>3628</v>
      </c>
      <c r="Y3199" t="s">
        <v>3280</v>
      </c>
      <c r="Z3199" t="s">
        <v>4118</v>
      </c>
      <c r="AA3199">
        <v>790446</v>
      </c>
      <c r="AB3199" s="210">
        <v>37027.875</v>
      </c>
      <c r="AC3199" s="210">
        <v>37027.875</v>
      </c>
    </row>
    <row r="3200" spans="1:30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25">
        <f t="shared" si="250"/>
        <v>705</v>
      </c>
      <c r="G3200" s="214">
        <v>1248031</v>
      </c>
      <c r="H3200" s="210">
        <v>37026.404189814813</v>
      </c>
      <c r="I3200" t="s">
        <v>3822</v>
      </c>
      <c r="M3200" t="s">
        <v>3795</v>
      </c>
      <c r="N3200" t="s">
        <v>3275</v>
      </c>
      <c r="O3200" t="s">
        <v>3339</v>
      </c>
      <c r="P3200" s="211">
        <v>705</v>
      </c>
      <c r="S3200" t="s">
        <v>3796</v>
      </c>
      <c r="T3200" t="s">
        <v>2685</v>
      </c>
      <c r="U3200" s="213">
        <v>4.3</v>
      </c>
      <c r="V3200" t="s">
        <v>1762</v>
      </c>
      <c r="W3200" t="s">
        <v>3328</v>
      </c>
      <c r="X3200" t="s">
        <v>3329</v>
      </c>
      <c r="Y3200" t="s">
        <v>3280</v>
      </c>
      <c r="Z3200" t="s">
        <v>4117</v>
      </c>
      <c r="AA3200">
        <v>790447</v>
      </c>
      <c r="AB3200" s="210">
        <v>37027.875</v>
      </c>
      <c r="AC3200" s="210">
        <v>37027.875</v>
      </c>
    </row>
    <row r="3201" spans="1:30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25">
        <f t="shared" si="250"/>
        <v>2300</v>
      </c>
      <c r="G3201" s="214">
        <v>1248032</v>
      </c>
      <c r="H3201" s="210">
        <v>37026.404282407406</v>
      </c>
      <c r="I3201" t="s">
        <v>1155</v>
      </c>
      <c r="M3201" t="s">
        <v>3795</v>
      </c>
      <c r="N3201" t="s">
        <v>3275</v>
      </c>
      <c r="O3201" t="s">
        <v>3407</v>
      </c>
      <c r="Q3201" s="211">
        <v>2300</v>
      </c>
      <c r="S3201" t="s">
        <v>3796</v>
      </c>
      <c r="T3201" t="s">
        <v>2685</v>
      </c>
      <c r="U3201" s="213">
        <v>4.665</v>
      </c>
      <c r="V3201" t="s">
        <v>1264</v>
      </c>
      <c r="W3201" t="s">
        <v>3408</v>
      </c>
      <c r="X3201" t="s">
        <v>3409</v>
      </c>
      <c r="Y3201" t="s">
        <v>3280</v>
      </c>
      <c r="Z3201" t="s">
        <v>4117</v>
      </c>
      <c r="AA3201">
        <v>790448</v>
      </c>
      <c r="AB3201" s="210">
        <v>37027.875</v>
      </c>
      <c r="AC3201" s="210">
        <v>37027.875</v>
      </c>
    </row>
    <row r="3202" spans="1:30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25">
        <f t="shared" si="250"/>
        <v>5000</v>
      </c>
      <c r="G3202" s="214">
        <v>1248034</v>
      </c>
      <c r="H3202" s="210">
        <v>37026.404363425929</v>
      </c>
      <c r="I3202" t="s">
        <v>1155</v>
      </c>
      <c r="M3202" t="s">
        <v>3795</v>
      </c>
      <c r="N3202" t="s">
        <v>3275</v>
      </c>
      <c r="O3202" t="s">
        <v>3407</v>
      </c>
      <c r="Q3202" s="211">
        <v>5000</v>
      </c>
      <c r="S3202" t="s">
        <v>3796</v>
      </c>
      <c r="T3202" t="s">
        <v>2685</v>
      </c>
      <c r="U3202" s="213">
        <v>4.67</v>
      </c>
      <c r="V3202" t="s">
        <v>1264</v>
      </c>
      <c r="W3202" t="s">
        <v>3408</v>
      </c>
      <c r="X3202" t="s">
        <v>3409</v>
      </c>
      <c r="Y3202" t="s">
        <v>3280</v>
      </c>
      <c r="Z3202" t="s">
        <v>4117</v>
      </c>
      <c r="AA3202">
        <v>790449</v>
      </c>
      <c r="AB3202" s="210">
        <v>37027.875</v>
      </c>
      <c r="AC3202" s="210">
        <v>37027.875</v>
      </c>
    </row>
    <row r="3203" spans="1:30" x14ac:dyDescent="0.2">
      <c r="A3203" s="44" t="str">
        <f t="shared" si="246"/>
        <v xml:space="preserve"> Natural Gas Physical</v>
      </c>
      <c r="B3203" s="44" t="str">
        <f t="shared" si="247"/>
        <v/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25">
        <f t="shared" si="250"/>
        <v>10000</v>
      </c>
      <c r="G3203" s="214">
        <v>1248035</v>
      </c>
      <c r="H3203" s="210">
        <v>37026.404398148145</v>
      </c>
      <c r="I3203" t="s">
        <v>3310</v>
      </c>
      <c r="M3203" t="s">
        <v>3795</v>
      </c>
      <c r="N3203" t="s">
        <v>3352</v>
      </c>
      <c r="O3203" t="s">
        <v>3353</v>
      </c>
      <c r="Q3203" s="211">
        <v>10000</v>
      </c>
      <c r="S3203" t="s">
        <v>3796</v>
      </c>
      <c r="T3203" t="s">
        <v>2685</v>
      </c>
      <c r="U3203" s="213">
        <v>4.68</v>
      </c>
      <c r="V3203" t="s">
        <v>3354</v>
      </c>
      <c r="W3203" t="s">
        <v>3355</v>
      </c>
      <c r="X3203" t="s">
        <v>3356</v>
      </c>
      <c r="Y3203" t="s">
        <v>3280</v>
      </c>
      <c r="Z3203" t="s">
        <v>4117</v>
      </c>
      <c r="AA3203">
        <v>790450</v>
      </c>
      <c r="AB3203" s="210">
        <v>37027.875</v>
      </c>
      <c r="AC3203" s="210">
        <v>37027.875</v>
      </c>
    </row>
    <row r="3204" spans="1:30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25">
        <f t="shared" si="250"/>
        <v>10000</v>
      </c>
      <c r="G3204" s="214">
        <v>1248036</v>
      </c>
      <c r="H3204" s="210">
        <v>37026.404432870368</v>
      </c>
      <c r="I3204" t="s">
        <v>3234</v>
      </c>
      <c r="M3204" t="s">
        <v>3795</v>
      </c>
      <c r="N3204" t="s">
        <v>3275</v>
      </c>
      <c r="O3204" t="s">
        <v>3470</v>
      </c>
      <c r="Q3204" s="211">
        <v>10000</v>
      </c>
      <c r="S3204" t="s">
        <v>3796</v>
      </c>
      <c r="T3204" t="s">
        <v>2685</v>
      </c>
      <c r="U3204" s="213">
        <v>4.43</v>
      </c>
      <c r="V3204" t="s">
        <v>1040</v>
      </c>
      <c r="W3204" t="s">
        <v>3471</v>
      </c>
      <c r="X3204" t="s">
        <v>3472</v>
      </c>
      <c r="Y3204" t="s">
        <v>3280</v>
      </c>
      <c r="Z3204" t="s">
        <v>4117</v>
      </c>
      <c r="AA3204">
        <v>790451</v>
      </c>
      <c r="AB3204" s="210">
        <v>37027.875</v>
      </c>
      <c r="AC3204" s="210">
        <v>37027.875</v>
      </c>
    </row>
    <row r="3205" spans="1:30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25">
        <f t="shared" si="250"/>
        <v>7300</v>
      </c>
      <c r="G3205" s="214">
        <v>1248037</v>
      </c>
      <c r="H3205" s="210">
        <v>37026.404456018521</v>
      </c>
      <c r="I3205" t="s">
        <v>1155</v>
      </c>
      <c r="M3205" t="s">
        <v>3795</v>
      </c>
      <c r="N3205" t="s">
        <v>3275</v>
      </c>
      <c r="O3205" t="s">
        <v>1250</v>
      </c>
      <c r="P3205" s="211">
        <v>7300</v>
      </c>
      <c r="S3205" t="s">
        <v>3796</v>
      </c>
      <c r="T3205" t="s">
        <v>2685</v>
      </c>
      <c r="U3205" s="213">
        <v>4.6749999999999998</v>
      </c>
      <c r="V3205" t="s">
        <v>1264</v>
      </c>
      <c r="W3205" t="s">
        <v>3491</v>
      </c>
      <c r="X3205" t="s">
        <v>3492</v>
      </c>
      <c r="Y3205" t="s">
        <v>3280</v>
      </c>
      <c r="Z3205" t="s">
        <v>4117</v>
      </c>
      <c r="AA3205">
        <v>790452</v>
      </c>
      <c r="AB3205" s="210">
        <v>37027.875</v>
      </c>
      <c r="AC3205" s="210">
        <v>37027.875</v>
      </c>
    </row>
    <row r="3206" spans="1:30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25">
        <f t="shared" si="250"/>
        <v>5000</v>
      </c>
      <c r="G3206" s="214">
        <v>1248038</v>
      </c>
      <c r="H3206" s="210">
        <v>37026.404467592591</v>
      </c>
      <c r="I3206" t="s">
        <v>3334</v>
      </c>
      <c r="M3206" t="s">
        <v>3795</v>
      </c>
      <c r="N3206" t="s">
        <v>3275</v>
      </c>
      <c r="O3206" t="s">
        <v>3457</v>
      </c>
      <c r="Q3206" s="211">
        <v>5000</v>
      </c>
      <c r="S3206" t="s">
        <v>3796</v>
      </c>
      <c r="T3206" t="s">
        <v>2685</v>
      </c>
      <c r="U3206" s="213">
        <v>4.4450000000000003</v>
      </c>
      <c r="V3206" t="s">
        <v>3463</v>
      </c>
      <c r="W3206" t="s">
        <v>3459</v>
      </c>
      <c r="X3206" t="s">
        <v>3460</v>
      </c>
      <c r="Y3206" t="s">
        <v>3280</v>
      </c>
      <c r="Z3206" t="s">
        <v>4117</v>
      </c>
      <c r="AA3206">
        <v>790453</v>
      </c>
      <c r="AB3206" s="210">
        <v>37027.875</v>
      </c>
      <c r="AC3206" s="210">
        <v>37027.875</v>
      </c>
    </row>
    <row r="3207" spans="1:30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25">
        <f t="shared" si="250"/>
        <v>10000</v>
      </c>
      <c r="G3207" s="214">
        <v>1248039</v>
      </c>
      <c r="H3207" s="210">
        <v>37026.404548611114</v>
      </c>
      <c r="I3207" t="s">
        <v>3324</v>
      </c>
      <c r="M3207" t="s">
        <v>3795</v>
      </c>
      <c r="N3207" t="s">
        <v>3275</v>
      </c>
      <c r="O3207" t="s">
        <v>3373</v>
      </c>
      <c r="P3207" s="211">
        <v>10000</v>
      </c>
      <c r="S3207" t="s">
        <v>3796</v>
      </c>
      <c r="T3207" t="s">
        <v>2685</v>
      </c>
      <c r="U3207" s="213">
        <v>4.3949999999999996</v>
      </c>
      <c r="V3207" t="s">
        <v>3498</v>
      </c>
      <c r="W3207" t="s">
        <v>3363</v>
      </c>
      <c r="X3207" t="s">
        <v>3364</v>
      </c>
      <c r="Y3207" t="s">
        <v>3280</v>
      </c>
      <c r="Z3207" t="s">
        <v>4117</v>
      </c>
      <c r="AA3207">
        <v>790455</v>
      </c>
      <c r="AB3207" s="210">
        <v>37027.875</v>
      </c>
      <c r="AC3207" s="210">
        <v>37027.875</v>
      </c>
    </row>
    <row r="3208" spans="1:30" x14ac:dyDescent="0.2">
      <c r="A3208" s="44" t="str">
        <f t="shared" si="246"/>
        <v xml:space="preserve"> Power Physical</v>
      </c>
      <c r="B3208" s="44" t="str">
        <f t="shared" si="247"/>
        <v/>
      </c>
      <c r="C3208" s="44" t="str">
        <f t="shared" si="248"/>
        <v>Power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2</v>
      </c>
      <c r="F3208" s="225">
        <f t="shared" si="250"/>
        <v>50</v>
      </c>
      <c r="G3208" s="214">
        <v>1248042</v>
      </c>
      <c r="H3208" s="210">
        <v>37026.404560185183</v>
      </c>
      <c r="I3208" t="s">
        <v>2028</v>
      </c>
      <c r="M3208" t="s">
        <v>3886</v>
      </c>
      <c r="N3208" t="s">
        <v>2705</v>
      </c>
      <c r="O3208" t="s">
        <v>3103</v>
      </c>
      <c r="P3208" s="211">
        <v>25</v>
      </c>
      <c r="S3208" t="s">
        <v>3794</v>
      </c>
      <c r="T3208" t="s">
        <v>2707</v>
      </c>
      <c r="U3208" s="213">
        <v>15.45</v>
      </c>
      <c r="V3208" t="s">
        <v>2029</v>
      </c>
      <c r="W3208" t="s">
        <v>2709</v>
      </c>
      <c r="X3208" t="s">
        <v>2710</v>
      </c>
      <c r="Y3208" t="s">
        <v>2711</v>
      </c>
      <c r="Z3208" t="s">
        <v>2712</v>
      </c>
      <c r="AA3208">
        <v>102478.1</v>
      </c>
      <c r="AB3208" s="210">
        <v>37030.875</v>
      </c>
      <c r="AC3208" s="210">
        <v>37031.875</v>
      </c>
    </row>
    <row r="3209" spans="1:30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25">
        <f t="shared" si="250"/>
        <v>5000</v>
      </c>
      <c r="G3209" s="214">
        <v>1248041</v>
      </c>
      <c r="H3209" s="210">
        <v>37026.404560185183</v>
      </c>
      <c r="I3209" t="s">
        <v>3093</v>
      </c>
      <c r="M3209" t="s">
        <v>3795</v>
      </c>
      <c r="N3209" t="s">
        <v>3275</v>
      </c>
      <c r="O3209" t="s">
        <v>3340</v>
      </c>
      <c r="P3209" s="211">
        <v>5000</v>
      </c>
      <c r="S3209" t="s">
        <v>3796</v>
      </c>
      <c r="T3209" t="s">
        <v>2685</v>
      </c>
      <c r="U3209" s="213">
        <v>4.3150000000000004</v>
      </c>
      <c r="V3209" t="s">
        <v>1446</v>
      </c>
      <c r="W3209" t="s">
        <v>3328</v>
      </c>
      <c r="X3209" t="s">
        <v>3329</v>
      </c>
      <c r="Y3209" t="s">
        <v>3280</v>
      </c>
      <c r="Z3209" t="s">
        <v>4117</v>
      </c>
      <c r="AA3209">
        <v>790454</v>
      </c>
      <c r="AB3209" s="210">
        <v>37027.875</v>
      </c>
      <c r="AC3209" s="210">
        <v>37027.875</v>
      </c>
    </row>
    <row r="3210" spans="1:30" x14ac:dyDescent="0.2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16</v>
      </c>
      <c r="F3210" s="225">
        <f t="shared" si="250"/>
        <v>240000</v>
      </c>
      <c r="G3210" s="214">
        <v>1248043</v>
      </c>
      <c r="H3210" s="210">
        <v>37026.404733796298</v>
      </c>
      <c r="I3210" t="s">
        <v>3287</v>
      </c>
      <c r="M3210" t="s">
        <v>3795</v>
      </c>
      <c r="N3210" t="s">
        <v>3247</v>
      </c>
      <c r="O3210" t="s">
        <v>3422</v>
      </c>
      <c r="P3210" s="211">
        <v>15000</v>
      </c>
      <c r="S3210" t="s">
        <v>3796</v>
      </c>
      <c r="T3210" t="s">
        <v>2685</v>
      </c>
      <c r="U3210" s="213">
        <v>4.43</v>
      </c>
      <c r="V3210" t="s">
        <v>2126</v>
      </c>
      <c r="W3210" t="s">
        <v>3424</v>
      </c>
      <c r="X3210" t="s">
        <v>3425</v>
      </c>
      <c r="Y3210" t="s">
        <v>2803</v>
      </c>
      <c r="Z3210" t="s">
        <v>4117</v>
      </c>
      <c r="AA3210" t="s">
        <v>2183</v>
      </c>
      <c r="AB3210" s="210">
        <v>37027.875</v>
      </c>
      <c r="AC3210" s="210">
        <v>37042.875</v>
      </c>
      <c r="AD3210">
        <f>(AC3210-AB3210+1)*SUM(P3210:Q3210)</f>
        <v>240000</v>
      </c>
    </row>
    <row r="3211" spans="1:30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25">
        <f t="shared" ref="F3211:F3274" si="255">E3211*SUM(P3211:Q3211)</f>
        <v>2500</v>
      </c>
      <c r="G3211" s="214">
        <v>1248044</v>
      </c>
      <c r="H3211" s="210">
        <v>37026.404745370368</v>
      </c>
      <c r="I3211" t="s">
        <v>3638</v>
      </c>
      <c r="M3211" t="s">
        <v>3795</v>
      </c>
      <c r="N3211" t="s">
        <v>3275</v>
      </c>
      <c r="O3211" t="s">
        <v>3516</v>
      </c>
      <c r="Q3211" s="211">
        <v>2500</v>
      </c>
      <c r="S3211" t="s">
        <v>3796</v>
      </c>
      <c r="T3211" t="s">
        <v>2685</v>
      </c>
      <c r="U3211" s="213">
        <v>4.6849999999999996</v>
      </c>
      <c r="V3211" t="s">
        <v>3639</v>
      </c>
      <c r="W3211" t="s">
        <v>3518</v>
      </c>
      <c r="X3211" t="s">
        <v>3519</v>
      </c>
      <c r="Y3211" t="s">
        <v>3280</v>
      </c>
      <c r="Z3211" t="s">
        <v>4117</v>
      </c>
      <c r="AA3211">
        <v>790456</v>
      </c>
      <c r="AB3211" s="210">
        <v>37027.875</v>
      </c>
      <c r="AC3211" s="210">
        <v>37027.875</v>
      </c>
    </row>
    <row r="3212" spans="1:30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25">
        <f t="shared" si="255"/>
        <v>410</v>
      </c>
      <c r="G3212" s="214">
        <v>1248045</v>
      </c>
      <c r="H3212" s="210">
        <v>37026.404930555553</v>
      </c>
      <c r="I3212" t="s">
        <v>3638</v>
      </c>
      <c r="M3212" t="s">
        <v>3795</v>
      </c>
      <c r="N3212" t="s">
        <v>3275</v>
      </c>
      <c r="O3212" t="s">
        <v>3516</v>
      </c>
      <c r="Q3212" s="211">
        <v>410</v>
      </c>
      <c r="S3212" t="s">
        <v>3796</v>
      </c>
      <c r="T3212" t="s">
        <v>2685</v>
      </c>
      <c r="U3212" s="213">
        <v>4.7050000000000001</v>
      </c>
      <c r="V3212" t="s">
        <v>3639</v>
      </c>
      <c r="W3212" t="s">
        <v>3518</v>
      </c>
      <c r="X3212" t="s">
        <v>3519</v>
      </c>
      <c r="Y3212" t="s">
        <v>3280</v>
      </c>
      <c r="Z3212" t="s">
        <v>4117</v>
      </c>
      <c r="AA3212">
        <v>790457</v>
      </c>
      <c r="AB3212" s="210">
        <v>37027.875</v>
      </c>
      <c r="AC3212" s="210">
        <v>37027.875</v>
      </c>
    </row>
    <row r="3213" spans="1:30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25">
        <f t="shared" si="255"/>
        <v>4000</v>
      </c>
      <c r="G3213" s="214">
        <v>1248046</v>
      </c>
      <c r="H3213" s="210">
        <v>37026.404976851853</v>
      </c>
      <c r="I3213" t="s">
        <v>2630</v>
      </c>
      <c r="M3213" t="s">
        <v>3795</v>
      </c>
      <c r="N3213" t="s">
        <v>3275</v>
      </c>
      <c r="O3213" t="s">
        <v>3337</v>
      </c>
      <c r="P3213" s="211">
        <v>4000</v>
      </c>
      <c r="S3213" t="s">
        <v>3796</v>
      </c>
      <c r="T3213" t="s">
        <v>2685</v>
      </c>
      <c r="U3213" s="213">
        <v>4.3099999999999996</v>
      </c>
      <c r="V3213" t="s">
        <v>1114</v>
      </c>
      <c r="W3213" t="s">
        <v>3328</v>
      </c>
      <c r="X3213" t="s">
        <v>3329</v>
      </c>
      <c r="Y3213" t="s">
        <v>3280</v>
      </c>
      <c r="Z3213" t="s">
        <v>4117</v>
      </c>
      <c r="AA3213">
        <v>790458</v>
      </c>
      <c r="AB3213" s="210">
        <v>37027.875</v>
      </c>
      <c r="AC3213" s="210">
        <v>37027.875</v>
      </c>
    </row>
    <row r="3214" spans="1:30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25">
        <f t="shared" si="255"/>
        <v>6163</v>
      </c>
      <c r="G3214" s="214">
        <v>1248047</v>
      </c>
      <c r="H3214" s="210">
        <v>37026.405011574076</v>
      </c>
      <c r="I3214" t="s">
        <v>3674</v>
      </c>
      <c r="M3214" t="s">
        <v>3795</v>
      </c>
      <c r="N3214" t="s">
        <v>3275</v>
      </c>
      <c r="O3214" t="s">
        <v>3361</v>
      </c>
      <c r="Q3214" s="211">
        <v>6163</v>
      </c>
      <c r="S3214" t="s">
        <v>3796</v>
      </c>
      <c r="T3214" t="s">
        <v>2685</v>
      </c>
      <c r="U3214" s="213">
        <v>4.4050000000000002</v>
      </c>
      <c r="V3214" t="s">
        <v>3747</v>
      </c>
      <c r="W3214" t="s">
        <v>3363</v>
      </c>
      <c r="X3214" t="s">
        <v>3364</v>
      </c>
      <c r="Y3214" t="s">
        <v>3280</v>
      </c>
      <c r="Z3214" t="s">
        <v>4117</v>
      </c>
      <c r="AA3214">
        <v>790460</v>
      </c>
      <c r="AB3214" s="210">
        <v>37027.875</v>
      </c>
      <c r="AC3214" s="210">
        <v>37027.875</v>
      </c>
    </row>
    <row r="3215" spans="1:30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25">
        <f t="shared" si="255"/>
        <v>10000</v>
      </c>
      <c r="G3215" s="214">
        <v>1248048</v>
      </c>
      <c r="H3215" s="210">
        <v>37026.405011574076</v>
      </c>
      <c r="I3215" t="s">
        <v>3134</v>
      </c>
      <c r="M3215" t="s">
        <v>3795</v>
      </c>
      <c r="N3215" t="s">
        <v>3275</v>
      </c>
      <c r="O3215" t="s">
        <v>3588</v>
      </c>
      <c r="Q3215" s="211">
        <v>10000</v>
      </c>
      <c r="S3215" t="s">
        <v>3796</v>
      </c>
      <c r="T3215" t="s">
        <v>2685</v>
      </c>
      <c r="U3215" s="213">
        <v>4.3150000000000004</v>
      </c>
      <c r="V3215" t="s">
        <v>2076</v>
      </c>
      <c r="W3215" t="s">
        <v>3586</v>
      </c>
      <c r="X3215" t="s">
        <v>3587</v>
      </c>
      <c r="Y3215" t="s">
        <v>3280</v>
      </c>
      <c r="Z3215" t="s">
        <v>4117</v>
      </c>
      <c r="AA3215">
        <v>790459</v>
      </c>
      <c r="AB3215" s="210">
        <v>37027.875</v>
      </c>
      <c r="AC3215" s="210">
        <v>37027.875</v>
      </c>
    </row>
    <row r="3216" spans="1:30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25">
        <f t="shared" si="255"/>
        <v>1000</v>
      </c>
      <c r="G3216" s="214">
        <v>1248049</v>
      </c>
      <c r="H3216" s="210">
        <v>37026.405173611114</v>
      </c>
      <c r="I3216" t="s">
        <v>3822</v>
      </c>
      <c r="M3216" t="s">
        <v>3795</v>
      </c>
      <c r="N3216" t="s">
        <v>3275</v>
      </c>
      <c r="O3216" t="s">
        <v>3600</v>
      </c>
      <c r="P3216" s="211">
        <v>1000</v>
      </c>
      <c r="S3216" t="s">
        <v>3796</v>
      </c>
      <c r="T3216" t="s">
        <v>2685</v>
      </c>
      <c r="U3216" s="213">
        <v>4.3899999999999997</v>
      </c>
      <c r="V3216" t="s">
        <v>3458</v>
      </c>
      <c r="W3216" t="s">
        <v>3471</v>
      </c>
      <c r="X3216" t="s">
        <v>3587</v>
      </c>
      <c r="Y3216" t="s">
        <v>3280</v>
      </c>
      <c r="Z3216" t="s">
        <v>4117</v>
      </c>
      <c r="AA3216">
        <v>790461</v>
      </c>
      <c r="AB3216" s="210">
        <v>37027.875</v>
      </c>
      <c r="AC3216" s="210">
        <v>37027.875</v>
      </c>
    </row>
    <row r="3217" spans="1:30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25">
        <f t="shared" si="255"/>
        <v>5000</v>
      </c>
      <c r="G3217" s="214">
        <v>1248050</v>
      </c>
      <c r="H3217" s="210">
        <v>37026.405185185184</v>
      </c>
      <c r="I3217" t="s">
        <v>3324</v>
      </c>
      <c r="M3217" t="s">
        <v>3795</v>
      </c>
      <c r="N3217" t="s">
        <v>3275</v>
      </c>
      <c r="O3217" t="s">
        <v>3339</v>
      </c>
      <c r="P3217" s="211">
        <v>5000</v>
      </c>
      <c r="S3217" t="s">
        <v>3796</v>
      </c>
      <c r="T3217" t="s">
        <v>2685</v>
      </c>
      <c r="U3217" s="213">
        <v>4.2949999999999999</v>
      </c>
      <c r="V3217" t="s">
        <v>2179</v>
      </c>
      <c r="W3217" t="s">
        <v>3328</v>
      </c>
      <c r="X3217" t="s">
        <v>3329</v>
      </c>
      <c r="Y3217" t="s">
        <v>3280</v>
      </c>
      <c r="Z3217" t="s">
        <v>4117</v>
      </c>
      <c r="AA3217">
        <v>790462</v>
      </c>
      <c r="AB3217" s="210">
        <v>37027.875</v>
      </c>
      <c r="AC3217" s="210">
        <v>37027.875</v>
      </c>
    </row>
    <row r="3218" spans="1:30" x14ac:dyDescent="0.2">
      <c r="A3218" s="44" t="str">
        <f t="shared" si="251"/>
        <v xml:space="preserve"> Metals Financial</v>
      </c>
      <c r="B3218" s="44" t="str">
        <f t="shared" si="252"/>
        <v/>
      </c>
      <c r="C3218" s="44" t="str">
        <f t="shared" si="253"/>
        <v>Metals</v>
      </c>
      <c r="D3218" s="44" t="str">
        <f t="shared" si="254"/>
        <v>Financial</v>
      </c>
      <c r="E3218" s="44">
        <f>IF(VLOOKUP(S3218,'DD-Lookup'!$J$6:$L$50,3,FALSE)="Monthly",(YEAR(AC3218)-YEAR(AB3218))*12+MONTH(AC3218)-MONTH(AB3218)+1,(AC3218-AB3218+1))</f>
        <v>1</v>
      </c>
      <c r="F3218" s="225">
        <f t="shared" si="255"/>
        <v>10</v>
      </c>
      <c r="G3218" s="214">
        <v>1248051</v>
      </c>
      <c r="H3218" s="210">
        <v>37026.405219907407</v>
      </c>
      <c r="I3218" t="s">
        <v>2908</v>
      </c>
      <c r="M3218" t="s">
        <v>3801</v>
      </c>
      <c r="N3218" t="s">
        <v>2816</v>
      </c>
      <c r="O3218" t="s">
        <v>2817</v>
      </c>
      <c r="Q3218" s="211">
        <v>10</v>
      </c>
      <c r="S3218" t="s">
        <v>2818</v>
      </c>
      <c r="T3218" t="s">
        <v>2685</v>
      </c>
      <c r="U3218" s="213">
        <v>7300</v>
      </c>
      <c r="V3218" t="s">
        <v>3090</v>
      </c>
      <c r="W3218" t="s">
        <v>2820</v>
      </c>
      <c r="X3218" t="s">
        <v>2688</v>
      </c>
      <c r="Y3218" t="s">
        <v>2689</v>
      </c>
      <c r="Z3218" t="s">
        <v>2690</v>
      </c>
      <c r="AA3218">
        <v>2130042</v>
      </c>
    </row>
    <row r="3219" spans="1:30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25">
        <f t="shared" si="255"/>
        <v>10000</v>
      </c>
      <c r="G3219" s="214">
        <v>1248052</v>
      </c>
      <c r="H3219" s="210">
        <v>37026.405231481483</v>
      </c>
      <c r="I3219" t="s">
        <v>3334</v>
      </c>
      <c r="M3219" t="s">
        <v>3795</v>
      </c>
      <c r="N3219" t="s">
        <v>3275</v>
      </c>
      <c r="O3219" t="s">
        <v>3373</v>
      </c>
      <c r="Q3219" s="211">
        <v>10000</v>
      </c>
      <c r="S3219" t="s">
        <v>3796</v>
      </c>
      <c r="T3219" t="s">
        <v>2685</v>
      </c>
      <c r="U3219" s="213">
        <v>4.3949999999999996</v>
      </c>
      <c r="V3219" t="s">
        <v>3463</v>
      </c>
      <c r="W3219" t="s">
        <v>3363</v>
      </c>
      <c r="X3219" t="s">
        <v>3364</v>
      </c>
      <c r="Y3219" t="s">
        <v>3280</v>
      </c>
      <c r="Z3219" t="s">
        <v>4117</v>
      </c>
      <c r="AA3219">
        <v>790463</v>
      </c>
      <c r="AB3219" s="210">
        <v>37027.875</v>
      </c>
      <c r="AC3219" s="210">
        <v>37027.875</v>
      </c>
    </row>
    <row r="3220" spans="1:30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25">
        <f t="shared" si="255"/>
        <v>10000</v>
      </c>
      <c r="G3220" s="214">
        <v>1248053</v>
      </c>
      <c r="H3220" s="210">
        <v>37026.405393518522</v>
      </c>
      <c r="I3220" t="s">
        <v>3266</v>
      </c>
      <c r="M3220" t="s">
        <v>3795</v>
      </c>
      <c r="N3220" t="s">
        <v>3275</v>
      </c>
      <c r="O3220" t="s">
        <v>1301</v>
      </c>
      <c r="Q3220" s="211">
        <v>10000</v>
      </c>
      <c r="S3220" t="s">
        <v>3796</v>
      </c>
      <c r="T3220" t="s">
        <v>2685</v>
      </c>
      <c r="U3220" s="213">
        <v>4.46</v>
      </c>
      <c r="V3220" t="s">
        <v>1893</v>
      </c>
      <c r="W3220" t="s">
        <v>3586</v>
      </c>
      <c r="X3220" t="s">
        <v>1302</v>
      </c>
      <c r="Y3220" t="s">
        <v>3280</v>
      </c>
      <c r="Z3220" t="s">
        <v>4117</v>
      </c>
      <c r="AA3220">
        <v>790464</v>
      </c>
      <c r="AB3220" s="210">
        <v>37027.875</v>
      </c>
      <c r="AC3220" s="210">
        <v>37027.875</v>
      </c>
    </row>
    <row r="3221" spans="1:30" x14ac:dyDescent="0.2">
      <c r="A3221" s="44" t="str">
        <f t="shared" si="251"/>
        <v xml:space="preserve"> Metals Financial</v>
      </c>
      <c r="B3221" s="44" t="str">
        <f t="shared" si="252"/>
        <v/>
      </c>
      <c r="C3221" s="44" t="str">
        <f t="shared" si="253"/>
        <v>Metals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</v>
      </c>
      <c r="F3221" s="225">
        <f t="shared" si="255"/>
        <v>20</v>
      </c>
      <c r="G3221" s="214">
        <v>1248054</v>
      </c>
      <c r="H3221" s="210">
        <v>37026.405439814815</v>
      </c>
      <c r="I3221" t="s">
        <v>2967</v>
      </c>
      <c r="M3221" t="s">
        <v>3801</v>
      </c>
      <c r="N3221" t="s">
        <v>2682</v>
      </c>
      <c r="O3221" t="s">
        <v>2683</v>
      </c>
      <c r="Q3221" s="211">
        <v>20</v>
      </c>
      <c r="S3221" t="s">
        <v>2684</v>
      </c>
      <c r="T3221" t="s">
        <v>2685</v>
      </c>
      <c r="U3221" s="213">
        <v>1677</v>
      </c>
      <c r="V3221" t="s">
        <v>2968</v>
      </c>
      <c r="W3221" t="s">
        <v>2732</v>
      </c>
      <c r="X3221" t="s">
        <v>2688</v>
      </c>
      <c r="Y3221" t="s">
        <v>2689</v>
      </c>
      <c r="Z3221" t="s">
        <v>2690</v>
      </c>
      <c r="AA3221">
        <v>2130046</v>
      </c>
    </row>
    <row r="3222" spans="1:30" x14ac:dyDescent="0.2">
      <c r="A3222" s="44" t="str">
        <f t="shared" si="251"/>
        <v xml:space="preserve"> Metals Financial</v>
      </c>
      <c r="B3222" s="44" t="str">
        <f t="shared" si="252"/>
        <v/>
      </c>
      <c r="C3222" s="44" t="str">
        <f t="shared" si="253"/>
        <v>Metals</v>
      </c>
      <c r="D3222" s="44" t="str">
        <f t="shared" si="254"/>
        <v>Financial</v>
      </c>
      <c r="E3222" s="44">
        <f>IF(VLOOKUP(S3222,'DD-Lookup'!$J$6:$L$50,3,FALSE)="Monthly",(YEAR(AC3222)-YEAR(AB3222))*12+MONTH(AC3222)-MONTH(AB3222)+1,(AC3222-AB3222+1))</f>
        <v>1</v>
      </c>
      <c r="F3222" s="225">
        <f t="shared" si="255"/>
        <v>15</v>
      </c>
      <c r="G3222" s="214">
        <v>1248055</v>
      </c>
      <c r="H3222" s="210">
        <v>37026.405659722222</v>
      </c>
      <c r="I3222" t="s">
        <v>2808</v>
      </c>
      <c r="M3222" t="s">
        <v>3801</v>
      </c>
      <c r="N3222" t="s">
        <v>2782</v>
      </c>
      <c r="O3222" t="s">
        <v>2783</v>
      </c>
      <c r="Q3222" s="211">
        <v>15</v>
      </c>
      <c r="S3222" t="s">
        <v>2684</v>
      </c>
      <c r="T3222" t="s">
        <v>2685</v>
      </c>
      <c r="U3222" s="213">
        <v>1514</v>
      </c>
      <c r="V3222" t="s">
        <v>2835</v>
      </c>
      <c r="W3222" t="s">
        <v>2732</v>
      </c>
      <c r="X3222" t="s">
        <v>2688</v>
      </c>
      <c r="Y3222" t="s">
        <v>2689</v>
      </c>
      <c r="Z3222" t="s">
        <v>2690</v>
      </c>
      <c r="AA3222">
        <v>2130048</v>
      </c>
    </row>
    <row r="3223" spans="1:30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25">
        <f t="shared" si="255"/>
        <v>4380</v>
      </c>
      <c r="G3223" s="214">
        <v>1248056</v>
      </c>
      <c r="H3223" s="210">
        <v>37026.405925925923</v>
      </c>
      <c r="I3223" t="s">
        <v>3638</v>
      </c>
      <c r="M3223" t="s">
        <v>3795</v>
      </c>
      <c r="N3223" t="s">
        <v>3275</v>
      </c>
      <c r="O3223" t="s">
        <v>3555</v>
      </c>
      <c r="Q3223" s="211">
        <v>4380</v>
      </c>
      <c r="S3223" t="s">
        <v>3796</v>
      </c>
      <c r="T3223" t="s">
        <v>2685</v>
      </c>
      <c r="U3223" s="213">
        <v>4.8250000000000002</v>
      </c>
      <c r="V3223" t="s">
        <v>2109</v>
      </c>
      <c r="W3223" t="s">
        <v>3539</v>
      </c>
      <c r="X3223" t="s">
        <v>3540</v>
      </c>
      <c r="Y3223" t="s">
        <v>3280</v>
      </c>
      <c r="Z3223" t="s">
        <v>4117</v>
      </c>
      <c r="AA3223">
        <v>790466</v>
      </c>
      <c r="AB3223" s="210">
        <v>37027.875</v>
      </c>
      <c r="AC3223" s="210">
        <v>37027.875</v>
      </c>
    </row>
    <row r="3224" spans="1:30" x14ac:dyDescent="0.2">
      <c r="A3224" s="44" t="str">
        <f t="shared" si="251"/>
        <v xml:space="preserve"> Natural Gas Physical</v>
      </c>
      <c r="B3224" s="44" t="str">
        <f t="shared" si="252"/>
        <v/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25">
        <f t="shared" si="255"/>
        <v>10000</v>
      </c>
      <c r="G3224" s="214">
        <v>1248057</v>
      </c>
      <c r="H3224" s="210">
        <v>37026.406122685185</v>
      </c>
      <c r="I3224" t="s">
        <v>3310</v>
      </c>
      <c r="M3224" t="s">
        <v>3795</v>
      </c>
      <c r="N3224" t="s">
        <v>3352</v>
      </c>
      <c r="O3224" t="s">
        <v>3353</v>
      </c>
      <c r="Q3224" s="211">
        <v>10000</v>
      </c>
      <c r="S3224" t="s">
        <v>3796</v>
      </c>
      <c r="T3224" t="s">
        <v>2685</v>
      </c>
      <c r="U3224" s="213">
        <v>4.67</v>
      </c>
      <c r="V3224" t="s">
        <v>3354</v>
      </c>
      <c r="W3224" t="s">
        <v>3355</v>
      </c>
      <c r="X3224" t="s">
        <v>3356</v>
      </c>
      <c r="Y3224" t="s">
        <v>3280</v>
      </c>
      <c r="Z3224" t="s">
        <v>4117</v>
      </c>
      <c r="AA3224">
        <v>790467</v>
      </c>
      <c r="AB3224" s="210">
        <v>37027.875</v>
      </c>
      <c r="AC3224" s="210">
        <v>37027.875</v>
      </c>
    </row>
    <row r="3225" spans="1:30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31</v>
      </c>
      <c r="F3225" s="225">
        <f t="shared" si="255"/>
        <v>465000</v>
      </c>
      <c r="G3225" s="214">
        <v>1248058</v>
      </c>
      <c r="H3225" s="210">
        <v>37026.406134259261</v>
      </c>
      <c r="I3225" t="s">
        <v>3212</v>
      </c>
      <c r="M3225" t="s">
        <v>3795</v>
      </c>
      <c r="N3225" t="s">
        <v>3247</v>
      </c>
      <c r="O3225" t="s">
        <v>3269</v>
      </c>
      <c r="Q3225" s="211">
        <v>15000</v>
      </c>
      <c r="S3225" t="s">
        <v>3796</v>
      </c>
      <c r="T3225" t="s">
        <v>2685</v>
      </c>
      <c r="U3225" s="213">
        <v>4.6325000000000003</v>
      </c>
      <c r="V3225" t="s">
        <v>2181</v>
      </c>
      <c r="W3225" t="s">
        <v>3975</v>
      </c>
      <c r="X3225" t="s">
        <v>3250</v>
      </c>
      <c r="Y3225" t="s">
        <v>2803</v>
      </c>
      <c r="Z3225" t="s">
        <v>4117</v>
      </c>
      <c r="AA3225" t="s">
        <v>2184</v>
      </c>
      <c r="AB3225" s="210">
        <v>37104.875</v>
      </c>
      <c r="AC3225" s="210">
        <v>37134.875</v>
      </c>
      <c r="AD3225">
        <f>(AC3225-AB3225+1)*SUM(P3225:Q3225)</f>
        <v>465000</v>
      </c>
    </row>
    <row r="3226" spans="1:30" x14ac:dyDescent="0.2">
      <c r="A3226" s="44" t="str">
        <f t="shared" si="251"/>
        <v>US Natural Gas Financial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Financial</v>
      </c>
      <c r="E3226" s="44">
        <f>IF(VLOOKUP(S3226,'DD-Lookup'!$J$6:$L$50,3,FALSE)="Monthly",(YEAR(AC3226)-YEAR(AB3226))*12+MONTH(AC3226)-MONTH(AB3226)+1,(AC3226-AB3226+1))</f>
        <v>153</v>
      </c>
      <c r="F3226" s="225">
        <f t="shared" si="255"/>
        <v>765000</v>
      </c>
      <c r="G3226" s="214">
        <v>1248061</v>
      </c>
      <c r="H3226" s="210">
        <v>37026.406261574077</v>
      </c>
      <c r="I3226" t="s">
        <v>1630</v>
      </c>
      <c r="M3226" t="s">
        <v>3795</v>
      </c>
      <c r="N3226" t="s">
        <v>3247</v>
      </c>
      <c r="O3226" t="s">
        <v>3430</v>
      </c>
      <c r="Q3226" s="211">
        <v>5000</v>
      </c>
      <c r="S3226" t="s">
        <v>3796</v>
      </c>
      <c r="T3226" t="s">
        <v>2685</v>
      </c>
      <c r="U3226" s="213">
        <v>4.5999999999999996</v>
      </c>
      <c r="V3226" t="s">
        <v>2098</v>
      </c>
      <c r="W3226" t="s">
        <v>3975</v>
      </c>
      <c r="X3226" t="s">
        <v>3250</v>
      </c>
      <c r="Y3226" t="s">
        <v>2803</v>
      </c>
      <c r="Z3226" t="s">
        <v>4117</v>
      </c>
      <c r="AA3226" t="s">
        <v>2185</v>
      </c>
      <c r="AB3226" s="210">
        <v>37043</v>
      </c>
      <c r="AC3226" s="210">
        <v>37195</v>
      </c>
      <c r="AD3226">
        <f>(AC3226-AB3226+1)*SUM(P3226:Q3226)</f>
        <v>765000</v>
      </c>
    </row>
    <row r="3227" spans="1:30" x14ac:dyDescent="0.2">
      <c r="A3227" s="44" t="str">
        <f t="shared" si="251"/>
        <v xml:space="preserve"> Metals Financial</v>
      </c>
      <c r="B3227" s="44" t="str">
        <f t="shared" si="252"/>
        <v/>
      </c>
      <c r="C3227" s="44" t="str">
        <f t="shared" si="253"/>
        <v>Metals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1</v>
      </c>
      <c r="F3227" s="225">
        <f t="shared" si="255"/>
        <v>20</v>
      </c>
      <c r="G3227" s="214">
        <v>1248062</v>
      </c>
      <c r="H3227" s="210">
        <v>37026.4062962963</v>
      </c>
      <c r="I3227" t="s">
        <v>2186</v>
      </c>
      <c r="M3227" t="s">
        <v>3801</v>
      </c>
      <c r="N3227" t="s">
        <v>2682</v>
      </c>
      <c r="O3227" t="s">
        <v>2683</v>
      </c>
      <c r="Q3227" s="211">
        <v>20</v>
      </c>
      <c r="S3227" t="s">
        <v>2684</v>
      </c>
      <c r="T3227" t="s">
        <v>2685</v>
      </c>
      <c r="U3227" s="213">
        <v>1678</v>
      </c>
      <c r="V3227" t="s">
        <v>2187</v>
      </c>
      <c r="W3227" t="s">
        <v>2732</v>
      </c>
      <c r="X3227" t="s">
        <v>2688</v>
      </c>
      <c r="Y3227" t="s">
        <v>2689</v>
      </c>
      <c r="Z3227" t="s">
        <v>2690</v>
      </c>
      <c r="AA3227">
        <v>2130052</v>
      </c>
    </row>
    <row r="3228" spans="1:30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25">
        <f t="shared" si="255"/>
        <v>10000</v>
      </c>
      <c r="G3228" s="214">
        <v>1248063</v>
      </c>
      <c r="H3228" s="210">
        <v>37026.406307870369</v>
      </c>
      <c r="I3228" t="s">
        <v>3281</v>
      </c>
      <c r="M3228" t="s">
        <v>3795</v>
      </c>
      <c r="N3228" t="s">
        <v>3275</v>
      </c>
      <c r="O3228" t="s">
        <v>3276</v>
      </c>
      <c r="Q3228" s="211">
        <v>10000</v>
      </c>
      <c r="S3228" t="s">
        <v>3796</v>
      </c>
      <c r="T3228" t="s">
        <v>2685</v>
      </c>
      <c r="U3228" s="213">
        <v>4.5324999999999998</v>
      </c>
      <c r="V3228" t="s">
        <v>3362</v>
      </c>
      <c r="W3228" t="s">
        <v>3278</v>
      </c>
      <c r="X3228" t="s">
        <v>3279</v>
      </c>
      <c r="Y3228" t="s">
        <v>3280</v>
      </c>
      <c r="Z3228" t="s">
        <v>4117</v>
      </c>
      <c r="AA3228">
        <v>790468</v>
      </c>
      <c r="AB3228" s="210">
        <v>37027.875</v>
      </c>
      <c r="AC3228" s="210">
        <v>37027.875</v>
      </c>
    </row>
    <row r="3229" spans="1:30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25">
        <f t="shared" si="255"/>
        <v>10000</v>
      </c>
      <c r="G3229" s="214">
        <v>1248064</v>
      </c>
      <c r="H3229" s="210">
        <v>37026.406365740739</v>
      </c>
      <c r="I3229" t="s">
        <v>3266</v>
      </c>
      <c r="M3229" t="s">
        <v>3795</v>
      </c>
      <c r="N3229" t="s">
        <v>3275</v>
      </c>
      <c r="O3229" t="s">
        <v>3470</v>
      </c>
      <c r="Q3229" s="211">
        <v>10000</v>
      </c>
      <c r="S3229" t="s">
        <v>3796</v>
      </c>
      <c r="T3229" t="s">
        <v>2685</v>
      </c>
      <c r="U3229" s="213">
        <v>4.4349999999999996</v>
      </c>
      <c r="V3229" t="s">
        <v>2188</v>
      </c>
      <c r="W3229" t="s">
        <v>3471</v>
      </c>
      <c r="X3229" t="s">
        <v>3472</v>
      </c>
      <c r="Y3229" t="s">
        <v>3280</v>
      </c>
      <c r="Z3229" t="s">
        <v>4117</v>
      </c>
      <c r="AA3229">
        <v>790469</v>
      </c>
      <c r="AB3229" s="210">
        <v>37027.875</v>
      </c>
      <c r="AC3229" s="210">
        <v>37027.875</v>
      </c>
    </row>
    <row r="3230" spans="1:30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25">
        <f t="shared" si="255"/>
        <v>10000</v>
      </c>
      <c r="G3230" s="214">
        <v>1248065</v>
      </c>
      <c r="H3230" s="210">
        <v>37026.406377314815</v>
      </c>
      <c r="I3230" t="s">
        <v>3488</v>
      </c>
      <c r="M3230" t="s">
        <v>3795</v>
      </c>
      <c r="N3230" t="s">
        <v>3275</v>
      </c>
      <c r="O3230" t="s">
        <v>1250</v>
      </c>
      <c r="P3230" s="211">
        <v>10000</v>
      </c>
      <c r="S3230" t="s">
        <v>3796</v>
      </c>
      <c r="T3230" t="s">
        <v>2685</v>
      </c>
      <c r="U3230" s="213">
        <v>4.6749999999999998</v>
      </c>
      <c r="V3230" t="s">
        <v>3490</v>
      </c>
      <c r="W3230" t="s">
        <v>3491</v>
      </c>
      <c r="X3230" t="s">
        <v>3492</v>
      </c>
      <c r="Y3230" t="s">
        <v>3280</v>
      </c>
      <c r="Z3230" t="s">
        <v>4117</v>
      </c>
      <c r="AA3230">
        <v>790470</v>
      </c>
      <c r="AB3230" s="210">
        <v>37027.875</v>
      </c>
      <c r="AC3230" s="210">
        <v>37027.875</v>
      </c>
    </row>
    <row r="3231" spans="1:30" x14ac:dyDescent="0.2">
      <c r="A3231" s="44" t="str">
        <f t="shared" si="251"/>
        <v>US Natural Gas Financial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30</v>
      </c>
      <c r="F3231" s="225">
        <f t="shared" si="255"/>
        <v>300000</v>
      </c>
      <c r="G3231" s="214">
        <v>1248066</v>
      </c>
      <c r="H3231" s="210">
        <v>37026.406412037039</v>
      </c>
      <c r="I3231" t="s">
        <v>3324</v>
      </c>
      <c r="M3231" t="s">
        <v>3795</v>
      </c>
      <c r="N3231" t="s">
        <v>3247</v>
      </c>
      <c r="O3231" t="s">
        <v>3248</v>
      </c>
      <c r="P3231" s="211">
        <v>10000</v>
      </c>
      <c r="S3231" t="s">
        <v>3796</v>
      </c>
      <c r="T3231" t="s">
        <v>2685</v>
      </c>
      <c r="U3231" s="213">
        <v>4.4950000000000001</v>
      </c>
      <c r="V3231" t="s">
        <v>3330</v>
      </c>
      <c r="W3231" t="s">
        <v>3975</v>
      </c>
      <c r="X3231" t="s">
        <v>3250</v>
      </c>
      <c r="Y3231" t="s">
        <v>2803</v>
      </c>
      <c r="Z3231" t="s">
        <v>4117</v>
      </c>
      <c r="AA3231" t="s">
        <v>2189</v>
      </c>
      <c r="AB3231" s="210">
        <v>37043.875</v>
      </c>
      <c r="AC3231" s="210">
        <v>37072.875</v>
      </c>
      <c r="AD3231">
        <f>(AC3231-AB3231+1)*SUM(P3231:Q3231)</f>
        <v>300000</v>
      </c>
    </row>
    <row r="3232" spans="1:30" x14ac:dyDescent="0.2">
      <c r="A3232" s="44" t="str">
        <f t="shared" si="251"/>
        <v xml:space="preserve"> Crude Financial</v>
      </c>
      <c r="B3232" s="44" t="str">
        <f t="shared" si="252"/>
        <v/>
      </c>
      <c r="C3232" s="44" t="str">
        <f t="shared" si="253"/>
        <v>Crude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25">
        <f t="shared" si="255"/>
        <v>100000</v>
      </c>
      <c r="G3232" s="214">
        <v>1248067</v>
      </c>
      <c r="H3232" s="210">
        <v>37026.4065625</v>
      </c>
      <c r="I3232" t="s">
        <v>2623</v>
      </c>
      <c r="M3232" t="s">
        <v>4216</v>
      </c>
      <c r="N3232" t="s">
        <v>2132</v>
      </c>
      <c r="O3232" t="s">
        <v>2190</v>
      </c>
      <c r="P3232" s="211">
        <v>100000</v>
      </c>
      <c r="S3232" t="s">
        <v>3798</v>
      </c>
      <c r="T3232" t="s">
        <v>2685</v>
      </c>
      <c r="U3232" s="213">
        <v>-0.15</v>
      </c>
      <c r="V3232" t="s">
        <v>2191</v>
      </c>
      <c r="W3232" t="s">
        <v>2135</v>
      </c>
      <c r="X3232" t="s">
        <v>2136</v>
      </c>
      <c r="Y3232" t="s">
        <v>2803</v>
      </c>
      <c r="Z3232" t="s">
        <v>2942</v>
      </c>
      <c r="AA3232" t="s">
        <v>2192</v>
      </c>
      <c r="AB3232" s="210">
        <v>37043</v>
      </c>
      <c r="AC3232" s="210">
        <v>37072</v>
      </c>
    </row>
    <row r="3233" spans="1:30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25">
        <f t="shared" si="255"/>
        <v>3837</v>
      </c>
      <c r="G3233" s="214">
        <v>1248068</v>
      </c>
      <c r="H3233" s="210">
        <v>37026.4065625</v>
      </c>
      <c r="I3233" t="s">
        <v>3822</v>
      </c>
      <c r="M3233" t="s">
        <v>3795</v>
      </c>
      <c r="N3233" t="s">
        <v>3275</v>
      </c>
      <c r="O3233" t="s">
        <v>3361</v>
      </c>
      <c r="Q3233" s="211">
        <v>3837</v>
      </c>
      <c r="S3233" t="s">
        <v>3796</v>
      </c>
      <c r="T3233" t="s">
        <v>2685</v>
      </c>
      <c r="U3233" s="213">
        <v>4.4050000000000002</v>
      </c>
      <c r="V3233" t="s">
        <v>1602</v>
      </c>
      <c r="W3233" t="s">
        <v>3363</v>
      </c>
      <c r="X3233" t="s">
        <v>3364</v>
      </c>
      <c r="Y3233" t="s">
        <v>3280</v>
      </c>
      <c r="Z3233" t="s">
        <v>4117</v>
      </c>
      <c r="AA3233">
        <v>790471</v>
      </c>
      <c r="AB3233" s="210">
        <v>37027.875</v>
      </c>
      <c r="AC3233" s="210">
        <v>37027.875</v>
      </c>
    </row>
    <row r="3234" spans="1:30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25">
        <f t="shared" si="255"/>
        <v>10000</v>
      </c>
      <c r="G3234" s="214">
        <v>1248069</v>
      </c>
      <c r="H3234" s="210">
        <v>37026.406574074077</v>
      </c>
      <c r="I3234" t="s">
        <v>1497</v>
      </c>
      <c r="M3234" t="s">
        <v>3795</v>
      </c>
      <c r="N3234" t="s">
        <v>3275</v>
      </c>
      <c r="O3234" t="s">
        <v>3588</v>
      </c>
      <c r="Q3234" s="211">
        <v>10000</v>
      </c>
      <c r="S3234" t="s">
        <v>3796</v>
      </c>
      <c r="T3234" t="s">
        <v>2685</v>
      </c>
      <c r="U3234" s="213">
        <v>4.32</v>
      </c>
      <c r="V3234" t="s">
        <v>1545</v>
      </c>
      <c r="W3234" t="s">
        <v>3586</v>
      </c>
      <c r="X3234" t="s">
        <v>3587</v>
      </c>
      <c r="Y3234" t="s">
        <v>3280</v>
      </c>
      <c r="Z3234" t="s">
        <v>4117</v>
      </c>
      <c r="AA3234">
        <v>790472</v>
      </c>
      <c r="AB3234" s="210">
        <v>37027.875</v>
      </c>
      <c r="AC3234" s="210">
        <v>37027.875</v>
      </c>
    </row>
    <row r="3235" spans="1:30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25">
        <f t="shared" si="255"/>
        <v>10000</v>
      </c>
      <c r="G3235" s="214">
        <v>1248070</v>
      </c>
      <c r="H3235" s="210">
        <v>37026.406608796293</v>
      </c>
      <c r="I3235" t="s">
        <v>3692</v>
      </c>
      <c r="M3235" t="s">
        <v>3795</v>
      </c>
      <c r="N3235" t="s">
        <v>3275</v>
      </c>
      <c r="O3235" t="s">
        <v>3276</v>
      </c>
      <c r="Q3235" s="211">
        <v>10000</v>
      </c>
      <c r="S3235" t="s">
        <v>3796</v>
      </c>
      <c r="T3235" t="s">
        <v>2685</v>
      </c>
      <c r="U3235" s="213">
        <v>4.5362999999999998</v>
      </c>
      <c r="V3235" t="s">
        <v>1324</v>
      </c>
      <c r="W3235" t="s">
        <v>3278</v>
      </c>
      <c r="X3235" t="s">
        <v>3279</v>
      </c>
      <c r="Y3235" t="s">
        <v>3280</v>
      </c>
      <c r="Z3235" t="s">
        <v>4117</v>
      </c>
      <c r="AA3235">
        <v>790473</v>
      </c>
      <c r="AB3235" s="210">
        <v>37027.875</v>
      </c>
      <c r="AC3235" s="210">
        <v>37027.875</v>
      </c>
    </row>
    <row r="3236" spans="1:30" x14ac:dyDescent="0.2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30</v>
      </c>
      <c r="F3236" s="225">
        <f t="shared" si="255"/>
        <v>150000</v>
      </c>
      <c r="G3236" s="214">
        <v>1248071</v>
      </c>
      <c r="H3236" s="210">
        <v>37026.406689814816</v>
      </c>
      <c r="I3236" t="s">
        <v>3524</v>
      </c>
      <c r="M3236" t="s">
        <v>3795</v>
      </c>
      <c r="N3236" t="s">
        <v>3247</v>
      </c>
      <c r="O3236" t="s">
        <v>3248</v>
      </c>
      <c r="P3236" s="211">
        <v>5000</v>
      </c>
      <c r="S3236" t="s">
        <v>3796</v>
      </c>
      <c r="T3236" t="s">
        <v>2685</v>
      </c>
      <c r="U3236" s="213">
        <v>4.4950000000000001</v>
      </c>
      <c r="V3236" t="s">
        <v>3525</v>
      </c>
      <c r="W3236" t="s">
        <v>3975</v>
      </c>
      <c r="X3236" t="s">
        <v>3250</v>
      </c>
      <c r="Y3236" t="s">
        <v>2803</v>
      </c>
      <c r="Z3236" t="s">
        <v>4117</v>
      </c>
      <c r="AA3236" t="s">
        <v>2193</v>
      </c>
      <c r="AB3236" s="210">
        <v>37043.875</v>
      </c>
      <c r="AC3236" s="210">
        <v>37072.875</v>
      </c>
      <c r="AD3236">
        <f>(AC3236-AB3236+1)*SUM(P3236:Q3236)</f>
        <v>150000</v>
      </c>
    </row>
    <row r="3237" spans="1:30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25">
        <f t="shared" si="255"/>
        <v>10000</v>
      </c>
      <c r="G3237" s="214">
        <v>1248072</v>
      </c>
      <c r="H3237" s="210">
        <v>37026.406701388885</v>
      </c>
      <c r="I3237" t="s">
        <v>1497</v>
      </c>
      <c r="M3237" t="s">
        <v>3795</v>
      </c>
      <c r="N3237" t="s">
        <v>3275</v>
      </c>
      <c r="O3237" t="s">
        <v>3588</v>
      </c>
      <c r="Q3237" s="211">
        <v>10000</v>
      </c>
      <c r="S3237" t="s">
        <v>3796</v>
      </c>
      <c r="T3237" t="s">
        <v>2685</v>
      </c>
      <c r="U3237" s="213">
        <v>4.3250000000000002</v>
      </c>
      <c r="V3237" t="s">
        <v>1545</v>
      </c>
      <c r="W3237" t="s">
        <v>3586</v>
      </c>
      <c r="X3237" t="s">
        <v>3587</v>
      </c>
      <c r="Y3237" t="s">
        <v>3280</v>
      </c>
      <c r="Z3237" t="s">
        <v>4117</v>
      </c>
      <c r="AA3237">
        <v>790474</v>
      </c>
      <c r="AB3237" s="210">
        <v>37027.875</v>
      </c>
      <c r="AC3237" s="210">
        <v>37027.875</v>
      </c>
    </row>
    <row r="3238" spans="1:30" x14ac:dyDescent="0.2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16</v>
      </c>
      <c r="F3238" s="225">
        <f t="shared" si="255"/>
        <v>240000</v>
      </c>
      <c r="G3238" s="214">
        <v>1248073</v>
      </c>
      <c r="H3238" s="210">
        <v>37026.406724537039</v>
      </c>
      <c r="I3238" t="s">
        <v>3287</v>
      </c>
      <c r="M3238" t="s">
        <v>3795</v>
      </c>
      <c r="N3238" t="s">
        <v>3247</v>
      </c>
      <c r="O3238" t="s">
        <v>3422</v>
      </c>
      <c r="Q3238" s="211">
        <v>15000</v>
      </c>
      <c r="S3238" t="s">
        <v>3796</v>
      </c>
      <c r="T3238" t="s">
        <v>2685</v>
      </c>
      <c r="U3238" s="213">
        <v>4.4450000000000003</v>
      </c>
      <c r="V3238" t="s">
        <v>1037</v>
      </c>
      <c r="W3238" t="s">
        <v>3424</v>
      </c>
      <c r="X3238" t="s">
        <v>3425</v>
      </c>
      <c r="Y3238" t="s">
        <v>2803</v>
      </c>
      <c r="Z3238" t="s">
        <v>4117</v>
      </c>
      <c r="AA3238" t="s">
        <v>2194</v>
      </c>
      <c r="AB3238" s="210">
        <v>37027.875</v>
      </c>
      <c r="AC3238" s="210">
        <v>37042.875</v>
      </c>
      <c r="AD3238">
        <f>(AC3238-AB3238+1)*SUM(P3238:Q3238)</f>
        <v>240000</v>
      </c>
    </row>
    <row r="3239" spans="1:30" x14ac:dyDescent="0.2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25">
        <f t="shared" si="255"/>
        <v>7367</v>
      </c>
      <c r="G3239" s="214">
        <v>1248074</v>
      </c>
      <c r="H3239" s="210">
        <v>37026.406840277778</v>
      </c>
      <c r="I3239" t="s">
        <v>3427</v>
      </c>
      <c r="M3239" t="s">
        <v>3795</v>
      </c>
      <c r="N3239" t="s">
        <v>3352</v>
      </c>
      <c r="O3239" t="s">
        <v>3353</v>
      </c>
      <c r="Q3239" s="211">
        <v>7367</v>
      </c>
      <c r="S3239" t="s">
        <v>3796</v>
      </c>
      <c r="T3239" t="s">
        <v>2685</v>
      </c>
      <c r="U3239" s="213">
        <v>4.67</v>
      </c>
      <c r="V3239" t="s">
        <v>3428</v>
      </c>
      <c r="W3239" t="s">
        <v>3355</v>
      </c>
      <c r="X3239" t="s">
        <v>3356</v>
      </c>
      <c r="Y3239" t="s">
        <v>3280</v>
      </c>
      <c r="Z3239" t="s">
        <v>4117</v>
      </c>
      <c r="AA3239">
        <v>790477</v>
      </c>
      <c r="AB3239" s="210">
        <v>37027.875</v>
      </c>
      <c r="AC3239" s="210">
        <v>37027.875</v>
      </c>
    </row>
    <row r="3240" spans="1:30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25">
        <f t="shared" si="255"/>
        <v>10000</v>
      </c>
      <c r="G3240" s="214">
        <v>1248075</v>
      </c>
      <c r="H3240" s="210">
        <v>37026.406840277778</v>
      </c>
      <c r="I3240" t="s">
        <v>4237</v>
      </c>
      <c r="M3240" t="s">
        <v>3795</v>
      </c>
      <c r="N3240" t="s">
        <v>3275</v>
      </c>
      <c r="O3240" t="s">
        <v>1250</v>
      </c>
      <c r="Q3240" s="211">
        <v>10000</v>
      </c>
      <c r="S3240" t="s">
        <v>3796</v>
      </c>
      <c r="T3240" t="s">
        <v>2685</v>
      </c>
      <c r="U3240" s="213">
        <v>4.6849999999999996</v>
      </c>
      <c r="V3240" t="s">
        <v>3538</v>
      </c>
      <c r="W3240" t="s">
        <v>3491</v>
      </c>
      <c r="X3240" t="s">
        <v>3492</v>
      </c>
      <c r="Y3240" t="s">
        <v>3280</v>
      </c>
      <c r="Z3240" t="s">
        <v>4117</v>
      </c>
      <c r="AA3240">
        <v>790478</v>
      </c>
      <c r="AB3240" s="210">
        <v>37027.875</v>
      </c>
      <c r="AC3240" s="210">
        <v>37027.875</v>
      </c>
    </row>
    <row r="3241" spans="1:30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25">
        <f t="shared" si="255"/>
        <v>7851</v>
      </c>
      <c r="G3241" s="214">
        <v>1248076</v>
      </c>
      <c r="H3241" s="210">
        <v>37026.406875000001</v>
      </c>
      <c r="I3241" t="s">
        <v>3822</v>
      </c>
      <c r="M3241" t="s">
        <v>3795</v>
      </c>
      <c r="N3241" t="s">
        <v>3275</v>
      </c>
      <c r="O3241" t="s">
        <v>3373</v>
      </c>
      <c r="Q3241" s="211">
        <v>7851</v>
      </c>
      <c r="S3241" t="s">
        <v>3796</v>
      </c>
      <c r="T3241" t="s">
        <v>2685</v>
      </c>
      <c r="U3241" s="213">
        <v>4.4000000000000004</v>
      </c>
      <c r="V3241" t="s">
        <v>3410</v>
      </c>
      <c r="W3241" t="s">
        <v>3363</v>
      </c>
      <c r="X3241" t="s">
        <v>3364</v>
      </c>
      <c r="Y3241" t="s">
        <v>3280</v>
      </c>
      <c r="Z3241" t="s">
        <v>4117</v>
      </c>
      <c r="AA3241">
        <v>790479</v>
      </c>
      <c r="AB3241" s="210">
        <v>37027.875</v>
      </c>
      <c r="AC3241" s="210">
        <v>37027.875</v>
      </c>
    </row>
    <row r="3242" spans="1:30" x14ac:dyDescent="0.2">
      <c r="A3242" s="44" t="str">
        <f t="shared" si="251"/>
        <v>US Natural Gas Financial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Financial</v>
      </c>
      <c r="E3242" s="44">
        <f>IF(VLOOKUP(S3242,'DD-Lookup'!$J$6:$L$50,3,FALSE)="Monthly",(YEAR(AC3242)-YEAR(AB3242))*12+MONTH(AC3242)-MONTH(AB3242)+1,(AC3242-AB3242+1))</f>
        <v>16</v>
      </c>
      <c r="F3242" s="225">
        <f t="shared" si="255"/>
        <v>160000</v>
      </c>
      <c r="G3242" s="214">
        <v>1248077</v>
      </c>
      <c r="H3242" s="210">
        <v>37026.406886574077</v>
      </c>
      <c r="I3242" t="s">
        <v>1195</v>
      </c>
      <c r="M3242" t="s">
        <v>3795</v>
      </c>
      <c r="N3242" t="s">
        <v>3247</v>
      </c>
      <c r="O3242" t="s">
        <v>3422</v>
      </c>
      <c r="P3242" s="211">
        <v>10000</v>
      </c>
      <c r="S3242" t="s">
        <v>3796</v>
      </c>
      <c r="T3242" t="s">
        <v>2685</v>
      </c>
      <c r="U3242" s="213">
        <v>4.4400000000000004</v>
      </c>
      <c r="V3242" t="s">
        <v>1196</v>
      </c>
      <c r="W3242" t="s">
        <v>3424</v>
      </c>
      <c r="X3242" t="s">
        <v>3425</v>
      </c>
      <c r="Y3242" t="s">
        <v>2803</v>
      </c>
      <c r="Z3242" t="s">
        <v>4117</v>
      </c>
      <c r="AA3242" t="s">
        <v>2195</v>
      </c>
      <c r="AB3242" s="210">
        <v>37027.875</v>
      </c>
      <c r="AC3242" s="210">
        <v>37042.875</v>
      </c>
      <c r="AD3242">
        <f>(AC3242-AB3242+1)*SUM(P3242:Q3242)</f>
        <v>160000</v>
      </c>
    </row>
    <row r="3243" spans="1:30" x14ac:dyDescent="0.2">
      <c r="A3243" s="44" t="str">
        <f t="shared" si="251"/>
        <v xml:space="preserve"> Natural Gas Physical</v>
      </c>
      <c r="B3243" s="44" t="str">
        <f t="shared" si="252"/>
        <v/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25">
        <f t="shared" si="255"/>
        <v>10000</v>
      </c>
      <c r="G3243" s="214">
        <v>1248078</v>
      </c>
      <c r="H3243" s="210">
        <v>37026.406956018516</v>
      </c>
      <c r="I3243" t="s">
        <v>3427</v>
      </c>
      <c r="M3243" t="s">
        <v>3795</v>
      </c>
      <c r="N3243" t="s">
        <v>3352</v>
      </c>
      <c r="O3243" t="s">
        <v>3353</v>
      </c>
      <c r="Q3243" s="211">
        <v>10000</v>
      </c>
      <c r="S3243" t="s">
        <v>3796</v>
      </c>
      <c r="T3243" t="s">
        <v>2685</v>
      </c>
      <c r="U3243" s="213">
        <v>4.67</v>
      </c>
      <c r="V3243" t="s">
        <v>3428</v>
      </c>
      <c r="W3243" t="s">
        <v>3355</v>
      </c>
      <c r="X3243" t="s">
        <v>3356</v>
      </c>
      <c r="Y3243" t="s">
        <v>3280</v>
      </c>
      <c r="Z3243" t="s">
        <v>4117</v>
      </c>
      <c r="AA3243">
        <v>790480</v>
      </c>
      <c r="AB3243" s="210">
        <v>37027.875</v>
      </c>
      <c r="AC3243" s="210">
        <v>37027.875</v>
      </c>
    </row>
    <row r="3244" spans="1:30" x14ac:dyDescent="0.2">
      <c r="A3244" s="44" t="str">
        <f t="shared" si="251"/>
        <v xml:space="preserve"> Metals Financial</v>
      </c>
      <c r="B3244" s="44" t="str">
        <f t="shared" si="252"/>
        <v/>
      </c>
      <c r="C3244" s="44" t="str">
        <f t="shared" si="253"/>
        <v>Metals</v>
      </c>
      <c r="D3244" s="44" t="str">
        <f t="shared" si="254"/>
        <v>Financial</v>
      </c>
      <c r="E3244" s="44">
        <f>IF(VLOOKUP(S3244,'DD-Lookup'!$J$6:$L$50,3,FALSE)="Monthly",(YEAR(AC3244)-YEAR(AB3244))*12+MONTH(AC3244)-MONTH(AB3244)+1,(AC3244-AB3244+1))</f>
        <v>1</v>
      </c>
      <c r="F3244" s="225">
        <f t="shared" si="255"/>
        <v>10</v>
      </c>
      <c r="G3244" s="214">
        <v>1248079</v>
      </c>
      <c r="H3244" s="210">
        <v>37026.406967592593</v>
      </c>
      <c r="I3244" t="s">
        <v>2827</v>
      </c>
      <c r="M3244" t="s">
        <v>3801</v>
      </c>
      <c r="N3244" t="s">
        <v>2857</v>
      </c>
      <c r="O3244" t="s">
        <v>2858</v>
      </c>
      <c r="P3244" s="211">
        <v>10</v>
      </c>
      <c r="S3244" t="s">
        <v>2859</v>
      </c>
      <c r="T3244" t="s">
        <v>2685</v>
      </c>
      <c r="U3244" s="213">
        <v>5020</v>
      </c>
      <c r="V3244" t="s">
        <v>2828</v>
      </c>
      <c r="W3244" t="s">
        <v>2796</v>
      </c>
      <c r="X3244" t="s">
        <v>2688</v>
      </c>
      <c r="Y3244" t="s">
        <v>2689</v>
      </c>
      <c r="Z3244" t="s">
        <v>2690</v>
      </c>
      <c r="AA3244">
        <v>2130056</v>
      </c>
    </row>
    <row r="3245" spans="1:30" x14ac:dyDescent="0.2">
      <c r="A3245" s="44" t="str">
        <f t="shared" si="251"/>
        <v>US Crude Financial</v>
      </c>
      <c r="B3245" s="44" t="str">
        <f t="shared" si="252"/>
        <v>US</v>
      </c>
      <c r="C3245" s="44" t="str">
        <f t="shared" si="253"/>
        <v>Crude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1</v>
      </c>
      <c r="F3245" s="225">
        <f t="shared" si="255"/>
        <v>50000</v>
      </c>
      <c r="G3245" s="214">
        <v>1248081</v>
      </c>
      <c r="H3245" s="210">
        <v>37026.407083333332</v>
      </c>
      <c r="I3245" t="s">
        <v>3246</v>
      </c>
      <c r="M3245" t="s">
        <v>4216</v>
      </c>
      <c r="N3245" t="s">
        <v>3046</v>
      </c>
      <c r="O3245" t="s">
        <v>3047</v>
      </c>
      <c r="Q3245" s="211">
        <v>50000</v>
      </c>
      <c r="S3245" t="s">
        <v>3802</v>
      </c>
      <c r="T3245" t="s">
        <v>2685</v>
      </c>
      <c r="U3245" s="213">
        <v>28.76</v>
      </c>
      <c r="V3245" t="s">
        <v>1818</v>
      </c>
      <c r="W3245" t="s">
        <v>3049</v>
      </c>
      <c r="X3245" t="s">
        <v>3050</v>
      </c>
      <c r="Y3245" t="s">
        <v>2803</v>
      </c>
      <c r="Z3245" t="s">
        <v>4117</v>
      </c>
      <c r="AA3245" t="s">
        <v>2196</v>
      </c>
      <c r="AB3245" s="210">
        <v>37043</v>
      </c>
      <c r="AC3245" s="210">
        <v>37072</v>
      </c>
    </row>
    <row r="3246" spans="1:30" x14ac:dyDescent="0.2">
      <c r="A3246" s="44" t="str">
        <f t="shared" si="251"/>
        <v xml:space="preserve"> Metals Financial</v>
      </c>
      <c r="B3246" s="44" t="str">
        <f t="shared" si="252"/>
        <v/>
      </c>
      <c r="C3246" s="44" t="str">
        <f t="shared" si="253"/>
        <v>Metals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1</v>
      </c>
      <c r="F3246" s="225">
        <f t="shared" si="255"/>
        <v>20</v>
      </c>
      <c r="G3246" s="214">
        <v>1248084</v>
      </c>
      <c r="H3246" s="210">
        <v>37026.407094907408</v>
      </c>
      <c r="I3246" t="s">
        <v>2876</v>
      </c>
      <c r="M3246" t="s">
        <v>3801</v>
      </c>
      <c r="N3246" t="s">
        <v>2782</v>
      </c>
      <c r="O3246" t="s">
        <v>2783</v>
      </c>
      <c r="Q3246" s="211">
        <v>20</v>
      </c>
      <c r="S3246" t="s">
        <v>2684</v>
      </c>
      <c r="T3246" t="s">
        <v>2685</v>
      </c>
      <c r="U3246" s="213">
        <v>1515</v>
      </c>
      <c r="V3246" t="s">
        <v>2877</v>
      </c>
      <c r="W3246" t="s">
        <v>2732</v>
      </c>
      <c r="X3246" t="s">
        <v>2688</v>
      </c>
      <c r="Y3246" t="s">
        <v>2689</v>
      </c>
      <c r="Z3246" t="s">
        <v>2690</v>
      </c>
      <c r="AA3246">
        <v>2130058</v>
      </c>
    </row>
    <row r="3247" spans="1:30" x14ac:dyDescent="0.2">
      <c r="A3247" s="44" t="str">
        <f t="shared" si="251"/>
        <v xml:space="preserve"> Metals Financial</v>
      </c>
      <c r="B3247" s="44" t="str">
        <f t="shared" si="252"/>
        <v/>
      </c>
      <c r="C3247" s="44" t="str">
        <f t="shared" si="253"/>
        <v>Metals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1</v>
      </c>
      <c r="F3247" s="225">
        <f t="shared" si="255"/>
        <v>5</v>
      </c>
      <c r="G3247" s="214">
        <v>1248085</v>
      </c>
      <c r="H3247" s="210">
        <v>37026.407118055555</v>
      </c>
      <c r="I3247" t="s">
        <v>2827</v>
      </c>
      <c r="M3247" t="s">
        <v>3801</v>
      </c>
      <c r="N3247" t="s">
        <v>2816</v>
      </c>
      <c r="O3247" t="s">
        <v>2817</v>
      </c>
      <c r="P3247" s="211">
        <v>5</v>
      </c>
      <c r="S3247" t="s">
        <v>2818</v>
      </c>
      <c r="T3247" t="s">
        <v>2685</v>
      </c>
      <c r="U3247" s="213">
        <v>7295</v>
      </c>
      <c r="V3247" t="s">
        <v>3065</v>
      </c>
      <c r="W3247" t="s">
        <v>2820</v>
      </c>
      <c r="X3247" t="s">
        <v>2688</v>
      </c>
      <c r="Y3247" t="s">
        <v>2689</v>
      </c>
      <c r="Z3247" t="s">
        <v>2690</v>
      </c>
      <c r="AA3247">
        <v>2130062</v>
      </c>
    </row>
    <row r="3248" spans="1:30" x14ac:dyDescent="0.2">
      <c r="A3248" s="44" t="str">
        <f t="shared" si="251"/>
        <v>US Natural Gas Financial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Financial</v>
      </c>
      <c r="E3248" s="44">
        <f>IF(VLOOKUP(S3248,'DD-Lookup'!$J$6:$L$50,3,FALSE)="Monthly",(YEAR(AC3248)-YEAR(AB3248))*12+MONTH(AC3248)-MONTH(AB3248)+1,(AC3248-AB3248+1))</f>
        <v>30</v>
      </c>
      <c r="F3248" s="225">
        <f t="shared" si="255"/>
        <v>150000</v>
      </c>
      <c r="G3248" s="214">
        <v>1248087</v>
      </c>
      <c r="H3248" s="210">
        <v>37026.407129629632</v>
      </c>
      <c r="I3248" t="s">
        <v>2623</v>
      </c>
      <c r="M3248" t="s">
        <v>3795</v>
      </c>
      <c r="N3248" t="s">
        <v>3247</v>
      </c>
      <c r="O3248" t="s">
        <v>3732</v>
      </c>
      <c r="Q3248" s="211">
        <v>5000</v>
      </c>
      <c r="S3248" t="s">
        <v>3796</v>
      </c>
      <c r="T3248" t="s">
        <v>2685</v>
      </c>
      <c r="U3248" s="213">
        <v>4.9349999999999996</v>
      </c>
      <c r="V3248" t="s">
        <v>1143</v>
      </c>
      <c r="W3248" t="s">
        <v>3539</v>
      </c>
      <c r="X3248" t="s">
        <v>3733</v>
      </c>
      <c r="Y3248" t="s">
        <v>2803</v>
      </c>
      <c r="Z3248" t="s">
        <v>4117</v>
      </c>
      <c r="AA3248" t="s">
        <v>2197</v>
      </c>
      <c r="AB3248" s="210">
        <v>37043.875</v>
      </c>
      <c r="AC3248" s="210">
        <v>37072.875</v>
      </c>
      <c r="AD3248">
        <f>(AC3248-AB3248+1)*SUM(P3248:Q3248)</f>
        <v>150000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25">
        <f t="shared" si="255"/>
        <v>10000</v>
      </c>
      <c r="G3249" s="214">
        <v>1248086</v>
      </c>
      <c r="H3249" s="210">
        <v>37026.407129629632</v>
      </c>
      <c r="I3249" t="s">
        <v>3134</v>
      </c>
      <c r="M3249" t="s">
        <v>3795</v>
      </c>
      <c r="N3249" t="s">
        <v>3275</v>
      </c>
      <c r="O3249" t="s">
        <v>3361</v>
      </c>
      <c r="Q3249" s="211">
        <v>10000</v>
      </c>
      <c r="S3249" t="s">
        <v>3796</v>
      </c>
      <c r="T3249" t="s">
        <v>2685</v>
      </c>
      <c r="U3249" s="213">
        <v>4.41</v>
      </c>
      <c r="V3249" t="s">
        <v>2198</v>
      </c>
      <c r="W3249" t="s">
        <v>3363</v>
      </c>
      <c r="X3249" t="s">
        <v>3364</v>
      </c>
      <c r="Y3249" t="s">
        <v>3280</v>
      </c>
      <c r="Z3249" t="s">
        <v>4117</v>
      </c>
      <c r="AA3249">
        <v>790481</v>
      </c>
      <c r="AB3249" s="210">
        <v>37027.875</v>
      </c>
      <c r="AC3249" s="210">
        <v>37027.875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25">
        <f t="shared" si="255"/>
        <v>25000</v>
      </c>
      <c r="G3250" s="214">
        <v>1248089</v>
      </c>
      <c r="H3250" s="210">
        <v>37026.407175925924</v>
      </c>
      <c r="I3250" t="s">
        <v>1131</v>
      </c>
      <c r="M3250" t="s">
        <v>3795</v>
      </c>
      <c r="N3250" t="s">
        <v>3275</v>
      </c>
      <c r="O3250" t="s">
        <v>3457</v>
      </c>
      <c r="Q3250" s="211">
        <v>25000</v>
      </c>
      <c r="S3250" t="s">
        <v>3796</v>
      </c>
      <c r="T3250" t="s">
        <v>2685</v>
      </c>
      <c r="U3250" s="213">
        <v>4.45</v>
      </c>
      <c r="V3250" t="s">
        <v>1411</v>
      </c>
      <c r="W3250" t="s">
        <v>3459</v>
      </c>
      <c r="X3250" t="s">
        <v>3460</v>
      </c>
      <c r="Y3250" t="s">
        <v>3280</v>
      </c>
      <c r="Z3250" t="s">
        <v>4117</v>
      </c>
      <c r="AA3250">
        <v>790482</v>
      </c>
      <c r="AB3250" s="210">
        <v>37027.875</v>
      </c>
      <c r="AC3250" s="210">
        <v>37027.875</v>
      </c>
    </row>
    <row r="3251" spans="1:31" x14ac:dyDescent="0.2">
      <c r="A3251" s="44" t="str">
        <f t="shared" si="251"/>
        <v>US Power Physical</v>
      </c>
      <c r="B3251" s="44" t="str">
        <f t="shared" si="252"/>
        <v>US</v>
      </c>
      <c r="C3251" s="44" t="str">
        <f t="shared" si="253"/>
        <v>Power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92</v>
      </c>
      <c r="F3251" s="225">
        <f t="shared" si="255"/>
        <v>2300</v>
      </c>
      <c r="G3251" s="214">
        <v>1248090</v>
      </c>
      <c r="H3251" s="210">
        <v>37026.407268518517</v>
      </c>
      <c r="I3251" t="s">
        <v>3510</v>
      </c>
      <c r="J3251" t="s">
        <v>3206</v>
      </c>
      <c r="K3251" t="s">
        <v>3207</v>
      </c>
      <c r="M3251" t="s">
        <v>3886</v>
      </c>
      <c r="N3251" t="s">
        <v>3645</v>
      </c>
      <c r="O3251" t="s">
        <v>1412</v>
      </c>
      <c r="P3251" s="211">
        <v>25</v>
      </c>
      <c r="S3251" t="s">
        <v>3794</v>
      </c>
      <c r="T3251" t="s">
        <v>2685</v>
      </c>
      <c r="U3251" s="213">
        <v>344</v>
      </c>
      <c r="V3251" t="s">
        <v>2199</v>
      </c>
      <c r="W3251" t="s">
        <v>1377</v>
      </c>
      <c r="X3251" t="s">
        <v>1378</v>
      </c>
      <c r="Y3251" t="s">
        <v>3074</v>
      </c>
      <c r="Z3251" t="s">
        <v>4112</v>
      </c>
      <c r="AA3251">
        <v>611295.1</v>
      </c>
      <c r="AB3251" s="210">
        <v>37073.701388888891</v>
      </c>
      <c r="AC3251" s="210">
        <v>37164.701388888891</v>
      </c>
    </row>
    <row r="3252" spans="1:31" x14ac:dyDescent="0.2">
      <c r="A3252" s="44" t="str">
        <f t="shared" si="251"/>
        <v>US Natural Gas Financial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30</v>
      </c>
      <c r="F3252" s="225">
        <f t="shared" si="255"/>
        <v>150000</v>
      </c>
      <c r="G3252" s="214">
        <v>1248091</v>
      </c>
      <c r="H3252" s="210">
        <v>37026.407280092593</v>
      </c>
      <c r="I3252" t="s">
        <v>1556</v>
      </c>
      <c r="M3252" t="s">
        <v>3795</v>
      </c>
      <c r="N3252" t="s">
        <v>3247</v>
      </c>
      <c r="O3252" t="s">
        <v>3248</v>
      </c>
      <c r="Q3252" s="211">
        <v>5000</v>
      </c>
      <c r="S3252" t="s">
        <v>3796</v>
      </c>
      <c r="T3252" t="s">
        <v>2685</v>
      </c>
      <c r="U3252" s="213">
        <v>4.5</v>
      </c>
      <c r="V3252" t="s">
        <v>1557</v>
      </c>
      <c r="W3252" t="s">
        <v>3975</v>
      </c>
      <c r="X3252" t="s">
        <v>3250</v>
      </c>
      <c r="Y3252" t="s">
        <v>2803</v>
      </c>
      <c r="Z3252" t="s">
        <v>4117</v>
      </c>
      <c r="AA3252" t="s">
        <v>2200</v>
      </c>
      <c r="AB3252" s="210">
        <v>37043.875</v>
      </c>
      <c r="AC3252" s="210">
        <v>37072.875</v>
      </c>
      <c r="AD3252">
        <f>(AC3252-AB3252+1)*SUM(P3252:Q3252)</f>
        <v>150000</v>
      </c>
    </row>
    <row r="3253" spans="1:31" x14ac:dyDescent="0.2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30</v>
      </c>
      <c r="F3253" s="225">
        <f t="shared" si="255"/>
        <v>300000</v>
      </c>
      <c r="G3253" s="214">
        <v>1248092</v>
      </c>
      <c r="H3253" s="210">
        <v>37026.40729166667</v>
      </c>
      <c r="I3253" t="s">
        <v>3268</v>
      </c>
      <c r="M3253" t="s">
        <v>3795</v>
      </c>
      <c r="N3253" t="s">
        <v>3303</v>
      </c>
      <c r="O3253" t="s">
        <v>3748</v>
      </c>
      <c r="P3253" s="211">
        <v>10000</v>
      </c>
      <c r="S3253" t="s">
        <v>3796</v>
      </c>
      <c r="T3253" t="s">
        <v>2685</v>
      </c>
      <c r="U3253" s="213">
        <v>-0.08</v>
      </c>
      <c r="V3253" t="s">
        <v>3749</v>
      </c>
      <c r="W3253" t="s">
        <v>3750</v>
      </c>
      <c r="X3253" t="s">
        <v>3751</v>
      </c>
      <c r="Y3253" t="s">
        <v>2803</v>
      </c>
      <c r="Z3253" t="s">
        <v>4117</v>
      </c>
      <c r="AA3253" t="s">
        <v>2201</v>
      </c>
      <c r="AB3253" s="210">
        <v>37043.875</v>
      </c>
      <c r="AC3253" s="210">
        <v>37072.875</v>
      </c>
      <c r="AD3253">
        <f>(AC3253-AB3253+1)*SUM(P3253:Q3253)</f>
        <v>300000</v>
      </c>
    </row>
    <row r="3254" spans="1:31" x14ac:dyDescent="0.2">
      <c r="A3254" s="44" t="str">
        <f t="shared" si="251"/>
        <v>US Oil Products Financial</v>
      </c>
      <c r="B3254" s="44" t="str">
        <f t="shared" si="252"/>
        <v>US</v>
      </c>
      <c r="C3254" s="44" t="str">
        <f t="shared" si="253"/>
        <v>Oil Products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3</v>
      </c>
      <c r="F3254" s="225">
        <f t="shared" si="255"/>
        <v>75000</v>
      </c>
      <c r="G3254" s="214">
        <v>1248094</v>
      </c>
      <c r="H3254" s="210">
        <v>37026.407326388886</v>
      </c>
      <c r="I3254" t="s">
        <v>3429</v>
      </c>
      <c r="M3254" t="s">
        <v>3799</v>
      </c>
      <c r="N3254" t="s">
        <v>2202</v>
      </c>
      <c r="O3254" t="s">
        <v>2203</v>
      </c>
      <c r="Q3254" s="211">
        <v>25000</v>
      </c>
      <c r="S3254" t="s">
        <v>3802</v>
      </c>
      <c r="T3254" t="s">
        <v>2685</v>
      </c>
      <c r="U3254" s="213">
        <v>23.45</v>
      </c>
      <c r="V3254" t="s">
        <v>3431</v>
      </c>
      <c r="W3254" t="s">
        <v>2204</v>
      </c>
      <c r="X3254" t="s">
        <v>2205</v>
      </c>
      <c r="Y3254" t="s">
        <v>2803</v>
      </c>
      <c r="Z3254" t="s">
        <v>4117</v>
      </c>
      <c r="AA3254" t="s">
        <v>2206</v>
      </c>
      <c r="AB3254" s="210">
        <v>37073.875</v>
      </c>
      <c r="AC3254" s="210">
        <v>37164.875</v>
      </c>
      <c r="AE3254" s="116">
        <f>IF(S3254="Gallon",F3254/42,F3254)</f>
        <v>75000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25">
        <f t="shared" si="255"/>
        <v>5000</v>
      </c>
      <c r="G3255" s="214">
        <v>1248095</v>
      </c>
      <c r="H3255" s="210">
        <v>37026.407337962963</v>
      </c>
      <c r="I3255" t="s">
        <v>3568</v>
      </c>
      <c r="M3255" t="s">
        <v>3795</v>
      </c>
      <c r="N3255" t="s">
        <v>3275</v>
      </c>
      <c r="O3255" t="s">
        <v>1193</v>
      </c>
      <c r="Q3255" s="211">
        <v>5000</v>
      </c>
      <c r="S3255" t="s">
        <v>3796</v>
      </c>
      <c r="T3255" t="s">
        <v>2685</v>
      </c>
      <c r="U3255" s="213">
        <v>4.4400000000000004</v>
      </c>
      <c r="V3255" t="s">
        <v>2092</v>
      </c>
      <c r="W3255" t="s">
        <v>3459</v>
      </c>
      <c r="X3255" t="s">
        <v>3460</v>
      </c>
      <c r="Y3255" t="s">
        <v>3280</v>
      </c>
      <c r="Z3255" t="s">
        <v>4117</v>
      </c>
      <c r="AA3255">
        <v>790484</v>
      </c>
      <c r="AB3255" s="210">
        <v>37027.875</v>
      </c>
      <c r="AC3255" s="210">
        <v>37027.875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25">
        <f t="shared" si="255"/>
        <v>5000</v>
      </c>
      <c r="G3256" s="214">
        <v>1248096</v>
      </c>
      <c r="H3256" s="210">
        <v>37026.407349537039</v>
      </c>
      <c r="I3256" t="s">
        <v>3324</v>
      </c>
      <c r="M3256" t="s">
        <v>3795</v>
      </c>
      <c r="N3256" t="s">
        <v>3275</v>
      </c>
      <c r="O3256" t="s">
        <v>3339</v>
      </c>
      <c r="P3256" s="211">
        <v>5000</v>
      </c>
      <c r="S3256" t="s">
        <v>3796</v>
      </c>
      <c r="T3256" t="s">
        <v>2685</v>
      </c>
      <c r="U3256" s="213">
        <v>4.2750000000000004</v>
      </c>
      <c r="V3256" t="s">
        <v>2179</v>
      </c>
      <c r="W3256" t="s">
        <v>3328</v>
      </c>
      <c r="X3256" t="s">
        <v>3329</v>
      </c>
      <c r="Y3256" t="s">
        <v>3280</v>
      </c>
      <c r="Z3256" t="s">
        <v>4117</v>
      </c>
      <c r="AA3256">
        <v>790485</v>
      </c>
      <c r="AB3256" s="210">
        <v>37027.875</v>
      </c>
      <c r="AC3256" s="210">
        <v>37027.875</v>
      </c>
    </row>
    <row r="3257" spans="1:31" x14ac:dyDescent="0.2">
      <c r="A3257" s="44" t="str">
        <f t="shared" si="251"/>
        <v>US Crude Financial</v>
      </c>
      <c r="B3257" s="44" t="str">
        <f t="shared" si="252"/>
        <v>US</v>
      </c>
      <c r="C3257" s="44" t="str">
        <f t="shared" si="253"/>
        <v>Crude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1</v>
      </c>
      <c r="F3257" s="225">
        <f t="shared" si="255"/>
        <v>50000</v>
      </c>
      <c r="G3257" s="214">
        <v>1248097</v>
      </c>
      <c r="H3257" s="210">
        <v>37026.407430555555</v>
      </c>
      <c r="I3257" t="s">
        <v>3246</v>
      </c>
      <c r="M3257" t="s">
        <v>4216</v>
      </c>
      <c r="N3257" t="s">
        <v>3046</v>
      </c>
      <c r="O3257" t="s">
        <v>3047</v>
      </c>
      <c r="Q3257" s="211">
        <v>50000</v>
      </c>
      <c r="S3257" t="s">
        <v>3802</v>
      </c>
      <c r="T3257" t="s">
        <v>2685</v>
      </c>
      <c r="U3257" s="213">
        <v>28.8</v>
      </c>
      <c r="V3257" t="s">
        <v>1818</v>
      </c>
      <c r="W3257" t="s">
        <v>3049</v>
      </c>
      <c r="X3257" t="s">
        <v>3050</v>
      </c>
      <c r="Y3257" t="s">
        <v>2803</v>
      </c>
      <c r="Z3257" t="s">
        <v>4117</v>
      </c>
      <c r="AA3257" t="s">
        <v>2207</v>
      </c>
      <c r="AB3257" s="210">
        <v>37043</v>
      </c>
      <c r="AC3257" s="210">
        <v>37072</v>
      </c>
    </row>
    <row r="3258" spans="1:31" x14ac:dyDescent="0.2">
      <c r="A3258" s="44" t="str">
        <f t="shared" si="251"/>
        <v xml:space="preserve"> Metals Financial</v>
      </c>
      <c r="B3258" s="44" t="str">
        <f t="shared" si="252"/>
        <v/>
      </c>
      <c r="C3258" s="44" t="str">
        <f t="shared" si="253"/>
        <v>Metals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1</v>
      </c>
      <c r="F3258" s="225">
        <f t="shared" si="255"/>
        <v>10</v>
      </c>
      <c r="G3258" s="214">
        <v>1248098</v>
      </c>
      <c r="H3258" s="210">
        <v>37026.407453703701</v>
      </c>
      <c r="I3258" t="s">
        <v>2208</v>
      </c>
      <c r="M3258" t="s">
        <v>3801</v>
      </c>
      <c r="N3258" t="s">
        <v>2682</v>
      </c>
      <c r="O3258" t="s">
        <v>2683</v>
      </c>
      <c r="P3258" s="211">
        <v>10</v>
      </c>
      <c r="S3258" t="s">
        <v>2684</v>
      </c>
      <c r="T3258" t="s">
        <v>2685</v>
      </c>
      <c r="U3258" s="213">
        <v>1678</v>
      </c>
      <c r="V3258" t="s">
        <v>2209</v>
      </c>
      <c r="W3258" t="s">
        <v>2732</v>
      </c>
      <c r="X3258" t="s">
        <v>2688</v>
      </c>
      <c r="Y3258" t="s">
        <v>2689</v>
      </c>
      <c r="Z3258" t="s">
        <v>2690</v>
      </c>
      <c r="AA3258">
        <v>2130066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25">
        <f t="shared" si="255"/>
        <v>3000</v>
      </c>
      <c r="G3259" s="214">
        <v>1248099</v>
      </c>
      <c r="H3259" s="210">
        <v>37026.407488425924</v>
      </c>
      <c r="I3259" t="s">
        <v>4237</v>
      </c>
      <c r="M3259" t="s">
        <v>3795</v>
      </c>
      <c r="N3259" t="s">
        <v>3275</v>
      </c>
      <c r="O3259" t="s">
        <v>3373</v>
      </c>
      <c r="P3259" s="211">
        <v>3000</v>
      </c>
      <c r="S3259" t="s">
        <v>3796</v>
      </c>
      <c r="T3259" t="s">
        <v>2685</v>
      </c>
      <c r="U3259" s="213">
        <v>4.4000000000000004</v>
      </c>
      <c r="V3259" t="s">
        <v>3736</v>
      </c>
      <c r="W3259" t="s">
        <v>3363</v>
      </c>
      <c r="X3259" t="s">
        <v>3364</v>
      </c>
      <c r="Y3259" t="s">
        <v>3280</v>
      </c>
      <c r="Z3259" t="s">
        <v>4117</v>
      </c>
      <c r="AA3259">
        <v>790487</v>
      </c>
      <c r="AB3259" s="210">
        <v>37027.875</v>
      </c>
      <c r="AC3259" s="210">
        <v>37027.875</v>
      </c>
    </row>
    <row r="3260" spans="1:31" x14ac:dyDescent="0.2">
      <c r="A3260" s="44" t="str">
        <f t="shared" si="251"/>
        <v xml:space="preserve"> Metals Financial</v>
      </c>
      <c r="B3260" s="44" t="str">
        <f t="shared" si="252"/>
        <v/>
      </c>
      <c r="C3260" s="44" t="str">
        <f t="shared" si="253"/>
        <v>Metals</v>
      </c>
      <c r="D3260" s="44" t="str">
        <f t="shared" si="254"/>
        <v>Financial</v>
      </c>
      <c r="E3260" s="44">
        <f>IF(VLOOKUP(S3260,'DD-Lookup'!$J$6:$L$50,3,FALSE)="Monthly",(YEAR(AC3260)-YEAR(AB3260))*12+MONTH(AC3260)-MONTH(AB3260)+1,(AC3260-AB3260+1))</f>
        <v>1</v>
      </c>
      <c r="F3260" s="225">
        <f t="shared" si="255"/>
        <v>9</v>
      </c>
      <c r="G3260" s="214">
        <v>1248100</v>
      </c>
      <c r="H3260" s="210">
        <v>37026.407534722224</v>
      </c>
      <c r="I3260" t="s">
        <v>2923</v>
      </c>
      <c r="M3260" t="s">
        <v>3801</v>
      </c>
      <c r="N3260" t="s">
        <v>2682</v>
      </c>
      <c r="O3260" t="s">
        <v>2683</v>
      </c>
      <c r="P3260" s="211">
        <v>9</v>
      </c>
      <c r="S3260" t="s">
        <v>2684</v>
      </c>
      <c r="T3260" t="s">
        <v>2685</v>
      </c>
      <c r="U3260" s="213">
        <v>1678</v>
      </c>
      <c r="V3260" t="s">
        <v>3063</v>
      </c>
      <c r="W3260" t="s">
        <v>2732</v>
      </c>
      <c r="X3260" t="s">
        <v>2688</v>
      </c>
      <c r="Y3260" t="s">
        <v>2689</v>
      </c>
      <c r="Z3260" t="s">
        <v>2690</v>
      </c>
      <c r="AA3260">
        <v>2130068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25">
        <f t="shared" si="255"/>
        <v>10000</v>
      </c>
      <c r="G3261" s="214">
        <v>1248101</v>
      </c>
      <c r="H3261" s="210">
        <v>37026.407592592594</v>
      </c>
      <c r="I3261" t="s">
        <v>1582</v>
      </c>
      <c r="M3261" t="s">
        <v>3795</v>
      </c>
      <c r="N3261" t="s">
        <v>3275</v>
      </c>
      <c r="O3261" t="s">
        <v>3276</v>
      </c>
      <c r="P3261" s="211">
        <v>10000</v>
      </c>
      <c r="S3261" t="s">
        <v>3796</v>
      </c>
      <c r="T3261" t="s">
        <v>2685</v>
      </c>
      <c r="U3261" s="213">
        <v>4.5350000000000001</v>
      </c>
      <c r="V3261" t="s">
        <v>1583</v>
      </c>
      <c r="W3261" t="s">
        <v>3278</v>
      </c>
      <c r="X3261" t="s">
        <v>3279</v>
      </c>
      <c r="Y3261" t="s">
        <v>3280</v>
      </c>
      <c r="Z3261" t="s">
        <v>4117</v>
      </c>
      <c r="AA3261">
        <v>790488</v>
      </c>
      <c r="AB3261" s="210">
        <v>37027.875</v>
      </c>
      <c r="AC3261" s="210">
        <v>37027.875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25">
        <f t="shared" si="255"/>
        <v>5000</v>
      </c>
      <c r="G3262" s="214">
        <v>1248102</v>
      </c>
      <c r="H3262" s="210">
        <v>37026.40761574074</v>
      </c>
      <c r="I3262" t="s">
        <v>3093</v>
      </c>
      <c r="M3262" t="s">
        <v>3795</v>
      </c>
      <c r="N3262" t="s">
        <v>3275</v>
      </c>
      <c r="O3262" t="s">
        <v>3337</v>
      </c>
      <c r="P3262" s="211">
        <v>5000</v>
      </c>
      <c r="S3262" t="s">
        <v>3796</v>
      </c>
      <c r="T3262" t="s">
        <v>2685</v>
      </c>
      <c r="U3262" s="213">
        <v>4.3099999999999996</v>
      </c>
      <c r="V3262" t="s">
        <v>1446</v>
      </c>
      <c r="W3262" t="s">
        <v>3328</v>
      </c>
      <c r="X3262" t="s">
        <v>3329</v>
      </c>
      <c r="Y3262" t="s">
        <v>3280</v>
      </c>
      <c r="Z3262" t="s">
        <v>4117</v>
      </c>
      <c r="AA3262">
        <v>790489</v>
      </c>
      <c r="AB3262" s="210">
        <v>37027.875</v>
      </c>
      <c r="AC3262" s="210">
        <v>37027.875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25">
        <f t="shared" si="255"/>
        <v>3400</v>
      </c>
      <c r="G3263" s="214">
        <v>1248103</v>
      </c>
      <c r="H3263" s="210">
        <v>37026.407627314817</v>
      </c>
      <c r="I3263" t="s">
        <v>1276</v>
      </c>
      <c r="M3263" t="s">
        <v>3795</v>
      </c>
      <c r="N3263" t="s">
        <v>3275</v>
      </c>
      <c r="O3263" t="s">
        <v>3588</v>
      </c>
      <c r="Q3263" s="211">
        <v>3400</v>
      </c>
      <c r="S3263" t="s">
        <v>3796</v>
      </c>
      <c r="T3263" t="s">
        <v>2685</v>
      </c>
      <c r="U3263" s="213">
        <v>4.34</v>
      </c>
      <c r="V3263" t="s">
        <v>2171</v>
      </c>
      <c r="W3263" t="s">
        <v>3586</v>
      </c>
      <c r="X3263" t="s">
        <v>3587</v>
      </c>
      <c r="Y3263" t="s">
        <v>3280</v>
      </c>
      <c r="Z3263" t="s">
        <v>4117</v>
      </c>
      <c r="AA3263">
        <v>790490</v>
      </c>
      <c r="AB3263" s="210">
        <v>37027.875</v>
      </c>
      <c r="AC3263" s="210">
        <v>37027.875</v>
      </c>
    </row>
    <row r="3264" spans="1:31" x14ac:dyDescent="0.2">
      <c r="A3264" s="44" t="str">
        <f t="shared" si="251"/>
        <v xml:space="preserve"> Natural Gas Physical</v>
      </c>
      <c r="B3264" s="44" t="str">
        <f t="shared" si="252"/>
        <v/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92</v>
      </c>
      <c r="F3264" s="225">
        <f t="shared" si="255"/>
        <v>2300000</v>
      </c>
      <c r="G3264" s="214">
        <v>1248104</v>
      </c>
      <c r="H3264" s="210">
        <v>37026.407708333332</v>
      </c>
      <c r="I3264" t="s">
        <v>2960</v>
      </c>
      <c r="M3264" t="s">
        <v>3795</v>
      </c>
      <c r="N3264" t="s">
        <v>2837</v>
      </c>
      <c r="O3264" t="s">
        <v>2890</v>
      </c>
      <c r="P3264" s="211">
        <v>25000</v>
      </c>
      <c r="S3264" t="s">
        <v>2839</v>
      </c>
      <c r="T3264" t="s">
        <v>2840</v>
      </c>
      <c r="U3264" s="213">
        <v>24.75</v>
      </c>
      <c r="V3264" t="s">
        <v>1606</v>
      </c>
      <c r="W3264" t="s">
        <v>2842</v>
      </c>
      <c r="X3264" t="s">
        <v>2843</v>
      </c>
      <c r="Y3264" t="s">
        <v>2844</v>
      </c>
      <c r="Z3264" t="s">
        <v>2712</v>
      </c>
      <c r="AA3264">
        <v>102941</v>
      </c>
      <c r="AB3264" s="210">
        <v>37165</v>
      </c>
      <c r="AC3264" s="210">
        <v>37256</v>
      </c>
    </row>
    <row r="3265" spans="1:30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25">
        <f t="shared" si="255"/>
        <v>984</v>
      </c>
      <c r="G3265" s="214">
        <v>1248106</v>
      </c>
      <c r="H3265" s="210">
        <v>37026.407743055555</v>
      </c>
      <c r="I3265" t="s">
        <v>3281</v>
      </c>
      <c r="M3265" t="s">
        <v>3795</v>
      </c>
      <c r="N3265" t="s">
        <v>3275</v>
      </c>
      <c r="O3265" t="s">
        <v>3276</v>
      </c>
      <c r="P3265" s="211">
        <v>984</v>
      </c>
      <c r="S3265" t="s">
        <v>3796</v>
      </c>
      <c r="T3265" t="s">
        <v>2685</v>
      </c>
      <c r="U3265" s="213">
        <v>4.5336999999999996</v>
      </c>
      <c r="V3265" t="s">
        <v>3282</v>
      </c>
      <c r="W3265" t="s">
        <v>3278</v>
      </c>
      <c r="X3265" t="s">
        <v>3279</v>
      </c>
      <c r="Y3265" t="s">
        <v>3280</v>
      </c>
      <c r="Z3265" t="s">
        <v>4117</v>
      </c>
      <c r="AA3265">
        <v>790491</v>
      </c>
      <c r="AB3265" s="210">
        <v>37027.875</v>
      </c>
      <c r="AC3265" s="210">
        <v>37027.875</v>
      </c>
    </row>
    <row r="3266" spans="1:30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25">
        <f t="shared" si="255"/>
        <v>1219</v>
      </c>
      <c r="G3266" s="214">
        <v>1248107</v>
      </c>
      <c r="H3266" s="210">
        <v>37026.407754629632</v>
      </c>
      <c r="I3266" t="s">
        <v>3822</v>
      </c>
      <c r="M3266" t="s">
        <v>3795</v>
      </c>
      <c r="N3266" t="s">
        <v>3275</v>
      </c>
      <c r="O3266" t="s">
        <v>3361</v>
      </c>
      <c r="Q3266" s="211">
        <v>1219</v>
      </c>
      <c r="S3266" t="s">
        <v>3796</v>
      </c>
      <c r="T3266" t="s">
        <v>2685</v>
      </c>
      <c r="U3266" s="213">
        <v>4.415</v>
      </c>
      <c r="V3266" t="s">
        <v>1602</v>
      </c>
      <c r="W3266" t="s">
        <v>3363</v>
      </c>
      <c r="X3266" t="s">
        <v>3364</v>
      </c>
      <c r="Y3266" t="s">
        <v>3280</v>
      </c>
      <c r="Z3266" t="s">
        <v>4117</v>
      </c>
      <c r="AA3266">
        <v>790492</v>
      </c>
      <c r="AB3266" s="210">
        <v>37027.875</v>
      </c>
      <c r="AC3266" s="210">
        <v>37027.875</v>
      </c>
    </row>
    <row r="3267" spans="1:30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25">
        <f t="shared" si="255"/>
        <v>5000</v>
      </c>
      <c r="G3267" s="214">
        <v>1248108</v>
      </c>
      <c r="H3267" s="210">
        <v>37026.407777777778</v>
      </c>
      <c r="I3267" t="s">
        <v>3157</v>
      </c>
      <c r="M3267" t="s">
        <v>3795</v>
      </c>
      <c r="N3267" t="s">
        <v>3275</v>
      </c>
      <c r="O3267" t="s">
        <v>1193</v>
      </c>
      <c r="Q3267" s="211">
        <v>5000</v>
      </c>
      <c r="S3267" t="s">
        <v>3796</v>
      </c>
      <c r="T3267" t="s">
        <v>2685</v>
      </c>
      <c r="U3267" s="213">
        <v>4.4400000000000004</v>
      </c>
      <c r="V3267" t="s">
        <v>1123</v>
      </c>
      <c r="W3267" t="s">
        <v>3459</v>
      </c>
      <c r="X3267" t="s">
        <v>3460</v>
      </c>
      <c r="Y3267" t="s">
        <v>3280</v>
      </c>
      <c r="Z3267" t="s">
        <v>4117</v>
      </c>
      <c r="AA3267">
        <v>790493</v>
      </c>
      <c r="AB3267" s="210">
        <v>37027.875</v>
      </c>
      <c r="AC3267" s="210">
        <v>37027.875</v>
      </c>
    </row>
    <row r="3268" spans="1:30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25">
        <f t="shared" si="255"/>
        <v>5000</v>
      </c>
      <c r="G3268" s="214">
        <v>1248109</v>
      </c>
      <c r="H3268" s="210">
        <v>37026.407789351855</v>
      </c>
      <c r="I3268" t="s">
        <v>3324</v>
      </c>
      <c r="M3268" t="s">
        <v>3795</v>
      </c>
      <c r="N3268" t="s">
        <v>3275</v>
      </c>
      <c r="O3268" t="s">
        <v>3340</v>
      </c>
      <c r="P3268" s="211">
        <v>5000</v>
      </c>
      <c r="S3268" t="s">
        <v>3796</v>
      </c>
      <c r="T3268" t="s">
        <v>2685</v>
      </c>
      <c r="U3268" s="213">
        <v>4.3049999999999997</v>
      </c>
      <c r="V3268" t="s">
        <v>3394</v>
      </c>
      <c r="W3268" t="s">
        <v>3328</v>
      </c>
      <c r="X3268" t="s">
        <v>3329</v>
      </c>
      <c r="Y3268" t="s">
        <v>3280</v>
      </c>
      <c r="Z3268" t="s">
        <v>4117</v>
      </c>
      <c r="AA3268">
        <v>790494</v>
      </c>
      <c r="AB3268" s="210">
        <v>37027.875</v>
      </c>
      <c r="AC3268" s="210">
        <v>37027.875</v>
      </c>
    </row>
    <row r="3269" spans="1:30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25">
        <f t="shared" si="255"/>
        <v>5000</v>
      </c>
      <c r="G3269" s="214">
        <v>1248110</v>
      </c>
      <c r="H3269" s="210">
        <v>37026.407824074071</v>
      </c>
      <c r="I3269" t="s">
        <v>3093</v>
      </c>
      <c r="M3269" t="s">
        <v>3795</v>
      </c>
      <c r="N3269" t="s">
        <v>3275</v>
      </c>
      <c r="O3269" t="s">
        <v>3339</v>
      </c>
      <c r="Q3269" s="211">
        <v>5000</v>
      </c>
      <c r="S3269" t="s">
        <v>3796</v>
      </c>
      <c r="T3269" t="s">
        <v>2685</v>
      </c>
      <c r="U3269" s="213">
        <v>4.2750000000000004</v>
      </c>
      <c r="V3269" t="s">
        <v>1446</v>
      </c>
      <c r="W3269" t="s">
        <v>3328</v>
      </c>
      <c r="X3269" t="s">
        <v>3329</v>
      </c>
      <c r="Y3269" t="s">
        <v>3280</v>
      </c>
      <c r="Z3269" t="s">
        <v>4117</v>
      </c>
      <c r="AA3269">
        <v>790495</v>
      </c>
      <c r="AB3269" s="210">
        <v>37027.875</v>
      </c>
      <c r="AC3269" s="210">
        <v>37027.875</v>
      </c>
    </row>
    <row r="3270" spans="1:30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16</v>
      </c>
      <c r="F3270" s="225">
        <f t="shared" si="255"/>
        <v>44800</v>
      </c>
      <c r="G3270" s="214">
        <v>1248111</v>
      </c>
      <c r="H3270" s="210">
        <v>37026.407835648148</v>
      </c>
      <c r="I3270" t="s">
        <v>3093</v>
      </c>
      <c r="M3270" t="s">
        <v>3795</v>
      </c>
      <c r="N3270" t="s">
        <v>3275</v>
      </c>
      <c r="O3270" t="s">
        <v>2210</v>
      </c>
      <c r="Q3270" s="211">
        <v>2800</v>
      </c>
      <c r="S3270" t="s">
        <v>3796</v>
      </c>
      <c r="T3270" t="s">
        <v>2685</v>
      </c>
      <c r="U3270" s="213">
        <v>4.2850000000000001</v>
      </c>
      <c r="V3270" t="s">
        <v>1357</v>
      </c>
      <c r="W3270" t="s">
        <v>3363</v>
      </c>
      <c r="X3270" t="s">
        <v>3364</v>
      </c>
      <c r="Y3270" t="s">
        <v>3280</v>
      </c>
      <c r="Z3270" t="s">
        <v>4117</v>
      </c>
      <c r="AA3270">
        <v>790496</v>
      </c>
      <c r="AB3270" s="210">
        <v>37027.875</v>
      </c>
      <c r="AC3270" s="210">
        <v>37042.875</v>
      </c>
    </row>
    <row r="3271" spans="1:30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25">
        <f t="shared" si="255"/>
        <v>10000</v>
      </c>
      <c r="G3271" s="214">
        <v>1248115</v>
      </c>
      <c r="H3271" s="210">
        <v>37026.407905092594</v>
      </c>
      <c r="I3271" t="s">
        <v>3822</v>
      </c>
      <c r="M3271" t="s">
        <v>3795</v>
      </c>
      <c r="N3271" t="s">
        <v>3275</v>
      </c>
      <c r="O3271" t="s">
        <v>3373</v>
      </c>
      <c r="Q3271" s="211">
        <v>10000</v>
      </c>
      <c r="S3271" t="s">
        <v>3796</v>
      </c>
      <c r="T3271" t="s">
        <v>2685</v>
      </c>
      <c r="U3271" s="213">
        <v>4.41</v>
      </c>
      <c r="V3271" t="s">
        <v>3410</v>
      </c>
      <c r="W3271" t="s">
        <v>3363</v>
      </c>
      <c r="X3271" t="s">
        <v>3364</v>
      </c>
      <c r="Y3271" t="s">
        <v>3280</v>
      </c>
      <c r="Z3271" t="s">
        <v>4117</v>
      </c>
      <c r="AA3271">
        <v>790498</v>
      </c>
      <c r="AB3271" s="210">
        <v>37027.875</v>
      </c>
      <c r="AC3271" s="210">
        <v>37027.875</v>
      </c>
    </row>
    <row r="3272" spans="1:30" x14ac:dyDescent="0.2">
      <c r="A3272" s="44" t="str">
        <f t="shared" si="251"/>
        <v xml:space="preserve"> Metals Financial</v>
      </c>
      <c r="B3272" s="44" t="str">
        <f t="shared" si="252"/>
        <v/>
      </c>
      <c r="C3272" s="44" t="str">
        <f t="shared" si="253"/>
        <v>Metals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1</v>
      </c>
      <c r="F3272" s="225">
        <f t="shared" si="255"/>
        <v>20</v>
      </c>
      <c r="G3272" s="214">
        <v>1248116</v>
      </c>
      <c r="H3272" s="210">
        <v>37026.40797453704</v>
      </c>
      <c r="I3272" t="s">
        <v>3313</v>
      </c>
      <c r="M3272" t="s">
        <v>3801</v>
      </c>
      <c r="N3272" t="s">
        <v>2906</v>
      </c>
      <c r="O3272" t="s">
        <v>2907</v>
      </c>
      <c r="Q3272" s="211">
        <v>20</v>
      </c>
      <c r="S3272" t="s">
        <v>2684</v>
      </c>
      <c r="T3272" t="s">
        <v>2685</v>
      </c>
      <c r="U3272" s="213">
        <v>957</v>
      </c>
      <c r="V3272" t="s">
        <v>2211</v>
      </c>
      <c r="W3272" t="s">
        <v>2820</v>
      </c>
      <c r="X3272" t="s">
        <v>2688</v>
      </c>
      <c r="Y3272" t="s">
        <v>2689</v>
      </c>
      <c r="Z3272" t="s">
        <v>2690</v>
      </c>
      <c r="AA3272">
        <v>2130072</v>
      </c>
    </row>
    <row r="3273" spans="1:30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25">
        <f t="shared" si="255"/>
        <v>10000</v>
      </c>
      <c r="G3273" s="214">
        <v>1248117</v>
      </c>
      <c r="H3273" s="210">
        <v>37026.407986111109</v>
      </c>
      <c r="I3273" t="s">
        <v>1276</v>
      </c>
      <c r="M3273" t="s">
        <v>3795</v>
      </c>
      <c r="N3273" t="s">
        <v>3275</v>
      </c>
      <c r="O3273" t="s">
        <v>3535</v>
      </c>
      <c r="P3273" s="211">
        <v>10000</v>
      </c>
      <c r="S3273" t="s">
        <v>3796</v>
      </c>
      <c r="T3273" t="s">
        <v>2685</v>
      </c>
      <c r="U3273" s="213">
        <v>4.42</v>
      </c>
      <c r="V3273" t="s">
        <v>1277</v>
      </c>
      <c r="W3273" t="s">
        <v>3471</v>
      </c>
      <c r="X3273" t="s">
        <v>3472</v>
      </c>
      <c r="Y3273" t="s">
        <v>3280</v>
      </c>
      <c r="Z3273" t="s">
        <v>4117</v>
      </c>
      <c r="AA3273">
        <v>790499</v>
      </c>
      <c r="AB3273" s="210">
        <v>37027.875</v>
      </c>
      <c r="AC3273" s="210">
        <v>37027.875</v>
      </c>
    </row>
    <row r="3274" spans="1:30" x14ac:dyDescent="0.2">
      <c r="A3274" s="44" t="str">
        <f t="shared" si="251"/>
        <v>US Natural Gas Financial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153</v>
      </c>
      <c r="F3274" s="225">
        <f t="shared" si="255"/>
        <v>765000</v>
      </c>
      <c r="G3274" s="214">
        <v>1248118</v>
      </c>
      <c r="H3274" s="210">
        <v>37026.407997685186</v>
      </c>
      <c r="I3274" t="s">
        <v>1630</v>
      </c>
      <c r="M3274" t="s">
        <v>3795</v>
      </c>
      <c r="N3274" t="s">
        <v>3247</v>
      </c>
      <c r="O3274" t="s">
        <v>3430</v>
      </c>
      <c r="Q3274" s="211">
        <v>5000</v>
      </c>
      <c r="S3274" t="s">
        <v>3796</v>
      </c>
      <c r="T3274" t="s">
        <v>2685</v>
      </c>
      <c r="U3274" s="213">
        <v>4.6050000000000004</v>
      </c>
      <c r="V3274" t="s">
        <v>2098</v>
      </c>
      <c r="W3274" t="s">
        <v>3975</v>
      </c>
      <c r="X3274" t="s">
        <v>3250</v>
      </c>
      <c r="Y3274" t="s">
        <v>2803</v>
      </c>
      <c r="Z3274" t="s">
        <v>4117</v>
      </c>
      <c r="AA3274" t="s">
        <v>2212</v>
      </c>
      <c r="AB3274" s="210">
        <v>37043</v>
      </c>
      <c r="AC3274" s="210">
        <v>37195</v>
      </c>
      <c r="AD3274">
        <f>(AC3274-AB3274+1)*SUM(P3274:Q3274)</f>
        <v>765000</v>
      </c>
    </row>
    <row r="3275" spans="1:30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25">
        <f t="shared" ref="F3275:F3338" si="260">E3275*SUM(P3275:Q3275)</f>
        <v>10000</v>
      </c>
      <c r="G3275" s="214">
        <v>1248119</v>
      </c>
      <c r="H3275" s="210">
        <v>37026.408043981479</v>
      </c>
      <c r="I3275" t="s">
        <v>2630</v>
      </c>
      <c r="M3275" t="s">
        <v>3795</v>
      </c>
      <c r="N3275" t="s">
        <v>3275</v>
      </c>
      <c r="O3275" t="s">
        <v>3276</v>
      </c>
      <c r="Q3275" s="211">
        <v>10000</v>
      </c>
      <c r="S3275" t="s">
        <v>3796</v>
      </c>
      <c r="T3275" t="s">
        <v>2685</v>
      </c>
      <c r="U3275" s="213">
        <v>4.5387000000000004</v>
      </c>
      <c r="V3275" t="s">
        <v>1114</v>
      </c>
      <c r="W3275" t="s">
        <v>3278</v>
      </c>
      <c r="X3275" t="s">
        <v>3279</v>
      </c>
      <c r="Y3275" t="s">
        <v>3280</v>
      </c>
      <c r="Z3275" t="s">
        <v>4117</v>
      </c>
      <c r="AA3275">
        <v>790500</v>
      </c>
      <c r="AB3275" s="210">
        <v>37027.875</v>
      </c>
      <c r="AC3275" s="210">
        <v>37027.875</v>
      </c>
    </row>
    <row r="3276" spans="1:30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25">
        <f t="shared" si="260"/>
        <v>10000</v>
      </c>
      <c r="G3276" s="214">
        <v>1248120</v>
      </c>
      <c r="H3276" s="210">
        <v>37026.408101851855</v>
      </c>
      <c r="I3276" t="s">
        <v>3157</v>
      </c>
      <c r="M3276" t="s">
        <v>3795</v>
      </c>
      <c r="N3276" t="s">
        <v>3275</v>
      </c>
      <c r="O3276" t="s">
        <v>1193</v>
      </c>
      <c r="Q3276" s="211">
        <v>10000</v>
      </c>
      <c r="S3276" t="s">
        <v>3796</v>
      </c>
      <c r="T3276" t="s">
        <v>2685</v>
      </c>
      <c r="U3276" s="213">
        <v>4.4400000000000004</v>
      </c>
      <c r="V3276" t="s">
        <v>1092</v>
      </c>
      <c r="W3276" t="s">
        <v>3459</v>
      </c>
      <c r="X3276" t="s">
        <v>3460</v>
      </c>
      <c r="Y3276" t="s">
        <v>3280</v>
      </c>
      <c r="Z3276" t="s">
        <v>4117</v>
      </c>
      <c r="AA3276">
        <v>790501</v>
      </c>
      <c r="AB3276" s="210">
        <v>37027.875</v>
      </c>
      <c r="AC3276" s="210">
        <v>37027.875</v>
      </c>
    </row>
    <row r="3277" spans="1:30" x14ac:dyDescent="0.2">
      <c r="A3277" s="44" t="str">
        <f t="shared" si="256"/>
        <v xml:space="preserve"> Metals Financial</v>
      </c>
      <c r="B3277" s="44" t="str">
        <f t="shared" si="257"/>
        <v/>
      </c>
      <c r="C3277" s="44" t="str">
        <f t="shared" si="258"/>
        <v>Metals</v>
      </c>
      <c r="D3277" s="44" t="str">
        <f t="shared" si="259"/>
        <v>Financial</v>
      </c>
      <c r="E3277" s="44">
        <f>IF(VLOOKUP(S3277,'DD-Lookup'!$J$6:$L$50,3,FALSE)="Monthly",(YEAR(AC3277)-YEAR(AB3277))*12+MONTH(AC3277)-MONTH(AB3277)+1,(AC3277-AB3277+1))</f>
        <v>1</v>
      </c>
      <c r="F3277" s="225">
        <f t="shared" si="260"/>
        <v>10</v>
      </c>
      <c r="G3277" s="214">
        <v>1248122</v>
      </c>
      <c r="H3277" s="210">
        <v>37026.408148148148</v>
      </c>
      <c r="I3277" t="s">
        <v>2827</v>
      </c>
      <c r="M3277" t="s">
        <v>3801</v>
      </c>
      <c r="N3277" t="s">
        <v>2906</v>
      </c>
      <c r="O3277" t="s">
        <v>2907</v>
      </c>
      <c r="P3277" s="211">
        <v>10</v>
      </c>
      <c r="S3277" t="s">
        <v>2684</v>
      </c>
      <c r="T3277" t="s">
        <v>2685</v>
      </c>
      <c r="U3277" s="213">
        <v>956</v>
      </c>
      <c r="V3277" t="s">
        <v>2213</v>
      </c>
      <c r="W3277" t="s">
        <v>2820</v>
      </c>
      <c r="X3277" t="s">
        <v>2688</v>
      </c>
      <c r="Y3277" t="s">
        <v>2689</v>
      </c>
      <c r="Z3277" t="s">
        <v>2690</v>
      </c>
      <c r="AA3277">
        <v>2130074</v>
      </c>
    </row>
    <row r="3278" spans="1:30" x14ac:dyDescent="0.2">
      <c r="A3278" s="44" t="str">
        <f t="shared" si="256"/>
        <v>US Natural Gas Financial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16</v>
      </c>
      <c r="F3278" s="225">
        <f t="shared" si="260"/>
        <v>240000</v>
      </c>
      <c r="G3278" s="214">
        <v>1248124</v>
      </c>
      <c r="H3278" s="210">
        <v>37026.408229166664</v>
      </c>
      <c r="I3278" t="s">
        <v>4237</v>
      </c>
      <c r="M3278" t="s">
        <v>3795</v>
      </c>
      <c r="N3278" t="s">
        <v>3247</v>
      </c>
      <c r="O3278" t="s">
        <v>3422</v>
      </c>
      <c r="Q3278" s="211">
        <v>15000</v>
      </c>
      <c r="S3278" t="s">
        <v>3796</v>
      </c>
      <c r="T3278" t="s">
        <v>2685</v>
      </c>
      <c r="U3278" s="213">
        <v>4.45</v>
      </c>
      <c r="V3278" t="s">
        <v>3423</v>
      </c>
      <c r="W3278" t="s">
        <v>3424</v>
      </c>
      <c r="X3278" t="s">
        <v>3425</v>
      </c>
      <c r="Y3278" t="s">
        <v>2803</v>
      </c>
      <c r="Z3278" t="s">
        <v>4117</v>
      </c>
      <c r="AA3278" t="s">
        <v>2214</v>
      </c>
      <c r="AB3278" s="210">
        <v>37027.875</v>
      </c>
      <c r="AC3278" s="210">
        <v>37042.875</v>
      </c>
      <c r="AD3278">
        <f>(AC3278-AB3278+1)*SUM(P3278:Q3278)</f>
        <v>240000</v>
      </c>
    </row>
    <row r="3279" spans="1:30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25">
        <f t="shared" si="260"/>
        <v>5000</v>
      </c>
      <c r="G3279" s="214">
        <v>1248123</v>
      </c>
      <c r="H3279" s="210">
        <v>37026.408229166664</v>
      </c>
      <c r="I3279" t="s">
        <v>3281</v>
      </c>
      <c r="M3279" t="s">
        <v>3795</v>
      </c>
      <c r="N3279" t="s">
        <v>3275</v>
      </c>
      <c r="O3279" t="s">
        <v>3373</v>
      </c>
      <c r="P3279" s="211">
        <v>5000</v>
      </c>
      <c r="S3279" t="s">
        <v>3796</v>
      </c>
      <c r="T3279" t="s">
        <v>2685</v>
      </c>
      <c r="U3279" s="213">
        <v>4.41</v>
      </c>
      <c r="V3279" t="s">
        <v>3282</v>
      </c>
      <c r="W3279" t="s">
        <v>3363</v>
      </c>
      <c r="X3279" t="s">
        <v>3364</v>
      </c>
      <c r="Y3279" t="s">
        <v>3280</v>
      </c>
      <c r="Z3279" t="s">
        <v>4117</v>
      </c>
      <c r="AA3279">
        <v>790503</v>
      </c>
      <c r="AB3279" s="210">
        <v>37027.875</v>
      </c>
      <c r="AC3279" s="210">
        <v>37027.875</v>
      </c>
    </row>
    <row r="3280" spans="1:30" x14ac:dyDescent="0.2">
      <c r="A3280" s="44" t="str">
        <f t="shared" si="256"/>
        <v>US Natural Gas Financial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30</v>
      </c>
      <c r="F3280" s="225">
        <f t="shared" si="260"/>
        <v>300000</v>
      </c>
      <c r="G3280" s="214">
        <v>1248125</v>
      </c>
      <c r="H3280" s="210">
        <v>37026.408275462964</v>
      </c>
      <c r="I3280" t="s">
        <v>2630</v>
      </c>
      <c r="M3280" t="s">
        <v>3795</v>
      </c>
      <c r="N3280" t="s">
        <v>3303</v>
      </c>
      <c r="O3280" t="s">
        <v>1068</v>
      </c>
      <c r="Q3280" s="211">
        <v>10000</v>
      </c>
      <c r="S3280" t="s">
        <v>3796</v>
      </c>
      <c r="T3280" t="s">
        <v>2685</v>
      </c>
      <c r="U3280" s="213">
        <v>-5.5E-2</v>
      </c>
      <c r="V3280" t="s">
        <v>2215</v>
      </c>
      <c r="W3280" t="s">
        <v>1070</v>
      </c>
      <c r="X3280" t="s">
        <v>1071</v>
      </c>
      <c r="Y3280" t="s">
        <v>2803</v>
      </c>
      <c r="Z3280" t="s">
        <v>4117</v>
      </c>
      <c r="AA3280" t="s">
        <v>2216</v>
      </c>
      <c r="AB3280" s="210">
        <v>37043.875</v>
      </c>
      <c r="AC3280" s="210">
        <v>37072.875</v>
      </c>
      <c r="AD3280">
        <f>(AC3280-AB3280+1)*SUM(P3280:Q3280)</f>
        <v>300000</v>
      </c>
    </row>
    <row r="3281" spans="1:30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25">
        <f t="shared" si="260"/>
        <v>25000</v>
      </c>
      <c r="G3281" s="214">
        <v>1248126</v>
      </c>
      <c r="H3281" s="210">
        <v>37026.408275462964</v>
      </c>
      <c r="I3281" t="s">
        <v>1131</v>
      </c>
      <c r="M3281" t="s">
        <v>3795</v>
      </c>
      <c r="N3281" t="s">
        <v>3275</v>
      </c>
      <c r="O3281" t="s">
        <v>3457</v>
      </c>
      <c r="Q3281" s="211">
        <v>25000</v>
      </c>
      <c r="S3281" t="s">
        <v>3796</v>
      </c>
      <c r="T3281" t="s">
        <v>2685</v>
      </c>
      <c r="U3281" s="213">
        <v>4.46</v>
      </c>
      <c r="V3281" t="s">
        <v>1411</v>
      </c>
      <c r="W3281" t="s">
        <v>3459</v>
      </c>
      <c r="X3281" t="s">
        <v>3460</v>
      </c>
      <c r="Y3281" t="s">
        <v>3280</v>
      </c>
      <c r="Z3281" t="s">
        <v>4117</v>
      </c>
      <c r="AA3281">
        <v>790504</v>
      </c>
      <c r="AB3281" s="210">
        <v>37027.875</v>
      </c>
      <c r="AC3281" s="210">
        <v>37027.875</v>
      </c>
    </row>
    <row r="3282" spans="1:30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25">
        <f t="shared" si="260"/>
        <v>9016</v>
      </c>
      <c r="G3282" s="214">
        <v>1248128</v>
      </c>
      <c r="H3282" s="210">
        <v>37026.408321759256</v>
      </c>
      <c r="I3282" t="s">
        <v>3324</v>
      </c>
      <c r="M3282" t="s">
        <v>3795</v>
      </c>
      <c r="N3282" t="s">
        <v>3275</v>
      </c>
      <c r="O3282" t="s">
        <v>3276</v>
      </c>
      <c r="P3282" s="211">
        <v>9016</v>
      </c>
      <c r="S3282" t="s">
        <v>3796</v>
      </c>
      <c r="T3282" t="s">
        <v>2685</v>
      </c>
      <c r="U3282" s="213">
        <v>4.5425000000000004</v>
      </c>
      <c r="V3282" t="s">
        <v>3332</v>
      </c>
      <c r="W3282" t="s">
        <v>3278</v>
      </c>
      <c r="X3282" t="s">
        <v>3279</v>
      </c>
      <c r="Y3282" t="s">
        <v>3280</v>
      </c>
      <c r="Z3282" t="s">
        <v>4117</v>
      </c>
      <c r="AA3282">
        <v>790506</v>
      </c>
      <c r="AB3282" s="210">
        <v>37027.875</v>
      </c>
      <c r="AC3282" s="210">
        <v>37027.875</v>
      </c>
    </row>
    <row r="3283" spans="1:30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25">
        <f t="shared" si="260"/>
        <v>5000</v>
      </c>
      <c r="G3283" s="214">
        <v>1248129</v>
      </c>
      <c r="H3283" s="210">
        <v>37026.408414351848</v>
      </c>
      <c r="I3283" t="s">
        <v>3134</v>
      </c>
      <c r="M3283" t="s">
        <v>3795</v>
      </c>
      <c r="N3283" t="s">
        <v>3275</v>
      </c>
      <c r="O3283" t="s">
        <v>3340</v>
      </c>
      <c r="Q3283" s="211">
        <v>5000</v>
      </c>
      <c r="S3283" t="s">
        <v>3796</v>
      </c>
      <c r="T3283" t="s">
        <v>2685</v>
      </c>
      <c r="U3283" s="213">
        <v>4.3099999999999996</v>
      </c>
      <c r="V3283" t="s">
        <v>2217</v>
      </c>
      <c r="W3283" t="s">
        <v>3328</v>
      </c>
      <c r="X3283" t="s">
        <v>3329</v>
      </c>
      <c r="Y3283" t="s">
        <v>3280</v>
      </c>
      <c r="Z3283" t="s">
        <v>4117</v>
      </c>
      <c r="AA3283">
        <v>790507</v>
      </c>
      <c r="AB3283" s="210">
        <v>37027.875</v>
      </c>
      <c r="AC3283" s="210">
        <v>37027.875</v>
      </c>
    </row>
    <row r="3284" spans="1:30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25">
        <f t="shared" si="260"/>
        <v>5000</v>
      </c>
      <c r="G3284" s="214">
        <v>1248130</v>
      </c>
      <c r="H3284" s="210">
        <v>37026.408449074072</v>
      </c>
      <c r="I3284" t="s">
        <v>3324</v>
      </c>
      <c r="M3284" t="s">
        <v>3795</v>
      </c>
      <c r="N3284" t="s">
        <v>3275</v>
      </c>
      <c r="O3284" t="s">
        <v>3584</v>
      </c>
      <c r="Q3284" s="211">
        <v>5000</v>
      </c>
      <c r="S3284" t="s">
        <v>3796</v>
      </c>
      <c r="T3284" t="s">
        <v>2685</v>
      </c>
      <c r="U3284" s="213">
        <v>4.3499999999999996</v>
      </c>
      <c r="V3284" t="s">
        <v>1781</v>
      </c>
      <c r="W3284" t="s">
        <v>3586</v>
      </c>
      <c r="X3284" t="s">
        <v>3587</v>
      </c>
      <c r="Y3284" t="s">
        <v>3280</v>
      </c>
      <c r="Z3284" t="s">
        <v>4117</v>
      </c>
      <c r="AA3284">
        <v>790508</v>
      </c>
      <c r="AB3284" s="210">
        <v>37027.875</v>
      </c>
      <c r="AC3284" s="210">
        <v>37027.875</v>
      </c>
    </row>
    <row r="3285" spans="1:30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25">
        <f t="shared" si="260"/>
        <v>3500</v>
      </c>
      <c r="G3285" s="214">
        <v>1248131</v>
      </c>
      <c r="H3285" s="210">
        <v>37026.408576388887</v>
      </c>
      <c r="I3285" t="s">
        <v>3439</v>
      </c>
      <c r="M3285" t="s">
        <v>3795</v>
      </c>
      <c r="N3285" t="s">
        <v>3275</v>
      </c>
      <c r="O3285" t="s">
        <v>3276</v>
      </c>
      <c r="Q3285" s="211">
        <v>3500</v>
      </c>
      <c r="S3285" t="s">
        <v>3796</v>
      </c>
      <c r="T3285" t="s">
        <v>2685</v>
      </c>
      <c r="U3285" s="213">
        <v>4.5438000000000001</v>
      </c>
      <c r="V3285" t="s">
        <v>3440</v>
      </c>
      <c r="W3285" t="s">
        <v>3278</v>
      </c>
      <c r="X3285" t="s">
        <v>3279</v>
      </c>
      <c r="Y3285" t="s">
        <v>3280</v>
      </c>
      <c r="Z3285" t="s">
        <v>4117</v>
      </c>
      <c r="AA3285">
        <v>790509</v>
      </c>
      <c r="AB3285" s="210">
        <v>37027.875</v>
      </c>
      <c r="AC3285" s="210">
        <v>37027.875</v>
      </c>
    </row>
    <row r="3286" spans="1:30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25">
        <f t="shared" si="260"/>
        <v>10000</v>
      </c>
      <c r="G3286" s="214">
        <v>1248132</v>
      </c>
      <c r="H3286" s="210">
        <v>37026.408622685187</v>
      </c>
      <c r="I3286" t="s">
        <v>3336</v>
      </c>
      <c r="M3286" t="s">
        <v>3795</v>
      </c>
      <c r="N3286" t="s">
        <v>3275</v>
      </c>
      <c r="O3286" t="s">
        <v>3339</v>
      </c>
      <c r="Q3286" s="211">
        <v>10000</v>
      </c>
      <c r="S3286" t="s">
        <v>3796</v>
      </c>
      <c r="T3286" t="s">
        <v>2685</v>
      </c>
      <c r="U3286" s="213">
        <v>4.2699999999999996</v>
      </c>
      <c r="V3286" t="s">
        <v>3499</v>
      </c>
      <c r="W3286" t="s">
        <v>3328</v>
      </c>
      <c r="X3286" t="s">
        <v>3329</v>
      </c>
      <c r="Y3286" t="s">
        <v>3280</v>
      </c>
      <c r="Z3286" t="s">
        <v>4117</v>
      </c>
      <c r="AA3286">
        <v>790510</v>
      </c>
      <c r="AB3286" s="210">
        <v>37027.875</v>
      </c>
      <c r="AC3286" s="210">
        <v>37027.875</v>
      </c>
    </row>
    <row r="3287" spans="1:30" x14ac:dyDescent="0.2">
      <c r="A3287" s="44" t="str">
        <f t="shared" si="256"/>
        <v>US Natural Gas Financial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Financial</v>
      </c>
      <c r="E3287" s="44">
        <f>IF(VLOOKUP(S3287,'DD-Lookup'!$J$6:$L$50,3,FALSE)="Monthly",(YEAR(AC3287)-YEAR(AB3287))*12+MONTH(AC3287)-MONTH(AB3287)+1,(AC3287-AB3287+1))</f>
        <v>153</v>
      </c>
      <c r="F3287" s="225">
        <f t="shared" si="260"/>
        <v>765000</v>
      </c>
      <c r="G3287" s="214">
        <v>1248133</v>
      </c>
      <c r="H3287" s="210">
        <v>37026.408703703702</v>
      </c>
      <c r="I3287" t="s">
        <v>3822</v>
      </c>
      <c r="M3287" t="s">
        <v>3795</v>
      </c>
      <c r="N3287" t="s">
        <v>3247</v>
      </c>
      <c r="O3287" t="s">
        <v>3430</v>
      </c>
      <c r="Q3287" s="211">
        <v>5000</v>
      </c>
      <c r="S3287" t="s">
        <v>3796</v>
      </c>
      <c r="T3287" t="s">
        <v>2685</v>
      </c>
      <c r="U3287" s="213">
        <v>4.6100000000000003</v>
      </c>
      <c r="V3287" t="s">
        <v>1575</v>
      </c>
      <c r="W3287" t="s">
        <v>3975</v>
      </c>
      <c r="X3287" t="s">
        <v>3250</v>
      </c>
      <c r="Y3287" t="s">
        <v>2803</v>
      </c>
      <c r="Z3287" t="s">
        <v>4117</v>
      </c>
      <c r="AA3287" t="s">
        <v>2218</v>
      </c>
      <c r="AB3287" s="210">
        <v>37043</v>
      </c>
      <c r="AC3287" s="210">
        <v>37195</v>
      </c>
      <c r="AD3287">
        <f>(AC3287-AB3287+1)*SUM(P3287:Q3287)</f>
        <v>765000</v>
      </c>
    </row>
    <row r="3288" spans="1:30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25">
        <f t="shared" si="260"/>
        <v>4900</v>
      </c>
      <c r="G3288" s="214">
        <v>1248134</v>
      </c>
      <c r="H3288" s="210">
        <v>37026.408715277779</v>
      </c>
      <c r="I3288" t="s">
        <v>3134</v>
      </c>
      <c r="M3288" t="s">
        <v>3795</v>
      </c>
      <c r="N3288" t="s">
        <v>3275</v>
      </c>
      <c r="O3288" t="s">
        <v>3569</v>
      </c>
      <c r="P3288" s="211">
        <v>4900</v>
      </c>
      <c r="S3288" t="s">
        <v>3796</v>
      </c>
      <c r="T3288" t="s">
        <v>2685</v>
      </c>
      <c r="U3288" s="213">
        <v>4.8499999999999996</v>
      </c>
      <c r="V3288" t="s">
        <v>3536</v>
      </c>
      <c r="W3288" t="s">
        <v>3539</v>
      </c>
      <c r="X3288" t="s">
        <v>3540</v>
      </c>
      <c r="Y3288" t="s">
        <v>3280</v>
      </c>
      <c r="Z3288" t="s">
        <v>4117</v>
      </c>
      <c r="AA3288">
        <v>790511</v>
      </c>
      <c r="AB3288" s="210">
        <v>37027.875</v>
      </c>
      <c r="AC3288" s="210">
        <v>37027.875</v>
      </c>
    </row>
    <row r="3289" spans="1:30" x14ac:dyDescent="0.2">
      <c r="A3289" s="44" t="str">
        <f t="shared" si="256"/>
        <v xml:space="preserve"> Metals Financial</v>
      </c>
      <c r="B3289" s="44" t="str">
        <f t="shared" si="257"/>
        <v/>
      </c>
      <c r="C3289" s="44" t="str">
        <f t="shared" si="258"/>
        <v>Metals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25">
        <f t="shared" si="260"/>
        <v>20</v>
      </c>
      <c r="G3289" s="214">
        <v>1248135</v>
      </c>
      <c r="H3289" s="210">
        <v>37026.408726851849</v>
      </c>
      <c r="I3289" t="s">
        <v>3313</v>
      </c>
      <c r="M3289" t="s">
        <v>3801</v>
      </c>
      <c r="N3289" t="s">
        <v>2906</v>
      </c>
      <c r="O3289" t="s">
        <v>2907</v>
      </c>
      <c r="Q3289" s="211">
        <v>20</v>
      </c>
      <c r="S3289" t="s">
        <v>2684</v>
      </c>
      <c r="T3289" t="s">
        <v>2685</v>
      </c>
      <c r="U3289" s="213">
        <v>958.5</v>
      </c>
      <c r="V3289" t="s">
        <v>3314</v>
      </c>
      <c r="W3289" t="s">
        <v>2820</v>
      </c>
      <c r="X3289" t="s">
        <v>2688</v>
      </c>
      <c r="Y3289" t="s">
        <v>2689</v>
      </c>
      <c r="Z3289" t="s">
        <v>2690</v>
      </c>
      <c r="AA3289">
        <v>2130078</v>
      </c>
    </row>
    <row r="3290" spans="1:30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25">
        <f t="shared" si="260"/>
        <v>5000</v>
      </c>
      <c r="G3290" s="214">
        <v>1248136</v>
      </c>
      <c r="H3290" s="210">
        <v>37026.408761574072</v>
      </c>
      <c r="I3290" t="s">
        <v>3324</v>
      </c>
      <c r="M3290" t="s">
        <v>3795</v>
      </c>
      <c r="N3290" t="s">
        <v>3275</v>
      </c>
      <c r="O3290" t="s">
        <v>3584</v>
      </c>
      <c r="Q3290" s="211">
        <v>5000</v>
      </c>
      <c r="S3290" t="s">
        <v>3796</v>
      </c>
      <c r="T3290" t="s">
        <v>2685</v>
      </c>
      <c r="U3290" s="213">
        <v>4.3600000000000003</v>
      </c>
      <c r="V3290" t="s">
        <v>1781</v>
      </c>
      <c r="W3290" t="s">
        <v>3586</v>
      </c>
      <c r="X3290" t="s">
        <v>3587</v>
      </c>
      <c r="Y3290" t="s">
        <v>3280</v>
      </c>
      <c r="Z3290" t="s">
        <v>4117</v>
      </c>
      <c r="AA3290">
        <v>790513</v>
      </c>
      <c r="AB3290" s="210">
        <v>37027.875</v>
      </c>
      <c r="AC3290" s="210">
        <v>37027.875</v>
      </c>
    </row>
    <row r="3291" spans="1:30" x14ac:dyDescent="0.2">
      <c r="A3291" s="44" t="str">
        <f t="shared" si="256"/>
        <v xml:space="preserve"> Metals Financial</v>
      </c>
      <c r="B3291" s="44" t="str">
        <f t="shared" si="257"/>
        <v/>
      </c>
      <c r="C3291" s="44" t="str">
        <f t="shared" si="258"/>
        <v>Metals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25">
        <f t="shared" si="260"/>
        <v>5</v>
      </c>
      <c r="G3291" s="214">
        <v>1248137</v>
      </c>
      <c r="H3291" s="210">
        <v>37026.408796296295</v>
      </c>
      <c r="I3291" t="s">
        <v>2876</v>
      </c>
      <c r="M3291" t="s">
        <v>3801</v>
      </c>
      <c r="N3291" t="s">
        <v>2782</v>
      </c>
      <c r="O3291" t="s">
        <v>2783</v>
      </c>
      <c r="P3291" s="211">
        <v>5</v>
      </c>
      <c r="S3291" t="s">
        <v>2684</v>
      </c>
      <c r="T3291" t="s">
        <v>2685</v>
      </c>
      <c r="U3291" s="213">
        <v>1515</v>
      </c>
      <c r="V3291" t="s">
        <v>2877</v>
      </c>
      <c r="W3291" t="s">
        <v>2732</v>
      </c>
      <c r="X3291" t="s">
        <v>2688</v>
      </c>
      <c r="Y3291" t="s">
        <v>2689</v>
      </c>
      <c r="Z3291" t="s">
        <v>2690</v>
      </c>
      <c r="AA3291">
        <v>2130082</v>
      </c>
    </row>
    <row r="3292" spans="1:30" x14ac:dyDescent="0.2">
      <c r="A3292" s="44" t="str">
        <f t="shared" si="256"/>
        <v>US Natural Gas Financial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31</v>
      </c>
      <c r="F3292" s="225">
        <f t="shared" si="260"/>
        <v>465000</v>
      </c>
      <c r="G3292" s="214">
        <v>1248138</v>
      </c>
      <c r="H3292" s="210">
        <v>37026.408796296295</v>
      </c>
      <c r="I3292" t="s">
        <v>3429</v>
      </c>
      <c r="M3292" t="s">
        <v>3795</v>
      </c>
      <c r="N3292" t="s">
        <v>3247</v>
      </c>
      <c r="O3292" t="s">
        <v>3300</v>
      </c>
      <c r="Q3292" s="211">
        <v>15000</v>
      </c>
      <c r="S3292" t="s">
        <v>3796</v>
      </c>
      <c r="T3292" t="s">
        <v>2685</v>
      </c>
      <c r="U3292" s="213">
        <v>4.5774999999999997</v>
      </c>
      <c r="V3292" t="s">
        <v>3431</v>
      </c>
      <c r="W3292" t="s">
        <v>3975</v>
      </c>
      <c r="X3292" t="s">
        <v>3250</v>
      </c>
      <c r="Y3292" t="s">
        <v>2803</v>
      </c>
      <c r="Z3292" t="s">
        <v>4117</v>
      </c>
      <c r="AA3292" t="s">
        <v>2219</v>
      </c>
      <c r="AB3292" s="210">
        <v>37073.875</v>
      </c>
      <c r="AC3292" s="210">
        <v>37103.875</v>
      </c>
      <c r="AD3292">
        <f>(AC3292-AB3292+1)*SUM(P3292:Q3292)</f>
        <v>465000</v>
      </c>
    </row>
    <row r="3293" spans="1:30" x14ac:dyDescent="0.2">
      <c r="A3293" s="44" t="str">
        <f t="shared" si="256"/>
        <v>US Power Physical</v>
      </c>
      <c r="B3293" s="44" t="str">
        <f t="shared" si="257"/>
        <v>US</v>
      </c>
      <c r="C3293" s="44" t="str">
        <f t="shared" si="258"/>
        <v>Power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2</v>
      </c>
      <c r="F3293" s="225">
        <f t="shared" si="260"/>
        <v>100</v>
      </c>
      <c r="G3293" s="214">
        <v>1248140</v>
      </c>
      <c r="H3293" s="210">
        <v>37026.408842592595</v>
      </c>
      <c r="I3293" t="s">
        <v>3234</v>
      </c>
      <c r="M3293" t="s">
        <v>3886</v>
      </c>
      <c r="N3293" t="s">
        <v>3096</v>
      </c>
      <c r="O3293" t="s">
        <v>3509</v>
      </c>
      <c r="P3293" s="211">
        <v>50</v>
      </c>
      <c r="S3293" t="s">
        <v>3794</v>
      </c>
      <c r="T3293" t="s">
        <v>2685</v>
      </c>
      <c r="U3293" s="213">
        <v>42</v>
      </c>
      <c r="V3293" t="s">
        <v>2220</v>
      </c>
      <c r="W3293" t="s">
        <v>3108</v>
      </c>
      <c r="X3293" t="s">
        <v>3109</v>
      </c>
      <c r="Y3293" t="s">
        <v>3074</v>
      </c>
      <c r="Z3293" t="s">
        <v>4112</v>
      </c>
      <c r="AA3293">
        <v>611297.1</v>
      </c>
      <c r="AB3293" s="210">
        <v>37028.875</v>
      </c>
      <c r="AC3293" s="210">
        <v>37029.875</v>
      </c>
    </row>
    <row r="3294" spans="1:30" x14ac:dyDescent="0.2">
      <c r="A3294" s="44" t="str">
        <f t="shared" si="256"/>
        <v xml:space="preserve"> Metals Financial</v>
      </c>
      <c r="B3294" s="44" t="str">
        <f t="shared" si="257"/>
        <v/>
      </c>
      <c r="C3294" s="44" t="str">
        <f t="shared" si="258"/>
        <v>Metals</v>
      </c>
      <c r="D3294" s="44" t="str">
        <f t="shared" si="259"/>
        <v>Financial</v>
      </c>
      <c r="E3294" s="44">
        <f>IF(VLOOKUP(S3294,'DD-Lookup'!$J$6:$L$50,3,FALSE)="Monthly",(YEAR(AC3294)-YEAR(AB3294))*12+MONTH(AC3294)-MONTH(AB3294)+1,(AC3294-AB3294+1))</f>
        <v>1</v>
      </c>
      <c r="F3294" s="225">
        <f t="shared" si="260"/>
        <v>6</v>
      </c>
      <c r="G3294" s="214">
        <v>1248143</v>
      </c>
      <c r="H3294" s="210">
        <v>37026.408912037034</v>
      </c>
      <c r="I3294" t="s">
        <v>2908</v>
      </c>
      <c r="M3294" t="s">
        <v>3801</v>
      </c>
      <c r="N3294" t="s">
        <v>2906</v>
      </c>
      <c r="O3294" t="s">
        <v>2907</v>
      </c>
      <c r="P3294" s="211">
        <v>6</v>
      </c>
      <c r="S3294" t="s">
        <v>2684</v>
      </c>
      <c r="T3294" t="s">
        <v>2685</v>
      </c>
      <c r="U3294" s="213">
        <v>957.5</v>
      </c>
      <c r="V3294" t="s">
        <v>3090</v>
      </c>
      <c r="W3294" t="s">
        <v>2820</v>
      </c>
      <c r="X3294" t="s">
        <v>2688</v>
      </c>
      <c r="Y3294" t="s">
        <v>2689</v>
      </c>
      <c r="Z3294" t="s">
        <v>2690</v>
      </c>
      <c r="AA3294">
        <v>2130086</v>
      </c>
    </row>
    <row r="3295" spans="1:30" x14ac:dyDescent="0.2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151</v>
      </c>
      <c r="F3295" s="225">
        <f t="shared" si="260"/>
        <v>755000</v>
      </c>
      <c r="G3295" s="214">
        <v>1248145</v>
      </c>
      <c r="H3295" s="210">
        <v>37026.409375000003</v>
      </c>
      <c r="I3295" t="s">
        <v>4237</v>
      </c>
      <c r="M3295" t="s">
        <v>3795</v>
      </c>
      <c r="N3295" t="s">
        <v>3247</v>
      </c>
      <c r="O3295" t="s">
        <v>3346</v>
      </c>
      <c r="Q3295" s="211">
        <v>5000</v>
      </c>
      <c r="S3295" t="s">
        <v>3796</v>
      </c>
      <c r="T3295" t="s">
        <v>2685</v>
      </c>
      <c r="U3295" s="213">
        <v>4.92</v>
      </c>
      <c r="V3295" t="s">
        <v>3455</v>
      </c>
      <c r="W3295" t="s">
        <v>3975</v>
      </c>
      <c r="X3295" t="s">
        <v>3250</v>
      </c>
      <c r="Y3295" t="s">
        <v>2803</v>
      </c>
      <c r="Z3295" t="s">
        <v>4117</v>
      </c>
      <c r="AA3295" t="s">
        <v>2221</v>
      </c>
      <c r="AB3295" s="210">
        <v>37196</v>
      </c>
      <c r="AC3295" s="210">
        <v>37346</v>
      </c>
      <c r="AD3295">
        <f>(AC3295-AB3295+1)*SUM(P3295:Q3295)</f>
        <v>755000</v>
      </c>
    </row>
    <row r="3296" spans="1:30" x14ac:dyDescent="0.2">
      <c r="A3296" s="44" t="str">
        <f t="shared" si="256"/>
        <v xml:space="preserve"> Crude Financial</v>
      </c>
      <c r="B3296" s="44" t="str">
        <f t="shared" si="257"/>
        <v/>
      </c>
      <c r="C3296" s="44" t="str">
        <f t="shared" si="258"/>
        <v>Crude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</v>
      </c>
      <c r="F3296" s="225">
        <f t="shared" si="260"/>
        <v>100000</v>
      </c>
      <c r="G3296" s="214">
        <v>1248146</v>
      </c>
      <c r="H3296" s="210">
        <v>37026.409409722219</v>
      </c>
      <c r="I3296" t="s">
        <v>2623</v>
      </c>
      <c r="M3296" t="s">
        <v>4216</v>
      </c>
      <c r="N3296" t="s">
        <v>2132</v>
      </c>
      <c r="O3296" t="s">
        <v>2190</v>
      </c>
      <c r="P3296" s="211">
        <v>100000</v>
      </c>
      <c r="S3296" t="s">
        <v>3798</v>
      </c>
      <c r="T3296" t="s">
        <v>2685</v>
      </c>
      <c r="U3296" s="213">
        <v>-0.15</v>
      </c>
      <c r="V3296" t="s">
        <v>2191</v>
      </c>
      <c r="W3296" t="s">
        <v>2135</v>
      </c>
      <c r="X3296" t="s">
        <v>2136</v>
      </c>
      <c r="Y3296" t="s">
        <v>2803</v>
      </c>
      <c r="Z3296" t="s">
        <v>2942</v>
      </c>
      <c r="AA3296" t="s">
        <v>2222</v>
      </c>
      <c r="AB3296" s="210">
        <v>37043</v>
      </c>
      <c r="AC3296" s="210">
        <v>37072</v>
      </c>
    </row>
    <row r="3297" spans="1:30" x14ac:dyDescent="0.2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365</v>
      </c>
      <c r="F3297" s="225">
        <f t="shared" si="260"/>
        <v>1825000</v>
      </c>
      <c r="G3297" s="214">
        <v>1248147</v>
      </c>
      <c r="H3297" s="210">
        <v>37026.409421296295</v>
      </c>
      <c r="I3297" t="s">
        <v>4237</v>
      </c>
      <c r="M3297" t="s">
        <v>3795</v>
      </c>
      <c r="N3297" t="s">
        <v>3247</v>
      </c>
      <c r="O3297" t="s">
        <v>3418</v>
      </c>
      <c r="Q3297" s="211">
        <v>5000</v>
      </c>
      <c r="S3297" t="s">
        <v>3796</v>
      </c>
      <c r="T3297" t="s">
        <v>2685</v>
      </c>
      <c r="U3297" s="213">
        <v>4.54</v>
      </c>
      <c r="V3297" t="s">
        <v>3455</v>
      </c>
      <c r="W3297" t="s">
        <v>3975</v>
      </c>
      <c r="X3297" t="s">
        <v>3250</v>
      </c>
      <c r="Y3297" t="s">
        <v>2803</v>
      </c>
      <c r="Z3297" t="s">
        <v>4117</v>
      </c>
      <c r="AA3297" t="s">
        <v>2223</v>
      </c>
      <c r="AB3297" s="210">
        <v>37257.875</v>
      </c>
      <c r="AC3297" s="210">
        <v>37621.875</v>
      </c>
      <c r="AD3297">
        <f>(AC3297-AB3297+1)*SUM(P3297:Q3297)</f>
        <v>1825000</v>
      </c>
    </row>
    <row r="3298" spans="1:30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25">
        <f t="shared" si="260"/>
        <v>5000</v>
      </c>
      <c r="G3298" s="214">
        <v>1248148</v>
      </c>
      <c r="H3298" s="210">
        <v>37026.409432870372</v>
      </c>
      <c r="I3298" t="s">
        <v>3281</v>
      </c>
      <c r="M3298" t="s">
        <v>3795</v>
      </c>
      <c r="N3298" t="s">
        <v>3275</v>
      </c>
      <c r="O3298" t="s">
        <v>3276</v>
      </c>
      <c r="P3298" s="211">
        <v>5000</v>
      </c>
      <c r="S3298" t="s">
        <v>3796</v>
      </c>
      <c r="T3298" t="s">
        <v>2685</v>
      </c>
      <c r="U3298" s="213">
        <v>4.5488</v>
      </c>
      <c r="V3298" t="s">
        <v>3362</v>
      </c>
      <c r="W3298" t="s">
        <v>3278</v>
      </c>
      <c r="X3298" t="s">
        <v>3279</v>
      </c>
      <c r="Y3298" t="s">
        <v>3280</v>
      </c>
      <c r="Z3298" t="s">
        <v>4117</v>
      </c>
      <c r="AA3298">
        <v>790515</v>
      </c>
      <c r="AB3298" s="210">
        <v>37027.875</v>
      </c>
      <c r="AC3298" s="210">
        <v>37027.875</v>
      </c>
    </row>
    <row r="3299" spans="1:30" x14ac:dyDescent="0.2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25">
        <f t="shared" si="260"/>
        <v>50000</v>
      </c>
      <c r="G3299" s="214">
        <v>1248149</v>
      </c>
      <c r="H3299" s="210">
        <v>37026.409479166665</v>
      </c>
      <c r="I3299" t="s">
        <v>3246</v>
      </c>
      <c r="M3299" t="s">
        <v>4216</v>
      </c>
      <c r="N3299" t="s">
        <v>3046</v>
      </c>
      <c r="O3299" t="s">
        <v>3047</v>
      </c>
      <c r="P3299" s="211">
        <v>50000</v>
      </c>
      <c r="S3299" t="s">
        <v>3802</v>
      </c>
      <c r="T3299" t="s">
        <v>2685</v>
      </c>
      <c r="U3299" s="213">
        <v>28.78</v>
      </c>
      <c r="V3299" t="s">
        <v>1514</v>
      </c>
      <c r="W3299" t="s">
        <v>3049</v>
      </c>
      <c r="X3299" t="s">
        <v>3050</v>
      </c>
      <c r="Y3299" t="s">
        <v>2803</v>
      </c>
      <c r="Z3299" t="s">
        <v>4117</v>
      </c>
      <c r="AA3299" t="s">
        <v>2224</v>
      </c>
      <c r="AB3299" s="210">
        <v>37043</v>
      </c>
      <c r="AC3299" s="210">
        <v>37072</v>
      </c>
    </row>
    <row r="3300" spans="1:30" x14ac:dyDescent="0.2">
      <c r="A3300" s="44" t="str">
        <f t="shared" si="256"/>
        <v>US Crude Financial</v>
      </c>
      <c r="B3300" s="44" t="str">
        <f t="shared" si="257"/>
        <v>US</v>
      </c>
      <c r="C3300" s="44" t="str">
        <f t="shared" si="258"/>
        <v>Crude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</v>
      </c>
      <c r="F3300" s="225">
        <f t="shared" si="260"/>
        <v>25000</v>
      </c>
      <c r="G3300" s="214">
        <v>1248151</v>
      </c>
      <c r="H3300" s="210">
        <v>37026.409560185188</v>
      </c>
      <c r="I3300" t="s">
        <v>3246</v>
      </c>
      <c r="M3300" t="s">
        <v>4216</v>
      </c>
      <c r="N3300" t="s">
        <v>1643</v>
      </c>
      <c r="O3300" t="s">
        <v>2225</v>
      </c>
      <c r="Q3300" s="211">
        <v>25000</v>
      </c>
      <c r="S3300" t="s">
        <v>3798</v>
      </c>
      <c r="T3300" t="s">
        <v>2685</v>
      </c>
      <c r="U3300" s="213">
        <v>-0.36</v>
      </c>
      <c r="V3300" t="s">
        <v>1935</v>
      </c>
      <c r="W3300" t="s">
        <v>1645</v>
      </c>
      <c r="X3300" t="s">
        <v>1646</v>
      </c>
      <c r="Y3300" t="s">
        <v>2803</v>
      </c>
      <c r="Z3300" t="s">
        <v>4117</v>
      </c>
      <c r="AA3300" t="s">
        <v>2226</v>
      </c>
      <c r="AB3300" s="210">
        <v>37043</v>
      </c>
      <c r="AC3300" s="210">
        <v>37072</v>
      </c>
    </row>
    <row r="3301" spans="1:30" x14ac:dyDescent="0.2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25">
        <f t="shared" si="260"/>
        <v>4</v>
      </c>
      <c r="G3301" s="214">
        <v>1248150</v>
      </c>
      <c r="H3301" s="210">
        <v>37026.409560185188</v>
      </c>
      <c r="I3301" t="s">
        <v>2815</v>
      </c>
      <c r="M3301" t="s">
        <v>3801</v>
      </c>
      <c r="N3301" t="s">
        <v>2906</v>
      </c>
      <c r="O3301" t="s">
        <v>2907</v>
      </c>
      <c r="P3301" s="211">
        <v>4</v>
      </c>
      <c r="S3301" t="s">
        <v>2684</v>
      </c>
      <c r="T3301" t="s">
        <v>2685</v>
      </c>
      <c r="U3301" s="213">
        <v>958</v>
      </c>
      <c r="V3301" t="s">
        <v>2169</v>
      </c>
      <c r="W3301" t="s">
        <v>2820</v>
      </c>
      <c r="X3301" t="s">
        <v>2688</v>
      </c>
      <c r="Y3301" t="s">
        <v>2689</v>
      </c>
      <c r="Z3301" t="s">
        <v>2690</v>
      </c>
      <c r="AA3301">
        <v>2130093</v>
      </c>
    </row>
    <row r="3302" spans="1:30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25">
        <f t="shared" si="260"/>
        <v>5000</v>
      </c>
      <c r="G3302" s="214">
        <v>1248152</v>
      </c>
      <c r="H3302" s="210">
        <v>37026.409699074073</v>
      </c>
      <c r="I3302" t="s">
        <v>3157</v>
      </c>
      <c r="M3302" t="s">
        <v>3795</v>
      </c>
      <c r="N3302" t="s">
        <v>3275</v>
      </c>
      <c r="O3302" t="s">
        <v>3327</v>
      </c>
      <c r="Q3302" s="211">
        <v>5000</v>
      </c>
      <c r="S3302" t="s">
        <v>3796</v>
      </c>
      <c r="T3302" t="s">
        <v>2685</v>
      </c>
      <c r="U3302" s="213">
        <v>4.3099999999999996</v>
      </c>
      <c r="V3302" t="s">
        <v>3493</v>
      </c>
      <c r="W3302" t="s">
        <v>3328</v>
      </c>
      <c r="X3302" t="s">
        <v>3329</v>
      </c>
      <c r="Y3302" t="s">
        <v>3280</v>
      </c>
      <c r="Z3302" t="s">
        <v>4117</v>
      </c>
      <c r="AA3302">
        <v>790516</v>
      </c>
      <c r="AB3302" s="210">
        <v>37027.875</v>
      </c>
      <c r="AC3302" s="210">
        <v>37027.875</v>
      </c>
    </row>
    <row r="3303" spans="1:30" x14ac:dyDescent="0.2">
      <c r="A3303" s="44" t="str">
        <f t="shared" si="256"/>
        <v>US Power Physical</v>
      </c>
      <c r="B3303" s="44" t="str">
        <f t="shared" si="257"/>
        <v>US</v>
      </c>
      <c r="C3303" s="44" t="str">
        <f t="shared" si="258"/>
        <v>Power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5</v>
      </c>
      <c r="F3303" s="225">
        <f t="shared" si="260"/>
        <v>250</v>
      </c>
      <c r="G3303" s="214">
        <v>1248153</v>
      </c>
      <c r="H3303" s="210">
        <v>37026.410081018519</v>
      </c>
      <c r="I3303" t="s">
        <v>2630</v>
      </c>
      <c r="M3303" t="s">
        <v>3886</v>
      </c>
      <c r="N3303" t="s">
        <v>3096</v>
      </c>
      <c r="O3303" t="s">
        <v>1118</v>
      </c>
      <c r="Q3303" s="211">
        <v>50</v>
      </c>
      <c r="S3303" t="s">
        <v>3794</v>
      </c>
      <c r="T3303" t="s">
        <v>2685</v>
      </c>
      <c r="U3303" s="213">
        <v>48</v>
      </c>
      <c r="V3303" t="s">
        <v>3137</v>
      </c>
      <c r="W3303" t="s">
        <v>3138</v>
      </c>
      <c r="X3303" t="s">
        <v>3139</v>
      </c>
      <c r="Y3303" t="s">
        <v>3074</v>
      </c>
      <c r="Z3303" t="s">
        <v>4112</v>
      </c>
      <c r="AA3303">
        <v>611298.1</v>
      </c>
      <c r="AB3303" s="210">
        <v>37032.875</v>
      </c>
      <c r="AC3303" s="210">
        <v>37036.875</v>
      </c>
    </row>
    <row r="3304" spans="1:30" x14ac:dyDescent="0.2">
      <c r="A3304" s="44" t="str">
        <f t="shared" si="256"/>
        <v>US Power Physical</v>
      </c>
      <c r="B3304" s="44" t="str">
        <f t="shared" si="257"/>
        <v>US</v>
      </c>
      <c r="C3304" s="44" t="str">
        <f t="shared" si="258"/>
        <v>Power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92</v>
      </c>
      <c r="F3304" s="225">
        <f t="shared" si="260"/>
        <v>4600</v>
      </c>
      <c r="G3304" s="214">
        <v>1248154</v>
      </c>
      <c r="H3304" s="210">
        <v>37026.410092592596</v>
      </c>
      <c r="I3304" t="s">
        <v>3145</v>
      </c>
      <c r="M3304" t="s">
        <v>3886</v>
      </c>
      <c r="N3304" t="s">
        <v>3096</v>
      </c>
      <c r="O3304" t="s">
        <v>2227</v>
      </c>
      <c r="P3304" s="211">
        <v>50</v>
      </c>
      <c r="S3304" t="s">
        <v>3794</v>
      </c>
      <c r="T3304" t="s">
        <v>2685</v>
      </c>
      <c r="U3304" s="213">
        <v>35</v>
      </c>
      <c r="V3304" t="s">
        <v>3233</v>
      </c>
      <c r="W3304" t="s">
        <v>3143</v>
      </c>
      <c r="X3304" t="s">
        <v>3129</v>
      </c>
      <c r="Y3304" t="s">
        <v>3074</v>
      </c>
      <c r="Z3304" t="s">
        <v>4112</v>
      </c>
      <c r="AA3304">
        <v>611299.1</v>
      </c>
      <c r="AB3304" s="210">
        <v>37530.71597222222</v>
      </c>
      <c r="AC3304" s="210">
        <v>37621.71597222222</v>
      </c>
    </row>
    <row r="3305" spans="1:30" x14ac:dyDescent="0.2">
      <c r="A3305" s="44" t="str">
        <f t="shared" si="256"/>
        <v>US Power Physical</v>
      </c>
      <c r="B3305" s="44" t="str">
        <f t="shared" si="257"/>
        <v>US</v>
      </c>
      <c r="C3305" s="44" t="str">
        <f t="shared" si="258"/>
        <v>Power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61</v>
      </c>
      <c r="F3305" s="225">
        <f t="shared" si="260"/>
        <v>3050</v>
      </c>
      <c r="G3305" s="214">
        <v>1248155</v>
      </c>
      <c r="H3305" s="210">
        <v>37026.410150462965</v>
      </c>
      <c r="I3305" t="s">
        <v>3145</v>
      </c>
      <c r="M3305" t="s">
        <v>3886</v>
      </c>
      <c r="N3305" t="s">
        <v>3096</v>
      </c>
      <c r="O3305" t="s">
        <v>2228</v>
      </c>
      <c r="P3305" s="211">
        <v>50</v>
      </c>
      <c r="S3305" t="s">
        <v>3794</v>
      </c>
      <c r="T3305" t="s">
        <v>2685</v>
      </c>
      <c r="U3305" s="213">
        <v>36.75</v>
      </c>
      <c r="V3305" t="s">
        <v>3233</v>
      </c>
      <c r="W3305" t="s">
        <v>3143</v>
      </c>
      <c r="X3305" t="s">
        <v>1984</v>
      </c>
      <c r="Y3305" t="s">
        <v>3074</v>
      </c>
      <c r="Z3305" t="s">
        <v>4112</v>
      </c>
      <c r="AA3305">
        <v>611300.1</v>
      </c>
      <c r="AB3305" s="210">
        <v>37316.600694444445</v>
      </c>
      <c r="AC3305" s="210">
        <v>37376.600694444445</v>
      </c>
    </row>
    <row r="3306" spans="1:30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25">
        <f t="shared" si="260"/>
        <v>2800</v>
      </c>
      <c r="G3306" s="214">
        <v>1248156</v>
      </c>
      <c r="H3306" s="210">
        <v>37026.410162037035</v>
      </c>
      <c r="I3306" t="s">
        <v>3324</v>
      </c>
      <c r="M3306" t="s">
        <v>3795</v>
      </c>
      <c r="N3306" t="s">
        <v>3275</v>
      </c>
      <c r="O3306" t="s">
        <v>1122</v>
      </c>
      <c r="P3306" s="211">
        <v>2800</v>
      </c>
      <c r="S3306" t="s">
        <v>3796</v>
      </c>
      <c r="T3306" t="s">
        <v>2685</v>
      </c>
      <c r="U3306" s="213">
        <v>4.3600000000000003</v>
      </c>
      <c r="V3306" t="s">
        <v>3498</v>
      </c>
      <c r="W3306" t="s">
        <v>3363</v>
      </c>
      <c r="X3306" t="s">
        <v>3364</v>
      </c>
      <c r="Y3306" t="s">
        <v>3280</v>
      </c>
      <c r="Z3306" t="s">
        <v>4117</v>
      </c>
      <c r="AA3306">
        <v>790517</v>
      </c>
      <c r="AB3306" s="210">
        <v>37027.875</v>
      </c>
      <c r="AC3306" s="210">
        <v>37027.875</v>
      </c>
    </row>
    <row r="3307" spans="1:30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25">
        <f t="shared" si="260"/>
        <v>4252</v>
      </c>
      <c r="G3307" s="214">
        <v>1248157</v>
      </c>
      <c r="H3307" s="210">
        <v>37026.410185185188</v>
      </c>
      <c r="I3307" t="s">
        <v>3157</v>
      </c>
      <c r="M3307" t="s">
        <v>3795</v>
      </c>
      <c r="N3307" t="s">
        <v>3275</v>
      </c>
      <c r="O3307" t="s">
        <v>3339</v>
      </c>
      <c r="Q3307" s="211">
        <v>4252</v>
      </c>
      <c r="S3307" t="s">
        <v>3796</v>
      </c>
      <c r="T3307" t="s">
        <v>2685</v>
      </c>
      <c r="U3307" s="213">
        <v>4.2750000000000004</v>
      </c>
      <c r="V3307" t="s">
        <v>3277</v>
      </c>
      <c r="W3307" t="s">
        <v>3328</v>
      </c>
      <c r="X3307" t="s">
        <v>3329</v>
      </c>
      <c r="Y3307" t="s">
        <v>3280</v>
      </c>
      <c r="Z3307" t="s">
        <v>4117</v>
      </c>
      <c r="AA3307">
        <v>790518</v>
      </c>
      <c r="AB3307" s="210">
        <v>37027.875</v>
      </c>
      <c r="AC3307" s="210">
        <v>37027.875</v>
      </c>
    </row>
    <row r="3308" spans="1:30" x14ac:dyDescent="0.2">
      <c r="A3308" s="44" t="str">
        <f t="shared" si="256"/>
        <v>US Power Physical</v>
      </c>
      <c r="B3308" s="44" t="str">
        <f t="shared" si="257"/>
        <v>US</v>
      </c>
      <c r="C3308" s="44" t="str">
        <f t="shared" si="258"/>
        <v>Power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30</v>
      </c>
      <c r="F3308" s="225">
        <f t="shared" si="260"/>
        <v>1500</v>
      </c>
      <c r="G3308" s="214">
        <v>1248159</v>
      </c>
      <c r="H3308" s="210">
        <v>37026.410219907404</v>
      </c>
      <c r="I3308" t="s">
        <v>3145</v>
      </c>
      <c r="M3308" t="s">
        <v>3886</v>
      </c>
      <c r="N3308" t="s">
        <v>3096</v>
      </c>
      <c r="O3308" t="s">
        <v>2229</v>
      </c>
      <c r="P3308" s="211">
        <v>50</v>
      </c>
      <c r="S3308" t="s">
        <v>3794</v>
      </c>
      <c r="T3308" t="s">
        <v>2685</v>
      </c>
      <c r="U3308" s="213">
        <v>36</v>
      </c>
      <c r="V3308" t="s">
        <v>3233</v>
      </c>
      <c r="W3308" t="s">
        <v>3143</v>
      </c>
      <c r="X3308" t="s">
        <v>3129</v>
      </c>
      <c r="Y3308" t="s">
        <v>3074</v>
      </c>
      <c r="Z3308" t="s">
        <v>4112</v>
      </c>
      <c r="AA3308">
        <v>611302.1</v>
      </c>
      <c r="AB3308" s="210">
        <v>37500.71597222222</v>
      </c>
      <c r="AC3308" s="210">
        <v>37529.71597222222</v>
      </c>
    </row>
    <row r="3309" spans="1:30" x14ac:dyDescent="0.2">
      <c r="A3309" s="44" t="str">
        <f t="shared" si="256"/>
        <v>US Power Physical</v>
      </c>
      <c r="B3309" s="44" t="str">
        <f t="shared" si="257"/>
        <v>US</v>
      </c>
      <c r="C3309" s="44" t="str">
        <f t="shared" si="258"/>
        <v>Power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31</v>
      </c>
      <c r="F3309" s="225">
        <f t="shared" si="260"/>
        <v>1550</v>
      </c>
      <c r="G3309" s="214">
        <v>1248162</v>
      </c>
      <c r="H3309" s="210">
        <v>37026.410324074073</v>
      </c>
      <c r="I3309" t="s">
        <v>3145</v>
      </c>
      <c r="M3309" t="s">
        <v>3886</v>
      </c>
      <c r="N3309" t="s">
        <v>3096</v>
      </c>
      <c r="O3309" t="s">
        <v>2230</v>
      </c>
      <c r="P3309" s="211">
        <v>50</v>
      </c>
      <c r="S3309" t="s">
        <v>3794</v>
      </c>
      <c r="T3309" t="s">
        <v>2685</v>
      </c>
      <c r="U3309" s="213">
        <v>42.75</v>
      </c>
      <c r="V3309" t="s">
        <v>3233</v>
      </c>
      <c r="W3309" t="s">
        <v>3143</v>
      </c>
      <c r="X3309" t="s">
        <v>3129</v>
      </c>
      <c r="Y3309" t="s">
        <v>3074</v>
      </c>
      <c r="Z3309" t="s">
        <v>4112</v>
      </c>
      <c r="AA3309">
        <v>611305.1</v>
      </c>
      <c r="AB3309" s="210">
        <v>37377.71597222222</v>
      </c>
      <c r="AC3309" s="210">
        <v>37407.71597222222</v>
      </c>
    </row>
    <row r="3310" spans="1:30" x14ac:dyDescent="0.2">
      <c r="A3310" s="44" t="str">
        <f t="shared" si="256"/>
        <v>US Natural Gas Physical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25">
        <f t="shared" si="260"/>
        <v>9780</v>
      </c>
      <c r="G3310" s="214">
        <v>1248163</v>
      </c>
      <c r="H3310" s="210">
        <v>37026.410358796296</v>
      </c>
      <c r="I3310" t="s">
        <v>3427</v>
      </c>
      <c r="M3310" t="s">
        <v>3795</v>
      </c>
      <c r="N3310" t="s">
        <v>3275</v>
      </c>
      <c r="O3310" t="s">
        <v>3276</v>
      </c>
      <c r="P3310" s="211">
        <v>9780</v>
      </c>
      <c r="S3310" t="s">
        <v>3796</v>
      </c>
      <c r="T3310" t="s">
        <v>2685</v>
      </c>
      <c r="U3310" s="213">
        <v>4.5511999999999997</v>
      </c>
      <c r="V3310" t="s">
        <v>2088</v>
      </c>
      <c r="W3310" t="s">
        <v>3278</v>
      </c>
      <c r="X3310" t="s">
        <v>3279</v>
      </c>
      <c r="Y3310" t="s">
        <v>3280</v>
      </c>
      <c r="Z3310" t="s">
        <v>4117</v>
      </c>
      <c r="AA3310">
        <v>790519</v>
      </c>
      <c r="AB3310" s="210">
        <v>37027.875</v>
      </c>
      <c r="AC3310" s="210">
        <v>37027.875</v>
      </c>
    </row>
    <row r="3311" spans="1:30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25">
        <f t="shared" si="260"/>
        <v>10000</v>
      </c>
      <c r="G3311" s="214">
        <v>1248164</v>
      </c>
      <c r="H3311" s="210">
        <v>37026.410416666666</v>
      </c>
      <c r="I3311" t="s">
        <v>4237</v>
      </c>
      <c r="M3311" t="s">
        <v>3795</v>
      </c>
      <c r="N3311" t="s">
        <v>3275</v>
      </c>
      <c r="O3311" t="s">
        <v>1250</v>
      </c>
      <c r="Q3311" s="211">
        <v>10000</v>
      </c>
      <c r="S3311" t="s">
        <v>3796</v>
      </c>
      <c r="T3311" t="s">
        <v>2685</v>
      </c>
      <c r="U3311" s="213">
        <v>4.7050000000000001</v>
      </c>
      <c r="V3311" t="s">
        <v>3538</v>
      </c>
      <c r="W3311" t="s">
        <v>3491</v>
      </c>
      <c r="X3311" t="s">
        <v>3492</v>
      </c>
      <c r="Y3311" t="s">
        <v>3280</v>
      </c>
      <c r="Z3311" t="s">
        <v>4117</v>
      </c>
      <c r="AA3311">
        <v>790520</v>
      </c>
      <c r="AB3311" s="210">
        <v>37027.875</v>
      </c>
      <c r="AC3311" s="210">
        <v>37027.875</v>
      </c>
    </row>
    <row r="3312" spans="1:30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25">
        <f t="shared" si="260"/>
        <v>5000</v>
      </c>
      <c r="G3312" s="214">
        <v>1248165</v>
      </c>
      <c r="H3312" s="210">
        <v>37026.410462962966</v>
      </c>
      <c r="I3312" t="s">
        <v>3638</v>
      </c>
      <c r="M3312" t="s">
        <v>3795</v>
      </c>
      <c r="N3312" t="s">
        <v>3275</v>
      </c>
      <c r="O3312" t="s">
        <v>3457</v>
      </c>
      <c r="P3312" s="211">
        <v>5000</v>
      </c>
      <c r="S3312" t="s">
        <v>3796</v>
      </c>
      <c r="T3312" t="s">
        <v>2685</v>
      </c>
      <c r="U3312" s="213">
        <v>4.4649999999999999</v>
      </c>
      <c r="V3312" t="s">
        <v>2109</v>
      </c>
      <c r="W3312" t="s">
        <v>3459</v>
      </c>
      <c r="X3312" t="s">
        <v>3460</v>
      </c>
      <c r="Y3312" t="s">
        <v>3280</v>
      </c>
      <c r="Z3312" t="s">
        <v>4117</v>
      </c>
      <c r="AA3312">
        <v>790521</v>
      </c>
      <c r="AB3312" s="210">
        <v>37027.875</v>
      </c>
      <c r="AC3312" s="210">
        <v>37027.875</v>
      </c>
    </row>
    <row r="3313" spans="1:30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25">
        <f t="shared" si="260"/>
        <v>220</v>
      </c>
      <c r="G3313" s="214">
        <v>1248166</v>
      </c>
      <c r="H3313" s="210">
        <v>37026.410486111112</v>
      </c>
      <c r="I3313" t="s">
        <v>3692</v>
      </c>
      <c r="M3313" t="s">
        <v>3795</v>
      </c>
      <c r="N3313" t="s">
        <v>3275</v>
      </c>
      <c r="O3313" t="s">
        <v>3276</v>
      </c>
      <c r="P3313" s="211">
        <v>220</v>
      </c>
      <c r="S3313" t="s">
        <v>3796</v>
      </c>
      <c r="T3313" t="s">
        <v>2685</v>
      </c>
      <c r="U3313" s="213">
        <v>4.5511999999999997</v>
      </c>
      <c r="V3313" t="s">
        <v>1324</v>
      </c>
      <c r="W3313" t="s">
        <v>3278</v>
      </c>
      <c r="X3313" t="s">
        <v>3279</v>
      </c>
      <c r="Y3313" t="s">
        <v>3280</v>
      </c>
      <c r="Z3313" t="s">
        <v>4117</v>
      </c>
      <c r="AA3313">
        <v>790523</v>
      </c>
      <c r="AB3313" s="210">
        <v>37027.875</v>
      </c>
      <c r="AC3313" s="210">
        <v>37027.875</v>
      </c>
    </row>
    <row r="3314" spans="1:30" x14ac:dyDescent="0.2">
      <c r="A3314" s="44" t="str">
        <f t="shared" si="256"/>
        <v xml:space="preserve"> Natural Gas Physical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3</v>
      </c>
      <c r="F3314" s="225">
        <f t="shared" si="260"/>
        <v>150000</v>
      </c>
      <c r="G3314" s="214">
        <v>1248168</v>
      </c>
      <c r="H3314" s="210">
        <v>37026.410497685189</v>
      </c>
      <c r="I3314" t="s">
        <v>2888</v>
      </c>
      <c r="M3314" t="s">
        <v>3795</v>
      </c>
      <c r="N3314" t="s">
        <v>2837</v>
      </c>
      <c r="O3314" t="s">
        <v>2868</v>
      </c>
      <c r="P3314" s="211">
        <v>50000</v>
      </c>
      <c r="S3314" t="s">
        <v>2839</v>
      </c>
      <c r="T3314" t="s">
        <v>2840</v>
      </c>
      <c r="U3314" s="213">
        <v>21.2</v>
      </c>
      <c r="V3314" t="s">
        <v>2895</v>
      </c>
      <c r="W3314" t="s">
        <v>2863</v>
      </c>
      <c r="X3314" t="s">
        <v>2843</v>
      </c>
      <c r="Y3314" t="s">
        <v>2844</v>
      </c>
      <c r="Z3314" t="s">
        <v>2712</v>
      </c>
      <c r="AA3314">
        <v>102945</v>
      </c>
      <c r="AB3314" s="210">
        <v>37027.875</v>
      </c>
      <c r="AC3314" s="210">
        <v>37029.875</v>
      </c>
    </row>
    <row r="3315" spans="1:30" x14ac:dyDescent="0.2">
      <c r="A3315" s="44" t="str">
        <f t="shared" si="256"/>
        <v xml:space="preserve"> Natural Gas Physical</v>
      </c>
      <c r="B3315" s="44" t="str">
        <f t="shared" si="257"/>
        <v/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25">
        <f t="shared" si="260"/>
        <v>50000</v>
      </c>
      <c r="G3315" s="214">
        <v>1248169</v>
      </c>
      <c r="H3315" s="210">
        <v>37026.410520833335</v>
      </c>
      <c r="I3315" t="s">
        <v>2888</v>
      </c>
      <c r="M3315" t="s">
        <v>3795</v>
      </c>
      <c r="N3315" t="s">
        <v>2837</v>
      </c>
      <c r="O3315" t="s">
        <v>2865</v>
      </c>
      <c r="P3315" s="211">
        <v>50000</v>
      </c>
      <c r="S3315" t="s">
        <v>2839</v>
      </c>
      <c r="T3315" t="s">
        <v>2840</v>
      </c>
      <c r="U3315" s="213">
        <v>21.2</v>
      </c>
      <c r="V3315" t="s">
        <v>2954</v>
      </c>
      <c r="W3315" t="s">
        <v>2863</v>
      </c>
      <c r="X3315" t="s">
        <v>2843</v>
      </c>
      <c r="Y3315" t="s">
        <v>2844</v>
      </c>
      <c r="Z3315" t="s">
        <v>2712</v>
      </c>
      <c r="AA3315">
        <v>102946</v>
      </c>
      <c r="AB3315" s="210">
        <v>37027.875</v>
      </c>
      <c r="AC3315" s="210">
        <v>37027.875</v>
      </c>
    </row>
    <row r="3316" spans="1:30" x14ac:dyDescent="0.2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16</v>
      </c>
      <c r="F3316" s="225">
        <f t="shared" si="260"/>
        <v>240000</v>
      </c>
      <c r="G3316" s="214">
        <v>1248170</v>
      </c>
      <c r="H3316" s="210">
        <v>37026.410613425927</v>
      </c>
      <c r="I3316" t="s">
        <v>3195</v>
      </c>
      <c r="M3316" t="s">
        <v>3795</v>
      </c>
      <c r="N3316" t="s">
        <v>3247</v>
      </c>
      <c r="O3316" t="s">
        <v>3422</v>
      </c>
      <c r="P3316" s="211">
        <v>15000</v>
      </c>
      <c r="S3316" t="s">
        <v>3796</v>
      </c>
      <c r="T3316" t="s">
        <v>2685</v>
      </c>
      <c r="U3316" s="213">
        <v>4.45</v>
      </c>
      <c r="V3316" t="s">
        <v>1293</v>
      </c>
      <c r="W3316" t="s">
        <v>3424</v>
      </c>
      <c r="X3316" t="s">
        <v>3425</v>
      </c>
      <c r="Y3316" t="s">
        <v>2803</v>
      </c>
      <c r="Z3316" t="s">
        <v>4117</v>
      </c>
      <c r="AA3316" t="s">
        <v>2231</v>
      </c>
      <c r="AB3316" s="210">
        <v>37027.875</v>
      </c>
      <c r="AC3316" s="210">
        <v>37042.875</v>
      </c>
      <c r="AD3316">
        <f>(AC3316-AB3316+1)*SUM(P3316:Q3316)</f>
        <v>240000</v>
      </c>
    </row>
    <row r="3317" spans="1:30" x14ac:dyDescent="0.2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151</v>
      </c>
      <c r="F3317" s="225">
        <f t="shared" si="260"/>
        <v>377500</v>
      </c>
      <c r="G3317" s="214">
        <v>1248171</v>
      </c>
      <c r="H3317" s="210">
        <v>37026.410636574074</v>
      </c>
      <c r="I3317" t="s">
        <v>3256</v>
      </c>
      <c r="M3317" t="s">
        <v>3795</v>
      </c>
      <c r="N3317" t="s">
        <v>3247</v>
      </c>
      <c r="O3317" t="s">
        <v>3346</v>
      </c>
      <c r="Q3317" s="211">
        <v>2500</v>
      </c>
      <c r="S3317" t="s">
        <v>3796</v>
      </c>
      <c r="T3317" t="s">
        <v>2685</v>
      </c>
      <c r="U3317" s="213">
        <v>4.92</v>
      </c>
      <c r="V3317" t="s">
        <v>3257</v>
      </c>
      <c r="W3317" t="s">
        <v>3975</v>
      </c>
      <c r="X3317" t="s">
        <v>3250</v>
      </c>
      <c r="Y3317" t="s">
        <v>2803</v>
      </c>
      <c r="Z3317" t="s">
        <v>4117</v>
      </c>
      <c r="AA3317" t="s">
        <v>2232</v>
      </c>
      <c r="AB3317" s="210">
        <v>37196</v>
      </c>
      <c r="AC3317" s="210">
        <v>37346</v>
      </c>
      <c r="AD3317">
        <f>(AC3317-AB3317+1)*SUM(P3317:Q3317)</f>
        <v>377500</v>
      </c>
    </row>
    <row r="3318" spans="1:30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25">
        <f t="shared" si="260"/>
        <v>2000</v>
      </c>
      <c r="G3318" s="214">
        <v>1248172</v>
      </c>
      <c r="H3318" s="210">
        <v>37026.410636574074</v>
      </c>
      <c r="I3318" t="s">
        <v>3427</v>
      </c>
      <c r="M3318" t="s">
        <v>3795</v>
      </c>
      <c r="N3318" t="s">
        <v>3275</v>
      </c>
      <c r="O3318" t="s">
        <v>3276</v>
      </c>
      <c r="P3318" s="211">
        <v>2000</v>
      </c>
      <c r="S3318" t="s">
        <v>3796</v>
      </c>
      <c r="T3318" t="s">
        <v>2685</v>
      </c>
      <c r="U3318" s="213">
        <v>4.55</v>
      </c>
      <c r="V3318" t="s">
        <v>2088</v>
      </c>
      <c r="W3318" t="s">
        <v>3278</v>
      </c>
      <c r="X3318" t="s">
        <v>3279</v>
      </c>
      <c r="Y3318" t="s">
        <v>3280</v>
      </c>
      <c r="Z3318" t="s">
        <v>4117</v>
      </c>
      <c r="AA3318">
        <v>790524</v>
      </c>
      <c r="AB3318" s="210">
        <v>37027.875</v>
      </c>
      <c r="AC3318" s="210">
        <v>37027.875</v>
      </c>
    </row>
    <row r="3319" spans="1:30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25">
        <f t="shared" si="260"/>
        <v>10000</v>
      </c>
      <c r="G3319" s="214">
        <v>1248173</v>
      </c>
      <c r="H3319" s="210">
        <v>37026.41070601852</v>
      </c>
      <c r="I3319" t="s">
        <v>3822</v>
      </c>
      <c r="M3319" t="s">
        <v>3795</v>
      </c>
      <c r="N3319" t="s">
        <v>3275</v>
      </c>
      <c r="O3319" t="s">
        <v>3373</v>
      </c>
      <c r="Q3319" s="211">
        <v>10000</v>
      </c>
      <c r="S3319" t="s">
        <v>3796</v>
      </c>
      <c r="T3319" t="s">
        <v>2685</v>
      </c>
      <c r="U3319" s="213">
        <v>4.42</v>
      </c>
      <c r="V3319" t="s">
        <v>3410</v>
      </c>
      <c r="W3319" t="s">
        <v>3363</v>
      </c>
      <c r="X3319" t="s">
        <v>3364</v>
      </c>
      <c r="Y3319" t="s">
        <v>3280</v>
      </c>
      <c r="Z3319" t="s">
        <v>4117</v>
      </c>
      <c r="AA3319">
        <v>790525</v>
      </c>
      <c r="AB3319" s="210">
        <v>37027.875</v>
      </c>
      <c r="AC3319" s="210">
        <v>37027.875</v>
      </c>
    </row>
    <row r="3320" spans="1:30" x14ac:dyDescent="0.2">
      <c r="A3320" s="44" t="str">
        <f t="shared" si="256"/>
        <v>US Power Physical</v>
      </c>
      <c r="B3320" s="44" t="str">
        <f t="shared" si="257"/>
        <v>US</v>
      </c>
      <c r="C3320" s="44" t="str">
        <f t="shared" si="258"/>
        <v>Power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31</v>
      </c>
      <c r="F3320" s="225">
        <f t="shared" si="260"/>
        <v>775</v>
      </c>
      <c r="G3320" s="214">
        <v>1248174</v>
      </c>
      <c r="H3320" s="210">
        <v>37026.410729166666</v>
      </c>
      <c r="I3320" t="s">
        <v>3785</v>
      </c>
      <c r="M3320" t="s">
        <v>3886</v>
      </c>
      <c r="N3320" t="s">
        <v>3645</v>
      </c>
      <c r="O3320" t="s">
        <v>1376</v>
      </c>
      <c r="P3320" s="211">
        <v>25</v>
      </c>
      <c r="S3320" t="s">
        <v>3794</v>
      </c>
      <c r="T3320" t="s">
        <v>2685</v>
      </c>
      <c r="U3320" s="213">
        <v>345</v>
      </c>
      <c r="V3320" t="s">
        <v>2233</v>
      </c>
      <c r="W3320" t="s">
        <v>1377</v>
      </c>
      <c r="X3320" t="s">
        <v>1378</v>
      </c>
      <c r="Y3320" t="s">
        <v>3074</v>
      </c>
      <c r="Z3320" t="s">
        <v>4112</v>
      </c>
      <c r="AA3320">
        <v>611307.1</v>
      </c>
      <c r="AB3320" s="210">
        <v>37073.875</v>
      </c>
      <c r="AC3320" s="210">
        <v>37103.875</v>
      </c>
    </row>
    <row r="3321" spans="1:30" x14ac:dyDescent="0.2">
      <c r="A3321" s="44" t="str">
        <f t="shared" si="256"/>
        <v>US Natural Gas Financial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151</v>
      </c>
      <c r="F3321" s="225">
        <f t="shared" si="260"/>
        <v>377500</v>
      </c>
      <c r="G3321" s="214">
        <v>1248175</v>
      </c>
      <c r="H3321" s="210">
        <v>37026.410740740743</v>
      </c>
      <c r="I3321" t="s">
        <v>3287</v>
      </c>
      <c r="M3321" t="s">
        <v>3795</v>
      </c>
      <c r="N3321" t="s">
        <v>3247</v>
      </c>
      <c r="O3321" t="s">
        <v>3346</v>
      </c>
      <c r="Q3321" s="211">
        <v>2500</v>
      </c>
      <c r="S3321" t="s">
        <v>3796</v>
      </c>
      <c r="T3321" t="s">
        <v>2685</v>
      </c>
      <c r="U3321" s="213">
        <v>4.92</v>
      </c>
      <c r="V3321" t="s">
        <v>2234</v>
      </c>
      <c r="W3321" t="s">
        <v>3975</v>
      </c>
      <c r="X3321" t="s">
        <v>3250</v>
      </c>
      <c r="Y3321" t="s">
        <v>2803</v>
      </c>
      <c r="Z3321" t="s">
        <v>4117</v>
      </c>
      <c r="AA3321" t="s">
        <v>2235</v>
      </c>
      <c r="AB3321" s="210">
        <v>37196</v>
      </c>
      <c r="AC3321" s="210">
        <v>37346</v>
      </c>
      <c r="AD3321">
        <f>(AC3321-AB3321+1)*SUM(P3321:Q3321)</f>
        <v>377500</v>
      </c>
    </row>
    <row r="3322" spans="1:30" x14ac:dyDescent="0.2">
      <c r="A3322" s="44" t="str">
        <f t="shared" si="256"/>
        <v>US Natural Gas Financial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16</v>
      </c>
      <c r="F3322" s="225">
        <f t="shared" si="260"/>
        <v>240000</v>
      </c>
      <c r="G3322" s="214">
        <v>1248176</v>
      </c>
      <c r="H3322" s="210">
        <v>37026.410856481481</v>
      </c>
      <c r="I3322" t="s">
        <v>1195</v>
      </c>
      <c r="M3322" t="s">
        <v>3795</v>
      </c>
      <c r="N3322" t="s">
        <v>3247</v>
      </c>
      <c r="O3322" t="s">
        <v>3422</v>
      </c>
      <c r="Q3322" s="211">
        <v>15000</v>
      </c>
      <c r="S3322" t="s">
        <v>3796</v>
      </c>
      <c r="T3322" t="s">
        <v>2685</v>
      </c>
      <c r="U3322" s="213">
        <v>4.4550000000000001</v>
      </c>
      <c r="V3322" t="s">
        <v>1196</v>
      </c>
      <c r="W3322" t="s">
        <v>3424</v>
      </c>
      <c r="X3322" t="s">
        <v>3425</v>
      </c>
      <c r="Y3322" t="s">
        <v>2803</v>
      </c>
      <c r="Z3322" t="s">
        <v>4117</v>
      </c>
      <c r="AA3322" t="s">
        <v>2236</v>
      </c>
      <c r="AB3322" s="210">
        <v>37027.875</v>
      </c>
      <c r="AC3322" s="210">
        <v>37042.875</v>
      </c>
      <c r="AD3322">
        <f>(AC3322-AB3322+1)*SUM(P3322:Q3322)</f>
        <v>240000</v>
      </c>
    </row>
    <row r="3323" spans="1:30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30</v>
      </c>
      <c r="F3323" s="225">
        <f t="shared" si="260"/>
        <v>300000</v>
      </c>
      <c r="G3323" s="214">
        <v>1248179</v>
      </c>
      <c r="H3323" s="210">
        <v>37026.410891203705</v>
      </c>
      <c r="I3323" t="s">
        <v>3822</v>
      </c>
      <c r="M3323" t="s">
        <v>3795</v>
      </c>
      <c r="N3323" t="s">
        <v>3247</v>
      </c>
      <c r="O3323" t="s">
        <v>3248</v>
      </c>
      <c r="Q3323" s="211">
        <v>10000</v>
      </c>
      <c r="S3323" t="s">
        <v>3796</v>
      </c>
      <c r="T3323" t="s">
        <v>2685</v>
      </c>
      <c r="U3323" s="213">
        <v>4.5149999999999997</v>
      </c>
      <c r="V3323" t="s">
        <v>1575</v>
      </c>
      <c r="W3323" t="s">
        <v>3975</v>
      </c>
      <c r="X3323" t="s">
        <v>3250</v>
      </c>
      <c r="Y3323" t="s">
        <v>2803</v>
      </c>
      <c r="Z3323" t="s">
        <v>4117</v>
      </c>
      <c r="AA3323" t="s">
        <v>2237</v>
      </c>
      <c r="AB3323" s="210">
        <v>37043.875</v>
      </c>
      <c r="AC3323" s="210">
        <v>37072.875</v>
      </c>
      <c r="AD3323">
        <f>(AC3323-AB3323+1)*SUM(P3323:Q3323)</f>
        <v>300000</v>
      </c>
    </row>
    <row r="3324" spans="1:30" x14ac:dyDescent="0.2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31</v>
      </c>
      <c r="F3324" s="225">
        <f t="shared" si="260"/>
        <v>155000</v>
      </c>
      <c r="G3324" s="214">
        <v>1248178</v>
      </c>
      <c r="H3324" s="210">
        <v>37026.410891203705</v>
      </c>
      <c r="I3324" t="s">
        <v>3246</v>
      </c>
      <c r="M3324" t="s">
        <v>3795</v>
      </c>
      <c r="N3324" t="s">
        <v>3303</v>
      </c>
      <c r="O3324" t="s">
        <v>1115</v>
      </c>
      <c r="Q3324" s="211">
        <v>5000</v>
      </c>
      <c r="S3324" t="s">
        <v>3796</v>
      </c>
      <c r="T3324" t="s">
        <v>2685</v>
      </c>
      <c r="U3324" s="213">
        <v>6.44</v>
      </c>
      <c r="V3324" t="s">
        <v>1617</v>
      </c>
      <c r="W3324" t="s">
        <v>1111</v>
      </c>
      <c r="X3324" t="s">
        <v>1112</v>
      </c>
      <c r="Y3324" t="s">
        <v>2803</v>
      </c>
      <c r="Z3324" t="s">
        <v>4117</v>
      </c>
      <c r="AA3324" t="s">
        <v>2238</v>
      </c>
      <c r="AB3324" s="210">
        <v>37104.875</v>
      </c>
      <c r="AC3324" s="210">
        <v>37134.875</v>
      </c>
      <c r="AD3324">
        <f>(AC3324-AB3324+1)*SUM(P3324:Q3324)</f>
        <v>155000</v>
      </c>
    </row>
    <row r="3325" spans="1:30" x14ac:dyDescent="0.2">
      <c r="A3325" s="44" t="str">
        <f t="shared" si="256"/>
        <v>US Natural Gas Financial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30</v>
      </c>
      <c r="F3325" s="225">
        <f t="shared" si="260"/>
        <v>150000</v>
      </c>
      <c r="G3325" s="214">
        <v>1248180</v>
      </c>
      <c r="H3325" s="210">
        <v>37026.411076388889</v>
      </c>
      <c r="I3325" t="s">
        <v>4237</v>
      </c>
      <c r="M3325" t="s">
        <v>3795</v>
      </c>
      <c r="N3325" t="s">
        <v>3247</v>
      </c>
      <c r="O3325" t="s">
        <v>3248</v>
      </c>
      <c r="Q3325" s="211">
        <v>5000</v>
      </c>
      <c r="S3325" t="s">
        <v>3796</v>
      </c>
      <c r="T3325" t="s">
        <v>2685</v>
      </c>
      <c r="U3325" s="213">
        <v>4.5149999999999997</v>
      </c>
      <c r="V3325" t="s">
        <v>2239</v>
      </c>
      <c r="W3325" t="s">
        <v>3975</v>
      </c>
      <c r="X3325" t="s">
        <v>3250</v>
      </c>
      <c r="Y3325" t="s">
        <v>2803</v>
      </c>
      <c r="Z3325" t="s">
        <v>4117</v>
      </c>
      <c r="AA3325" t="s">
        <v>2240</v>
      </c>
      <c r="AB3325" s="210">
        <v>37043.875</v>
      </c>
      <c r="AC3325" s="210">
        <v>37072.875</v>
      </c>
      <c r="AD3325">
        <f>(AC3325-AB3325+1)*SUM(P3325:Q3325)</f>
        <v>150000</v>
      </c>
    </row>
    <row r="3326" spans="1:30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16</v>
      </c>
      <c r="F3326" s="225">
        <f t="shared" si="260"/>
        <v>160000</v>
      </c>
      <c r="G3326" s="214">
        <v>1248181</v>
      </c>
      <c r="H3326" s="210">
        <v>37026.411087962966</v>
      </c>
      <c r="I3326" t="s">
        <v>3157</v>
      </c>
      <c r="M3326" t="s">
        <v>3795</v>
      </c>
      <c r="N3326" t="s">
        <v>3275</v>
      </c>
      <c r="O3326" t="s">
        <v>3489</v>
      </c>
      <c r="Q3326" s="211">
        <v>10000</v>
      </c>
      <c r="S3326" t="s">
        <v>3796</v>
      </c>
      <c r="T3326" t="s">
        <v>2685</v>
      </c>
      <c r="U3326" s="213">
        <v>4.6849999999999996</v>
      </c>
      <c r="V3326" t="s">
        <v>1092</v>
      </c>
      <c r="W3326" t="s">
        <v>3491</v>
      </c>
      <c r="X3326" t="s">
        <v>3492</v>
      </c>
      <c r="Y3326" t="s">
        <v>3280</v>
      </c>
      <c r="Z3326" t="s">
        <v>4117</v>
      </c>
      <c r="AA3326">
        <v>790528</v>
      </c>
      <c r="AB3326" s="210">
        <v>37027.875</v>
      </c>
      <c r="AC3326" s="210">
        <v>37042.875</v>
      </c>
    </row>
    <row r="3327" spans="1:30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25">
        <f t="shared" si="260"/>
        <v>3254</v>
      </c>
      <c r="G3327" s="214">
        <v>1248184</v>
      </c>
      <c r="H3327" s="210">
        <v>37026.411111111112</v>
      </c>
      <c r="I3327" t="s">
        <v>3324</v>
      </c>
      <c r="M3327" t="s">
        <v>3795</v>
      </c>
      <c r="N3327" t="s">
        <v>3275</v>
      </c>
      <c r="O3327" t="s">
        <v>3457</v>
      </c>
      <c r="Q3327" s="211">
        <v>3254</v>
      </c>
      <c r="S3327" t="s">
        <v>3796</v>
      </c>
      <c r="T3327" t="s">
        <v>2685</v>
      </c>
      <c r="U3327" s="213">
        <v>4.4800000000000004</v>
      </c>
      <c r="V3327" t="s">
        <v>1979</v>
      </c>
      <c r="W3327" t="s">
        <v>3459</v>
      </c>
      <c r="X3327" t="s">
        <v>3460</v>
      </c>
      <c r="Y3327" t="s">
        <v>3280</v>
      </c>
      <c r="Z3327" t="s">
        <v>4117</v>
      </c>
      <c r="AA3327">
        <v>790527</v>
      </c>
      <c r="AB3327" s="210">
        <v>37027.875</v>
      </c>
      <c r="AC3327" s="210">
        <v>37027.875</v>
      </c>
    </row>
    <row r="3328" spans="1:30" x14ac:dyDescent="0.2">
      <c r="A3328" s="44" t="str">
        <f t="shared" si="256"/>
        <v xml:space="preserve"> Metals Financial</v>
      </c>
      <c r="B3328" s="44" t="str">
        <f t="shared" si="257"/>
        <v/>
      </c>
      <c r="C3328" s="44" t="str">
        <f t="shared" si="258"/>
        <v>Metals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1</v>
      </c>
      <c r="F3328" s="225">
        <f t="shared" si="260"/>
        <v>20</v>
      </c>
      <c r="G3328" s="214">
        <v>1248185</v>
      </c>
      <c r="H3328" s="210">
        <v>37026.411145833335</v>
      </c>
      <c r="I3328" t="s">
        <v>2815</v>
      </c>
      <c r="M3328" t="s">
        <v>3801</v>
      </c>
      <c r="N3328" t="s">
        <v>2906</v>
      </c>
      <c r="O3328" t="s">
        <v>2907</v>
      </c>
      <c r="P3328" s="211">
        <v>20</v>
      </c>
      <c r="S3328" t="s">
        <v>2684</v>
      </c>
      <c r="T3328" t="s">
        <v>2685</v>
      </c>
      <c r="U3328" s="213">
        <v>957</v>
      </c>
      <c r="V3328" t="s">
        <v>2169</v>
      </c>
      <c r="W3328" t="s">
        <v>2820</v>
      </c>
      <c r="X3328" t="s">
        <v>2688</v>
      </c>
      <c r="Y3328" t="s">
        <v>2689</v>
      </c>
      <c r="Z3328" t="s">
        <v>2690</v>
      </c>
      <c r="AA3328">
        <v>2130099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25">
        <f t="shared" si="260"/>
        <v>8959</v>
      </c>
      <c r="G3329" s="214">
        <v>1248186</v>
      </c>
      <c r="H3329" s="210">
        <v>37026.411226851851</v>
      </c>
      <c r="I3329" t="s">
        <v>3324</v>
      </c>
      <c r="M3329" t="s">
        <v>3795</v>
      </c>
      <c r="N3329" t="s">
        <v>3275</v>
      </c>
      <c r="O3329" t="s">
        <v>3361</v>
      </c>
      <c r="Q3329" s="211">
        <v>8959</v>
      </c>
      <c r="S3329" t="s">
        <v>3796</v>
      </c>
      <c r="T3329" t="s">
        <v>2685</v>
      </c>
      <c r="U3329" s="213">
        <v>4.415</v>
      </c>
      <c r="V3329" t="s">
        <v>3498</v>
      </c>
      <c r="W3329" t="s">
        <v>3363</v>
      </c>
      <c r="X3329" t="s">
        <v>3364</v>
      </c>
      <c r="Y3329" t="s">
        <v>3280</v>
      </c>
      <c r="Z3329" t="s">
        <v>4117</v>
      </c>
      <c r="AA3329">
        <v>790529</v>
      </c>
      <c r="AB3329" s="210">
        <v>37027.875</v>
      </c>
      <c r="AC3329" s="210">
        <v>37027.875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25">
        <f t="shared" si="260"/>
        <v>2500</v>
      </c>
      <c r="G3330" s="214">
        <v>1248187</v>
      </c>
      <c r="H3330" s="210">
        <v>37026.411273148151</v>
      </c>
      <c r="I3330" t="s">
        <v>3324</v>
      </c>
      <c r="M3330" t="s">
        <v>3795</v>
      </c>
      <c r="N3330" t="s">
        <v>3275</v>
      </c>
      <c r="O3330" t="s">
        <v>3327</v>
      </c>
      <c r="Q3330" s="211">
        <v>2500</v>
      </c>
      <c r="S3330" t="s">
        <v>3796</v>
      </c>
      <c r="T3330" t="s">
        <v>2685</v>
      </c>
      <c r="U3330" s="213">
        <v>4.3150000000000004</v>
      </c>
      <c r="V3330" t="s">
        <v>2179</v>
      </c>
      <c r="W3330" t="s">
        <v>3328</v>
      </c>
      <c r="X3330" t="s">
        <v>3329</v>
      </c>
      <c r="Y3330" t="s">
        <v>3280</v>
      </c>
      <c r="Z3330" t="s">
        <v>4117</v>
      </c>
      <c r="AA3330">
        <v>790530</v>
      </c>
      <c r="AB3330" s="210">
        <v>37027.875</v>
      </c>
      <c r="AC3330" s="210">
        <v>37027.875</v>
      </c>
    </row>
    <row r="3331" spans="1:29" x14ac:dyDescent="0.2">
      <c r="A3331" s="44" t="str">
        <f t="shared" si="256"/>
        <v>US LPG Physical</v>
      </c>
      <c r="B3331" s="44" t="str">
        <f t="shared" si="257"/>
        <v>US</v>
      </c>
      <c r="C3331" s="44" t="str">
        <f t="shared" si="258"/>
        <v>LPG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25">
        <f t="shared" si="260"/>
        <v>5000</v>
      </c>
      <c r="G3331" s="214">
        <v>1248188</v>
      </c>
      <c r="H3331" s="210">
        <v>37026.41128472222</v>
      </c>
      <c r="I3331" t="s">
        <v>2241</v>
      </c>
      <c r="M3331" t="s">
        <v>3800</v>
      </c>
      <c r="N3331" t="s">
        <v>2242</v>
      </c>
      <c r="O3331" t="s">
        <v>2243</v>
      </c>
      <c r="Q3331" s="211">
        <v>5000</v>
      </c>
      <c r="S3331" t="s">
        <v>3807</v>
      </c>
      <c r="T3331" t="s">
        <v>2685</v>
      </c>
      <c r="U3331" s="213">
        <v>58</v>
      </c>
      <c r="V3331" t="s">
        <v>2244</v>
      </c>
      <c r="W3331" t="s">
        <v>2245</v>
      </c>
      <c r="X3331" t="s">
        <v>2246</v>
      </c>
      <c r="Y3331" t="s">
        <v>2803</v>
      </c>
      <c r="Z3331" t="s">
        <v>2247</v>
      </c>
      <c r="AA3331" t="s">
        <v>2248</v>
      </c>
      <c r="AB3331" s="210">
        <v>37012.875</v>
      </c>
      <c r="AC3331" s="210">
        <v>37042.875</v>
      </c>
    </row>
    <row r="3332" spans="1:29" x14ac:dyDescent="0.2">
      <c r="A3332" s="44" t="str">
        <f t="shared" si="256"/>
        <v>US Power Physical</v>
      </c>
      <c r="B3332" s="44" t="str">
        <f t="shared" si="257"/>
        <v>US</v>
      </c>
      <c r="C3332" s="44" t="str">
        <f t="shared" si="258"/>
        <v>Power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2</v>
      </c>
      <c r="F3332" s="225">
        <f t="shared" si="260"/>
        <v>100</v>
      </c>
      <c r="G3332" s="214">
        <v>1248189</v>
      </c>
      <c r="H3332" s="210">
        <v>37026.411319444444</v>
      </c>
      <c r="I3332" t="s">
        <v>3145</v>
      </c>
      <c r="M3332" t="s">
        <v>3886</v>
      </c>
      <c r="N3332" t="s">
        <v>3096</v>
      </c>
      <c r="O3332" t="s">
        <v>3509</v>
      </c>
      <c r="Q3332" s="211">
        <v>50</v>
      </c>
      <c r="S3332" t="s">
        <v>3794</v>
      </c>
      <c r="T3332" t="s">
        <v>2685</v>
      </c>
      <c r="U3332" s="213">
        <v>42.5</v>
      </c>
      <c r="V3332" t="s">
        <v>3170</v>
      </c>
      <c r="W3332" t="s">
        <v>3108</v>
      </c>
      <c r="X3332" t="s">
        <v>3109</v>
      </c>
      <c r="Y3332" t="s">
        <v>3074</v>
      </c>
      <c r="Z3332" t="s">
        <v>4112</v>
      </c>
      <c r="AA3332">
        <v>611310.1</v>
      </c>
      <c r="AB3332" s="210">
        <v>37028.875</v>
      </c>
      <c r="AC3332" s="210">
        <v>37029.875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25">
        <f t="shared" si="260"/>
        <v>5000</v>
      </c>
      <c r="G3333" s="214">
        <v>1248190</v>
      </c>
      <c r="H3333" s="210">
        <v>37026.41134259259</v>
      </c>
      <c r="I3333" t="s">
        <v>3261</v>
      </c>
      <c r="M3333" t="s">
        <v>3795</v>
      </c>
      <c r="N3333" t="s">
        <v>3275</v>
      </c>
      <c r="O3333" t="s">
        <v>3457</v>
      </c>
      <c r="P3333" s="211">
        <v>5000</v>
      </c>
      <c r="S3333" t="s">
        <v>3796</v>
      </c>
      <c r="T3333" t="s">
        <v>2685</v>
      </c>
      <c r="U3333" s="213">
        <v>4.47</v>
      </c>
      <c r="V3333" t="s">
        <v>3763</v>
      </c>
      <c r="W3333" t="s">
        <v>3459</v>
      </c>
      <c r="X3333" t="s">
        <v>3460</v>
      </c>
      <c r="Y3333" t="s">
        <v>3280</v>
      </c>
      <c r="Z3333" t="s">
        <v>4117</v>
      </c>
      <c r="AA3333">
        <v>790532</v>
      </c>
      <c r="AB3333" s="210">
        <v>37027.875</v>
      </c>
      <c r="AC3333" s="210">
        <v>37027.875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25">
        <f t="shared" si="260"/>
        <v>5000</v>
      </c>
      <c r="G3334" s="214">
        <v>1248192</v>
      </c>
      <c r="H3334" s="210">
        <v>37026.411365740743</v>
      </c>
      <c r="I3334" t="s">
        <v>3439</v>
      </c>
      <c r="M3334" t="s">
        <v>3795</v>
      </c>
      <c r="N3334" t="s">
        <v>3275</v>
      </c>
      <c r="O3334" t="s">
        <v>3340</v>
      </c>
      <c r="P3334" s="211">
        <v>5000</v>
      </c>
      <c r="S3334" t="s">
        <v>3796</v>
      </c>
      <c r="T3334" t="s">
        <v>2685</v>
      </c>
      <c r="U3334" s="213">
        <v>4.3099999999999996</v>
      </c>
      <c r="V3334" t="s">
        <v>3487</v>
      </c>
      <c r="W3334" t="s">
        <v>3328</v>
      </c>
      <c r="X3334" t="s">
        <v>3329</v>
      </c>
      <c r="Y3334" t="s">
        <v>3280</v>
      </c>
      <c r="Z3334" t="s">
        <v>4117</v>
      </c>
      <c r="AA3334">
        <v>790535</v>
      </c>
      <c r="AB3334" s="210">
        <v>37027.875</v>
      </c>
      <c r="AC3334" s="210">
        <v>37027.875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25">
        <f t="shared" si="260"/>
        <v>2000</v>
      </c>
      <c r="G3335" s="214">
        <v>1248191</v>
      </c>
      <c r="H3335" s="210">
        <v>37026.411365740743</v>
      </c>
      <c r="I3335" t="s">
        <v>3157</v>
      </c>
      <c r="M3335" t="s">
        <v>3795</v>
      </c>
      <c r="N3335" t="s">
        <v>3275</v>
      </c>
      <c r="O3335" t="s">
        <v>1478</v>
      </c>
      <c r="P3335" s="211">
        <v>2000</v>
      </c>
      <c r="S3335" t="s">
        <v>3796</v>
      </c>
      <c r="T3335" t="s">
        <v>2685</v>
      </c>
      <c r="U3335" s="213">
        <v>4.375</v>
      </c>
      <c r="V3335" t="s">
        <v>3277</v>
      </c>
      <c r="W3335" t="s">
        <v>3363</v>
      </c>
      <c r="X3335" t="s">
        <v>3364</v>
      </c>
      <c r="Y3335" t="s">
        <v>3280</v>
      </c>
      <c r="Z3335" t="s">
        <v>4117</v>
      </c>
      <c r="AA3335">
        <v>790533</v>
      </c>
      <c r="AB3335" s="210">
        <v>37027.875</v>
      </c>
      <c r="AC3335" s="210">
        <v>37027.875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25">
        <f t="shared" si="260"/>
        <v>5427</v>
      </c>
      <c r="G3336" s="214">
        <v>1248193</v>
      </c>
      <c r="H3336" s="210">
        <v>37026.411365740743</v>
      </c>
      <c r="I3336" t="s">
        <v>3439</v>
      </c>
      <c r="M3336" t="s">
        <v>3795</v>
      </c>
      <c r="N3336" t="s">
        <v>3275</v>
      </c>
      <c r="O3336" t="s">
        <v>3339</v>
      </c>
      <c r="Q3336" s="211">
        <v>5427</v>
      </c>
      <c r="S3336" t="s">
        <v>3796</v>
      </c>
      <c r="T3336" t="s">
        <v>2685</v>
      </c>
      <c r="U3336" s="213">
        <v>4.28</v>
      </c>
      <c r="V3336" t="s">
        <v>1790</v>
      </c>
      <c r="W3336" t="s">
        <v>3328</v>
      </c>
      <c r="X3336" t="s">
        <v>3329</v>
      </c>
      <c r="Y3336" t="s">
        <v>3280</v>
      </c>
      <c r="Z3336" t="s">
        <v>4117</v>
      </c>
      <c r="AA3336">
        <v>790534</v>
      </c>
      <c r="AB3336" s="210">
        <v>37027.875</v>
      </c>
      <c r="AC3336" s="210">
        <v>37027.875</v>
      </c>
    </row>
    <row r="3337" spans="1:29" x14ac:dyDescent="0.2">
      <c r="A3337" s="44" t="str">
        <f t="shared" si="256"/>
        <v xml:space="preserve"> Oil Products Financial</v>
      </c>
      <c r="B3337" s="44" t="str">
        <f t="shared" si="257"/>
        <v/>
      </c>
      <c r="C3337" s="44" t="str">
        <f t="shared" si="258"/>
        <v>Oil Products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30</v>
      </c>
      <c r="F3337" s="225">
        <f t="shared" si="260"/>
        <v>150000</v>
      </c>
      <c r="G3337" s="214">
        <v>1248194</v>
      </c>
      <c r="H3337" s="210">
        <v>37026.41138888889</v>
      </c>
      <c r="I3337" t="s">
        <v>3078</v>
      </c>
      <c r="M3337" t="s">
        <v>3799</v>
      </c>
      <c r="N3337" t="s">
        <v>3079</v>
      </c>
      <c r="O3337" t="s">
        <v>3080</v>
      </c>
      <c r="P3337" s="211">
        <v>5000</v>
      </c>
      <c r="S3337" t="s">
        <v>3803</v>
      </c>
      <c r="T3337" t="s">
        <v>2685</v>
      </c>
      <c r="U3337" s="213">
        <v>228.75</v>
      </c>
      <c r="V3337" t="s">
        <v>3081</v>
      </c>
      <c r="W3337" t="s">
        <v>3082</v>
      </c>
      <c r="X3337" t="s">
        <v>3083</v>
      </c>
      <c r="Y3337" t="s">
        <v>2803</v>
      </c>
      <c r="Z3337" t="s">
        <v>2942</v>
      </c>
      <c r="AA3337" t="s">
        <v>2249</v>
      </c>
      <c r="AB3337" s="210">
        <v>37043</v>
      </c>
      <c r="AC3337" s="210">
        <v>37072</v>
      </c>
    </row>
    <row r="3338" spans="1:29" x14ac:dyDescent="0.2">
      <c r="A3338" s="44" t="str">
        <f t="shared" si="256"/>
        <v xml:space="preserve"> Metals Financial</v>
      </c>
      <c r="B3338" s="44" t="str">
        <f t="shared" si="257"/>
        <v/>
      </c>
      <c r="C3338" s="44" t="str">
        <f t="shared" si="258"/>
        <v>Metals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1</v>
      </c>
      <c r="F3338" s="225">
        <f t="shared" si="260"/>
        <v>10</v>
      </c>
      <c r="G3338" s="214">
        <v>1248195</v>
      </c>
      <c r="H3338" s="210">
        <v>37026.411412037036</v>
      </c>
      <c r="I3338" t="s">
        <v>3059</v>
      </c>
      <c r="M3338" t="s">
        <v>3801</v>
      </c>
      <c r="N3338" t="s">
        <v>2906</v>
      </c>
      <c r="O3338" t="s">
        <v>2907</v>
      </c>
      <c r="Q3338" s="211">
        <v>10</v>
      </c>
      <c r="S3338" t="s">
        <v>2684</v>
      </c>
      <c r="T3338" t="s">
        <v>2685</v>
      </c>
      <c r="U3338" s="213">
        <v>958</v>
      </c>
      <c r="V3338" t="s">
        <v>2250</v>
      </c>
      <c r="W3338" t="s">
        <v>2820</v>
      </c>
      <c r="X3338" t="s">
        <v>2688</v>
      </c>
      <c r="Y3338" t="s">
        <v>2689</v>
      </c>
      <c r="Z3338" t="s">
        <v>2690</v>
      </c>
      <c r="AA3338">
        <v>2130101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25">
        <f t="shared" ref="F3339:F3402" si="265">E3339*SUM(P3339:Q3339)</f>
        <v>10000</v>
      </c>
      <c r="G3339" s="214">
        <v>1248196</v>
      </c>
      <c r="H3339" s="210">
        <v>37026.411504629628</v>
      </c>
      <c r="I3339" t="s">
        <v>3336</v>
      </c>
      <c r="M3339" t="s">
        <v>3795</v>
      </c>
      <c r="N3339" t="s">
        <v>3275</v>
      </c>
      <c r="O3339" t="s">
        <v>3461</v>
      </c>
      <c r="P3339" s="211">
        <v>10000</v>
      </c>
      <c r="S3339" t="s">
        <v>3796</v>
      </c>
      <c r="T3339" t="s">
        <v>2685</v>
      </c>
      <c r="U3339" s="213">
        <v>4.43</v>
      </c>
      <c r="V3339" t="s">
        <v>3393</v>
      </c>
      <c r="W3339" t="s">
        <v>3408</v>
      </c>
      <c r="X3339" t="s">
        <v>3462</v>
      </c>
      <c r="Y3339" t="s">
        <v>3280</v>
      </c>
      <c r="Z3339" t="s">
        <v>4117</v>
      </c>
      <c r="AA3339">
        <v>790537</v>
      </c>
      <c r="AB3339" s="210">
        <v>37027.875</v>
      </c>
      <c r="AC3339" s="210">
        <v>37027.875</v>
      </c>
    </row>
    <row r="3340" spans="1:29" x14ac:dyDescent="0.2">
      <c r="A3340" s="44" t="str">
        <f t="shared" si="261"/>
        <v>US Power Physical</v>
      </c>
      <c r="B3340" s="44" t="str">
        <f t="shared" si="262"/>
        <v>US</v>
      </c>
      <c r="C3340" s="44" t="str">
        <f t="shared" si="263"/>
        <v>Power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2</v>
      </c>
      <c r="F3340" s="225">
        <f t="shared" si="265"/>
        <v>100</v>
      </c>
      <c r="G3340" s="214">
        <v>1248197</v>
      </c>
      <c r="H3340" s="210">
        <v>37026.411550925928</v>
      </c>
      <c r="I3340" t="s">
        <v>3145</v>
      </c>
      <c r="M3340" t="s">
        <v>3886</v>
      </c>
      <c r="N3340" t="s">
        <v>3096</v>
      </c>
      <c r="O3340" t="s">
        <v>3509</v>
      </c>
      <c r="Q3340" s="211">
        <v>50</v>
      </c>
      <c r="S3340" t="s">
        <v>3794</v>
      </c>
      <c r="T3340" t="s">
        <v>2685</v>
      </c>
      <c r="U3340" s="213">
        <v>43</v>
      </c>
      <c r="V3340" t="s">
        <v>3170</v>
      </c>
      <c r="W3340" t="s">
        <v>3108</v>
      </c>
      <c r="X3340" t="s">
        <v>3109</v>
      </c>
      <c r="Y3340" t="s">
        <v>3074</v>
      </c>
      <c r="Z3340" t="s">
        <v>4112</v>
      </c>
      <c r="AA3340">
        <v>611311.1</v>
      </c>
      <c r="AB3340" s="210">
        <v>37028.875</v>
      </c>
      <c r="AC3340" s="210">
        <v>37029.875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25">
        <f t="shared" si="265"/>
        <v>5000</v>
      </c>
      <c r="G3341" s="214">
        <v>1248198</v>
      </c>
      <c r="H3341" s="210">
        <v>37026.411562499998</v>
      </c>
      <c r="I3341" t="s">
        <v>3621</v>
      </c>
      <c r="M3341" t="s">
        <v>3795</v>
      </c>
      <c r="N3341" t="s">
        <v>3275</v>
      </c>
      <c r="O3341" t="s">
        <v>3577</v>
      </c>
      <c r="P3341" s="211">
        <v>5000</v>
      </c>
      <c r="S3341" t="s">
        <v>3796</v>
      </c>
      <c r="T3341" t="s">
        <v>2685</v>
      </c>
      <c r="U3341" s="213">
        <v>5.2</v>
      </c>
      <c r="V3341" t="s">
        <v>3622</v>
      </c>
      <c r="W3341" t="s">
        <v>3579</v>
      </c>
      <c r="X3341" t="s">
        <v>3580</v>
      </c>
      <c r="Y3341" t="s">
        <v>3280</v>
      </c>
      <c r="Z3341" t="s">
        <v>4117</v>
      </c>
      <c r="AA3341">
        <v>790538</v>
      </c>
      <c r="AB3341" s="210">
        <v>37027.875</v>
      </c>
      <c r="AC3341" s="210">
        <v>37027.875</v>
      </c>
    </row>
    <row r="3342" spans="1:29" x14ac:dyDescent="0.2">
      <c r="A3342" s="44" t="str">
        <f t="shared" si="261"/>
        <v>US Gas Pipeline Capacity Financial</v>
      </c>
      <c r="B3342" s="44" t="str">
        <f t="shared" si="262"/>
        <v>US</v>
      </c>
      <c r="C3342" s="44" t="str">
        <f t="shared" si="263"/>
        <v>Gas Pipeline Capacity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</v>
      </c>
      <c r="F3342" s="225">
        <f t="shared" si="265"/>
        <v>4200</v>
      </c>
      <c r="G3342" s="214">
        <v>1248199</v>
      </c>
      <c r="H3342" s="210">
        <v>37026.411585648151</v>
      </c>
      <c r="I3342" t="s">
        <v>3157</v>
      </c>
      <c r="M3342" t="s">
        <v>3806</v>
      </c>
      <c r="N3342" t="s">
        <v>1363</v>
      </c>
      <c r="O3342" t="s">
        <v>1827</v>
      </c>
      <c r="Q3342" s="211">
        <v>4200</v>
      </c>
      <c r="S3342" t="s">
        <v>3796</v>
      </c>
      <c r="T3342" t="s">
        <v>2685</v>
      </c>
      <c r="U3342" s="213">
        <v>0.16500000000000001</v>
      </c>
      <c r="V3342" t="s">
        <v>1828</v>
      </c>
      <c r="W3342" t="s">
        <v>1366</v>
      </c>
      <c r="X3342" t="s">
        <v>1367</v>
      </c>
      <c r="Y3342" t="s">
        <v>1368</v>
      </c>
      <c r="Z3342" t="s">
        <v>1369</v>
      </c>
      <c r="AA3342">
        <v>40963</v>
      </c>
      <c r="AB3342" s="210">
        <v>37027.875</v>
      </c>
      <c r="AC3342" s="210">
        <v>37027.875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25">
        <f t="shared" si="265"/>
        <v>1000</v>
      </c>
      <c r="G3343" s="214">
        <v>1248201</v>
      </c>
      <c r="H3343" s="210">
        <v>37026.411620370367</v>
      </c>
      <c r="I3343" t="s">
        <v>1719</v>
      </c>
      <c r="M3343" t="s">
        <v>3795</v>
      </c>
      <c r="N3343" t="s">
        <v>3275</v>
      </c>
      <c r="O3343" t="s">
        <v>1250</v>
      </c>
      <c r="P3343" s="211">
        <v>1000</v>
      </c>
      <c r="S3343" t="s">
        <v>3796</v>
      </c>
      <c r="T3343" t="s">
        <v>2685</v>
      </c>
      <c r="U3343" s="213">
        <v>4.6950000000000003</v>
      </c>
      <c r="V3343" t="s">
        <v>1720</v>
      </c>
      <c r="W3343" t="s">
        <v>3491</v>
      </c>
      <c r="X3343" t="s">
        <v>3492</v>
      </c>
      <c r="Y3343" t="s">
        <v>3280</v>
      </c>
      <c r="Z3343" t="s">
        <v>4117</v>
      </c>
      <c r="AA3343">
        <v>790539</v>
      </c>
      <c r="AB3343" s="210">
        <v>37027.875</v>
      </c>
      <c r="AC3343" s="210">
        <v>37027.875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25">
        <f t="shared" si="265"/>
        <v>5000</v>
      </c>
      <c r="G3344" s="214">
        <v>1248202</v>
      </c>
      <c r="H3344" s="210">
        <v>37026.41165509259</v>
      </c>
      <c r="I3344" t="s">
        <v>3157</v>
      </c>
      <c r="M3344" t="s">
        <v>3795</v>
      </c>
      <c r="N3344" t="s">
        <v>3275</v>
      </c>
      <c r="O3344" t="s">
        <v>3584</v>
      </c>
      <c r="P3344" s="211">
        <v>5000</v>
      </c>
      <c r="S3344" t="s">
        <v>3796</v>
      </c>
      <c r="T3344" t="s">
        <v>2685</v>
      </c>
      <c r="U3344" s="213">
        <v>4.3499999999999996</v>
      </c>
      <c r="V3344" t="s">
        <v>1092</v>
      </c>
      <c r="W3344" t="s">
        <v>3586</v>
      </c>
      <c r="X3344" t="s">
        <v>3587</v>
      </c>
      <c r="Y3344" t="s">
        <v>3280</v>
      </c>
      <c r="Z3344" t="s">
        <v>4117</v>
      </c>
      <c r="AA3344">
        <v>790540</v>
      </c>
      <c r="AB3344" s="210">
        <v>37027.875</v>
      </c>
      <c r="AC3344" s="210">
        <v>37027.875</v>
      </c>
    </row>
    <row r="3345" spans="1:30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25">
        <f t="shared" si="265"/>
        <v>5000</v>
      </c>
      <c r="G3345" s="214">
        <v>1248204</v>
      </c>
      <c r="H3345" s="210">
        <v>37026.41170138889</v>
      </c>
      <c r="I3345" t="s">
        <v>3157</v>
      </c>
      <c r="M3345" t="s">
        <v>3795</v>
      </c>
      <c r="N3345" t="s">
        <v>3275</v>
      </c>
      <c r="O3345" t="s">
        <v>3588</v>
      </c>
      <c r="P3345" s="211">
        <v>5000</v>
      </c>
      <c r="S3345" t="s">
        <v>3796</v>
      </c>
      <c r="T3345" t="s">
        <v>2685</v>
      </c>
      <c r="U3345" s="213">
        <v>4.3499999999999996</v>
      </c>
      <c r="V3345" t="s">
        <v>1092</v>
      </c>
      <c r="W3345" t="s">
        <v>3586</v>
      </c>
      <c r="X3345" t="s">
        <v>3587</v>
      </c>
      <c r="Y3345" t="s">
        <v>3280</v>
      </c>
      <c r="Z3345" t="s">
        <v>4117</v>
      </c>
      <c r="AA3345">
        <v>790541</v>
      </c>
      <c r="AB3345" s="210">
        <v>37027.875</v>
      </c>
      <c r="AC3345" s="210">
        <v>37027.875</v>
      </c>
    </row>
    <row r="3346" spans="1:30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25">
        <f t="shared" si="265"/>
        <v>5129</v>
      </c>
      <c r="G3346" s="214">
        <v>1248205</v>
      </c>
      <c r="H3346" s="210">
        <v>37026.411724537036</v>
      </c>
      <c r="I3346" t="s">
        <v>3234</v>
      </c>
      <c r="M3346" t="s">
        <v>3795</v>
      </c>
      <c r="N3346" t="s">
        <v>3275</v>
      </c>
      <c r="O3346" t="s">
        <v>3516</v>
      </c>
      <c r="Q3346" s="211">
        <v>5129</v>
      </c>
      <c r="S3346" t="s">
        <v>3796</v>
      </c>
      <c r="T3346" t="s">
        <v>2685</v>
      </c>
      <c r="U3346" s="213">
        <v>4.6900000000000004</v>
      </c>
      <c r="V3346" t="s">
        <v>3595</v>
      </c>
      <c r="W3346" t="s">
        <v>3518</v>
      </c>
      <c r="X3346" t="s">
        <v>3519</v>
      </c>
      <c r="Y3346" t="s">
        <v>3280</v>
      </c>
      <c r="Z3346" t="s">
        <v>4117</v>
      </c>
      <c r="AA3346">
        <v>790542</v>
      </c>
      <c r="AB3346" s="210">
        <v>37027.875</v>
      </c>
      <c r="AC3346" s="210">
        <v>37027.875</v>
      </c>
    </row>
    <row r="3347" spans="1:30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25">
        <f t="shared" si="265"/>
        <v>5000</v>
      </c>
      <c r="G3347" s="214">
        <v>1248206</v>
      </c>
      <c r="H3347" s="210">
        <v>37026.411736111113</v>
      </c>
      <c r="I3347" t="s">
        <v>1084</v>
      </c>
      <c r="M3347" t="s">
        <v>3795</v>
      </c>
      <c r="N3347" t="s">
        <v>3275</v>
      </c>
      <c r="O3347" t="s">
        <v>1250</v>
      </c>
      <c r="P3347" s="211">
        <v>5000</v>
      </c>
      <c r="S3347" t="s">
        <v>3796</v>
      </c>
      <c r="T3347" t="s">
        <v>2685</v>
      </c>
      <c r="U3347" s="213">
        <v>4.6950000000000003</v>
      </c>
      <c r="V3347" t="s">
        <v>1415</v>
      </c>
      <c r="W3347" t="s">
        <v>3491</v>
      </c>
      <c r="X3347" t="s">
        <v>3492</v>
      </c>
      <c r="Y3347" t="s">
        <v>3280</v>
      </c>
      <c r="Z3347" t="s">
        <v>4117</v>
      </c>
      <c r="AA3347">
        <v>790543</v>
      </c>
      <c r="AB3347" s="210">
        <v>37027.875</v>
      </c>
      <c r="AC3347" s="210">
        <v>37027.875</v>
      </c>
    </row>
    <row r="3348" spans="1:30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25">
        <f t="shared" si="265"/>
        <v>4000</v>
      </c>
      <c r="G3348" s="214">
        <v>1248207</v>
      </c>
      <c r="H3348" s="210">
        <v>37026.411770833336</v>
      </c>
      <c r="I3348" t="s">
        <v>3234</v>
      </c>
      <c r="M3348" t="s">
        <v>3795</v>
      </c>
      <c r="N3348" t="s">
        <v>3275</v>
      </c>
      <c r="O3348" t="s">
        <v>1250</v>
      </c>
      <c r="P3348" s="211">
        <v>4000</v>
      </c>
      <c r="S3348" t="s">
        <v>3796</v>
      </c>
      <c r="T3348" t="s">
        <v>2685</v>
      </c>
      <c r="U3348" s="213">
        <v>4.6950000000000003</v>
      </c>
      <c r="V3348" t="s">
        <v>3571</v>
      </c>
      <c r="W3348" t="s">
        <v>3491</v>
      </c>
      <c r="X3348" t="s">
        <v>3492</v>
      </c>
      <c r="Y3348" t="s">
        <v>3280</v>
      </c>
      <c r="Z3348" t="s">
        <v>4117</v>
      </c>
      <c r="AA3348">
        <v>790544</v>
      </c>
      <c r="AB3348" s="210">
        <v>37027.875</v>
      </c>
      <c r="AC3348" s="210">
        <v>37027.875</v>
      </c>
    </row>
    <row r="3349" spans="1:30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25">
        <f t="shared" si="265"/>
        <v>10000</v>
      </c>
      <c r="G3349" s="214">
        <v>1248208</v>
      </c>
      <c r="H3349" s="210">
        <v>37026.411817129629</v>
      </c>
      <c r="I3349" t="s">
        <v>3488</v>
      </c>
      <c r="M3349" t="s">
        <v>3795</v>
      </c>
      <c r="N3349" t="s">
        <v>3275</v>
      </c>
      <c r="O3349" t="s">
        <v>1250</v>
      </c>
      <c r="P3349" s="211">
        <v>10000</v>
      </c>
      <c r="S3349" t="s">
        <v>3796</v>
      </c>
      <c r="T3349" t="s">
        <v>2685</v>
      </c>
      <c r="U3349" s="213">
        <v>4.6849999999999996</v>
      </c>
      <c r="V3349" t="s">
        <v>3490</v>
      </c>
      <c r="W3349" t="s">
        <v>3491</v>
      </c>
      <c r="X3349" t="s">
        <v>3492</v>
      </c>
      <c r="Y3349" t="s">
        <v>3280</v>
      </c>
      <c r="Z3349" t="s">
        <v>4117</v>
      </c>
      <c r="AA3349">
        <v>790545</v>
      </c>
      <c r="AB3349" s="210">
        <v>37027.875</v>
      </c>
      <c r="AC3349" s="210">
        <v>37027.875</v>
      </c>
    </row>
    <row r="3350" spans="1:30" x14ac:dyDescent="0.2">
      <c r="A3350" s="44" t="str">
        <f t="shared" si="261"/>
        <v>US Power Physical</v>
      </c>
      <c r="B3350" s="44" t="str">
        <f t="shared" si="262"/>
        <v>US</v>
      </c>
      <c r="C3350" s="44" t="str">
        <f t="shared" si="263"/>
        <v>Power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2</v>
      </c>
      <c r="F3350" s="225">
        <f t="shared" si="265"/>
        <v>100</v>
      </c>
      <c r="G3350" s="214">
        <v>1248209</v>
      </c>
      <c r="H3350" s="210">
        <v>37026.411886574075</v>
      </c>
      <c r="I3350" t="s">
        <v>3145</v>
      </c>
      <c r="M3350" t="s">
        <v>3886</v>
      </c>
      <c r="N3350" t="s">
        <v>3096</v>
      </c>
      <c r="O3350" t="s">
        <v>3208</v>
      </c>
      <c r="Q3350" s="211">
        <v>50</v>
      </c>
      <c r="S3350" t="s">
        <v>3794</v>
      </c>
      <c r="T3350" t="s">
        <v>2685</v>
      </c>
      <c r="U3350" s="213">
        <v>38.75</v>
      </c>
      <c r="V3350" t="s">
        <v>3186</v>
      </c>
      <c r="W3350" t="s">
        <v>3138</v>
      </c>
      <c r="X3350" t="s">
        <v>3139</v>
      </c>
      <c r="Y3350" t="s">
        <v>3074</v>
      </c>
      <c r="Z3350" t="s">
        <v>4112</v>
      </c>
      <c r="AA3350">
        <v>611313.1</v>
      </c>
      <c r="AB3350" s="210">
        <v>37028.875</v>
      </c>
      <c r="AC3350" s="210">
        <v>37029.875</v>
      </c>
    </row>
    <row r="3351" spans="1:30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25">
        <f t="shared" si="265"/>
        <v>10000</v>
      </c>
      <c r="G3351" s="214">
        <v>1248210</v>
      </c>
      <c r="H3351" s="210">
        <v>37026.411921296298</v>
      </c>
      <c r="I3351" t="s">
        <v>4237</v>
      </c>
      <c r="M3351" t="s">
        <v>3795</v>
      </c>
      <c r="N3351" t="s">
        <v>3275</v>
      </c>
      <c r="O3351" t="s">
        <v>1250</v>
      </c>
      <c r="Q3351" s="211">
        <v>10000</v>
      </c>
      <c r="S3351" t="s">
        <v>3796</v>
      </c>
      <c r="T3351" t="s">
        <v>2685</v>
      </c>
      <c r="U3351" s="213">
        <v>4.6950000000000003</v>
      </c>
      <c r="V3351" t="s">
        <v>3538</v>
      </c>
      <c r="W3351" t="s">
        <v>3491</v>
      </c>
      <c r="X3351" t="s">
        <v>3492</v>
      </c>
      <c r="Y3351" t="s">
        <v>3280</v>
      </c>
      <c r="Z3351" t="s">
        <v>4117</v>
      </c>
      <c r="AA3351">
        <v>790546</v>
      </c>
      <c r="AB3351" s="210">
        <v>37027.875</v>
      </c>
      <c r="AC3351" s="210">
        <v>37027.875</v>
      </c>
    </row>
    <row r="3352" spans="1:30" x14ac:dyDescent="0.2">
      <c r="A3352" s="44" t="str">
        <f t="shared" si="261"/>
        <v>US Natural Gas Financial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Financial</v>
      </c>
      <c r="E3352" s="44">
        <f>IF(VLOOKUP(S3352,'DD-Lookup'!$J$6:$L$50,3,FALSE)="Monthly",(YEAR(AC3352)-YEAR(AB3352))*12+MONTH(AC3352)-MONTH(AB3352)+1,(AC3352-AB3352+1))</f>
        <v>151</v>
      </c>
      <c r="F3352" s="225">
        <f t="shared" si="265"/>
        <v>755000</v>
      </c>
      <c r="G3352" s="214">
        <v>1248211</v>
      </c>
      <c r="H3352" s="210">
        <v>37026.411944444444</v>
      </c>
      <c r="I3352" t="s">
        <v>3212</v>
      </c>
      <c r="M3352" t="s">
        <v>3795</v>
      </c>
      <c r="N3352" t="s">
        <v>3247</v>
      </c>
      <c r="O3352" t="s">
        <v>3346</v>
      </c>
      <c r="P3352" s="211">
        <v>5000</v>
      </c>
      <c r="S3352" t="s">
        <v>3796</v>
      </c>
      <c r="T3352" t="s">
        <v>2685</v>
      </c>
      <c r="U3352" s="213">
        <v>4.915</v>
      </c>
      <c r="V3352" t="s">
        <v>2181</v>
      </c>
      <c r="W3352" t="s">
        <v>3975</v>
      </c>
      <c r="X3352" t="s">
        <v>3250</v>
      </c>
      <c r="Y3352" t="s">
        <v>2803</v>
      </c>
      <c r="Z3352" t="s">
        <v>4117</v>
      </c>
      <c r="AA3352" t="s">
        <v>2251</v>
      </c>
      <c r="AB3352" s="210">
        <v>37196</v>
      </c>
      <c r="AC3352" s="210">
        <v>37346</v>
      </c>
      <c r="AD3352">
        <f>(AC3352-AB3352+1)*SUM(P3352:Q3352)</f>
        <v>755000</v>
      </c>
    </row>
    <row r="3353" spans="1:30" x14ac:dyDescent="0.2">
      <c r="A3353" s="44" t="str">
        <f t="shared" si="261"/>
        <v>US Natural Gas Financial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30</v>
      </c>
      <c r="F3353" s="225">
        <f t="shared" si="265"/>
        <v>150000</v>
      </c>
      <c r="G3353" s="214">
        <v>1248212</v>
      </c>
      <c r="H3353" s="210">
        <v>37026.411956018521</v>
      </c>
      <c r="I3353" t="s">
        <v>1140</v>
      </c>
      <c r="M3353" t="s">
        <v>3795</v>
      </c>
      <c r="N3353" t="s">
        <v>3247</v>
      </c>
      <c r="O3353" t="s">
        <v>3732</v>
      </c>
      <c r="P3353" s="211">
        <v>5000</v>
      </c>
      <c r="S3353" t="s">
        <v>3796</v>
      </c>
      <c r="T3353" t="s">
        <v>2685</v>
      </c>
      <c r="U3353" s="213">
        <v>4.9400000000000004</v>
      </c>
      <c r="V3353" t="s">
        <v>1141</v>
      </c>
      <c r="W3353" t="s">
        <v>3539</v>
      </c>
      <c r="X3353" t="s">
        <v>3733</v>
      </c>
      <c r="Y3353" t="s">
        <v>2803</v>
      </c>
      <c r="Z3353" t="s">
        <v>4117</v>
      </c>
      <c r="AA3353" t="s">
        <v>2252</v>
      </c>
      <c r="AB3353" s="210">
        <v>37043.875</v>
      </c>
      <c r="AC3353" s="210">
        <v>37072.875</v>
      </c>
      <c r="AD3353">
        <f>(AC3353-AB3353+1)*SUM(P3353:Q3353)</f>
        <v>150000</v>
      </c>
    </row>
    <row r="3354" spans="1:30" x14ac:dyDescent="0.2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16</v>
      </c>
      <c r="F3354" s="225">
        <f t="shared" si="265"/>
        <v>240000</v>
      </c>
      <c r="G3354" s="214">
        <v>1248214</v>
      </c>
      <c r="H3354" s="210">
        <v>37026.411979166667</v>
      </c>
      <c r="I3354" t="s">
        <v>3287</v>
      </c>
      <c r="M3354" t="s">
        <v>3795</v>
      </c>
      <c r="N3354" t="s">
        <v>3247</v>
      </c>
      <c r="O3354" t="s">
        <v>3422</v>
      </c>
      <c r="P3354" s="211">
        <v>15000</v>
      </c>
      <c r="S3354" t="s">
        <v>3796</v>
      </c>
      <c r="T3354" t="s">
        <v>2685</v>
      </c>
      <c r="U3354" s="213">
        <v>4.4550000000000001</v>
      </c>
      <c r="V3354" t="s">
        <v>1037</v>
      </c>
      <c r="W3354" t="s">
        <v>3424</v>
      </c>
      <c r="X3354" t="s">
        <v>3425</v>
      </c>
      <c r="Y3354" t="s">
        <v>2803</v>
      </c>
      <c r="Z3354" t="s">
        <v>4117</v>
      </c>
      <c r="AA3354" t="s">
        <v>2253</v>
      </c>
      <c r="AB3354" s="210">
        <v>37027.875</v>
      </c>
      <c r="AC3354" s="210">
        <v>37042.875</v>
      </c>
      <c r="AD3354">
        <f>(AC3354-AB3354+1)*SUM(P3354:Q3354)</f>
        <v>240000</v>
      </c>
    </row>
    <row r="3355" spans="1:30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25">
        <f t="shared" si="265"/>
        <v>10000</v>
      </c>
      <c r="G3355" s="214">
        <v>1248215</v>
      </c>
      <c r="H3355" s="210">
        <v>37026.411979166667</v>
      </c>
      <c r="I3355" t="s">
        <v>4237</v>
      </c>
      <c r="M3355" t="s">
        <v>3795</v>
      </c>
      <c r="N3355" t="s">
        <v>3275</v>
      </c>
      <c r="O3355" t="s">
        <v>1250</v>
      </c>
      <c r="Q3355" s="211">
        <v>10000</v>
      </c>
      <c r="S3355" t="s">
        <v>3796</v>
      </c>
      <c r="T3355" t="s">
        <v>2685</v>
      </c>
      <c r="U3355" s="213">
        <v>4.7050000000000001</v>
      </c>
      <c r="V3355" t="s">
        <v>3538</v>
      </c>
      <c r="W3355" t="s">
        <v>3491</v>
      </c>
      <c r="X3355" t="s">
        <v>3492</v>
      </c>
      <c r="Y3355" t="s">
        <v>3280</v>
      </c>
      <c r="Z3355" t="s">
        <v>4117</v>
      </c>
      <c r="AA3355">
        <v>790547</v>
      </c>
      <c r="AB3355" s="210">
        <v>37027.875</v>
      </c>
      <c r="AC3355" s="210">
        <v>37027.875</v>
      </c>
    </row>
    <row r="3356" spans="1:30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25">
        <f t="shared" si="265"/>
        <v>5000</v>
      </c>
      <c r="G3356" s="214">
        <v>1248216</v>
      </c>
      <c r="H3356" s="210">
        <v>37026.412037037036</v>
      </c>
      <c r="I3356" t="s">
        <v>1084</v>
      </c>
      <c r="M3356" t="s">
        <v>3795</v>
      </c>
      <c r="N3356" t="s">
        <v>3275</v>
      </c>
      <c r="O3356" t="s">
        <v>3340</v>
      </c>
      <c r="Q3356" s="211">
        <v>5000</v>
      </c>
      <c r="S3356" t="s">
        <v>3796</v>
      </c>
      <c r="T3356" t="s">
        <v>2685</v>
      </c>
      <c r="U3356" s="213">
        <v>4.3150000000000004</v>
      </c>
      <c r="V3356" t="s">
        <v>1415</v>
      </c>
      <c r="W3356" t="s">
        <v>3328</v>
      </c>
      <c r="X3356" t="s">
        <v>3329</v>
      </c>
      <c r="Y3356" t="s">
        <v>3280</v>
      </c>
      <c r="Z3356" t="s">
        <v>4117</v>
      </c>
      <c r="AA3356">
        <v>790548</v>
      </c>
      <c r="AB3356" s="210">
        <v>37027.875</v>
      </c>
      <c r="AC3356" s="210">
        <v>37027.875</v>
      </c>
    </row>
    <row r="3357" spans="1:30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25">
        <f t="shared" si="265"/>
        <v>10000</v>
      </c>
      <c r="G3357" s="214">
        <v>1248217</v>
      </c>
      <c r="H3357" s="210">
        <v>37026.412118055552</v>
      </c>
      <c r="I3357" t="s">
        <v>3822</v>
      </c>
      <c r="M3357" t="s">
        <v>3795</v>
      </c>
      <c r="N3357" t="s">
        <v>3275</v>
      </c>
      <c r="O3357" t="s">
        <v>1250</v>
      </c>
      <c r="Q3357" s="211">
        <v>10000</v>
      </c>
      <c r="S3357" t="s">
        <v>3796</v>
      </c>
      <c r="T3357" t="s">
        <v>2685</v>
      </c>
      <c r="U3357" s="213">
        <v>4.7149999999999999</v>
      </c>
      <c r="V3357" t="s">
        <v>2254</v>
      </c>
      <c r="W3357" t="s">
        <v>3491</v>
      </c>
      <c r="X3357" t="s">
        <v>3492</v>
      </c>
      <c r="Y3357" t="s">
        <v>3280</v>
      </c>
      <c r="Z3357" t="s">
        <v>4117</v>
      </c>
      <c r="AA3357">
        <v>790549</v>
      </c>
      <c r="AB3357" s="210">
        <v>37027.875</v>
      </c>
      <c r="AC3357" s="210">
        <v>37027.875</v>
      </c>
    </row>
    <row r="3358" spans="1:30" x14ac:dyDescent="0.2">
      <c r="A3358" s="44" t="str">
        <f t="shared" si="261"/>
        <v>US Natural Gas Financial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30</v>
      </c>
      <c r="F3358" s="225">
        <f t="shared" si="265"/>
        <v>3000</v>
      </c>
      <c r="G3358" s="214">
        <v>1248218</v>
      </c>
      <c r="H3358" s="210">
        <v>37026.412152777775</v>
      </c>
      <c r="I3358" t="s">
        <v>3324</v>
      </c>
      <c r="M3358" t="s">
        <v>3795</v>
      </c>
      <c r="N3358" t="s">
        <v>1485</v>
      </c>
      <c r="O3358" t="s">
        <v>1486</v>
      </c>
      <c r="Q3358" s="211">
        <v>100</v>
      </c>
      <c r="S3358" t="s">
        <v>1215</v>
      </c>
      <c r="T3358" t="s">
        <v>2685</v>
      </c>
      <c r="U3358" s="213">
        <v>7.0000000000000007E-2</v>
      </c>
      <c r="V3358" t="s">
        <v>3325</v>
      </c>
      <c r="W3358" t="s">
        <v>1216</v>
      </c>
      <c r="X3358" t="s">
        <v>1217</v>
      </c>
      <c r="Y3358" t="s">
        <v>2803</v>
      </c>
      <c r="Z3358" t="s">
        <v>4117</v>
      </c>
      <c r="AA3358" t="s">
        <v>2255</v>
      </c>
      <c r="AB3358" s="210">
        <v>37043</v>
      </c>
      <c r="AC3358" s="210">
        <v>37072</v>
      </c>
      <c r="AD3358">
        <f>(AC3358-AB3358+1)*SUM(P3358:Q3358)</f>
        <v>3000</v>
      </c>
    </row>
    <row r="3359" spans="1:30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25">
        <f t="shared" si="265"/>
        <v>1129</v>
      </c>
      <c r="G3359" s="214">
        <v>1248219</v>
      </c>
      <c r="H3359" s="210">
        <v>37026.412152777775</v>
      </c>
      <c r="I3359" t="s">
        <v>3234</v>
      </c>
      <c r="M3359" t="s">
        <v>3795</v>
      </c>
      <c r="N3359" t="s">
        <v>3275</v>
      </c>
      <c r="O3359" t="s">
        <v>1250</v>
      </c>
      <c r="P3359" s="211">
        <v>1129</v>
      </c>
      <c r="S3359" t="s">
        <v>3796</v>
      </c>
      <c r="T3359" t="s">
        <v>2685</v>
      </c>
      <c r="U3359" s="213">
        <v>4.7050000000000001</v>
      </c>
      <c r="V3359" t="s">
        <v>3571</v>
      </c>
      <c r="W3359" t="s">
        <v>3491</v>
      </c>
      <c r="X3359" t="s">
        <v>3492</v>
      </c>
      <c r="Y3359" t="s">
        <v>3280</v>
      </c>
      <c r="Z3359" t="s">
        <v>4117</v>
      </c>
      <c r="AA3359">
        <v>790550</v>
      </c>
      <c r="AB3359" s="210">
        <v>37027.875</v>
      </c>
      <c r="AC3359" s="210">
        <v>37027.875</v>
      </c>
    </row>
    <row r="3360" spans="1:30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25">
        <f t="shared" si="265"/>
        <v>5000</v>
      </c>
      <c r="G3360" s="214">
        <v>1248221</v>
      </c>
      <c r="H3360" s="210">
        <v>37026.412210648145</v>
      </c>
      <c r="I3360" t="s">
        <v>3234</v>
      </c>
      <c r="M3360" t="s">
        <v>3795</v>
      </c>
      <c r="N3360" t="s">
        <v>3275</v>
      </c>
      <c r="O3360" t="s">
        <v>3600</v>
      </c>
      <c r="Q3360" s="211">
        <v>5000</v>
      </c>
      <c r="S3360" t="s">
        <v>3796</v>
      </c>
      <c r="T3360" t="s">
        <v>2685</v>
      </c>
      <c r="U3360" s="213">
        <v>4.4400000000000004</v>
      </c>
      <c r="V3360" t="s">
        <v>2100</v>
      </c>
      <c r="W3360" t="s">
        <v>3471</v>
      </c>
      <c r="X3360" t="s">
        <v>3587</v>
      </c>
      <c r="Y3360" t="s">
        <v>3280</v>
      </c>
      <c r="Z3360" t="s">
        <v>4117</v>
      </c>
      <c r="AA3360">
        <v>790552</v>
      </c>
      <c r="AB3360" s="210">
        <v>37027.875</v>
      </c>
      <c r="AC3360" s="210">
        <v>37027.875</v>
      </c>
    </row>
    <row r="3361" spans="1:30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25">
        <f t="shared" si="265"/>
        <v>4300</v>
      </c>
      <c r="G3361" s="214">
        <v>1248222</v>
      </c>
      <c r="H3361" s="210">
        <v>37026.412222222221</v>
      </c>
      <c r="I3361" t="s">
        <v>3324</v>
      </c>
      <c r="M3361" t="s">
        <v>3795</v>
      </c>
      <c r="N3361" t="s">
        <v>3275</v>
      </c>
      <c r="O3361" t="s">
        <v>3584</v>
      </c>
      <c r="Q3361" s="211">
        <v>4300</v>
      </c>
      <c r="S3361" t="s">
        <v>3796</v>
      </c>
      <c r="T3361" t="s">
        <v>2685</v>
      </c>
      <c r="U3361" s="213">
        <v>4.3624999999999998</v>
      </c>
      <c r="V3361" t="s">
        <v>1781</v>
      </c>
      <c r="W3361" t="s">
        <v>3586</v>
      </c>
      <c r="X3361" t="s">
        <v>3587</v>
      </c>
      <c r="Y3361" t="s">
        <v>3280</v>
      </c>
      <c r="Z3361" t="s">
        <v>4117</v>
      </c>
      <c r="AA3361">
        <v>790553</v>
      </c>
      <c r="AB3361" s="210">
        <v>37027.875</v>
      </c>
      <c r="AC3361" s="210">
        <v>37027.875</v>
      </c>
    </row>
    <row r="3362" spans="1:30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25">
        <f t="shared" si="265"/>
        <v>2500</v>
      </c>
      <c r="G3362" s="214">
        <v>1248223</v>
      </c>
      <c r="H3362" s="210">
        <v>37026.412280092591</v>
      </c>
      <c r="I3362" t="s">
        <v>3234</v>
      </c>
      <c r="M3362" t="s">
        <v>3795</v>
      </c>
      <c r="N3362" t="s">
        <v>3275</v>
      </c>
      <c r="O3362" t="s">
        <v>3516</v>
      </c>
      <c r="Q3362" s="211">
        <v>2500</v>
      </c>
      <c r="S3362" t="s">
        <v>3796</v>
      </c>
      <c r="T3362" t="s">
        <v>2685</v>
      </c>
      <c r="U3362" s="213">
        <v>4.7</v>
      </c>
      <c r="V3362" t="s">
        <v>3595</v>
      </c>
      <c r="W3362" t="s">
        <v>3518</v>
      </c>
      <c r="X3362" t="s">
        <v>3519</v>
      </c>
      <c r="Y3362" t="s">
        <v>3280</v>
      </c>
      <c r="Z3362" t="s">
        <v>4117</v>
      </c>
      <c r="AA3362">
        <v>790554</v>
      </c>
      <c r="AB3362" s="210">
        <v>37027.875</v>
      </c>
      <c r="AC3362" s="210">
        <v>37027.875</v>
      </c>
    </row>
    <row r="3363" spans="1:30" x14ac:dyDescent="0.2">
      <c r="A3363" s="44" t="str">
        <f t="shared" si="261"/>
        <v>US Power Physical</v>
      </c>
      <c r="B3363" s="44" t="str">
        <f t="shared" si="262"/>
        <v>US</v>
      </c>
      <c r="C3363" s="44" t="str">
        <f t="shared" si="263"/>
        <v>Power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2</v>
      </c>
      <c r="F3363" s="225">
        <f t="shared" si="265"/>
        <v>100</v>
      </c>
      <c r="G3363" s="214">
        <v>1248224</v>
      </c>
      <c r="H3363" s="210">
        <v>37026.412314814814</v>
      </c>
      <c r="I3363" t="s">
        <v>3131</v>
      </c>
      <c r="M3363" t="s">
        <v>3886</v>
      </c>
      <c r="N3363" t="s">
        <v>3096</v>
      </c>
      <c r="O3363" t="s">
        <v>3509</v>
      </c>
      <c r="Q3363" s="211">
        <v>50</v>
      </c>
      <c r="S3363" t="s">
        <v>3794</v>
      </c>
      <c r="T3363" t="s">
        <v>2685</v>
      </c>
      <c r="U3363" s="213">
        <v>43.5</v>
      </c>
      <c r="V3363" t="s">
        <v>3132</v>
      </c>
      <c r="W3363" t="s">
        <v>3108</v>
      </c>
      <c r="X3363" t="s">
        <v>3109</v>
      </c>
      <c r="Y3363" t="s">
        <v>3074</v>
      </c>
      <c r="Z3363" t="s">
        <v>4112</v>
      </c>
      <c r="AA3363">
        <v>611314.1</v>
      </c>
      <c r="AB3363" s="210">
        <v>37028.875</v>
      </c>
      <c r="AC3363" s="210">
        <v>37029.875</v>
      </c>
    </row>
    <row r="3364" spans="1:30" x14ac:dyDescent="0.2">
      <c r="A3364" s="44" t="str">
        <f t="shared" si="261"/>
        <v xml:space="preserve"> Natural Gas Physical</v>
      </c>
      <c r="B3364" s="44" t="str">
        <f t="shared" si="262"/>
        <v/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25">
        <f t="shared" si="265"/>
        <v>10000</v>
      </c>
      <c r="G3364" s="214">
        <v>1248226</v>
      </c>
      <c r="H3364" s="210">
        <v>37026.41233796296</v>
      </c>
      <c r="I3364" t="s">
        <v>1305</v>
      </c>
      <c r="M3364" t="s">
        <v>3795</v>
      </c>
      <c r="N3364" t="s">
        <v>3623</v>
      </c>
      <c r="O3364" t="s">
        <v>3624</v>
      </c>
      <c r="P3364" s="211">
        <v>10000</v>
      </c>
      <c r="S3364" t="s">
        <v>4320</v>
      </c>
      <c r="T3364" t="s">
        <v>3625</v>
      </c>
      <c r="U3364" s="213">
        <v>6.04</v>
      </c>
      <c r="V3364" t="s">
        <v>1455</v>
      </c>
      <c r="W3364" t="s">
        <v>3627</v>
      </c>
      <c r="X3364" t="s">
        <v>3628</v>
      </c>
      <c r="Y3364" t="s">
        <v>3280</v>
      </c>
      <c r="Z3364" t="s">
        <v>4118</v>
      </c>
      <c r="AA3364">
        <v>790555</v>
      </c>
      <c r="AB3364" s="210">
        <v>37026.875</v>
      </c>
      <c r="AC3364" s="210">
        <v>37026.875</v>
      </c>
    </row>
    <row r="3365" spans="1:30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25">
        <f t="shared" si="265"/>
        <v>2500</v>
      </c>
      <c r="G3365" s="214">
        <v>1248227</v>
      </c>
      <c r="H3365" s="210">
        <v>37026.412361111114</v>
      </c>
      <c r="I3365" t="s">
        <v>3234</v>
      </c>
      <c r="M3365" t="s">
        <v>3795</v>
      </c>
      <c r="N3365" t="s">
        <v>3275</v>
      </c>
      <c r="O3365" t="s">
        <v>1250</v>
      </c>
      <c r="P3365" s="211">
        <v>2500</v>
      </c>
      <c r="S3365" t="s">
        <v>3796</v>
      </c>
      <c r="T3365" t="s">
        <v>2685</v>
      </c>
      <c r="U3365" s="213">
        <v>4.7050000000000001</v>
      </c>
      <c r="V3365" t="s">
        <v>3595</v>
      </c>
      <c r="W3365" t="s">
        <v>3491</v>
      </c>
      <c r="X3365" t="s">
        <v>3492</v>
      </c>
      <c r="Y3365" t="s">
        <v>3280</v>
      </c>
      <c r="Z3365" t="s">
        <v>4117</v>
      </c>
      <c r="AA3365">
        <v>790556</v>
      </c>
      <c r="AB3365" s="210">
        <v>37027.875</v>
      </c>
      <c r="AC3365" s="210">
        <v>37027.875</v>
      </c>
    </row>
    <row r="3366" spans="1:30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25">
        <f t="shared" si="265"/>
        <v>2816</v>
      </c>
      <c r="G3366" s="214">
        <v>1248228</v>
      </c>
      <c r="H3366" s="210">
        <v>37026.412488425929</v>
      </c>
      <c r="I3366" t="s">
        <v>3324</v>
      </c>
      <c r="M3366" t="s">
        <v>3795</v>
      </c>
      <c r="N3366" t="s">
        <v>3275</v>
      </c>
      <c r="O3366" t="s">
        <v>3340</v>
      </c>
      <c r="Q3366" s="211">
        <v>2816</v>
      </c>
      <c r="S3366" t="s">
        <v>3796</v>
      </c>
      <c r="T3366" t="s">
        <v>2685</v>
      </c>
      <c r="U3366" s="213">
        <v>4.32</v>
      </c>
      <c r="V3366" t="s">
        <v>2179</v>
      </c>
      <c r="W3366" t="s">
        <v>3328</v>
      </c>
      <c r="X3366" t="s">
        <v>3329</v>
      </c>
      <c r="Y3366" t="s">
        <v>3280</v>
      </c>
      <c r="Z3366" t="s">
        <v>4117</v>
      </c>
      <c r="AA3366">
        <v>790557</v>
      </c>
      <c r="AB3366" s="210">
        <v>37027.875</v>
      </c>
      <c r="AC3366" s="210">
        <v>37027.875</v>
      </c>
    </row>
    <row r="3367" spans="1:30" x14ac:dyDescent="0.2">
      <c r="A3367" s="44" t="str">
        <f t="shared" si="261"/>
        <v xml:space="preserve"> Metals Financial</v>
      </c>
      <c r="B3367" s="44" t="str">
        <f t="shared" si="262"/>
        <v/>
      </c>
      <c r="C3367" s="44" t="str">
        <f t="shared" si="263"/>
        <v>Metals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</v>
      </c>
      <c r="F3367" s="225">
        <f t="shared" si="265"/>
        <v>20</v>
      </c>
      <c r="G3367" s="214">
        <v>1248229</v>
      </c>
      <c r="H3367" s="210">
        <v>37026.412557870368</v>
      </c>
      <c r="I3367" t="s">
        <v>2827</v>
      </c>
      <c r="M3367" t="s">
        <v>3801</v>
      </c>
      <c r="N3367" t="s">
        <v>2822</v>
      </c>
      <c r="O3367" t="s">
        <v>2823</v>
      </c>
      <c r="P3367" s="211">
        <v>20</v>
      </c>
      <c r="S3367" t="s">
        <v>2684</v>
      </c>
      <c r="T3367" t="s">
        <v>2685</v>
      </c>
      <c r="U3367" s="213">
        <v>473</v>
      </c>
      <c r="V3367" t="s">
        <v>2828</v>
      </c>
      <c r="W3367" t="s">
        <v>2796</v>
      </c>
      <c r="X3367" t="s">
        <v>2688</v>
      </c>
      <c r="Y3367" t="s">
        <v>2689</v>
      </c>
      <c r="Z3367" t="s">
        <v>2690</v>
      </c>
      <c r="AA3367">
        <v>2130105</v>
      </c>
    </row>
    <row r="3368" spans="1:30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25">
        <f t="shared" si="265"/>
        <v>10000</v>
      </c>
      <c r="G3368" s="214">
        <v>1248231</v>
      </c>
      <c r="H3368" s="210">
        <v>37026.412604166668</v>
      </c>
      <c r="I3368" t="s">
        <v>3157</v>
      </c>
      <c r="M3368" t="s">
        <v>3795</v>
      </c>
      <c r="N3368" t="s">
        <v>3275</v>
      </c>
      <c r="O3368" t="s">
        <v>3276</v>
      </c>
      <c r="Q3368" s="211">
        <v>10000</v>
      </c>
      <c r="S3368" t="s">
        <v>3796</v>
      </c>
      <c r="T3368" t="s">
        <v>2685</v>
      </c>
      <c r="U3368" s="213">
        <v>4.5525000000000002</v>
      </c>
      <c r="V3368" t="s">
        <v>3277</v>
      </c>
      <c r="W3368" t="s">
        <v>3278</v>
      </c>
      <c r="X3368" t="s">
        <v>3279</v>
      </c>
      <c r="Y3368" t="s">
        <v>3280</v>
      </c>
      <c r="Z3368" t="s">
        <v>4117</v>
      </c>
      <c r="AA3368">
        <v>790558</v>
      </c>
      <c r="AB3368" s="210">
        <v>37027.875</v>
      </c>
      <c r="AC3368" s="210">
        <v>37027.875</v>
      </c>
    </row>
    <row r="3369" spans="1:30" x14ac:dyDescent="0.2">
      <c r="A3369" s="44" t="str">
        <f t="shared" si="261"/>
        <v xml:space="preserve"> Metals Financial</v>
      </c>
      <c r="B3369" s="44" t="str">
        <f t="shared" si="262"/>
        <v/>
      </c>
      <c r="C3369" s="44" t="str">
        <f t="shared" si="263"/>
        <v>Metals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1</v>
      </c>
      <c r="F3369" s="225">
        <f t="shared" si="265"/>
        <v>15</v>
      </c>
      <c r="G3369" s="214">
        <v>1248232</v>
      </c>
      <c r="H3369" s="210">
        <v>37026.412615740737</v>
      </c>
      <c r="I3369" t="s">
        <v>2623</v>
      </c>
      <c r="M3369" t="s">
        <v>3801</v>
      </c>
      <c r="N3369" t="s">
        <v>2782</v>
      </c>
      <c r="O3369" t="s">
        <v>2783</v>
      </c>
      <c r="P3369" s="211">
        <v>15</v>
      </c>
      <c r="S3369" t="s">
        <v>2684</v>
      </c>
      <c r="T3369" t="s">
        <v>2685</v>
      </c>
      <c r="U3369" s="213">
        <v>1515</v>
      </c>
      <c r="V3369" t="s">
        <v>2790</v>
      </c>
      <c r="W3369" t="s">
        <v>2732</v>
      </c>
      <c r="X3369" t="s">
        <v>2688</v>
      </c>
      <c r="Y3369" t="s">
        <v>2689</v>
      </c>
      <c r="Z3369" t="s">
        <v>2690</v>
      </c>
      <c r="AA3369">
        <v>2130107</v>
      </c>
    </row>
    <row r="3370" spans="1:30" x14ac:dyDescent="0.2">
      <c r="A3370" s="44" t="str">
        <f t="shared" si="261"/>
        <v xml:space="preserve"> Natural Gas Physical</v>
      </c>
      <c r="B3370" s="44" t="str">
        <f t="shared" si="262"/>
        <v/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30</v>
      </c>
      <c r="F3370" s="225">
        <f t="shared" si="265"/>
        <v>150000</v>
      </c>
      <c r="G3370" s="214">
        <v>1248233</v>
      </c>
      <c r="H3370" s="210">
        <v>37026.41265046296</v>
      </c>
      <c r="I3370" t="s">
        <v>3822</v>
      </c>
      <c r="M3370" t="s">
        <v>3795</v>
      </c>
      <c r="N3370" t="s">
        <v>3623</v>
      </c>
      <c r="O3370" t="s">
        <v>1707</v>
      </c>
      <c r="Q3370" s="211">
        <v>5000</v>
      </c>
      <c r="S3370" t="s">
        <v>4320</v>
      </c>
      <c r="T3370" t="s">
        <v>3625</v>
      </c>
      <c r="U3370" s="213">
        <v>6.16</v>
      </c>
      <c r="V3370" t="s">
        <v>2256</v>
      </c>
      <c r="W3370" t="s">
        <v>1471</v>
      </c>
      <c r="X3370" t="s">
        <v>3628</v>
      </c>
      <c r="Y3370" t="s">
        <v>3280</v>
      </c>
      <c r="Z3370" t="s">
        <v>4118</v>
      </c>
      <c r="AA3370">
        <v>790559</v>
      </c>
      <c r="AB3370" s="210">
        <v>37043.875</v>
      </c>
      <c r="AC3370" s="210">
        <v>37072.875</v>
      </c>
    </row>
    <row r="3371" spans="1:30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25">
        <f t="shared" si="265"/>
        <v>10000</v>
      </c>
      <c r="G3371" s="214">
        <v>1248234</v>
      </c>
      <c r="H3371" s="210">
        <v>37026.41269675926</v>
      </c>
      <c r="I3371" t="s">
        <v>3157</v>
      </c>
      <c r="M3371" t="s">
        <v>3795</v>
      </c>
      <c r="N3371" t="s">
        <v>3275</v>
      </c>
      <c r="O3371" t="s">
        <v>3276</v>
      </c>
      <c r="Q3371" s="211">
        <v>10000</v>
      </c>
      <c r="S3371" t="s">
        <v>3796</v>
      </c>
      <c r="T3371" t="s">
        <v>2685</v>
      </c>
      <c r="U3371" s="213">
        <v>4.5537999999999998</v>
      </c>
      <c r="V3371" t="s">
        <v>3277</v>
      </c>
      <c r="W3371" t="s">
        <v>3278</v>
      </c>
      <c r="X3371" t="s">
        <v>3279</v>
      </c>
      <c r="Y3371" t="s">
        <v>3280</v>
      </c>
      <c r="Z3371" t="s">
        <v>4117</v>
      </c>
      <c r="AA3371">
        <v>790560</v>
      </c>
      <c r="AB3371" s="210">
        <v>37027.875</v>
      </c>
      <c r="AC3371" s="210">
        <v>37027.875</v>
      </c>
    </row>
    <row r="3372" spans="1:30" x14ac:dyDescent="0.2">
      <c r="A3372" s="44" t="str">
        <f t="shared" si="261"/>
        <v>US Natural Gas Financial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Financial</v>
      </c>
      <c r="E3372" s="44">
        <f>IF(VLOOKUP(S3372,'DD-Lookup'!$J$6:$L$50,3,FALSE)="Monthly",(YEAR(AC3372)-YEAR(AB3372))*12+MONTH(AC3372)-MONTH(AB3372)+1,(AC3372-AB3372+1))</f>
        <v>153</v>
      </c>
      <c r="F3372" s="225">
        <f t="shared" si="265"/>
        <v>765000</v>
      </c>
      <c r="G3372" s="214">
        <v>1248235</v>
      </c>
      <c r="H3372" s="210">
        <v>37026.412719907406</v>
      </c>
      <c r="I3372" t="s">
        <v>3093</v>
      </c>
      <c r="M3372" t="s">
        <v>3795</v>
      </c>
      <c r="N3372" t="s">
        <v>3247</v>
      </c>
      <c r="O3372" t="s">
        <v>3430</v>
      </c>
      <c r="Q3372" s="211">
        <v>5000</v>
      </c>
      <c r="S3372" t="s">
        <v>3796</v>
      </c>
      <c r="T3372" t="s">
        <v>2685</v>
      </c>
      <c r="U3372" s="213">
        <v>4.6150000000000002</v>
      </c>
      <c r="V3372" t="s">
        <v>2257</v>
      </c>
      <c r="W3372" t="s">
        <v>3975</v>
      </c>
      <c r="X3372" t="s">
        <v>3250</v>
      </c>
      <c r="Y3372" t="s">
        <v>2803</v>
      </c>
      <c r="Z3372" t="s">
        <v>4117</v>
      </c>
      <c r="AA3372" t="s">
        <v>2258</v>
      </c>
      <c r="AB3372" s="210">
        <v>37043</v>
      </c>
      <c r="AC3372" s="210">
        <v>37195</v>
      </c>
      <c r="AD3372">
        <f>(AC3372-AB3372+1)*SUM(P3372:Q3372)</f>
        <v>765000</v>
      </c>
    </row>
    <row r="3373" spans="1:30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25">
        <f t="shared" si="265"/>
        <v>10000</v>
      </c>
      <c r="G3373" s="214">
        <v>1248236</v>
      </c>
      <c r="H3373" s="210">
        <v>37026.412812499999</v>
      </c>
      <c r="I3373" t="s">
        <v>3157</v>
      </c>
      <c r="M3373" t="s">
        <v>3795</v>
      </c>
      <c r="N3373" t="s">
        <v>3275</v>
      </c>
      <c r="O3373" t="s">
        <v>3276</v>
      </c>
      <c r="Q3373" s="211">
        <v>10000</v>
      </c>
      <c r="S3373" t="s">
        <v>3796</v>
      </c>
      <c r="T3373" t="s">
        <v>2685</v>
      </c>
      <c r="U3373" s="213">
        <v>4.5549999999999997</v>
      </c>
      <c r="V3373" t="s">
        <v>3277</v>
      </c>
      <c r="W3373" t="s">
        <v>3278</v>
      </c>
      <c r="X3373" t="s">
        <v>3279</v>
      </c>
      <c r="Y3373" t="s">
        <v>3280</v>
      </c>
      <c r="Z3373" t="s">
        <v>4117</v>
      </c>
      <c r="AA3373">
        <v>790562</v>
      </c>
      <c r="AB3373" s="210">
        <v>37027.875</v>
      </c>
      <c r="AC3373" s="210">
        <v>37027.875</v>
      </c>
    </row>
    <row r="3374" spans="1:30" x14ac:dyDescent="0.2">
      <c r="A3374" s="44" t="str">
        <f t="shared" si="261"/>
        <v>US Crude Financial</v>
      </c>
      <c r="B3374" s="44" t="str">
        <f t="shared" si="262"/>
        <v>US</v>
      </c>
      <c r="C3374" s="44" t="str">
        <f t="shared" si="263"/>
        <v>Crude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1</v>
      </c>
      <c r="F3374" s="225">
        <f t="shared" si="265"/>
        <v>50000</v>
      </c>
      <c r="G3374" s="214">
        <v>1248237</v>
      </c>
      <c r="H3374" s="210">
        <v>37026.412824074076</v>
      </c>
      <c r="I3374" t="s">
        <v>3045</v>
      </c>
      <c r="M3374" t="s">
        <v>4216</v>
      </c>
      <c r="N3374" t="s">
        <v>3046</v>
      </c>
      <c r="O3374" t="s">
        <v>3047</v>
      </c>
      <c r="Q3374" s="211">
        <v>50000</v>
      </c>
      <c r="S3374" t="s">
        <v>3802</v>
      </c>
      <c r="T3374" t="s">
        <v>2685</v>
      </c>
      <c r="U3374" s="213">
        <v>28.76</v>
      </c>
      <c r="V3374" t="s">
        <v>1520</v>
      </c>
      <c r="W3374" t="s">
        <v>3049</v>
      </c>
      <c r="X3374" t="s">
        <v>3050</v>
      </c>
      <c r="Y3374" t="s">
        <v>2803</v>
      </c>
      <c r="Z3374" t="s">
        <v>4117</v>
      </c>
      <c r="AA3374" t="s">
        <v>2259</v>
      </c>
      <c r="AB3374" s="210">
        <v>37043</v>
      </c>
      <c r="AC3374" s="210">
        <v>37072</v>
      </c>
    </row>
    <row r="3375" spans="1:30" x14ac:dyDescent="0.2">
      <c r="A3375" s="44" t="str">
        <f t="shared" si="261"/>
        <v xml:space="preserve"> Natural Gas Physical</v>
      </c>
      <c r="B3375" s="44" t="str">
        <f t="shared" si="262"/>
        <v/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30</v>
      </c>
      <c r="F3375" s="225">
        <f t="shared" si="265"/>
        <v>150000</v>
      </c>
      <c r="G3375" s="214">
        <v>1248238</v>
      </c>
      <c r="H3375" s="210">
        <v>37026.412858796299</v>
      </c>
      <c r="I3375" t="s">
        <v>1560</v>
      </c>
      <c r="M3375" t="s">
        <v>3795</v>
      </c>
      <c r="N3375" t="s">
        <v>3623</v>
      </c>
      <c r="O3375" t="s">
        <v>1707</v>
      </c>
      <c r="P3375" s="211">
        <v>5000</v>
      </c>
      <c r="S3375" t="s">
        <v>4320</v>
      </c>
      <c r="T3375" t="s">
        <v>3625</v>
      </c>
      <c r="U3375" s="213">
        <v>6.15</v>
      </c>
      <c r="V3375" t="s">
        <v>1561</v>
      </c>
      <c r="W3375" t="s">
        <v>1471</v>
      </c>
      <c r="X3375" t="s">
        <v>3628</v>
      </c>
      <c r="Y3375" t="s">
        <v>3280</v>
      </c>
      <c r="Z3375" t="s">
        <v>4118</v>
      </c>
      <c r="AA3375">
        <v>790563</v>
      </c>
      <c r="AB3375" s="210">
        <v>37043.875</v>
      </c>
      <c r="AC3375" s="210">
        <v>37072.875</v>
      </c>
    </row>
    <row r="3376" spans="1:30" x14ac:dyDescent="0.2">
      <c r="A3376" s="44" t="str">
        <f t="shared" si="261"/>
        <v>US Power Physical</v>
      </c>
      <c r="B3376" s="44" t="str">
        <f t="shared" si="262"/>
        <v>US</v>
      </c>
      <c r="C3376" s="44" t="str">
        <f t="shared" si="263"/>
        <v>Power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92</v>
      </c>
      <c r="F3376" s="225">
        <f t="shared" si="265"/>
        <v>2300</v>
      </c>
      <c r="G3376" s="214">
        <v>1248239</v>
      </c>
      <c r="H3376" s="210">
        <v>37026.412870370368</v>
      </c>
      <c r="I3376" t="s">
        <v>3093</v>
      </c>
      <c r="M3376" t="s">
        <v>3886</v>
      </c>
      <c r="N3376" t="s">
        <v>3645</v>
      </c>
      <c r="O3376" t="s">
        <v>1412</v>
      </c>
      <c r="P3376" s="211">
        <v>25</v>
      </c>
      <c r="S3376" t="s">
        <v>3794</v>
      </c>
      <c r="T3376" t="s">
        <v>2685</v>
      </c>
      <c r="U3376" s="213">
        <v>335</v>
      </c>
      <c r="V3376" t="s">
        <v>2260</v>
      </c>
      <c r="W3376" t="s">
        <v>1377</v>
      </c>
      <c r="X3376" t="s">
        <v>1378</v>
      </c>
      <c r="Y3376" t="s">
        <v>3074</v>
      </c>
      <c r="Z3376" t="s">
        <v>4112</v>
      </c>
      <c r="AA3376">
        <v>611317.1</v>
      </c>
      <c r="AB3376" s="210">
        <v>37073.701388888891</v>
      </c>
      <c r="AC3376" s="210">
        <v>37164.701388888891</v>
      </c>
    </row>
    <row r="3377" spans="1:31" x14ac:dyDescent="0.2">
      <c r="A3377" s="44" t="str">
        <f t="shared" si="261"/>
        <v xml:space="preserve"> Natural Gas Physical</v>
      </c>
      <c r="B3377" s="44" t="str">
        <f t="shared" si="262"/>
        <v/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25">
        <f t="shared" si="265"/>
        <v>10000</v>
      </c>
      <c r="G3377" s="214">
        <v>1248240</v>
      </c>
      <c r="H3377" s="210">
        <v>37026.412893518522</v>
      </c>
      <c r="I3377" t="s">
        <v>1305</v>
      </c>
      <c r="M3377" t="s">
        <v>3795</v>
      </c>
      <c r="N3377" t="s">
        <v>3623</v>
      </c>
      <c r="O3377" t="s">
        <v>3624</v>
      </c>
      <c r="P3377" s="211">
        <v>10000</v>
      </c>
      <c r="S3377" t="s">
        <v>4320</v>
      </c>
      <c r="T3377" t="s">
        <v>3625</v>
      </c>
      <c r="U3377" s="213">
        <v>6.04</v>
      </c>
      <c r="V3377" t="s">
        <v>1455</v>
      </c>
      <c r="W3377" t="s">
        <v>3627</v>
      </c>
      <c r="X3377" t="s">
        <v>3628</v>
      </c>
      <c r="Y3377" t="s">
        <v>3280</v>
      </c>
      <c r="Z3377" t="s">
        <v>4118</v>
      </c>
      <c r="AA3377">
        <v>790564</v>
      </c>
      <c r="AB3377" s="210">
        <v>37026.875</v>
      </c>
      <c r="AC3377" s="210">
        <v>37026.875</v>
      </c>
    </row>
    <row r="3378" spans="1:31" x14ac:dyDescent="0.2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25">
        <f t="shared" si="265"/>
        <v>10000</v>
      </c>
      <c r="G3378" s="214">
        <v>1248241</v>
      </c>
      <c r="H3378" s="210">
        <v>37026.412905092591</v>
      </c>
      <c r="I3378" t="s">
        <v>2261</v>
      </c>
      <c r="M3378" t="s">
        <v>3795</v>
      </c>
      <c r="N3378" t="s">
        <v>3623</v>
      </c>
      <c r="O3378" t="s">
        <v>3624</v>
      </c>
      <c r="Q3378" s="211">
        <v>10000</v>
      </c>
      <c r="S3378" t="s">
        <v>4320</v>
      </c>
      <c r="T3378" t="s">
        <v>3625</v>
      </c>
      <c r="U3378" s="213">
        <v>6.0449999999999999</v>
      </c>
      <c r="V3378" t="s">
        <v>2262</v>
      </c>
      <c r="W3378" t="s">
        <v>3627</v>
      </c>
      <c r="X3378" t="s">
        <v>3628</v>
      </c>
      <c r="Y3378" t="s">
        <v>3280</v>
      </c>
      <c r="Z3378" t="s">
        <v>4118</v>
      </c>
      <c r="AA3378">
        <v>790565</v>
      </c>
      <c r="AB3378" s="210">
        <v>37026.875</v>
      </c>
      <c r="AC3378" s="210">
        <v>37026.875</v>
      </c>
    </row>
    <row r="3379" spans="1:31" x14ac:dyDescent="0.2">
      <c r="A3379" s="44" t="str">
        <f t="shared" si="261"/>
        <v xml:space="preserve"> Natural Gas Physical</v>
      </c>
      <c r="B3379" s="44" t="str">
        <f t="shared" si="262"/>
        <v/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25">
        <f t="shared" si="265"/>
        <v>150000</v>
      </c>
      <c r="G3379" s="214">
        <v>1248245</v>
      </c>
      <c r="H3379" s="210">
        <v>37026.413252314815</v>
      </c>
      <c r="I3379" t="s">
        <v>1416</v>
      </c>
      <c r="M3379" t="s">
        <v>3795</v>
      </c>
      <c r="N3379" t="s">
        <v>3623</v>
      </c>
      <c r="O3379" t="s">
        <v>1707</v>
      </c>
      <c r="P3379" s="211">
        <v>5000</v>
      </c>
      <c r="S3379" t="s">
        <v>4320</v>
      </c>
      <c r="T3379" t="s">
        <v>3625</v>
      </c>
      <c r="U3379" s="213">
        <v>6.15</v>
      </c>
      <c r="V3379" t="s">
        <v>2263</v>
      </c>
      <c r="W3379" t="s">
        <v>1471</v>
      </c>
      <c r="X3379" t="s">
        <v>3628</v>
      </c>
      <c r="Y3379" t="s">
        <v>3280</v>
      </c>
      <c r="Z3379" t="s">
        <v>4118</v>
      </c>
      <c r="AA3379">
        <v>790568</v>
      </c>
      <c r="AB3379" s="210">
        <v>37043.875</v>
      </c>
      <c r="AC3379" s="210">
        <v>37072.875</v>
      </c>
    </row>
    <row r="3380" spans="1:31" x14ac:dyDescent="0.2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25">
        <f t="shared" si="265"/>
        <v>25000</v>
      </c>
      <c r="G3380" s="214">
        <v>1248246</v>
      </c>
      <c r="H3380" s="210">
        <v>37026.413287037038</v>
      </c>
      <c r="I3380" t="s">
        <v>3246</v>
      </c>
      <c r="M3380" t="s">
        <v>4216</v>
      </c>
      <c r="N3380" t="s">
        <v>1643</v>
      </c>
      <c r="O3380" t="s">
        <v>1644</v>
      </c>
      <c r="Q3380" s="211">
        <v>25000</v>
      </c>
      <c r="S3380" t="s">
        <v>3798</v>
      </c>
      <c r="T3380" t="s">
        <v>2685</v>
      </c>
      <c r="U3380" s="213">
        <v>-0.03</v>
      </c>
      <c r="V3380" t="s">
        <v>1514</v>
      </c>
      <c r="W3380" t="s">
        <v>1645</v>
      </c>
      <c r="X3380" t="s">
        <v>1646</v>
      </c>
      <c r="Y3380" t="s">
        <v>2803</v>
      </c>
      <c r="Z3380" t="s">
        <v>4117</v>
      </c>
      <c r="AA3380" t="s">
        <v>2264</v>
      </c>
      <c r="AB3380" s="210">
        <v>37073</v>
      </c>
      <c r="AC3380" s="210">
        <v>37103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25">
        <f t="shared" si="265"/>
        <v>449</v>
      </c>
      <c r="G3381" s="214">
        <v>1248247</v>
      </c>
      <c r="H3381" s="210">
        <v>37026.413287037038</v>
      </c>
      <c r="I3381" t="s">
        <v>3157</v>
      </c>
      <c r="M3381" t="s">
        <v>3795</v>
      </c>
      <c r="N3381" t="s">
        <v>3275</v>
      </c>
      <c r="O3381" t="s">
        <v>3584</v>
      </c>
      <c r="P3381" s="211">
        <v>449</v>
      </c>
      <c r="S3381" t="s">
        <v>3796</v>
      </c>
      <c r="T3381" t="s">
        <v>2685</v>
      </c>
      <c r="U3381" s="213">
        <v>4.3425000000000002</v>
      </c>
      <c r="V3381" t="s">
        <v>1092</v>
      </c>
      <c r="W3381" t="s">
        <v>3586</v>
      </c>
      <c r="X3381" t="s">
        <v>3587</v>
      </c>
      <c r="Y3381" t="s">
        <v>3280</v>
      </c>
      <c r="Z3381" t="s">
        <v>4117</v>
      </c>
      <c r="AA3381">
        <v>790569</v>
      </c>
      <c r="AB3381" s="210">
        <v>37027.875</v>
      </c>
      <c r="AC3381" s="210">
        <v>37027.875</v>
      </c>
    </row>
    <row r="3382" spans="1:31" x14ac:dyDescent="0.2">
      <c r="A3382" s="44" t="str">
        <f t="shared" si="261"/>
        <v>US Natural Gas Financial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Financial</v>
      </c>
      <c r="E3382" s="44">
        <f>IF(VLOOKUP(S3382,'DD-Lookup'!$J$6:$L$50,3,FALSE)="Monthly",(YEAR(AC3382)-YEAR(AB3382))*12+MONTH(AC3382)-MONTH(AB3382)+1,(AC3382-AB3382+1))</f>
        <v>30</v>
      </c>
      <c r="F3382" s="225">
        <f t="shared" si="265"/>
        <v>75000</v>
      </c>
      <c r="G3382" s="214">
        <v>1248248</v>
      </c>
      <c r="H3382" s="210">
        <v>37026.413298611114</v>
      </c>
      <c r="I3382" t="s">
        <v>3246</v>
      </c>
      <c r="M3382" t="s">
        <v>3795</v>
      </c>
      <c r="N3382" t="s">
        <v>3247</v>
      </c>
      <c r="O3382" t="s">
        <v>3248</v>
      </c>
      <c r="P3382" s="211">
        <v>2500</v>
      </c>
      <c r="S3382" t="s">
        <v>3796</v>
      </c>
      <c r="T3382" t="s">
        <v>2685</v>
      </c>
      <c r="U3382" s="213">
        <v>4.51</v>
      </c>
      <c r="V3382" t="s">
        <v>2265</v>
      </c>
      <c r="W3382" t="s">
        <v>3975</v>
      </c>
      <c r="X3382" t="s">
        <v>3250</v>
      </c>
      <c r="Y3382" t="s">
        <v>2803</v>
      </c>
      <c r="Z3382" t="s">
        <v>4117</v>
      </c>
      <c r="AA3382" t="s">
        <v>2266</v>
      </c>
      <c r="AB3382" s="210">
        <v>37043.875</v>
      </c>
      <c r="AC3382" s="210">
        <v>37072.875</v>
      </c>
      <c r="AD3382">
        <f>(AC3382-AB3382+1)*SUM(P3382:Q3382)</f>
        <v>75000</v>
      </c>
    </row>
    <row r="3383" spans="1:31" x14ac:dyDescent="0.2">
      <c r="A3383" s="44" t="str">
        <f t="shared" si="261"/>
        <v xml:space="preserve"> Natural Gas Physical</v>
      </c>
      <c r="B3383" s="44" t="str">
        <f t="shared" si="262"/>
        <v/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25">
        <f t="shared" si="265"/>
        <v>5000</v>
      </c>
      <c r="G3383" s="214">
        <v>1248249</v>
      </c>
      <c r="H3383" s="210">
        <v>37026.413298611114</v>
      </c>
      <c r="I3383" t="s">
        <v>1416</v>
      </c>
      <c r="M3383" t="s">
        <v>3795</v>
      </c>
      <c r="N3383" t="s">
        <v>3623</v>
      </c>
      <c r="O3383" t="s">
        <v>1454</v>
      </c>
      <c r="Q3383" s="211">
        <v>5000</v>
      </c>
      <c r="S3383" t="s">
        <v>4320</v>
      </c>
      <c r="T3383" t="s">
        <v>3625</v>
      </c>
      <c r="U3383" s="213">
        <v>6.08</v>
      </c>
      <c r="V3383" t="s">
        <v>1579</v>
      </c>
      <c r="W3383" t="s">
        <v>3627</v>
      </c>
      <c r="X3383" t="s">
        <v>3628</v>
      </c>
      <c r="Y3383" t="s">
        <v>3280</v>
      </c>
      <c r="Z3383" t="s">
        <v>4118</v>
      </c>
      <c r="AA3383">
        <v>790570</v>
      </c>
      <c r="AB3383" s="210">
        <v>37027.875</v>
      </c>
      <c r="AC3383" s="210">
        <v>37027.875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25">
        <f t="shared" si="265"/>
        <v>10000</v>
      </c>
      <c r="G3384" s="214">
        <v>1248250</v>
      </c>
      <c r="H3384" s="210">
        <v>37026.413344907407</v>
      </c>
      <c r="I3384" t="s">
        <v>1084</v>
      </c>
      <c r="M3384" t="s">
        <v>3795</v>
      </c>
      <c r="N3384" t="s">
        <v>3275</v>
      </c>
      <c r="O3384" t="s">
        <v>1250</v>
      </c>
      <c r="P3384" s="211">
        <v>10000</v>
      </c>
      <c r="S3384" t="s">
        <v>3796</v>
      </c>
      <c r="T3384" t="s">
        <v>2685</v>
      </c>
      <c r="U3384" s="213">
        <v>4.7050000000000001</v>
      </c>
      <c r="V3384" t="s">
        <v>1415</v>
      </c>
      <c r="W3384" t="s">
        <v>3491</v>
      </c>
      <c r="X3384" t="s">
        <v>3492</v>
      </c>
      <c r="Y3384" t="s">
        <v>3280</v>
      </c>
      <c r="Z3384" t="s">
        <v>4117</v>
      </c>
      <c r="AA3384">
        <v>790571</v>
      </c>
      <c r="AB3384" s="210">
        <v>37027.875</v>
      </c>
      <c r="AC3384" s="210">
        <v>37027.875</v>
      </c>
    </row>
    <row r="3385" spans="1:31" x14ac:dyDescent="0.2">
      <c r="A3385" s="44" t="str">
        <f t="shared" si="261"/>
        <v>US Natural Gas Financial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30</v>
      </c>
      <c r="F3385" s="225">
        <f t="shared" si="265"/>
        <v>150000</v>
      </c>
      <c r="G3385" s="214">
        <v>1248251</v>
      </c>
      <c r="H3385" s="210">
        <v>37026.413425925923</v>
      </c>
      <c r="I3385" t="s">
        <v>2623</v>
      </c>
      <c r="M3385" t="s">
        <v>3795</v>
      </c>
      <c r="N3385" t="s">
        <v>3247</v>
      </c>
      <c r="O3385" t="s">
        <v>3732</v>
      </c>
      <c r="Q3385" s="211">
        <v>5000</v>
      </c>
      <c r="S3385" t="s">
        <v>3796</v>
      </c>
      <c r="T3385" t="s">
        <v>2685</v>
      </c>
      <c r="U3385" s="213">
        <v>4.95</v>
      </c>
      <c r="V3385" t="s">
        <v>1143</v>
      </c>
      <c r="W3385" t="s">
        <v>3539</v>
      </c>
      <c r="X3385" t="s">
        <v>3733</v>
      </c>
      <c r="Y3385" t="s">
        <v>2803</v>
      </c>
      <c r="Z3385" t="s">
        <v>4117</v>
      </c>
      <c r="AA3385" t="s">
        <v>2267</v>
      </c>
      <c r="AB3385" s="210">
        <v>37043.875</v>
      </c>
      <c r="AC3385" s="210">
        <v>37072.875</v>
      </c>
      <c r="AD3385">
        <f>(AC3385-AB3385+1)*SUM(P3385:Q3385)</f>
        <v>150000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25">
        <f t="shared" si="265"/>
        <v>5000</v>
      </c>
      <c r="G3386" s="214">
        <v>1248253</v>
      </c>
      <c r="H3386" s="210">
        <v>37026.413634259261</v>
      </c>
      <c r="I3386" t="s">
        <v>3591</v>
      </c>
      <c r="M3386" t="s">
        <v>3795</v>
      </c>
      <c r="N3386" t="s">
        <v>3275</v>
      </c>
      <c r="O3386" t="s">
        <v>3569</v>
      </c>
      <c r="Q3386" s="211">
        <v>5000</v>
      </c>
      <c r="S3386" t="s">
        <v>3796</v>
      </c>
      <c r="T3386" t="s">
        <v>2685</v>
      </c>
      <c r="U3386" s="213">
        <v>4.8899999999999997</v>
      </c>
      <c r="V3386" t="s">
        <v>3592</v>
      </c>
      <c r="W3386" t="s">
        <v>3539</v>
      </c>
      <c r="X3386" t="s">
        <v>3540</v>
      </c>
      <c r="Y3386" t="s">
        <v>3280</v>
      </c>
      <c r="Z3386" t="s">
        <v>4117</v>
      </c>
      <c r="AA3386">
        <v>790572</v>
      </c>
      <c r="AB3386" s="210">
        <v>37027.875</v>
      </c>
      <c r="AC3386" s="210">
        <v>37027.875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25">
        <f t="shared" si="265"/>
        <v>700</v>
      </c>
      <c r="G3387" s="214">
        <v>1248254</v>
      </c>
      <c r="H3387" s="210">
        <v>37026.413657407407</v>
      </c>
      <c r="I3387" t="s">
        <v>3674</v>
      </c>
      <c r="M3387" t="s">
        <v>3795</v>
      </c>
      <c r="N3387" t="s">
        <v>3275</v>
      </c>
      <c r="O3387" t="s">
        <v>3584</v>
      </c>
      <c r="Q3387" s="211">
        <v>700</v>
      </c>
      <c r="S3387" t="s">
        <v>3796</v>
      </c>
      <c r="T3387" t="s">
        <v>2685</v>
      </c>
      <c r="U3387" s="213">
        <v>4.3624999999999998</v>
      </c>
      <c r="V3387" t="s">
        <v>3747</v>
      </c>
      <c r="W3387" t="s">
        <v>3586</v>
      </c>
      <c r="X3387" t="s">
        <v>3587</v>
      </c>
      <c r="Y3387" t="s">
        <v>3280</v>
      </c>
      <c r="Z3387" t="s">
        <v>4117</v>
      </c>
      <c r="AA3387">
        <v>790573</v>
      </c>
      <c r="AB3387" s="210">
        <v>37027.875</v>
      </c>
      <c r="AC3387" s="210">
        <v>37027.875</v>
      </c>
    </row>
    <row r="3388" spans="1:31" x14ac:dyDescent="0.2">
      <c r="A3388" s="44" t="str">
        <f t="shared" si="261"/>
        <v>US Oil Products Financial</v>
      </c>
      <c r="B3388" s="44" t="str">
        <f t="shared" si="262"/>
        <v>US</v>
      </c>
      <c r="C3388" s="44" t="str">
        <f t="shared" si="263"/>
        <v>Oil Products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1</v>
      </c>
      <c r="F3388" s="225">
        <f t="shared" si="265"/>
        <v>15000</v>
      </c>
      <c r="G3388" s="214">
        <v>1248255</v>
      </c>
      <c r="H3388" s="210">
        <v>37026.413715277777</v>
      </c>
      <c r="I3388" t="s">
        <v>3045</v>
      </c>
      <c r="M3388" t="s">
        <v>3799</v>
      </c>
      <c r="N3388" t="s">
        <v>1842</v>
      </c>
      <c r="O3388" t="s">
        <v>1843</v>
      </c>
      <c r="Q3388" s="211">
        <v>15000</v>
      </c>
      <c r="S3388" t="s">
        <v>3807</v>
      </c>
      <c r="T3388" t="s">
        <v>2685</v>
      </c>
      <c r="U3388" s="213">
        <v>99.35</v>
      </c>
      <c r="V3388" t="s">
        <v>1520</v>
      </c>
      <c r="W3388" t="s">
        <v>1844</v>
      </c>
      <c r="X3388" t="s">
        <v>1845</v>
      </c>
      <c r="Y3388" t="s">
        <v>2803</v>
      </c>
      <c r="Z3388" t="s">
        <v>4117</v>
      </c>
      <c r="AA3388" t="s">
        <v>2268</v>
      </c>
      <c r="AB3388" s="210">
        <v>37043.875</v>
      </c>
      <c r="AC3388" s="210">
        <v>37072.875</v>
      </c>
      <c r="AE3388" s="116">
        <f>IF(S3388="Gallon",F3388/42,F3388)</f>
        <v>357.14285714285717</v>
      </c>
    </row>
    <row r="3389" spans="1:31" x14ac:dyDescent="0.2">
      <c r="A3389" s="44" t="str">
        <f t="shared" si="261"/>
        <v>US Oil Products Financial</v>
      </c>
      <c r="B3389" s="44" t="str">
        <f t="shared" si="262"/>
        <v>US</v>
      </c>
      <c r="C3389" s="44" t="str">
        <f t="shared" si="263"/>
        <v>Oil Products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25">
        <f t="shared" si="265"/>
        <v>15000</v>
      </c>
      <c r="G3389" s="214">
        <v>1248256</v>
      </c>
      <c r="H3389" s="210">
        <v>37026.413738425923</v>
      </c>
      <c r="I3389" t="s">
        <v>3045</v>
      </c>
      <c r="M3389" t="s">
        <v>3799</v>
      </c>
      <c r="N3389" t="s">
        <v>1842</v>
      </c>
      <c r="O3389" t="s">
        <v>1843</v>
      </c>
      <c r="Q3389" s="211">
        <v>15000</v>
      </c>
      <c r="S3389" t="s">
        <v>3807</v>
      </c>
      <c r="T3389" t="s">
        <v>2685</v>
      </c>
      <c r="U3389" s="213">
        <v>99.45</v>
      </c>
      <c r="V3389" t="s">
        <v>1520</v>
      </c>
      <c r="W3389" t="s">
        <v>1844</v>
      </c>
      <c r="X3389" t="s">
        <v>1845</v>
      </c>
      <c r="Y3389" t="s">
        <v>2803</v>
      </c>
      <c r="Z3389" t="s">
        <v>4117</v>
      </c>
      <c r="AA3389" t="s">
        <v>2269</v>
      </c>
      <c r="AB3389" s="210">
        <v>37043.875</v>
      </c>
      <c r="AC3389" s="210">
        <v>37072.875</v>
      </c>
      <c r="AE3389" s="116">
        <f>IF(S3389="Gallon",F3389/42,F3389)</f>
        <v>357.14285714285717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25">
        <f t="shared" si="265"/>
        <v>4000</v>
      </c>
      <c r="G3390" s="214">
        <v>1248257</v>
      </c>
      <c r="H3390" s="210">
        <v>37026.4137962963</v>
      </c>
      <c r="I3390" t="s">
        <v>3324</v>
      </c>
      <c r="M3390" t="s">
        <v>3795</v>
      </c>
      <c r="N3390" t="s">
        <v>3275</v>
      </c>
      <c r="O3390" t="s">
        <v>3361</v>
      </c>
      <c r="Q3390" s="211">
        <v>4000</v>
      </c>
      <c r="S3390" t="s">
        <v>3796</v>
      </c>
      <c r="T3390" t="s">
        <v>2685</v>
      </c>
      <c r="U3390" s="213">
        <v>4.4249999999999998</v>
      </c>
      <c r="V3390" t="s">
        <v>3498</v>
      </c>
      <c r="W3390" t="s">
        <v>3363</v>
      </c>
      <c r="X3390" t="s">
        <v>3364</v>
      </c>
      <c r="Y3390" t="s">
        <v>3280</v>
      </c>
      <c r="Z3390" t="s">
        <v>4117</v>
      </c>
      <c r="AA3390">
        <v>790574</v>
      </c>
      <c r="AB3390" s="210">
        <v>37027.875</v>
      </c>
      <c r="AC3390" s="210">
        <v>37027.875</v>
      </c>
    </row>
    <row r="3391" spans="1:31" x14ac:dyDescent="0.2">
      <c r="A3391" s="44" t="str">
        <f t="shared" si="261"/>
        <v xml:space="preserve"> Metals Financial</v>
      </c>
      <c r="B3391" s="44" t="str">
        <f t="shared" si="262"/>
        <v/>
      </c>
      <c r="C3391" s="44" t="str">
        <f t="shared" si="263"/>
        <v>Metals</v>
      </c>
      <c r="D3391" s="44" t="str">
        <f t="shared" si="264"/>
        <v>Financial</v>
      </c>
      <c r="E3391" s="44">
        <f>IF(VLOOKUP(S3391,'DD-Lookup'!$J$6:$L$50,3,FALSE)="Monthly",(YEAR(AC3391)-YEAR(AB3391))*12+MONTH(AC3391)-MONTH(AB3391)+1,(AC3391-AB3391+1))</f>
        <v>1</v>
      </c>
      <c r="F3391" s="225">
        <f t="shared" si="265"/>
        <v>2</v>
      </c>
      <c r="G3391" s="214">
        <v>1248258</v>
      </c>
      <c r="H3391" s="210">
        <v>37026.413819444446</v>
      </c>
      <c r="I3391" t="s">
        <v>2806</v>
      </c>
      <c r="M3391" t="s">
        <v>3801</v>
      </c>
      <c r="N3391" t="s">
        <v>2782</v>
      </c>
      <c r="O3391" t="s">
        <v>2783</v>
      </c>
      <c r="P3391" s="211">
        <v>2</v>
      </c>
      <c r="S3391" t="s">
        <v>2684</v>
      </c>
      <c r="T3391" t="s">
        <v>2685</v>
      </c>
      <c r="U3391" s="213">
        <v>1514</v>
      </c>
      <c r="V3391" t="s">
        <v>2905</v>
      </c>
      <c r="W3391" t="s">
        <v>2732</v>
      </c>
      <c r="X3391" t="s">
        <v>2688</v>
      </c>
      <c r="Y3391" t="s">
        <v>2689</v>
      </c>
      <c r="Z3391" t="s">
        <v>2690</v>
      </c>
      <c r="AA3391">
        <v>2130111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25">
        <f t="shared" si="265"/>
        <v>5000</v>
      </c>
      <c r="G3392" s="214">
        <v>1248259</v>
      </c>
      <c r="H3392" s="210">
        <v>37026.413819444446</v>
      </c>
      <c r="I3392" t="s">
        <v>3134</v>
      </c>
      <c r="M3392" t="s">
        <v>3795</v>
      </c>
      <c r="N3392" t="s">
        <v>3275</v>
      </c>
      <c r="O3392" t="s">
        <v>3584</v>
      </c>
      <c r="Q3392" s="211">
        <v>5000</v>
      </c>
      <c r="S3392" t="s">
        <v>3796</v>
      </c>
      <c r="T3392" t="s">
        <v>2685</v>
      </c>
      <c r="U3392" s="213">
        <v>4.3650000000000002</v>
      </c>
      <c r="V3392" t="s">
        <v>2076</v>
      </c>
      <c r="W3392" t="s">
        <v>3586</v>
      </c>
      <c r="X3392" t="s">
        <v>3587</v>
      </c>
      <c r="Y3392" t="s">
        <v>3280</v>
      </c>
      <c r="Z3392" t="s">
        <v>4117</v>
      </c>
      <c r="AA3392">
        <v>790575</v>
      </c>
      <c r="AB3392" s="210">
        <v>37027.875</v>
      </c>
      <c r="AC3392" s="210">
        <v>37027.875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25">
        <f t="shared" si="265"/>
        <v>3000</v>
      </c>
      <c r="G3393" s="214">
        <v>1248260</v>
      </c>
      <c r="H3393" s="210">
        <v>37026.413854166669</v>
      </c>
      <c r="I3393" t="s">
        <v>2270</v>
      </c>
      <c r="M3393" t="s">
        <v>3795</v>
      </c>
      <c r="N3393" t="s">
        <v>3718</v>
      </c>
      <c r="O3393" t="s">
        <v>1062</v>
      </c>
      <c r="P3393" s="211">
        <v>3000</v>
      </c>
      <c r="S3393" t="s">
        <v>3796</v>
      </c>
      <c r="T3393" t="s">
        <v>2685</v>
      </c>
      <c r="U3393" s="213">
        <v>4.45</v>
      </c>
      <c r="V3393" t="s">
        <v>2271</v>
      </c>
      <c r="W3393" t="s">
        <v>1064</v>
      </c>
      <c r="X3393" t="s">
        <v>3722</v>
      </c>
      <c r="Y3393" t="s">
        <v>3280</v>
      </c>
      <c r="Z3393" t="s">
        <v>3723</v>
      </c>
      <c r="AA3393">
        <v>790576</v>
      </c>
      <c r="AB3393" s="210">
        <v>37027.875</v>
      </c>
      <c r="AC3393" s="210">
        <v>37027.875</v>
      </c>
    </row>
    <row r="3394" spans="1:31" x14ac:dyDescent="0.2">
      <c r="A3394" s="44" t="str">
        <f t="shared" si="261"/>
        <v>US Oil Products Financial</v>
      </c>
      <c r="B3394" s="44" t="str">
        <f t="shared" si="262"/>
        <v>US</v>
      </c>
      <c r="C3394" s="44" t="str">
        <f t="shared" si="263"/>
        <v>Oil Products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25">
        <f t="shared" si="265"/>
        <v>15000</v>
      </c>
      <c r="G3394" s="214">
        <v>1248261</v>
      </c>
      <c r="H3394" s="210">
        <v>37026.413888888892</v>
      </c>
      <c r="I3394" t="s">
        <v>3045</v>
      </c>
      <c r="M3394" t="s">
        <v>3799</v>
      </c>
      <c r="N3394" t="s">
        <v>1842</v>
      </c>
      <c r="O3394" t="s">
        <v>1843</v>
      </c>
      <c r="Q3394" s="211">
        <v>15000</v>
      </c>
      <c r="S3394" t="s">
        <v>3807</v>
      </c>
      <c r="T3394" t="s">
        <v>2685</v>
      </c>
      <c r="U3394" s="213">
        <v>99.35</v>
      </c>
      <c r="V3394" t="s">
        <v>1520</v>
      </c>
      <c r="W3394" t="s">
        <v>1844</v>
      </c>
      <c r="X3394" t="s">
        <v>1845</v>
      </c>
      <c r="Y3394" t="s">
        <v>2803</v>
      </c>
      <c r="Z3394" t="s">
        <v>4117</v>
      </c>
      <c r="AA3394" t="s">
        <v>2272</v>
      </c>
      <c r="AB3394" s="210">
        <v>37043.875</v>
      </c>
      <c r="AC3394" s="210">
        <v>37072.875</v>
      </c>
      <c r="AE3394" s="116">
        <f>IF(S3394="Gallon",F3394/42,F3394)</f>
        <v>357.14285714285717</v>
      </c>
    </row>
    <row r="3395" spans="1:31" x14ac:dyDescent="0.2">
      <c r="A3395" s="44" t="str">
        <f t="shared" si="261"/>
        <v>US Power Physical</v>
      </c>
      <c r="B3395" s="44" t="str">
        <f t="shared" si="262"/>
        <v>US</v>
      </c>
      <c r="C3395" s="44" t="str">
        <f t="shared" si="263"/>
        <v>Power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2</v>
      </c>
      <c r="F3395" s="225">
        <f t="shared" si="265"/>
        <v>100</v>
      </c>
      <c r="G3395" s="214">
        <v>1248262</v>
      </c>
      <c r="H3395" s="210">
        <v>37026.413900462961</v>
      </c>
      <c r="I3395" t="s">
        <v>3145</v>
      </c>
      <c r="M3395" t="s">
        <v>3886</v>
      </c>
      <c r="N3395" t="s">
        <v>3096</v>
      </c>
      <c r="O3395" t="s">
        <v>3208</v>
      </c>
      <c r="Q3395" s="211">
        <v>50</v>
      </c>
      <c r="S3395" t="s">
        <v>3794</v>
      </c>
      <c r="T3395" t="s">
        <v>2685</v>
      </c>
      <c r="U3395" s="213">
        <v>39</v>
      </c>
      <c r="V3395" t="s">
        <v>3186</v>
      </c>
      <c r="W3395" t="s">
        <v>3138</v>
      </c>
      <c r="X3395" t="s">
        <v>3139</v>
      </c>
      <c r="Y3395" t="s">
        <v>3074</v>
      </c>
      <c r="Z3395" t="s">
        <v>4112</v>
      </c>
      <c r="AA3395">
        <v>611323.1</v>
      </c>
      <c r="AB3395" s="210">
        <v>37028.875</v>
      </c>
      <c r="AC3395" s="210">
        <v>37029.875</v>
      </c>
    </row>
    <row r="3396" spans="1:31" x14ac:dyDescent="0.2">
      <c r="A3396" s="44" t="str">
        <f t="shared" si="261"/>
        <v xml:space="preserve"> Natural Gas Physical</v>
      </c>
      <c r="B3396" s="44" t="str">
        <f t="shared" si="262"/>
        <v/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25">
        <f t="shared" si="265"/>
        <v>10000</v>
      </c>
      <c r="G3396" s="214">
        <v>1248263</v>
      </c>
      <c r="H3396" s="210">
        <v>37026.414166666669</v>
      </c>
      <c r="I3396" t="s">
        <v>1305</v>
      </c>
      <c r="M3396" t="s">
        <v>3795</v>
      </c>
      <c r="N3396" t="s">
        <v>3623</v>
      </c>
      <c r="O3396" t="s">
        <v>3624</v>
      </c>
      <c r="P3396" s="211">
        <v>10000</v>
      </c>
      <c r="S3396" t="s">
        <v>4320</v>
      </c>
      <c r="T3396" t="s">
        <v>3625</v>
      </c>
      <c r="U3396" s="213">
        <v>6.0449999999999999</v>
      </c>
      <c r="V3396" t="s">
        <v>1455</v>
      </c>
      <c r="W3396" t="s">
        <v>3627</v>
      </c>
      <c r="X3396" t="s">
        <v>3628</v>
      </c>
      <c r="Y3396" t="s">
        <v>3280</v>
      </c>
      <c r="Z3396" t="s">
        <v>4118</v>
      </c>
      <c r="AA3396">
        <v>790578</v>
      </c>
      <c r="AB3396" s="210">
        <v>37026.875</v>
      </c>
      <c r="AC3396" s="210">
        <v>37026.875</v>
      </c>
    </row>
    <row r="3397" spans="1:31" x14ac:dyDescent="0.2">
      <c r="A3397" s="44" t="str">
        <f t="shared" si="261"/>
        <v>US Crude Financial</v>
      </c>
      <c r="B3397" s="44" t="str">
        <f t="shared" si="262"/>
        <v>US</v>
      </c>
      <c r="C3397" s="44" t="str">
        <f t="shared" si="263"/>
        <v>Crude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</v>
      </c>
      <c r="F3397" s="225">
        <f t="shared" si="265"/>
        <v>50000</v>
      </c>
      <c r="G3397" s="214">
        <v>1248264</v>
      </c>
      <c r="H3397" s="210">
        <v>37026.414340277777</v>
      </c>
      <c r="I3397" t="s">
        <v>3246</v>
      </c>
      <c r="M3397" t="s">
        <v>4216</v>
      </c>
      <c r="N3397" t="s">
        <v>3046</v>
      </c>
      <c r="O3397" t="s">
        <v>3047</v>
      </c>
      <c r="P3397" s="211">
        <v>50000</v>
      </c>
      <c r="S3397" t="s">
        <v>3802</v>
      </c>
      <c r="T3397" t="s">
        <v>2685</v>
      </c>
      <c r="U3397" s="213">
        <v>28.74</v>
      </c>
      <c r="V3397" t="s">
        <v>1818</v>
      </c>
      <c r="W3397" t="s">
        <v>3049</v>
      </c>
      <c r="X3397" t="s">
        <v>3050</v>
      </c>
      <c r="Y3397" t="s">
        <v>2803</v>
      </c>
      <c r="Z3397" t="s">
        <v>4117</v>
      </c>
      <c r="AA3397" t="s">
        <v>2273</v>
      </c>
      <c r="AB3397" s="210">
        <v>37043</v>
      </c>
      <c r="AC3397" s="210">
        <v>37072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25">
        <f t="shared" si="265"/>
        <v>5000</v>
      </c>
      <c r="G3398" s="214">
        <v>1248265</v>
      </c>
      <c r="H3398" s="210">
        <v>37026.414467592593</v>
      </c>
      <c r="I3398" t="s">
        <v>1351</v>
      </c>
      <c r="M3398" t="s">
        <v>3795</v>
      </c>
      <c r="N3398" t="s">
        <v>3275</v>
      </c>
      <c r="O3398" t="s">
        <v>3584</v>
      </c>
      <c r="P3398" s="211">
        <v>5000</v>
      </c>
      <c r="S3398" t="s">
        <v>3796</v>
      </c>
      <c r="T3398" t="s">
        <v>2685</v>
      </c>
      <c r="U3398" s="213">
        <v>4.3550000000000004</v>
      </c>
      <c r="V3398" t="s">
        <v>2274</v>
      </c>
      <c r="W3398" t="s">
        <v>3586</v>
      </c>
      <c r="X3398" t="s">
        <v>3587</v>
      </c>
      <c r="Y3398" t="s">
        <v>3280</v>
      </c>
      <c r="Z3398" t="s">
        <v>4117</v>
      </c>
      <c r="AA3398">
        <v>790579</v>
      </c>
      <c r="AB3398" s="210">
        <v>37027.875</v>
      </c>
      <c r="AC3398" s="210">
        <v>37027.875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25">
        <f t="shared" si="265"/>
        <v>10000</v>
      </c>
      <c r="G3399" s="214">
        <v>1248266</v>
      </c>
      <c r="H3399" s="210">
        <v>37026.414479166669</v>
      </c>
      <c r="I3399" t="s">
        <v>3692</v>
      </c>
      <c r="M3399" t="s">
        <v>3795</v>
      </c>
      <c r="N3399" t="s">
        <v>3275</v>
      </c>
      <c r="O3399" t="s">
        <v>3276</v>
      </c>
      <c r="Q3399" s="211">
        <v>10000</v>
      </c>
      <c r="S3399" t="s">
        <v>3796</v>
      </c>
      <c r="T3399" t="s">
        <v>2685</v>
      </c>
      <c r="U3399" s="213">
        <v>4.5561999999999996</v>
      </c>
      <c r="V3399" t="s">
        <v>1324</v>
      </c>
      <c r="W3399" t="s">
        <v>3278</v>
      </c>
      <c r="X3399" t="s">
        <v>3279</v>
      </c>
      <c r="Y3399" t="s">
        <v>3280</v>
      </c>
      <c r="Z3399" t="s">
        <v>4117</v>
      </c>
      <c r="AA3399">
        <v>790580</v>
      </c>
      <c r="AB3399" s="210">
        <v>37027.875</v>
      </c>
      <c r="AC3399" s="210">
        <v>37027.875</v>
      </c>
    </row>
    <row r="3400" spans="1:31" x14ac:dyDescent="0.2">
      <c r="A3400" s="44" t="str">
        <f t="shared" si="261"/>
        <v xml:space="preserve"> Metals Financial</v>
      </c>
      <c r="B3400" s="44" t="str">
        <f t="shared" si="262"/>
        <v/>
      </c>
      <c r="C3400" s="44" t="str">
        <f t="shared" si="263"/>
        <v>Metals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25">
        <f t="shared" si="265"/>
        <v>5</v>
      </c>
      <c r="G3400" s="214">
        <v>1248267</v>
      </c>
      <c r="H3400" s="210">
        <v>37026.414513888885</v>
      </c>
      <c r="I3400" t="s">
        <v>2275</v>
      </c>
      <c r="M3400" t="s">
        <v>3801</v>
      </c>
      <c r="N3400" t="s">
        <v>2682</v>
      </c>
      <c r="O3400" t="s">
        <v>2683</v>
      </c>
      <c r="Q3400" s="211">
        <v>5</v>
      </c>
      <c r="S3400" t="s">
        <v>2684</v>
      </c>
      <c r="T3400" t="s">
        <v>2685</v>
      </c>
      <c r="U3400" s="213">
        <v>1677</v>
      </c>
      <c r="V3400" t="s">
        <v>2276</v>
      </c>
      <c r="W3400" t="s">
        <v>2732</v>
      </c>
      <c r="X3400" t="s">
        <v>2688</v>
      </c>
      <c r="Y3400" t="s">
        <v>2689</v>
      </c>
      <c r="Z3400" t="s">
        <v>2690</v>
      </c>
      <c r="AA3400">
        <v>2130116</v>
      </c>
    </row>
    <row r="3401" spans="1:31" x14ac:dyDescent="0.2">
      <c r="A3401" s="44" t="str">
        <f t="shared" si="261"/>
        <v xml:space="preserve"> Natural Gas Physical</v>
      </c>
      <c r="B3401" s="44" t="str">
        <f t="shared" si="262"/>
        <v/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25">
        <f t="shared" si="265"/>
        <v>150000</v>
      </c>
      <c r="G3401" s="214">
        <v>1248269</v>
      </c>
      <c r="H3401" s="210">
        <v>37026.414525462962</v>
      </c>
      <c r="I3401" t="s">
        <v>3822</v>
      </c>
      <c r="M3401" t="s">
        <v>3795</v>
      </c>
      <c r="N3401" t="s">
        <v>3623</v>
      </c>
      <c r="O3401" t="s">
        <v>1707</v>
      </c>
      <c r="Q3401" s="211">
        <v>5000</v>
      </c>
      <c r="S3401" t="s">
        <v>4320</v>
      </c>
      <c r="T3401" t="s">
        <v>3625</v>
      </c>
      <c r="U3401" s="213">
        <v>6.16</v>
      </c>
      <c r="V3401" t="s">
        <v>2256</v>
      </c>
      <c r="W3401" t="s">
        <v>1471</v>
      </c>
      <c r="X3401" t="s">
        <v>3628</v>
      </c>
      <c r="Y3401" t="s">
        <v>3280</v>
      </c>
      <c r="Z3401" t="s">
        <v>4118</v>
      </c>
      <c r="AA3401">
        <v>790582</v>
      </c>
      <c r="AB3401" s="210">
        <v>37043.875</v>
      </c>
      <c r="AC3401" s="210">
        <v>37072.875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25">
        <f t="shared" si="265"/>
        <v>10000</v>
      </c>
      <c r="G3402" s="214">
        <v>1248268</v>
      </c>
      <c r="H3402" s="210">
        <v>37026.414525462962</v>
      </c>
      <c r="I3402" t="s">
        <v>3692</v>
      </c>
      <c r="M3402" t="s">
        <v>3795</v>
      </c>
      <c r="N3402" t="s">
        <v>3275</v>
      </c>
      <c r="O3402" t="s">
        <v>3276</v>
      </c>
      <c r="Q3402" s="211">
        <v>10000</v>
      </c>
      <c r="S3402" t="s">
        <v>3796</v>
      </c>
      <c r="T3402" t="s">
        <v>2685</v>
      </c>
      <c r="U3402" s="213">
        <v>4.5575000000000001</v>
      </c>
      <c r="V3402" t="s">
        <v>1324</v>
      </c>
      <c r="W3402" t="s">
        <v>3278</v>
      </c>
      <c r="X3402" t="s">
        <v>3279</v>
      </c>
      <c r="Y3402" t="s">
        <v>3280</v>
      </c>
      <c r="Z3402" t="s">
        <v>4117</v>
      </c>
      <c r="AA3402">
        <v>790581</v>
      </c>
      <c r="AB3402" s="210">
        <v>37027.875</v>
      </c>
      <c r="AC3402" s="210">
        <v>37027.875</v>
      </c>
    </row>
    <row r="3403" spans="1:31" x14ac:dyDescent="0.2">
      <c r="A3403" s="44" t="str">
        <f t="shared" ref="A3403:A3466" si="266">B3403&amp;" "&amp;C3403&amp;" "&amp;D3403</f>
        <v>US Crude Financial</v>
      </c>
      <c r="B3403" s="44" t="str">
        <f t="shared" ref="B3403:B3466" si="267">IF((LEFT(N3403,2)="US"),"US","")</f>
        <v>US</v>
      </c>
      <c r="C3403" s="44" t="str">
        <f t="shared" ref="C3403:C3466" si="268">M3403</f>
        <v>Crude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</v>
      </c>
      <c r="F3403" s="225">
        <f t="shared" ref="F3403:F3466" si="270">E3403*SUM(P3403:Q3403)</f>
        <v>50000</v>
      </c>
      <c r="G3403" s="214">
        <v>1248270</v>
      </c>
      <c r="H3403" s="210">
        <v>37026.414548611108</v>
      </c>
      <c r="I3403" t="s">
        <v>3045</v>
      </c>
      <c r="M3403" t="s">
        <v>4216</v>
      </c>
      <c r="N3403" t="s">
        <v>3046</v>
      </c>
      <c r="O3403" t="s">
        <v>3047</v>
      </c>
      <c r="Q3403" s="211">
        <v>50000</v>
      </c>
      <c r="S3403" t="s">
        <v>3802</v>
      </c>
      <c r="T3403" t="s">
        <v>2685</v>
      </c>
      <c r="U3403" s="213">
        <v>28.76</v>
      </c>
      <c r="V3403" t="s">
        <v>1520</v>
      </c>
      <c r="W3403" t="s">
        <v>3049</v>
      </c>
      <c r="X3403" t="s">
        <v>3050</v>
      </c>
      <c r="Y3403" t="s">
        <v>2803</v>
      </c>
      <c r="Z3403" t="s">
        <v>4117</v>
      </c>
      <c r="AA3403" t="s">
        <v>2277</v>
      </c>
      <c r="AB3403" s="210">
        <v>37043</v>
      </c>
      <c r="AC3403" s="210">
        <v>37072</v>
      </c>
    </row>
    <row r="3404" spans="1:31" x14ac:dyDescent="0.2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25">
        <f t="shared" si="270"/>
        <v>5000</v>
      </c>
      <c r="G3404" s="214">
        <v>1248271</v>
      </c>
      <c r="H3404" s="210">
        <v>37026.414837962962</v>
      </c>
      <c r="I3404" t="s">
        <v>3638</v>
      </c>
      <c r="M3404" t="s">
        <v>3795</v>
      </c>
      <c r="N3404" t="s">
        <v>3275</v>
      </c>
      <c r="O3404" t="s">
        <v>3600</v>
      </c>
      <c r="P3404" s="211">
        <v>5000</v>
      </c>
      <c r="S3404" t="s">
        <v>3796</v>
      </c>
      <c r="T3404" t="s">
        <v>2685</v>
      </c>
      <c r="U3404" s="213">
        <v>4.4249999999999998</v>
      </c>
      <c r="V3404" t="s">
        <v>2109</v>
      </c>
      <c r="W3404" t="s">
        <v>3471</v>
      </c>
      <c r="X3404" t="s">
        <v>3587</v>
      </c>
      <c r="Y3404" t="s">
        <v>3280</v>
      </c>
      <c r="Z3404" t="s">
        <v>4117</v>
      </c>
      <c r="AA3404">
        <v>790585</v>
      </c>
      <c r="AB3404" s="210">
        <v>37027.875</v>
      </c>
      <c r="AC3404" s="210">
        <v>37027.875</v>
      </c>
    </row>
    <row r="3405" spans="1:31" x14ac:dyDescent="0.2">
      <c r="A3405" s="44" t="str">
        <f t="shared" si="266"/>
        <v xml:space="preserve"> Natural Gas Physical</v>
      </c>
      <c r="B3405" s="44" t="str">
        <f t="shared" si="267"/>
        <v/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25">
        <f t="shared" si="270"/>
        <v>10000</v>
      </c>
      <c r="G3405" s="214">
        <v>1248272</v>
      </c>
      <c r="H3405" s="210">
        <v>37026.414930555555</v>
      </c>
      <c r="I3405" t="s">
        <v>1305</v>
      </c>
      <c r="M3405" t="s">
        <v>3795</v>
      </c>
      <c r="N3405" t="s">
        <v>3623</v>
      </c>
      <c r="O3405" t="s">
        <v>3624</v>
      </c>
      <c r="P3405" s="211">
        <v>10000</v>
      </c>
      <c r="S3405" t="s">
        <v>4320</v>
      </c>
      <c r="T3405" t="s">
        <v>3625</v>
      </c>
      <c r="U3405" s="213">
        <v>6.0449999999999999</v>
      </c>
      <c r="V3405" t="s">
        <v>1455</v>
      </c>
      <c r="W3405" t="s">
        <v>3627</v>
      </c>
      <c r="X3405" t="s">
        <v>3628</v>
      </c>
      <c r="Y3405" t="s">
        <v>3280</v>
      </c>
      <c r="Z3405" t="s">
        <v>4118</v>
      </c>
      <c r="AA3405">
        <v>790586</v>
      </c>
      <c r="AB3405" s="210">
        <v>37026.875</v>
      </c>
      <c r="AC3405" s="210">
        <v>37026.875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25">
        <f t="shared" si="270"/>
        <v>1000</v>
      </c>
      <c r="G3406" s="214">
        <v>1248273</v>
      </c>
      <c r="H3406" s="210">
        <v>37026.414976851855</v>
      </c>
      <c r="I3406" t="s">
        <v>3822</v>
      </c>
      <c r="M3406" t="s">
        <v>3795</v>
      </c>
      <c r="N3406" t="s">
        <v>3275</v>
      </c>
      <c r="O3406" t="s">
        <v>3361</v>
      </c>
      <c r="P3406" s="211">
        <v>1000</v>
      </c>
      <c r="S3406" t="s">
        <v>3796</v>
      </c>
      <c r="T3406" t="s">
        <v>2685</v>
      </c>
      <c r="U3406" s="213">
        <v>4.42</v>
      </c>
      <c r="V3406" t="s">
        <v>1602</v>
      </c>
      <c r="W3406" t="s">
        <v>3363</v>
      </c>
      <c r="X3406" t="s">
        <v>3364</v>
      </c>
      <c r="Y3406" t="s">
        <v>3280</v>
      </c>
      <c r="Z3406" t="s">
        <v>4117</v>
      </c>
      <c r="AA3406">
        <v>790587</v>
      </c>
      <c r="AB3406" s="210">
        <v>37027.875</v>
      </c>
      <c r="AC3406" s="210">
        <v>37027.875</v>
      </c>
    </row>
    <row r="3407" spans="1:31" x14ac:dyDescent="0.2">
      <c r="A3407" s="44" t="str">
        <f t="shared" si="266"/>
        <v>US Crude Financial</v>
      </c>
      <c r="B3407" s="44" t="str">
        <f t="shared" si="267"/>
        <v>US</v>
      </c>
      <c r="C3407" s="44" t="str">
        <f t="shared" si="268"/>
        <v>Crude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1</v>
      </c>
      <c r="F3407" s="225">
        <f t="shared" si="270"/>
        <v>50000</v>
      </c>
      <c r="G3407" s="214">
        <v>1248274</v>
      </c>
      <c r="H3407" s="210">
        <v>37026.41505787037</v>
      </c>
      <c r="I3407" t="s">
        <v>3246</v>
      </c>
      <c r="M3407" t="s">
        <v>4216</v>
      </c>
      <c r="N3407" t="s">
        <v>3046</v>
      </c>
      <c r="O3407" t="s">
        <v>3047</v>
      </c>
      <c r="P3407" s="211">
        <v>50000</v>
      </c>
      <c r="S3407" t="s">
        <v>3802</v>
      </c>
      <c r="T3407" t="s">
        <v>2685</v>
      </c>
      <c r="U3407" s="213">
        <v>28.74</v>
      </c>
      <c r="V3407" t="s">
        <v>1818</v>
      </c>
      <c r="W3407" t="s">
        <v>3049</v>
      </c>
      <c r="X3407" t="s">
        <v>3050</v>
      </c>
      <c r="Y3407" t="s">
        <v>2803</v>
      </c>
      <c r="Z3407" t="s">
        <v>4117</v>
      </c>
      <c r="AA3407" t="s">
        <v>2278</v>
      </c>
      <c r="AB3407" s="210">
        <v>37043</v>
      </c>
      <c r="AC3407" s="210">
        <v>37072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25">
        <f t="shared" si="270"/>
        <v>9000</v>
      </c>
      <c r="G3408" s="214">
        <v>1248275</v>
      </c>
      <c r="H3408" s="210">
        <v>37026.415069444447</v>
      </c>
      <c r="I3408" t="s">
        <v>3822</v>
      </c>
      <c r="M3408" t="s">
        <v>3795</v>
      </c>
      <c r="N3408" t="s">
        <v>3275</v>
      </c>
      <c r="O3408" t="s">
        <v>3361</v>
      </c>
      <c r="P3408" s="211">
        <v>9000</v>
      </c>
      <c r="S3408" t="s">
        <v>3796</v>
      </c>
      <c r="T3408" t="s">
        <v>2685</v>
      </c>
      <c r="U3408" s="213">
        <v>4.415</v>
      </c>
      <c r="V3408" t="s">
        <v>1602</v>
      </c>
      <c r="W3408" t="s">
        <v>3363</v>
      </c>
      <c r="X3408" t="s">
        <v>3364</v>
      </c>
      <c r="Y3408" t="s">
        <v>3280</v>
      </c>
      <c r="Z3408" t="s">
        <v>4117</v>
      </c>
      <c r="AA3408">
        <v>790588</v>
      </c>
      <c r="AB3408" s="210">
        <v>37027.875</v>
      </c>
      <c r="AC3408" s="210">
        <v>37027.875</v>
      </c>
    </row>
    <row r="3409" spans="1:30" x14ac:dyDescent="0.2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153</v>
      </c>
      <c r="F3409" s="225">
        <f t="shared" si="270"/>
        <v>765000</v>
      </c>
      <c r="G3409" s="214">
        <v>1248276</v>
      </c>
      <c r="H3409" s="210">
        <v>37026.415092592593</v>
      </c>
      <c r="I3409" t="s">
        <v>3822</v>
      </c>
      <c r="M3409" t="s">
        <v>3795</v>
      </c>
      <c r="N3409" t="s">
        <v>3247</v>
      </c>
      <c r="O3409" t="s">
        <v>3430</v>
      </c>
      <c r="P3409" s="211">
        <v>5000</v>
      </c>
      <c r="S3409" t="s">
        <v>3796</v>
      </c>
      <c r="T3409" t="s">
        <v>2685</v>
      </c>
      <c r="U3409" s="213">
        <v>4.6100000000000003</v>
      </c>
      <c r="V3409" t="s">
        <v>1575</v>
      </c>
      <c r="W3409" t="s">
        <v>3975</v>
      </c>
      <c r="X3409" t="s">
        <v>3250</v>
      </c>
      <c r="Y3409" t="s">
        <v>2803</v>
      </c>
      <c r="Z3409" t="s">
        <v>4117</v>
      </c>
      <c r="AA3409" t="s">
        <v>2279</v>
      </c>
      <c r="AB3409" s="210">
        <v>37043</v>
      </c>
      <c r="AC3409" s="210">
        <v>37195</v>
      </c>
      <c r="AD3409">
        <f>(AC3409-AB3409+1)*SUM(P3409:Q3409)</f>
        <v>765000</v>
      </c>
    </row>
    <row r="3410" spans="1:30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25">
        <f t="shared" si="270"/>
        <v>2000</v>
      </c>
      <c r="G3410" s="214">
        <v>1248277</v>
      </c>
      <c r="H3410" s="210">
        <v>37026.415092592593</v>
      </c>
      <c r="I3410" t="s">
        <v>3134</v>
      </c>
      <c r="M3410" t="s">
        <v>3795</v>
      </c>
      <c r="N3410" t="s">
        <v>3275</v>
      </c>
      <c r="O3410" t="s">
        <v>3516</v>
      </c>
      <c r="P3410" s="211">
        <v>2000</v>
      </c>
      <c r="S3410" t="s">
        <v>3796</v>
      </c>
      <c r="T3410" t="s">
        <v>2685</v>
      </c>
      <c r="U3410" s="213">
        <v>4.6749999999999998</v>
      </c>
      <c r="V3410" t="s">
        <v>3536</v>
      </c>
      <c r="W3410" t="s">
        <v>3518</v>
      </c>
      <c r="X3410" t="s">
        <v>3519</v>
      </c>
      <c r="Y3410" t="s">
        <v>3280</v>
      </c>
      <c r="Z3410" t="s">
        <v>4117</v>
      </c>
      <c r="AA3410">
        <v>790589</v>
      </c>
      <c r="AB3410" s="210">
        <v>37027.875</v>
      </c>
      <c r="AC3410" s="210">
        <v>37027.875</v>
      </c>
    </row>
    <row r="3411" spans="1:30" x14ac:dyDescent="0.2">
      <c r="A3411" s="44" t="str">
        <f t="shared" si="266"/>
        <v>US Natural Gas Financial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Financial</v>
      </c>
      <c r="E3411" s="44">
        <f>IF(VLOOKUP(S3411,'DD-Lookup'!$J$6:$L$50,3,FALSE)="Monthly",(YEAR(AC3411)-YEAR(AB3411))*12+MONTH(AC3411)-MONTH(AB3411)+1,(AC3411-AB3411+1))</f>
        <v>30</v>
      </c>
      <c r="F3411" s="225">
        <f t="shared" si="270"/>
        <v>525000</v>
      </c>
      <c r="G3411" s="214">
        <v>1248279</v>
      </c>
      <c r="H3411" s="210">
        <v>37026.415138888886</v>
      </c>
      <c r="I3411" t="s">
        <v>4237</v>
      </c>
      <c r="M3411" t="s">
        <v>3795</v>
      </c>
      <c r="N3411" t="s">
        <v>3247</v>
      </c>
      <c r="O3411" t="s">
        <v>3248</v>
      </c>
      <c r="P3411" s="211">
        <v>17500</v>
      </c>
      <c r="S3411" t="s">
        <v>3796</v>
      </c>
      <c r="T3411" t="s">
        <v>2685</v>
      </c>
      <c r="U3411" s="213">
        <v>4.5049999999999999</v>
      </c>
      <c r="V3411" t="s">
        <v>3546</v>
      </c>
      <c r="W3411" t="s">
        <v>3975</v>
      </c>
      <c r="X3411" t="s">
        <v>3250</v>
      </c>
      <c r="Y3411" t="s">
        <v>2803</v>
      </c>
      <c r="Z3411" t="s">
        <v>4117</v>
      </c>
      <c r="AA3411" t="s">
        <v>2280</v>
      </c>
      <c r="AB3411" s="210">
        <v>37043.875</v>
      </c>
      <c r="AC3411" s="210">
        <v>37072.875</v>
      </c>
      <c r="AD3411">
        <f>(AC3411-AB3411+1)*SUM(P3411:Q3411)</f>
        <v>525000</v>
      </c>
    </row>
    <row r="3412" spans="1:30" x14ac:dyDescent="0.2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25">
        <f t="shared" si="270"/>
        <v>50000</v>
      </c>
      <c r="G3412" s="214">
        <v>1248278</v>
      </c>
      <c r="H3412" s="210">
        <v>37026.415138888886</v>
      </c>
      <c r="I3412" t="s">
        <v>3246</v>
      </c>
      <c r="M3412" t="s">
        <v>4216</v>
      </c>
      <c r="N3412" t="s">
        <v>3046</v>
      </c>
      <c r="O3412" t="s">
        <v>3047</v>
      </c>
      <c r="Q3412" s="211">
        <v>50000</v>
      </c>
      <c r="S3412" t="s">
        <v>3802</v>
      </c>
      <c r="T3412" t="s">
        <v>2685</v>
      </c>
      <c r="U3412" s="213">
        <v>28.76</v>
      </c>
      <c r="V3412" t="s">
        <v>1514</v>
      </c>
      <c r="W3412" t="s">
        <v>3049</v>
      </c>
      <c r="X3412" t="s">
        <v>3050</v>
      </c>
      <c r="Y3412" t="s">
        <v>2803</v>
      </c>
      <c r="Z3412" t="s">
        <v>4117</v>
      </c>
      <c r="AA3412" t="s">
        <v>2281</v>
      </c>
      <c r="AB3412" s="210">
        <v>37043</v>
      </c>
      <c r="AC3412" s="210">
        <v>37072</v>
      </c>
    </row>
    <row r="3413" spans="1:30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25">
        <f t="shared" si="270"/>
        <v>8000</v>
      </c>
      <c r="G3413" s="214">
        <v>1248280</v>
      </c>
      <c r="H3413" s="210">
        <v>37026.415150462963</v>
      </c>
      <c r="I3413" t="s">
        <v>1582</v>
      </c>
      <c r="M3413" t="s">
        <v>3795</v>
      </c>
      <c r="N3413" t="s">
        <v>3275</v>
      </c>
      <c r="O3413" t="s">
        <v>3276</v>
      </c>
      <c r="P3413" s="211">
        <v>8000</v>
      </c>
      <c r="S3413" t="s">
        <v>3796</v>
      </c>
      <c r="T3413" t="s">
        <v>2685</v>
      </c>
      <c r="U3413" s="213">
        <v>4.5637999999999996</v>
      </c>
      <c r="V3413" t="s">
        <v>1583</v>
      </c>
      <c r="W3413" t="s">
        <v>3278</v>
      </c>
      <c r="X3413" t="s">
        <v>3279</v>
      </c>
      <c r="Y3413" t="s">
        <v>3280</v>
      </c>
      <c r="Z3413" t="s">
        <v>4117</v>
      </c>
      <c r="AA3413">
        <v>790590</v>
      </c>
      <c r="AB3413" s="210">
        <v>37027.875</v>
      </c>
      <c r="AC3413" s="210">
        <v>37027.875</v>
      </c>
    </row>
    <row r="3414" spans="1:30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25">
        <f t="shared" si="270"/>
        <v>4923</v>
      </c>
      <c r="G3414" s="214">
        <v>1248281</v>
      </c>
      <c r="H3414" s="210">
        <v>37026.415219907409</v>
      </c>
      <c r="I3414" t="s">
        <v>3374</v>
      </c>
      <c r="M3414" t="s">
        <v>3795</v>
      </c>
      <c r="N3414" t="s">
        <v>3275</v>
      </c>
      <c r="O3414" t="s">
        <v>1250</v>
      </c>
      <c r="P3414" s="211">
        <v>4923</v>
      </c>
      <c r="S3414" t="s">
        <v>3796</v>
      </c>
      <c r="T3414" t="s">
        <v>2685</v>
      </c>
      <c r="U3414" s="213">
        <v>4.6950000000000003</v>
      </c>
      <c r="V3414" t="s">
        <v>2010</v>
      </c>
      <c r="W3414" t="s">
        <v>3491</v>
      </c>
      <c r="X3414" t="s">
        <v>3492</v>
      </c>
      <c r="Y3414" t="s">
        <v>3280</v>
      </c>
      <c r="Z3414" t="s">
        <v>4117</v>
      </c>
      <c r="AA3414">
        <v>790591</v>
      </c>
      <c r="AB3414" s="210">
        <v>37027.875</v>
      </c>
      <c r="AC3414" s="210">
        <v>37027.875</v>
      </c>
    </row>
    <row r="3415" spans="1:30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25">
        <f t="shared" si="270"/>
        <v>2517</v>
      </c>
      <c r="G3415" s="214">
        <v>1248282</v>
      </c>
      <c r="H3415" s="210">
        <v>37026.415231481478</v>
      </c>
      <c r="I3415" t="s">
        <v>3234</v>
      </c>
      <c r="M3415" t="s">
        <v>3795</v>
      </c>
      <c r="N3415" t="s">
        <v>3275</v>
      </c>
      <c r="O3415" t="s">
        <v>3461</v>
      </c>
      <c r="P3415" s="211">
        <v>2517</v>
      </c>
      <c r="S3415" t="s">
        <v>3796</v>
      </c>
      <c r="T3415" t="s">
        <v>2685</v>
      </c>
      <c r="U3415" s="213">
        <v>4.43</v>
      </c>
      <c r="V3415" t="s">
        <v>2282</v>
      </c>
      <c r="W3415" t="s">
        <v>3408</v>
      </c>
      <c r="X3415" t="s">
        <v>3462</v>
      </c>
      <c r="Y3415" t="s">
        <v>3280</v>
      </c>
      <c r="Z3415" t="s">
        <v>4117</v>
      </c>
      <c r="AA3415">
        <v>790592</v>
      </c>
      <c r="AB3415" s="210">
        <v>37027.875</v>
      </c>
      <c r="AC3415" s="210">
        <v>37027.875</v>
      </c>
    </row>
    <row r="3416" spans="1:30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25">
        <f t="shared" si="270"/>
        <v>5000</v>
      </c>
      <c r="G3416" s="214">
        <v>1248284</v>
      </c>
      <c r="H3416" s="210">
        <v>37026.415439814817</v>
      </c>
      <c r="I3416" t="s">
        <v>3324</v>
      </c>
      <c r="M3416" t="s">
        <v>3795</v>
      </c>
      <c r="N3416" t="s">
        <v>3275</v>
      </c>
      <c r="O3416" t="s">
        <v>3361</v>
      </c>
      <c r="Q3416" s="211">
        <v>5000</v>
      </c>
      <c r="S3416" t="s">
        <v>3796</v>
      </c>
      <c r="T3416" t="s">
        <v>2685</v>
      </c>
      <c r="U3416" s="213">
        <v>4.415</v>
      </c>
      <c r="V3416" t="s">
        <v>3498</v>
      </c>
      <c r="W3416" t="s">
        <v>3363</v>
      </c>
      <c r="X3416" t="s">
        <v>3364</v>
      </c>
      <c r="Y3416" t="s">
        <v>3280</v>
      </c>
      <c r="Z3416" t="s">
        <v>4117</v>
      </c>
      <c r="AA3416">
        <v>790594</v>
      </c>
      <c r="AB3416" s="210">
        <v>37027.875</v>
      </c>
      <c r="AC3416" s="210">
        <v>37027.875</v>
      </c>
    </row>
    <row r="3417" spans="1:30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25">
        <f t="shared" si="270"/>
        <v>10000</v>
      </c>
      <c r="G3417" s="214">
        <v>1248285</v>
      </c>
      <c r="H3417" s="210">
        <v>37026.415439814817</v>
      </c>
      <c r="I3417" t="s">
        <v>3234</v>
      </c>
      <c r="M3417" t="s">
        <v>3795</v>
      </c>
      <c r="N3417" t="s">
        <v>3275</v>
      </c>
      <c r="O3417" t="s">
        <v>3470</v>
      </c>
      <c r="Q3417" s="211">
        <v>10000</v>
      </c>
      <c r="S3417" t="s">
        <v>3796</v>
      </c>
      <c r="T3417" t="s">
        <v>2685</v>
      </c>
      <c r="U3417" s="213">
        <v>4.46</v>
      </c>
      <c r="V3417" t="s">
        <v>1040</v>
      </c>
      <c r="W3417" t="s">
        <v>3471</v>
      </c>
      <c r="X3417" t="s">
        <v>3472</v>
      </c>
      <c r="Y3417" t="s">
        <v>3280</v>
      </c>
      <c r="Z3417" t="s">
        <v>4117</v>
      </c>
      <c r="AA3417">
        <v>790593</v>
      </c>
      <c r="AB3417" s="210">
        <v>37027.875</v>
      </c>
      <c r="AC3417" s="210">
        <v>37027.875</v>
      </c>
    </row>
    <row r="3418" spans="1:30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25">
        <f t="shared" si="270"/>
        <v>10000</v>
      </c>
      <c r="G3418" s="214">
        <v>1248286</v>
      </c>
      <c r="H3418" s="210">
        <v>37026.415462962963</v>
      </c>
      <c r="I3418" t="s">
        <v>1276</v>
      </c>
      <c r="M3418" t="s">
        <v>3795</v>
      </c>
      <c r="N3418" t="s">
        <v>3275</v>
      </c>
      <c r="O3418" t="s">
        <v>3535</v>
      </c>
      <c r="P3418" s="211">
        <v>10000</v>
      </c>
      <c r="S3418" t="s">
        <v>3796</v>
      </c>
      <c r="T3418" t="s">
        <v>2685</v>
      </c>
      <c r="U3418" s="213">
        <v>4.4400000000000004</v>
      </c>
      <c r="V3418" t="s">
        <v>1277</v>
      </c>
      <c r="W3418" t="s">
        <v>3471</v>
      </c>
      <c r="X3418" t="s">
        <v>3472</v>
      </c>
      <c r="Y3418" t="s">
        <v>3280</v>
      </c>
      <c r="Z3418" t="s">
        <v>4117</v>
      </c>
      <c r="AA3418">
        <v>790595</v>
      </c>
      <c r="AB3418" s="210">
        <v>37027.875</v>
      </c>
      <c r="AC3418" s="210">
        <v>37027.875</v>
      </c>
    </row>
    <row r="3419" spans="1:30" x14ac:dyDescent="0.2">
      <c r="A3419" s="44" t="str">
        <f t="shared" si="266"/>
        <v xml:space="preserve"> Natural Gas Physical</v>
      </c>
      <c r="B3419" s="44" t="str">
        <f t="shared" si="267"/>
        <v/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30</v>
      </c>
      <c r="F3419" s="225">
        <f t="shared" si="270"/>
        <v>90000</v>
      </c>
      <c r="G3419" s="214">
        <v>1248287</v>
      </c>
      <c r="H3419" s="210">
        <v>37026.415509259263</v>
      </c>
      <c r="I3419" t="s">
        <v>2261</v>
      </c>
      <c r="M3419" t="s">
        <v>3795</v>
      </c>
      <c r="N3419" t="s">
        <v>3623</v>
      </c>
      <c r="O3419" t="s">
        <v>1707</v>
      </c>
      <c r="P3419" s="211">
        <v>3000</v>
      </c>
      <c r="S3419" t="s">
        <v>4320</v>
      </c>
      <c r="T3419" t="s">
        <v>3625</v>
      </c>
      <c r="U3419" s="213">
        <v>6.1349999999999998</v>
      </c>
      <c r="V3419" t="s">
        <v>2262</v>
      </c>
      <c r="W3419" t="s">
        <v>1471</v>
      </c>
      <c r="X3419" t="s">
        <v>3628</v>
      </c>
      <c r="Y3419" t="s">
        <v>3280</v>
      </c>
      <c r="Z3419" t="s">
        <v>4118</v>
      </c>
      <c r="AA3419">
        <v>790596</v>
      </c>
      <c r="AB3419" s="210">
        <v>37043.875</v>
      </c>
      <c r="AC3419" s="210">
        <v>37072.875</v>
      </c>
    </row>
    <row r="3420" spans="1:30" x14ac:dyDescent="0.2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25">
        <f t="shared" si="270"/>
        <v>5</v>
      </c>
      <c r="G3420" s="214">
        <v>1248288</v>
      </c>
      <c r="H3420" s="210">
        <v>37026.415509259263</v>
      </c>
      <c r="I3420" t="s">
        <v>2791</v>
      </c>
      <c r="M3420" t="s">
        <v>3801</v>
      </c>
      <c r="N3420" t="s">
        <v>2816</v>
      </c>
      <c r="O3420" t="s">
        <v>2817</v>
      </c>
      <c r="P3420" s="211">
        <v>5</v>
      </c>
      <c r="S3420" t="s">
        <v>2818</v>
      </c>
      <c r="T3420" t="s">
        <v>2685</v>
      </c>
      <c r="U3420" s="213">
        <v>7305</v>
      </c>
      <c r="V3420" t="s">
        <v>3076</v>
      </c>
      <c r="W3420" t="s">
        <v>2820</v>
      </c>
      <c r="X3420" t="s">
        <v>2688</v>
      </c>
      <c r="Y3420" t="s">
        <v>2689</v>
      </c>
      <c r="Z3420" t="s">
        <v>2690</v>
      </c>
      <c r="AA3420">
        <v>2130124</v>
      </c>
    </row>
    <row r="3421" spans="1:30" x14ac:dyDescent="0.2">
      <c r="A3421" s="44" t="str">
        <f t="shared" si="266"/>
        <v>US Natural Gas Financial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153</v>
      </c>
      <c r="F3421" s="225">
        <f t="shared" si="270"/>
        <v>382500</v>
      </c>
      <c r="G3421" s="214">
        <v>1248290</v>
      </c>
      <c r="H3421" s="210">
        <v>37026.415532407409</v>
      </c>
      <c r="I3421" t="s">
        <v>3246</v>
      </c>
      <c r="M3421" t="s">
        <v>3795</v>
      </c>
      <c r="N3421" t="s">
        <v>3247</v>
      </c>
      <c r="O3421" t="s">
        <v>3430</v>
      </c>
      <c r="P3421" s="211">
        <v>2500</v>
      </c>
      <c r="S3421" t="s">
        <v>3796</v>
      </c>
      <c r="T3421" t="s">
        <v>2685</v>
      </c>
      <c r="U3421" s="213">
        <v>4.6050000000000004</v>
      </c>
      <c r="V3421" t="s">
        <v>1397</v>
      </c>
      <c r="W3421" t="s">
        <v>3975</v>
      </c>
      <c r="X3421" t="s">
        <v>3250</v>
      </c>
      <c r="Y3421" t="s">
        <v>2803</v>
      </c>
      <c r="Z3421" t="s">
        <v>4117</v>
      </c>
      <c r="AA3421" t="s">
        <v>2283</v>
      </c>
      <c r="AB3421" s="210">
        <v>37043</v>
      </c>
      <c r="AC3421" s="210">
        <v>37195</v>
      </c>
      <c r="AD3421">
        <f>(AC3421-AB3421+1)*SUM(P3421:Q3421)</f>
        <v>382500</v>
      </c>
    </row>
    <row r="3422" spans="1:30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25">
        <f t="shared" si="270"/>
        <v>1000</v>
      </c>
      <c r="G3422" s="214">
        <v>1248291</v>
      </c>
      <c r="H3422" s="210">
        <v>37026.415555555555</v>
      </c>
      <c r="I3422" t="s">
        <v>3674</v>
      </c>
      <c r="M3422" t="s">
        <v>3795</v>
      </c>
      <c r="N3422" t="s">
        <v>3275</v>
      </c>
      <c r="O3422" t="s">
        <v>3600</v>
      </c>
      <c r="P3422" s="211">
        <v>1000</v>
      </c>
      <c r="S3422" t="s">
        <v>3796</v>
      </c>
      <c r="T3422" t="s">
        <v>2685</v>
      </c>
      <c r="U3422" s="213">
        <v>4.42</v>
      </c>
      <c r="V3422" t="s">
        <v>3675</v>
      </c>
      <c r="W3422" t="s">
        <v>3471</v>
      </c>
      <c r="X3422" t="s">
        <v>3587</v>
      </c>
      <c r="Y3422" t="s">
        <v>3280</v>
      </c>
      <c r="Z3422" t="s">
        <v>4117</v>
      </c>
      <c r="AA3422">
        <v>790597</v>
      </c>
      <c r="AB3422" s="210">
        <v>37027.875</v>
      </c>
      <c r="AC3422" s="210">
        <v>37027.875</v>
      </c>
    </row>
    <row r="3423" spans="1:30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25">
        <f t="shared" si="270"/>
        <v>10000</v>
      </c>
      <c r="G3423" s="214">
        <v>1248293</v>
      </c>
      <c r="H3423" s="210">
        <v>37026.415613425925</v>
      </c>
      <c r="I3423" t="s">
        <v>4237</v>
      </c>
      <c r="M3423" t="s">
        <v>3795</v>
      </c>
      <c r="N3423" t="s">
        <v>3275</v>
      </c>
      <c r="O3423" t="s">
        <v>3457</v>
      </c>
      <c r="P3423" s="211">
        <v>10000</v>
      </c>
      <c r="S3423" t="s">
        <v>3796</v>
      </c>
      <c r="T3423" t="s">
        <v>2685</v>
      </c>
      <c r="U3423" s="213">
        <v>4.4749999999999996</v>
      </c>
      <c r="V3423" t="s">
        <v>3765</v>
      </c>
      <c r="W3423" t="s">
        <v>3459</v>
      </c>
      <c r="X3423" t="s">
        <v>3460</v>
      </c>
      <c r="Y3423" t="s">
        <v>3280</v>
      </c>
      <c r="Z3423" t="s">
        <v>4117</v>
      </c>
      <c r="AA3423">
        <v>790598</v>
      </c>
      <c r="AB3423" s="210">
        <v>37027.875</v>
      </c>
      <c r="AC3423" s="210">
        <v>37027.875</v>
      </c>
    </row>
    <row r="3424" spans="1:30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25">
        <f t="shared" si="270"/>
        <v>5000</v>
      </c>
      <c r="G3424" s="214">
        <v>1248295</v>
      </c>
      <c r="H3424" s="210">
        <v>37026.415671296294</v>
      </c>
      <c r="I3424" t="s">
        <v>3134</v>
      </c>
      <c r="M3424" t="s">
        <v>3795</v>
      </c>
      <c r="N3424" t="s">
        <v>3275</v>
      </c>
      <c r="O3424" t="s">
        <v>3584</v>
      </c>
      <c r="Q3424" s="211">
        <v>5000</v>
      </c>
      <c r="S3424" t="s">
        <v>3796</v>
      </c>
      <c r="T3424" t="s">
        <v>2685</v>
      </c>
      <c r="U3424" s="213">
        <v>4.3600000000000003</v>
      </c>
      <c r="V3424" t="s">
        <v>2076</v>
      </c>
      <c r="W3424" t="s">
        <v>3586</v>
      </c>
      <c r="X3424" t="s">
        <v>3587</v>
      </c>
      <c r="Y3424" t="s">
        <v>3280</v>
      </c>
      <c r="Z3424" t="s">
        <v>4117</v>
      </c>
      <c r="AA3424">
        <v>790599</v>
      </c>
      <c r="AB3424" s="210">
        <v>37027.875</v>
      </c>
      <c r="AC3424" s="210">
        <v>37027.875</v>
      </c>
    </row>
    <row r="3425" spans="1:30" x14ac:dyDescent="0.2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16</v>
      </c>
      <c r="F3425" s="225">
        <f t="shared" si="270"/>
        <v>80000</v>
      </c>
      <c r="G3425" s="214">
        <v>1248296</v>
      </c>
      <c r="H3425" s="210">
        <v>37026.415717592594</v>
      </c>
      <c r="I3425" t="s">
        <v>2630</v>
      </c>
      <c r="M3425" t="s">
        <v>3795</v>
      </c>
      <c r="N3425" t="s">
        <v>3247</v>
      </c>
      <c r="O3425" t="s">
        <v>3422</v>
      </c>
      <c r="P3425" s="211">
        <v>5000</v>
      </c>
      <c r="S3425" t="s">
        <v>3796</v>
      </c>
      <c r="T3425" t="s">
        <v>2685</v>
      </c>
      <c r="U3425" s="213">
        <v>4.4450000000000003</v>
      </c>
      <c r="V3425" t="s">
        <v>2284</v>
      </c>
      <c r="W3425" t="s">
        <v>3424</v>
      </c>
      <c r="X3425" t="s">
        <v>3425</v>
      </c>
      <c r="Y3425" t="s">
        <v>2803</v>
      </c>
      <c r="Z3425" t="s">
        <v>4117</v>
      </c>
      <c r="AA3425" t="s">
        <v>2285</v>
      </c>
      <c r="AB3425" s="210">
        <v>37027.875</v>
      </c>
      <c r="AC3425" s="210">
        <v>37042.875</v>
      </c>
      <c r="AD3425">
        <f>(AC3425-AB3425+1)*SUM(P3425:Q3425)</f>
        <v>80000</v>
      </c>
    </row>
    <row r="3426" spans="1:30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25">
        <f t="shared" si="270"/>
        <v>4599</v>
      </c>
      <c r="G3426" s="214">
        <v>1248297</v>
      </c>
      <c r="H3426" s="210">
        <v>37026.41578703704</v>
      </c>
      <c r="I3426" t="s">
        <v>3674</v>
      </c>
      <c r="M3426" t="s">
        <v>3795</v>
      </c>
      <c r="N3426" t="s">
        <v>3275</v>
      </c>
      <c r="O3426" t="s">
        <v>3584</v>
      </c>
      <c r="Q3426" s="211">
        <v>4599</v>
      </c>
      <c r="S3426" t="s">
        <v>3796</v>
      </c>
      <c r="T3426" t="s">
        <v>2685</v>
      </c>
      <c r="U3426" s="213">
        <v>4.3600000000000003</v>
      </c>
      <c r="V3426" t="s">
        <v>3747</v>
      </c>
      <c r="W3426" t="s">
        <v>3586</v>
      </c>
      <c r="X3426" t="s">
        <v>3587</v>
      </c>
      <c r="Y3426" t="s">
        <v>3280</v>
      </c>
      <c r="Z3426" t="s">
        <v>4117</v>
      </c>
      <c r="AA3426">
        <v>790601</v>
      </c>
      <c r="AB3426" s="210">
        <v>37027.875</v>
      </c>
      <c r="AC3426" s="210">
        <v>37027.875</v>
      </c>
    </row>
    <row r="3427" spans="1:30" x14ac:dyDescent="0.2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30</v>
      </c>
      <c r="F3427" s="225">
        <f t="shared" si="270"/>
        <v>150000</v>
      </c>
      <c r="G3427" s="214">
        <v>1248300</v>
      </c>
      <c r="H3427" s="210">
        <v>37026.415798611109</v>
      </c>
      <c r="I3427" t="s">
        <v>3287</v>
      </c>
      <c r="M3427" t="s">
        <v>3795</v>
      </c>
      <c r="N3427" t="s">
        <v>3247</v>
      </c>
      <c r="O3427" t="s">
        <v>3248</v>
      </c>
      <c r="P3427" s="211">
        <v>5000</v>
      </c>
      <c r="S3427" t="s">
        <v>3796</v>
      </c>
      <c r="T3427" t="s">
        <v>2685</v>
      </c>
      <c r="U3427" s="213">
        <v>4.4950000000000001</v>
      </c>
      <c r="V3427" t="s">
        <v>1524</v>
      </c>
      <c r="W3427" t="s">
        <v>3975</v>
      </c>
      <c r="X3427" t="s">
        <v>3250</v>
      </c>
      <c r="Y3427" t="s">
        <v>2803</v>
      </c>
      <c r="Z3427" t="s">
        <v>4117</v>
      </c>
      <c r="AA3427" t="s">
        <v>2286</v>
      </c>
      <c r="AB3427" s="210">
        <v>37043.875</v>
      </c>
      <c r="AC3427" s="210">
        <v>37072.875</v>
      </c>
      <c r="AD3427">
        <f>(AC3427-AB3427+1)*SUM(P3427:Q3427)</f>
        <v>150000</v>
      </c>
    </row>
    <row r="3428" spans="1:30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25">
        <f t="shared" si="270"/>
        <v>3500</v>
      </c>
      <c r="G3428" s="214">
        <v>1248298</v>
      </c>
      <c r="H3428" s="210">
        <v>37026.415798611109</v>
      </c>
      <c r="I3428" t="s">
        <v>1167</v>
      </c>
      <c r="M3428" t="s">
        <v>3795</v>
      </c>
      <c r="N3428" t="s">
        <v>3275</v>
      </c>
      <c r="O3428" t="s">
        <v>3588</v>
      </c>
      <c r="P3428" s="211">
        <v>3500</v>
      </c>
      <c r="S3428" t="s">
        <v>3796</v>
      </c>
      <c r="T3428" t="s">
        <v>2685</v>
      </c>
      <c r="U3428" s="213">
        <v>4.3499999999999996</v>
      </c>
      <c r="V3428" t="s">
        <v>1868</v>
      </c>
      <c r="W3428" t="s">
        <v>3586</v>
      </c>
      <c r="X3428" t="s">
        <v>3587</v>
      </c>
      <c r="Y3428" t="s">
        <v>3280</v>
      </c>
      <c r="Z3428" t="s">
        <v>4117</v>
      </c>
      <c r="AA3428">
        <v>790602</v>
      </c>
      <c r="AB3428" s="210">
        <v>37027.875</v>
      </c>
      <c r="AC3428" s="210">
        <v>37027.875</v>
      </c>
    </row>
    <row r="3429" spans="1:30" x14ac:dyDescent="0.2">
      <c r="A3429" s="44" t="str">
        <f t="shared" si="266"/>
        <v xml:space="preserve"> Metals Financial</v>
      </c>
      <c r="B3429" s="44" t="str">
        <f t="shared" si="267"/>
        <v/>
      </c>
      <c r="C3429" s="44" t="str">
        <f t="shared" si="268"/>
        <v>Metals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25">
        <f t="shared" si="270"/>
        <v>10</v>
      </c>
      <c r="G3429" s="214">
        <v>1248301</v>
      </c>
      <c r="H3429" s="210">
        <v>37026.415879629632</v>
      </c>
      <c r="I3429" t="s">
        <v>2275</v>
      </c>
      <c r="M3429" t="s">
        <v>3801</v>
      </c>
      <c r="N3429" t="s">
        <v>2816</v>
      </c>
      <c r="O3429" t="s">
        <v>2817</v>
      </c>
      <c r="Q3429" s="211">
        <v>10</v>
      </c>
      <c r="S3429" t="s">
        <v>2818</v>
      </c>
      <c r="T3429" t="s">
        <v>2685</v>
      </c>
      <c r="U3429" s="213">
        <v>7320</v>
      </c>
      <c r="V3429" t="s">
        <v>2287</v>
      </c>
      <c r="W3429" t="s">
        <v>2820</v>
      </c>
      <c r="X3429" t="s">
        <v>2688</v>
      </c>
      <c r="Y3429" t="s">
        <v>2689</v>
      </c>
      <c r="Z3429" t="s">
        <v>2690</v>
      </c>
      <c r="AA3429">
        <v>2130130</v>
      </c>
    </row>
    <row r="3430" spans="1:30" x14ac:dyDescent="0.2">
      <c r="A3430" s="44" t="str">
        <f t="shared" si="266"/>
        <v>US Crude Financial</v>
      </c>
      <c r="B3430" s="44" t="str">
        <f t="shared" si="267"/>
        <v>US</v>
      </c>
      <c r="C3430" s="44" t="str">
        <f t="shared" si="268"/>
        <v>Crude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1</v>
      </c>
      <c r="F3430" s="225">
        <f t="shared" si="270"/>
        <v>50000</v>
      </c>
      <c r="G3430" s="214">
        <v>1248302</v>
      </c>
      <c r="H3430" s="210">
        <v>37026.415937500002</v>
      </c>
      <c r="I3430" t="s">
        <v>3045</v>
      </c>
      <c r="M3430" t="s">
        <v>4216</v>
      </c>
      <c r="N3430" t="s">
        <v>3046</v>
      </c>
      <c r="O3430" t="s">
        <v>3047</v>
      </c>
      <c r="Q3430" s="211">
        <v>50000</v>
      </c>
      <c r="S3430" t="s">
        <v>3802</v>
      </c>
      <c r="T3430" t="s">
        <v>2685</v>
      </c>
      <c r="U3430" s="213">
        <v>28.8</v>
      </c>
      <c r="V3430" t="s">
        <v>1520</v>
      </c>
      <c r="W3430" t="s">
        <v>3049</v>
      </c>
      <c r="X3430" t="s">
        <v>3050</v>
      </c>
      <c r="Y3430" t="s">
        <v>2803</v>
      </c>
      <c r="Z3430" t="s">
        <v>4117</v>
      </c>
      <c r="AA3430" t="s">
        <v>2288</v>
      </c>
      <c r="AB3430" s="210">
        <v>37043</v>
      </c>
      <c r="AC3430" s="210">
        <v>37072</v>
      </c>
    </row>
    <row r="3431" spans="1:30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25">
        <f t="shared" si="270"/>
        <v>10000</v>
      </c>
      <c r="G3431" s="214">
        <v>1248303</v>
      </c>
      <c r="H3431" s="210">
        <v>37026.416030092594</v>
      </c>
      <c r="I3431" t="s">
        <v>3565</v>
      </c>
      <c r="M3431" t="s">
        <v>3795</v>
      </c>
      <c r="N3431" t="s">
        <v>3275</v>
      </c>
      <c r="O3431" t="s">
        <v>3457</v>
      </c>
      <c r="Q3431" s="211">
        <v>10000</v>
      </c>
      <c r="S3431" t="s">
        <v>3796</v>
      </c>
      <c r="T3431" t="s">
        <v>2685</v>
      </c>
      <c r="U3431" s="213">
        <v>4.4800000000000004</v>
      </c>
      <c r="V3431" t="s">
        <v>1321</v>
      </c>
      <c r="W3431" t="s">
        <v>3459</v>
      </c>
      <c r="X3431" t="s">
        <v>3460</v>
      </c>
      <c r="Y3431" t="s">
        <v>3280</v>
      </c>
      <c r="Z3431" t="s">
        <v>4117</v>
      </c>
      <c r="AA3431">
        <v>790603</v>
      </c>
      <c r="AB3431" s="210">
        <v>37027.875</v>
      </c>
      <c r="AC3431" s="210">
        <v>37027.875</v>
      </c>
    </row>
    <row r="3432" spans="1:30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25">
        <f t="shared" si="270"/>
        <v>10000</v>
      </c>
      <c r="G3432" s="214">
        <v>1248304</v>
      </c>
      <c r="H3432" s="210">
        <v>37026.416041666664</v>
      </c>
      <c r="I3432" t="s">
        <v>4237</v>
      </c>
      <c r="M3432" t="s">
        <v>3795</v>
      </c>
      <c r="N3432" t="s">
        <v>3275</v>
      </c>
      <c r="O3432" t="s">
        <v>3457</v>
      </c>
      <c r="P3432" s="211">
        <v>10000</v>
      </c>
      <c r="S3432" t="s">
        <v>3796</v>
      </c>
      <c r="T3432" t="s">
        <v>2685</v>
      </c>
      <c r="U3432" s="213">
        <v>4.47</v>
      </c>
      <c r="V3432" t="s">
        <v>3765</v>
      </c>
      <c r="W3432" t="s">
        <v>3459</v>
      </c>
      <c r="X3432" t="s">
        <v>3460</v>
      </c>
      <c r="Y3432" t="s">
        <v>3280</v>
      </c>
      <c r="Z3432" t="s">
        <v>4117</v>
      </c>
      <c r="AA3432">
        <v>790604</v>
      </c>
      <c r="AB3432" s="210">
        <v>37027.875</v>
      </c>
      <c r="AC3432" s="210">
        <v>37027.875</v>
      </c>
    </row>
    <row r="3433" spans="1:30" x14ac:dyDescent="0.2">
      <c r="A3433" s="44" t="str">
        <f t="shared" si="266"/>
        <v xml:space="preserve"> Metals Financial</v>
      </c>
      <c r="B3433" s="44" t="str">
        <f t="shared" si="267"/>
        <v/>
      </c>
      <c r="C3433" s="44" t="str">
        <f t="shared" si="268"/>
        <v>Metals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</v>
      </c>
      <c r="F3433" s="225">
        <f t="shared" si="270"/>
        <v>18</v>
      </c>
      <c r="G3433" s="214">
        <v>1248305</v>
      </c>
      <c r="H3433" s="210">
        <v>37026.41605324074</v>
      </c>
      <c r="I3433" t="s">
        <v>2623</v>
      </c>
      <c r="M3433" t="s">
        <v>3801</v>
      </c>
      <c r="N3433" t="s">
        <v>2782</v>
      </c>
      <c r="O3433" t="s">
        <v>2783</v>
      </c>
      <c r="P3433" s="211">
        <v>18</v>
      </c>
      <c r="S3433" t="s">
        <v>2684</v>
      </c>
      <c r="T3433" t="s">
        <v>2685</v>
      </c>
      <c r="U3433" s="213">
        <v>1514</v>
      </c>
      <c r="V3433" t="s">
        <v>2790</v>
      </c>
      <c r="W3433" t="s">
        <v>2732</v>
      </c>
      <c r="X3433" t="s">
        <v>2688</v>
      </c>
      <c r="Y3433" t="s">
        <v>2689</v>
      </c>
      <c r="Z3433" t="s">
        <v>2690</v>
      </c>
      <c r="AA3433">
        <v>2130132</v>
      </c>
    </row>
    <row r="3434" spans="1:30" x14ac:dyDescent="0.2">
      <c r="A3434" s="44" t="str">
        <f t="shared" si="266"/>
        <v xml:space="preserve"> Natural Gas Physical</v>
      </c>
      <c r="B3434" s="44" t="str">
        <f t="shared" si="267"/>
        <v/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25">
        <f t="shared" si="270"/>
        <v>10000</v>
      </c>
      <c r="G3434" s="214">
        <v>1248306</v>
      </c>
      <c r="H3434" s="210">
        <v>37026.416087962964</v>
      </c>
      <c r="I3434" t="s">
        <v>1305</v>
      </c>
      <c r="M3434" t="s">
        <v>3795</v>
      </c>
      <c r="N3434" t="s">
        <v>3623</v>
      </c>
      <c r="O3434" t="s">
        <v>3624</v>
      </c>
      <c r="P3434" s="211">
        <v>10000</v>
      </c>
      <c r="S3434" t="s">
        <v>4320</v>
      </c>
      <c r="T3434" t="s">
        <v>3625</v>
      </c>
      <c r="U3434" s="213">
        <v>6.0350000000000001</v>
      </c>
      <c r="V3434" t="s">
        <v>1455</v>
      </c>
      <c r="W3434" t="s">
        <v>3627</v>
      </c>
      <c r="X3434" t="s">
        <v>3628</v>
      </c>
      <c r="Y3434" t="s">
        <v>3280</v>
      </c>
      <c r="Z3434" t="s">
        <v>4118</v>
      </c>
      <c r="AA3434">
        <v>790605</v>
      </c>
      <c r="AB3434" s="210">
        <v>37026.875</v>
      </c>
      <c r="AC3434" s="210">
        <v>37026.875</v>
      </c>
    </row>
    <row r="3435" spans="1:30" x14ac:dyDescent="0.2">
      <c r="A3435" s="44" t="str">
        <f t="shared" si="266"/>
        <v xml:space="preserve"> Metals Financial</v>
      </c>
      <c r="B3435" s="44" t="str">
        <f t="shared" si="267"/>
        <v/>
      </c>
      <c r="C3435" s="44" t="str">
        <f t="shared" si="268"/>
        <v>Metals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25">
        <f t="shared" si="270"/>
        <v>1</v>
      </c>
      <c r="G3435" s="214">
        <v>1248308</v>
      </c>
      <c r="H3435" s="210">
        <v>37026.416134259256</v>
      </c>
      <c r="I3435" t="s">
        <v>2806</v>
      </c>
      <c r="M3435" t="s">
        <v>3801</v>
      </c>
      <c r="N3435" t="s">
        <v>2816</v>
      </c>
      <c r="O3435" t="s">
        <v>2817</v>
      </c>
      <c r="P3435" s="211">
        <v>1</v>
      </c>
      <c r="S3435" t="s">
        <v>2818</v>
      </c>
      <c r="T3435" t="s">
        <v>2685</v>
      </c>
      <c r="U3435" s="213">
        <v>7305</v>
      </c>
      <c r="V3435" t="s">
        <v>2905</v>
      </c>
      <c r="W3435" t="s">
        <v>2820</v>
      </c>
      <c r="X3435" t="s">
        <v>2688</v>
      </c>
      <c r="Y3435" t="s">
        <v>2689</v>
      </c>
      <c r="Z3435" t="s">
        <v>2690</v>
      </c>
      <c r="AA3435">
        <v>2130134</v>
      </c>
    </row>
    <row r="3436" spans="1:30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25">
        <f t="shared" si="270"/>
        <v>5000</v>
      </c>
      <c r="G3436" s="214">
        <v>1248309</v>
      </c>
      <c r="H3436" s="210">
        <v>37026.416145833333</v>
      </c>
      <c r="I3436" t="s">
        <v>3324</v>
      </c>
      <c r="M3436" t="s">
        <v>3795</v>
      </c>
      <c r="N3436" t="s">
        <v>3275</v>
      </c>
      <c r="O3436" t="s">
        <v>3361</v>
      </c>
      <c r="Q3436" s="211">
        <v>5000</v>
      </c>
      <c r="S3436" t="s">
        <v>3796</v>
      </c>
      <c r="T3436" t="s">
        <v>2685</v>
      </c>
      <c r="U3436" s="213">
        <v>4.415</v>
      </c>
      <c r="V3436" t="s">
        <v>3394</v>
      </c>
      <c r="W3436" t="s">
        <v>3363</v>
      </c>
      <c r="X3436" t="s">
        <v>3364</v>
      </c>
      <c r="Y3436" t="s">
        <v>3280</v>
      </c>
      <c r="Z3436" t="s">
        <v>4117</v>
      </c>
      <c r="AA3436">
        <v>790606</v>
      </c>
      <c r="AB3436" s="210">
        <v>37027.875</v>
      </c>
      <c r="AC3436" s="210">
        <v>37027.875</v>
      </c>
    </row>
    <row r="3437" spans="1:30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25">
        <f t="shared" si="270"/>
        <v>5000</v>
      </c>
      <c r="G3437" s="214">
        <v>1248310</v>
      </c>
      <c r="H3437" s="210">
        <v>37026.416180555556</v>
      </c>
      <c r="I3437" t="s">
        <v>3093</v>
      </c>
      <c r="M3437" t="s">
        <v>3795</v>
      </c>
      <c r="N3437" t="s">
        <v>3275</v>
      </c>
      <c r="O3437" t="s">
        <v>3588</v>
      </c>
      <c r="Q3437" s="211">
        <v>5000</v>
      </c>
      <c r="S3437" t="s">
        <v>3796</v>
      </c>
      <c r="T3437" t="s">
        <v>2685</v>
      </c>
      <c r="U3437" s="213">
        <v>4.3600000000000003</v>
      </c>
      <c r="V3437" t="s">
        <v>2289</v>
      </c>
      <c r="W3437" t="s">
        <v>3586</v>
      </c>
      <c r="X3437" t="s">
        <v>3587</v>
      </c>
      <c r="Y3437" t="s">
        <v>3280</v>
      </c>
      <c r="Z3437" t="s">
        <v>4117</v>
      </c>
      <c r="AA3437">
        <v>790607</v>
      </c>
      <c r="AB3437" s="210">
        <v>37027.875</v>
      </c>
      <c r="AC3437" s="210">
        <v>37027.875</v>
      </c>
    </row>
    <row r="3438" spans="1:30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25">
        <f t="shared" si="270"/>
        <v>9000</v>
      </c>
      <c r="G3438" s="214">
        <v>1248311</v>
      </c>
      <c r="H3438" s="210">
        <v>37026.416238425925</v>
      </c>
      <c r="I3438" t="s">
        <v>3234</v>
      </c>
      <c r="M3438" t="s">
        <v>3795</v>
      </c>
      <c r="N3438" t="s">
        <v>3275</v>
      </c>
      <c r="O3438" t="s">
        <v>3470</v>
      </c>
      <c r="Q3438" s="211">
        <v>9000</v>
      </c>
      <c r="S3438" t="s">
        <v>3796</v>
      </c>
      <c r="T3438" t="s">
        <v>2685</v>
      </c>
      <c r="U3438" s="213">
        <v>4.4550000000000001</v>
      </c>
      <c r="V3438" t="s">
        <v>1040</v>
      </c>
      <c r="W3438" t="s">
        <v>3471</v>
      </c>
      <c r="X3438" t="s">
        <v>3472</v>
      </c>
      <c r="Y3438" t="s">
        <v>3280</v>
      </c>
      <c r="Z3438" t="s">
        <v>4117</v>
      </c>
      <c r="AA3438">
        <v>790608</v>
      </c>
      <c r="AB3438" s="210">
        <v>37027.875</v>
      </c>
      <c r="AC3438" s="210">
        <v>37027.875</v>
      </c>
    </row>
    <row r="3439" spans="1:30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153</v>
      </c>
      <c r="F3439" s="225">
        <f t="shared" si="270"/>
        <v>765000</v>
      </c>
      <c r="G3439" s="214">
        <v>1248312</v>
      </c>
      <c r="H3439" s="210">
        <v>37026.416250000002</v>
      </c>
      <c r="I3439" t="s">
        <v>3785</v>
      </c>
      <c r="M3439" t="s">
        <v>3795</v>
      </c>
      <c r="N3439" t="s">
        <v>3247</v>
      </c>
      <c r="O3439" t="s">
        <v>3430</v>
      </c>
      <c r="Q3439" s="211">
        <v>5000</v>
      </c>
      <c r="S3439" t="s">
        <v>3796</v>
      </c>
      <c r="T3439" t="s">
        <v>2685</v>
      </c>
      <c r="U3439" s="213">
        <v>4.6100000000000003</v>
      </c>
      <c r="V3439" t="s">
        <v>2290</v>
      </c>
      <c r="W3439" t="s">
        <v>3975</v>
      </c>
      <c r="X3439" t="s">
        <v>3250</v>
      </c>
      <c r="Y3439" t="s">
        <v>2803</v>
      </c>
      <c r="Z3439" t="s">
        <v>4117</v>
      </c>
      <c r="AA3439" t="s">
        <v>2291</v>
      </c>
      <c r="AB3439" s="210">
        <v>37043</v>
      </c>
      <c r="AC3439" s="210">
        <v>37195</v>
      </c>
      <c r="AD3439">
        <f>(AC3439-AB3439+1)*SUM(P3439:Q3439)</f>
        <v>765000</v>
      </c>
    </row>
    <row r="3440" spans="1:30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25">
        <f t="shared" si="270"/>
        <v>10000</v>
      </c>
      <c r="G3440" s="214">
        <v>1248313</v>
      </c>
      <c r="H3440" s="210">
        <v>37026.416446759256</v>
      </c>
      <c r="I3440" t="s">
        <v>4237</v>
      </c>
      <c r="M3440" t="s">
        <v>3795</v>
      </c>
      <c r="N3440" t="s">
        <v>3275</v>
      </c>
      <c r="O3440" t="s">
        <v>3457</v>
      </c>
      <c r="P3440" s="211">
        <v>10000</v>
      </c>
      <c r="S3440" t="s">
        <v>3796</v>
      </c>
      <c r="T3440" t="s">
        <v>2685</v>
      </c>
      <c r="U3440" s="213">
        <v>4.47</v>
      </c>
      <c r="V3440" t="s">
        <v>3765</v>
      </c>
      <c r="W3440" t="s">
        <v>3459</v>
      </c>
      <c r="X3440" t="s">
        <v>3460</v>
      </c>
      <c r="Y3440" t="s">
        <v>3280</v>
      </c>
      <c r="Z3440" t="s">
        <v>4117</v>
      </c>
      <c r="AA3440">
        <v>790609</v>
      </c>
      <c r="AB3440" s="210">
        <v>37027.875</v>
      </c>
      <c r="AC3440" s="210">
        <v>37027.875</v>
      </c>
    </row>
    <row r="3441" spans="1:31" x14ac:dyDescent="0.2">
      <c r="A3441" s="44" t="str">
        <f t="shared" si="266"/>
        <v>US Crude Financial</v>
      </c>
      <c r="B3441" s="44" t="str">
        <f t="shared" si="267"/>
        <v>US</v>
      </c>
      <c r="C3441" s="44" t="str">
        <f t="shared" si="268"/>
        <v>Crude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</v>
      </c>
      <c r="F3441" s="225">
        <f t="shared" si="270"/>
        <v>25000</v>
      </c>
      <c r="G3441" s="214">
        <v>1248314</v>
      </c>
      <c r="H3441" s="210">
        <v>37026.416493055556</v>
      </c>
      <c r="I3441" t="s">
        <v>3246</v>
      </c>
      <c r="M3441" t="s">
        <v>4216</v>
      </c>
      <c r="N3441" t="s">
        <v>1643</v>
      </c>
      <c r="O3441" t="s">
        <v>2225</v>
      </c>
      <c r="Q3441" s="211">
        <v>25000</v>
      </c>
      <c r="S3441" t="s">
        <v>3798</v>
      </c>
      <c r="T3441" t="s">
        <v>2685</v>
      </c>
      <c r="U3441" s="213">
        <v>-0.35</v>
      </c>
      <c r="V3441" t="s">
        <v>1935</v>
      </c>
      <c r="W3441" t="s">
        <v>1645</v>
      </c>
      <c r="X3441" t="s">
        <v>1646</v>
      </c>
      <c r="Y3441" t="s">
        <v>2803</v>
      </c>
      <c r="Z3441" t="s">
        <v>4117</v>
      </c>
      <c r="AA3441" t="s">
        <v>2292</v>
      </c>
      <c r="AB3441" s="210">
        <v>37043</v>
      </c>
      <c r="AC3441" s="210">
        <v>37072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25">
        <f t="shared" si="270"/>
        <v>10000</v>
      </c>
      <c r="G3442" s="214">
        <v>1248315</v>
      </c>
      <c r="H3442" s="210">
        <v>37026.416539351849</v>
      </c>
      <c r="I3442" t="s">
        <v>3822</v>
      </c>
      <c r="M3442" t="s">
        <v>3795</v>
      </c>
      <c r="N3442" t="s">
        <v>3275</v>
      </c>
      <c r="O3442" t="s">
        <v>3535</v>
      </c>
      <c r="Q3442" s="211">
        <v>10000</v>
      </c>
      <c r="S3442" t="s">
        <v>3796</v>
      </c>
      <c r="T3442" t="s">
        <v>2685</v>
      </c>
      <c r="U3442" s="213">
        <v>4.4450000000000003</v>
      </c>
      <c r="V3442" t="s">
        <v>3410</v>
      </c>
      <c r="W3442" t="s">
        <v>3471</v>
      </c>
      <c r="X3442" t="s">
        <v>3472</v>
      </c>
      <c r="Y3442" t="s">
        <v>3280</v>
      </c>
      <c r="Z3442" t="s">
        <v>4117</v>
      </c>
      <c r="AA3442">
        <v>790610</v>
      </c>
      <c r="AB3442" s="210">
        <v>37027.875</v>
      </c>
      <c r="AC3442" s="210">
        <v>37027.875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25">
        <f t="shared" si="270"/>
        <v>10000</v>
      </c>
      <c r="G3443" s="214">
        <v>1248316</v>
      </c>
      <c r="H3443" s="210">
        <v>37026.416678240741</v>
      </c>
      <c r="I3443" t="s">
        <v>3822</v>
      </c>
      <c r="M3443" t="s">
        <v>3795</v>
      </c>
      <c r="N3443" t="s">
        <v>3275</v>
      </c>
      <c r="O3443" t="s">
        <v>3373</v>
      </c>
      <c r="P3443" s="211">
        <v>10000</v>
      </c>
      <c r="S3443" t="s">
        <v>3796</v>
      </c>
      <c r="T3443" t="s">
        <v>2685</v>
      </c>
      <c r="U3443" s="213">
        <v>4.4400000000000004</v>
      </c>
      <c r="V3443" t="s">
        <v>3410</v>
      </c>
      <c r="W3443" t="s">
        <v>3363</v>
      </c>
      <c r="X3443" t="s">
        <v>3364</v>
      </c>
      <c r="Y3443" t="s">
        <v>3280</v>
      </c>
      <c r="Z3443" t="s">
        <v>4117</v>
      </c>
      <c r="AA3443">
        <v>790611</v>
      </c>
      <c r="AB3443" s="210">
        <v>37027.875</v>
      </c>
      <c r="AC3443" s="210">
        <v>37027.875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25">
        <f t="shared" si="270"/>
        <v>10000</v>
      </c>
      <c r="G3444" s="214">
        <v>1248317</v>
      </c>
      <c r="H3444" s="210">
        <v>37026.416805555556</v>
      </c>
      <c r="I3444" t="s">
        <v>3488</v>
      </c>
      <c r="M3444" t="s">
        <v>3795</v>
      </c>
      <c r="N3444" t="s">
        <v>3275</v>
      </c>
      <c r="O3444" t="s">
        <v>1250</v>
      </c>
      <c r="P3444" s="211">
        <v>10000</v>
      </c>
      <c r="S3444" t="s">
        <v>3796</v>
      </c>
      <c r="T3444" t="s">
        <v>2685</v>
      </c>
      <c r="U3444" s="213">
        <v>4.6950000000000003</v>
      </c>
      <c r="V3444" t="s">
        <v>3490</v>
      </c>
      <c r="W3444" t="s">
        <v>3491</v>
      </c>
      <c r="X3444" t="s">
        <v>3492</v>
      </c>
      <c r="Y3444" t="s">
        <v>3280</v>
      </c>
      <c r="Z3444" t="s">
        <v>4117</v>
      </c>
      <c r="AA3444">
        <v>790612</v>
      </c>
      <c r="AB3444" s="210">
        <v>37027.875</v>
      </c>
      <c r="AC3444" s="210">
        <v>37027.875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25">
        <f t="shared" si="270"/>
        <v>2339</v>
      </c>
      <c r="G3445" s="214">
        <v>1248318</v>
      </c>
      <c r="H3445" s="210">
        <v>37026.416817129626</v>
      </c>
      <c r="I3445" t="s">
        <v>2293</v>
      </c>
      <c r="M3445" t="s">
        <v>3795</v>
      </c>
      <c r="N3445" t="s">
        <v>3275</v>
      </c>
      <c r="O3445" t="s">
        <v>3516</v>
      </c>
      <c r="P3445" s="211">
        <v>2339</v>
      </c>
      <c r="S3445" t="s">
        <v>3796</v>
      </c>
      <c r="T3445" t="s">
        <v>2685</v>
      </c>
      <c r="U3445" s="213">
        <v>4.6500000000000004</v>
      </c>
      <c r="V3445" t="s">
        <v>2294</v>
      </c>
      <c r="W3445" t="s">
        <v>3518</v>
      </c>
      <c r="X3445" t="s">
        <v>3519</v>
      </c>
      <c r="Y3445" t="s">
        <v>3280</v>
      </c>
      <c r="Z3445" t="s">
        <v>4117</v>
      </c>
      <c r="AA3445">
        <v>790613</v>
      </c>
      <c r="AB3445" s="210">
        <v>37027.875</v>
      </c>
      <c r="AC3445" s="210">
        <v>37027.875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25">
        <f t="shared" si="270"/>
        <v>2000</v>
      </c>
      <c r="G3446" s="214">
        <v>1248319</v>
      </c>
      <c r="H3446" s="210">
        <v>37026.41684027778</v>
      </c>
      <c r="I3446" t="s">
        <v>3324</v>
      </c>
      <c r="M3446" t="s">
        <v>3795</v>
      </c>
      <c r="N3446" t="s">
        <v>3275</v>
      </c>
      <c r="O3446" t="s">
        <v>3373</v>
      </c>
      <c r="P3446" s="211">
        <v>2000</v>
      </c>
      <c r="S3446" t="s">
        <v>3796</v>
      </c>
      <c r="T3446" t="s">
        <v>2685</v>
      </c>
      <c r="U3446" s="213">
        <v>4.4400000000000004</v>
      </c>
      <c r="V3446" t="s">
        <v>3498</v>
      </c>
      <c r="W3446" t="s">
        <v>3363</v>
      </c>
      <c r="X3446" t="s">
        <v>3364</v>
      </c>
      <c r="Y3446" t="s">
        <v>3280</v>
      </c>
      <c r="Z3446" t="s">
        <v>4117</v>
      </c>
      <c r="AA3446">
        <v>790614</v>
      </c>
      <c r="AB3446" s="210">
        <v>37027.875</v>
      </c>
      <c r="AC3446" s="210">
        <v>37027.875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25">
        <f t="shared" si="270"/>
        <v>10000</v>
      </c>
      <c r="G3447" s="214">
        <v>1248320</v>
      </c>
      <c r="H3447" s="210">
        <v>37026.416932870372</v>
      </c>
      <c r="I3447" t="s">
        <v>3290</v>
      </c>
      <c r="M3447" t="s">
        <v>3795</v>
      </c>
      <c r="N3447" t="s">
        <v>3275</v>
      </c>
      <c r="O3447" t="s">
        <v>1250</v>
      </c>
      <c r="Q3447" s="211">
        <v>10000</v>
      </c>
      <c r="S3447" t="s">
        <v>3796</v>
      </c>
      <c r="T3447" t="s">
        <v>2685</v>
      </c>
      <c r="U3447" s="213">
        <v>4.72</v>
      </c>
      <c r="V3447" t="s">
        <v>1593</v>
      </c>
      <c r="W3447" t="s">
        <v>3491</v>
      </c>
      <c r="X3447" t="s">
        <v>3492</v>
      </c>
      <c r="Y3447" t="s">
        <v>3280</v>
      </c>
      <c r="Z3447" t="s">
        <v>4117</v>
      </c>
      <c r="AA3447">
        <v>790615</v>
      </c>
      <c r="AB3447" s="210">
        <v>37027.875</v>
      </c>
      <c r="AC3447" s="210">
        <v>37027.875</v>
      </c>
    </row>
    <row r="3448" spans="1:31" x14ac:dyDescent="0.2">
      <c r="A3448" s="44" t="str">
        <f t="shared" si="266"/>
        <v>US Natural Gas Financial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Financial</v>
      </c>
      <c r="E3448" s="44">
        <f>IF(VLOOKUP(S3448,'DD-Lookup'!$J$6:$L$50,3,FALSE)="Monthly",(YEAR(AC3448)-YEAR(AB3448))*12+MONTH(AC3448)-MONTH(AB3448)+1,(AC3448-AB3448+1))</f>
        <v>153</v>
      </c>
      <c r="F3448" s="225">
        <f t="shared" si="270"/>
        <v>382500</v>
      </c>
      <c r="G3448" s="214">
        <v>1248321</v>
      </c>
      <c r="H3448" s="210">
        <v>37026.416967592595</v>
      </c>
      <c r="I3448" t="s">
        <v>3324</v>
      </c>
      <c r="M3448" t="s">
        <v>3795</v>
      </c>
      <c r="N3448" t="s">
        <v>3247</v>
      </c>
      <c r="O3448" t="s">
        <v>3430</v>
      </c>
      <c r="P3448" s="211">
        <v>2500</v>
      </c>
      <c r="S3448" t="s">
        <v>3796</v>
      </c>
      <c r="T3448" t="s">
        <v>2685</v>
      </c>
      <c r="U3448" s="213">
        <v>4.6050000000000004</v>
      </c>
      <c r="V3448" t="s">
        <v>1476</v>
      </c>
      <c r="W3448" t="s">
        <v>3975</v>
      </c>
      <c r="X3448" t="s">
        <v>3250</v>
      </c>
      <c r="Y3448" t="s">
        <v>2803</v>
      </c>
      <c r="Z3448" t="s">
        <v>4117</v>
      </c>
      <c r="AA3448" t="s">
        <v>2295</v>
      </c>
      <c r="AB3448" s="210">
        <v>37043</v>
      </c>
      <c r="AC3448" s="210">
        <v>37195</v>
      </c>
      <c r="AD3448">
        <f>(AC3448-AB3448+1)*SUM(P3448:Q3448)</f>
        <v>382500</v>
      </c>
    </row>
    <row r="3449" spans="1:31" x14ac:dyDescent="0.2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16</v>
      </c>
      <c r="F3449" s="225">
        <f t="shared" si="270"/>
        <v>80000</v>
      </c>
      <c r="G3449" s="214">
        <v>1248322</v>
      </c>
      <c r="H3449" s="210">
        <v>37026.417002314818</v>
      </c>
      <c r="I3449" t="s">
        <v>3093</v>
      </c>
      <c r="M3449" t="s">
        <v>3795</v>
      </c>
      <c r="N3449" t="s">
        <v>3247</v>
      </c>
      <c r="O3449" t="s">
        <v>2296</v>
      </c>
      <c r="Q3449" s="211">
        <v>5000</v>
      </c>
      <c r="S3449" t="s">
        <v>3796</v>
      </c>
      <c r="T3449" t="s">
        <v>2685</v>
      </c>
      <c r="U3449" s="213">
        <v>3.2</v>
      </c>
      <c r="V3449" t="s">
        <v>2297</v>
      </c>
      <c r="W3449" t="s">
        <v>1315</v>
      </c>
      <c r="X3449" t="s">
        <v>1316</v>
      </c>
      <c r="Y3449" t="s">
        <v>2803</v>
      </c>
      <c r="Z3449" t="s">
        <v>4117</v>
      </c>
      <c r="AA3449" t="s">
        <v>2298</v>
      </c>
      <c r="AB3449" s="210">
        <v>37027.875</v>
      </c>
      <c r="AC3449" s="210">
        <v>37042.875</v>
      </c>
      <c r="AD3449">
        <f>(AC3449-AB3449+1)*SUM(P3449:Q3449)</f>
        <v>80000</v>
      </c>
    </row>
    <row r="3450" spans="1:31" x14ac:dyDescent="0.2">
      <c r="A3450" s="44" t="str">
        <f t="shared" si="266"/>
        <v>US Oil Products Financial</v>
      </c>
      <c r="B3450" s="44" t="str">
        <f t="shared" si="267"/>
        <v>US</v>
      </c>
      <c r="C3450" s="44" t="str">
        <f t="shared" si="268"/>
        <v>Oil Products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25">
        <f t="shared" si="270"/>
        <v>15000</v>
      </c>
      <c r="G3450" s="214">
        <v>1248324</v>
      </c>
      <c r="H3450" s="210">
        <v>37026.417141203703</v>
      </c>
      <c r="I3450" t="s">
        <v>3045</v>
      </c>
      <c r="M3450" t="s">
        <v>3799</v>
      </c>
      <c r="N3450" t="s">
        <v>1842</v>
      </c>
      <c r="O3450" t="s">
        <v>1843</v>
      </c>
      <c r="P3450" s="211">
        <v>15000</v>
      </c>
      <c r="S3450" t="s">
        <v>3807</v>
      </c>
      <c r="T3450" t="s">
        <v>2685</v>
      </c>
      <c r="U3450" s="213">
        <v>99.55</v>
      </c>
      <c r="V3450" t="s">
        <v>1520</v>
      </c>
      <c r="W3450" t="s">
        <v>1844</v>
      </c>
      <c r="X3450" t="s">
        <v>1845</v>
      </c>
      <c r="Y3450" t="s">
        <v>2803</v>
      </c>
      <c r="Z3450" t="s">
        <v>4117</v>
      </c>
      <c r="AA3450" t="s">
        <v>2299</v>
      </c>
      <c r="AB3450" s="210">
        <v>37043.875</v>
      </c>
      <c r="AC3450" s="210">
        <v>37072.875</v>
      </c>
      <c r="AE3450" s="116">
        <f>IF(S3450="Gallon",F3450/42,F3450)</f>
        <v>357.14285714285717</v>
      </c>
    </row>
    <row r="3451" spans="1:31" x14ac:dyDescent="0.2">
      <c r="A3451" s="44" t="str">
        <f t="shared" si="266"/>
        <v>US Crude Financial</v>
      </c>
      <c r="B3451" s="44" t="str">
        <f t="shared" si="267"/>
        <v>US</v>
      </c>
      <c r="C3451" s="44" t="str">
        <f t="shared" si="268"/>
        <v>Crude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25">
        <f t="shared" si="270"/>
        <v>50000</v>
      </c>
      <c r="G3451" s="214">
        <v>1248325</v>
      </c>
      <c r="H3451" s="210">
        <v>37026.41715277778</v>
      </c>
      <c r="I3451" t="s">
        <v>3246</v>
      </c>
      <c r="M3451" t="s">
        <v>4216</v>
      </c>
      <c r="N3451" t="s">
        <v>3046</v>
      </c>
      <c r="O3451" t="s">
        <v>3047</v>
      </c>
      <c r="P3451" s="211">
        <v>50000</v>
      </c>
      <c r="S3451" t="s">
        <v>3802</v>
      </c>
      <c r="T3451" t="s">
        <v>2685</v>
      </c>
      <c r="U3451" s="213">
        <v>28.78</v>
      </c>
      <c r="V3451" t="s">
        <v>1818</v>
      </c>
      <c r="W3451" t="s">
        <v>3049</v>
      </c>
      <c r="X3451" t="s">
        <v>3050</v>
      </c>
      <c r="Y3451" t="s">
        <v>2803</v>
      </c>
      <c r="Z3451" t="s">
        <v>4117</v>
      </c>
      <c r="AA3451" t="s">
        <v>2300</v>
      </c>
      <c r="AB3451" s="210">
        <v>37043</v>
      </c>
      <c r="AC3451" s="210">
        <v>37072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25">
        <f t="shared" si="270"/>
        <v>10000</v>
      </c>
      <c r="G3452" s="214">
        <v>1248326</v>
      </c>
      <c r="H3452" s="210">
        <v>37026.417199074072</v>
      </c>
      <c r="I3452" t="s">
        <v>3157</v>
      </c>
      <c r="M3452" t="s">
        <v>3795</v>
      </c>
      <c r="N3452" t="s">
        <v>3275</v>
      </c>
      <c r="O3452" t="s">
        <v>3276</v>
      </c>
      <c r="P3452" s="211">
        <v>10000</v>
      </c>
      <c r="S3452" t="s">
        <v>3796</v>
      </c>
      <c r="T3452" t="s">
        <v>2685</v>
      </c>
      <c r="U3452" s="213">
        <v>4.5525000000000002</v>
      </c>
      <c r="V3452" t="s">
        <v>1188</v>
      </c>
      <c r="W3452" t="s">
        <v>3278</v>
      </c>
      <c r="X3452" t="s">
        <v>3279</v>
      </c>
      <c r="Y3452" t="s">
        <v>3280</v>
      </c>
      <c r="Z3452" t="s">
        <v>4117</v>
      </c>
      <c r="AA3452">
        <v>790616</v>
      </c>
      <c r="AB3452" s="210">
        <v>37027.875</v>
      </c>
      <c r="AC3452" s="210">
        <v>37027.875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25">
        <f t="shared" si="270"/>
        <v>10000</v>
      </c>
      <c r="G3453" s="214">
        <v>1248327</v>
      </c>
      <c r="H3453" s="210">
        <v>37026.417361111111</v>
      </c>
      <c r="I3453" t="s">
        <v>3565</v>
      </c>
      <c r="M3453" t="s">
        <v>3795</v>
      </c>
      <c r="N3453" t="s">
        <v>3275</v>
      </c>
      <c r="O3453" t="s">
        <v>3457</v>
      </c>
      <c r="Q3453" s="211">
        <v>10000</v>
      </c>
      <c r="S3453" t="s">
        <v>3796</v>
      </c>
      <c r="T3453" t="s">
        <v>2685</v>
      </c>
      <c r="U3453" s="213">
        <v>4.47</v>
      </c>
      <c r="V3453" t="s">
        <v>1321</v>
      </c>
      <c r="W3453" t="s">
        <v>3459</v>
      </c>
      <c r="X3453" t="s">
        <v>3460</v>
      </c>
      <c r="Y3453" t="s">
        <v>3280</v>
      </c>
      <c r="Z3453" t="s">
        <v>4117</v>
      </c>
      <c r="AA3453">
        <v>790617</v>
      </c>
      <c r="AB3453" s="210">
        <v>37027.875</v>
      </c>
      <c r="AC3453" s="210">
        <v>37027.875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25">
        <f t="shared" si="270"/>
        <v>10000</v>
      </c>
      <c r="G3454" s="214">
        <v>1248328</v>
      </c>
      <c r="H3454" s="210">
        <v>37026.417407407411</v>
      </c>
      <c r="I3454" t="s">
        <v>3565</v>
      </c>
      <c r="M3454" t="s">
        <v>3795</v>
      </c>
      <c r="N3454" t="s">
        <v>3275</v>
      </c>
      <c r="O3454" t="s">
        <v>3457</v>
      </c>
      <c r="Q3454" s="211">
        <v>10000</v>
      </c>
      <c r="S3454" t="s">
        <v>3796</v>
      </c>
      <c r="T3454" t="s">
        <v>2685</v>
      </c>
      <c r="U3454" s="213">
        <v>4.4800000000000004</v>
      </c>
      <c r="V3454" t="s">
        <v>1321</v>
      </c>
      <c r="W3454" t="s">
        <v>3459</v>
      </c>
      <c r="X3454" t="s">
        <v>3460</v>
      </c>
      <c r="Y3454" t="s">
        <v>3280</v>
      </c>
      <c r="Z3454" t="s">
        <v>4117</v>
      </c>
      <c r="AA3454">
        <v>790618</v>
      </c>
      <c r="AB3454" s="210">
        <v>37027.875</v>
      </c>
      <c r="AC3454" s="210">
        <v>37027.875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25">
        <f t="shared" si="270"/>
        <v>2500</v>
      </c>
      <c r="G3455" s="214">
        <v>1248329</v>
      </c>
      <c r="H3455" s="210">
        <v>37026.417488425926</v>
      </c>
      <c r="I3455" t="s">
        <v>3234</v>
      </c>
      <c r="M3455" t="s">
        <v>3795</v>
      </c>
      <c r="N3455" t="s">
        <v>3275</v>
      </c>
      <c r="O3455" t="s">
        <v>3516</v>
      </c>
      <c r="Q3455" s="211">
        <v>2500</v>
      </c>
      <c r="S3455" t="s">
        <v>3796</v>
      </c>
      <c r="T3455" t="s">
        <v>2685</v>
      </c>
      <c r="U3455" s="213">
        <v>4.67</v>
      </c>
      <c r="V3455" t="s">
        <v>3595</v>
      </c>
      <c r="W3455" t="s">
        <v>3518</v>
      </c>
      <c r="X3455" t="s">
        <v>3519</v>
      </c>
      <c r="Y3455" t="s">
        <v>3280</v>
      </c>
      <c r="Z3455" t="s">
        <v>4117</v>
      </c>
      <c r="AA3455">
        <v>790619</v>
      </c>
      <c r="AB3455" s="210">
        <v>37027.875</v>
      </c>
      <c r="AC3455" s="210">
        <v>37027.875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25">
        <f t="shared" si="270"/>
        <v>10000</v>
      </c>
      <c r="G3456" s="214">
        <v>1248330</v>
      </c>
      <c r="H3456" s="210">
        <v>37026.417534722219</v>
      </c>
      <c r="I3456" t="s">
        <v>3345</v>
      </c>
      <c r="M3456" t="s">
        <v>3795</v>
      </c>
      <c r="N3456" t="s">
        <v>3275</v>
      </c>
      <c r="O3456" t="s">
        <v>3361</v>
      </c>
      <c r="Q3456" s="211">
        <v>10000</v>
      </c>
      <c r="S3456" t="s">
        <v>3796</v>
      </c>
      <c r="T3456" t="s">
        <v>2685</v>
      </c>
      <c r="U3456" s="213">
        <v>4.42</v>
      </c>
      <c r="V3456" t="s">
        <v>1574</v>
      </c>
      <c r="W3456" t="s">
        <v>3363</v>
      </c>
      <c r="X3456" t="s">
        <v>3364</v>
      </c>
      <c r="Y3456" t="s">
        <v>3280</v>
      </c>
      <c r="Z3456" t="s">
        <v>4117</v>
      </c>
      <c r="AA3456">
        <v>790620</v>
      </c>
      <c r="AB3456" s="210">
        <v>37027.875</v>
      </c>
      <c r="AC3456" s="210">
        <v>37027.875</v>
      </c>
    </row>
    <row r="3457" spans="1:30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25">
        <f t="shared" si="270"/>
        <v>2500</v>
      </c>
      <c r="G3457" s="214">
        <v>1248331</v>
      </c>
      <c r="H3457" s="210">
        <v>37026.417581018519</v>
      </c>
      <c r="I3457" t="s">
        <v>3234</v>
      </c>
      <c r="M3457" t="s">
        <v>3795</v>
      </c>
      <c r="N3457" t="s">
        <v>3275</v>
      </c>
      <c r="O3457" t="s">
        <v>1250</v>
      </c>
      <c r="P3457" s="211">
        <v>2500</v>
      </c>
      <c r="S3457" t="s">
        <v>3796</v>
      </c>
      <c r="T3457" t="s">
        <v>2685</v>
      </c>
      <c r="U3457" s="213">
        <v>4.6950000000000003</v>
      </c>
      <c r="V3457" t="s">
        <v>3595</v>
      </c>
      <c r="W3457" t="s">
        <v>3491</v>
      </c>
      <c r="X3457" t="s">
        <v>3492</v>
      </c>
      <c r="Y3457" t="s">
        <v>3280</v>
      </c>
      <c r="Z3457" t="s">
        <v>4117</v>
      </c>
      <c r="AA3457">
        <v>790621</v>
      </c>
      <c r="AB3457" s="210">
        <v>37027.875</v>
      </c>
      <c r="AC3457" s="210">
        <v>37027.875</v>
      </c>
    </row>
    <row r="3458" spans="1:30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25">
        <f t="shared" si="270"/>
        <v>10000</v>
      </c>
      <c r="G3458" s="214">
        <v>1248332</v>
      </c>
      <c r="H3458" s="210">
        <v>37026.417615740742</v>
      </c>
      <c r="I3458" t="s">
        <v>1131</v>
      </c>
      <c r="M3458" t="s">
        <v>3795</v>
      </c>
      <c r="N3458" t="s">
        <v>3275</v>
      </c>
      <c r="O3458" t="s">
        <v>3457</v>
      </c>
      <c r="P3458" s="211">
        <v>10000</v>
      </c>
      <c r="S3458" t="s">
        <v>3796</v>
      </c>
      <c r="T3458" t="s">
        <v>2685</v>
      </c>
      <c r="U3458" s="213">
        <v>4.4800000000000004</v>
      </c>
      <c r="V3458" t="s">
        <v>1411</v>
      </c>
      <c r="W3458" t="s">
        <v>3459</v>
      </c>
      <c r="X3458" t="s">
        <v>3460</v>
      </c>
      <c r="Y3458" t="s">
        <v>3280</v>
      </c>
      <c r="Z3458" t="s">
        <v>4117</v>
      </c>
      <c r="AA3458">
        <v>790622</v>
      </c>
      <c r="AB3458" s="210">
        <v>37027.875</v>
      </c>
      <c r="AC3458" s="210">
        <v>37027.875</v>
      </c>
    </row>
    <row r="3459" spans="1:30" x14ac:dyDescent="0.2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16</v>
      </c>
      <c r="F3459" s="225">
        <f t="shared" si="270"/>
        <v>80000</v>
      </c>
      <c r="G3459" s="214">
        <v>1248333</v>
      </c>
      <c r="H3459" s="210">
        <v>37026.417870370373</v>
      </c>
      <c r="I3459" t="s">
        <v>3093</v>
      </c>
      <c r="M3459" t="s">
        <v>3795</v>
      </c>
      <c r="N3459" t="s">
        <v>3247</v>
      </c>
      <c r="O3459" t="s">
        <v>3422</v>
      </c>
      <c r="P3459" s="211">
        <v>5000</v>
      </c>
      <c r="S3459" t="s">
        <v>3796</v>
      </c>
      <c r="T3459" t="s">
        <v>2685</v>
      </c>
      <c r="U3459" s="213">
        <v>4.4450000000000003</v>
      </c>
      <c r="V3459" t="s">
        <v>2301</v>
      </c>
      <c r="W3459" t="s">
        <v>3424</v>
      </c>
      <c r="X3459" t="s">
        <v>3425</v>
      </c>
      <c r="Y3459" t="s">
        <v>2803</v>
      </c>
      <c r="Z3459" t="s">
        <v>4117</v>
      </c>
      <c r="AA3459" t="s">
        <v>2302</v>
      </c>
      <c r="AB3459" s="210">
        <v>37027.875</v>
      </c>
      <c r="AC3459" s="210">
        <v>37042.875</v>
      </c>
      <c r="AD3459">
        <f>(AC3459-AB3459+1)*SUM(P3459:Q3459)</f>
        <v>80000</v>
      </c>
    </row>
    <row r="3460" spans="1:30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25">
        <f t="shared" si="270"/>
        <v>8590</v>
      </c>
      <c r="G3460" s="214">
        <v>1248334</v>
      </c>
      <c r="H3460" s="210">
        <v>37026.418124999997</v>
      </c>
      <c r="I3460" t="s">
        <v>4237</v>
      </c>
      <c r="M3460" t="s">
        <v>3795</v>
      </c>
      <c r="N3460" t="s">
        <v>3275</v>
      </c>
      <c r="O3460" t="s">
        <v>3373</v>
      </c>
      <c r="P3460" s="211">
        <v>8590</v>
      </c>
      <c r="S3460" t="s">
        <v>3796</v>
      </c>
      <c r="T3460" t="s">
        <v>2685</v>
      </c>
      <c r="U3460" s="213">
        <v>4.4349999999999996</v>
      </c>
      <c r="V3460" t="s">
        <v>3765</v>
      </c>
      <c r="W3460" t="s">
        <v>3363</v>
      </c>
      <c r="X3460" t="s">
        <v>3364</v>
      </c>
      <c r="Y3460" t="s">
        <v>3280</v>
      </c>
      <c r="Z3460" t="s">
        <v>4117</v>
      </c>
      <c r="AA3460">
        <v>790623</v>
      </c>
      <c r="AB3460" s="210">
        <v>37027.875</v>
      </c>
      <c r="AC3460" s="210">
        <v>37027.875</v>
      </c>
    </row>
    <row r="3461" spans="1:30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25">
        <f t="shared" si="270"/>
        <v>5000</v>
      </c>
      <c r="G3461" s="214">
        <v>1248335</v>
      </c>
      <c r="H3461" s="210">
        <v>37026.418136574073</v>
      </c>
      <c r="I3461" t="s">
        <v>3386</v>
      </c>
      <c r="M3461" t="s">
        <v>3795</v>
      </c>
      <c r="N3461" t="s">
        <v>3275</v>
      </c>
      <c r="O3461" t="s">
        <v>3584</v>
      </c>
      <c r="P3461" s="211">
        <v>5000</v>
      </c>
      <c r="S3461" t="s">
        <v>3796</v>
      </c>
      <c r="T3461" t="s">
        <v>2685</v>
      </c>
      <c r="U3461" s="213">
        <v>4.3550000000000004</v>
      </c>
      <c r="V3461" t="s">
        <v>1888</v>
      </c>
      <c r="W3461" t="s">
        <v>3586</v>
      </c>
      <c r="X3461" t="s">
        <v>3587</v>
      </c>
      <c r="Y3461" t="s">
        <v>3280</v>
      </c>
      <c r="Z3461" t="s">
        <v>4117</v>
      </c>
      <c r="AA3461">
        <v>790624</v>
      </c>
      <c r="AB3461" s="210">
        <v>37027.875</v>
      </c>
      <c r="AC3461" s="210">
        <v>37027.875</v>
      </c>
    </row>
    <row r="3462" spans="1:30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25">
        <f t="shared" si="270"/>
        <v>5000</v>
      </c>
      <c r="G3462" s="214">
        <v>1248336</v>
      </c>
      <c r="H3462" s="210">
        <v>37026.418252314812</v>
      </c>
      <c r="I3462" t="s">
        <v>3386</v>
      </c>
      <c r="M3462" t="s">
        <v>3795</v>
      </c>
      <c r="N3462" t="s">
        <v>3275</v>
      </c>
      <c r="O3462" t="s">
        <v>3588</v>
      </c>
      <c r="P3462" s="211">
        <v>5000</v>
      </c>
      <c r="S3462" t="s">
        <v>3796</v>
      </c>
      <c r="T3462" t="s">
        <v>2685</v>
      </c>
      <c r="U3462" s="213">
        <v>4.3550000000000004</v>
      </c>
      <c r="V3462" t="s">
        <v>1888</v>
      </c>
      <c r="W3462" t="s">
        <v>3586</v>
      </c>
      <c r="X3462" t="s">
        <v>3587</v>
      </c>
      <c r="Y3462" t="s">
        <v>3280</v>
      </c>
      <c r="Z3462" t="s">
        <v>4117</v>
      </c>
      <c r="AA3462">
        <v>790625</v>
      </c>
      <c r="AB3462" s="210">
        <v>37027.875</v>
      </c>
      <c r="AC3462" s="210">
        <v>37027.875</v>
      </c>
    </row>
    <row r="3463" spans="1:30" x14ac:dyDescent="0.2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25">
        <f t="shared" si="270"/>
        <v>150000</v>
      </c>
      <c r="G3463" s="214">
        <v>1248340</v>
      </c>
      <c r="H3463" s="210">
        <v>37026.41851851852</v>
      </c>
      <c r="I3463" t="s">
        <v>3318</v>
      </c>
      <c r="M3463" t="s">
        <v>3795</v>
      </c>
      <c r="N3463" t="s">
        <v>3303</v>
      </c>
      <c r="O3463" t="s">
        <v>1145</v>
      </c>
      <c r="P3463" s="211">
        <v>5000</v>
      </c>
      <c r="S3463" t="s">
        <v>3796</v>
      </c>
      <c r="T3463" t="s">
        <v>2685</v>
      </c>
      <c r="U3463" s="213">
        <v>6.32</v>
      </c>
      <c r="V3463" t="s">
        <v>1284</v>
      </c>
      <c r="W3463" t="s">
        <v>1111</v>
      </c>
      <c r="X3463" t="s">
        <v>1112</v>
      </c>
      <c r="Y3463" t="s">
        <v>2803</v>
      </c>
      <c r="Z3463" t="s">
        <v>4117</v>
      </c>
      <c r="AA3463" t="s">
        <v>2303</v>
      </c>
      <c r="AB3463" s="210">
        <v>37043.875</v>
      </c>
      <c r="AC3463" s="210">
        <v>37072.875</v>
      </c>
      <c r="AD3463">
        <f>(AC3463-AB3463+1)*SUM(P3463:Q3463)</f>
        <v>150000</v>
      </c>
    </row>
    <row r="3464" spans="1:30" x14ac:dyDescent="0.2">
      <c r="A3464" s="44" t="str">
        <f t="shared" si="266"/>
        <v xml:space="preserve"> Natural Gas Financial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123</v>
      </c>
      <c r="F3464" s="225">
        <f t="shared" si="270"/>
        <v>615000</v>
      </c>
      <c r="G3464" s="214">
        <v>1248342</v>
      </c>
      <c r="H3464" s="210">
        <v>37026.418657407405</v>
      </c>
      <c r="I3464" t="s">
        <v>2623</v>
      </c>
      <c r="M3464" t="s">
        <v>3795</v>
      </c>
      <c r="N3464" t="s">
        <v>2304</v>
      </c>
      <c r="O3464" t="s">
        <v>2305</v>
      </c>
      <c r="Q3464" s="211">
        <v>5000</v>
      </c>
      <c r="S3464" t="s">
        <v>3796</v>
      </c>
      <c r="T3464" t="s">
        <v>2685</v>
      </c>
      <c r="U3464" s="213">
        <v>-0.32</v>
      </c>
      <c r="V3464" t="s">
        <v>1895</v>
      </c>
      <c r="W3464" t="s">
        <v>2306</v>
      </c>
      <c r="X3464" t="s">
        <v>2307</v>
      </c>
      <c r="Y3464" t="s">
        <v>2803</v>
      </c>
      <c r="Z3464" t="s">
        <v>4118</v>
      </c>
      <c r="AA3464" t="s">
        <v>2308</v>
      </c>
      <c r="AB3464" s="210">
        <v>37073</v>
      </c>
      <c r="AC3464" s="210">
        <v>37195</v>
      </c>
    </row>
    <row r="3465" spans="1:30" x14ac:dyDescent="0.2">
      <c r="A3465" s="44" t="str">
        <f t="shared" si="266"/>
        <v xml:space="preserve"> Natural Gas Physical</v>
      </c>
      <c r="B3465" s="44" t="str">
        <f t="shared" si="267"/>
        <v/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30</v>
      </c>
      <c r="F3465" s="225">
        <f t="shared" si="270"/>
        <v>150000</v>
      </c>
      <c r="G3465" s="214">
        <v>1248343</v>
      </c>
      <c r="H3465" s="210">
        <v>37026.418726851851</v>
      </c>
      <c r="I3465" t="s">
        <v>3822</v>
      </c>
      <c r="M3465" t="s">
        <v>3795</v>
      </c>
      <c r="N3465" t="s">
        <v>3623</v>
      </c>
      <c r="O3465" t="s">
        <v>1707</v>
      </c>
      <c r="Q3465" s="211">
        <v>5000</v>
      </c>
      <c r="S3465" t="s">
        <v>4320</v>
      </c>
      <c r="T3465" t="s">
        <v>3625</v>
      </c>
      <c r="U3465" s="213">
        <v>6.1449999999999996</v>
      </c>
      <c r="V3465" t="s">
        <v>2256</v>
      </c>
      <c r="W3465" t="s">
        <v>1471</v>
      </c>
      <c r="X3465" t="s">
        <v>3628</v>
      </c>
      <c r="Y3465" t="s">
        <v>3280</v>
      </c>
      <c r="Z3465" t="s">
        <v>4118</v>
      </c>
      <c r="AA3465">
        <v>790627</v>
      </c>
      <c r="AB3465" s="210">
        <v>37043.875</v>
      </c>
      <c r="AC3465" s="210">
        <v>37072.875</v>
      </c>
    </row>
    <row r="3466" spans="1:30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25">
        <f t="shared" si="270"/>
        <v>10000</v>
      </c>
      <c r="G3466" s="214">
        <v>1248345</v>
      </c>
      <c r="H3466" s="210">
        <v>37026.418854166666</v>
      </c>
      <c r="I3466" t="s">
        <v>4237</v>
      </c>
      <c r="M3466" t="s">
        <v>3795</v>
      </c>
      <c r="N3466" t="s">
        <v>3275</v>
      </c>
      <c r="O3466" t="s">
        <v>3457</v>
      </c>
      <c r="P3466" s="211">
        <v>10000</v>
      </c>
      <c r="S3466" t="s">
        <v>3796</v>
      </c>
      <c r="T3466" t="s">
        <v>2685</v>
      </c>
      <c r="U3466" s="213">
        <v>4.47</v>
      </c>
      <c r="V3466" t="s">
        <v>3765</v>
      </c>
      <c r="W3466" t="s">
        <v>3459</v>
      </c>
      <c r="X3466" t="s">
        <v>3460</v>
      </c>
      <c r="Y3466" t="s">
        <v>3280</v>
      </c>
      <c r="Z3466" t="s">
        <v>4117</v>
      </c>
      <c r="AA3466">
        <v>790628</v>
      </c>
      <c r="AB3466" s="210">
        <v>37027.875</v>
      </c>
      <c r="AC3466" s="210">
        <v>37027.875</v>
      </c>
    </row>
    <row r="3467" spans="1:30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25">
        <f t="shared" ref="F3467:F3530" si="275">E3467*SUM(P3467:Q3467)</f>
        <v>1800</v>
      </c>
      <c r="G3467" s="214">
        <v>1248346</v>
      </c>
      <c r="H3467" s="210">
        <v>37026.419062499997</v>
      </c>
      <c r="I3467" t="s">
        <v>3396</v>
      </c>
      <c r="M3467" t="s">
        <v>3795</v>
      </c>
      <c r="N3467" t="s">
        <v>3275</v>
      </c>
      <c r="O3467" t="s">
        <v>1250</v>
      </c>
      <c r="Q3467" s="211">
        <v>1800</v>
      </c>
      <c r="S3467" t="s">
        <v>3796</v>
      </c>
      <c r="T3467" t="s">
        <v>2685</v>
      </c>
      <c r="U3467" s="213">
        <v>4.7300000000000004</v>
      </c>
      <c r="V3467" t="s">
        <v>3398</v>
      </c>
      <c r="W3467" t="s">
        <v>3491</v>
      </c>
      <c r="X3467" t="s">
        <v>3492</v>
      </c>
      <c r="Y3467" t="s">
        <v>3280</v>
      </c>
      <c r="Z3467" t="s">
        <v>4117</v>
      </c>
      <c r="AA3467">
        <v>790629</v>
      </c>
      <c r="AB3467" s="210">
        <v>37027.875</v>
      </c>
      <c r="AC3467" s="210">
        <v>37027.875</v>
      </c>
    </row>
    <row r="3468" spans="1:30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25">
        <f t="shared" si="275"/>
        <v>2990</v>
      </c>
      <c r="G3468" s="214">
        <v>1248347</v>
      </c>
      <c r="H3468" s="210">
        <v>37026.419351851851</v>
      </c>
      <c r="I3468" t="s">
        <v>3093</v>
      </c>
      <c r="M3468" t="s">
        <v>3795</v>
      </c>
      <c r="N3468" t="s">
        <v>3275</v>
      </c>
      <c r="O3468" t="s">
        <v>3327</v>
      </c>
      <c r="P3468" s="211">
        <v>2990</v>
      </c>
      <c r="S3468" t="s">
        <v>3796</v>
      </c>
      <c r="T3468" t="s">
        <v>2685</v>
      </c>
      <c r="U3468" s="213">
        <v>4.33</v>
      </c>
      <c r="V3468" t="s">
        <v>1446</v>
      </c>
      <c r="W3468" t="s">
        <v>3328</v>
      </c>
      <c r="X3468" t="s">
        <v>3329</v>
      </c>
      <c r="Y3468" t="s">
        <v>3280</v>
      </c>
      <c r="Z3468" t="s">
        <v>4117</v>
      </c>
      <c r="AA3468">
        <v>790630</v>
      </c>
      <c r="AB3468" s="210">
        <v>37027.875</v>
      </c>
      <c r="AC3468" s="210">
        <v>37027.875</v>
      </c>
    </row>
    <row r="3469" spans="1:30" x14ac:dyDescent="0.2">
      <c r="A3469" s="44" t="str">
        <f t="shared" si="271"/>
        <v>US Crude Financial</v>
      </c>
      <c r="B3469" s="44" t="str">
        <f t="shared" si="272"/>
        <v>US</v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1</v>
      </c>
      <c r="F3469" s="225">
        <f t="shared" si="275"/>
        <v>50000</v>
      </c>
      <c r="G3469" s="214">
        <v>1248348</v>
      </c>
      <c r="H3469" s="210">
        <v>37026.419351851851</v>
      </c>
      <c r="I3469" t="s">
        <v>3045</v>
      </c>
      <c r="M3469" t="s">
        <v>4216</v>
      </c>
      <c r="N3469" t="s">
        <v>3046</v>
      </c>
      <c r="O3469" t="s">
        <v>3047</v>
      </c>
      <c r="P3469" s="211">
        <v>50000</v>
      </c>
      <c r="S3469" t="s">
        <v>3802</v>
      </c>
      <c r="T3469" t="s">
        <v>2685</v>
      </c>
      <c r="U3469" s="213">
        <v>28.74</v>
      </c>
      <c r="V3469" t="s">
        <v>1520</v>
      </c>
      <c r="W3469" t="s">
        <v>3049</v>
      </c>
      <c r="X3469" t="s">
        <v>3050</v>
      </c>
      <c r="Y3469" t="s">
        <v>2803</v>
      </c>
      <c r="Z3469" t="s">
        <v>4117</v>
      </c>
      <c r="AA3469" t="s">
        <v>2309</v>
      </c>
      <c r="AB3469" s="210">
        <v>37043</v>
      </c>
      <c r="AC3469" s="210">
        <v>37072</v>
      </c>
    </row>
    <row r="3470" spans="1:30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25">
        <f t="shared" si="275"/>
        <v>5000</v>
      </c>
      <c r="G3470" s="214">
        <v>1248349</v>
      </c>
      <c r="H3470" s="210">
        <v>37026.419479166667</v>
      </c>
      <c r="I3470" t="s">
        <v>3324</v>
      </c>
      <c r="M3470" t="s">
        <v>3795</v>
      </c>
      <c r="N3470" t="s">
        <v>3275</v>
      </c>
      <c r="O3470" t="s">
        <v>3588</v>
      </c>
      <c r="Q3470" s="211">
        <v>5000</v>
      </c>
      <c r="S3470" t="s">
        <v>3796</v>
      </c>
      <c r="T3470" t="s">
        <v>2685</v>
      </c>
      <c r="U3470" s="213">
        <v>4.3600000000000003</v>
      </c>
      <c r="V3470" t="s">
        <v>2163</v>
      </c>
      <c r="W3470" t="s">
        <v>3586</v>
      </c>
      <c r="X3470" t="s">
        <v>3587</v>
      </c>
      <c r="Y3470" t="s">
        <v>3280</v>
      </c>
      <c r="Z3470" t="s">
        <v>4117</v>
      </c>
      <c r="AA3470">
        <v>790632</v>
      </c>
      <c r="AB3470" s="210">
        <v>37027.875</v>
      </c>
      <c r="AC3470" s="210">
        <v>37027.875</v>
      </c>
    </row>
    <row r="3471" spans="1:30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25">
        <f t="shared" si="275"/>
        <v>10000</v>
      </c>
      <c r="G3471" s="214">
        <v>1248350</v>
      </c>
      <c r="H3471" s="210">
        <v>37026.419641203705</v>
      </c>
      <c r="I3471" t="s">
        <v>4237</v>
      </c>
      <c r="M3471" t="s">
        <v>3795</v>
      </c>
      <c r="N3471" t="s">
        <v>3275</v>
      </c>
      <c r="O3471" t="s">
        <v>3276</v>
      </c>
      <c r="Q3471" s="211">
        <v>10000</v>
      </c>
      <c r="S3471" t="s">
        <v>3796</v>
      </c>
      <c r="T3471" t="s">
        <v>2685</v>
      </c>
      <c r="U3471" s="213">
        <v>4.5537999999999998</v>
      </c>
      <c r="V3471" t="s">
        <v>3357</v>
      </c>
      <c r="W3471" t="s">
        <v>3278</v>
      </c>
      <c r="X3471" t="s">
        <v>3279</v>
      </c>
      <c r="Y3471" t="s">
        <v>3280</v>
      </c>
      <c r="Z3471" t="s">
        <v>4117</v>
      </c>
      <c r="AA3471">
        <v>790633</v>
      </c>
      <c r="AB3471" s="210">
        <v>37027.875</v>
      </c>
      <c r="AC3471" s="210">
        <v>37027.875</v>
      </c>
    </row>
    <row r="3472" spans="1:30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25">
        <f t="shared" si="275"/>
        <v>2467</v>
      </c>
      <c r="G3472" s="214">
        <v>1248351</v>
      </c>
      <c r="H3472" s="210">
        <v>37026.419710648152</v>
      </c>
      <c r="I3472" t="s">
        <v>3565</v>
      </c>
      <c r="M3472" t="s">
        <v>3795</v>
      </c>
      <c r="N3472" t="s">
        <v>3275</v>
      </c>
      <c r="O3472" t="s">
        <v>3407</v>
      </c>
      <c r="Q3472" s="211">
        <v>2467</v>
      </c>
      <c r="S3472" t="s">
        <v>3796</v>
      </c>
      <c r="T3472" t="s">
        <v>2685</v>
      </c>
      <c r="U3472" s="213">
        <v>4.7050000000000001</v>
      </c>
      <c r="V3472" t="s">
        <v>1652</v>
      </c>
      <c r="W3472" t="s">
        <v>3408</v>
      </c>
      <c r="X3472" t="s">
        <v>3409</v>
      </c>
      <c r="Y3472" t="s">
        <v>3280</v>
      </c>
      <c r="Z3472" t="s">
        <v>4117</v>
      </c>
      <c r="AA3472">
        <v>790634</v>
      </c>
      <c r="AB3472" s="210">
        <v>37027.875</v>
      </c>
      <c r="AC3472" s="210">
        <v>37027.875</v>
      </c>
    </row>
    <row r="3473" spans="1:30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25">
        <f t="shared" si="275"/>
        <v>2000</v>
      </c>
      <c r="G3473" s="214">
        <v>1248352</v>
      </c>
      <c r="H3473" s="210">
        <v>37026.419722222221</v>
      </c>
      <c r="I3473" t="s">
        <v>3234</v>
      </c>
      <c r="M3473" t="s">
        <v>3795</v>
      </c>
      <c r="N3473" t="s">
        <v>3275</v>
      </c>
      <c r="O3473" t="s">
        <v>3516</v>
      </c>
      <c r="Q3473" s="211">
        <v>2000</v>
      </c>
      <c r="S3473" t="s">
        <v>3796</v>
      </c>
      <c r="T3473" t="s">
        <v>2685</v>
      </c>
      <c r="U3473" s="213">
        <v>4.6900000000000004</v>
      </c>
      <c r="V3473" t="s">
        <v>3595</v>
      </c>
      <c r="W3473" t="s">
        <v>3518</v>
      </c>
      <c r="X3473" t="s">
        <v>3519</v>
      </c>
      <c r="Y3473" t="s">
        <v>3280</v>
      </c>
      <c r="Z3473" t="s">
        <v>4117</v>
      </c>
      <c r="AA3473">
        <v>790635</v>
      </c>
      <c r="AB3473" s="210">
        <v>37027.875</v>
      </c>
      <c r="AC3473" s="210">
        <v>37027.875</v>
      </c>
    </row>
    <row r="3474" spans="1:30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25">
        <f t="shared" si="275"/>
        <v>500</v>
      </c>
      <c r="G3474" s="214">
        <v>1248353</v>
      </c>
      <c r="H3474" s="210">
        <v>37026.41982638889</v>
      </c>
      <c r="I3474" t="s">
        <v>3234</v>
      </c>
      <c r="M3474" t="s">
        <v>3795</v>
      </c>
      <c r="N3474" t="s">
        <v>3275</v>
      </c>
      <c r="O3474" t="s">
        <v>3516</v>
      </c>
      <c r="Q3474" s="211">
        <v>500</v>
      </c>
      <c r="S3474" t="s">
        <v>3796</v>
      </c>
      <c r="T3474" t="s">
        <v>2685</v>
      </c>
      <c r="U3474" s="213">
        <v>4.71</v>
      </c>
      <c r="V3474" t="s">
        <v>3595</v>
      </c>
      <c r="W3474" t="s">
        <v>3518</v>
      </c>
      <c r="X3474" t="s">
        <v>3519</v>
      </c>
      <c r="Y3474" t="s">
        <v>3280</v>
      </c>
      <c r="Z3474" t="s">
        <v>4117</v>
      </c>
      <c r="AA3474">
        <v>790636</v>
      </c>
      <c r="AB3474" s="210">
        <v>37027.875</v>
      </c>
      <c r="AC3474" s="210">
        <v>37027.875</v>
      </c>
    </row>
    <row r="3475" spans="1:30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25">
        <f t="shared" si="275"/>
        <v>2000</v>
      </c>
      <c r="G3475" s="214">
        <v>1248354</v>
      </c>
      <c r="H3475" s="210">
        <v>37026.419861111113</v>
      </c>
      <c r="I3475" t="s">
        <v>3324</v>
      </c>
      <c r="M3475" t="s">
        <v>3795</v>
      </c>
      <c r="N3475" t="s">
        <v>3275</v>
      </c>
      <c r="O3475" t="s">
        <v>3516</v>
      </c>
      <c r="Q3475" s="211">
        <v>2000</v>
      </c>
      <c r="S3475" t="s">
        <v>3796</v>
      </c>
      <c r="T3475" t="s">
        <v>2685</v>
      </c>
      <c r="U3475" s="213">
        <v>4.71</v>
      </c>
      <c r="V3475" t="s">
        <v>1919</v>
      </c>
      <c r="W3475" t="s">
        <v>3518</v>
      </c>
      <c r="X3475" t="s">
        <v>3519</v>
      </c>
      <c r="Y3475" t="s">
        <v>3280</v>
      </c>
      <c r="Z3475" t="s">
        <v>4117</v>
      </c>
      <c r="AA3475">
        <v>790637</v>
      </c>
      <c r="AB3475" s="210">
        <v>37027.875</v>
      </c>
      <c r="AC3475" s="210">
        <v>37027.875</v>
      </c>
    </row>
    <row r="3476" spans="1:30" x14ac:dyDescent="0.2">
      <c r="A3476" s="44" t="str">
        <f t="shared" si="271"/>
        <v>US Natural Gas Financial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30</v>
      </c>
      <c r="F3476" s="225">
        <f t="shared" si="275"/>
        <v>300000</v>
      </c>
      <c r="G3476" s="214">
        <v>1248355</v>
      </c>
      <c r="H3476" s="210">
        <v>37026.419930555552</v>
      </c>
      <c r="I3476" t="s">
        <v>1556</v>
      </c>
      <c r="M3476" t="s">
        <v>3795</v>
      </c>
      <c r="N3476" t="s">
        <v>3247</v>
      </c>
      <c r="O3476" t="s">
        <v>3248</v>
      </c>
      <c r="Q3476" s="211">
        <v>10000</v>
      </c>
      <c r="S3476" t="s">
        <v>3796</v>
      </c>
      <c r="T3476" t="s">
        <v>2685</v>
      </c>
      <c r="U3476" s="213">
        <v>4.5049999999999999</v>
      </c>
      <c r="V3476" t="s">
        <v>1557</v>
      </c>
      <c r="W3476" t="s">
        <v>3975</v>
      </c>
      <c r="X3476" t="s">
        <v>3250</v>
      </c>
      <c r="Y3476" t="s">
        <v>2803</v>
      </c>
      <c r="Z3476" t="s">
        <v>4117</v>
      </c>
      <c r="AA3476" t="s">
        <v>2310</v>
      </c>
      <c r="AB3476" s="210">
        <v>37043.875</v>
      </c>
      <c r="AC3476" s="210">
        <v>37072.875</v>
      </c>
      <c r="AD3476">
        <f>(AC3476-AB3476+1)*SUM(P3476:Q3476)</f>
        <v>300000</v>
      </c>
    </row>
    <row r="3477" spans="1:30" x14ac:dyDescent="0.2">
      <c r="A3477" s="44" t="str">
        <f t="shared" si="271"/>
        <v>US Natural Gas Financial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31</v>
      </c>
      <c r="F3477" s="225">
        <f t="shared" si="275"/>
        <v>155000</v>
      </c>
      <c r="G3477" s="214">
        <v>1248357</v>
      </c>
      <c r="H3477" s="210">
        <v>37026.420034722221</v>
      </c>
      <c r="I3477" t="s">
        <v>3212</v>
      </c>
      <c r="M3477" t="s">
        <v>3795</v>
      </c>
      <c r="N3477" t="s">
        <v>3247</v>
      </c>
      <c r="O3477" t="s">
        <v>3300</v>
      </c>
      <c r="Q3477" s="211">
        <v>5000</v>
      </c>
      <c r="S3477" t="s">
        <v>3796</v>
      </c>
      <c r="T3477" t="s">
        <v>2685</v>
      </c>
      <c r="U3477" s="213">
        <v>4.5724999999999998</v>
      </c>
      <c r="V3477" t="s">
        <v>2181</v>
      </c>
      <c r="W3477" t="s">
        <v>3975</v>
      </c>
      <c r="X3477" t="s">
        <v>3250</v>
      </c>
      <c r="Y3477" t="s">
        <v>2803</v>
      </c>
      <c r="Z3477" t="s">
        <v>4117</v>
      </c>
      <c r="AA3477" t="s">
        <v>2311</v>
      </c>
      <c r="AB3477" s="210">
        <v>37073.875</v>
      </c>
      <c r="AC3477" s="210">
        <v>37103.875</v>
      </c>
      <c r="AD3477">
        <f>(AC3477-AB3477+1)*SUM(P3477:Q3477)</f>
        <v>155000</v>
      </c>
    </row>
    <row r="3478" spans="1:30" x14ac:dyDescent="0.2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16</v>
      </c>
      <c r="F3478" s="225">
        <f t="shared" si="275"/>
        <v>160000</v>
      </c>
      <c r="G3478" s="214">
        <v>1248359</v>
      </c>
      <c r="H3478" s="210">
        <v>37026.420335648145</v>
      </c>
      <c r="I3478" t="s">
        <v>3324</v>
      </c>
      <c r="M3478" t="s">
        <v>3795</v>
      </c>
      <c r="N3478" t="s">
        <v>3247</v>
      </c>
      <c r="O3478" t="s">
        <v>3422</v>
      </c>
      <c r="Q3478" s="211">
        <v>10000</v>
      </c>
      <c r="S3478" t="s">
        <v>3796</v>
      </c>
      <c r="T3478" t="s">
        <v>2685</v>
      </c>
      <c r="U3478" s="213">
        <v>4.45</v>
      </c>
      <c r="V3478" t="s">
        <v>3556</v>
      </c>
      <c r="W3478" t="s">
        <v>3424</v>
      </c>
      <c r="X3478" t="s">
        <v>3425</v>
      </c>
      <c r="Y3478" t="s">
        <v>2803</v>
      </c>
      <c r="Z3478" t="s">
        <v>4117</v>
      </c>
      <c r="AA3478" t="s">
        <v>2312</v>
      </c>
      <c r="AB3478" s="210">
        <v>37027.875</v>
      </c>
      <c r="AC3478" s="210">
        <v>37042.875</v>
      </c>
      <c r="AD3478">
        <f>(AC3478-AB3478+1)*SUM(P3478:Q3478)</f>
        <v>160000</v>
      </c>
    </row>
    <row r="3479" spans="1:30" x14ac:dyDescent="0.2">
      <c r="A3479" s="44" t="str">
        <f t="shared" si="271"/>
        <v>US Natural Gas Financial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Financial</v>
      </c>
      <c r="E3479" s="44">
        <f>IF(VLOOKUP(S3479,'DD-Lookup'!$J$6:$L$50,3,FALSE)="Monthly",(YEAR(AC3479)-YEAR(AB3479))*12+MONTH(AC3479)-MONTH(AB3479)+1,(AC3479-AB3479+1))</f>
        <v>90</v>
      </c>
      <c r="F3479" s="225">
        <f t="shared" si="275"/>
        <v>450000</v>
      </c>
      <c r="G3479" s="214">
        <v>1248360</v>
      </c>
      <c r="H3479" s="210">
        <v>37026.420578703706</v>
      </c>
      <c r="I3479" t="s">
        <v>2630</v>
      </c>
      <c r="M3479" t="s">
        <v>3795</v>
      </c>
      <c r="N3479" t="s">
        <v>3303</v>
      </c>
      <c r="O3479" t="s">
        <v>1271</v>
      </c>
      <c r="P3479" s="211">
        <v>5000</v>
      </c>
      <c r="S3479" t="s">
        <v>3796</v>
      </c>
      <c r="T3479" t="s">
        <v>2685</v>
      </c>
      <c r="U3479" s="213">
        <v>3.4</v>
      </c>
      <c r="V3479" t="s">
        <v>2313</v>
      </c>
      <c r="W3479" t="s">
        <v>1111</v>
      </c>
      <c r="X3479" t="s">
        <v>1112</v>
      </c>
      <c r="Y3479" t="s">
        <v>2803</v>
      </c>
      <c r="Z3479" t="s">
        <v>4117</v>
      </c>
      <c r="AA3479" t="s">
        <v>2314</v>
      </c>
      <c r="AB3479" s="210">
        <v>37257</v>
      </c>
      <c r="AC3479" s="210">
        <v>37346</v>
      </c>
      <c r="AD3479">
        <f>(AC3479-AB3479+1)*SUM(P3479:Q3479)</f>
        <v>450000</v>
      </c>
    </row>
    <row r="3480" spans="1:30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16</v>
      </c>
      <c r="F3480" s="225">
        <f t="shared" si="275"/>
        <v>83200</v>
      </c>
      <c r="G3480" s="214">
        <v>1248361</v>
      </c>
      <c r="H3480" s="210">
        <v>37026.420671296299</v>
      </c>
      <c r="I3480" t="s">
        <v>1791</v>
      </c>
      <c r="M3480" t="s">
        <v>3795</v>
      </c>
      <c r="N3480" t="s">
        <v>3247</v>
      </c>
      <c r="O3480" t="s">
        <v>2315</v>
      </c>
      <c r="P3480" s="211">
        <v>5200</v>
      </c>
      <c r="S3480" t="s">
        <v>3796</v>
      </c>
      <c r="T3480" t="s">
        <v>2685</v>
      </c>
      <c r="U3480" s="213">
        <v>4.3250000000000002</v>
      </c>
      <c r="V3480" t="s">
        <v>1792</v>
      </c>
      <c r="W3480" t="s">
        <v>3750</v>
      </c>
      <c r="X3480" t="s">
        <v>3751</v>
      </c>
      <c r="Y3480" t="s">
        <v>2803</v>
      </c>
      <c r="Z3480" t="s">
        <v>4117</v>
      </c>
      <c r="AA3480" t="s">
        <v>2316</v>
      </c>
      <c r="AB3480" s="210">
        <v>37027.875</v>
      </c>
      <c r="AC3480" s="210">
        <v>37042.875</v>
      </c>
      <c r="AD3480">
        <f>(AC3480-AB3480+1)*SUM(P3480:Q3480)</f>
        <v>83200</v>
      </c>
    </row>
    <row r="3481" spans="1:30" x14ac:dyDescent="0.2">
      <c r="A3481" s="44" t="str">
        <f t="shared" si="271"/>
        <v xml:space="preserve"> Natural Gas Physical</v>
      </c>
      <c r="B3481" s="44" t="str">
        <f t="shared" si="272"/>
        <v/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25">
        <f t="shared" si="275"/>
        <v>2800</v>
      </c>
      <c r="G3481" s="214">
        <v>1248362</v>
      </c>
      <c r="H3481" s="210">
        <v>37026.420798611114</v>
      </c>
      <c r="I3481" t="s">
        <v>1082</v>
      </c>
      <c r="M3481" t="s">
        <v>3795</v>
      </c>
      <c r="N3481" t="s">
        <v>3623</v>
      </c>
      <c r="O3481" t="s">
        <v>3624</v>
      </c>
      <c r="Q3481" s="211">
        <v>2800</v>
      </c>
      <c r="S3481" t="s">
        <v>4320</v>
      </c>
      <c r="T3481" t="s">
        <v>3625</v>
      </c>
      <c r="U3481" s="213">
        <v>6.05</v>
      </c>
      <c r="V3481" t="s">
        <v>1083</v>
      </c>
      <c r="W3481" t="s">
        <v>3627</v>
      </c>
      <c r="X3481" t="s">
        <v>3628</v>
      </c>
      <c r="Y3481" t="s">
        <v>3280</v>
      </c>
      <c r="Z3481" t="s">
        <v>4118</v>
      </c>
      <c r="AA3481">
        <v>790642</v>
      </c>
      <c r="AB3481" s="210">
        <v>37026.875</v>
      </c>
      <c r="AC3481" s="210">
        <v>37026.875</v>
      </c>
    </row>
    <row r="3482" spans="1:30" x14ac:dyDescent="0.2">
      <c r="A3482" s="44" t="str">
        <f t="shared" si="271"/>
        <v xml:space="preserve"> Natural Gas Physical</v>
      </c>
      <c r="B3482" s="44" t="str">
        <f t="shared" si="272"/>
        <v/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25">
        <f t="shared" si="275"/>
        <v>7200</v>
      </c>
      <c r="G3482" s="214">
        <v>1248363</v>
      </c>
      <c r="H3482" s="210">
        <v>37026.42082175926</v>
      </c>
      <c r="I3482" t="s">
        <v>2261</v>
      </c>
      <c r="M3482" t="s">
        <v>3795</v>
      </c>
      <c r="N3482" t="s">
        <v>3623</v>
      </c>
      <c r="O3482" t="s">
        <v>3624</v>
      </c>
      <c r="Q3482" s="211">
        <v>7200</v>
      </c>
      <c r="S3482" t="s">
        <v>4320</v>
      </c>
      <c r="T3482" t="s">
        <v>3625</v>
      </c>
      <c r="U3482" s="213">
        <v>6.05</v>
      </c>
      <c r="V3482" t="s">
        <v>2262</v>
      </c>
      <c r="W3482" t="s">
        <v>3627</v>
      </c>
      <c r="X3482" t="s">
        <v>3628</v>
      </c>
      <c r="Y3482" t="s">
        <v>3280</v>
      </c>
      <c r="Z3482" t="s">
        <v>4118</v>
      </c>
      <c r="AA3482">
        <v>790643</v>
      </c>
      <c r="AB3482" s="210">
        <v>37026.875</v>
      </c>
      <c r="AC3482" s="210">
        <v>37026.875</v>
      </c>
    </row>
    <row r="3483" spans="1:30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25">
        <f t="shared" si="275"/>
        <v>7000</v>
      </c>
      <c r="G3483" s="214">
        <v>1248364</v>
      </c>
      <c r="H3483" s="210">
        <v>37026.421076388891</v>
      </c>
      <c r="I3483" t="s">
        <v>3324</v>
      </c>
      <c r="M3483" t="s">
        <v>3795</v>
      </c>
      <c r="N3483" t="s">
        <v>3275</v>
      </c>
      <c r="O3483" t="s">
        <v>3457</v>
      </c>
      <c r="P3483" s="211">
        <v>7000</v>
      </c>
      <c r="S3483" t="s">
        <v>3796</v>
      </c>
      <c r="T3483" t="s">
        <v>2685</v>
      </c>
      <c r="U3483" s="213">
        <v>4.46</v>
      </c>
      <c r="V3483" t="s">
        <v>1979</v>
      </c>
      <c r="W3483" t="s">
        <v>3459</v>
      </c>
      <c r="X3483" t="s">
        <v>3460</v>
      </c>
      <c r="Y3483" t="s">
        <v>3280</v>
      </c>
      <c r="Z3483" t="s">
        <v>4117</v>
      </c>
      <c r="AA3483">
        <v>790645</v>
      </c>
      <c r="AB3483" s="210">
        <v>37027.875</v>
      </c>
      <c r="AC3483" s="210">
        <v>37027.875</v>
      </c>
    </row>
    <row r="3484" spans="1:30" x14ac:dyDescent="0.2">
      <c r="A3484" s="44" t="str">
        <f t="shared" si="271"/>
        <v>US Natural Gas Financial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Financial</v>
      </c>
      <c r="E3484" s="44">
        <f>IF(VLOOKUP(S3484,'DD-Lookup'!$J$6:$L$50,3,FALSE)="Monthly",(YEAR(AC3484)-YEAR(AB3484))*12+MONTH(AC3484)-MONTH(AB3484)+1,(AC3484-AB3484+1))</f>
        <v>16</v>
      </c>
      <c r="F3484" s="225">
        <f t="shared" si="275"/>
        <v>120000</v>
      </c>
      <c r="G3484" s="214">
        <v>1248365</v>
      </c>
      <c r="H3484" s="210">
        <v>37026.421111111114</v>
      </c>
      <c r="I3484" t="s">
        <v>3093</v>
      </c>
      <c r="M3484" t="s">
        <v>3795</v>
      </c>
      <c r="N3484" t="s">
        <v>3247</v>
      </c>
      <c r="O3484" t="s">
        <v>3422</v>
      </c>
      <c r="P3484" s="211">
        <v>7500</v>
      </c>
      <c r="S3484" t="s">
        <v>3796</v>
      </c>
      <c r="T3484" t="s">
        <v>2685</v>
      </c>
      <c r="U3484" s="213">
        <v>4.4400000000000004</v>
      </c>
      <c r="V3484" t="s">
        <v>2301</v>
      </c>
      <c r="W3484" t="s">
        <v>3424</v>
      </c>
      <c r="X3484" t="s">
        <v>3425</v>
      </c>
      <c r="Y3484" t="s">
        <v>2803</v>
      </c>
      <c r="Z3484" t="s">
        <v>4117</v>
      </c>
      <c r="AA3484" t="s">
        <v>2317</v>
      </c>
      <c r="AB3484" s="210">
        <v>37027.875</v>
      </c>
      <c r="AC3484" s="210">
        <v>37042.875</v>
      </c>
      <c r="AD3484">
        <f>(AC3484-AB3484+1)*SUM(P3484:Q3484)</f>
        <v>120000</v>
      </c>
    </row>
    <row r="3485" spans="1:30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25">
        <f t="shared" si="275"/>
        <v>6500</v>
      </c>
      <c r="G3485" s="214">
        <v>1248366</v>
      </c>
      <c r="H3485" s="210">
        <v>37026.421203703707</v>
      </c>
      <c r="I3485" t="s">
        <v>3266</v>
      </c>
      <c r="M3485" t="s">
        <v>3795</v>
      </c>
      <c r="N3485" t="s">
        <v>3275</v>
      </c>
      <c r="O3485" t="s">
        <v>3470</v>
      </c>
      <c r="Q3485" s="211">
        <v>6500</v>
      </c>
      <c r="S3485" t="s">
        <v>3796</v>
      </c>
      <c r="T3485" t="s">
        <v>2685</v>
      </c>
      <c r="U3485" s="213">
        <v>4.4550000000000001</v>
      </c>
      <c r="V3485" t="s">
        <v>2188</v>
      </c>
      <c r="W3485" t="s">
        <v>3471</v>
      </c>
      <c r="X3485" t="s">
        <v>3472</v>
      </c>
      <c r="Y3485" t="s">
        <v>3280</v>
      </c>
      <c r="Z3485" t="s">
        <v>4117</v>
      </c>
      <c r="AA3485">
        <v>790646</v>
      </c>
      <c r="AB3485" s="210">
        <v>37027.875</v>
      </c>
      <c r="AC3485" s="210">
        <v>37027.875</v>
      </c>
    </row>
    <row r="3486" spans="1:30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25">
        <f t="shared" si="275"/>
        <v>10000</v>
      </c>
      <c r="G3486" s="214">
        <v>1248367</v>
      </c>
      <c r="H3486" s="210">
        <v>37026.421238425923</v>
      </c>
      <c r="I3486" t="s">
        <v>2630</v>
      </c>
      <c r="M3486" t="s">
        <v>3795</v>
      </c>
      <c r="N3486" t="s">
        <v>3275</v>
      </c>
      <c r="O3486" t="s">
        <v>3276</v>
      </c>
      <c r="Q3486" s="211">
        <v>10000</v>
      </c>
      <c r="S3486" t="s">
        <v>3796</v>
      </c>
      <c r="T3486" t="s">
        <v>2685</v>
      </c>
      <c r="U3486" s="213">
        <v>4.5549999999999997</v>
      </c>
      <c r="V3486" t="s">
        <v>1114</v>
      </c>
      <c r="W3486" t="s">
        <v>3278</v>
      </c>
      <c r="X3486" t="s">
        <v>3279</v>
      </c>
      <c r="Y3486" t="s">
        <v>3280</v>
      </c>
      <c r="Z3486" t="s">
        <v>4117</v>
      </c>
      <c r="AA3486">
        <v>790647</v>
      </c>
      <c r="AB3486" s="210">
        <v>37027.875</v>
      </c>
      <c r="AC3486" s="210">
        <v>37027.875</v>
      </c>
    </row>
    <row r="3487" spans="1:30" x14ac:dyDescent="0.2">
      <c r="A3487" s="44" t="str">
        <f t="shared" si="271"/>
        <v>US Crude Physical</v>
      </c>
      <c r="B3487" s="44" t="str">
        <f t="shared" si="272"/>
        <v>US</v>
      </c>
      <c r="C3487" s="44" t="str">
        <f t="shared" si="273"/>
        <v>Crude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30</v>
      </c>
      <c r="F3487" s="225">
        <f t="shared" si="275"/>
        <v>150000</v>
      </c>
      <c r="G3487" s="214">
        <v>1248368</v>
      </c>
      <c r="H3487" s="210">
        <v>37026.421307870369</v>
      </c>
      <c r="I3487" t="s">
        <v>2318</v>
      </c>
      <c r="M3487" t="s">
        <v>4216</v>
      </c>
      <c r="N3487" t="s">
        <v>1711</v>
      </c>
      <c r="O3487" t="s">
        <v>1712</v>
      </c>
      <c r="P3487" s="211">
        <v>5000</v>
      </c>
      <c r="S3487" t="s">
        <v>1713</v>
      </c>
      <c r="T3487" t="s">
        <v>2685</v>
      </c>
      <c r="U3487" s="213">
        <v>2.77</v>
      </c>
      <c r="V3487" t="s">
        <v>2319</v>
      </c>
      <c r="W3487" t="s">
        <v>1645</v>
      </c>
      <c r="X3487" t="s">
        <v>1715</v>
      </c>
      <c r="Y3487" t="s">
        <v>2803</v>
      </c>
      <c r="Z3487" t="s">
        <v>1716</v>
      </c>
      <c r="AA3487" t="s">
        <v>2320</v>
      </c>
      <c r="AB3487" s="210">
        <v>37043.875</v>
      </c>
      <c r="AC3487" s="210">
        <v>37072.875</v>
      </c>
    </row>
    <row r="3488" spans="1:30" x14ac:dyDescent="0.2">
      <c r="A3488" s="44" t="str">
        <f t="shared" si="271"/>
        <v>US Power Physical</v>
      </c>
      <c r="B3488" s="44" t="str">
        <f t="shared" si="272"/>
        <v>US</v>
      </c>
      <c r="C3488" s="44" t="str">
        <f t="shared" si="273"/>
        <v>Power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15</v>
      </c>
      <c r="F3488" s="225">
        <f t="shared" si="275"/>
        <v>375</v>
      </c>
      <c r="G3488" s="214">
        <v>1248369</v>
      </c>
      <c r="H3488" s="210">
        <v>37026.421469907407</v>
      </c>
      <c r="I3488" t="s">
        <v>3822</v>
      </c>
      <c r="M3488" t="s">
        <v>3886</v>
      </c>
      <c r="N3488" t="s">
        <v>3650</v>
      </c>
      <c r="O3488" t="s">
        <v>2321</v>
      </c>
      <c r="P3488" s="211">
        <v>25</v>
      </c>
      <c r="S3488" t="s">
        <v>3794</v>
      </c>
      <c r="T3488" t="s">
        <v>2685</v>
      </c>
      <c r="U3488" s="213">
        <v>215</v>
      </c>
      <c r="V3488" t="s">
        <v>1036</v>
      </c>
      <c r="W3488" t="s">
        <v>3672</v>
      </c>
      <c r="X3488" t="s">
        <v>3654</v>
      </c>
      <c r="Y3488" t="s">
        <v>3074</v>
      </c>
      <c r="Z3488" t="s">
        <v>4112</v>
      </c>
      <c r="AA3488">
        <v>611346.1</v>
      </c>
      <c r="AB3488" s="210">
        <v>37028.875</v>
      </c>
      <c r="AC3488" s="210">
        <v>37042.875</v>
      </c>
    </row>
    <row r="3489" spans="1:30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25">
        <f t="shared" si="275"/>
        <v>10000</v>
      </c>
      <c r="G3489" s="214">
        <v>1248370</v>
      </c>
      <c r="H3489" s="210">
        <v>37026.421481481484</v>
      </c>
      <c r="I3489" t="s">
        <v>3093</v>
      </c>
      <c r="M3489" t="s">
        <v>3795</v>
      </c>
      <c r="N3489" t="s">
        <v>3275</v>
      </c>
      <c r="O3489" t="s">
        <v>3457</v>
      </c>
      <c r="Q3489" s="211">
        <v>10000</v>
      </c>
      <c r="S3489" t="s">
        <v>3796</v>
      </c>
      <c r="T3489" t="s">
        <v>2685</v>
      </c>
      <c r="U3489" s="213">
        <v>4.47</v>
      </c>
      <c r="V3489" t="s">
        <v>1093</v>
      </c>
      <c r="W3489" t="s">
        <v>3459</v>
      </c>
      <c r="X3489" t="s">
        <v>3460</v>
      </c>
      <c r="Y3489" t="s">
        <v>3280</v>
      </c>
      <c r="Z3489" t="s">
        <v>4117</v>
      </c>
      <c r="AA3489">
        <v>790649</v>
      </c>
      <c r="AB3489" s="210">
        <v>37027.875</v>
      </c>
      <c r="AC3489" s="210">
        <v>37027.875</v>
      </c>
    </row>
    <row r="3490" spans="1:30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25">
        <f t="shared" si="275"/>
        <v>5000</v>
      </c>
      <c r="G3490" s="214">
        <v>1248371</v>
      </c>
      <c r="H3490" s="210">
        <v>37026.421493055554</v>
      </c>
      <c r="I3490" t="s">
        <v>3475</v>
      </c>
      <c r="M3490" t="s">
        <v>3795</v>
      </c>
      <c r="N3490" t="s">
        <v>3275</v>
      </c>
      <c r="O3490" t="s">
        <v>3577</v>
      </c>
      <c r="P3490" s="211">
        <v>5000</v>
      </c>
      <c r="S3490" t="s">
        <v>3796</v>
      </c>
      <c r="T3490" t="s">
        <v>2685</v>
      </c>
      <c r="U3490" s="213">
        <v>5.5</v>
      </c>
      <c r="V3490" t="s">
        <v>1864</v>
      </c>
      <c r="W3490" t="s">
        <v>3579</v>
      </c>
      <c r="X3490" t="s">
        <v>3580</v>
      </c>
      <c r="Y3490" t="s">
        <v>3280</v>
      </c>
      <c r="Z3490" t="s">
        <v>4117</v>
      </c>
      <c r="AA3490">
        <v>790648</v>
      </c>
      <c r="AB3490" s="210">
        <v>37027.875</v>
      </c>
      <c r="AC3490" s="210">
        <v>37027.875</v>
      </c>
    </row>
    <row r="3491" spans="1:30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25">
        <f t="shared" si="275"/>
        <v>5000</v>
      </c>
      <c r="G3491" s="214">
        <v>1248372</v>
      </c>
      <c r="H3491" s="210">
        <v>37026.421585648146</v>
      </c>
      <c r="I3491" t="s">
        <v>3621</v>
      </c>
      <c r="M3491" t="s">
        <v>3795</v>
      </c>
      <c r="N3491" t="s">
        <v>3275</v>
      </c>
      <c r="O3491" t="s">
        <v>3577</v>
      </c>
      <c r="P3491" s="211">
        <v>5000</v>
      </c>
      <c r="S3491" t="s">
        <v>3796</v>
      </c>
      <c r="T3491" t="s">
        <v>2685</v>
      </c>
      <c r="U3491" s="213">
        <v>5.5</v>
      </c>
      <c r="V3491" t="s">
        <v>3622</v>
      </c>
      <c r="W3491" t="s">
        <v>3579</v>
      </c>
      <c r="X3491" t="s">
        <v>3580</v>
      </c>
      <c r="Y3491" t="s">
        <v>3280</v>
      </c>
      <c r="Z3491" t="s">
        <v>4117</v>
      </c>
      <c r="AA3491">
        <v>790651</v>
      </c>
      <c r="AB3491" s="210">
        <v>37027.875</v>
      </c>
      <c r="AC3491" s="210">
        <v>37027.875</v>
      </c>
    </row>
    <row r="3492" spans="1:30" x14ac:dyDescent="0.2">
      <c r="A3492" s="44" t="str">
        <f t="shared" si="271"/>
        <v>US Power Physical</v>
      </c>
      <c r="B3492" s="44" t="str">
        <f t="shared" si="272"/>
        <v>US</v>
      </c>
      <c r="C3492" s="44" t="str">
        <f t="shared" si="273"/>
        <v>Power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15</v>
      </c>
      <c r="F3492" s="225">
        <f t="shared" si="275"/>
        <v>375</v>
      </c>
      <c r="G3492" s="214">
        <v>1248373</v>
      </c>
      <c r="H3492" s="210">
        <v>37026.421712962961</v>
      </c>
      <c r="I3492" t="s">
        <v>3086</v>
      </c>
      <c r="M3492" t="s">
        <v>3886</v>
      </c>
      <c r="N3492" t="s">
        <v>3645</v>
      </c>
      <c r="O3492" t="s">
        <v>2073</v>
      </c>
      <c r="P3492" s="211">
        <v>25</v>
      </c>
      <c r="S3492" t="s">
        <v>3794</v>
      </c>
      <c r="T3492" t="s">
        <v>2685</v>
      </c>
      <c r="U3492" s="213">
        <v>230</v>
      </c>
      <c r="V3492" t="s">
        <v>3662</v>
      </c>
      <c r="W3492" t="s">
        <v>3659</v>
      </c>
      <c r="X3492" t="s">
        <v>3649</v>
      </c>
      <c r="Y3492" t="s">
        <v>3074</v>
      </c>
      <c r="Z3492" t="s">
        <v>4112</v>
      </c>
      <c r="AA3492">
        <v>611347.1</v>
      </c>
      <c r="AB3492" s="210">
        <v>37028.875</v>
      </c>
      <c r="AC3492" s="210">
        <v>37042.875</v>
      </c>
    </row>
    <row r="3493" spans="1:30" x14ac:dyDescent="0.2">
      <c r="A3493" s="44" t="str">
        <f t="shared" si="271"/>
        <v>US Natural Gas Financial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151</v>
      </c>
      <c r="F3493" s="225">
        <f t="shared" si="275"/>
        <v>755000</v>
      </c>
      <c r="G3493" s="214">
        <v>1248375</v>
      </c>
      <c r="H3493" s="210">
        <v>37026.421759259261</v>
      </c>
      <c r="I3493" t="s">
        <v>4237</v>
      </c>
      <c r="M3493" t="s">
        <v>3795</v>
      </c>
      <c r="N3493" t="s">
        <v>3303</v>
      </c>
      <c r="O3493" t="s">
        <v>2322</v>
      </c>
      <c r="Q3493" s="211">
        <v>5000</v>
      </c>
      <c r="S3493" t="s">
        <v>3796</v>
      </c>
      <c r="T3493" t="s">
        <v>2685</v>
      </c>
      <c r="U3493" s="213">
        <v>-0.28999999999999998</v>
      </c>
      <c r="V3493" t="s">
        <v>3455</v>
      </c>
      <c r="W3493" t="s">
        <v>1342</v>
      </c>
      <c r="X3493" t="s">
        <v>1343</v>
      </c>
      <c r="Y3493" t="s">
        <v>2803</v>
      </c>
      <c r="Z3493" t="s">
        <v>4117</v>
      </c>
      <c r="AA3493" t="s">
        <v>2323</v>
      </c>
      <c r="AB3493" s="210">
        <v>37196</v>
      </c>
      <c r="AC3493" s="210">
        <v>37346</v>
      </c>
      <c r="AD3493">
        <f>(AC3493-AB3493+1)*SUM(P3493:Q3493)</f>
        <v>755000</v>
      </c>
    </row>
    <row r="3494" spans="1:30" x14ac:dyDescent="0.2">
      <c r="A3494" s="44" t="str">
        <f t="shared" si="271"/>
        <v>US Power Physical</v>
      </c>
      <c r="B3494" s="44" t="str">
        <f t="shared" si="272"/>
        <v>US</v>
      </c>
      <c r="C3494" s="44" t="str">
        <f t="shared" si="273"/>
        <v>Power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3</v>
      </c>
      <c r="F3494" s="225">
        <f t="shared" si="275"/>
        <v>150</v>
      </c>
      <c r="G3494" s="214">
        <v>1248374</v>
      </c>
      <c r="H3494" s="210">
        <v>37026.421759259261</v>
      </c>
      <c r="I3494" t="s">
        <v>3131</v>
      </c>
      <c r="M3494" t="s">
        <v>3886</v>
      </c>
      <c r="N3494" t="s">
        <v>3096</v>
      </c>
      <c r="O3494" t="s">
        <v>1993</v>
      </c>
      <c r="P3494" s="211">
        <v>50</v>
      </c>
      <c r="S3494" t="s">
        <v>3794</v>
      </c>
      <c r="T3494" t="s">
        <v>2685</v>
      </c>
      <c r="U3494" s="213">
        <v>50.5</v>
      </c>
      <c r="V3494" t="s">
        <v>3198</v>
      </c>
      <c r="W3494" t="s">
        <v>3138</v>
      </c>
      <c r="X3494" t="s">
        <v>3139</v>
      </c>
      <c r="Y3494" t="s">
        <v>3074</v>
      </c>
      <c r="Z3494" t="s">
        <v>4112</v>
      </c>
      <c r="AA3494">
        <v>611348.1</v>
      </c>
      <c r="AB3494" s="210">
        <v>37040.875</v>
      </c>
      <c r="AC3494" s="210">
        <v>37042.875</v>
      </c>
    </row>
    <row r="3495" spans="1:30" x14ac:dyDescent="0.2">
      <c r="A3495" s="44" t="str">
        <f t="shared" si="271"/>
        <v xml:space="preserve"> Natural Gas Physical</v>
      </c>
      <c r="B3495" s="44" t="str">
        <f t="shared" si="272"/>
        <v/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25">
        <f t="shared" si="275"/>
        <v>5000</v>
      </c>
      <c r="G3495" s="214">
        <v>1248376</v>
      </c>
      <c r="H3495" s="210">
        <v>37026.421782407408</v>
      </c>
      <c r="I3495" t="s">
        <v>1416</v>
      </c>
      <c r="M3495" t="s">
        <v>3795</v>
      </c>
      <c r="N3495" t="s">
        <v>3623</v>
      </c>
      <c r="O3495" t="s">
        <v>1454</v>
      </c>
      <c r="Q3495" s="211">
        <v>5000</v>
      </c>
      <c r="S3495" t="s">
        <v>4320</v>
      </c>
      <c r="T3495" t="s">
        <v>3625</v>
      </c>
      <c r="U3495" s="213">
        <v>6.09</v>
      </c>
      <c r="V3495" t="s">
        <v>1579</v>
      </c>
      <c r="W3495" t="s">
        <v>3627</v>
      </c>
      <c r="X3495" t="s">
        <v>3628</v>
      </c>
      <c r="Y3495" t="s">
        <v>3280</v>
      </c>
      <c r="Z3495" t="s">
        <v>4118</v>
      </c>
      <c r="AA3495">
        <v>790652</v>
      </c>
      <c r="AB3495" s="210">
        <v>37027.875</v>
      </c>
      <c r="AC3495" s="210">
        <v>37027.875</v>
      </c>
    </row>
    <row r="3496" spans="1:30" x14ac:dyDescent="0.2">
      <c r="A3496" s="44" t="str">
        <f t="shared" si="271"/>
        <v>US Crude Financial</v>
      </c>
      <c r="B3496" s="44" t="str">
        <f t="shared" si="272"/>
        <v>US</v>
      </c>
      <c r="C3496" s="44" t="str">
        <f t="shared" si="273"/>
        <v>Crude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1</v>
      </c>
      <c r="F3496" s="225">
        <f t="shared" si="275"/>
        <v>50000</v>
      </c>
      <c r="G3496" s="214">
        <v>1248377</v>
      </c>
      <c r="H3496" s="210">
        <v>37026.421817129631</v>
      </c>
      <c r="I3496" t="s">
        <v>3045</v>
      </c>
      <c r="M3496" t="s">
        <v>4216</v>
      </c>
      <c r="N3496" t="s">
        <v>3046</v>
      </c>
      <c r="O3496" t="s">
        <v>3047</v>
      </c>
      <c r="Q3496" s="211">
        <v>50000</v>
      </c>
      <c r="S3496" t="s">
        <v>3802</v>
      </c>
      <c r="T3496" t="s">
        <v>2685</v>
      </c>
      <c r="U3496" s="213">
        <v>28.76</v>
      </c>
      <c r="V3496" t="s">
        <v>3575</v>
      </c>
      <c r="W3496" t="s">
        <v>3049</v>
      </c>
      <c r="X3496" t="s">
        <v>3050</v>
      </c>
      <c r="Y3496" t="s">
        <v>2803</v>
      </c>
      <c r="Z3496" t="s">
        <v>4117</v>
      </c>
      <c r="AA3496" t="s">
        <v>2324</v>
      </c>
      <c r="AB3496" s="210">
        <v>37043</v>
      </c>
      <c r="AC3496" s="210">
        <v>37072</v>
      </c>
    </row>
    <row r="3497" spans="1:30" x14ac:dyDescent="0.2">
      <c r="A3497" s="44" t="str">
        <f t="shared" si="271"/>
        <v xml:space="preserve"> Metals Financial</v>
      </c>
      <c r="B3497" s="44" t="str">
        <f t="shared" si="272"/>
        <v/>
      </c>
      <c r="C3497" s="44" t="str">
        <f t="shared" si="273"/>
        <v>Metals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</v>
      </c>
      <c r="F3497" s="225">
        <f t="shared" si="275"/>
        <v>15</v>
      </c>
      <c r="G3497" s="214">
        <v>1248378</v>
      </c>
      <c r="H3497" s="210">
        <v>37026.422002314815</v>
      </c>
      <c r="I3497" t="s">
        <v>2815</v>
      </c>
      <c r="M3497" t="s">
        <v>3801</v>
      </c>
      <c r="N3497" t="s">
        <v>2682</v>
      </c>
      <c r="O3497" t="s">
        <v>2683</v>
      </c>
      <c r="Q3497" s="211">
        <v>15</v>
      </c>
      <c r="S3497" t="s">
        <v>2684</v>
      </c>
      <c r="T3497" t="s">
        <v>2685</v>
      </c>
      <c r="U3497" s="213">
        <v>1676</v>
      </c>
      <c r="V3497" t="s">
        <v>2887</v>
      </c>
      <c r="W3497" t="s">
        <v>2732</v>
      </c>
      <c r="X3497" t="s">
        <v>2688</v>
      </c>
      <c r="Y3497" t="s">
        <v>2689</v>
      </c>
      <c r="Z3497" t="s">
        <v>2690</v>
      </c>
      <c r="AA3497">
        <v>2130144</v>
      </c>
    </row>
    <row r="3498" spans="1:30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25">
        <f t="shared" si="275"/>
        <v>1030</v>
      </c>
      <c r="G3498" s="214">
        <v>1248379</v>
      </c>
      <c r="H3498" s="210">
        <v>37026.422013888892</v>
      </c>
      <c r="I3498" t="s">
        <v>3336</v>
      </c>
      <c r="M3498" t="s">
        <v>3795</v>
      </c>
      <c r="N3498" t="s">
        <v>3275</v>
      </c>
      <c r="O3498" t="s">
        <v>3340</v>
      </c>
      <c r="P3498" s="211">
        <v>1030</v>
      </c>
      <c r="S3498" t="s">
        <v>3796</v>
      </c>
      <c r="T3498" t="s">
        <v>2685</v>
      </c>
      <c r="U3498" s="213">
        <v>4.3449999999999998</v>
      </c>
      <c r="V3498" t="s">
        <v>3338</v>
      </c>
      <c r="W3498" t="s">
        <v>3328</v>
      </c>
      <c r="X3498" t="s">
        <v>3329</v>
      </c>
      <c r="Y3498" t="s">
        <v>3280</v>
      </c>
      <c r="Z3498" t="s">
        <v>4117</v>
      </c>
      <c r="AA3498">
        <v>790655</v>
      </c>
      <c r="AB3498" s="210">
        <v>37027.875</v>
      </c>
      <c r="AC3498" s="210">
        <v>37027.875</v>
      </c>
    </row>
    <row r="3499" spans="1:30" x14ac:dyDescent="0.2">
      <c r="A3499" s="44" t="str">
        <f t="shared" si="271"/>
        <v>US Crude Financial</v>
      </c>
      <c r="B3499" s="44" t="str">
        <f t="shared" si="272"/>
        <v>US</v>
      </c>
      <c r="C3499" s="44" t="str">
        <f t="shared" si="273"/>
        <v>Crude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25">
        <f t="shared" si="275"/>
        <v>50000</v>
      </c>
      <c r="G3499" s="214">
        <v>1248381</v>
      </c>
      <c r="H3499" s="210">
        <v>37026.422118055554</v>
      </c>
      <c r="I3499" t="s">
        <v>3045</v>
      </c>
      <c r="M3499" t="s">
        <v>4216</v>
      </c>
      <c r="N3499" t="s">
        <v>3046</v>
      </c>
      <c r="O3499" t="s">
        <v>3047</v>
      </c>
      <c r="Q3499" s="211">
        <v>50000</v>
      </c>
      <c r="S3499" t="s">
        <v>3802</v>
      </c>
      <c r="T3499" t="s">
        <v>2685</v>
      </c>
      <c r="U3499" s="213">
        <v>28.76</v>
      </c>
      <c r="V3499" t="s">
        <v>1520</v>
      </c>
      <c r="W3499" t="s">
        <v>3049</v>
      </c>
      <c r="X3499" t="s">
        <v>3050</v>
      </c>
      <c r="Y3499" t="s">
        <v>2803</v>
      </c>
      <c r="Z3499" t="s">
        <v>4117</v>
      </c>
      <c r="AA3499" t="s">
        <v>2325</v>
      </c>
      <c r="AB3499" s="210">
        <v>37043</v>
      </c>
      <c r="AC3499" s="210">
        <v>37072</v>
      </c>
    </row>
    <row r="3500" spans="1:30" x14ac:dyDescent="0.2">
      <c r="A3500" s="44" t="str">
        <f t="shared" si="271"/>
        <v>US Natural Gas Financial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214</v>
      </c>
      <c r="F3500" s="225">
        <f t="shared" si="275"/>
        <v>1070000</v>
      </c>
      <c r="G3500" s="214">
        <v>1248382</v>
      </c>
      <c r="H3500" s="210">
        <v>37026.422129629631</v>
      </c>
      <c r="I3500" t="s">
        <v>4237</v>
      </c>
      <c r="M3500" t="s">
        <v>3795</v>
      </c>
      <c r="N3500" t="s">
        <v>3303</v>
      </c>
      <c r="O3500" t="s">
        <v>2326</v>
      </c>
      <c r="Q3500" s="211">
        <v>5000</v>
      </c>
      <c r="S3500" t="s">
        <v>3796</v>
      </c>
      <c r="T3500" t="s">
        <v>2685</v>
      </c>
      <c r="U3500" s="213">
        <v>-0.11</v>
      </c>
      <c r="V3500" t="s">
        <v>1259</v>
      </c>
      <c r="W3500" t="s">
        <v>3685</v>
      </c>
      <c r="X3500" t="s">
        <v>3686</v>
      </c>
      <c r="Y3500" t="s">
        <v>2803</v>
      </c>
      <c r="Z3500" t="s">
        <v>4117</v>
      </c>
      <c r="AA3500" t="s">
        <v>2327</v>
      </c>
      <c r="AB3500" s="210">
        <v>37347</v>
      </c>
      <c r="AC3500" s="210">
        <v>37560</v>
      </c>
      <c r="AD3500">
        <f>(AC3500-AB3500+1)*SUM(P3500:Q3500)</f>
        <v>1070000</v>
      </c>
    </row>
    <row r="3501" spans="1:30" x14ac:dyDescent="0.2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153</v>
      </c>
      <c r="F3501" s="225">
        <f t="shared" si="275"/>
        <v>765000</v>
      </c>
      <c r="G3501" s="214">
        <v>1248383</v>
      </c>
      <c r="H3501" s="210">
        <v>37026.422349537039</v>
      </c>
      <c r="I3501" t="s">
        <v>3524</v>
      </c>
      <c r="M3501" t="s">
        <v>3795</v>
      </c>
      <c r="N3501" t="s">
        <v>3247</v>
      </c>
      <c r="O3501" t="s">
        <v>3430</v>
      </c>
      <c r="P3501" s="211">
        <v>5000</v>
      </c>
      <c r="S3501" t="s">
        <v>3796</v>
      </c>
      <c r="T3501" t="s">
        <v>2685</v>
      </c>
      <c r="U3501" s="213">
        <v>4.6050000000000004</v>
      </c>
      <c r="V3501" t="s">
        <v>2328</v>
      </c>
      <c r="W3501" t="s">
        <v>3975</v>
      </c>
      <c r="X3501" t="s">
        <v>3250</v>
      </c>
      <c r="Y3501" t="s">
        <v>2803</v>
      </c>
      <c r="Z3501" t="s">
        <v>4117</v>
      </c>
      <c r="AA3501" t="s">
        <v>2329</v>
      </c>
      <c r="AB3501" s="210">
        <v>37043</v>
      </c>
      <c r="AC3501" s="210">
        <v>37195</v>
      </c>
      <c r="AD3501">
        <f>(AC3501-AB3501+1)*SUM(P3501:Q3501)</f>
        <v>765000</v>
      </c>
    </row>
    <row r="3502" spans="1:30" x14ac:dyDescent="0.2">
      <c r="A3502" s="44" t="str">
        <f t="shared" si="271"/>
        <v xml:space="preserve"> Natural Gas Physical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25">
        <f t="shared" si="275"/>
        <v>10000</v>
      </c>
      <c r="G3502" s="214">
        <v>1248384</v>
      </c>
      <c r="H3502" s="210">
        <v>37026.422442129631</v>
      </c>
      <c r="I3502" t="s">
        <v>3427</v>
      </c>
      <c r="M3502" t="s">
        <v>3795</v>
      </c>
      <c r="N3502" t="s">
        <v>3623</v>
      </c>
      <c r="O3502" t="s">
        <v>3624</v>
      </c>
      <c r="P3502" s="211">
        <v>10000</v>
      </c>
      <c r="S3502" t="s">
        <v>4320</v>
      </c>
      <c r="T3502" t="s">
        <v>3625</v>
      </c>
      <c r="U3502" s="213">
        <v>6.0449999999999999</v>
      </c>
      <c r="V3502" t="s">
        <v>2330</v>
      </c>
      <c r="W3502" t="s">
        <v>3627</v>
      </c>
      <c r="X3502" t="s">
        <v>3628</v>
      </c>
      <c r="Y3502" t="s">
        <v>3280</v>
      </c>
      <c r="Z3502" t="s">
        <v>4118</v>
      </c>
      <c r="AA3502">
        <v>790657</v>
      </c>
      <c r="AB3502" s="210">
        <v>37026.875</v>
      </c>
      <c r="AC3502" s="210">
        <v>37026.875</v>
      </c>
    </row>
    <row r="3503" spans="1:30" x14ac:dyDescent="0.2">
      <c r="A3503" s="44" t="str">
        <f t="shared" si="271"/>
        <v xml:space="preserve"> Oil Products Financial</v>
      </c>
      <c r="B3503" s="44" t="str">
        <f t="shared" si="272"/>
        <v/>
      </c>
      <c r="C3503" s="44" t="str">
        <f t="shared" si="273"/>
        <v>Oil Products</v>
      </c>
      <c r="D3503" s="44" t="str">
        <f t="shared" si="274"/>
        <v>Financial</v>
      </c>
      <c r="E3503" s="44">
        <f>IF(VLOOKUP(S3503,'DD-Lookup'!$J$6:$L$50,3,FALSE)="Monthly",(YEAR(AC3503)-YEAR(AB3503))*12+MONTH(AC3503)-MONTH(AB3503)+1,(AC3503-AB3503+1))</f>
        <v>3</v>
      </c>
      <c r="F3503" s="225">
        <f t="shared" si="275"/>
        <v>15000</v>
      </c>
      <c r="G3503" s="214">
        <v>1248385</v>
      </c>
      <c r="H3503" s="210">
        <v>37026.422615740739</v>
      </c>
      <c r="I3503" t="s">
        <v>3078</v>
      </c>
      <c r="M3503" t="s">
        <v>3799</v>
      </c>
      <c r="N3503" t="s">
        <v>2331</v>
      </c>
      <c r="O3503" t="s">
        <v>2332</v>
      </c>
      <c r="Q3503" s="211">
        <v>5000</v>
      </c>
      <c r="S3503" t="s">
        <v>3802</v>
      </c>
      <c r="T3503" t="s">
        <v>2685</v>
      </c>
      <c r="U3503" s="213">
        <v>3.86</v>
      </c>
      <c r="V3503" t="s">
        <v>2333</v>
      </c>
      <c r="W3503" t="s">
        <v>3082</v>
      </c>
      <c r="X3503" t="s">
        <v>3083</v>
      </c>
      <c r="Y3503" t="s">
        <v>2803</v>
      </c>
      <c r="Z3503" t="s">
        <v>2942</v>
      </c>
      <c r="AA3503" t="s">
        <v>2334</v>
      </c>
      <c r="AB3503" s="210">
        <v>37073</v>
      </c>
      <c r="AC3503" s="210">
        <v>37164</v>
      </c>
    </row>
    <row r="3504" spans="1:30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25">
        <f t="shared" si="275"/>
        <v>10000</v>
      </c>
      <c r="G3504" s="214">
        <v>1248386</v>
      </c>
      <c r="H3504" s="210">
        <v>37026.422789351855</v>
      </c>
      <c r="I3504" t="s">
        <v>3134</v>
      </c>
      <c r="M3504" t="s">
        <v>3795</v>
      </c>
      <c r="N3504" t="s">
        <v>3275</v>
      </c>
      <c r="O3504" t="s">
        <v>3470</v>
      </c>
      <c r="Q3504" s="211">
        <v>10000</v>
      </c>
      <c r="S3504" t="s">
        <v>3796</v>
      </c>
      <c r="T3504" t="s">
        <v>2685</v>
      </c>
      <c r="U3504" s="213">
        <v>4.4749999999999996</v>
      </c>
      <c r="V3504" t="s">
        <v>2076</v>
      </c>
      <c r="W3504" t="s">
        <v>3471</v>
      </c>
      <c r="X3504" t="s">
        <v>3472</v>
      </c>
      <c r="Y3504" t="s">
        <v>3280</v>
      </c>
      <c r="Z3504" t="s">
        <v>4117</v>
      </c>
      <c r="AA3504">
        <v>790658</v>
      </c>
      <c r="AB3504" s="210">
        <v>37027.875</v>
      </c>
      <c r="AC3504" s="210">
        <v>37027.875</v>
      </c>
    </row>
    <row r="3505" spans="1:30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25">
        <f t="shared" si="275"/>
        <v>3000</v>
      </c>
      <c r="G3505" s="214">
        <v>1248387</v>
      </c>
      <c r="H3505" s="210">
        <v>37026.422951388886</v>
      </c>
      <c r="I3505" t="s">
        <v>1553</v>
      </c>
      <c r="M3505" t="s">
        <v>3795</v>
      </c>
      <c r="N3505" t="s">
        <v>3275</v>
      </c>
      <c r="O3505" t="s">
        <v>3600</v>
      </c>
      <c r="P3505" s="211">
        <v>3000</v>
      </c>
      <c r="S3505" t="s">
        <v>3796</v>
      </c>
      <c r="T3505" t="s">
        <v>2685</v>
      </c>
      <c r="U3505" s="213">
        <v>4.4249999999999998</v>
      </c>
      <c r="V3505" t="s">
        <v>1554</v>
      </c>
      <c r="W3505" t="s">
        <v>3471</v>
      </c>
      <c r="X3505" t="s">
        <v>3587</v>
      </c>
      <c r="Y3505" t="s">
        <v>3280</v>
      </c>
      <c r="Z3505" t="s">
        <v>4117</v>
      </c>
      <c r="AA3505">
        <v>790659</v>
      </c>
      <c r="AB3505" s="210">
        <v>37027.875</v>
      </c>
      <c r="AC3505" s="210">
        <v>37027.875</v>
      </c>
    </row>
    <row r="3506" spans="1:30" x14ac:dyDescent="0.2">
      <c r="A3506" s="44" t="str">
        <f t="shared" si="271"/>
        <v xml:space="preserve"> Oil Products Financial</v>
      </c>
      <c r="B3506" s="44" t="str">
        <f t="shared" si="272"/>
        <v/>
      </c>
      <c r="C3506" s="44" t="str">
        <f t="shared" si="273"/>
        <v>Oil Products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3</v>
      </c>
      <c r="F3506" s="225">
        <f t="shared" si="275"/>
        <v>15000</v>
      </c>
      <c r="G3506" s="214">
        <v>1248388</v>
      </c>
      <c r="H3506" s="210">
        <v>37026.423252314817</v>
      </c>
      <c r="I3506" t="s">
        <v>3078</v>
      </c>
      <c r="M3506" t="s">
        <v>3799</v>
      </c>
      <c r="N3506" t="s">
        <v>2331</v>
      </c>
      <c r="O3506" t="s">
        <v>2332</v>
      </c>
      <c r="Q3506" s="211">
        <v>5000</v>
      </c>
      <c r="S3506" t="s">
        <v>3802</v>
      </c>
      <c r="T3506" t="s">
        <v>2685</v>
      </c>
      <c r="U3506" s="213">
        <v>3.87</v>
      </c>
      <c r="V3506" t="s">
        <v>2333</v>
      </c>
      <c r="W3506" t="s">
        <v>3082</v>
      </c>
      <c r="X3506" t="s">
        <v>3083</v>
      </c>
      <c r="Y3506" t="s">
        <v>2803</v>
      </c>
      <c r="Z3506" t="s">
        <v>2942</v>
      </c>
      <c r="AA3506" t="s">
        <v>2335</v>
      </c>
      <c r="AB3506" s="210">
        <v>37073</v>
      </c>
      <c r="AC3506" s="210">
        <v>37164</v>
      </c>
    </row>
    <row r="3507" spans="1:30" x14ac:dyDescent="0.2">
      <c r="A3507" s="44" t="str">
        <f t="shared" si="271"/>
        <v xml:space="preserve"> Oil Products Financial</v>
      </c>
      <c r="B3507" s="44" t="str">
        <f t="shared" si="272"/>
        <v/>
      </c>
      <c r="C3507" s="44" t="str">
        <f t="shared" si="273"/>
        <v>Oil Products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30</v>
      </c>
      <c r="F3507" s="225">
        <f t="shared" si="275"/>
        <v>150000</v>
      </c>
      <c r="G3507" s="214">
        <v>1248389</v>
      </c>
      <c r="H3507" s="210">
        <v>37026.423472222225</v>
      </c>
      <c r="I3507" t="s">
        <v>3078</v>
      </c>
      <c r="M3507" t="s">
        <v>3799</v>
      </c>
      <c r="N3507" t="s">
        <v>3079</v>
      </c>
      <c r="O3507" t="s">
        <v>3080</v>
      </c>
      <c r="Q3507" s="211">
        <v>5000</v>
      </c>
      <c r="S3507" t="s">
        <v>3803</v>
      </c>
      <c r="T3507" t="s">
        <v>2685</v>
      </c>
      <c r="U3507" s="213">
        <v>229.25</v>
      </c>
      <c r="V3507" t="s">
        <v>3081</v>
      </c>
      <c r="W3507" t="s">
        <v>3082</v>
      </c>
      <c r="X3507" t="s">
        <v>3083</v>
      </c>
      <c r="Y3507" t="s">
        <v>2803</v>
      </c>
      <c r="Z3507" t="s">
        <v>2942</v>
      </c>
      <c r="AA3507" t="s">
        <v>2336</v>
      </c>
      <c r="AB3507" s="210">
        <v>37043</v>
      </c>
      <c r="AC3507" s="210">
        <v>37072</v>
      </c>
    </row>
    <row r="3508" spans="1:30" x14ac:dyDescent="0.2">
      <c r="A3508" s="44" t="str">
        <f t="shared" si="271"/>
        <v xml:space="preserve"> Oil Products Financial</v>
      </c>
      <c r="B3508" s="44" t="str">
        <f t="shared" si="272"/>
        <v/>
      </c>
      <c r="C3508" s="44" t="str">
        <f t="shared" si="273"/>
        <v>Oil Products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3</v>
      </c>
      <c r="F3508" s="225">
        <f t="shared" si="275"/>
        <v>15000</v>
      </c>
      <c r="G3508" s="214">
        <v>1248390</v>
      </c>
      <c r="H3508" s="210">
        <v>37026.423506944448</v>
      </c>
      <c r="I3508" t="s">
        <v>3078</v>
      </c>
      <c r="M3508" t="s">
        <v>3799</v>
      </c>
      <c r="N3508" t="s">
        <v>2331</v>
      </c>
      <c r="O3508" t="s">
        <v>2332</v>
      </c>
      <c r="Q3508" s="211">
        <v>5000</v>
      </c>
      <c r="S3508" t="s">
        <v>3802</v>
      </c>
      <c r="T3508" t="s">
        <v>2685</v>
      </c>
      <c r="U3508" s="213">
        <v>3.88</v>
      </c>
      <c r="V3508" t="s">
        <v>2333</v>
      </c>
      <c r="W3508" t="s">
        <v>3082</v>
      </c>
      <c r="X3508" t="s">
        <v>3083</v>
      </c>
      <c r="Y3508" t="s">
        <v>2803</v>
      </c>
      <c r="Z3508" t="s">
        <v>2942</v>
      </c>
      <c r="AA3508" t="s">
        <v>2337</v>
      </c>
      <c r="AB3508" s="210">
        <v>37073</v>
      </c>
      <c r="AC3508" s="210">
        <v>37164</v>
      </c>
    </row>
    <row r="3509" spans="1:30" x14ac:dyDescent="0.2">
      <c r="A3509" s="44" t="str">
        <f t="shared" si="271"/>
        <v>US Crude Physical</v>
      </c>
      <c r="B3509" s="44" t="str">
        <f t="shared" si="272"/>
        <v>US</v>
      </c>
      <c r="C3509" s="44" t="str">
        <f t="shared" si="273"/>
        <v>Crude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30</v>
      </c>
      <c r="F3509" s="225">
        <f t="shared" si="275"/>
        <v>60000</v>
      </c>
      <c r="G3509" s="214">
        <v>1248391</v>
      </c>
      <c r="H3509" s="210">
        <v>37026.424155092594</v>
      </c>
      <c r="I3509" t="s">
        <v>3510</v>
      </c>
      <c r="M3509" t="s">
        <v>4216</v>
      </c>
      <c r="N3509" t="s">
        <v>1711</v>
      </c>
      <c r="O3509" t="s">
        <v>1712</v>
      </c>
      <c r="Q3509" s="211">
        <v>2000</v>
      </c>
      <c r="S3509" t="s">
        <v>1713</v>
      </c>
      <c r="T3509" t="s">
        <v>2685</v>
      </c>
      <c r="U3509" s="213">
        <v>2.79</v>
      </c>
      <c r="V3509" t="s">
        <v>1503</v>
      </c>
      <c r="W3509" t="s">
        <v>1645</v>
      </c>
      <c r="X3509" t="s">
        <v>1715</v>
      </c>
      <c r="Y3509" t="s">
        <v>2803</v>
      </c>
      <c r="Z3509" t="s">
        <v>1716</v>
      </c>
      <c r="AA3509" t="s">
        <v>2338</v>
      </c>
      <c r="AB3509" s="210">
        <v>37043.875</v>
      </c>
      <c r="AC3509" s="210">
        <v>37072.875</v>
      </c>
    </row>
    <row r="3510" spans="1:30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25">
        <f t="shared" si="275"/>
        <v>5000</v>
      </c>
      <c r="G3510" s="214">
        <v>1248392</v>
      </c>
      <c r="H3510" s="210">
        <v>37026.424363425926</v>
      </c>
      <c r="I3510" t="s">
        <v>3427</v>
      </c>
      <c r="M3510" t="s">
        <v>3795</v>
      </c>
      <c r="N3510" t="s">
        <v>3275</v>
      </c>
      <c r="O3510" t="s">
        <v>3407</v>
      </c>
      <c r="P3510" s="211">
        <v>5000</v>
      </c>
      <c r="S3510" t="s">
        <v>3796</v>
      </c>
      <c r="T3510" t="s">
        <v>2685</v>
      </c>
      <c r="U3510" s="213">
        <v>4.6849999999999996</v>
      </c>
      <c r="V3510" t="s">
        <v>3428</v>
      </c>
      <c r="W3510" t="s">
        <v>3408</v>
      </c>
      <c r="X3510" t="s">
        <v>3409</v>
      </c>
      <c r="Y3510" t="s">
        <v>3280</v>
      </c>
      <c r="Z3510" t="s">
        <v>4117</v>
      </c>
      <c r="AA3510">
        <v>790662</v>
      </c>
      <c r="AB3510" s="210">
        <v>37027.875</v>
      </c>
      <c r="AC3510" s="210">
        <v>37027.875</v>
      </c>
    </row>
    <row r="3511" spans="1:30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25">
        <f t="shared" si="275"/>
        <v>10000</v>
      </c>
      <c r="G3511" s="214">
        <v>1248393</v>
      </c>
      <c r="H3511" s="210">
        <v>37026.424583333333</v>
      </c>
      <c r="I3511" t="s">
        <v>1131</v>
      </c>
      <c r="M3511" t="s">
        <v>3795</v>
      </c>
      <c r="N3511" t="s">
        <v>3275</v>
      </c>
      <c r="O3511" t="s">
        <v>3457</v>
      </c>
      <c r="Q3511" s="211">
        <v>10000</v>
      </c>
      <c r="S3511" t="s">
        <v>3796</v>
      </c>
      <c r="T3511" t="s">
        <v>2685</v>
      </c>
      <c r="U3511" s="213">
        <v>4.4749999999999996</v>
      </c>
      <c r="V3511" t="s">
        <v>1411</v>
      </c>
      <c r="W3511" t="s">
        <v>3459</v>
      </c>
      <c r="X3511" t="s">
        <v>3460</v>
      </c>
      <c r="Y3511" t="s">
        <v>3280</v>
      </c>
      <c r="Z3511" t="s">
        <v>4117</v>
      </c>
      <c r="AA3511">
        <v>790663</v>
      </c>
      <c r="AB3511" s="210">
        <v>37027.875</v>
      </c>
      <c r="AC3511" s="210">
        <v>37027.875</v>
      </c>
    </row>
    <row r="3512" spans="1:30" x14ac:dyDescent="0.2">
      <c r="A3512" s="44" t="str">
        <f t="shared" si="271"/>
        <v>US Crude Physical</v>
      </c>
      <c r="B3512" s="44" t="str">
        <f t="shared" si="272"/>
        <v>US</v>
      </c>
      <c r="C3512" s="44" t="str">
        <f t="shared" si="273"/>
        <v>Crude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31</v>
      </c>
      <c r="F3512" s="225">
        <f t="shared" si="275"/>
        <v>124000</v>
      </c>
      <c r="G3512" s="214">
        <v>1248394</v>
      </c>
      <c r="H3512" s="210">
        <v>37026.424629629626</v>
      </c>
      <c r="I3512" t="s">
        <v>3246</v>
      </c>
      <c r="M3512" t="s">
        <v>4216</v>
      </c>
      <c r="N3512" t="s">
        <v>1711</v>
      </c>
      <c r="O3512" t="s">
        <v>2339</v>
      </c>
      <c r="Q3512" s="211">
        <v>4000</v>
      </c>
      <c r="S3512" t="s">
        <v>1713</v>
      </c>
      <c r="T3512" t="s">
        <v>2685</v>
      </c>
      <c r="U3512" s="213">
        <v>3.22</v>
      </c>
      <c r="V3512" t="s">
        <v>1514</v>
      </c>
      <c r="W3512" t="s">
        <v>1645</v>
      </c>
      <c r="X3512" t="s">
        <v>1715</v>
      </c>
      <c r="Y3512" t="s">
        <v>2803</v>
      </c>
      <c r="Z3512" t="s">
        <v>1716</v>
      </c>
      <c r="AA3512" t="s">
        <v>2340</v>
      </c>
      <c r="AB3512" s="210">
        <v>37073.875</v>
      </c>
      <c r="AC3512" s="210">
        <v>37103.875</v>
      </c>
    </row>
    <row r="3513" spans="1:30" x14ac:dyDescent="0.2">
      <c r="A3513" s="44" t="str">
        <f t="shared" si="271"/>
        <v xml:space="preserve"> Natural Gas Physical</v>
      </c>
      <c r="B3513" s="44" t="str">
        <f t="shared" si="272"/>
        <v/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25">
        <f t="shared" si="275"/>
        <v>10000</v>
      </c>
      <c r="G3513" s="214">
        <v>1248395</v>
      </c>
      <c r="H3513" s="210">
        <v>37026.424722222226</v>
      </c>
      <c r="I3513" t="s">
        <v>3389</v>
      </c>
      <c r="M3513" t="s">
        <v>3795</v>
      </c>
      <c r="N3513" t="s">
        <v>3623</v>
      </c>
      <c r="O3513" t="s">
        <v>3624</v>
      </c>
      <c r="P3513" s="211">
        <v>10000</v>
      </c>
      <c r="S3513" t="s">
        <v>4320</v>
      </c>
      <c r="T3513" t="s">
        <v>3625</v>
      </c>
      <c r="U3513" s="213">
        <v>6.04</v>
      </c>
      <c r="V3513" t="s">
        <v>3626</v>
      </c>
      <c r="W3513" t="s">
        <v>3627</v>
      </c>
      <c r="X3513" t="s">
        <v>3628</v>
      </c>
      <c r="Y3513" t="s">
        <v>3280</v>
      </c>
      <c r="Z3513" t="s">
        <v>4118</v>
      </c>
      <c r="AA3513">
        <v>790664</v>
      </c>
      <c r="AB3513" s="210">
        <v>37026.875</v>
      </c>
      <c r="AC3513" s="210">
        <v>37026.875</v>
      </c>
    </row>
    <row r="3514" spans="1:30" x14ac:dyDescent="0.2">
      <c r="A3514" s="44" t="str">
        <f t="shared" si="271"/>
        <v>US Power Physical</v>
      </c>
      <c r="B3514" s="44" t="str">
        <f t="shared" si="272"/>
        <v>US</v>
      </c>
      <c r="C3514" s="44" t="str">
        <f t="shared" si="273"/>
        <v>Power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2</v>
      </c>
      <c r="F3514" s="225">
        <f t="shared" si="275"/>
        <v>100</v>
      </c>
      <c r="G3514" s="214">
        <v>1248396</v>
      </c>
      <c r="H3514" s="210">
        <v>37026.424745370372</v>
      </c>
      <c r="I3514" t="s">
        <v>3151</v>
      </c>
      <c r="M3514" t="s">
        <v>3886</v>
      </c>
      <c r="N3514" t="s">
        <v>3096</v>
      </c>
      <c r="O3514" t="s">
        <v>3509</v>
      </c>
      <c r="P3514" s="211">
        <v>50</v>
      </c>
      <c r="S3514" t="s">
        <v>3794</v>
      </c>
      <c r="T3514" t="s">
        <v>2685</v>
      </c>
      <c r="U3514" s="213">
        <v>43</v>
      </c>
      <c r="V3514" t="s">
        <v>3464</v>
      </c>
      <c r="W3514" t="s">
        <v>3108</v>
      </c>
      <c r="X3514" t="s">
        <v>3109</v>
      </c>
      <c r="Y3514" t="s">
        <v>3074</v>
      </c>
      <c r="Z3514" t="s">
        <v>4112</v>
      </c>
      <c r="AA3514">
        <v>611358.1</v>
      </c>
      <c r="AB3514" s="210">
        <v>37028.875</v>
      </c>
      <c r="AC3514" s="210">
        <v>37029.875</v>
      </c>
    </row>
    <row r="3515" spans="1:30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25">
        <f t="shared" si="275"/>
        <v>5000</v>
      </c>
      <c r="G3515" s="214">
        <v>1248397</v>
      </c>
      <c r="H3515" s="210">
        <v>37026.424988425926</v>
      </c>
      <c r="I3515" t="s">
        <v>3427</v>
      </c>
      <c r="M3515" t="s">
        <v>3795</v>
      </c>
      <c r="N3515" t="s">
        <v>3275</v>
      </c>
      <c r="O3515" t="s">
        <v>3407</v>
      </c>
      <c r="P3515" s="211">
        <v>5000</v>
      </c>
      <c r="S3515" t="s">
        <v>3796</v>
      </c>
      <c r="T3515" t="s">
        <v>2685</v>
      </c>
      <c r="U3515" s="213">
        <v>4.68</v>
      </c>
      <c r="V3515" t="s">
        <v>3428</v>
      </c>
      <c r="W3515" t="s">
        <v>3408</v>
      </c>
      <c r="X3515" t="s">
        <v>3409</v>
      </c>
      <c r="Y3515" t="s">
        <v>3280</v>
      </c>
      <c r="Z3515" t="s">
        <v>4117</v>
      </c>
      <c r="AA3515">
        <v>790665</v>
      </c>
      <c r="AB3515" s="210">
        <v>37027.875</v>
      </c>
      <c r="AC3515" s="210">
        <v>37027.875</v>
      </c>
    </row>
    <row r="3516" spans="1:30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25">
        <f t="shared" si="275"/>
        <v>2500</v>
      </c>
      <c r="G3516" s="214">
        <v>1248398</v>
      </c>
      <c r="H3516" s="210">
        <v>37026.425254629627</v>
      </c>
      <c r="I3516" t="s">
        <v>3473</v>
      </c>
      <c r="M3516" t="s">
        <v>3795</v>
      </c>
      <c r="N3516" t="s">
        <v>3275</v>
      </c>
      <c r="O3516" t="s">
        <v>1057</v>
      </c>
      <c r="Q3516" s="211">
        <v>2500</v>
      </c>
      <c r="S3516" t="s">
        <v>3796</v>
      </c>
      <c r="T3516" t="s">
        <v>2685</v>
      </c>
      <c r="U3516" s="213">
        <v>4.33</v>
      </c>
      <c r="V3516" t="s">
        <v>3474</v>
      </c>
      <c r="W3516" t="s">
        <v>3586</v>
      </c>
      <c r="X3516" t="s">
        <v>3587</v>
      </c>
      <c r="Y3516" t="s">
        <v>3280</v>
      </c>
      <c r="Z3516" t="s">
        <v>4117</v>
      </c>
      <c r="AA3516">
        <v>790666</v>
      </c>
      <c r="AB3516" s="210">
        <v>37027.875</v>
      </c>
      <c r="AC3516" s="210">
        <v>37027.875</v>
      </c>
    </row>
    <row r="3517" spans="1:30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25">
        <f t="shared" si="275"/>
        <v>4709</v>
      </c>
      <c r="G3517" s="214">
        <v>1248399</v>
      </c>
      <c r="H3517" s="210">
        <v>37026.425381944442</v>
      </c>
      <c r="I3517" t="s">
        <v>3427</v>
      </c>
      <c r="M3517" t="s">
        <v>3795</v>
      </c>
      <c r="N3517" t="s">
        <v>3275</v>
      </c>
      <c r="O3517" t="s">
        <v>3407</v>
      </c>
      <c r="P3517" s="211">
        <v>4709</v>
      </c>
      <c r="S3517" t="s">
        <v>3796</v>
      </c>
      <c r="T3517" t="s">
        <v>2685</v>
      </c>
      <c r="U3517" s="213">
        <v>4.6749999999999998</v>
      </c>
      <c r="V3517" t="s">
        <v>3428</v>
      </c>
      <c r="W3517" t="s">
        <v>3408</v>
      </c>
      <c r="X3517" t="s">
        <v>3409</v>
      </c>
      <c r="Y3517" t="s">
        <v>3280</v>
      </c>
      <c r="Z3517" t="s">
        <v>4117</v>
      </c>
      <c r="AA3517">
        <v>790667</v>
      </c>
      <c r="AB3517" s="210">
        <v>37027.875</v>
      </c>
      <c r="AC3517" s="210">
        <v>37027.875</v>
      </c>
    </row>
    <row r="3518" spans="1:30" x14ac:dyDescent="0.2">
      <c r="A3518" s="44" t="str">
        <f t="shared" si="271"/>
        <v>US Natural Gas Financial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214</v>
      </c>
      <c r="F3518" s="225">
        <f t="shared" si="275"/>
        <v>1070000</v>
      </c>
      <c r="G3518" s="214">
        <v>1248400</v>
      </c>
      <c r="H3518" s="210">
        <v>37026.425474537034</v>
      </c>
      <c r="I3518" t="s">
        <v>4237</v>
      </c>
      <c r="M3518" t="s">
        <v>3795</v>
      </c>
      <c r="N3518" t="s">
        <v>3303</v>
      </c>
      <c r="O3518" t="s">
        <v>2326</v>
      </c>
      <c r="Q3518" s="211">
        <v>5000</v>
      </c>
      <c r="S3518" t="s">
        <v>3796</v>
      </c>
      <c r="T3518" t="s">
        <v>2685</v>
      </c>
      <c r="U3518" s="213">
        <v>-0.11</v>
      </c>
      <c r="V3518" t="s">
        <v>1259</v>
      </c>
      <c r="W3518" t="s">
        <v>3685</v>
      </c>
      <c r="X3518" t="s">
        <v>3686</v>
      </c>
      <c r="Y3518" t="s">
        <v>2803</v>
      </c>
      <c r="Z3518" t="s">
        <v>4117</v>
      </c>
      <c r="AA3518" t="s">
        <v>2341</v>
      </c>
      <c r="AB3518" s="210">
        <v>37347</v>
      </c>
      <c r="AC3518" s="210">
        <v>37560</v>
      </c>
      <c r="AD3518">
        <f>(AC3518-AB3518+1)*SUM(P3518:Q3518)</f>
        <v>1070000</v>
      </c>
    </row>
    <row r="3519" spans="1:30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25">
        <f t="shared" si="275"/>
        <v>10000</v>
      </c>
      <c r="G3519" s="214">
        <v>1248401</v>
      </c>
      <c r="H3519" s="210">
        <v>37026.425682870373</v>
      </c>
      <c r="I3519" t="s">
        <v>1309</v>
      </c>
      <c r="M3519" t="s">
        <v>3795</v>
      </c>
      <c r="N3519" t="s">
        <v>3275</v>
      </c>
      <c r="O3519" t="s">
        <v>3457</v>
      </c>
      <c r="Q3519" s="211">
        <v>10000</v>
      </c>
      <c r="S3519" t="s">
        <v>3796</v>
      </c>
      <c r="T3519" t="s">
        <v>2685</v>
      </c>
      <c r="U3519" s="213">
        <v>4.4800000000000004</v>
      </c>
      <c r="V3519" t="s">
        <v>1310</v>
      </c>
      <c r="W3519" t="s">
        <v>3459</v>
      </c>
      <c r="X3519" t="s">
        <v>3460</v>
      </c>
      <c r="Y3519" t="s">
        <v>3280</v>
      </c>
      <c r="Z3519" t="s">
        <v>4117</v>
      </c>
      <c r="AA3519">
        <v>790668</v>
      </c>
      <c r="AB3519" s="210">
        <v>37027.875</v>
      </c>
      <c r="AC3519" s="210">
        <v>37027.875</v>
      </c>
    </row>
    <row r="3520" spans="1:30" x14ac:dyDescent="0.2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25">
        <f t="shared" si="275"/>
        <v>150000</v>
      </c>
      <c r="G3520" s="214">
        <v>1248402</v>
      </c>
      <c r="H3520" s="210">
        <v>37026.425752314812</v>
      </c>
      <c r="I3520" t="s">
        <v>3334</v>
      </c>
      <c r="M3520" t="s">
        <v>3795</v>
      </c>
      <c r="N3520" t="s">
        <v>3303</v>
      </c>
      <c r="O3520" t="s">
        <v>1341</v>
      </c>
      <c r="P3520" s="211">
        <v>5000</v>
      </c>
      <c r="S3520" t="s">
        <v>3796</v>
      </c>
      <c r="T3520" t="s">
        <v>2685</v>
      </c>
      <c r="U3520" s="213">
        <v>-0.77</v>
      </c>
      <c r="V3520" t="s">
        <v>3682</v>
      </c>
      <c r="W3520" t="s">
        <v>1342</v>
      </c>
      <c r="X3520" t="s">
        <v>1343</v>
      </c>
      <c r="Y3520" t="s">
        <v>2803</v>
      </c>
      <c r="Z3520" t="s">
        <v>4117</v>
      </c>
      <c r="AA3520" t="s">
        <v>2342</v>
      </c>
      <c r="AB3520" s="210">
        <v>37043.875</v>
      </c>
      <c r="AC3520" s="210">
        <v>37072.875</v>
      </c>
      <c r="AD3520">
        <f>(AC3520-AB3520+1)*SUM(P3520:Q3520)</f>
        <v>150000</v>
      </c>
    </row>
    <row r="3521" spans="1:30" x14ac:dyDescent="0.2">
      <c r="A3521" s="44" t="str">
        <f t="shared" si="271"/>
        <v>US Power Physical</v>
      </c>
      <c r="B3521" s="44" t="str">
        <f t="shared" si="272"/>
        <v>US</v>
      </c>
      <c r="C3521" s="44" t="str">
        <f t="shared" si="273"/>
        <v>Power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30</v>
      </c>
      <c r="F3521" s="225">
        <f t="shared" si="275"/>
        <v>1500</v>
      </c>
      <c r="G3521" s="214">
        <v>1248403</v>
      </c>
      <c r="H3521" s="210">
        <v>37026.425821759258</v>
      </c>
      <c r="I3521" t="s">
        <v>3105</v>
      </c>
      <c r="M3521" t="s">
        <v>3886</v>
      </c>
      <c r="N3521" t="s">
        <v>3096</v>
      </c>
      <c r="O3521" t="s">
        <v>3506</v>
      </c>
      <c r="Q3521" s="211">
        <v>50</v>
      </c>
      <c r="S3521" t="s">
        <v>3794</v>
      </c>
      <c r="T3521" t="s">
        <v>2685</v>
      </c>
      <c r="U3521" s="213">
        <v>73.5</v>
      </c>
      <c r="V3521" t="s">
        <v>2343</v>
      </c>
      <c r="W3521" t="s">
        <v>3190</v>
      </c>
      <c r="X3521" t="s">
        <v>3244</v>
      </c>
      <c r="Y3521" t="s">
        <v>3074</v>
      </c>
      <c r="Z3521" t="s">
        <v>4112</v>
      </c>
      <c r="AA3521">
        <v>611365.1</v>
      </c>
      <c r="AB3521" s="210">
        <v>37043.594444444447</v>
      </c>
      <c r="AC3521" s="210">
        <v>37072.594444444447</v>
      </c>
    </row>
    <row r="3522" spans="1:30" x14ac:dyDescent="0.2">
      <c r="A3522" s="44" t="str">
        <f t="shared" si="271"/>
        <v xml:space="preserve"> Metals Financial</v>
      </c>
      <c r="B3522" s="44" t="str">
        <f t="shared" si="272"/>
        <v/>
      </c>
      <c r="C3522" s="44" t="str">
        <f t="shared" si="273"/>
        <v>Metals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1</v>
      </c>
      <c r="F3522" s="225">
        <f t="shared" si="275"/>
        <v>20</v>
      </c>
      <c r="G3522" s="214">
        <v>1248404</v>
      </c>
      <c r="H3522" s="210">
        <v>37026.425983796296</v>
      </c>
      <c r="I3522" t="s">
        <v>2967</v>
      </c>
      <c r="M3522" t="s">
        <v>3801</v>
      </c>
      <c r="N3522" t="s">
        <v>2682</v>
      </c>
      <c r="O3522" t="s">
        <v>2683</v>
      </c>
      <c r="P3522" s="211">
        <v>20</v>
      </c>
      <c r="S3522" t="s">
        <v>2684</v>
      </c>
      <c r="T3522" t="s">
        <v>2685</v>
      </c>
      <c r="U3522" s="213">
        <v>1675</v>
      </c>
      <c r="V3522" t="s">
        <v>2968</v>
      </c>
      <c r="W3522" t="s">
        <v>2732</v>
      </c>
      <c r="X3522" t="s">
        <v>2688</v>
      </c>
      <c r="Y3522" t="s">
        <v>2689</v>
      </c>
      <c r="Z3522" t="s">
        <v>2690</v>
      </c>
      <c r="AA3522">
        <v>2130146</v>
      </c>
    </row>
    <row r="3523" spans="1:30" x14ac:dyDescent="0.2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153</v>
      </c>
      <c r="F3523" s="225">
        <f t="shared" si="275"/>
        <v>765000</v>
      </c>
      <c r="G3523" s="214">
        <v>1248405</v>
      </c>
      <c r="H3523" s="210">
        <v>37026.426087962966</v>
      </c>
      <c r="I3523" t="s">
        <v>3524</v>
      </c>
      <c r="M3523" t="s">
        <v>3795</v>
      </c>
      <c r="N3523" t="s">
        <v>3247</v>
      </c>
      <c r="O3523" t="s">
        <v>3430</v>
      </c>
      <c r="P3523" s="211">
        <v>5000</v>
      </c>
      <c r="S3523" t="s">
        <v>3796</v>
      </c>
      <c r="T3523" t="s">
        <v>2685</v>
      </c>
      <c r="U3523" s="213">
        <v>4.6050000000000004</v>
      </c>
      <c r="V3523" t="s">
        <v>2328</v>
      </c>
      <c r="W3523" t="s">
        <v>3975</v>
      </c>
      <c r="X3523" t="s">
        <v>3250</v>
      </c>
      <c r="Y3523" t="s">
        <v>2803</v>
      </c>
      <c r="Z3523" t="s">
        <v>4117</v>
      </c>
      <c r="AA3523" t="s">
        <v>2344</v>
      </c>
      <c r="AB3523" s="210">
        <v>37043</v>
      </c>
      <c r="AC3523" s="210">
        <v>37195</v>
      </c>
      <c r="AD3523">
        <f>(AC3523-AB3523+1)*SUM(P3523:Q3523)</f>
        <v>765000</v>
      </c>
    </row>
    <row r="3524" spans="1:30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25">
        <f t="shared" si="275"/>
        <v>5000</v>
      </c>
      <c r="G3524" s="214">
        <v>1248406</v>
      </c>
      <c r="H3524" s="210">
        <v>37026.426215277781</v>
      </c>
      <c r="I3524" t="s">
        <v>3261</v>
      </c>
      <c r="M3524" t="s">
        <v>3795</v>
      </c>
      <c r="N3524" t="s">
        <v>3275</v>
      </c>
      <c r="O3524" t="s">
        <v>3457</v>
      </c>
      <c r="P3524" s="211">
        <v>5000</v>
      </c>
      <c r="S3524" t="s">
        <v>3796</v>
      </c>
      <c r="T3524" t="s">
        <v>2685</v>
      </c>
      <c r="U3524" s="213">
        <v>4.4800000000000004</v>
      </c>
      <c r="V3524" t="s">
        <v>3763</v>
      </c>
      <c r="W3524" t="s">
        <v>3459</v>
      </c>
      <c r="X3524" t="s">
        <v>3460</v>
      </c>
      <c r="Y3524" t="s">
        <v>3280</v>
      </c>
      <c r="Z3524" t="s">
        <v>4117</v>
      </c>
      <c r="AA3524">
        <v>790669</v>
      </c>
      <c r="AB3524" s="210">
        <v>37027.875</v>
      </c>
      <c r="AC3524" s="210">
        <v>37027.875</v>
      </c>
    </row>
    <row r="3525" spans="1:30" x14ac:dyDescent="0.2">
      <c r="A3525" s="44" t="str">
        <f t="shared" si="271"/>
        <v xml:space="preserve"> Natural Gas Physical</v>
      </c>
      <c r="B3525" s="44" t="str">
        <f t="shared" si="272"/>
        <v/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25">
        <f t="shared" si="275"/>
        <v>50000</v>
      </c>
      <c r="G3525" s="214">
        <v>1248408</v>
      </c>
      <c r="H3525" s="210">
        <v>37026.426238425927</v>
      </c>
      <c r="I3525" t="s">
        <v>2750</v>
      </c>
      <c r="M3525" t="s">
        <v>3795</v>
      </c>
      <c r="N3525" t="s">
        <v>2837</v>
      </c>
      <c r="O3525" t="s">
        <v>2861</v>
      </c>
      <c r="Q3525" s="211">
        <v>50000</v>
      </c>
      <c r="S3525" t="s">
        <v>2839</v>
      </c>
      <c r="T3525" t="s">
        <v>2840</v>
      </c>
      <c r="U3525" s="213">
        <v>22.1</v>
      </c>
      <c r="V3525" t="s">
        <v>2862</v>
      </c>
      <c r="W3525" t="s">
        <v>2863</v>
      </c>
      <c r="X3525" t="s">
        <v>2843</v>
      </c>
      <c r="Y3525" t="s">
        <v>2844</v>
      </c>
      <c r="Z3525" t="s">
        <v>2712</v>
      </c>
      <c r="AA3525" t="s">
        <v>2345</v>
      </c>
      <c r="AB3525" s="210">
        <v>37026.875</v>
      </c>
      <c r="AC3525" s="210">
        <v>37026.875</v>
      </c>
    </row>
    <row r="3526" spans="1:30" x14ac:dyDescent="0.2">
      <c r="A3526" s="44" t="str">
        <f t="shared" si="271"/>
        <v xml:space="preserve"> Metals Financial</v>
      </c>
      <c r="B3526" s="44" t="str">
        <f t="shared" si="272"/>
        <v/>
      </c>
      <c r="C3526" s="44" t="str">
        <f t="shared" si="273"/>
        <v>Metals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1</v>
      </c>
      <c r="F3526" s="225">
        <f t="shared" si="275"/>
        <v>10</v>
      </c>
      <c r="G3526" s="214">
        <v>1248409</v>
      </c>
      <c r="H3526" s="210">
        <v>37026.42628472222</v>
      </c>
      <c r="I3526" t="s">
        <v>3005</v>
      </c>
      <c r="M3526" t="s">
        <v>3801</v>
      </c>
      <c r="N3526" t="s">
        <v>2782</v>
      </c>
      <c r="O3526" t="s">
        <v>2783</v>
      </c>
      <c r="P3526" s="211">
        <v>10</v>
      </c>
      <c r="S3526" t="s">
        <v>2684</v>
      </c>
      <c r="T3526" t="s">
        <v>2685</v>
      </c>
      <c r="U3526" s="213">
        <v>1513</v>
      </c>
      <c r="V3526" t="s">
        <v>3006</v>
      </c>
      <c r="W3526" t="s">
        <v>2732</v>
      </c>
      <c r="X3526" t="s">
        <v>2688</v>
      </c>
      <c r="Y3526" t="s">
        <v>2689</v>
      </c>
      <c r="Z3526" t="s">
        <v>2690</v>
      </c>
      <c r="AA3526">
        <v>2130148</v>
      </c>
    </row>
    <row r="3527" spans="1:30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25">
        <f t="shared" si="275"/>
        <v>10000</v>
      </c>
      <c r="G3527" s="214">
        <v>1248410</v>
      </c>
      <c r="H3527" s="210">
        <v>37026.426296296297</v>
      </c>
      <c r="I3527" t="s">
        <v>4237</v>
      </c>
      <c r="M3527" t="s">
        <v>3795</v>
      </c>
      <c r="N3527" t="s">
        <v>3275</v>
      </c>
      <c r="O3527" t="s">
        <v>3457</v>
      </c>
      <c r="Q3527" s="211">
        <v>10000</v>
      </c>
      <c r="S3527" t="s">
        <v>3796</v>
      </c>
      <c r="T3527" t="s">
        <v>2685</v>
      </c>
      <c r="U3527" s="213">
        <v>4.49</v>
      </c>
      <c r="V3527" t="s">
        <v>3765</v>
      </c>
      <c r="W3527" t="s">
        <v>3459</v>
      </c>
      <c r="X3527" t="s">
        <v>3460</v>
      </c>
      <c r="Y3527" t="s">
        <v>3280</v>
      </c>
      <c r="Z3527" t="s">
        <v>4117</v>
      </c>
      <c r="AA3527">
        <v>790670</v>
      </c>
      <c r="AB3527" s="210">
        <v>37027.875</v>
      </c>
      <c r="AC3527" s="210">
        <v>37027.875</v>
      </c>
    </row>
    <row r="3528" spans="1:30" x14ac:dyDescent="0.2">
      <c r="A3528" s="44" t="str">
        <f t="shared" si="271"/>
        <v xml:space="preserve"> Metals Financial</v>
      </c>
      <c r="B3528" s="44" t="str">
        <f t="shared" si="272"/>
        <v/>
      </c>
      <c r="C3528" s="44" t="str">
        <f t="shared" si="273"/>
        <v>Metals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25">
        <f t="shared" si="275"/>
        <v>5</v>
      </c>
      <c r="G3528" s="214">
        <v>1248412</v>
      </c>
      <c r="H3528" s="210">
        <v>37026.426365740743</v>
      </c>
      <c r="I3528" t="s">
        <v>2876</v>
      </c>
      <c r="M3528" t="s">
        <v>3801</v>
      </c>
      <c r="N3528" t="s">
        <v>2682</v>
      </c>
      <c r="O3528" t="s">
        <v>2683</v>
      </c>
      <c r="P3528" s="211">
        <v>5</v>
      </c>
      <c r="S3528" t="s">
        <v>2684</v>
      </c>
      <c r="T3528" t="s">
        <v>2685</v>
      </c>
      <c r="U3528" s="213">
        <v>1674</v>
      </c>
      <c r="V3528" t="s">
        <v>2877</v>
      </c>
      <c r="W3528" t="s">
        <v>2732</v>
      </c>
      <c r="X3528" t="s">
        <v>2688</v>
      </c>
      <c r="Y3528" t="s">
        <v>2689</v>
      </c>
      <c r="Z3528" t="s">
        <v>2690</v>
      </c>
      <c r="AA3528">
        <v>2130150</v>
      </c>
    </row>
    <row r="3529" spans="1:30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25">
        <f t="shared" si="275"/>
        <v>10000</v>
      </c>
      <c r="G3529" s="214">
        <v>1248411</v>
      </c>
      <c r="H3529" s="210">
        <v>37026.426365740743</v>
      </c>
      <c r="I3529" t="s">
        <v>1309</v>
      </c>
      <c r="M3529" t="s">
        <v>3795</v>
      </c>
      <c r="N3529" t="s">
        <v>3275</v>
      </c>
      <c r="O3529" t="s">
        <v>3457</v>
      </c>
      <c r="Q3529" s="211">
        <v>10000</v>
      </c>
      <c r="S3529" t="s">
        <v>3796</v>
      </c>
      <c r="T3529" t="s">
        <v>2685</v>
      </c>
      <c r="U3529" s="213">
        <v>4.5</v>
      </c>
      <c r="V3529" t="s">
        <v>1310</v>
      </c>
      <c r="W3529" t="s">
        <v>3459</v>
      </c>
      <c r="X3529" t="s">
        <v>3460</v>
      </c>
      <c r="Y3529" t="s">
        <v>3280</v>
      </c>
      <c r="Z3529" t="s">
        <v>4117</v>
      </c>
      <c r="AA3529">
        <v>790671</v>
      </c>
      <c r="AB3529" s="210">
        <v>37027.875</v>
      </c>
      <c r="AC3529" s="210">
        <v>37027.875</v>
      </c>
    </row>
    <row r="3530" spans="1:30" x14ac:dyDescent="0.2">
      <c r="A3530" s="44" t="str">
        <f t="shared" si="271"/>
        <v xml:space="preserve"> Metals Financial</v>
      </c>
      <c r="B3530" s="44" t="str">
        <f t="shared" si="272"/>
        <v/>
      </c>
      <c r="C3530" s="44" t="str">
        <f t="shared" si="273"/>
        <v>Metals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25">
        <f t="shared" si="275"/>
        <v>13</v>
      </c>
      <c r="G3530" s="214">
        <v>1248414</v>
      </c>
      <c r="H3530" s="210">
        <v>37026.426608796297</v>
      </c>
      <c r="I3530" t="s">
        <v>2791</v>
      </c>
      <c r="M3530" t="s">
        <v>3801</v>
      </c>
      <c r="N3530" t="s">
        <v>2682</v>
      </c>
      <c r="O3530" t="s">
        <v>2683</v>
      </c>
      <c r="P3530" s="211">
        <v>13</v>
      </c>
      <c r="S3530" t="s">
        <v>2684</v>
      </c>
      <c r="T3530" t="s">
        <v>2685</v>
      </c>
      <c r="U3530" s="213">
        <v>1674</v>
      </c>
      <c r="V3530" t="s">
        <v>3076</v>
      </c>
      <c r="W3530" t="s">
        <v>2732</v>
      </c>
      <c r="X3530" t="s">
        <v>2688</v>
      </c>
      <c r="Y3530" t="s">
        <v>2689</v>
      </c>
      <c r="Z3530" t="s">
        <v>2690</v>
      </c>
      <c r="AA3530">
        <v>2130152</v>
      </c>
    </row>
    <row r="3531" spans="1:30" x14ac:dyDescent="0.2">
      <c r="A3531" s="44" t="str">
        <f t="shared" ref="A3531:A3594" si="276">B3531&amp;" "&amp;C3531&amp;" "&amp;D3531</f>
        <v>US Natural Gas Financial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Financial</v>
      </c>
      <c r="E3531" s="44">
        <f>IF(VLOOKUP(S3531,'DD-Lookup'!$J$6:$L$50,3,FALSE)="Monthly",(YEAR(AC3531)-YEAR(AB3531))*12+MONTH(AC3531)-MONTH(AB3531)+1,(AC3531-AB3531+1))</f>
        <v>151</v>
      </c>
      <c r="F3531" s="225">
        <f t="shared" ref="F3531:F3594" si="280">E3531*SUM(P3531:Q3531)</f>
        <v>755000</v>
      </c>
      <c r="G3531" s="214">
        <v>1248413</v>
      </c>
      <c r="H3531" s="210">
        <v>37026.426608796297</v>
      </c>
      <c r="I3531" t="s">
        <v>3261</v>
      </c>
      <c r="M3531" t="s">
        <v>3795</v>
      </c>
      <c r="N3531" t="s">
        <v>3247</v>
      </c>
      <c r="O3531" t="s">
        <v>3346</v>
      </c>
      <c r="Q3531" s="211">
        <v>5000</v>
      </c>
      <c r="S3531" t="s">
        <v>3796</v>
      </c>
      <c r="T3531" t="s">
        <v>2685</v>
      </c>
      <c r="U3531" s="213">
        <v>4.92</v>
      </c>
      <c r="V3531" t="s">
        <v>3262</v>
      </c>
      <c r="W3531" t="s">
        <v>3975</v>
      </c>
      <c r="X3531" t="s">
        <v>3250</v>
      </c>
      <c r="Y3531" t="s">
        <v>2803</v>
      </c>
      <c r="Z3531" t="s">
        <v>4117</v>
      </c>
      <c r="AA3531" t="s">
        <v>2346</v>
      </c>
      <c r="AB3531" s="210">
        <v>37196</v>
      </c>
      <c r="AC3531" s="210">
        <v>37346</v>
      </c>
      <c r="AD3531">
        <f>(AC3531-AB3531+1)*SUM(P3531:Q3531)</f>
        <v>755000</v>
      </c>
    </row>
    <row r="3532" spans="1:30" x14ac:dyDescent="0.2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25">
        <f t="shared" si="280"/>
        <v>2</v>
      </c>
      <c r="G3532" s="214">
        <v>1248415</v>
      </c>
      <c r="H3532" s="210">
        <v>37026.42664351852</v>
      </c>
      <c r="I3532" t="s">
        <v>2908</v>
      </c>
      <c r="M3532" t="s">
        <v>3801</v>
      </c>
      <c r="N3532" t="s">
        <v>2682</v>
      </c>
      <c r="O3532" t="s">
        <v>2683</v>
      </c>
      <c r="P3532" s="211">
        <v>2</v>
      </c>
      <c r="S3532" t="s">
        <v>2684</v>
      </c>
      <c r="T3532" t="s">
        <v>2685</v>
      </c>
      <c r="U3532" s="213">
        <v>1674</v>
      </c>
      <c r="V3532" t="s">
        <v>2347</v>
      </c>
      <c r="W3532" t="s">
        <v>2732</v>
      </c>
      <c r="X3532" t="s">
        <v>2688</v>
      </c>
      <c r="Y3532" t="s">
        <v>2689</v>
      </c>
      <c r="Z3532" t="s">
        <v>2690</v>
      </c>
      <c r="AA3532">
        <v>2130156</v>
      </c>
    </row>
    <row r="3533" spans="1:30" x14ac:dyDescent="0.2">
      <c r="A3533" s="44" t="str">
        <f t="shared" si="276"/>
        <v xml:space="preserve"> Metals Financial</v>
      </c>
      <c r="B3533" s="44" t="str">
        <f t="shared" si="277"/>
        <v/>
      </c>
      <c r="C3533" s="44" t="str">
        <f t="shared" si="278"/>
        <v>Metals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1</v>
      </c>
      <c r="F3533" s="225">
        <f t="shared" si="280"/>
        <v>10</v>
      </c>
      <c r="G3533" s="214">
        <v>1248416</v>
      </c>
      <c r="H3533" s="210">
        <v>37026.426655092589</v>
      </c>
      <c r="I3533" t="s">
        <v>2623</v>
      </c>
      <c r="M3533" t="s">
        <v>3801</v>
      </c>
      <c r="N3533" t="s">
        <v>2782</v>
      </c>
      <c r="O3533" t="s">
        <v>2783</v>
      </c>
      <c r="P3533" s="211">
        <v>10</v>
      </c>
      <c r="S3533" t="s">
        <v>2684</v>
      </c>
      <c r="T3533" t="s">
        <v>2685</v>
      </c>
      <c r="U3533" s="213">
        <v>1513</v>
      </c>
      <c r="V3533" t="s">
        <v>2790</v>
      </c>
      <c r="W3533" t="s">
        <v>2732</v>
      </c>
      <c r="X3533" t="s">
        <v>2688</v>
      </c>
      <c r="Y3533" t="s">
        <v>2689</v>
      </c>
      <c r="Z3533" t="s">
        <v>2690</v>
      </c>
      <c r="AA3533">
        <v>2130154</v>
      </c>
    </row>
    <row r="3534" spans="1:30" x14ac:dyDescent="0.2">
      <c r="A3534" s="44" t="str">
        <f t="shared" si="276"/>
        <v xml:space="preserve"> Metals Financial</v>
      </c>
      <c r="B3534" s="44" t="str">
        <f t="shared" si="277"/>
        <v/>
      </c>
      <c r="C3534" s="44" t="str">
        <f t="shared" si="278"/>
        <v>Metals</v>
      </c>
      <c r="D3534" s="44" t="str">
        <f t="shared" si="279"/>
        <v>Financial</v>
      </c>
      <c r="E3534" s="44">
        <f>IF(VLOOKUP(S3534,'DD-Lookup'!$J$6:$L$50,3,FALSE)="Monthly",(YEAR(AC3534)-YEAR(AB3534))*12+MONTH(AC3534)-MONTH(AB3534)+1,(AC3534-AB3534+1))</f>
        <v>1</v>
      </c>
      <c r="F3534" s="225">
        <f t="shared" si="280"/>
        <v>9</v>
      </c>
      <c r="G3534" s="214">
        <v>1248417</v>
      </c>
      <c r="H3534" s="210">
        <v>37026.426701388889</v>
      </c>
      <c r="I3534" t="s">
        <v>2908</v>
      </c>
      <c r="M3534" t="s">
        <v>3801</v>
      </c>
      <c r="N3534" t="s">
        <v>2816</v>
      </c>
      <c r="O3534" t="s">
        <v>2817</v>
      </c>
      <c r="P3534" s="211">
        <v>9</v>
      </c>
      <c r="S3534" t="s">
        <v>2818</v>
      </c>
      <c r="T3534" t="s">
        <v>2685</v>
      </c>
      <c r="U3534" s="213">
        <v>7315</v>
      </c>
      <c r="V3534" t="s">
        <v>3090</v>
      </c>
      <c r="W3534" t="s">
        <v>2820</v>
      </c>
      <c r="X3534" t="s">
        <v>2688</v>
      </c>
      <c r="Y3534" t="s">
        <v>2689</v>
      </c>
      <c r="Z3534" t="s">
        <v>2690</v>
      </c>
      <c r="AA3534">
        <v>2130158</v>
      </c>
    </row>
    <row r="3535" spans="1:30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25">
        <f t="shared" si="280"/>
        <v>10000</v>
      </c>
      <c r="G3535" s="214">
        <v>1248422</v>
      </c>
      <c r="H3535" s="210">
        <v>37026.42696759259</v>
      </c>
      <c r="I3535" t="s">
        <v>1155</v>
      </c>
      <c r="M3535" t="s">
        <v>3795</v>
      </c>
      <c r="N3535" t="s">
        <v>3275</v>
      </c>
      <c r="O3535" t="s">
        <v>3470</v>
      </c>
      <c r="P3535" s="211">
        <v>10000</v>
      </c>
      <c r="S3535" t="s">
        <v>3796</v>
      </c>
      <c r="T3535" t="s">
        <v>2685</v>
      </c>
      <c r="U3535" s="213">
        <v>4.4749999999999996</v>
      </c>
      <c r="V3535" t="s">
        <v>2348</v>
      </c>
      <c r="W3535" t="s">
        <v>3471</v>
      </c>
      <c r="X3535" t="s">
        <v>3472</v>
      </c>
      <c r="Y3535" t="s">
        <v>3280</v>
      </c>
      <c r="Z3535" t="s">
        <v>4117</v>
      </c>
      <c r="AA3535">
        <v>790672</v>
      </c>
      <c r="AB3535" s="210">
        <v>37027.875</v>
      </c>
      <c r="AC3535" s="210">
        <v>37027.875</v>
      </c>
    </row>
    <row r="3536" spans="1:30" x14ac:dyDescent="0.2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30</v>
      </c>
      <c r="F3536" s="225">
        <f t="shared" si="280"/>
        <v>75000</v>
      </c>
      <c r="G3536" s="214">
        <v>1248424</v>
      </c>
      <c r="H3536" s="210">
        <v>37026.427118055559</v>
      </c>
      <c r="I3536" t="s">
        <v>3256</v>
      </c>
      <c r="M3536" t="s">
        <v>3795</v>
      </c>
      <c r="N3536" t="s">
        <v>3247</v>
      </c>
      <c r="O3536" t="s">
        <v>3248</v>
      </c>
      <c r="P3536" s="211">
        <v>2500</v>
      </c>
      <c r="S3536" t="s">
        <v>3796</v>
      </c>
      <c r="T3536" t="s">
        <v>2685</v>
      </c>
      <c r="U3536" s="213">
        <v>4.51</v>
      </c>
      <c r="V3536" t="s">
        <v>3257</v>
      </c>
      <c r="W3536" t="s">
        <v>3975</v>
      </c>
      <c r="X3536" t="s">
        <v>3250</v>
      </c>
      <c r="Y3536" t="s">
        <v>2803</v>
      </c>
      <c r="Z3536" t="s">
        <v>4117</v>
      </c>
      <c r="AA3536" t="s">
        <v>2349</v>
      </c>
      <c r="AB3536" s="210">
        <v>37043.875</v>
      </c>
      <c r="AC3536" s="210">
        <v>37072.875</v>
      </c>
      <c r="AD3536">
        <f>(AC3536-AB3536+1)*SUM(P3536:Q3536)</f>
        <v>75000</v>
      </c>
    </row>
    <row r="3537" spans="1:30" x14ac:dyDescent="0.2">
      <c r="A3537" s="44" t="str">
        <f t="shared" si="276"/>
        <v xml:space="preserve"> Metals Financial</v>
      </c>
      <c r="B3537" s="44" t="str">
        <f t="shared" si="277"/>
        <v/>
      </c>
      <c r="C3537" s="44" t="str">
        <f t="shared" si="278"/>
        <v>Metals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25">
        <f t="shared" si="280"/>
        <v>11</v>
      </c>
      <c r="G3537" s="214">
        <v>1248425</v>
      </c>
      <c r="H3537" s="210">
        <v>37026.427141203705</v>
      </c>
      <c r="I3537" t="s">
        <v>2623</v>
      </c>
      <c r="M3537" t="s">
        <v>3801</v>
      </c>
      <c r="N3537" t="s">
        <v>2792</v>
      </c>
      <c r="O3537" t="s">
        <v>2793</v>
      </c>
      <c r="P3537" s="211">
        <v>11</v>
      </c>
      <c r="S3537" t="s">
        <v>2794</v>
      </c>
      <c r="T3537" t="s">
        <v>2685</v>
      </c>
      <c r="U3537" s="213">
        <v>1255</v>
      </c>
      <c r="V3537" t="s">
        <v>2790</v>
      </c>
      <c r="W3537" t="s">
        <v>2796</v>
      </c>
      <c r="X3537" t="s">
        <v>2688</v>
      </c>
      <c r="Y3537" t="s">
        <v>2689</v>
      </c>
      <c r="Z3537" t="s">
        <v>2690</v>
      </c>
      <c r="AA3537">
        <v>2130160</v>
      </c>
    </row>
    <row r="3538" spans="1:30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25">
        <f t="shared" si="280"/>
        <v>5000</v>
      </c>
      <c r="G3538" s="214">
        <v>1248426</v>
      </c>
      <c r="H3538" s="210">
        <v>37026.427141203705</v>
      </c>
      <c r="I3538" t="s">
        <v>3822</v>
      </c>
      <c r="M3538" t="s">
        <v>3795</v>
      </c>
      <c r="N3538" t="s">
        <v>3275</v>
      </c>
      <c r="O3538" t="s">
        <v>3577</v>
      </c>
      <c r="P3538" s="211">
        <v>5000</v>
      </c>
      <c r="S3538" t="s">
        <v>3796</v>
      </c>
      <c r="T3538" t="s">
        <v>2685</v>
      </c>
      <c r="U3538" s="213">
        <v>5.55</v>
      </c>
      <c r="V3538" t="s">
        <v>1799</v>
      </c>
      <c r="W3538" t="s">
        <v>3579</v>
      </c>
      <c r="X3538" t="s">
        <v>3580</v>
      </c>
      <c r="Y3538" t="s">
        <v>3280</v>
      </c>
      <c r="Z3538" t="s">
        <v>4117</v>
      </c>
      <c r="AA3538">
        <v>790674</v>
      </c>
      <c r="AB3538" s="210">
        <v>37027.875</v>
      </c>
      <c r="AC3538" s="210">
        <v>37027.875</v>
      </c>
    </row>
    <row r="3539" spans="1:30" x14ac:dyDescent="0.2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31</v>
      </c>
      <c r="F3539" s="225">
        <f t="shared" si="280"/>
        <v>155000</v>
      </c>
      <c r="G3539" s="214">
        <v>1248427</v>
      </c>
      <c r="H3539" s="210">
        <v>37026.427199074074</v>
      </c>
      <c r="I3539" t="s">
        <v>1351</v>
      </c>
      <c r="M3539" t="s">
        <v>3795</v>
      </c>
      <c r="N3539" t="s">
        <v>3303</v>
      </c>
      <c r="O3539" t="s">
        <v>3676</v>
      </c>
      <c r="Q3539" s="211">
        <v>5000</v>
      </c>
      <c r="S3539" t="s">
        <v>3796</v>
      </c>
      <c r="T3539" t="s">
        <v>2685</v>
      </c>
      <c r="U3539" s="213">
        <v>-1.3</v>
      </c>
      <c r="V3539" t="s">
        <v>2350</v>
      </c>
      <c r="W3539" t="s">
        <v>3641</v>
      </c>
      <c r="X3539" t="s">
        <v>3642</v>
      </c>
      <c r="Y3539" t="s">
        <v>2803</v>
      </c>
      <c r="Z3539" t="s">
        <v>4117</v>
      </c>
      <c r="AA3539" t="s">
        <v>2351</v>
      </c>
      <c r="AB3539" s="210">
        <v>37073.875</v>
      </c>
      <c r="AC3539" s="210">
        <v>37103.875</v>
      </c>
      <c r="AD3539">
        <f>(AC3539-AB3539+1)*SUM(P3539:Q3539)</f>
        <v>155000</v>
      </c>
    </row>
    <row r="3540" spans="1:30" x14ac:dyDescent="0.2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25">
        <f t="shared" si="280"/>
        <v>150000</v>
      </c>
      <c r="G3540" s="214">
        <v>1248430</v>
      </c>
      <c r="H3540" s="210">
        <v>37026.427384259259</v>
      </c>
      <c r="I3540" t="s">
        <v>1351</v>
      </c>
      <c r="M3540" t="s">
        <v>3795</v>
      </c>
      <c r="N3540" t="s">
        <v>3303</v>
      </c>
      <c r="O3540" t="s">
        <v>3640</v>
      </c>
      <c r="Q3540" s="211">
        <v>5000</v>
      </c>
      <c r="S3540" t="s">
        <v>3796</v>
      </c>
      <c r="T3540" t="s">
        <v>2685</v>
      </c>
      <c r="U3540" s="213">
        <v>-1.1399999999999999</v>
      </c>
      <c r="V3540" t="s">
        <v>2350</v>
      </c>
      <c r="W3540" t="s">
        <v>3641</v>
      </c>
      <c r="X3540" t="s">
        <v>3642</v>
      </c>
      <c r="Y3540" t="s">
        <v>2803</v>
      </c>
      <c r="Z3540" t="s">
        <v>4117</v>
      </c>
      <c r="AA3540" t="s">
        <v>2352</v>
      </c>
      <c r="AB3540" s="210">
        <v>37043.875</v>
      </c>
      <c r="AC3540" s="210">
        <v>37072.875</v>
      </c>
      <c r="AD3540">
        <f>(AC3540-AB3540+1)*SUM(P3540:Q3540)</f>
        <v>150000</v>
      </c>
    </row>
    <row r="3541" spans="1:30" x14ac:dyDescent="0.2">
      <c r="A3541" s="44" t="str">
        <f t="shared" si="276"/>
        <v xml:space="preserve"> Natural Gas Physical</v>
      </c>
      <c r="B3541" s="44" t="str">
        <f t="shared" si="277"/>
        <v/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30</v>
      </c>
      <c r="F3541" s="225">
        <f t="shared" si="280"/>
        <v>150000</v>
      </c>
      <c r="G3541" s="214">
        <v>1248432</v>
      </c>
      <c r="H3541" s="210">
        <v>37026.427476851852</v>
      </c>
      <c r="I3541" t="s">
        <v>3822</v>
      </c>
      <c r="M3541" t="s">
        <v>3795</v>
      </c>
      <c r="N3541" t="s">
        <v>3623</v>
      </c>
      <c r="O3541" t="s">
        <v>1707</v>
      </c>
      <c r="Q3541" s="211">
        <v>5000</v>
      </c>
      <c r="S3541" t="s">
        <v>4320</v>
      </c>
      <c r="T3541" t="s">
        <v>3625</v>
      </c>
      <c r="U3541" s="213">
        <v>6.16</v>
      </c>
      <c r="V3541" t="s">
        <v>2256</v>
      </c>
      <c r="W3541" t="s">
        <v>1471</v>
      </c>
      <c r="X3541" t="s">
        <v>3628</v>
      </c>
      <c r="Y3541" t="s">
        <v>3280</v>
      </c>
      <c r="Z3541" t="s">
        <v>4118</v>
      </c>
      <c r="AA3541">
        <v>790675</v>
      </c>
      <c r="AB3541" s="210">
        <v>37043.875</v>
      </c>
      <c r="AC3541" s="210">
        <v>37072.875</v>
      </c>
    </row>
    <row r="3542" spans="1:30" x14ac:dyDescent="0.2">
      <c r="A3542" s="44" t="str">
        <f t="shared" si="276"/>
        <v>US Crude Financial</v>
      </c>
      <c r="B3542" s="44" t="str">
        <f t="shared" si="277"/>
        <v>US</v>
      </c>
      <c r="C3542" s="44" t="str">
        <f t="shared" si="278"/>
        <v>Crude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1</v>
      </c>
      <c r="F3542" s="225">
        <f t="shared" si="280"/>
        <v>50000</v>
      </c>
      <c r="G3542" s="214">
        <v>1248434</v>
      </c>
      <c r="H3542" s="210">
        <v>37026.42759259259</v>
      </c>
      <c r="I3542" t="s">
        <v>3045</v>
      </c>
      <c r="M3542" t="s">
        <v>4216</v>
      </c>
      <c r="N3542" t="s">
        <v>3046</v>
      </c>
      <c r="O3542" t="s">
        <v>3047</v>
      </c>
      <c r="Q3542" s="211">
        <v>50000</v>
      </c>
      <c r="S3542" t="s">
        <v>3802</v>
      </c>
      <c r="T3542" t="s">
        <v>2685</v>
      </c>
      <c r="U3542" s="213">
        <v>28.8</v>
      </c>
      <c r="V3542" t="s">
        <v>1520</v>
      </c>
      <c r="W3542" t="s">
        <v>3049</v>
      </c>
      <c r="X3542" t="s">
        <v>3050</v>
      </c>
      <c r="Y3542" t="s">
        <v>2803</v>
      </c>
      <c r="Z3542" t="s">
        <v>4117</v>
      </c>
      <c r="AA3542" t="s">
        <v>2353</v>
      </c>
      <c r="AB3542" s="210">
        <v>37043</v>
      </c>
      <c r="AC3542" s="210">
        <v>37072</v>
      </c>
    </row>
    <row r="3543" spans="1:30" x14ac:dyDescent="0.2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30</v>
      </c>
      <c r="F3543" s="225">
        <f t="shared" si="280"/>
        <v>150000</v>
      </c>
      <c r="G3543" s="214">
        <v>1248435</v>
      </c>
      <c r="H3543" s="210">
        <v>37026.427685185183</v>
      </c>
      <c r="I3543" t="s">
        <v>1351</v>
      </c>
      <c r="M3543" t="s">
        <v>3795</v>
      </c>
      <c r="N3543" t="s">
        <v>3303</v>
      </c>
      <c r="O3543" t="s">
        <v>3640</v>
      </c>
      <c r="Q3543" s="211">
        <v>5000</v>
      </c>
      <c r="S3543" t="s">
        <v>3796</v>
      </c>
      <c r="T3543" t="s">
        <v>2685</v>
      </c>
      <c r="U3543" s="213">
        <v>-1.135</v>
      </c>
      <c r="V3543" t="s">
        <v>2350</v>
      </c>
      <c r="W3543" t="s">
        <v>3641</v>
      </c>
      <c r="X3543" t="s">
        <v>3642</v>
      </c>
      <c r="Y3543" t="s">
        <v>2803</v>
      </c>
      <c r="Z3543" t="s">
        <v>4117</v>
      </c>
      <c r="AA3543" t="s">
        <v>2354</v>
      </c>
      <c r="AB3543" s="210">
        <v>37043.875</v>
      </c>
      <c r="AC3543" s="210">
        <v>37072.875</v>
      </c>
      <c r="AD3543">
        <f>(AC3543-AB3543+1)*SUM(P3543:Q3543)</f>
        <v>150000</v>
      </c>
    </row>
    <row r="3544" spans="1:30" x14ac:dyDescent="0.2">
      <c r="A3544" s="44" t="str">
        <f t="shared" si="276"/>
        <v>US Natural Gas Financial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153</v>
      </c>
      <c r="F3544" s="225">
        <f t="shared" si="280"/>
        <v>765000</v>
      </c>
      <c r="G3544" s="214">
        <v>1248437</v>
      </c>
      <c r="H3544" s="210">
        <v>37026.427777777775</v>
      </c>
      <c r="I3544" t="s">
        <v>3429</v>
      </c>
      <c r="M3544" t="s">
        <v>3795</v>
      </c>
      <c r="N3544" t="s">
        <v>3247</v>
      </c>
      <c r="O3544" t="s">
        <v>3430</v>
      </c>
      <c r="Q3544" s="211">
        <v>5000</v>
      </c>
      <c r="S3544" t="s">
        <v>3796</v>
      </c>
      <c r="T3544" t="s">
        <v>2685</v>
      </c>
      <c r="U3544" s="213">
        <v>4.62</v>
      </c>
      <c r="V3544" t="s">
        <v>3431</v>
      </c>
      <c r="W3544" t="s">
        <v>3975</v>
      </c>
      <c r="X3544" t="s">
        <v>3250</v>
      </c>
      <c r="Y3544" t="s">
        <v>2803</v>
      </c>
      <c r="Z3544" t="s">
        <v>4117</v>
      </c>
      <c r="AA3544" t="s">
        <v>2355</v>
      </c>
      <c r="AB3544" s="210">
        <v>37043</v>
      </c>
      <c r="AC3544" s="210">
        <v>37195</v>
      </c>
      <c r="AD3544">
        <f>(AC3544-AB3544+1)*SUM(P3544:Q3544)</f>
        <v>765000</v>
      </c>
    </row>
    <row r="3545" spans="1:30" x14ac:dyDescent="0.2">
      <c r="A3545" s="44" t="str">
        <f t="shared" si="276"/>
        <v>US Power Physical</v>
      </c>
      <c r="B3545" s="44" t="str">
        <f t="shared" si="277"/>
        <v>US</v>
      </c>
      <c r="C3545" s="44" t="str">
        <f t="shared" si="278"/>
        <v>Power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30</v>
      </c>
      <c r="F3545" s="225">
        <f t="shared" si="280"/>
        <v>1500</v>
      </c>
      <c r="G3545" s="214">
        <v>1248436</v>
      </c>
      <c r="H3545" s="210">
        <v>37026.427777777775</v>
      </c>
      <c r="I3545" t="s">
        <v>3266</v>
      </c>
      <c r="M3545" t="s">
        <v>3886</v>
      </c>
      <c r="N3545" t="s">
        <v>3096</v>
      </c>
      <c r="O3545" t="s">
        <v>3241</v>
      </c>
      <c r="Q3545" s="211">
        <v>50</v>
      </c>
      <c r="S3545" t="s">
        <v>3794</v>
      </c>
      <c r="T3545" t="s">
        <v>2685</v>
      </c>
      <c r="U3545" s="213">
        <v>46.35</v>
      </c>
      <c r="V3545" t="s">
        <v>3267</v>
      </c>
      <c r="W3545" t="s">
        <v>3243</v>
      </c>
      <c r="X3545" t="s">
        <v>3244</v>
      </c>
      <c r="Y3545" t="s">
        <v>3074</v>
      </c>
      <c r="Z3545" t="s">
        <v>4112</v>
      </c>
      <c r="AA3545">
        <v>611374.1</v>
      </c>
      <c r="AB3545" s="210">
        <v>37135.594444444447</v>
      </c>
      <c r="AC3545" s="210">
        <v>37164.594444444447</v>
      </c>
    </row>
    <row r="3546" spans="1:30" x14ac:dyDescent="0.2">
      <c r="A3546" s="44" t="str">
        <f t="shared" si="276"/>
        <v>US Natural Gas Financial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Financial</v>
      </c>
      <c r="E3546" s="44">
        <f>IF(VLOOKUP(S3546,'DD-Lookup'!$J$6:$L$50,3,FALSE)="Monthly",(YEAR(AC3546)-YEAR(AB3546))*12+MONTH(AC3546)-MONTH(AB3546)+1,(AC3546-AB3546+1))</f>
        <v>30</v>
      </c>
      <c r="F3546" s="225">
        <f t="shared" si="280"/>
        <v>450000</v>
      </c>
      <c r="G3546" s="214">
        <v>1248438</v>
      </c>
      <c r="H3546" s="210">
        <v>37026.427916666667</v>
      </c>
      <c r="I3546" t="s">
        <v>3268</v>
      </c>
      <c r="M3546" t="s">
        <v>3795</v>
      </c>
      <c r="N3546" t="s">
        <v>3247</v>
      </c>
      <c r="O3546" t="s">
        <v>3248</v>
      </c>
      <c r="Q3546" s="211">
        <v>15000</v>
      </c>
      <c r="S3546" t="s">
        <v>3796</v>
      </c>
      <c r="T3546" t="s">
        <v>2685</v>
      </c>
      <c r="U3546" s="213">
        <v>4.5199999999999996</v>
      </c>
      <c r="V3546" t="s">
        <v>3749</v>
      </c>
      <c r="W3546" t="s">
        <v>3975</v>
      </c>
      <c r="X3546" t="s">
        <v>3250</v>
      </c>
      <c r="Y3546" t="s">
        <v>2803</v>
      </c>
      <c r="Z3546" t="s">
        <v>4117</v>
      </c>
      <c r="AA3546" t="s">
        <v>2356</v>
      </c>
      <c r="AB3546" s="210">
        <v>37043.875</v>
      </c>
      <c r="AC3546" s="210">
        <v>37072.875</v>
      </c>
      <c r="AD3546">
        <f>(AC3546-AB3546+1)*SUM(P3546:Q3546)</f>
        <v>450000</v>
      </c>
    </row>
    <row r="3547" spans="1:30" x14ac:dyDescent="0.2">
      <c r="A3547" s="44" t="str">
        <f t="shared" si="276"/>
        <v>US Natural Gas Financial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30</v>
      </c>
      <c r="F3547" s="225">
        <f t="shared" si="280"/>
        <v>450000</v>
      </c>
      <c r="G3547" s="214">
        <v>1248439</v>
      </c>
      <c r="H3547" s="210">
        <v>37026.428101851852</v>
      </c>
      <c r="I3547" t="s">
        <v>3473</v>
      </c>
      <c r="M3547" t="s">
        <v>3795</v>
      </c>
      <c r="N3547" t="s">
        <v>3247</v>
      </c>
      <c r="O3547" t="s">
        <v>3248</v>
      </c>
      <c r="Q3547" s="211">
        <v>15000</v>
      </c>
      <c r="S3547" t="s">
        <v>3796</v>
      </c>
      <c r="T3547" t="s">
        <v>2685</v>
      </c>
      <c r="U3547" s="213">
        <v>4.5250000000000004</v>
      </c>
      <c r="V3547" t="s">
        <v>1381</v>
      </c>
      <c r="W3547" t="s">
        <v>3975</v>
      </c>
      <c r="X3547" t="s">
        <v>3250</v>
      </c>
      <c r="Y3547" t="s">
        <v>2803</v>
      </c>
      <c r="Z3547" t="s">
        <v>4117</v>
      </c>
      <c r="AA3547" t="s">
        <v>2357</v>
      </c>
      <c r="AB3547" s="210">
        <v>37043.875</v>
      </c>
      <c r="AC3547" s="210">
        <v>37072.875</v>
      </c>
      <c r="AD3547">
        <f>(AC3547-AB3547+1)*SUM(P3547:Q3547)</f>
        <v>450000</v>
      </c>
    </row>
    <row r="3548" spans="1:30" x14ac:dyDescent="0.2">
      <c r="A3548" s="44" t="str">
        <f t="shared" si="276"/>
        <v xml:space="preserve"> Natural Gas Physical</v>
      </c>
      <c r="B3548" s="44" t="str">
        <f t="shared" si="277"/>
        <v/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25">
        <f t="shared" si="280"/>
        <v>10000</v>
      </c>
      <c r="G3548" s="214">
        <v>1248440</v>
      </c>
      <c r="H3548" s="210">
        <v>37026.428124999999</v>
      </c>
      <c r="I3548" t="s">
        <v>2358</v>
      </c>
      <c r="M3548" t="s">
        <v>3795</v>
      </c>
      <c r="N3548" t="s">
        <v>3623</v>
      </c>
      <c r="O3548" t="s">
        <v>3624</v>
      </c>
      <c r="P3548" s="211">
        <v>10000</v>
      </c>
      <c r="S3548" t="s">
        <v>4320</v>
      </c>
      <c r="T3548" t="s">
        <v>3625</v>
      </c>
      <c r="U3548" s="213">
        <v>6.04</v>
      </c>
      <c r="V3548" t="s">
        <v>2359</v>
      </c>
      <c r="W3548" t="s">
        <v>3627</v>
      </c>
      <c r="X3548" t="s">
        <v>3628</v>
      </c>
      <c r="Y3548" t="s">
        <v>3280</v>
      </c>
      <c r="Z3548" t="s">
        <v>4118</v>
      </c>
      <c r="AA3548">
        <v>790676</v>
      </c>
      <c r="AB3548" s="210">
        <v>37026.875</v>
      </c>
      <c r="AC3548" s="210">
        <v>37026.875</v>
      </c>
    </row>
    <row r="3549" spans="1:30" x14ac:dyDescent="0.2">
      <c r="A3549" s="44" t="str">
        <f t="shared" si="276"/>
        <v>US Natural Gas Financial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16</v>
      </c>
      <c r="F3549" s="225">
        <f t="shared" si="280"/>
        <v>80000</v>
      </c>
      <c r="G3549" s="214">
        <v>1248441</v>
      </c>
      <c r="H3549" s="210">
        <v>37026.428194444445</v>
      </c>
      <c r="I3549" t="s">
        <v>4237</v>
      </c>
      <c r="M3549" t="s">
        <v>3795</v>
      </c>
      <c r="N3549" t="s">
        <v>3247</v>
      </c>
      <c r="O3549" t="s">
        <v>3422</v>
      </c>
      <c r="Q3549" s="211">
        <v>5000</v>
      </c>
      <c r="S3549" t="s">
        <v>3796</v>
      </c>
      <c r="T3549" t="s">
        <v>2685</v>
      </c>
      <c r="U3549" s="213">
        <v>4.4649999999999999</v>
      </c>
      <c r="V3549" t="s">
        <v>3423</v>
      </c>
      <c r="W3549" t="s">
        <v>3424</v>
      </c>
      <c r="X3549" t="s">
        <v>3425</v>
      </c>
      <c r="Y3549" t="s">
        <v>2803</v>
      </c>
      <c r="Z3549" t="s">
        <v>4117</v>
      </c>
      <c r="AA3549" t="s">
        <v>2360</v>
      </c>
      <c r="AB3549" s="210">
        <v>37027.875</v>
      </c>
      <c r="AC3549" s="210">
        <v>37042.875</v>
      </c>
      <c r="AD3549">
        <f>(AC3549-AB3549+1)*SUM(P3549:Q3549)</f>
        <v>80000</v>
      </c>
    </row>
    <row r="3550" spans="1:30" x14ac:dyDescent="0.2">
      <c r="A3550" s="44" t="str">
        <f t="shared" si="276"/>
        <v>US Power Physical</v>
      </c>
      <c r="B3550" s="44" t="str">
        <f t="shared" si="277"/>
        <v>US</v>
      </c>
      <c r="C3550" s="44" t="str">
        <f t="shared" si="278"/>
        <v>Power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30</v>
      </c>
      <c r="F3550" s="225">
        <f t="shared" si="280"/>
        <v>1500</v>
      </c>
      <c r="G3550" s="214">
        <v>1248444</v>
      </c>
      <c r="H3550" s="210">
        <v>37026.428287037037</v>
      </c>
      <c r="I3550" t="s">
        <v>3125</v>
      </c>
      <c r="M3550" t="s">
        <v>3886</v>
      </c>
      <c r="N3550" t="s">
        <v>3096</v>
      </c>
      <c r="O3550" t="s">
        <v>3298</v>
      </c>
      <c r="Q3550" s="211">
        <v>50</v>
      </c>
      <c r="S3550" t="s">
        <v>3794</v>
      </c>
      <c r="T3550" t="s">
        <v>2685</v>
      </c>
      <c r="U3550" s="213">
        <v>65</v>
      </c>
      <c r="V3550" t="s">
        <v>2361</v>
      </c>
      <c r="W3550" t="s">
        <v>3138</v>
      </c>
      <c r="X3550" t="s">
        <v>3179</v>
      </c>
      <c r="Y3550" t="s">
        <v>3074</v>
      </c>
      <c r="Z3550" t="s">
        <v>4112</v>
      </c>
      <c r="AA3550">
        <v>611378.1</v>
      </c>
      <c r="AB3550" s="210">
        <v>37043.591666666667</v>
      </c>
      <c r="AC3550" s="210">
        <v>37072.591666666667</v>
      </c>
    </row>
    <row r="3551" spans="1:30" x14ac:dyDescent="0.2">
      <c r="A3551" s="44" t="str">
        <f t="shared" si="276"/>
        <v>US Power Physical</v>
      </c>
      <c r="B3551" s="44" t="str">
        <f t="shared" si="277"/>
        <v>US</v>
      </c>
      <c r="C3551" s="44" t="str">
        <f t="shared" si="278"/>
        <v>Power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62</v>
      </c>
      <c r="F3551" s="225">
        <f t="shared" si="280"/>
        <v>3100</v>
      </c>
      <c r="G3551" s="214">
        <v>1248443</v>
      </c>
      <c r="H3551" s="210">
        <v>37026.428287037037</v>
      </c>
      <c r="I3551" t="s">
        <v>3160</v>
      </c>
      <c r="M3551" t="s">
        <v>3886</v>
      </c>
      <c r="N3551" t="s">
        <v>3096</v>
      </c>
      <c r="O3551" t="s">
        <v>2362</v>
      </c>
      <c r="Q3551" s="211">
        <v>50</v>
      </c>
      <c r="S3551" t="s">
        <v>3794</v>
      </c>
      <c r="T3551" t="s">
        <v>2685</v>
      </c>
      <c r="U3551" s="213">
        <v>97.75</v>
      </c>
      <c r="V3551" t="s">
        <v>2363</v>
      </c>
      <c r="W3551" t="s">
        <v>3178</v>
      </c>
      <c r="X3551" t="s">
        <v>3179</v>
      </c>
      <c r="Y3551" t="s">
        <v>3074</v>
      </c>
      <c r="Z3551" t="s">
        <v>4112</v>
      </c>
      <c r="AA3551">
        <v>611377.1</v>
      </c>
      <c r="AB3551" s="210">
        <v>37073.591666666667</v>
      </c>
      <c r="AC3551" s="210">
        <v>37134.591666666667</v>
      </c>
    </row>
    <row r="3552" spans="1:30" x14ac:dyDescent="0.2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153</v>
      </c>
      <c r="F3552" s="225">
        <f t="shared" si="280"/>
        <v>765000</v>
      </c>
      <c r="G3552" s="214">
        <v>1248445</v>
      </c>
      <c r="H3552" s="210">
        <v>37026.428298611114</v>
      </c>
      <c r="I3552" t="s">
        <v>3261</v>
      </c>
      <c r="M3552" t="s">
        <v>3795</v>
      </c>
      <c r="N3552" t="s">
        <v>3247</v>
      </c>
      <c r="O3552" t="s">
        <v>3430</v>
      </c>
      <c r="P3552" s="211">
        <v>5000</v>
      </c>
      <c r="S3552" t="s">
        <v>3796</v>
      </c>
      <c r="T3552" t="s">
        <v>2685</v>
      </c>
      <c r="U3552" s="213">
        <v>4.62</v>
      </c>
      <c r="V3552" t="s">
        <v>3262</v>
      </c>
      <c r="W3552" t="s">
        <v>3975</v>
      </c>
      <c r="X3552" t="s">
        <v>3250</v>
      </c>
      <c r="Y3552" t="s">
        <v>2803</v>
      </c>
      <c r="Z3552" t="s">
        <v>4117</v>
      </c>
      <c r="AA3552" t="s">
        <v>2364</v>
      </c>
      <c r="AB3552" s="210">
        <v>37043</v>
      </c>
      <c r="AC3552" s="210">
        <v>37195</v>
      </c>
      <c r="AD3552">
        <f>(AC3552-AB3552+1)*SUM(P3552:Q3552)</f>
        <v>765000</v>
      </c>
    </row>
    <row r="3553" spans="1:30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151</v>
      </c>
      <c r="F3553" s="225">
        <f t="shared" si="280"/>
        <v>755000</v>
      </c>
      <c r="G3553" s="214">
        <v>1248447</v>
      </c>
      <c r="H3553" s="210">
        <v>37026.428506944445</v>
      </c>
      <c r="I3553" t="s">
        <v>3389</v>
      </c>
      <c r="M3553" t="s">
        <v>3795</v>
      </c>
      <c r="N3553" t="s">
        <v>3247</v>
      </c>
      <c r="O3553" t="s">
        <v>3346</v>
      </c>
      <c r="Q3553" s="211">
        <v>5000</v>
      </c>
      <c r="S3553" t="s">
        <v>3796</v>
      </c>
      <c r="T3553" t="s">
        <v>2685</v>
      </c>
      <c r="U3553" s="213">
        <v>4.9349999999999996</v>
      </c>
      <c r="V3553" t="s">
        <v>1998</v>
      </c>
      <c r="W3553" t="s">
        <v>3975</v>
      </c>
      <c r="X3553" t="s">
        <v>3250</v>
      </c>
      <c r="Y3553" t="s">
        <v>2803</v>
      </c>
      <c r="Z3553" t="s">
        <v>4117</v>
      </c>
      <c r="AA3553" t="s">
        <v>2365</v>
      </c>
      <c r="AB3553" s="210">
        <v>37196</v>
      </c>
      <c r="AC3553" s="210">
        <v>37346</v>
      </c>
      <c r="AD3553">
        <f>(AC3553-AB3553+1)*SUM(P3553:Q3553)</f>
        <v>755000</v>
      </c>
    </row>
    <row r="3554" spans="1:30" x14ac:dyDescent="0.2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30</v>
      </c>
      <c r="F3554" s="225">
        <f t="shared" si="280"/>
        <v>150000</v>
      </c>
      <c r="G3554" s="214">
        <v>1248446</v>
      </c>
      <c r="H3554" s="210">
        <v>37026.428506944445</v>
      </c>
      <c r="I3554" t="s">
        <v>3261</v>
      </c>
      <c r="M3554" t="s">
        <v>3795</v>
      </c>
      <c r="N3554" t="s">
        <v>3247</v>
      </c>
      <c r="O3554" t="s">
        <v>3248</v>
      </c>
      <c r="P3554" s="211">
        <v>5000</v>
      </c>
      <c r="S3554" t="s">
        <v>3796</v>
      </c>
      <c r="T3554" t="s">
        <v>2685</v>
      </c>
      <c r="U3554" s="213">
        <v>4.5199999999999996</v>
      </c>
      <c r="V3554" t="s">
        <v>3262</v>
      </c>
      <c r="W3554" t="s">
        <v>3975</v>
      </c>
      <c r="X3554" t="s">
        <v>3250</v>
      </c>
      <c r="Y3554" t="s">
        <v>2803</v>
      </c>
      <c r="Z3554" t="s">
        <v>4117</v>
      </c>
      <c r="AA3554" t="s">
        <v>2366</v>
      </c>
      <c r="AB3554" s="210">
        <v>37043.875</v>
      </c>
      <c r="AC3554" s="210">
        <v>37072.875</v>
      </c>
      <c r="AD3554">
        <f>(AC3554-AB3554+1)*SUM(P3554:Q3554)</f>
        <v>150000</v>
      </c>
    </row>
    <row r="3555" spans="1:30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153</v>
      </c>
      <c r="F3555" s="225">
        <f t="shared" si="280"/>
        <v>765000</v>
      </c>
      <c r="G3555" s="214">
        <v>1248449</v>
      </c>
      <c r="H3555" s="210">
        <v>37026.428518518522</v>
      </c>
      <c r="I3555" t="s">
        <v>3246</v>
      </c>
      <c r="M3555" t="s">
        <v>3795</v>
      </c>
      <c r="N3555" t="s">
        <v>3247</v>
      </c>
      <c r="O3555" t="s">
        <v>3430</v>
      </c>
      <c r="P3555" s="211">
        <v>5000</v>
      </c>
      <c r="S3555" t="s">
        <v>3796</v>
      </c>
      <c r="T3555" t="s">
        <v>2685</v>
      </c>
      <c r="U3555" s="213">
        <v>4.62</v>
      </c>
      <c r="V3555" t="s">
        <v>1400</v>
      </c>
      <c r="W3555" t="s">
        <v>3975</v>
      </c>
      <c r="X3555" t="s">
        <v>3250</v>
      </c>
      <c r="Y3555" t="s">
        <v>2803</v>
      </c>
      <c r="Z3555" t="s">
        <v>4117</v>
      </c>
      <c r="AA3555" t="s">
        <v>2367</v>
      </c>
      <c r="AB3555" s="210">
        <v>37043</v>
      </c>
      <c r="AC3555" s="210">
        <v>37195</v>
      </c>
      <c r="AD3555">
        <f>(AC3555-AB3555+1)*SUM(P3555:Q3555)</f>
        <v>765000</v>
      </c>
    </row>
    <row r="3556" spans="1:30" x14ac:dyDescent="0.2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25">
        <f t="shared" si="280"/>
        <v>10000</v>
      </c>
      <c r="G3556" s="214">
        <v>1248448</v>
      </c>
      <c r="H3556" s="210">
        <v>37026.428518518522</v>
      </c>
      <c r="I3556" t="s">
        <v>3475</v>
      </c>
      <c r="M3556" t="s">
        <v>3795</v>
      </c>
      <c r="N3556" t="s">
        <v>3275</v>
      </c>
      <c r="O3556" t="s">
        <v>3577</v>
      </c>
      <c r="P3556" s="211">
        <v>10000</v>
      </c>
      <c r="S3556" t="s">
        <v>3796</v>
      </c>
      <c r="T3556" t="s">
        <v>2685</v>
      </c>
      <c r="U3556" s="213">
        <v>5.55</v>
      </c>
      <c r="V3556" t="s">
        <v>1864</v>
      </c>
      <c r="W3556" t="s">
        <v>3579</v>
      </c>
      <c r="X3556" t="s">
        <v>3580</v>
      </c>
      <c r="Y3556" t="s">
        <v>3280</v>
      </c>
      <c r="Z3556" t="s">
        <v>4117</v>
      </c>
      <c r="AA3556">
        <v>790677</v>
      </c>
      <c r="AB3556" s="210">
        <v>37027.875</v>
      </c>
      <c r="AC3556" s="210">
        <v>37027.875</v>
      </c>
    </row>
    <row r="3557" spans="1:30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25">
        <f t="shared" si="280"/>
        <v>10000</v>
      </c>
      <c r="G3557" s="214">
        <v>1248450</v>
      </c>
      <c r="H3557" s="210">
        <v>37026.428576388891</v>
      </c>
      <c r="I3557" t="s">
        <v>1309</v>
      </c>
      <c r="M3557" t="s">
        <v>3795</v>
      </c>
      <c r="N3557" t="s">
        <v>3275</v>
      </c>
      <c r="O3557" t="s">
        <v>3457</v>
      </c>
      <c r="Q3557" s="211">
        <v>10000</v>
      </c>
      <c r="S3557" t="s">
        <v>3796</v>
      </c>
      <c r="T3557" t="s">
        <v>2685</v>
      </c>
      <c r="U3557" s="213">
        <v>4.53</v>
      </c>
      <c r="V3557" t="s">
        <v>1310</v>
      </c>
      <c r="W3557" t="s">
        <v>3459</v>
      </c>
      <c r="X3557" t="s">
        <v>3460</v>
      </c>
      <c r="Y3557" t="s">
        <v>3280</v>
      </c>
      <c r="Z3557" t="s">
        <v>4117</v>
      </c>
      <c r="AA3557">
        <v>790678</v>
      </c>
      <c r="AB3557" s="210">
        <v>37027.875</v>
      </c>
      <c r="AC3557" s="210">
        <v>37027.875</v>
      </c>
    </row>
    <row r="3558" spans="1:30" x14ac:dyDescent="0.2">
      <c r="A3558" s="44" t="str">
        <f t="shared" si="276"/>
        <v>US Natural Gas Financial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Financial</v>
      </c>
      <c r="E3558" s="44">
        <f>IF(VLOOKUP(S3558,'DD-Lookup'!$J$6:$L$50,3,FALSE)="Monthly",(YEAR(AC3558)-YEAR(AB3558))*12+MONTH(AC3558)-MONTH(AB3558)+1,(AC3558-AB3558+1))</f>
        <v>30</v>
      </c>
      <c r="F3558" s="225">
        <f t="shared" si="280"/>
        <v>225000</v>
      </c>
      <c r="G3558" s="214">
        <v>1248451</v>
      </c>
      <c r="H3558" s="210">
        <v>37026.428657407407</v>
      </c>
      <c r="I3558" t="s">
        <v>3287</v>
      </c>
      <c r="M3558" t="s">
        <v>3795</v>
      </c>
      <c r="N3558" t="s">
        <v>3247</v>
      </c>
      <c r="O3558" t="s">
        <v>3248</v>
      </c>
      <c r="P3558" s="211">
        <v>7500</v>
      </c>
      <c r="S3558" t="s">
        <v>3796</v>
      </c>
      <c r="T3558" t="s">
        <v>2685</v>
      </c>
      <c r="U3558" s="213">
        <v>4.5199999999999996</v>
      </c>
      <c r="V3558" t="s">
        <v>3449</v>
      </c>
      <c r="W3558" t="s">
        <v>3975</v>
      </c>
      <c r="X3558" t="s">
        <v>3250</v>
      </c>
      <c r="Y3558" t="s">
        <v>2803</v>
      </c>
      <c r="Z3558" t="s">
        <v>4117</v>
      </c>
      <c r="AA3558" t="s">
        <v>2368</v>
      </c>
      <c r="AB3558" s="210">
        <v>37043.875</v>
      </c>
      <c r="AC3558" s="210">
        <v>37072.875</v>
      </c>
      <c r="AD3558">
        <f>(AC3558-AB3558+1)*SUM(P3558:Q3558)</f>
        <v>225000</v>
      </c>
    </row>
    <row r="3559" spans="1:30" x14ac:dyDescent="0.2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30</v>
      </c>
      <c r="F3559" s="225">
        <f t="shared" si="280"/>
        <v>450000</v>
      </c>
      <c r="G3559" s="214">
        <v>1248452</v>
      </c>
      <c r="H3559" s="210">
        <v>37026.428703703707</v>
      </c>
      <c r="I3559" t="s">
        <v>3429</v>
      </c>
      <c r="M3559" t="s">
        <v>3795</v>
      </c>
      <c r="N3559" t="s">
        <v>3247</v>
      </c>
      <c r="O3559" t="s">
        <v>3248</v>
      </c>
      <c r="Q3559" s="211">
        <v>15000</v>
      </c>
      <c r="S3559" t="s">
        <v>3796</v>
      </c>
      <c r="T3559" t="s">
        <v>2685</v>
      </c>
      <c r="U3559" s="213">
        <v>4.5250000000000004</v>
      </c>
      <c r="V3559" t="s">
        <v>3431</v>
      </c>
      <c r="W3559" t="s">
        <v>3975</v>
      </c>
      <c r="X3559" t="s">
        <v>3250</v>
      </c>
      <c r="Y3559" t="s">
        <v>2803</v>
      </c>
      <c r="Z3559" t="s">
        <v>4117</v>
      </c>
      <c r="AA3559" t="s">
        <v>2369</v>
      </c>
      <c r="AB3559" s="210">
        <v>37043.875</v>
      </c>
      <c r="AC3559" s="210">
        <v>37072.875</v>
      </c>
      <c r="AD3559">
        <f>(AC3559-AB3559+1)*SUM(P3559:Q3559)</f>
        <v>450000</v>
      </c>
    </row>
    <row r="3560" spans="1:30" x14ac:dyDescent="0.2">
      <c r="A3560" s="44" t="str">
        <f t="shared" si="276"/>
        <v>US Natural Gas Financial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153</v>
      </c>
      <c r="F3560" s="225">
        <f t="shared" si="280"/>
        <v>765000</v>
      </c>
      <c r="G3560" s="214">
        <v>1248453</v>
      </c>
      <c r="H3560" s="210">
        <v>37026.428749999999</v>
      </c>
      <c r="I3560" t="s">
        <v>3473</v>
      </c>
      <c r="M3560" t="s">
        <v>3795</v>
      </c>
      <c r="N3560" t="s">
        <v>3247</v>
      </c>
      <c r="O3560" t="s">
        <v>3430</v>
      </c>
      <c r="Q3560" s="211">
        <v>5000</v>
      </c>
      <c r="S3560" t="s">
        <v>3796</v>
      </c>
      <c r="T3560" t="s">
        <v>2685</v>
      </c>
      <c r="U3560" s="213">
        <v>4.63</v>
      </c>
      <c r="V3560" t="s">
        <v>1381</v>
      </c>
      <c r="W3560" t="s">
        <v>3975</v>
      </c>
      <c r="X3560" t="s">
        <v>3250</v>
      </c>
      <c r="Y3560" t="s">
        <v>2803</v>
      </c>
      <c r="Z3560" t="s">
        <v>4117</v>
      </c>
      <c r="AA3560" t="s">
        <v>2370</v>
      </c>
      <c r="AB3560" s="210">
        <v>37043</v>
      </c>
      <c r="AC3560" s="210">
        <v>37195</v>
      </c>
      <c r="AD3560">
        <f>(AC3560-AB3560+1)*SUM(P3560:Q3560)</f>
        <v>765000</v>
      </c>
    </row>
    <row r="3561" spans="1:30" x14ac:dyDescent="0.2">
      <c r="A3561" s="44" t="str">
        <f t="shared" si="276"/>
        <v xml:space="preserve"> Natural Gas Physical</v>
      </c>
      <c r="B3561" s="44" t="str">
        <f t="shared" si="277"/>
        <v/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25">
        <f t="shared" si="280"/>
        <v>10000</v>
      </c>
      <c r="G3561" s="214">
        <v>1248454</v>
      </c>
      <c r="H3561" s="210">
        <v>37026.428784722222</v>
      </c>
      <c r="I3561" t="s">
        <v>3427</v>
      </c>
      <c r="M3561" t="s">
        <v>3795</v>
      </c>
      <c r="N3561" t="s">
        <v>3623</v>
      </c>
      <c r="O3561" t="s">
        <v>3624</v>
      </c>
      <c r="P3561" s="211">
        <v>10000</v>
      </c>
      <c r="S3561" t="s">
        <v>4320</v>
      </c>
      <c r="T3561" t="s">
        <v>3625</v>
      </c>
      <c r="U3561" s="213">
        <v>6.05</v>
      </c>
      <c r="V3561" t="s">
        <v>2330</v>
      </c>
      <c r="W3561" t="s">
        <v>3627</v>
      </c>
      <c r="X3561" t="s">
        <v>3628</v>
      </c>
      <c r="Y3561" t="s">
        <v>3280</v>
      </c>
      <c r="Z3561" t="s">
        <v>4118</v>
      </c>
      <c r="AA3561">
        <v>790679</v>
      </c>
      <c r="AB3561" s="210">
        <v>37026.875</v>
      </c>
      <c r="AC3561" s="210">
        <v>37026.875</v>
      </c>
    </row>
    <row r="3562" spans="1:30" x14ac:dyDescent="0.2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153</v>
      </c>
      <c r="F3562" s="225">
        <f t="shared" si="280"/>
        <v>765000</v>
      </c>
      <c r="G3562" s="214">
        <v>1248455</v>
      </c>
      <c r="H3562" s="210">
        <v>37026.428865740738</v>
      </c>
      <c r="I3562" t="s">
        <v>3785</v>
      </c>
      <c r="M3562" t="s">
        <v>3795</v>
      </c>
      <c r="N3562" t="s">
        <v>3247</v>
      </c>
      <c r="O3562" t="s">
        <v>3430</v>
      </c>
      <c r="P3562" s="211">
        <v>5000</v>
      </c>
      <c r="S3562" t="s">
        <v>3796</v>
      </c>
      <c r="T3562" t="s">
        <v>2685</v>
      </c>
      <c r="U3562" s="213">
        <v>4.625</v>
      </c>
      <c r="V3562" t="s">
        <v>2290</v>
      </c>
      <c r="W3562" t="s">
        <v>3975</v>
      </c>
      <c r="X3562" t="s">
        <v>3250</v>
      </c>
      <c r="Y3562" t="s">
        <v>2803</v>
      </c>
      <c r="Z3562" t="s">
        <v>4117</v>
      </c>
      <c r="AA3562" t="s">
        <v>2371</v>
      </c>
      <c r="AB3562" s="210">
        <v>37043</v>
      </c>
      <c r="AC3562" s="210">
        <v>37195</v>
      </c>
      <c r="AD3562">
        <f>(AC3562-AB3562+1)*SUM(P3562:Q3562)</f>
        <v>765000</v>
      </c>
    </row>
    <row r="3563" spans="1:30" x14ac:dyDescent="0.2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30</v>
      </c>
      <c r="F3563" s="225">
        <f t="shared" si="280"/>
        <v>750000</v>
      </c>
      <c r="G3563" s="214">
        <v>1248456</v>
      </c>
      <c r="H3563" s="210">
        <v>37026.428923611114</v>
      </c>
      <c r="I3563" t="s">
        <v>2836</v>
      </c>
      <c r="M3563" t="s">
        <v>3795</v>
      </c>
      <c r="N3563" t="s">
        <v>2837</v>
      </c>
      <c r="O3563" t="s">
        <v>2848</v>
      </c>
      <c r="Q3563" s="211">
        <v>25000</v>
      </c>
      <c r="S3563" t="s">
        <v>2839</v>
      </c>
      <c r="T3563" t="s">
        <v>2840</v>
      </c>
      <c r="U3563" s="213">
        <v>21.675000000000001</v>
      </c>
      <c r="V3563" t="s">
        <v>2841</v>
      </c>
      <c r="W3563" t="s">
        <v>2842</v>
      </c>
      <c r="X3563" t="s">
        <v>2843</v>
      </c>
      <c r="Y3563" t="s">
        <v>2844</v>
      </c>
      <c r="Z3563" t="s">
        <v>2712</v>
      </c>
      <c r="AA3563">
        <v>102954</v>
      </c>
      <c r="AB3563" s="210">
        <v>37043.875</v>
      </c>
      <c r="AC3563" s="210">
        <v>37072.875</v>
      </c>
    </row>
    <row r="3564" spans="1:30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25">
        <f t="shared" si="280"/>
        <v>5000</v>
      </c>
      <c r="G3564" s="214">
        <v>1248457</v>
      </c>
      <c r="H3564" s="210">
        <v>37026.428935185184</v>
      </c>
      <c r="I3564" t="s">
        <v>3596</v>
      </c>
      <c r="M3564" t="s">
        <v>3795</v>
      </c>
      <c r="N3564" t="s">
        <v>3275</v>
      </c>
      <c r="O3564" t="s">
        <v>3577</v>
      </c>
      <c r="P3564" s="211">
        <v>5000</v>
      </c>
      <c r="S3564" t="s">
        <v>3796</v>
      </c>
      <c r="T3564" t="s">
        <v>2685</v>
      </c>
      <c r="U3564" s="213">
        <v>5.55</v>
      </c>
      <c r="V3564" t="s">
        <v>3597</v>
      </c>
      <c r="W3564" t="s">
        <v>3579</v>
      </c>
      <c r="X3564" t="s">
        <v>3580</v>
      </c>
      <c r="Y3564" t="s">
        <v>3280</v>
      </c>
      <c r="Z3564" t="s">
        <v>4117</v>
      </c>
      <c r="AA3564">
        <v>790680</v>
      </c>
      <c r="AB3564" s="210">
        <v>37027.875</v>
      </c>
      <c r="AC3564" s="210">
        <v>37027.875</v>
      </c>
    </row>
    <row r="3565" spans="1:30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153</v>
      </c>
      <c r="F3565" s="225">
        <f t="shared" si="280"/>
        <v>765000</v>
      </c>
      <c r="G3565" s="214">
        <v>1248459</v>
      </c>
      <c r="H3565" s="210">
        <v>37026.429027777776</v>
      </c>
      <c r="I3565" t="s">
        <v>3822</v>
      </c>
      <c r="M3565" t="s">
        <v>3795</v>
      </c>
      <c r="N3565" t="s">
        <v>3247</v>
      </c>
      <c r="O3565" t="s">
        <v>3430</v>
      </c>
      <c r="Q3565" s="211">
        <v>5000</v>
      </c>
      <c r="S3565" t="s">
        <v>3796</v>
      </c>
      <c r="T3565" t="s">
        <v>2685</v>
      </c>
      <c r="U3565" s="213">
        <v>4.6349999999999998</v>
      </c>
      <c r="V3565" t="s">
        <v>2372</v>
      </c>
      <c r="W3565" t="s">
        <v>3975</v>
      </c>
      <c r="X3565" t="s">
        <v>3250</v>
      </c>
      <c r="Y3565" t="s">
        <v>2803</v>
      </c>
      <c r="Z3565" t="s">
        <v>4117</v>
      </c>
      <c r="AA3565" t="s">
        <v>2373</v>
      </c>
      <c r="AB3565" s="210">
        <v>37043</v>
      </c>
      <c r="AC3565" s="210">
        <v>37195</v>
      </c>
      <c r="AD3565">
        <f>(AC3565-AB3565+1)*SUM(P3565:Q3565)</f>
        <v>765000</v>
      </c>
    </row>
    <row r="3566" spans="1:30" x14ac:dyDescent="0.2">
      <c r="A3566" s="44" t="str">
        <f t="shared" si="276"/>
        <v>US Natural Gas Financial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30</v>
      </c>
      <c r="F3566" s="225">
        <f t="shared" si="280"/>
        <v>450000</v>
      </c>
      <c r="G3566" s="214">
        <v>1248461</v>
      </c>
      <c r="H3566" s="210">
        <v>37026.429062499999</v>
      </c>
      <c r="I3566" t="s">
        <v>3234</v>
      </c>
      <c r="M3566" t="s">
        <v>3795</v>
      </c>
      <c r="N3566" t="s">
        <v>3247</v>
      </c>
      <c r="O3566" t="s">
        <v>3248</v>
      </c>
      <c r="Q3566" s="211">
        <v>15000</v>
      </c>
      <c r="S3566" t="s">
        <v>3796</v>
      </c>
      <c r="T3566" t="s">
        <v>2685</v>
      </c>
      <c r="U3566" s="213">
        <v>4.53</v>
      </c>
      <c r="V3566" t="s">
        <v>3264</v>
      </c>
      <c r="W3566" t="s">
        <v>3975</v>
      </c>
      <c r="X3566" t="s">
        <v>3250</v>
      </c>
      <c r="Y3566" t="s">
        <v>2803</v>
      </c>
      <c r="Z3566" t="s">
        <v>4117</v>
      </c>
      <c r="AA3566" t="s">
        <v>2374</v>
      </c>
      <c r="AB3566" s="210">
        <v>37043.875</v>
      </c>
      <c r="AC3566" s="210">
        <v>37072.875</v>
      </c>
      <c r="AD3566">
        <f>(AC3566-AB3566+1)*SUM(P3566:Q3566)</f>
        <v>450000</v>
      </c>
    </row>
    <row r="3567" spans="1:30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31</v>
      </c>
      <c r="F3567" s="225">
        <f t="shared" si="280"/>
        <v>155000</v>
      </c>
      <c r="G3567" s="214">
        <v>1248462</v>
      </c>
      <c r="H3567" s="210">
        <v>37026.429097222222</v>
      </c>
      <c r="I3567" t="s">
        <v>3396</v>
      </c>
      <c r="M3567" t="s">
        <v>3795</v>
      </c>
      <c r="N3567" t="s">
        <v>3303</v>
      </c>
      <c r="O3567" t="s">
        <v>2112</v>
      </c>
      <c r="Q3567" s="211">
        <v>5000</v>
      </c>
      <c r="S3567" t="s">
        <v>3796</v>
      </c>
      <c r="T3567" t="s">
        <v>2685</v>
      </c>
      <c r="U3567" s="213">
        <v>0.49</v>
      </c>
      <c r="V3567" t="s">
        <v>3398</v>
      </c>
      <c r="W3567" t="s">
        <v>3306</v>
      </c>
      <c r="X3567" t="s">
        <v>3307</v>
      </c>
      <c r="Y3567" t="s">
        <v>2803</v>
      </c>
      <c r="Z3567" t="s">
        <v>4117</v>
      </c>
      <c r="AA3567" t="s">
        <v>2375</v>
      </c>
      <c r="AB3567" s="210">
        <v>37165</v>
      </c>
      <c r="AC3567" s="210">
        <v>37195</v>
      </c>
      <c r="AD3567">
        <f>(AC3567-AB3567+1)*SUM(P3567:Q3567)</f>
        <v>155000</v>
      </c>
    </row>
    <row r="3568" spans="1:30" x14ac:dyDescent="0.2">
      <c r="A3568" s="44" t="str">
        <f t="shared" si="276"/>
        <v xml:space="preserve"> Metals Financial</v>
      </c>
      <c r="B3568" s="44" t="str">
        <f t="shared" si="277"/>
        <v/>
      </c>
      <c r="C3568" s="44" t="str">
        <f t="shared" si="278"/>
        <v>Metals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1</v>
      </c>
      <c r="F3568" s="225">
        <f t="shared" si="280"/>
        <v>50</v>
      </c>
      <c r="G3568" s="214">
        <v>1248464</v>
      </c>
      <c r="H3568" s="210">
        <v>37026.429143518515</v>
      </c>
      <c r="I3568" t="s">
        <v>2186</v>
      </c>
      <c r="M3568" t="s">
        <v>3801</v>
      </c>
      <c r="N3568" t="s">
        <v>2782</v>
      </c>
      <c r="O3568" t="s">
        <v>2883</v>
      </c>
      <c r="P3568" s="211">
        <v>50</v>
      </c>
      <c r="S3568" t="s">
        <v>2684</v>
      </c>
      <c r="T3568" t="s">
        <v>2685</v>
      </c>
      <c r="U3568" s="213">
        <v>1513</v>
      </c>
      <c r="V3568" t="s">
        <v>2187</v>
      </c>
      <c r="W3568" t="s">
        <v>2874</v>
      </c>
      <c r="X3568" t="s">
        <v>2688</v>
      </c>
      <c r="Y3568" t="s">
        <v>2689</v>
      </c>
      <c r="Z3568" t="s">
        <v>2690</v>
      </c>
      <c r="AA3568">
        <v>2130168</v>
      </c>
      <c r="AB3568" s="210">
        <v>37062</v>
      </c>
      <c r="AC3568" s="210">
        <v>37062</v>
      </c>
    </row>
    <row r="3569" spans="1:30" x14ac:dyDescent="0.2">
      <c r="A3569" s="44" t="str">
        <f t="shared" si="276"/>
        <v xml:space="preserve"> Metals Financial</v>
      </c>
      <c r="B3569" s="44" t="str">
        <f t="shared" si="277"/>
        <v/>
      </c>
      <c r="C3569" s="44" t="str">
        <f t="shared" si="278"/>
        <v>Metals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1</v>
      </c>
      <c r="F3569" s="225">
        <f t="shared" si="280"/>
        <v>20</v>
      </c>
      <c r="G3569" s="214">
        <v>1248466</v>
      </c>
      <c r="H3569" s="210">
        <v>37026.429155092592</v>
      </c>
      <c r="I3569" t="s">
        <v>2791</v>
      </c>
      <c r="M3569" t="s">
        <v>3801</v>
      </c>
      <c r="N3569" t="s">
        <v>2782</v>
      </c>
      <c r="O3569" t="s">
        <v>2783</v>
      </c>
      <c r="P3569" s="211">
        <v>20</v>
      </c>
      <c r="S3569" t="s">
        <v>2684</v>
      </c>
      <c r="T3569" t="s">
        <v>2685</v>
      </c>
      <c r="U3569" s="213">
        <v>1512</v>
      </c>
      <c r="V3569" t="s">
        <v>3076</v>
      </c>
      <c r="W3569" t="s">
        <v>2732</v>
      </c>
      <c r="X3569" t="s">
        <v>2688</v>
      </c>
      <c r="Y3569" t="s">
        <v>2689</v>
      </c>
      <c r="Z3569" t="s">
        <v>2690</v>
      </c>
      <c r="AA3569">
        <v>2130172</v>
      </c>
    </row>
    <row r="3570" spans="1:30" x14ac:dyDescent="0.2">
      <c r="A3570" s="44" t="str">
        <f t="shared" si="276"/>
        <v xml:space="preserve"> Metals Financial</v>
      </c>
      <c r="B3570" s="44" t="str">
        <f t="shared" si="277"/>
        <v/>
      </c>
      <c r="C3570" s="44" t="str">
        <f t="shared" si="278"/>
        <v>Metals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</v>
      </c>
      <c r="F3570" s="225">
        <f t="shared" si="280"/>
        <v>50</v>
      </c>
      <c r="G3570" s="214">
        <v>1248465</v>
      </c>
      <c r="H3570" s="210">
        <v>37026.429155092592</v>
      </c>
      <c r="I3570" t="s">
        <v>2186</v>
      </c>
      <c r="M3570" t="s">
        <v>3801</v>
      </c>
      <c r="N3570" t="s">
        <v>2782</v>
      </c>
      <c r="O3570" t="s">
        <v>2783</v>
      </c>
      <c r="Q3570" s="211">
        <v>50</v>
      </c>
      <c r="S3570" t="s">
        <v>2684</v>
      </c>
      <c r="T3570" t="s">
        <v>2685</v>
      </c>
      <c r="U3570" s="213">
        <v>1514</v>
      </c>
      <c r="V3570" t="s">
        <v>2187</v>
      </c>
      <c r="W3570" t="s">
        <v>2874</v>
      </c>
      <c r="X3570" t="s">
        <v>2688</v>
      </c>
      <c r="Y3570" t="s">
        <v>2689</v>
      </c>
      <c r="Z3570" t="s">
        <v>2690</v>
      </c>
      <c r="AA3570">
        <v>2130170</v>
      </c>
    </row>
    <row r="3571" spans="1:30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25">
        <f t="shared" si="280"/>
        <v>5000</v>
      </c>
      <c r="G3571" s="214">
        <v>1248469</v>
      </c>
      <c r="H3571" s="210">
        <v>37026.429201388892</v>
      </c>
      <c r="I3571" t="s">
        <v>3261</v>
      </c>
      <c r="M3571" t="s">
        <v>3795</v>
      </c>
      <c r="N3571" t="s">
        <v>3275</v>
      </c>
      <c r="O3571" t="s">
        <v>3470</v>
      </c>
      <c r="P3571" s="211">
        <v>5000</v>
      </c>
      <c r="S3571" t="s">
        <v>3796</v>
      </c>
      <c r="T3571" t="s">
        <v>2685</v>
      </c>
      <c r="U3571" s="213">
        <v>4.4800000000000004</v>
      </c>
      <c r="V3571" t="s">
        <v>1885</v>
      </c>
      <c r="W3571" t="s">
        <v>3471</v>
      </c>
      <c r="X3571" t="s">
        <v>3472</v>
      </c>
      <c r="Y3571" t="s">
        <v>3280</v>
      </c>
      <c r="Z3571" t="s">
        <v>4117</v>
      </c>
      <c r="AA3571">
        <v>790681</v>
      </c>
      <c r="AB3571" s="210">
        <v>37027.875</v>
      </c>
      <c r="AC3571" s="210">
        <v>37027.875</v>
      </c>
    </row>
    <row r="3572" spans="1:30" x14ac:dyDescent="0.2">
      <c r="A3572" s="44" t="str">
        <f t="shared" si="276"/>
        <v>US Natural Gas Financial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153</v>
      </c>
      <c r="F3572" s="225">
        <f t="shared" si="280"/>
        <v>765000</v>
      </c>
      <c r="G3572" s="214">
        <v>1248472</v>
      </c>
      <c r="H3572" s="210">
        <v>37026.42931712963</v>
      </c>
      <c r="I3572" t="s">
        <v>3785</v>
      </c>
      <c r="M3572" t="s">
        <v>3795</v>
      </c>
      <c r="N3572" t="s">
        <v>3247</v>
      </c>
      <c r="O3572" t="s">
        <v>3430</v>
      </c>
      <c r="P3572" s="211">
        <v>5000</v>
      </c>
      <c r="S3572" t="s">
        <v>3796</v>
      </c>
      <c r="T3572" t="s">
        <v>2685</v>
      </c>
      <c r="U3572" s="213">
        <v>4.6349999999999998</v>
      </c>
      <c r="V3572" t="s">
        <v>2290</v>
      </c>
      <c r="W3572" t="s">
        <v>3975</v>
      </c>
      <c r="X3572" t="s">
        <v>3250</v>
      </c>
      <c r="Y3572" t="s">
        <v>2803</v>
      </c>
      <c r="Z3572" t="s">
        <v>4117</v>
      </c>
      <c r="AA3572" t="s">
        <v>2376</v>
      </c>
      <c r="AB3572" s="210">
        <v>37043</v>
      </c>
      <c r="AC3572" s="210">
        <v>37195</v>
      </c>
      <c r="AD3572">
        <f>(AC3572-AB3572+1)*SUM(P3572:Q3572)</f>
        <v>765000</v>
      </c>
    </row>
    <row r="3573" spans="1:30" x14ac:dyDescent="0.2">
      <c r="A3573" s="44" t="str">
        <f t="shared" si="276"/>
        <v xml:space="preserve"> Natural Gas Physical</v>
      </c>
      <c r="B3573" s="44" t="str">
        <f t="shared" si="277"/>
        <v/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16</v>
      </c>
      <c r="F3573" s="225">
        <f t="shared" si="280"/>
        <v>160000</v>
      </c>
      <c r="G3573" s="214">
        <v>1248474</v>
      </c>
      <c r="H3573" s="210">
        <v>37026.429340277777</v>
      </c>
      <c r="I3573" t="s">
        <v>1262</v>
      </c>
      <c r="M3573" t="s">
        <v>3795</v>
      </c>
      <c r="N3573" t="s">
        <v>3623</v>
      </c>
      <c r="O3573" t="s">
        <v>1637</v>
      </c>
      <c r="Q3573" s="211">
        <v>10000</v>
      </c>
      <c r="S3573" t="s">
        <v>4320</v>
      </c>
      <c r="T3573" t="s">
        <v>3625</v>
      </c>
      <c r="U3573" s="213">
        <v>6.1050000000000004</v>
      </c>
      <c r="V3573" t="s">
        <v>2377</v>
      </c>
      <c r="W3573" t="s">
        <v>1471</v>
      </c>
      <c r="X3573" t="s">
        <v>3628</v>
      </c>
      <c r="Y3573" t="s">
        <v>3280</v>
      </c>
      <c r="Z3573" t="s">
        <v>4118</v>
      </c>
      <c r="AA3573">
        <v>790682</v>
      </c>
      <c r="AB3573" s="210">
        <v>37027.875</v>
      </c>
      <c r="AC3573" s="210">
        <v>37042.875</v>
      </c>
    </row>
    <row r="3574" spans="1:30" x14ac:dyDescent="0.2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25">
        <f t="shared" si="280"/>
        <v>20</v>
      </c>
      <c r="G3574" s="214">
        <v>1248476</v>
      </c>
      <c r="H3574" s="210">
        <v>37026.429398148146</v>
      </c>
      <c r="I3574" t="s">
        <v>2967</v>
      </c>
      <c r="M3574" t="s">
        <v>3801</v>
      </c>
      <c r="N3574" t="s">
        <v>2682</v>
      </c>
      <c r="O3574" t="s">
        <v>2683</v>
      </c>
      <c r="P3574" s="211">
        <v>20</v>
      </c>
      <c r="S3574" t="s">
        <v>2684</v>
      </c>
      <c r="T3574" t="s">
        <v>2685</v>
      </c>
      <c r="U3574" s="213">
        <v>1673</v>
      </c>
      <c r="V3574" t="s">
        <v>2968</v>
      </c>
      <c r="W3574" t="s">
        <v>2732</v>
      </c>
      <c r="X3574" t="s">
        <v>2688</v>
      </c>
      <c r="Y3574" t="s">
        <v>2689</v>
      </c>
      <c r="Z3574" t="s">
        <v>2690</v>
      </c>
      <c r="AA3574">
        <v>2130174</v>
      </c>
    </row>
    <row r="3575" spans="1:30" x14ac:dyDescent="0.2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30</v>
      </c>
      <c r="F3575" s="225">
        <f t="shared" si="280"/>
        <v>450000</v>
      </c>
      <c r="G3575" s="214">
        <v>1248477</v>
      </c>
      <c r="H3575" s="210">
        <v>37026.4294212963</v>
      </c>
      <c r="I3575" t="s">
        <v>3045</v>
      </c>
      <c r="M3575" t="s">
        <v>3795</v>
      </c>
      <c r="N3575" t="s">
        <v>3247</v>
      </c>
      <c r="O3575" t="s">
        <v>3248</v>
      </c>
      <c r="P3575" s="211">
        <v>15000</v>
      </c>
      <c r="S3575" t="s">
        <v>3796</v>
      </c>
      <c r="T3575" t="s">
        <v>2685</v>
      </c>
      <c r="U3575" s="213">
        <v>4.5350000000000001</v>
      </c>
      <c r="V3575" t="s">
        <v>1548</v>
      </c>
      <c r="W3575" t="s">
        <v>3975</v>
      </c>
      <c r="X3575" t="s">
        <v>3250</v>
      </c>
      <c r="Y3575" t="s">
        <v>2803</v>
      </c>
      <c r="Z3575" t="s">
        <v>4117</v>
      </c>
      <c r="AA3575" t="s">
        <v>2378</v>
      </c>
      <c r="AB3575" s="210">
        <v>37043.875</v>
      </c>
      <c r="AC3575" s="210">
        <v>37072.875</v>
      </c>
      <c r="AD3575">
        <f>(AC3575-AB3575+1)*SUM(P3575:Q3575)</f>
        <v>450000</v>
      </c>
    </row>
    <row r="3576" spans="1:30" x14ac:dyDescent="0.2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16</v>
      </c>
      <c r="F3576" s="225">
        <f t="shared" si="280"/>
        <v>80000</v>
      </c>
      <c r="G3576" s="214">
        <v>1248478</v>
      </c>
      <c r="H3576" s="210">
        <v>37026.429467592592</v>
      </c>
      <c r="I3576" t="s">
        <v>4237</v>
      </c>
      <c r="M3576" t="s">
        <v>3795</v>
      </c>
      <c r="N3576" t="s">
        <v>3247</v>
      </c>
      <c r="O3576" t="s">
        <v>3422</v>
      </c>
      <c r="P3576" s="211">
        <v>5000</v>
      </c>
      <c r="S3576" t="s">
        <v>3796</v>
      </c>
      <c r="T3576" t="s">
        <v>2685</v>
      </c>
      <c r="U3576" s="213">
        <v>4.4850000000000003</v>
      </c>
      <c r="V3576" t="s">
        <v>3423</v>
      </c>
      <c r="W3576" t="s">
        <v>3424</v>
      </c>
      <c r="X3576" t="s">
        <v>3425</v>
      </c>
      <c r="Y3576" t="s">
        <v>2803</v>
      </c>
      <c r="Z3576" t="s">
        <v>4117</v>
      </c>
      <c r="AA3576" t="s">
        <v>2379</v>
      </c>
      <c r="AB3576" s="210">
        <v>37027.875</v>
      </c>
      <c r="AC3576" s="210">
        <v>37042.875</v>
      </c>
      <c r="AD3576">
        <f>(AC3576-AB3576+1)*SUM(P3576:Q3576)</f>
        <v>80000</v>
      </c>
    </row>
    <row r="3577" spans="1:30" x14ac:dyDescent="0.2">
      <c r="A3577" s="44" t="str">
        <f t="shared" si="276"/>
        <v>US Natural Gas Financial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Financial</v>
      </c>
      <c r="E3577" s="44">
        <f>IF(VLOOKUP(S3577,'DD-Lookup'!$J$6:$L$50,3,FALSE)="Monthly",(YEAR(AC3577)-YEAR(AB3577))*12+MONTH(AC3577)-MONTH(AB3577)+1,(AC3577-AB3577+1))</f>
        <v>153</v>
      </c>
      <c r="F3577" s="225">
        <f t="shared" si="280"/>
        <v>765000</v>
      </c>
      <c r="G3577" s="214">
        <v>1248479</v>
      </c>
      <c r="H3577" s="210">
        <v>37026.429525462961</v>
      </c>
      <c r="I3577" t="s">
        <v>3473</v>
      </c>
      <c r="M3577" t="s">
        <v>3795</v>
      </c>
      <c r="N3577" t="s">
        <v>3247</v>
      </c>
      <c r="O3577" t="s">
        <v>3430</v>
      </c>
      <c r="Q3577" s="211">
        <v>5000</v>
      </c>
      <c r="S3577" t="s">
        <v>3796</v>
      </c>
      <c r="T3577" t="s">
        <v>2685</v>
      </c>
      <c r="U3577" s="213">
        <v>4.6500000000000004</v>
      </c>
      <c r="V3577" t="s">
        <v>1381</v>
      </c>
      <c r="W3577" t="s">
        <v>3975</v>
      </c>
      <c r="X3577" t="s">
        <v>3250</v>
      </c>
      <c r="Y3577" t="s">
        <v>2803</v>
      </c>
      <c r="Z3577" t="s">
        <v>4117</v>
      </c>
      <c r="AA3577" t="s">
        <v>2380</v>
      </c>
      <c r="AB3577" s="210">
        <v>37043</v>
      </c>
      <c r="AC3577" s="210">
        <v>37195</v>
      </c>
      <c r="AD3577">
        <f>(AC3577-AB3577+1)*SUM(P3577:Q3577)</f>
        <v>765000</v>
      </c>
    </row>
    <row r="3578" spans="1:30" x14ac:dyDescent="0.2">
      <c r="A3578" s="44" t="str">
        <f t="shared" si="276"/>
        <v>US Natural Gas Financial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30</v>
      </c>
      <c r="F3578" s="225">
        <f t="shared" si="280"/>
        <v>300000</v>
      </c>
      <c r="G3578" s="214">
        <v>1248480</v>
      </c>
      <c r="H3578" s="210">
        <v>37026.429594907408</v>
      </c>
      <c r="I3578" t="s">
        <v>3287</v>
      </c>
      <c r="M3578" t="s">
        <v>3795</v>
      </c>
      <c r="N3578" t="s">
        <v>3247</v>
      </c>
      <c r="O3578" t="s">
        <v>3248</v>
      </c>
      <c r="P3578" s="211">
        <v>10000</v>
      </c>
      <c r="S3578" t="s">
        <v>3796</v>
      </c>
      <c r="T3578" t="s">
        <v>2685</v>
      </c>
      <c r="U3578" s="213">
        <v>4.53</v>
      </c>
      <c r="V3578" t="s">
        <v>3449</v>
      </c>
      <c r="W3578" t="s">
        <v>3975</v>
      </c>
      <c r="X3578" t="s">
        <v>3250</v>
      </c>
      <c r="Y3578" t="s">
        <v>2803</v>
      </c>
      <c r="Z3578" t="s">
        <v>4117</v>
      </c>
      <c r="AA3578" t="s">
        <v>2381</v>
      </c>
      <c r="AB3578" s="210">
        <v>37043.875</v>
      </c>
      <c r="AC3578" s="210">
        <v>37072.875</v>
      </c>
      <c r="AD3578">
        <f>(AC3578-AB3578+1)*SUM(P3578:Q3578)</f>
        <v>300000</v>
      </c>
    </row>
    <row r="3579" spans="1:30" x14ac:dyDescent="0.2">
      <c r="A3579" s="44" t="str">
        <f t="shared" si="276"/>
        <v>US Power Physical</v>
      </c>
      <c r="B3579" s="44" t="str">
        <f t="shared" si="277"/>
        <v>US</v>
      </c>
      <c r="C3579" s="44" t="str">
        <f t="shared" si="278"/>
        <v>Power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62</v>
      </c>
      <c r="F3579" s="225">
        <f t="shared" si="280"/>
        <v>3100</v>
      </c>
      <c r="G3579" s="214">
        <v>1248481</v>
      </c>
      <c r="H3579" s="210">
        <v>37026.429664351854</v>
      </c>
      <c r="I3579" t="s">
        <v>3093</v>
      </c>
      <c r="M3579" t="s">
        <v>3886</v>
      </c>
      <c r="N3579" t="s">
        <v>3096</v>
      </c>
      <c r="O3579" t="s">
        <v>3542</v>
      </c>
      <c r="Q3579" s="211">
        <v>50</v>
      </c>
      <c r="S3579" t="s">
        <v>3794</v>
      </c>
      <c r="T3579" t="s">
        <v>2685</v>
      </c>
      <c r="U3579" s="213">
        <v>85.5</v>
      </c>
      <c r="V3579" t="s">
        <v>2382</v>
      </c>
      <c r="W3579" t="s">
        <v>3194</v>
      </c>
      <c r="X3579" t="s">
        <v>3148</v>
      </c>
      <c r="Y3579" t="s">
        <v>3074</v>
      </c>
      <c r="Z3579" t="s">
        <v>4112</v>
      </c>
      <c r="AA3579">
        <v>611380.1</v>
      </c>
      <c r="AB3579" s="210">
        <v>37073.71597222222</v>
      </c>
      <c r="AC3579" s="210">
        <v>37134.71597222222</v>
      </c>
    </row>
    <row r="3580" spans="1:30" x14ac:dyDescent="0.2">
      <c r="A3580" s="44" t="str">
        <f t="shared" si="276"/>
        <v xml:space="preserve"> Natural Gas Physical</v>
      </c>
      <c r="B3580" s="44" t="str">
        <f t="shared" si="277"/>
        <v/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25">
        <f t="shared" si="280"/>
        <v>4000</v>
      </c>
      <c r="G3580" s="214">
        <v>1248482</v>
      </c>
      <c r="H3580" s="210">
        <v>37026.4296875</v>
      </c>
      <c r="I3580" t="s">
        <v>2164</v>
      </c>
      <c r="M3580" t="s">
        <v>3795</v>
      </c>
      <c r="N3580" t="s">
        <v>3623</v>
      </c>
      <c r="O3580" t="s">
        <v>3624</v>
      </c>
      <c r="P3580" s="211">
        <v>4000</v>
      </c>
      <c r="S3580" t="s">
        <v>4320</v>
      </c>
      <c r="T3580" t="s">
        <v>3625</v>
      </c>
      <c r="U3580" s="213">
        <v>6.05</v>
      </c>
      <c r="V3580" t="s">
        <v>2165</v>
      </c>
      <c r="W3580" t="s">
        <v>3627</v>
      </c>
      <c r="X3580" t="s">
        <v>3628</v>
      </c>
      <c r="Y3580" t="s">
        <v>3280</v>
      </c>
      <c r="Z3580" t="s">
        <v>4118</v>
      </c>
      <c r="AA3580">
        <v>790684</v>
      </c>
      <c r="AB3580" s="210">
        <v>37026.875</v>
      </c>
      <c r="AC3580" s="210">
        <v>37026.875</v>
      </c>
    </row>
    <row r="3581" spans="1:30" x14ac:dyDescent="0.2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153</v>
      </c>
      <c r="F3581" s="225">
        <f t="shared" si="280"/>
        <v>765000</v>
      </c>
      <c r="G3581" s="214">
        <v>1248483</v>
      </c>
      <c r="H3581" s="210">
        <v>37026.429710648146</v>
      </c>
      <c r="I3581" t="s">
        <v>3287</v>
      </c>
      <c r="M3581" t="s">
        <v>3795</v>
      </c>
      <c r="N3581" t="s">
        <v>3247</v>
      </c>
      <c r="O3581" t="s">
        <v>3430</v>
      </c>
      <c r="P3581" s="211">
        <v>5000</v>
      </c>
      <c r="S3581" t="s">
        <v>3796</v>
      </c>
      <c r="T3581" t="s">
        <v>2685</v>
      </c>
      <c r="U3581" s="213">
        <v>4.6399999999999997</v>
      </c>
      <c r="V3581" t="s">
        <v>1524</v>
      </c>
      <c r="W3581" t="s">
        <v>3975</v>
      </c>
      <c r="X3581" t="s">
        <v>3250</v>
      </c>
      <c r="Y3581" t="s">
        <v>2803</v>
      </c>
      <c r="Z3581" t="s">
        <v>4117</v>
      </c>
      <c r="AA3581" t="s">
        <v>2383</v>
      </c>
      <c r="AB3581" s="210">
        <v>37043</v>
      </c>
      <c r="AC3581" s="210">
        <v>37195</v>
      </c>
      <c r="AD3581">
        <f>(AC3581-AB3581+1)*SUM(P3581:Q3581)</f>
        <v>765000</v>
      </c>
    </row>
    <row r="3582" spans="1:30" x14ac:dyDescent="0.2">
      <c r="A3582" s="44" t="str">
        <f t="shared" si="276"/>
        <v>US Power Physical</v>
      </c>
      <c r="B3582" s="44" t="str">
        <f t="shared" si="277"/>
        <v>US</v>
      </c>
      <c r="C3582" s="44" t="str">
        <f t="shared" si="278"/>
        <v>Power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59</v>
      </c>
      <c r="F3582" s="225">
        <f t="shared" si="280"/>
        <v>2950</v>
      </c>
      <c r="G3582" s="214">
        <v>1248484</v>
      </c>
      <c r="H3582" s="210">
        <v>37026.429710648146</v>
      </c>
      <c r="I3582" t="s">
        <v>3145</v>
      </c>
      <c r="M3582" t="s">
        <v>3886</v>
      </c>
      <c r="N3582" t="s">
        <v>3096</v>
      </c>
      <c r="O3582" t="s">
        <v>2384</v>
      </c>
      <c r="Q3582" s="211">
        <v>50</v>
      </c>
      <c r="S3582" t="s">
        <v>3794</v>
      </c>
      <c r="T3582" t="s">
        <v>2685</v>
      </c>
      <c r="U3582" s="213">
        <v>45</v>
      </c>
      <c r="V3582" t="s">
        <v>2385</v>
      </c>
      <c r="W3582" t="s">
        <v>3178</v>
      </c>
      <c r="X3582" t="s">
        <v>3179</v>
      </c>
      <c r="Y3582" t="s">
        <v>3074</v>
      </c>
      <c r="Z3582" t="s">
        <v>4112</v>
      </c>
      <c r="AA3582">
        <v>611381.1</v>
      </c>
      <c r="AB3582" s="210">
        <v>37257.591666666667</v>
      </c>
      <c r="AC3582" s="210">
        <v>37315.591666666667</v>
      </c>
    </row>
    <row r="3583" spans="1:30" x14ac:dyDescent="0.2">
      <c r="A3583" s="44" t="str">
        <f t="shared" si="276"/>
        <v>US Natural Gas Financial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30</v>
      </c>
      <c r="F3583" s="225">
        <f t="shared" si="280"/>
        <v>450000</v>
      </c>
      <c r="G3583" s="214">
        <v>1248485</v>
      </c>
      <c r="H3583" s="210">
        <v>37026.429745370369</v>
      </c>
      <c r="I3583" t="s">
        <v>3246</v>
      </c>
      <c r="M3583" t="s">
        <v>3795</v>
      </c>
      <c r="N3583" t="s">
        <v>3247</v>
      </c>
      <c r="O3583" t="s">
        <v>3248</v>
      </c>
      <c r="Q3583" s="211">
        <v>15000</v>
      </c>
      <c r="S3583" t="s">
        <v>3796</v>
      </c>
      <c r="T3583" t="s">
        <v>2685</v>
      </c>
      <c r="U3583" s="213">
        <v>4.5449999999999999</v>
      </c>
      <c r="V3583" t="s">
        <v>2265</v>
      </c>
      <c r="W3583" t="s">
        <v>3975</v>
      </c>
      <c r="X3583" t="s">
        <v>3250</v>
      </c>
      <c r="Y3583" t="s">
        <v>2803</v>
      </c>
      <c r="Z3583" t="s">
        <v>4117</v>
      </c>
      <c r="AA3583" t="s">
        <v>2386</v>
      </c>
      <c r="AB3583" s="210">
        <v>37043.875</v>
      </c>
      <c r="AC3583" s="210">
        <v>37072.875</v>
      </c>
      <c r="AD3583">
        <f>(AC3583-AB3583+1)*SUM(P3583:Q3583)</f>
        <v>450000</v>
      </c>
    </row>
    <row r="3584" spans="1:30" x14ac:dyDescent="0.2">
      <c r="A3584" s="44" t="str">
        <f t="shared" si="276"/>
        <v>US Power Physical</v>
      </c>
      <c r="B3584" s="44" t="str">
        <f t="shared" si="277"/>
        <v>US</v>
      </c>
      <c r="C3584" s="44" t="str">
        <f t="shared" si="278"/>
        <v>Power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30</v>
      </c>
      <c r="F3584" s="225">
        <f t="shared" si="280"/>
        <v>1500</v>
      </c>
      <c r="G3584" s="214">
        <v>1248486</v>
      </c>
      <c r="H3584" s="210">
        <v>37026.429791666669</v>
      </c>
      <c r="I3584" t="s">
        <v>2632</v>
      </c>
      <c r="M3584" t="s">
        <v>3886</v>
      </c>
      <c r="N3584" t="s">
        <v>3096</v>
      </c>
      <c r="O3584" t="s">
        <v>3184</v>
      </c>
      <c r="P3584" s="211">
        <v>50</v>
      </c>
      <c r="S3584" t="s">
        <v>3794</v>
      </c>
      <c r="T3584" t="s">
        <v>2685</v>
      </c>
      <c r="U3584" s="213">
        <v>61</v>
      </c>
      <c r="V3584" t="s">
        <v>3098</v>
      </c>
      <c r="W3584" t="s">
        <v>3099</v>
      </c>
      <c r="X3584" t="s">
        <v>3144</v>
      </c>
      <c r="Y3584" t="s">
        <v>3074</v>
      </c>
      <c r="Z3584" t="s">
        <v>4112</v>
      </c>
      <c r="AA3584">
        <v>611382.1</v>
      </c>
      <c r="AB3584" s="210">
        <v>37043.710416666669</v>
      </c>
      <c r="AC3584" s="210">
        <v>37072.710416666669</v>
      </c>
    </row>
    <row r="3585" spans="1:30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16</v>
      </c>
      <c r="F3585" s="225">
        <f t="shared" si="280"/>
        <v>160000</v>
      </c>
      <c r="G3585" s="214">
        <v>1248488</v>
      </c>
      <c r="H3585" s="210">
        <v>37026.429803240739</v>
      </c>
      <c r="I3585" t="s">
        <v>3157</v>
      </c>
      <c r="M3585" t="s">
        <v>3795</v>
      </c>
      <c r="N3585" t="s">
        <v>3275</v>
      </c>
      <c r="O3585" t="s">
        <v>3489</v>
      </c>
      <c r="P3585" s="211">
        <v>10000</v>
      </c>
      <c r="S3585" t="s">
        <v>3796</v>
      </c>
      <c r="T3585" t="s">
        <v>2685</v>
      </c>
      <c r="U3585" s="213">
        <v>4.6950000000000003</v>
      </c>
      <c r="V3585" t="s">
        <v>1092</v>
      </c>
      <c r="W3585" t="s">
        <v>3491</v>
      </c>
      <c r="X3585" t="s">
        <v>3492</v>
      </c>
      <c r="Y3585" t="s">
        <v>3280</v>
      </c>
      <c r="Z3585" t="s">
        <v>4117</v>
      </c>
      <c r="AA3585">
        <v>790685</v>
      </c>
      <c r="AB3585" s="210">
        <v>37027.875</v>
      </c>
      <c r="AC3585" s="210">
        <v>37042.875</v>
      </c>
    </row>
    <row r="3586" spans="1:30" x14ac:dyDescent="0.2">
      <c r="A3586" s="44" t="str">
        <f t="shared" si="276"/>
        <v>US Natural Gas Financial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16</v>
      </c>
      <c r="F3586" s="225">
        <f t="shared" si="280"/>
        <v>40000</v>
      </c>
      <c r="G3586" s="214">
        <v>1248493</v>
      </c>
      <c r="H3586" s="210">
        <v>37026.429884259262</v>
      </c>
      <c r="I3586" t="s">
        <v>3234</v>
      </c>
      <c r="M3586" t="s">
        <v>3795</v>
      </c>
      <c r="N3586" t="s">
        <v>3247</v>
      </c>
      <c r="O3586" t="s">
        <v>1890</v>
      </c>
      <c r="P3586" s="211">
        <v>2500</v>
      </c>
      <c r="S3586" t="s">
        <v>3796</v>
      </c>
      <c r="T3586" t="s">
        <v>2685</v>
      </c>
      <c r="U3586" s="213">
        <v>4.3650000000000002</v>
      </c>
      <c r="V3586" t="s">
        <v>2282</v>
      </c>
      <c r="W3586" t="s">
        <v>3750</v>
      </c>
      <c r="X3586" t="s">
        <v>3751</v>
      </c>
      <c r="Y3586" t="s">
        <v>2803</v>
      </c>
      <c r="Z3586" t="s">
        <v>4117</v>
      </c>
      <c r="AA3586" t="s">
        <v>2387</v>
      </c>
      <c r="AB3586" s="210">
        <v>37027.875</v>
      </c>
      <c r="AC3586" s="210">
        <v>37042.875</v>
      </c>
      <c r="AD3586">
        <f>(AC3586-AB3586+1)*SUM(P3586:Q3586)</f>
        <v>40000</v>
      </c>
    </row>
    <row r="3587" spans="1:30" x14ac:dyDescent="0.2">
      <c r="A3587" s="44" t="str">
        <f t="shared" si="276"/>
        <v>US Natural Gas Financial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30</v>
      </c>
      <c r="F3587" s="225">
        <f t="shared" si="280"/>
        <v>150000</v>
      </c>
      <c r="G3587" s="214">
        <v>1248494</v>
      </c>
      <c r="H3587" s="210">
        <v>37026.429907407408</v>
      </c>
      <c r="I3587" t="s">
        <v>3045</v>
      </c>
      <c r="M3587" t="s">
        <v>3795</v>
      </c>
      <c r="N3587" t="s">
        <v>3247</v>
      </c>
      <c r="O3587" t="s">
        <v>3248</v>
      </c>
      <c r="P3587" s="211">
        <v>5000</v>
      </c>
      <c r="S3587" t="s">
        <v>3796</v>
      </c>
      <c r="T3587" t="s">
        <v>2685</v>
      </c>
      <c r="U3587" s="213">
        <v>4.54</v>
      </c>
      <c r="V3587" t="s">
        <v>1548</v>
      </c>
      <c r="W3587" t="s">
        <v>3975</v>
      </c>
      <c r="X3587" t="s">
        <v>3250</v>
      </c>
      <c r="Y3587" t="s">
        <v>2803</v>
      </c>
      <c r="Z3587" t="s">
        <v>4117</v>
      </c>
      <c r="AA3587" t="s">
        <v>2388</v>
      </c>
      <c r="AB3587" s="210">
        <v>37043.875</v>
      </c>
      <c r="AC3587" s="210">
        <v>37072.875</v>
      </c>
      <c r="AD3587">
        <f>(AC3587-AB3587+1)*SUM(P3587:Q3587)</f>
        <v>150000</v>
      </c>
    </row>
    <row r="3588" spans="1:30" x14ac:dyDescent="0.2">
      <c r="A3588" s="44" t="str">
        <f t="shared" si="276"/>
        <v>US Natural Gas Financial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16</v>
      </c>
      <c r="F3588" s="225">
        <f t="shared" si="280"/>
        <v>35200</v>
      </c>
      <c r="G3588" s="214">
        <v>1248495</v>
      </c>
      <c r="H3588" s="210">
        <v>37026.429930555554</v>
      </c>
      <c r="I3588" t="s">
        <v>1791</v>
      </c>
      <c r="M3588" t="s">
        <v>3795</v>
      </c>
      <c r="N3588" t="s">
        <v>3247</v>
      </c>
      <c r="O3588" t="s">
        <v>3422</v>
      </c>
      <c r="Q3588" s="211">
        <v>2200</v>
      </c>
      <c r="S3588" t="s">
        <v>3796</v>
      </c>
      <c r="T3588" t="s">
        <v>2685</v>
      </c>
      <c r="U3588" s="213">
        <v>4.5049999999999999</v>
      </c>
      <c r="V3588" t="s">
        <v>1792</v>
      </c>
      <c r="W3588" t="s">
        <v>3424</v>
      </c>
      <c r="X3588" t="s">
        <v>3425</v>
      </c>
      <c r="Y3588" t="s">
        <v>2803</v>
      </c>
      <c r="Z3588" t="s">
        <v>4117</v>
      </c>
      <c r="AA3588" t="s">
        <v>2389</v>
      </c>
      <c r="AB3588" s="210">
        <v>37027.875</v>
      </c>
      <c r="AC3588" s="210">
        <v>37042.875</v>
      </c>
      <c r="AD3588">
        <f>(AC3588-AB3588+1)*SUM(P3588:Q3588)</f>
        <v>35200</v>
      </c>
    </row>
    <row r="3589" spans="1:30" x14ac:dyDescent="0.2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30</v>
      </c>
      <c r="F3589" s="225">
        <f t="shared" si="280"/>
        <v>150000</v>
      </c>
      <c r="G3589" s="214">
        <v>1248496</v>
      </c>
      <c r="H3589" s="210">
        <v>37026.4299537037</v>
      </c>
      <c r="I3589" t="s">
        <v>3272</v>
      </c>
      <c r="M3589" t="s">
        <v>3795</v>
      </c>
      <c r="N3589" t="s">
        <v>3247</v>
      </c>
      <c r="O3589" t="s">
        <v>3248</v>
      </c>
      <c r="P3589" s="211">
        <v>5000</v>
      </c>
      <c r="S3589" t="s">
        <v>3796</v>
      </c>
      <c r="T3589" t="s">
        <v>2685</v>
      </c>
      <c r="U3589" s="213">
        <v>4.54</v>
      </c>
      <c r="V3589" t="s">
        <v>2390</v>
      </c>
      <c r="W3589" t="s">
        <v>3975</v>
      </c>
      <c r="X3589" t="s">
        <v>3250</v>
      </c>
      <c r="Y3589" t="s">
        <v>2803</v>
      </c>
      <c r="Z3589" t="s">
        <v>4117</v>
      </c>
      <c r="AA3589" t="s">
        <v>2391</v>
      </c>
      <c r="AB3589" s="210">
        <v>37043.875</v>
      </c>
      <c r="AC3589" s="210">
        <v>37072.875</v>
      </c>
      <c r="AD3589">
        <f>(AC3589-AB3589+1)*SUM(P3589:Q3589)</f>
        <v>150000</v>
      </c>
    </row>
    <row r="3590" spans="1:30" x14ac:dyDescent="0.2">
      <c r="A3590" s="44" t="str">
        <f t="shared" si="276"/>
        <v xml:space="preserve"> Metals Financial</v>
      </c>
      <c r="B3590" s="44" t="str">
        <f t="shared" si="277"/>
        <v/>
      </c>
      <c r="C3590" s="44" t="str">
        <f t="shared" si="278"/>
        <v>Metals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1</v>
      </c>
      <c r="F3590" s="225">
        <f t="shared" si="280"/>
        <v>5</v>
      </c>
      <c r="G3590" s="214">
        <v>1248497</v>
      </c>
      <c r="H3590" s="210">
        <v>37026.429976851854</v>
      </c>
      <c r="I3590" t="s">
        <v>2880</v>
      </c>
      <c r="M3590" t="s">
        <v>3801</v>
      </c>
      <c r="N3590" t="s">
        <v>2816</v>
      </c>
      <c r="O3590" t="s">
        <v>2817</v>
      </c>
      <c r="P3590" s="211">
        <v>5</v>
      </c>
      <c r="S3590" t="s">
        <v>2818</v>
      </c>
      <c r="T3590" t="s">
        <v>2685</v>
      </c>
      <c r="U3590" s="213">
        <v>7305</v>
      </c>
      <c r="V3590" t="s">
        <v>3062</v>
      </c>
      <c r="W3590" t="s">
        <v>2820</v>
      </c>
      <c r="X3590" t="s">
        <v>2688</v>
      </c>
      <c r="Y3590" t="s">
        <v>2689</v>
      </c>
      <c r="Z3590" t="s">
        <v>2690</v>
      </c>
      <c r="AA3590">
        <v>2130176</v>
      </c>
    </row>
    <row r="3591" spans="1:30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25">
        <f t="shared" si="280"/>
        <v>10000</v>
      </c>
      <c r="G3591" s="214">
        <v>1248498</v>
      </c>
      <c r="H3591" s="210">
        <v>37026.429976851854</v>
      </c>
      <c r="I3591" t="s">
        <v>3157</v>
      </c>
      <c r="M3591" t="s">
        <v>3795</v>
      </c>
      <c r="N3591" t="s">
        <v>3275</v>
      </c>
      <c r="O3591" t="s">
        <v>1250</v>
      </c>
      <c r="Q3591" s="211">
        <v>10000</v>
      </c>
      <c r="S3591" t="s">
        <v>3796</v>
      </c>
      <c r="T3591" t="s">
        <v>2685</v>
      </c>
      <c r="U3591" s="213">
        <v>4.7350000000000003</v>
      </c>
      <c r="V3591" t="s">
        <v>1092</v>
      </c>
      <c r="W3591" t="s">
        <v>3491</v>
      </c>
      <c r="X3591" t="s">
        <v>3492</v>
      </c>
      <c r="Y3591" t="s">
        <v>3280</v>
      </c>
      <c r="Z3591" t="s">
        <v>4117</v>
      </c>
      <c r="AA3591">
        <v>790686</v>
      </c>
      <c r="AB3591" s="210">
        <v>37027.875</v>
      </c>
      <c r="AC3591" s="210">
        <v>37027.875</v>
      </c>
    </row>
    <row r="3592" spans="1:30" x14ac:dyDescent="0.2">
      <c r="A3592" s="44" t="str">
        <f t="shared" si="276"/>
        <v>US Natural Gas Financial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30</v>
      </c>
      <c r="F3592" s="225">
        <f t="shared" si="280"/>
        <v>150000</v>
      </c>
      <c r="G3592" s="214">
        <v>1248499</v>
      </c>
      <c r="H3592" s="210">
        <v>37026.429988425924</v>
      </c>
      <c r="I3592" t="s">
        <v>3524</v>
      </c>
      <c r="M3592" t="s">
        <v>3795</v>
      </c>
      <c r="N3592" t="s">
        <v>3303</v>
      </c>
      <c r="O3592" t="s">
        <v>3640</v>
      </c>
      <c r="P3592" s="211">
        <v>5000</v>
      </c>
      <c r="S3592" t="s">
        <v>3796</v>
      </c>
      <c r="T3592" t="s">
        <v>2685</v>
      </c>
      <c r="U3592" s="213">
        <v>-1.1399999999999999</v>
      </c>
      <c r="V3592" t="s">
        <v>3677</v>
      </c>
      <c r="W3592" t="s">
        <v>3641</v>
      </c>
      <c r="X3592" t="s">
        <v>3642</v>
      </c>
      <c r="Y3592" t="s">
        <v>2803</v>
      </c>
      <c r="Z3592" t="s">
        <v>4117</v>
      </c>
      <c r="AA3592" t="s">
        <v>2392</v>
      </c>
      <c r="AB3592" s="210">
        <v>37043.875</v>
      </c>
      <c r="AC3592" s="210">
        <v>37072.875</v>
      </c>
      <c r="AD3592">
        <f>(AC3592-AB3592+1)*SUM(P3592:Q3592)</f>
        <v>150000</v>
      </c>
    </row>
    <row r="3593" spans="1:30" x14ac:dyDescent="0.2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31</v>
      </c>
      <c r="F3593" s="225">
        <f t="shared" si="280"/>
        <v>155000</v>
      </c>
      <c r="G3593" s="214">
        <v>1248500</v>
      </c>
      <c r="H3593" s="210">
        <v>37026.430023148147</v>
      </c>
      <c r="I3593" t="s">
        <v>3261</v>
      </c>
      <c r="M3593" t="s">
        <v>3795</v>
      </c>
      <c r="N3593" t="s">
        <v>3247</v>
      </c>
      <c r="O3593" t="s">
        <v>3300</v>
      </c>
      <c r="P3593" s="211">
        <v>5000</v>
      </c>
      <c r="S3593" t="s">
        <v>3796</v>
      </c>
      <c r="T3593" t="s">
        <v>2685</v>
      </c>
      <c r="U3593" s="213">
        <v>4.6074999999999999</v>
      </c>
      <c r="V3593" t="s">
        <v>3262</v>
      </c>
      <c r="W3593" t="s">
        <v>3975</v>
      </c>
      <c r="X3593" t="s">
        <v>3250</v>
      </c>
      <c r="Y3593" t="s">
        <v>2803</v>
      </c>
      <c r="Z3593" t="s">
        <v>4117</v>
      </c>
      <c r="AA3593" t="s">
        <v>2393</v>
      </c>
      <c r="AB3593" s="210">
        <v>37073.875</v>
      </c>
      <c r="AC3593" s="210">
        <v>37103.875</v>
      </c>
      <c r="AD3593">
        <f>(AC3593-AB3593+1)*SUM(P3593:Q3593)</f>
        <v>155000</v>
      </c>
    </row>
    <row r="3594" spans="1:30" x14ac:dyDescent="0.2">
      <c r="A3594" s="44" t="str">
        <f t="shared" si="276"/>
        <v>US Power Physical</v>
      </c>
      <c r="B3594" s="44" t="str">
        <f t="shared" si="277"/>
        <v>US</v>
      </c>
      <c r="C3594" s="44" t="str">
        <f t="shared" si="278"/>
        <v>Power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5</v>
      </c>
      <c r="F3594" s="225">
        <f t="shared" si="280"/>
        <v>250</v>
      </c>
      <c r="G3594" s="214">
        <v>1248502</v>
      </c>
      <c r="H3594" s="210">
        <v>37026.430034722223</v>
      </c>
      <c r="I3594" t="s">
        <v>2632</v>
      </c>
      <c r="M3594" t="s">
        <v>3886</v>
      </c>
      <c r="N3594" t="s">
        <v>3096</v>
      </c>
      <c r="O3594" t="s">
        <v>1118</v>
      </c>
      <c r="Q3594" s="211">
        <v>50</v>
      </c>
      <c r="S3594" t="s">
        <v>3794</v>
      </c>
      <c r="T3594" t="s">
        <v>2685</v>
      </c>
      <c r="U3594" s="213">
        <v>48</v>
      </c>
      <c r="V3594" t="s">
        <v>3197</v>
      </c>
      <c r="W3594" t="s">
        <v>3138</v>
      </c>
      <c r="X3594" t="s">
        <v>3139</v>
      </c>
      <c r="Y3594" t="s">
        <v>3074</v>
      </c>
      <c r="Z3594" t="s">
        <v>4112</v>
      </c>
      <c r="AA3594">
        <v>611384.1</v>
      </c>
      <c r="AB3594" s="210">
        <v>37032.875</v>
      </c>
      <c r="AC3594" s="210">
        <v>37036.875</v>
      </c>
    </row>
    <row r="3595" spans="1:30" x14ac:dyDescent="0.2">
      <c r="A3595" s="44" t="str">
        <f t="shared" ref="A3595:A3658" si="281">B3595&amp;" "&amp;C3595&amp;" "&amp;D3595</f>
        <v>US Natural Gas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153</v>
      </c>
      <c r="F3595" s="225">
        <f t="shared" ref="F3595:F3658" si="285">E3595*SUM(P3595:Q3595)</f>
        <v>765000</v>
      </c>
      <c r="G3595" s="214">
        <v>1248506</v>
      </c>
      <c r="H3595" s="210">
        <v>37026.430127314816</v>
      </c>
      <c r="I3595" t="s">
        <v>3272</v>
      </c>
      <c r="M3595" t="s">
        <v>3795</v>
      </c>
      <c r="N3595" t="s">
        <v>3247</v>
      </c>
      <c r="O3595" t="s">
        <v>3430</v>
      </c>
      <c r="P3595" s="211">
        <v>5000</v>
      </c>
      <c r="S3595" t="s">
        <v>3796</v>
      </c>
      <c r="T3595" t="s">
        <v>2685</v>
      </c>
      <c r="U3595" s="213">
        <v>4.6399999999999997</v>
      </c>
      <c r="V3595" t="s">
        <v>2390</v>
      </c>
      <c r="W3595" t="s">
        <v>3975</v>
      </c>
      <c r="X3595" t="s">
        <v>3250</v>
      </c>
      <c r="Y3595" t="s">
        <v>2803</v>
      </c>
      <c r="Z3595" t="s">
        <v>4117</v>
      </c>
      <c r="AA3595" t="s">
        <v>2394</v>
      </c>
      <c r="AB3595" s="210">
        <v>37043</v>
      </c>
      <c r="AC3595" s="210">
        <v>37195</v>
      </c>
      <c r="AD3595">
        <f>(AC3595-AB3595+1)*SUM(P3595:Q3595)</f>
        <v>765000</v>
      </c>
    </row>
    <row r="3596" spans="1:30" x14ac:dyDescent="0.2">
      <c r="A3596" s="44" t="str">
        <f t="shared" si="281"/>
        <v>US Natural Gas Financial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31</v>
      </c>
      <c r="F3596" s="225">
        <f t="shared" si="285"/>
        <v>465000</v>
      </c>
      <c r="G3596" s="214">
        <v>1248504</v>
      </c>
      <c r="H3596" s="210">
        <v>37026.430127314816</v>
      </c>
      <c r="I3596" t="s">
        <v>3429</v>
      </c>
      <c r="M3596" t="s">
        <v>3795</v>
      </c>
      <c r="N3596" t="s">
        <v>3247</v>
      </c>
      <c r="O3596" t="s">
        <v>3300</v>
      </c>
      <c r="P3596" s="211">
        <v>15000</v>
      </c>
      <c r="S3596" t="s">
        <v>3796</v>
      </c>
      <c r="T3596" t="s">
        <v>2685</v>
      </c>
      <c r="U3596" s="213">
        <v>4.6025</v>
      </c>
      <c r="V3596" t="s">
        <v>3431</v>
      </c>
      <c r="W3596" t="s">
        <v>3975</v>
      </c>
      <c r="X3596" t="s">
        <v>3250</v>
      </c>
      <c r="Y3596" t="s">
        <v>2803</v>
      </c>
      <c r="Z3596" t="s">
        <v>4117</v>
      </c>
      <c r="AA3596" t="s">
        <v>2395</v>
      </c>
      <c r="AB3596" s="210">
        <v>37073.875</v>
      </c>
      <c r="AC3596" s="210">
        <v>37103.875</v>
      </c>
      <c r="AD3596">
        <f>(AC3596-AB3596+1)*SUM(P3596:Q3596)</f>
        <v>465000</v>
      </c>
    </row>
    <row r="3597" spans="1:30" x14ac:dyDescent="0.2">
      <c r="A3597" s="44" t="str">
        <f t="shared" si="281"/>
        <v xml:space="preserve"> Natural Gas Physical</v>
      </c>
      <c r="B3597" s="44" t="str">
        <f t="shared" si="282"/>
        <v/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30</v>
      </c>
      <c r="F3597" s="225">
        <f t="shared" si="285"/>
        <v>150000</v>
      </c>
      <c r="G3597" s="214">
        <v>1248507</v>
      </c>
      <c r="H3597" s="210">
        <v>37026.430138888885</v>
      </c>
      <c r="I3597" t="s">
        <v>3822</v>
      </c>
      <c r="M3597" t="s">
        <v>3795</v>
      </c>
      <c r="N3597" t="s">
        <v>3623</v>
      </c>
      <c r="O3597" t="s">
        <v>1707</v>
      </c>
      <c r="Q3597" s="211">
        <v>5000</v>
      </c>
      <c r="S3597" t="s">
        <v>4320</v>
      </c>
      <c r="T3597" t="s">
        <v>3625</v>
      </c>
      <c r="U3597" s="213">
        <v>6.1950000000000003</v>
      </c>
      <c r="V3597" t="s">
        <v>2256</v>
      </c>
      <c r="W3597" t="s">
        <v>1471</v>
      </c>
      <c r="X3597" t="s">
        <v>3628</v>
      </c>
      <c r="Y3597" t="s">
        <v>3280</v>
      </c>
      <c r="Z3597" t="s">
        <v>4118</v>
      </c>
      <c r="AA3597">
        <v>790687</v>
      </c>
      <c r="AB3597" s="210">
        <v>37043.875</v>
      </c>
      <c r="AC3597" s="210">
        <v>37072.875</v>
      </c>
    </row>
    <row r="3598" spans="1:30" x14ac:dyDescent="0.2">
      <c r="A3598" s="44" t="str">
        <f t="shared" si="281"/>
        <v>US Natural Gas Financial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30</v>
      </c>
      <c r="F3598" s="225">
        <f t="shared" si="285"/>
        <v>450000</v>
      </c>
      <c r="G3598" s="214">
        <v>1248508</v>
      </c>
      <c r="H3598" s="210">
        <v>37026.430219907408</v>
      </c>
      <c r="I3598" t="s">
        <v>3272</v>
      </c>
      <c r="M3598" t="s">
        <v>3795</v>
      </c>
      <c r="N3598" t="s">
        <v>3247</v>
      </c>
      <c r="O3598" t="s">
        <v>3248</v>
      </c>
      <c r="P3598" s="211">
        <v>15000</v>
      </c>
      <c r="S3598" t="s">
        <v>3796</v>
      </c>
      <c r="T3598" t="s">
        <v>2685</v>
      </c>
      <c r="U3598" s="213">
        <v>4.53</v>
      </c>
      <c r="V3598" t="s">
        <v>2390</v>
      </c>
      <c r="W3598" t="s">
        <v>3975</v>
      </c>
      <c r="X3598" t="s">
        <v>3250</v>
      </c>
      <c r="Y3598" t="s">
        <v>2803</v>
      </c>
      <c r="Z3598" t="s">
        <v>4117</v>
      </c>
      <c r="AA3598" t="s">
        <v>2396</v>
      </c>
      <c r="AB3598" s="210">
        <v>37043.875</v>
      </c>
      <c r="AC3598" s="210">
        <v>37072.875</v>
      </c>
      <c r="AD3598">
        <f>(AC3598-AB3598+1)*SUM(P3598:Q3598)</f>
        <v>450000</v>
      </c>
    </row>
    <row r="3599" spans="1:30" x14ac:dyDescent="0.2">
      <c r="A3599" s="44" t="str">
        <f t="shared" si="281"/>
        <v>US Natural Gas Financial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16</v>
      </c>
      <c r="F3599" s="225">
        <f t="shared" si="285"/>
        <v>80000</v>
      </c>
      <c r="G3599" s="214">
        <v>1248509</v>
      </c>
      <c r="H3599" s="210">
        <v>37026.430243055554</v>
      </c>
      <c r="I3599" t="s">
        <v>2397</v>
      </c>
      <c r="M3599" t="s">
        <v>3795</v>
      </c>
      <c r="N3599" t="s">
        <v>3247</v>
      </c>
      <c r="O3599" t="s">
        <v>3422</v>
      </c>
      <c r="P3599" s="211">
        <v>5000</v>
      </c>
      <c r="S3599" t="s">
        <v>3796</v>
      </c>
      <c r="T3599" t="s">
        <v>2685</v>
      </c>
      <c r="U3599" s="213">
        <v>4.49</v>
      </c>
      <c r="V3599" t="s">
        <v>2398</v>
      </c>
      <c r="W3599" t="s">
        <v>3424</v>
      </c>
      <c r="X3599" t="s">
        <v>3425</v>
      </c>
      <c r="Y3599" t="s">
        <v>2803</v>
      </c>
      <c r="Z3599" t="s">
        <v>4117</v>
      </c>
      <c r="AA3599" t="s">
        <v>2399</v>
      </c>
      <c r="AB3599" s="210">
        <v>37027.875</v>
      </c>
      <c r="AC3599" s="210">
        <v>37042.875</v>
      </c>
      <c r="AD3599">
        <f>(AC3599-AB3599+1)*SUM(P3599:Q3599)</f>
        <v>80000</v>
      </c>
    </row>
    <row r="3600" spans="1:30" x14ac:dyDescent="0.2">
      <c r="A3600" s="44" t="str">
        <f t="shared" si="281"/>
        <v>US Natural Gas Financial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153</v>
      </c>
      <c r="F3600" s="225">
        <f t="shared" si="285"/>
        <v>765000</v>
      </c>
      <c r="G3600" s="214">
        <v>1248510</v>
      </c>
      <c r="H3600" s="210">
        <v>37026.430300925924</v>
      </c>
      <c r="I3600" t="s">
        <v>3272</v>
      </c>
      <c r="M3600" t="s">
        <v>3795</v>
      </c>
      <c r="N3600" t="s">
        <v>3247</v>
      </c>
      <c r="O3600" t="s">
        <v>3430</v>
      </c>
      <c r="P3600" s="211">
        <v>5000</v>
      </c>
      <c r="S3600" t="s">
        <v>3796</v>
      </c>
      <c r="T3600" t="s">
        <v>2685</v>
      </c>
      <c r="U3600" s="213">
        <v>4.63</v>
      </c>
      <c r="V3600" t="s">
        <v>2390</v>
      </c>
      <c r="W3600" t="s">
        <v>3975</v>
      </c>
      <c r="X3600" t="s">
        <v>3250</v>
      </c>
      <c r="Y3600" t="s">
        <v>2803</v>
      </c>
      <c r="Z3600" t="s">
        <v>4117</v>
      </c>
      <c r="AA3600" t="s">
        <v>2400</v>
      </c>
      <c r="AB3600" s="210">
        <v>37043</v>
      </c>
      <c r="AC3600" s="210">
        <v>37195</v>
      </c>
      <c r="AD3600">
        <f>(AC3600-AB3600+1)*SUM(P3600:Q3600)</f>
        <v>765000</v>
      </c>
    </row>
    <row r="3601" spans="1:30" x14ac:dyDescent="0.2">
      <c r="A3601" s="44" t="str">
        <f t="shared" si="281"/>
        <v xml:space="preserve"> Natural Gas Financial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31</v>
      </c>
      <c r="F3601" s="225">
        <f t="shared" si="285"/>
        <v>930000</v>
      </c>
      <c r="G3601" s="214">
        <v>1248511</v>
      </c>
      <c r="H3601" s="210">
        <v>37026.430312500001</v>
      </c>
      <c r="I3601" t="s">
        <v>2623</v>
      </c>
      <c r="M3601" t="s">
        <v>3795</v>
      </c>
      <c r="N3601" t="s">
        <v>2401</v>
      </c>
      <c r="O3601" t="s">
        <v>2402</v>
      </c>
      <c r="Q3601" s="211">
        <v>30000</v>
      </c>
      <c r="S3601" t="s">
        <v>4320</v>
      </c>
      <c r="T3601" t="s">
        <v>3625</v>
      </c>
      <c r="U3601" s="213">
        <v>0.85</v>
      </c>
      <c r="V3601" t="s">
        <v>1460</v>
      </c>
      <c r="W3601" t="s">
        <v>2403</v>
      </c>
      <c r="X3601" t="s">
        <v>2404</v>
      </c>
      <c r="Y3601" t="s">
        <v>2803</v>
      </c>
      <c r="Z3601" t="s">
        <v>4118</v>
      </c>
      <c r="AA3601" t="s">
        <v>2405</v>
      </c>
      <c r="AB3601" s="210">
        <v>37073</v>
      </c>
      <c r="AC3601" s="210">
        <v>37103</v>
      </c>
    </row>
    <row r="3602" spans="1:30" x14ac:dyDescent="0.2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16</v>
      </c>
      <c r="F3602" s="225">
        <f t="shared" si="285"/>
        <v>8800</v>
      </c>
      <c r="G3602" s="214">
        <v>1248512</v>
      </c>
      <c r="H3602" s="210">
        <v>37026.430393518516</v>
      </c>
      <c r="I3602" t="s">
        <v>1791</v>
      </c>
      <c r="M3602" t="s">
        <v>3795</v>
      </c>
      <c r="N3602" t="s">
        <v>3247</v>
      </c>
      <c r="O3602" t="s">
        <v>3422</v>
      </c>
      <c r="Q3602" s="211">
        <v>550</v>
      </c>
      <c r="S3602" t="s">
        <v>3796</v>
      </c>
      <c r="T3602" t="s">
        <v>2685</v>
      </c>
      <c r="U3602" s="213">
        <v>4.4950000000000001</v>
      </c>
      <c r="V3602" t="s">
        <v>1792</v>
      </c>
      <c r="W3602" t="s">
        <v>3424</v>
      </c>
      <c r="X3602" t="s">
        <v>3425</v>
      </c>
      <c r="Y3602" t="s">
        <v>2803</v>
      </c>
      <c r="Z3602" t="s">
        <v>4117</v>
      </c>
      <c r="AA3602" t="s">
        <v>2406</v>
      </c>
      <c r="AB3602" s="210">
        <v>37027.875</v>
      </c>
      <c r="AC3602" s="210">
        <v>37042.875</v>
      </c>
      <c r="AD3602">
        <f>(AC3602-AB3602+1)*SUM(P3602:Q3602)</f>
        <v>8800</v>
      </c>
    </row>
    <row r="3603" spans="1:30" x14ac:dyDescent="0.2">
      <c r="A3603" s="44" t="str">
        <f t="shared" si="281"/>
        <v xml:space="preserve"> Metals Financial</v>
      </c>
      <c r="B3603" s="44" t="str">
        <f t="shared" si="282"/>
        <v/>
      </c>
      <c r="C3603" s="44" t="str">
        <f t="shared" si="283"/>
        <v>Metals</v>
      </c>
      <c r="D3603" s="44" t="str">
        <f t="shared" si="284"/>
        <v>Financial</v>
      </c>
      <c r="E3603" s="44">
        <f>IF(VLOOKUP(S3603,'DD-Lookup'!$J$6:$L$50,3,FALSE)="Monthly",(YEAR(AC3603)-YEAR(AB3603))*12+MONTH(AC3603)-MONTH(AB3603)+1,(AC3603-AB3603+1))</f>
        <v>1</v>
      </c>
      <c r="F3603" s="225">
        <f t="shared" si="285"/>
        <v>5</v>
      </c>
      <c r="G3603" s="214">
        <v>1248513</v>
      </c>
      <c r="H3603" s="210">
        <v>37026.430497685185</v>
      </c>
      <c r="I3603" t="s">
        <v>2932</v>
      </c>
      <c r="M3603" t="s">
        <v>3801</v>
      </c>
      <c r="N3603" t="s">
        <v>2816</v>
      </c>
      <c r="O3603" t="s">
        <v>2817</v>
      </c>
      <c r="P3603" s="211">
        <v>5</v>
      </c>
      <c r="S3603" t="s">
        <v>2818</v>
      </c>
      <c r="T3603" t="s">
        <v>2685</v>
      </c>
      <c r="U3603" s="213">
        <v>7305</v>
      </c>
      <c r="V3603" t="s">
        <v>2933</v>
      </c>
      <c r="W3603" t="s">
        <v>2820</v>
      </c>
      <c r="X3603" t="s">
        <v>2688</v>
      </c>
      <c r="Y3603" t="s">
        <v>2689</v>
      </c>
      <c r="Z3603" t="s">
        <v>2690</v>
      </c>
      <c r="AA3603">
        <v>2130178</v>
      </c>
    </row>
    <row r="3604" spans="1:30" x14ac:dyDescent="0.2">
      <c r="A3604" s="44" t="str">
        <f t="shared" si="281"/>
        <v xml:space="preserve"> Metals Financial</v>
      </c>
      <c r="B3604" s="44" t="str">
        <f t="shared" si="282"/>
        <v/>
      </c>
      <c r="C3604" s="44" t="str">
        <f t="shared" si="283"/>
        <v>Metals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1</v>
      </c>
      <c r="F3604" s="225">
        <f t="shared" si="285"/>
        <v>5</v>
      </c>
      <c r="G3604" s="214">
        <v>1248514</v>
      </c>
      <c r="H3604" s="210">
        <v>37026.430532407408</v>
      </c>
      <c r="I3604" t="s">
        <v>2876</v>
      </c>
      <c r="M3604" t="s">
        <v>3801</v>
      </c>
      <c r="N3604" t="s">
        <v>2782</v>
      </c>
      <c r="O3604" t="s">
        <v>2783</v>
      </c>
      <c r="P3604" s="211">
        <v>5</v>
      </c>
      <c r="S3604" t="s">
        <v>2684</v>
      </c>
      <c r="T3604" t="s">
        <v>2685</v>
      </c>
      <c r="U3604" s="213">
        <v>1509</v>
      </c>
      <c r="V3604" t="s">
        <v>2877</v>
      </c>
      <c r="W3604" t="s">
        <v>2732</v>
      </c>
      <c r="X3604" t="s">
        <v>2688</v>
      </c>
      <c r="Y3604" t="s">
        <v>2689</v>
      </c>
      <c r="Z3604" t="s">
        <v>2690</v>
      </c>
      <c r="AA3604">
        <v>2130180</v>
      </c>
    </row>
    <row r="3605" spans="1:30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153</v>
      </c>
      <c r="F3605" s="225">
        <f t="shared" si="285"/>
        <v>382500</v>
      </c>
      <c r="G3605" s="214">
        <v>1248515</v>
      </c>
      <c r="H3605" s="210">
        <v>37026.430590277778</v>
      </c>
      <c r="I3605" t="s">
        <v>3324</v>
      </c>
      <c r="M3605" t="s">
        <v>3795</v>
      </c>
      <c r="N3605" t="s">
        <v>3247</v>
      </c>
      <c r="O3605" t="s">
        <v>3430</v>
      </c>
      <c r="Q3605" s="211">
        <v>2500</v>
      </c>
      <c r="S3605" t="s">
        <v>3796</v>
      </c>
      <c r="T3605" t="s">
        <v>2685</v>
      </c>
      <c r="U3605" s="213">
        <v>4.6449999999999996</v>
      </c>
      <c r="V3605" t="s">
        <v>1476</v>
      </c>
      <c r="W3605" t="s">
        <v>3975</v>
      </c>
      <c r="X3605" t="s">
        <v>3250</v>
      </c>
      <c r="Y3605" t="s">
        <v>2803</v>
      </c>
      <c r="Z3605" t="s">
        <v>4117</v>
      </c>
      <c r="AA3605" t="s">
        <v>2407</v>
      </c>
      <c r="AB3605" s="210">
        <v>37043</v>
      </c>
      <c r="AC3605" s="210">
        <v>37195</v>
      </c>
      <c r="AD3605">
        <f t="shared" ref="AD3605:AD3610" si="286">(AC3605-AB3605+1)*SUM(P3605:Q3605)</f>
        <v>382500</v>
      </c>
    </row>
    <row r="3606" spans="1:30" x14ac:dyDescent="0.2">
      <c r="A3606" s="44" t="str">
        <f t="shared" si="281"/>
        <v>US Natural Gas Financial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30</v>
      </c>
      <c r="F3606" s="225">
        <f t="shared" si="285"/>
        <v>150000</v>
      </c>
      <c r="G3606" s="214">
        <v>1248516</v>
      </c>
      <c r="H3606" s="210">
        <v>37026.430601851855</v>
      </c>
      <c r="I3606" t="s">
        <v>3565</v>
      </c>
      <c r="M3606" t="s">
        <v>3795</v>
      </c>
      <c r="N3606" t="s">
        <v>3303</v>
      </c>
      <c r="O3606" t="s">
        <v>1341</v>
      </c>
      <c r="P3606" s="211">
        <v>5000</v>
      </c>
      <c r="S3606" t="s">
        <v>3796</v>
      </c>
      <c r="T3606" t="s">
        <v>2685</v>
      </c>
      <c r="U3606" s="213">
        <v>-0.78500000000000003</v>
      </c>
      <c r="V3606" t="s">
        <v>1929</v>
      </c>
      <c r="W3606" t="s">
        <v>1342</v>
      </c>
      <c r="X3606" t="s">
        <v>1343</v>
      </c>
      <c r="Y3606" t="s">
        <v>2803</v>
      </c>
      <c r="Z3606" t="s">
        <v>4117</v>
      </c>
      <c r="AA3606" t="s">
        <v>2408</v>
      </c>
      <c r="AB3606" s="210">
        <v>37043.875</v>
      </c>
      <c r="AC3606" s="210">
        <v>37072.875</v>
      </c>
      <c r="AD3606">
        <f t="shared" si="286"/>
        <v>150000</v>
      </c>
    </row>
    <row r="3607" spans="1:30" x14ac:dyDescent="0.2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30</v>
      </c>
      <c r="F3607" s="225">
        <f t="shared" si="285"/>
        <v>450000</v>
      </c>
      <c r="G3607" s="214">
        <v>1248517</v>
      </c>
      <c r="H3607" s="210">
        <v>37026.430625000001</v>
      </c>
      <c r="I3607" t="s">
        <v>3268</v>
      </c>
      <c r="M3607" t="s">
        <v>3795</v>
      </c>
      <c r="N3607" t="s">
        <v>3247</v>
      </c>
      <c r="O3607" t="s">
        <v>3248</v>
      </c>
      <c r="Q3607" s="211">
        <v>15000</v>
      </c>
      <c r="S3607" t="s">
        <v>3796</v>
      </c>
      <c r="T3607" t="s">
        <v>2685</v>
      </c>
      <c r="U3607" s="213">
        <v>4.5350000000000001</v>
      </c>
      <c r="V3607" t="s">
        <v>3749</v>
      </c>
      <c r="W3607" t="s">
        <v>3975</v>
      </c>
      <c r="X3607" t="s">
        <v>3250</v>
      </c>
      <c r="Y3607" t="s">
        <v>2803</v>
      </c>
      <c r="Z3607" t="s">
        <v>4117</v>
      </c>
      <c r="AA3607" t="s">
        <v>2409</v>
      </c>
      <c r="AB3607" s="210">
        <v>37043.875</v>
      </c>
      <c r="AC3607" s="210">
        <v>37072.875</v>
      </c>
      <c r="AD3607">
        <f t="shared" si="286"/>
        <v>450000</v>
      </c>
    </row>
    <row r="3608" spans="1:30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16</v>
      </c>
      <c r="F3608" s="225">
        <f t="shared" si="285"/>
        <v>160000</v>
      </c>
      <c r="G3608" s="214">
        <v>1248518</v>
      </c>
      <c r="H3608" s="210">
        <v>37026.430648148147</v>
      </c>
      <c r="I3608" t="s">
        <v>3163</v>
      </c>
      <c r="M3608" t="s">
        <v>3795</v>
      </c>
      <c r="N3608" t="s">
        <v>3247</v>
      </c>
      <c r="O3608" t="s">
        <v>3422</v>
      </c>
      <c r="P3608" s="211">
        <v>10000</v>
      </c>
      <c r="S3608" t="s">
        <v>3796</v>
      </c>
      <c r="T3608" t="s">
        <v>2685</v>
      </c>
      <c r="U3608" s="213">
        <v>4.4800000000000004</v>
      </c>
      <c r="V3608" t="s">
        <v>3531</v>
      </c>
      <c r="W3608" t="s">
        <v>3424</v>
      </c>
      <c r="X3608" t="s">
        <v>3425</v>
      </c>
      <c r="Y3608" t="s">
        <v>2803</v>
      </c>
      <c r="Z3608" t="s">
        <v>4117</v>
      </c>
      <c r="AA3608" t="s">
        <v>2410</v>
      </c>
      <c r="AB3608" s="210">
        <v>37027.875</v>
      </c>
      <c r="AC3608" s="210">
        <v>37042.875</v>
      </c>
      <c r="AD3608">
        <f t="shared" si="286"/>
        <v>160000</v>
      </c>
    </row>
    <row r="3609" spans="1:30" x14ac:dyDescent="0.2">
      <c r="A3609" s="44" t="str">
        <f t="shared" si="281"/>
        <v>US Natural Gas Financial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153</v>
      </c>
      <c r="F3609" s="225">
        <f t="shared" si="285"/>
        <v>765000</v>
      </c>
      <c r="G3609" s="214">
        <v>1248519</v>
      </c>
      <c r="H3609" s="210">
        <v>37026.430659722224</v>
      </c>
      <c r="I3609" t="s">
        <v>3785</v>
      </c>
      <c r="M3609" t="s">
        <v>3795</v>
      </c>
      <c r="N3609" t="s">
        <v>3247</v>
      </c>
      <c r="O3609" t="s">
        <v>3430</v>
      </c>
      <c r="P3609" s="211">
        <v>5000</v>
      </c>
      <c r="S3609" t="s">
        <v>3796</v>
      </c>
      <c r="T3609" t="s">
        <v>2685</v>
      </c>
      <c r="U3609" s="213">
        <v>4.63</v>
      </c>
      <c r="V3609" t="s">
        <v>2290</v>
      </c>
      <c r="W3609" t="s">
        <v>3975</v>
      </c>
      <c r="X3609" t="s">
        <v>3250</v>
      </c>
      <c r="Y3609" t="s">
        <v>2803</v>
      </c>
      <c r="Z3609" t="s">
        <v>4117</v>
      </c>
      <c r="AA3609" t="s">
        <v>2411</v>
      </c>
      <c r="AB3609" s="210">
        <v>37043</v>
      </c>
      <c r="AC3609" s="210">
        <v>37195</v>
      </c>
      <c r="AD3609">
        <f t="shared" si="286"/>
        <v>765000</v>
      </c>
    </row>
    <row r="3610" spans="1:30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16</v>
      </c>
      <c r="F3610" s="225">
        <f t="shared" si="285"/>
        <v>80000</v>
      </c>
      <c r="G3610" s="214">
        <v>1248520</v>
      </c>
      <c r="H3610" s="210">
        <v>37026.430717592593</v>
      </c>
      <c r="I3610" t="s">
        <v>3287</v>
      </c>
      <c r="M3610" t="s">
        <v>3795</v>
      </c>
      <c r="N3610" t="s">
        <v>3247</v>
      </c>
      <c r="O3610" t="s">
        <v>3422</v>
      </c>
      <c r="P3610" s="211">
        <v>5000</v>
      </c>
      <c r="S3610" t="s">
        <v>3796</v>
      </c>
      <c r="T3610" t="s">
        <v>2685</v>
      </c>
      <c r="U3610" s="213">
        <v>4.4800000000000004</v>
      </c>
      <c r="V3610" t="s">
        <v>1037</v>
      </c>
      <c r="W3610" t="s">
        <v>3424</v>
      </c>
      <c r="X3610" t="s">
        <v>3425</v>
      </c>
      <c r="Y3610" t="s">
        <v>2803</v>
      </c>
      <c r="Z3610" t="s">
        <v>4117</v>
      </c>
      <c r="AA3610" t="s">
        <v>2412</v>
      </c>
      <c r="AB3610" s="210">
        <v>37027.875</v>
      </c>
      <c r="AC3610" s="210">
        <v>37042.875</v>
      </c>
      <c r="AD3610">
        <f t="shared" si="286"/>
        <v>80000</v>
      </c>
    </row>
    <row r="3611" spans="1:30" x14ac:dyDescent="0.2">
      <c r="A3611" s="44" t="str">
        <f t="shared" si="281"/>
        <v>US Power Physical</v>
      </c>
      <c r="B3611" s="44" t="str">
        <f t="shared" si="282"/>
        <v>US</v>
      </c>
      <c r="C3611" s="44" t="str">
        <f t="shared" si="283"/>
        <v>Power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62</v>
      </c>
      <c r="F3611" s="225">
        <f t="shared" si="285"/>
        <v>3100</v>
      </c>
      <c r="G3611" s="214">
        <v>1248521</v>
      </c>
      <c r="H3611" s="210">
        <v>37026.430775462963</v>
      </c>
      <c r="I3611" t="s">
        <v>3160</v>
      </c>
      <c r="M3611" t="s">
        <v>3886</v>
      </c>
      <c r="N3611" t="s">
        <v>3096</v>
      </c>
      <c r="O3611" t="s">
        <v>2362</v>
      </c>
      <c r="P3611" s="211">
        <v>50</v>
      </c>
      <c r="S3611" t="s">
        <v>3794</v>
      </c>
      <c r="T3611" t="s">
        <v>2685</v>
      </c>
      <c r="U3611" s="213">
        <v>97.75</v>
      </c>
      <c r="V3611" t="s">
        <v>2363</v>
      </c>
      <c r="W3611" t="s">
        <v>3178</v>
      </c>
      <c r="X3611" t="s">
        <v>3179</v>
      </c>
      <c r="Y3611" t="s">
        <v>3074</v>
      </c>
      <c r="Z3611" t="s">
        <v>4112</v>
      </c>
      <c r="AA3611">
        <v>611385.1</v>
      </c>
      <c r="AB3611" s="210">
        <v>37073.591666666667</v>
      </c>
      <c r="AC3611" s="210">
        <v>37134.591666666667</v>
      </c>
    </row>
    <row r="3612" spans="1:30" x14ac:dyDescent="0.2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30</v>
      </c>
      <c r="F3612" s="225">
        <f t="shared" si="285"/>
        <v>450000</v>
      </c>
      <c r="G3612" s="214">
        <v>1248522</v>
      </c>
      <c r="H3612" s="210">
        <v>37026.430787037039</v>
      </c>
      <c r="I3612" t="s">
        <v>3310</v>
      </c>
      <c r="M3612" t="s">
        <v>3795</v>
      </c>
      <c r="N3612" t="s">
        <v>3247</v>
      </c>
      <c r="O3612" t="s">
        <v>3248</v>
      </c>
      <c r="P3612" s="211">
        <v>15000</v>
      </c>
      <c r="S3612" t="s">
        <v>3796</v>
      </c>
      <c r="T3612" t="s">
        <v>2685</v>
      </c>
      <c r="U3612" s="213">
        <v>4.53</v>
      </c>
      <c r="V3612" t="s">
        <v>1580</v>
      </c>
      <c r="W3612" t="s">
        <v>3975</v>
      </c>
      <c r="X3612" t="s">
        <v>3250</v>
      </c>
      <c r="Y3612" t="s">
        <v>2803</v>
      </c>
      <c r="Z3612" t="s">
        <v>4117</v>
      </c>
      <c r="AA3612" t="s">
        <v>2413</v>
      </c>
      <c r="AB3612" s="210">
        <v>37043.875</v>
      </c>
      <c r="AC3612" s="210">
        <v>37072.875</v>
      </c>
      <c r="AD3612">
        <f>(AC3612-AB3612+1)*SUM(P3612:Q3612)</f>
        <v>450000</v>
      </c>
    </row>
    <row r="3613" spans="1:30" x14ac:dyDescent="0.2">
      <c r="A3613" s="44" t="str">
        <f t="shared" si="281"/>
        <v>US Natural Gas Financial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16</v>
      </c>
      <c r="F3613" s="225">
        <f t="shared" si="285"/>
        <v>240000</v>
      </c>
      <c r="G3613" s="214">
        <v>1248523</v>
      </c>
      <c r="H3613" s="210">
        <v>37026.430937500001</v>
      </c>
      <c r="I3613" t="s">
        <v>4237</v>
      </c>
      <c r="M3613" t="s">
        <v>3795</v>
      </c>
      <c r="N3613" t="s">
        <v>3247</v>
      </c>
      <c r="O3613" t="s">
        <v>3422</v>
      </c>
      <c r="P3613" s="211">
        <v>15000</v>
      </c>
      <c r="S3613" t="s">
        <v>3796</v>
      </c>
      <c r="T3613" t="s">
        <v>2685</v>
      </c>
      <c r="U3613" s="213">
        <v>4.4749999999999996</v>
      </c>
      <c r="V3613" t="s">
        <v>3423</v>
      </c>
      <c r="W3613" t="s">
        <v>3424</v>
      </c>
      <c r="X3613" t="s">
        <v>3425</v>
      </c>
      <c r="Y3613" t="s">
        <v>2803</v>
      </c>
      <c r="Z3613" t="s">
        <v>4117</v>
      </c>
      <c r="AA3613" t="s">
        <v>2414</v>
      </c>
      <c r="AB3613" s="210">
        <v>37027.875</v>
      </c>
      <c r="AC3613" s="210">
        <v>37042.875</v>
      </c>
      <c r="AD3613">
        <f>(AC3613-AB3613+1)*SUM(P3613:Q3613)</f>
        <v>240000</v>
      </c>
    </row>
    <row r="3614" spans="1:30" x14ac:dyDescent="0.2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30</v>
      </c>
      <c r="F3614" s="225">
        <f t="shared" si="285"/>
        <v>450000</v>
      </c>
      <c r="G3614" s="214">
        <v>1248524</v>
      </c>
      <c r="H3614" s="210">
        <v>37026.430972222224</v>
      </c>
      <c r="I3614" t="s">
        <v>3234</v>
      </c>
      <c r="M3614" t="s">
        <v>3795</v>
      </c>
      <c r="N3614" t="s">
        <v>3247</v>
      </c>
      <c r="O3614" t="s">
        <v>3248</v>
      </c>
      <c r="Q3614" s="211">
        <v>15000</v>
      </c>
      <c r="S3614" t="s">
        <v>3796</v>
      </c>
      <c r="T3614" t="s">
        <v>2685</v>
      </c>
      <c r="U3614" s="213">
        <v>4.5350000000000001</v>
      </c>
      <c r="V3614" t="s">
        <v>3264</v>
      </c>
      <c r="W3614" t="s">
        <v>3975</v>
      </c>
      <c r="X3614" t="s">
        <v>3250</v>
      </c>
      <c r="Y3614" t="s">
        <v>2803</v>
      </c>
      <c r="Z3614" t="s">
        <v>4117</v>
      </c>
      <c r="AA3614" t="s">
        <v>2415</v>
      </c>
      <c r="AB3614" s="210">
        <v>37043.875</v>
      </c>
      <c r="AC3614" s="210">
        <v>37072.875</v>
      </c>
      <c r="AD3614">
        <f>(AC3614-AB3614+1)*SUM(P3614:Q3614)</f>
        <v>450000</v>
      </c>
    </row>
    <row r="3615" spans="1:30" x14ac:dyDescent="0.2">
      <c r="A3615" s="44" t="str">
        <f t="shared" si="281"/>
        <v>US Power Physical</v>
      </c>
      <c r="B3615" s="44" t="str">
        <f t="shared" si="282"/>
        <v>US</v>
      </c>
      <c r="C3615" s="44" t="str">
        <f t="shared" si="283"/>
        <v>Power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2</v>
      </c>
      <c r="F3615" s="225">
        <f t="shared" si="285"/>
        <v>100</v>
      </c>
      <c r="G3615" s="214">
        <v>1248525</v>
      </c>
      <c r="H3615" s="210">
        <v>37026.431377314817</v>
      </c>
      <c r="I3615" t="s">
        <v>3145</v>
      </c>
      <c r="M3615" t="s">
        <v>3886</v>
      </c>
      <c r="N3615" t="s">
        <v>3096</v>
      </c>
      <c r="O3615" t="s">
        <v>3208</v>
      </c>
      <c r="Q3615" s="211">
        <v>50</v>
      </c>
      <c r="S3615" t="s">
        <v>3794</v>
      </c>
      <c r="T3615" t="s">
        <v>2685</v>
      </c>
      <c r="U3615" s="213">
        <v>39</v>
      </c>
      <c r="V3615" t="s">
        <v>3186</v>
      </c>
      <c r="W3615" t="s">
        <v>3138</v>
      </c>
      <c r="X3615" t="s">
        <v>3139</v>
      </c>
      <c r="Y3615" t="s">
        <v>3074</v>
      </c>
      <c r="Z3615" t="s">
        <v>4112</v>
      </c>
      <c r="AA3615">
        <v>611387.1</v>
      </c>
      <c r="AB3615" s="210">
        <v>37028.875</v>
      </c>
      <c r="AC3615" s="210">
        <v>37029.875</v>
      </c>
    </row>
    <row r="3616" spans="1:30" x14ac:dyDescent="0.2">
      <c r="A3616" s="44" t="str">
        <f t="shared" si="281"/>
        <v>US Power Physical</v>
      </c>
      <c r="B3616" s="44" t="str">
        <f t="shared" si="282"/>
        <v>US</v>
      </c>
      <c r="C3616" s="44" t="str">
        <f t="shared" si="283"/>
        <v>Power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3</v>
      </c>
      <c r="F3616" s="225">
        <f t="shared" si="285"/>
        <v>150</v>
      </c>
      <c r="G3616" s="214">
        <v>1248526</v>
      </c>
      <c r="H3616" s="210">
        <v>37026.431388888886</v>
      </c>
      <c r="I3616" t="s">
        <v>3822</v>
      </c>
      <c r="M3616" t="s">
        <v>3886</v>
      </c>
      <c r="N3616" t="s">
        <v>3096</v>
      </c>
      <c r="O3616" t="s">
        <v>1993</v>
      </c>
      <c r="Q3616" s="211">
        <v>50</v>
      </c>
      <c r="S3616" t="s">
        <v>3794</v>
      </c>
      <c r="T3616" t="s">
        <v>2685</v>
      </c>
      <c r="U3616" s="213">
        <v>51</v>
      </c>
      <c r="V3616" t="s">
        <v>3153</v>
      </c>
      <c r="W3616" t="s">
        <v>3138</v>
      </c>
      <c r="X3616" t="s">
        <v>3139</v>
      </c>
      <c r="Y3616" t="s">
        <v>3074</v>
      </c>
      <c r="Z3616" t="s">
        <v>4112</v>
      </c>
      <c r="AA3616">
        <v>611388.1</v>
      </c>
      <c r="AB3616" s="210">
        <v>37040.875</v>
      </c>
      <c r="AC3616" s="210">
        <v>37042.875</v>
      </c>
    </row>
    <row r="3617" spans="1:30" x14ac:dyDescent="0.2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25">
        <f t="shared" si="285"/>
        <v>3</v>
      </c>
      <c r="G3617" s="214">
        <v>1248527</v>
      </c>
      <c r="H3617" s="210">
        <v>37026.431423611109</v>
      </c>
      <c r="I3617" t="s">
        <v>2791</v>
      </c>
      <c r="M3617" t="s">
        <v>3801</v>
      </c>
      <c r="N3617" t="s">
        <v>2682</v>
      </c>
      <c r="O3617" t="s">
        <v>2683</v>
      </c>
      <c r="Q3617" s="211">
        <v>3</v>
      </c>
      <c r="S3617" t="s">
        <v>2684</v>
      </c>
      <c r="T3617" t="s">
        <v>2685</v>
      </c>
      <c r="U3617" s="213">
        <v>1673</v>
      </c>
      <c r="V3617" t="s">
        <v>2795</v>
      </c>
      <c r="W3617" t="s">
        <v>2732</v>
      </c>
      <c r="X3617" t="s">
        <v>2688</v>
      </c>
      <c r="Y3617" t="s">
        <v>2689</v>
      </c>
      <c r="Z3617" t="s">
        <v>2690</v>
      </c>
      <c r="AA3617">
        <v>2130184</v>
      </c>
    </row>
    <row r="3618" spans="1:30" x14ac:dyDescent="0.2">
      <c r="A3618" s="44" t="str">
        <f t="shared" si="281"/>
        <v xml:space="preserve"> Natural Gas Physical</v>
      </c>
      <c r="B3618" s="44" t="str">
        <f t="shared" si="282"/>
        <v/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25">
        <f t="shared" si="285"/>
        <v>10000</v>
      </c>
      <c r="G3618" s="214">
        <v>1248528</v>
      </c>
      <c r="H3618" s="210">
        <v>37026.431458333333</v>
      </c>
      <c r="I3618" t="s">
        <v>2261</v>
      </c>
      <c r="M3618" t="s">
        <v>3795</v>
      </c>
      <c r="N3618" t="s">
        <v>3623</v>
      </c>
      <c r="O3618" t="s">
        <v>3624</v>
      </c>
      <c r="Q3618" s="211">
        <v>10000</v>
      </c>
      <c r="S3618" t="s">
        <v>4320</v>
      </c>
      <c r="T3618" t="s">
        <v>3625</v>
      </c>
      <c r="U3618" s="213">
        <v>6.0650000000000004</v>
      </c>
      <c r="V3618" t="s">
        <v>2262</v>
      </c>
      <c r="W3618" t="s">
        <v>3627</v>
      </c>
      <c r="X3618" t="s">
        <v>3628</v>
      </c>
      <c r="Y3618" t="s">
        <v>3280</v>
      </c>
      <c r="Z3618" t="s">
        <v>4118</v>
      </c>
      <c r="AA3618">
        <v>790690</v>
      </c>
      <c r="AB3618" s="210">
        <v>37026.875</v>
      </c>
      <c r="AC3618" s="210">
        <v>37026.875</v>
      </c>
    </row>
    <row r="3619" spans="1:30" x14ac:dyDescent="0.2">
      <c r="A3619" s="44" t="str">
        <f t="shared" si="281"/>
        <v>US Power Physical</v>
      </c>
      <c r="B3619" s="44" t="str">
        <f t="shared" si="282"/>
        <v>US</v>
      </c>
      <c r="C3619" s="44" t="str">
        <f t="shared" si="283"/>
        <v>Power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2</v>
      </c>
      <c r="F3619" s="225">
        <f t="shared" si="285"/>
        <v>100</v>
      </c>
      <c r="G3619" s="214">
        <v>1248530</v>
      </c>
      <c r="H3619" s="210">
        <v>37026.431597222225</v>
      </c>
      <c r="I3619" t="s">
        <v>3145</v>
      </c>
      <c r="M3619" t="s">
        <v>3886</v>
      </c>
      <c r="N3619" t="s">
        <v>3096</v>
      </c>
      <c r="O3619" t="s">
        <v>3509</v>
      </c>
      <c r="Q3619" s="211">
        <v>50</v>
      </c>
      <c r="S3619" t="s">
        <v>3794</v>
      </c>
      <c r="T3619" t="s">
        <v>2685</v>
      </c>
      <c r="U3619" s="213">
        <v>43.5</v>
      </c>
      <c r="V3619" t="s">
        <v>1499</v>
      </c>
      <c r="W3619" t="s">
        <v>3108</v>
      </c>
      <c r="X3619" t="s">
        <v>3109</v>
      </c>
      <c r="Y3619" t="s">
        <v>3074</v>
      </c>
      <c r="Z3619" t="s">
        <v>4112</v>
      </c>
      <c r="AA3619">
        <v>611389.1</v>
      </c>
      <c r="AB3619" s="210">
        <v>37028.875</v>
      </c>
      <c r="AC3619" s="210">
        <v>37029.875</v>
      </c>
    </row>
    <row r="3620" spans="1:30" x14ac:dyDescent="0.2">
      <c r="A3620" s="44" t="str">
        <f t="shared" si="281"/>
        <v>US Natural Gas Financial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30</v>
      </c>
      <c r="F3620" s="225">
        <f t="shared" si="285"/>
        <v>450000</v>
      </c>
      <c r="G3620" s="214">
        <v>1248531</v>
      </c>
      <c r="H3620" s="210">
        <v>37026.431712962964</v>
      </c>
      <c r="I3620" t="s">
        <v>3134</v>
      </c>
      <c r="M3620" t="s">
        <v>3795</v>
      </c>
      <c r="N3620" t="s">
        <v>3247</v>
      </c>
      <c r="O3620" t="s">
        <v>3248</v>
      </c>
      <c r="P3620" s="211">
        <v>15000</v>
      </c>
      <c r="S3620" t="s">
        <v>3796</v>
      </c>
      <c r="T3620" t="s">
        <v>2685</v>
      </c>
      <c r="U3620" s="213">
        <v>4.53</v>
      </c>
      <c r="V3620" t="s">
        <v>3514</v>
      </c>
      <c r="W3620" t="s">
        <v>3975</v>
      </c>
      <c r="X3620" t="s">
        <v>3250</v>
      </c>
      <c r="Y3620" t="s">
        <v>2803</v>
      </c>
      <c r="Z3620" t="s">
        <v>4117</v>
      </c>
      <c r="AA3620" t="s">
        <v>2416</v>
      </c>
      <c r="AB3620" s="210">
        <v>37043.875</v>
      </c>
      <c r="AC3620" s="210">
        <v>37072.875</v>
      </c>
      <c r="AD3620">
        <f>(AC3620-AB3620+1)*SUM(P3620:Q3620)</f>
        <v>450000</v>
      </c>
    </row>
    <row r="3621" spans="1:30" x14ac:dyDescent="0.2">
      <c r="A3621" s="44" t="str">
        <f t="shared" si="281"/>
        <v xml:space="preserve"> Natural Gas Physical</v>
      </c>
      <c r="B3621" s="44" t="str">
        <f t="shared" si="282"/>
        <v/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30</v>
      </c>
      <c r="F3621" s="225">
        <f t="shared" si="285"/>
        <v>60000</v>
      </c>
      <c r="G3621" s="214">
        <v>1248533</v>
      </c>
      <c r="H3621" s="210">
        <v>37026.431712962964</v>
      </c>
      <c r="I3621" t="s">
        <v>2261</v>
      </c>
      <c r="M3621" t="s">
        <v>3795</v>
      </c>
      <c r="N3621" t="s">
        <v>3623</v>
      </c>
      <c r="O3621" t="s">
        <v>1707</v>
      </c>
      <c r="P3621" s="211">
        <v>2000</v>
      </c>
      <c r="S3621" t="s">
        <v>4320</v>
      </c>
      <c r="T3621" t="s">
        <v>3625</v>
      </c>
      <c r="U3621" s="213">
        <v>6.1749999999999998</v>
      </c>
      <c r="V3621" t="s">
        <v>2262</v>
      </c>
      <c r="W3621" t="s">
        <v>1471</v>
      </c>
      <c r="X3621" t="s">
        <v>3628</v>
      </c>
      <c r="Y3621" t="s">
        <v>3280</v>
      </c>
      <c r="Z3621" t="s">
        <v>4118</v>
      </c>
      <c r="AA3621">
        <v>790691</v>
      </c>
      <c r="AB3621" s="210">
        <v>37043.875</v>
      </c>
      <c r="AC3621" s="210">
        <v>37072.875</v>
      </c>
    </row>
    <row r="3622" spans="1:30" x14ac:dyDescent="0.2">
      <c r="A3622" s="44" t="str">
        <f t="shared" si="281"/>
        <v>US Power Financial</v>
      </c>
      <c r="B3622" s="44" t="str">
        <f t="shared" si="282"/>
        <v>US</v>
      </c>
      <c r="C3622" s="44" t="str">
        <f t="shared" si="283"/>
        <v>Power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5</v>
      </c>
      <c r="F3622" s="225">
        <f t="shared" si="285"/>
        <v>250</v>
      </c>
      <c r="G3622" s="214">
        <v>1248532</v>
      </c>
      <c r="H3622" s="210">
        <v>37026.431712962964</v>
      </c>
      <c r="I3622" t="s">
        <v>3145</v>
      </c>
      <c r="M3622" t="s">
        <v>3886</v>
      </c>
      <c r="N3622" t="s">
        <v>3069</v>
      </c>
      <c r="O3622" t="s">
        <v>2417</v>
      </c>
      <c r="Q3622" s="211">
        <v>50</v>
      </c>
      <c r="S3622" t="s">
        <v>3794</v>
      </c>
      <c r="T3622" t="s">
        <v>2685</v>
      </c>
      <c r="U3622" s="213">
        <v>45.5</v>
      </c>
      <c r="V3622" t="s">
        <v>3147</v>
      </c>
      <c r="W3622" t="s">
        <v>3166</v>
      </c>
      <c r="X3622" t="s">
        <v>3114</v>
      </c>
      <c r="Y3622" t="s">
        <v>3074</v>
      </c>
      <c r="Z3622" t="s">
        <v>4117</v>
      </c>
      <c r="AA3622">
        <v>611390.1</v>
      </c>
      <c r="AB3622" s="210">
        <v>37032.875</v>
      </c>
      <c r="AC3622" s="210">
        <v>37036.875</v>
      </c>
    </row>
    <row r="3623" spans="1:30" x14ac:dyDescent="0.2">
      <c r="A3623" s="44" t="str">
        <f t="shared" si="281"/>
        <v>US Crude Financial</v>
      </c>
      <c r="B3623" s="44" t="str">
        <f t="shared" si="282"/>
        <v>US</v>
      </c>
      <c r="C3623" s="44" t="str">
        <f t="shared" si="283"/>
        <v>Crude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25">
        <f t="shared" si="285"/>
        <v>50000</v>
      </c>
      <c r="G3623" s="214">
        <v>1248534</v>
      </c>
      <c r="H3623" s="210">
        <v>37026.431851851848</v>
      </c>
      <c r="I3623" t="s">
        <v>3045</v>
      </c>
      <c r="M3623" t="s">
        <v>4216</v>
      </c>
      <c r="N3623" t="s">
        <v>3046</v>
      </c>
      <c r="O3623" t="s">
        <v>3047</v>
      </c>
      <c r="Q3623" s="211">
        <v>50000</v>
      </c>
      <c r="S3623" t="s">
        <v>3802</v>
      </c>
      <c r="T3623" t="s">
        <v>2685</v>
      </c>
      <c r="U3623" s="213">
        <v>28.84</v>
      </c>
      <c r="V3623" t="s">
        <v>3575</v>
      </c>
      <c r="W3623" t="s">
        <v>3049</v>
      </c>
      <c r="X3623" t="s">
        <v>3050</v>
      </c>
      <c r="Y3623" t="s">
        <v>2803</v>
      </c>
      <c r="Z3623" t="s">
        <v>4117</v>
      </c>
      <c r="AA3623" t="s">
        <v>2418</v>
      </c>
      <c r="AB3623" s="210">
        <v>37043</v>
      </c>
      <c r="AC3623" s="210">
        <v>37072</v>
      </c>
    </row>
    <row r="3624" spans="1:30" x14ac:dyDescent="0.2">
      <c r="A3624" s="44" t="str">
        <f t="shared" si="281"/>
        <v>US Power Physical</v>
      </c>
      <c r="B3624" s="44" t="str">
        <f t="shared" si="282"/>
        <v>US</v>
      </c>
      <c r="C3624" s="44" t="str">
        <f t="shared" si="283"/>
        <v>Power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2</v>
      </c>
      <c r="F3624" s="225">
        <f t="shared" si="285"/>
        <v>100</v>
      </c>
      <c r="G3624" s="214">
        <v>1248535</v>
      </c>
      <c r="H3624" s="210">
        <v>37026.431886574072</v>
      </c>
      <c r="I3624" t="s">
        <v>3131</v>
      </c>
      <c r="M3624" t="s">
        <v>3886</v>
      </c>
      <c r="N3624" t="s">
        <v>3096</v>
      </c>
      <c r="O3624" t="s">
        <v>3509</v>
      </c>
      <c r="Q3624" s="211">
        <v>50</v>
      </c>
      <c r="S3624" t="s">
        <v>3794</v>
      </c>
      <c r="T3624" t="s">
        <v>2685</v>
      </c>
      <c r="U3624" s="213">
        <v>44</v>
      </c>
      <c r="V3624" t="s">
        <v>3132</v>
      </c>
      <c r="W3624" t="s">
        <v>3108</v>
      </c>
      <c r="X3624" t="s">
        <v>3109</v>
      </c>
      <c r="Y3624" t="s">
        <v>3074</v>
      </c>
      <c r="Z3624" t="s">
        <v>4112</v>
      </c>
      <c r="AA3624">
        <v>611391.1</v>
      </c>
      <c r="AB3624" s="210">
        <v>37028.875</v>
      </c>
      <c r="AC3624" s="210">
        <v>37029.875</v>
      </c>
    </row>
    <row r="3625" spans="1:30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25">
        <f t="shared" si="285"/>
        <v>5000</v>
      </c>
      <c r="G3625" s="214">
        <v>1248536</v>
      </c>
      <c r="H3625" s="210">
        <v>37026.432025462964</v>
      </c>
      <c r="I3625" t="s">
        <v>3157</v>
      </c>
      <c r="M3625" t="s">
        <v>3795</v>
      </c>
      <c r="N3625" t="s">
        <v>3275</v>
      </c>
      <c r="O3625" t="s">
        <v>3457</v>
      </c>
      <c r="P3625" s="211">
        <v>5000</v>
      </c>
      <c r="S3625" t="s">
        <v>3796</v>
      </c>
      <c r="T3625" t="s">
        <v>2685</v>
      </c>
      <c r="U3625" s="213">
        <v>4.5199999999999996</v>
      </c>
      <c r="V3625" t="s">
        <v>3277</v>
      </c>
      <c r="W3625" t="s">
        <v>3459</v>
      </c>
      <c r="X3625" t="s">
        <v>3460</v>
      </c>
      <c r="Y3625" t="s">
        <v>3280</v>
      </c>
      <c r="Z3625" t="s">
        <v>4117</v>
      </c>
      <c r="AA3625">
        <v>790692</v>
      </c>
      <c r="AB3625" s="210">
        <v>37027.875</v>
      </c>
      <c r="AC3625" s="210">
        <v>37027.875</v>
      </c>
    </row>
    <row r="3626" spans="1:30" x14ac:dyDescent="0.2">
      <c r="A3626" s="44" t="str">
        <f t="shared" si="281"/>
        <v xml:space="preserve"> Metals Financial</v>
      </c>
      <c r="B3626" s="44" t="str">
        <f t="shared" si="282"/>
        <v/>
      </c>
      <c r="C3626" s="44" t="str">
        <f t="shared" si="283"/>
        <v>Metals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</v>
      </c>
      <c r="F3626" s="225">
        <f t="shared" si="285"/>
        <v>5</v>
      </c>
      <c r="G3626" s="214">
        <v>1248538</v>
      </c>
      <c r="H3626" s="210">
        <v>37026.432233796295</v>
      </c>
      <c r="I3626" t="s">
        <v>2923</v>
      </c>
      <c r="M3626" t="s">
        <v>3801</v>
      </c>
      <c r="N3626" t="s">
        <v>2682</v>
      </c>
      <c r="O3626" t="s">
        <v>2683</v>
      </c>
      <c r="Q3626" s="211">
        <v>5</v>
      </c>
      <c r="S3626" t="s">
        <v>2684</v>
      </c>
      <c r="T3626" t="s">
        <v>2685</v>
      </c>
      <c r="U3626" s="213">
        <v>1673</v>
      </c>
      <c r="V3626" t="s">
        <v>3063</v>
      </c>
      <c r="W3626" t="s">
        <v>2732</v>
      </c>
      <c r="X3626" t="s">
        <v>2688</v>
      </c>
      <c r="Y3626" t="s">
        <v>2689</v>
      </c>
      <c r="Z3626" t="s">
        <v>2690</v>
      </c>
      <c r="AA3626">
        <v>2130186</v>
      </c>
    </row>
    <row r="3627" spans="1:30" x14ac:dyDescent="0.2">
      <c r="A3627" s="44" t="str">
        <f t="shared" si="281"/>
        <v xml:space="preserve"> Natural Gas Physical</v>
      </c>
      <c r="B3627" s="44" t="str">
        <f t="shared" si="282"/>
        <v/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30</v>
      </c>
      <c r="F3627" s="225">
        <f t="shared" si="285"/>
        <v>150000</v>
      </c>
      <c r="G3627" s="214">
        <v>1248539</v>
      </c>
      <c r="H3627" s="210">
        <v>37026.432280092595</v>
      </c>
      <c r="I3627" t="s">
        <v>1262</v>
      </c>
      <c r="M3627" t="s">
        <v>3795</v>
      </c>
      <c r="N3627" t="s">
        <v>3623</v>
      </c>
      <c r="O3627" t="s">
        <v>1707</v>
      </c>
      <c r="P3627" s="211">
        <v>5000</v>
      </c>
      <c r="S3627" t="s">
        <v>4320</v>
      </c>
      <c r="T3627" t="s">
        <v>3625</v>
      </c>
      <c r="U3627" s="213">
        <v>6.1749999999999998</v>
      </c>
      <c r="V3627" t="s">
        <v>1263</v>
      </c>
      <c r="W3627" t="s">
        <v>1471</v>
      </c>
      <c r="X3627" t="s">
        <v>3628</v>
      </c>
      <c r="Y3627" t="s">
        <v>3280</v>
      </c>
      <c r="Z3627" t="s">
        <v>4118</v>
      </c>
      <c r="AA3627">
        <v>790695</v>
      </c>
      <c r="AB3627" s="210">
        <v>37043.875</v>
      </c>
      <c r="AC3627" s="210">
        <v>37072.875</v>
      </c>
    </row>
    <row r="3628" spans="1:30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25">
        <f t="shared" si="285"/>
        <v>12</v>
      </c>
      <c r="G3628" s="214">
        <v>1248540</v>
      </c>
      <c r="H3628" s="210">
        <v>37026.432326388887</v>
      </c>
      <c r="I3628" t="s">
        <v>2967</v>
      </c>
      <c r="M3628" t="s">
        <v>3801</v>
      </c>
      <c r="N3628" t="s">
        <v>2682</v>
      </c>
      <c r="O3628" t="s">
        <v>2683</v>
      </c>
      <c r="Q3628" s="211">
        <v>12</v>
      </c>
      <c r="S3628" t="s">
        <v>2684</v>
      </c>
      <c r="T3628" t="s">
        <v>2685</v>
      </c>
      <c r="U3628" s="213">
        <v>1673</v>
      </c>
      <c r="V3628" t="s">
        <v>2968</v>
      </c>
      <c r="W3628" t="s">
        <v>2732</v>
      </c>
      <c r="X3628" t="s">
        <v>2688</v>
      </c>
      <c r="Y3628" t="s">
        <v>2689</v>
      </c>
      <c r="Z3628" t="s">
        <v>2690</v>
      </c>
      <c r="AA3628">
        <v>2130188</v>
      </c>
    </row>
    <row r="3629" spans="1:30" x14ac:dyDescent="0.2">
      <c r="A3629" s="44" t="str">
        <f t="shared" si="281"/>
        <v>US Crude Financial</v>
      </c>
      <c r="B3629" s="44" t="str">
        <f t="shared" si="282"/>
        <v>US</v>
      </c>
      <c r="C3629" s="44" t="str">
        <f t="shared" si="283"/>
        <v>Crude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25">
        <f t="shared" si="285"/>
        <v>50000</v>
      </c>
      <c r="G3629" s="214">
        <v>1248542</v>
      </c>
      <c r="H3629" s="210">
        <v>37026.43236111111</v>
      </c>
      <c r="I3629" t="s">
        <v>3045</v>
      </c>
      <c r="M3629" t="s">
        <v>4216</v>
      </c>
      <c r="N3629" t="s">
        <v>3046</v>
      </c>
      <c r="O3629" t="s">
        <v>3047</v>
      </c>
      <c r="P3629" s="211">
        <v>50000</v>
      </c>
      <c r="S3629" t="s">
        <v>3802</v>
      </c>
      <c r="T3629" t="s">
        <v>2685</v>
      </c>
      <c r="U3629" s="213">
        <v>28.82</v>
      </c>
      <c r="V3629" t="s">
        <v>1520</v>
      </c>
      <c r="W3629" t="s">
        <v>3049</v>
      </c>
      <c r="X3629" t="s">
        <v>3050</v>
      </c>
      <c r="Y3629" t="s">
        <v>2803</v>
      </c>
      <c r="Z3629" t="s">
        <v>4117</v>
      </c>
      <c r="AA3629" t="s">
        <v>2419</v>
      </c>
      <c r="AB3629" s="210">
        <v>37043</v>
      </c>
      <c r="AC3629" s="210">
        <v>37072</v>
      </c>
    </row>
    <row r="3630" spans="1:30" x14ac:dyDescent="0.2">
      <c r="A3630" s="44" t="str">
        <f t="shared" si="281"/>
        <v>US Power Financial</v>
      </c>
      <c r="B3630" s="44" t="str">
        <f t="shared" si="282"/>
        <v>US</v>
      </c>
      <c r="C3630" s="44" t="str">
        <f t="shared" si="283"/>
        <v>Power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11</v>
      </c>
      <c r="F3630" s="225">
        <f t="shared" si="285"/>
        <v>550</v>
      </c>
      <c r="G3630" s="214">
        <v>1248541</v>
      </c>
      <c r="H3630" s="210">
        <v>37026.43236111111</v>
      </c>
      <c r="I3630" t="s">
        <v>3212</v>
      </c>
      <c r="M3630" t="s">
        <v>3886</v>
      </c>
      <c r="N3630" t="s">
        <v>3069</v>
      </c>
      <c r="O3630" t="s">
        <v>2420</v>
      </c>
      <c r="P3630" s="211">
        <v>50</v>
      </c>
      <c r="S3630" t="s">
        <v>3794</v>
      </c>
      <c r="T3630" t="s">
        <v>2685</v>
      </c>
      <c r="U3630" s="213">
        <v>70.5</v>
      </c>
      <c r="V3630" t="s">
        <v>3214</v>
      </c>
      <c r="W3630" t="s">
        <v>3166</v>
      </c>
      <c r="X3630" t="s">
        <v>3114</v>
      </c>
      <c r="Y3630" t="s">
        <v>3074</v>
      </c>
      <c r="Z3630" t="s">
        <v>4117</v>
      </c>
      <c r="AA3630">
        <v>611393.1</v>
      </c>
      <c r="AB3630" s="210">
        <v>37032.875</v>
      </c>
      <c r="AC3630" s="210">
        <v>37042.875</v>
      </c>
    </row>
    <row r="3631" spans="1:30" x14ac:dyDescent="0.2">
      <c r="A3631" s="44" t="str">
        <f t="shared" si="281"/>
        <v>US Power Financial</v>
      </c>
      <c r="B3631" s="44" t="str">
        <f t="shared" si="282"/>
        <v>US</v>
      </c>
      <c r="C3631" s="44" t="str">
        <f t="shared" si="283"/>
        <v>Power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2</v>
      </c>
      <c r="F3631" s="225">
        <f t="shared" si="285"/>
        <v>100</v>
      </c>
      <c r="G3631" s="214">
        <v>1248543</v>
      </c>
      <c r="H3631" s="210">
        <v>37026.432442129626</v>
      </c>
      <c r="I3631" t="s">
        <v>3212</v>
      </c>
      <c r="M3631" t="s">
        <v>3886</v>
      </c>
      <c r="N3631" t="s">
        <v>3069</v>
      </c>
      <c r="O3631" t="s">
        <v>1252</v>
      </c>
      <c r="P3631" s="211">
        <v>50</v>
      </c>
      <c r="S3631" t="s">
        <v>3794</v>
      </c>
      <c r="T3631" t="s">
        <v>2685</v>
      </c>
      <c r="U3631" s="213">
        <v>60</v>
      </c>
      <c r="V3631" t="s">
        <v>3214</v>
      </c>
      <c r="W3631" t="s">
        <v>3166</v>
      </c>
      <c r="X3631" t="s">
        <v>3114</v>
      </c>
      <c r="Y3631" t="s">
        <v>3074</v>
      </c>
      <c r="Z3631" t="s">
        <v>4117</v>
      </c>
      <c r="AA3631">
        <v>611394.1</v>
      </c>
      <c r="AB3631" s="210">
        <v>37028.875</v>
      </c>
      <c r="AC3631" s="210">
        <v>37029.875</v>
      </c>
    </row>
    <row r="3632" spans="1:30" x14ac:dyDescent="0.2">
      <c r="A3632" s="44" t="str">
        <f t="shared" si="281"/>
        <v xml:space="preserve"> Natural Gas Physical</v>
      </c>
      <c r="B3632" s="44" t="str">
        <f t="shared" si="282"/>
        <v/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25">
        <f t="shared" si="285"/>
        <v>10000</v>
      </c>
      <c r="G3632" s="214">
        <v>1248546</v>
      </c>
      <c r="H3632" s="210">
        <v>37026.432511574072</v>
      </c>
      <c r="I3632" t="s">
        <v>1456</v>
      </c>
      <c r="M3632" t="s">
        <v>3795</v>
      </c>
      <c r="N3632" t="s">
        <v>3623</v>
      </c>
      <c r="O3632" t="s">
        <v>3624</v>
      </c>
      <c r="P3632" s="211">
        <v>10000</v>
      </c>
      <c r="S3632" t="s">
        <v>4320</v>
      </c>
      <c r="T3632" t="s">
        <v>3625</v>
      </c>
      <c r="U3632" s="213">
        <v>6.06</v>
      </c>
      <c r="V3632" t="s">
        <v>1883</v>
      </c>
      <c r="W3632" t="s">
        <v>3627</v>
      </c>
      <c r="X3632" t="s">
        <v>3628</v>
      </c>
      <c r="Y3632" t="s">
        <v>3280</v>
      </c>
      <c r="Z3632" t="s">
        <v>4118</v>
      </c>
      <c r="AA3632">
        <v>790696</v>
      </c>
      <c r="AB3632" s="210">
        <v>37026.875</v>
      </c>
      <c r="AC3632" s="210">
        <v>37026.875</v>
      </c>
    </row>
    <row r="3633" spans="1:31" x14ac:dyDescent="0.2">
      <c r="A3633" s="44" t="str">
        <f t="shared" si="281"/>
        <v>US Natural Gas Financial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16</v>
      </c>
      <c r="F3633" s="225">
        <f t="shared" si="285"/>
        <v>240000</v>
      </c>
      <c r="G3633" s="214">
        <v>1248547</v>
      </c>
      <c r="H3633" s="210">
        <v>37026.432523148149</v>
      </c>
      <c r="I3633" t="s">
        <v>3261</v>
      </c>
      <c r="M3633" t="s">
        <v>3795</v>
      </c>
      <c r="N3633" t="s">
        <v>3247</v>
      </c>
      <c r="O3633" t="s">
        <v>3422</v>
      </c>
      <c r="P3633" s="211">
        <v>15000</v>
      </c>
      <c r="S3633" t="s">
        <v>3796</v>
      </c>
      <c r="T3633" t="s">
        <v>2685</v>
      </c>
      <c r="U3633" s="213">
        <v>4.4749999999999996</v>
      </c>
      <c r="V3633" t="s">
        <v>3262</v>
      </c>
      <c r="W3633" t="s">
        <v>3424</v>
      </c>
      <c r="X3633" t="s">
        <v>3425</v>
      </c>
      <c r="Y3633" t="s">
        <v>2803</v>
      </c>
      <c r="Z3633" t="s">
        <v>4117</v>
      </c>
      <c r="AA3633" t="s">
        <v>2421</v>
      </c>
      <c r="AB3633" s="210">
        <v>37027.875</v>
      </c>
      <c r="AC3633" s="210">
        <v>37042.875</v>
      </c>
      <c r="AD3633">
        <f>(AC3633-AB3633+1)*SUM(P3633:Q3633)</f>
        <v>240000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25">
        <f t="shared" si="285"/>
        <v>2</v>
      </c>
      <c r="G3634" s="214">
        <v>1248549</v>
      </c>
      <c r="H3634" s="210">
        <v>37026.432569444441</v>
      </c>
      <c r="I3634" t="s">
        <v>2806</v>
      </c>
      <c r="M3634" t="s">
        <v>3801</v>
      </c>
      <c r="N3634" t="s">
        <v>2782</v>
      </c>
      <c r="O3634" t="s">
        <v>2783</v>
      </c>
      <c r="Q3634" s="211">
        <v>2</v>
      </c>
      <c r="S3634" t="s">
        <v>2684</v>
      </c>
      <c r="T3634" t="s">
        <v>2685</v>
      </c>
      <c r="U3634" s="213">
        <v>1511</v>
      </c>
      <c r="V3634" t="s">
        <v>2905</v>
      </c>
      <c r="W3634" t="s">
        <v>2732</v>
      </c>
      <c r="X3634" t="s">
        <v>2688</v>
      </c>
      <c r="Y3634" t="s">
        <v>2689</v>
      </c>
      <c r="Z3634" t="s">
        <v>2690</v>
      </c>
      <c r="AA3634">
        <v>2130190</v>
      </c>
    </row>
    <row r="3635" spans="1:31" x14ac:dyDescent="0.2">
      <c r="A3635" s="44" t="str">
        <f t="shared" si="281"/>
        <v>US Natural Gas Financial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153</v>
      </c>
      <c r="F3635" s="225">
        <f t="shared" si="285"/>
        <v>382500</v>
      </c>
      <c r="G3635" s="214">
        <v>1248552</v>
      </c>
      <c r="H3635" s="210">
        <v>37026.432743055557</v>
      </c>
      <c r="I3635" t="s">
        <v>3261</v>
      </c>
      <c r="M3635" t="s">
        <v>3795</v>
      </c>
      <c r="N3635" t="s">
        <v>3247</v>
      </c>
      <c r="O3635" t="s">
        <v>3430</v>
      </c>
      <c r="P3635" s="211">
        <v>2500</v>
      </c>
      <c r="S3635" t="s">
        <v>3796</v>
      </c>
      <c r="T3635" t="s">
        <v>2685</v>
      </c>
      <c r="U3635" s="213">
        <v>4.63</v>
      </c>
      <c r="V3635" t="s">
        <v>3262</v>
      </c>
      <c r="W3635" t="s">
        <v>3975</v>
      </c>
      <c r="X3635" t="s">
        <v>3250</v>
      </c>
      <c r="Y3635" t="s">
        <v>2803</v>
      </c>
      <c r="Z3635" t="s">
        <v>4117</v>
      </c>
      <c r="AA3635" t="s">
        <v>2422</v>
      </c>
      <c r="AB3635" s="210">
        <v>37043</v>
      </c>
      <c r="AC3635" s="210">
        <v>37195</v>
      </c>
      <c r="AD3635">
        <f>(AC3635-AB3635+1)*SUM(P3635:Q3635)</f>
        <v>382500</v>
      </c>
    </row>
    <row r="3636" spans="1:31" x14ac:dyDescent="0.2">
      <c r="A3636" s="44" t="str">
        <f t="shared" si="281"/>
        <v xml:space="preserve"> Natural Gas Physical</v>
      </c>
      <c r="B3636" s="44" t="str">
        <f t="shared" si="282"/>
        <v/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25">
        <f t="shared" si="285"/>
        <v>5000</v>
      </c>
      <c r="G3636" s="214">
        <v>1248555</v>
      </c>
      <c r="H3636" s="210">
        <v>37026.432893518519</v>
      </c>
      <c r="I3636" t="s">
        <v>1305</v>
      </c>
      <c r="M3636" t="s">
        <v>3795</v>
      </c>
      <c r="N3636" t="s">
        <v>3623</v>
      </c>
      <c r="O3636" t="s">
        <v>3624</v>
      </c>
      <c r="P3636" s="211">
        <v>5000</v>
      </c>
      <c r="S3636" t="s">
        <v>4320</v>
      </c>
      <c r="T3636" t="s">
        <v>3625</v>
      </c>
      <c r="U3636" s="213">
        <v>6.0549999999999997</v>
      </c>
      <c r="V3636" t="s">
        <v>1455</v>
      </c>
      <c r="W3636" t="s">
        <v>3627</v>
      </c>
      <c r="X3636" t="s">
        <v>3628</v>
      </c>
      <c r="Y3636" t="s">
        <v>3280</v>
      </c>
      <c r="Z3636" t="s">
        <v>4118</v>
      </c>
      <c r="AA3636">
        <v>790697</v>
      </c>
      <c r="AB3636" s="210">
        <v>37026.875</v>
      </c>
      <c r="AC3636" s="210">
        <v>37026.875</v>
      </c>
    </row>
    <row r="3637" spans="1:31" x14ac:dyDescent="0.2">
      <c r="A3637" s="44" t="str">
        <f t="shared" si="281"/>
        <v>US Natural Gas Financial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30</v>
      </c>
      <c r="F3637" s="225">
        <f t="shared" si="285"/>
        <v>75000</v>
      </c>
      <c r="G3637" s="214">
        <v>1248557</v>
      </c>
      <c r="H3637" s="210">
        <v>37026.432928240742</v>
      </c>
      <c r="I3637" t="s">
        <v>1556</v>
      </c>
      <c r="M3637" t="s">
        <v>3795</v>
      </c>
      <c r="N3637" t="s">
        <v>3247</v>
      </c>
      <c r="O3637" t="s">
        <v>3248</v>
      </c>
      <c r="P3637" s="211">
        <v>2500</v>
      </c>
      <c r="S3637" t="s">
        <v>3796</v>
      </c>
      <c r="T3637" t="s">
        <v>2685</v>
      </c>
      <c r="U3637" s="213">
        <v>4.5250000000000004</v>
      </c>
      <c r="V3637" t="s">
        <v>1557</v>
      </c>
      <c r="W3637" t="s">
        <v>3975</v>
      </c>
      <c r="X3637" t="s">
        <v>3250</v>
      </c>
      <c r="Y3637" t="s">
        <v>2803</v>
      </c>
      <c r="Z3637" t="s">
        <v>4117</v>
      </c>
      <c r="AA3637" t="s">
        <v>2423</v>
      </c>
      <c r="AB3637" s="210">
        <v>37043.875</v>
      </c>
      <c r="AC3637" s="210">
        <v>37072.875</v>
      </c>
      <c r="AD3637">
        <f>(AC3637-AB3637+1)*SUM(P3637:Q3637)</f>
        <v>75000</v>
      </c>
    </row>
    <row r="3638" spans="1:31" x14ac:dyDescent="0.2">
      <c r="A3638" s="44" t="str">
        <f t="shared" si="281"/>
        <v>US Power Physical</v>
      </c>
      <c r="B3638" s="44" t="str">
        <f t="shared" si="282"/>
        <v>US</v>
      </c>
      <c r="C3638" s="44" t="str">
        <f t="shared" si="283"/>
        <v>Power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3</v>
      </c>
      <c r="F3638" s="225">
        <f t="shared" si="285"/>
        <v>150</v>
      </c>
      <c r="G3638" s="214">
        <v>1248556</v>
      </c>
      <c r="H3638" s="210">
        <v>37026.432928240742</v>
      </c>
      <c r="I3638" t="s">
        <v>3131</v>
      </c>
      <c r="M3638" t="s">
        <v>3886</v>
      </c>
      <c r="N3638" t="s">
        <v>3096</v>
      </c>
      <c r="O3638" t="s">
        <v>1993</v>
      </c>
      <c r="P3638" s="211">
        <v>50</v>
      </c>
      <c r="S3638" t="s">
        <v>3794</v>
      </c>
      <c r="T3638" t="s">
        <v>2685</v>
      </c>
      <c r="U3638" s="213">
        <v>53.25</v>
      </c>
      <c r="V3638" t="s">
        <v>3198</v>
      </c>
      <c r="W3638" t="s">
        <v>3138</v>
      </c>
      <c r="X3638" t="s">
        <v>3139</v>
      </c>
      <c r="Y3638" t="s">
        <v>3074</v>
      </c>
      <c r="Z3638" t="s">
        <v>4112</v>
      </c>
      <c r="AA3638">
        <v>611406.1</v>
      </c>
      <c r="AB3638" s="210">
        <v>37040.875</v>
      </c>
      <c r="AC3638" s="210">
        <v>37042.875</v>
      </c>
    </row>
    <row r="3639" spans="1:31" x14ac:dyDescent="0.2">
      <c r="A3639" s="44" t="str">
        <f t="shared" si="281"/>
        <v>US Crude Financial</v>
      </c>
      <c r="B3639" s="44" t="str">
        <f t="shared" si="282"/>
        <v>US</v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25">
        <f t="shared" si="285"/>
        <v>50000</v>
      </c>
      <c r="G3639" s="214">
        <v>1248558</v>
      </c>
      <c r="H3639" s="210">
        <v>37026.433067129627</v>
      </c>
      <c r="I3639" t="s">
        <v>3246</v>
      </c>
      <c r="M3639" t="s">
        <v>4216</v>
      </c>
      <c r="N3639" t="s">
        <v>3046</v>
      </c>
      <c r="O3639" t="s">
        <v>3047</v>
      </c>
      <c r="P3639" s="211">
        <v>50000</v>
      </c>
      <c r="S3639" t="s">
        <v>3802</v>
      </c>
      <c r="T3639" t="s">
        <v>2685</v>
      </c>
      <c r="U3639" s="213">
        <v>28.78</v>
      </c>
      <c r="V3639" t="s">
        <v>1514</v>
      </c>
      <c r="W3639" t="s">
        <v>3049</v>
      </c>
      <c r="X3639" t="s">
        <v>3050</v>
      </c>
      <c r="Y3639" t="s">
        <v>2803</v>
      </c>
      <c r="Z3639" t="s">
        <v>4117</v>
      </c>
      <c r="AA3639" t="s">
        <v>2424</v>
      </c>
      <c r="AB3639" s="210">
        <v>37043</v>
      </c>
      <c r="AC3639" s="210">
        <v>37072</v>
      </c>
    </row>
    <row r="3640" spans="1:31" x14ac:dyDescent="0.2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30</v>
      </c>
      <c r="F3640" s="225">
        <f t="shared" si="285"/>
        <v>375000</v>
      </c>
      <c r="G3640" s="214">
        <v>1248559</v>
      </c>
      <c r="H3640" s="210">
        <v>37026.433113425926</v>
      </c>
      <c r="I3640" t="s">
        <v>3310</v>
      </c>
      <c r="M3640" t="s">
        <v>3795</v>
      </c>
      <c r="N3640" t="s">
        <v>3247</v>
      </c>
      <c r="O3640" t="s">
        <v>3248</v>
      </c>
      <c r="P3640" s="211">
        <v>12500</v>
      </c>
      <c r="S3640" t="s">
        <v>3796</v>
      </c>
      <c r="T3640" t="s">
        <v>2685</v>
      </c>
      <c r="U3640" s="213">
        <v>4.5250000000000004</v>
      </c>
      <c r="V3640" t="s">
        <v>1580</v>
      </c>
      <c r="W3640" t="s">
        <v>3975</v>
      </c>
      <c r="X3640" t="s">
        <v>3250</v>
      </c>
      <c r="Y3640" t="s">
        <v>2803</v>
      </c>
      <c r="Z3640" t="s">
        <v>4117</v>
      </c>
      <c r="AA3640" t="s">
        <v>2425</v>
      </c>
      <c r="AB3640" s="210">
        <v>37043.875</v>
      </c>
      <c r="AC3640" s="210">
        <v>37072.875</v>
      </c>
      <c r="AD3640">
        <f>(AC3640-AB3640+1)*SUM(P3640:Q3640)</f>
        <v>375000</v>
      </c>
    </row>
    <row r="3641" spans="1:31" x14ac:dyDescent="0.2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151</v>
      </c>
      <c r="F3641" s="225">
        <f t="shared" si="285"/>
        <v>755000</v>
      </c>
      <c r="G3641" s="214">
        <v>1248560</v>
      </c>
      <c r="H3641" s="210">
        <v>37026.433206018519</v>
      </c>
      <c r="I3641" t="s">
        <v>3822</v>
      </c>
      <c r="M3641" t="s">
        <v>3795</v>
      </c>
      <c r="N3641" t="s">
        <v>3247</v>
      </c>
      <c r="O3641" t="s">
        <v>3346</v>
      </c>
      <c r="Q3641" s="211">
        <v>5000</v>
      </c>
      <c r="S3641" t="s">
        <v>3796</v>
      </c>
      <c r="T3641" t="s">
        <v>2685</v>
      </c>
      <c r="U3641" s="213">
        <v>4.9349999999999996</v>
      </c>
      <c r="V3641" t="s">
        <v>2372</v>
      </c>
      <c r="W3641" t="s">
        <v>3975</v>
      </c>
      <c r="X3641" t="s">
        <v>3250</v>
      </c>
      <c r="Y3641" t="s">
        <v>2803</v>
      </c>
      <c r="Z3641" t="s">
        <v>4117</v>
      </c>
      <c r="AA3641" t="s">
        <v>2426</v>
      </c>
      <c r="AB3641" s="210">
        <v>37196</v>
      </c>
      <c r="AC3641" s="210">
        <v>37346</v>
      </c>
      <c r="AD3641">
        <f>(AC3641-AB3641+1)*SUM(P3641:Q3641)</f>
        <v>755000</v>
      </c>
    </row>
    <row r="3642" spans="1:31" x14ac:dyDescent="0.2">
      <c r="A3642" s="44" t="str">
        <f t="shared" si="281"/>
        <v>US Power Physical</v>
      </c>
      <c r="B3642" s="44" t="str">
        <f t="shared" si="282"/>
        <v>US</v>
      </c>
      <c r="C3642" s="44" t="str">
        <f t="shared" si="283"/>
        <v>Power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2</v>
      </c>
      <c r="F3642" s="225">
        <f t="shared" si="285"/>
        <v>100</v>
      </c>
      <c r="G3642" s="214">
        <v>1248561</v>
      </c>
      <c r="H3642" s="210">
        <v>37026.433206018519</v>
      </c>
      <c r="I3642" t="s">
        <v>3151</v>
      </c>
      <c r="M3642" t="s">
        <v>3886</v>
      </c>
      <c r="N3642" t="s">
        <v>3096</v>
      </c>
      <c r="O3642" t="s">
        <v>2427</v>
      </c>
      <c r="Q3642" s="211">
        <v>50</v>
      </c>
      <c r="S3642" t="s">
        <v>3794</v>
      </c>
      <c r="T3642" t="s">
        <v>2685</v>
      </c>
      <c r="U3642" s="213">
        <v>50</v>
      </c>
      <c r="V3642" t="s">
        <v>3464</v>
      </c>
      <c r="W3642" t="s">
        <v>3190</v>
      </c>
      <c r="X3642" t="s">
        <v>3191</v>
      </c>
      <c r="Y3642" t="s">
        <v>3074</v>
      </c>
      <c r="Z3642" t="s">
        <v>4112</v>
      </c>
      <c r="AA3642">
        <v>611407.1</v>
      </c>
      <c r="AB3642" s="210">
        <v>37028.875</v>
      </c>
      <c r="AC3642" s="210">
        <v>37029.875</v>
      </c>
    </row>
    <row r="3643" spans="1:31" x14ac:dyDescent="0.2">
      <c r="A3643" s="44" t="str">
        <f t="shared" si="281"/>
        <v>US Crude Financial</v>
      </c>
      <c r="B3643" s="44" t="str">
        <f t="shared" si="282"/>
        <v>US</v>
      </c>
      <c r="C3643" s="44" t="str">
        <f t="shared" si="283"/>
        <v>Crude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1</v>
      </c>
      <c r="F3643" s="225">
        <f t="shared" si="285"/>
        <v>50000</v>
      </c>
      <c r="G3643" s="214">
        <v>1248562</v>
      </c>
      <c r="H3643" s="210">
        <v>37026.433229166665</v>
      </c>
      <c r="I3643" t="s">
        <v>3045</v>
      </c>
      <c r="M3643" t="s">
        <v>4216</v>
      </c>
      <c r="N3643" t="s">
        <v>3046</v>
      </c>
      <c r="O3643" t="s">
        <v>3047</v>
      </c>
      <c r="Q3643" s="211">
        <v>50000</v>
      </c>
      <c r="S3643" t="s">
        <v>3802</v>
      </c>
      <c r="T3643" t="s">
        <v>2685</v>
      </c>
      <c r="U3643" s="213">
        <v>28.8</v>
      </c>
      <c r="V3643" t="s">
        <v>1520</v>
      </c>
      <c r="W3643" t="s">
        <v>3049</v>
      </c>
      <c r="X3643" t="s">
        <v>3050</v>
      </c>
      <c r="Y3643" t="s">
        <v>2803</v>
      </c>
      <c r="Z3643" t="s">
        <v>4117</v>
      </c>
      <c r="AA3643" t="s">
        <v>2428</v>
      </c>
      <c r="AB3643" s="210">
        <v>37043</v>
      </c>
      <c r="AC3643" s="210">
        <v>37072</v>
      </c>
    </row>
    <row r="3644" spans="1:31" x14ac:dyDescent="0.2">
      <c r="A3644" s="44" t="str">
        <f t="shared" si="281"/>
        <v>US Natural Gas Financial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31</v>
      </c>
      <c r="F3644" s="225">
        <f t="shared" si="285"/>
        <v>77500</v>
      </c>
      <c r="G3644" s="214">
        <v>1248563</v>
      </c>
      <c r="H3644" s="210">
        <v>37026.433310185188</v>
      </c>
      <c r="I3644" t="s">
        <v>3195</v>
      </c>
      <c r="M3644" t="s">
        <v>3795</v>
      </c>
      <c r="N3644" t="s">
        <v>3247</v>
      </c>
      <c r="O3644" t="s">
        <v>3269</v>
      </c>
      <c r="Q3644" s="211">
        <v>2500</v>
      </c>
      <c r="S3644" t="s">
        <v>3796</v>
      </c>
      <c r="T3644" t="s">
        <v>2685</v>
      </c>
      <c r="U3644" s="213">
        <v>4.6624999999999996</v>
      </c>
      <c r="V3644" t="s">
        <v>2429</v>
      </c>
      <c r="W3644" t="s">
        <v>3975</v>
      </c>
      <c r="X3644" t="s">
        <v>3250</v>
      </c>
      <c r="Y3644" t="s">
        <v>2803</v>
      </c>
      <c r="Z3644" t="s">
        <v>4117</v>
      </c>
      <c r="AA3644" t="s">
        <v>2430</v>
      </c>
      <c r="AB3644" s="210">
        <v>37104.875</v>
      </c>
      <c r="AC3644" s="210">
        <v>37134.875</v>
      </c>
      <c r="AD3644">
        <f>(AC3644-AB3644+1)*SUM(P3644:Q3644)</f>
        <v>77500</v>
      </c>
    </row>
    <row r="3645" spans="1:31" x14ac:dyDescent="0.2">
      <c r="A3645" s="44" t="str">
        <f t="shared" si="281"/>
        <v xml:space="preserve"> Metals Financial</v>
      </c>
      <c r="B3645" s="44" t="str">
        <f t="shared" si="282"/>
        <v/>
      </c>
      <c r="C3645" s="44" t="str">
        <f t="shared" si="283"/>
        <v>Metals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1</v>
      </c>
      <c r="F3645" s="225">
        <f t="shared" si="285"/>
        <v>8</v>
      </c>
      <c r="G3645" s="214">
        <v>1248567</v>
      </c>
      <c r="H3645" s="210">
        <v>37026.433356481481</v>
      </c>
      <c r="I3645" t="s">
        <v>2923</v>
      </c>
      <c r="M3645" t="s">
        <v>3801</v>
      </c>
      <c r="N3645" t="s">
        <v>2782</v>
      </c>
      <c r="O3645" t="s">
        <v>2783</v>
      </c>
      <c r="Q3645" s="211">
        <v>8</v>
      </c>
      <c r="S3645" t="s">
        <v>2684</v>
      </c>
      <c r="T3645" t="s">
        <v>2685</v>
      </c>
      <c r="U3645" s="213">
        <v>1511</v>
      </c>
      <c r="V3645" t="s">
        <v>2924</v>
      </c>
      <c r="W3645" t="s">
        <v>2732</v>
      </c>
      <c r="X3645" t="s">
        <v>2688</v>
      </c>
      <c r="Y3645" t="s">
        <v>2689</v>
      </c>
      <c r="Z3645" t="s">
        <v>2690</v>
      </c>
      <c r="AA3645">
        <v>2130194</v>
      </c>
    </row>
    <row r="3646" spans="1:31" x14ac:dyDescent="0.2">
      <c r="A3646" s="44" t="str">
        <f t="shared" si="281"/>
        <v>US Weather Financial</v>
      </c>
      <c r="B3646" s="44" t="str">
        <f t="shared" si="282"/>
        <v>US</v>
      </c>
      <c r="C3646" s="44" t="str">
        <f t="shared" si="283"/>
        <v>Weather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31</v>
      </c>
      <c r="F3646" s="225">
        <f t="shared" si="285"/>
        <v>93</v>
      </c>
      <c r="G3646" s="214">
        <v>1248569</v>
      </c>
      <c r="H3646" s="210">
        <v>37026.433449074073</v>
      </c>
      <c r="I3646" t="s">
        <v>2431</v>
      </c>
      <c r="M3646" t="s">
        <v>3811</v>
      </c>
      <c r="N3646" t="s">
        <v>2432</v>
      </c>
      <c r="O3646" t="s">
        <v>2433</v>
      </c>
      <c r="P3646" s="211">
        <v>3</v>
      </c>
      <c r="S3646" t="s">
        <v>3812</v>
      </c>
      <c r="T3646" t="s">
        <v>2685</v>
      </c>
      <c r="U3646" s="213">
        <v>145</v>
      </c>
      <c r="V3646" t="s">
        <v>2434</v>
      </c>
      <c r="W3646" t="s">
        <v>2435</v>
      </c>
      <c r="X3646" t="s">
        <v>2436</v>
      </c>
      <c r="Y3646" t="s">
        <v>3811</v>
      </c>
      <c r="Z3646" t="s">
        <v>4117</v>
      </c>
      <c r="AA3646">
        <v>1248569</v>
      </c>
      <c r="AB3646" s="210">
        <v>37012.915972222225</v>
      </c>
      <c r="AC3646" s="210">
        <v>37042.915972222225</v>
      </c>
    </row>
    <row r="3647" spans="1:31" x14ac:dyDescent="0.2">
      <c r="A3647" s="44" t="str">
        <f t="shared" si="281"/>
        <v xml:space="preserve"> Oil Products Financial</v>
      </c>
      <c r="B3647" s="44" t="str">
        <f t="shared" si="282"/>
        <v/>
      </c>
      <c r="C3647" s="44" t="str">
        <f t="shared" si="283"/>
        <v>Oil Products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</v>
      </c>
      <c r="F3647" s="225">
        <f t="shared" si="285"/>
        <v>15000</v>
      </c>
      <c r="G3647" s="214">
        <v>1248572</v>
      </c>
      <c r="H3647" s="210">
        <v>37026.433553240742</v>
      </c>
      <c r="I3647" t="s">
        <v>2797</v>
      </c>
      <c r="M3647" t="s">
        <v>3799</v>
      </c>
      <c r="N3647" t="s">
        <v>2331</v>
      </c>
      <c r="O3647" t="s">
        <v>2332</v>
      </c>
      <c r="Q3647" s="211">
        <v>5000</v>
      </c>
      <c r="S3647" t="s">
        <v>3802</v>
      </c>
      <c r="T3647" t="s">
        <v>2685</v>
      </c>
      <c r="U3647" s="213">
        <v>3.89</v>
      </c>
      <c r="V3647" t="s">
        <v>3001</v>
      </c>
      <c r="W3647" t="s">
        <v>3082</v>
      </c>
      <c r="X3647" t="s">
        <v>3083</v>
      </c>
      <c r="Y3647" t="s">
        <v>2803</v>
      </c>
      <c r="Z3647" t="s">
        <v>2942</v>
      </c>
      <c r="AA3647" t="s">
        <v>2437</v>
      </c>
      <c r="AB3647" s="210">
        <v>37073</v>
      </c>
      <c r="AC3647" s="210">
        <v>37164</v>
      </c>
    </row>
    <row r="3648" spans="1:31" x14ac:dyDescent="0.2">
      <c r="A3648" s="44" t="str">
        <f t="shared" si="281"/>
        <v>US Oil Products Financial</v>
      </c>
      <c r="B3648" s="44" t="str">
        <f t="shared" si="282"/>
        <v>US</v>
      </c>
      <c r="C3648" s="44" t="str">
        <f t="shared" si="283"/>
        <v>Oil Products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1</v>
      </c>
      <c r="F3648" s="225">
        <f t="shared" si="285"/>
        <v>15000</v>
      </c>
      <c r="G3648" s="214">
        <v>1248574</v>
      </c>
      <c r="H3648" s="210">
        <v>37026.433657407404</v>
      </c>
      <c r="I3648" t="s">
        <v>3045</v>
      </c>
      <c r="M3648" t="s">
        <v>3799</v>
      </c>
      <c r="N3648" t="s">
        <v>1842</v>
      </c>
      <c r="O3648" t="s">
        <v>1843</v>
      </c>
      <c r="Q3648" s="211">
        <v>15000</v>
      </c>
      <c r="S3648" t="s">
        <v>3807</v>
      </c>
      <c r="T3648" t="s">
        <v>2685</v>
      </c>
      <c r="U3648" s="213">
        <v>99.45</v>
      </c>
      <c r="V3648" t="s">
        <v>1520</v>
      </c>
      <c r="W3648" t="s">
        <v>1844</v>
      </c>
      <c r="X3648" t="s">
        <v>1845</v>
      </c>
      <c r="Y3648" t="s">
        <v>2803</v>
      </c>
      <c r="Z3648" t="s">
        <v>4117</v>
      </c>
      <c r="AA3648" t="s">
        <v>2438</v>
      </c>
      <c r="AB3648" s="210">
        <v>37043.875</v>
      </c>
      <c r="AC3648" s="210">
        <v>37072.875</v>
      </c>
      <c r="AE3648" s="116">
        <f>IF(S3648="Gallon",F3648/42,F3648)</f>
        <v>357.14285714285717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16</v>
      </c>
      <c r="F3649" s="225">
        <f t="shared" si="285"/>
        <v>240000</v>
      </c>
      <c r="G3649" s="214">
        <v>1248575</v>
      </c>
      <c r="H3649" s="210">
        <v>37026.433877314812</v>
      </c>
      <c r="I3649" t="s">
        <v>3287</v>
      </c>
      <c r="M3649" t="s">
        <v>3795</v>
      </c>
      <c r="N3649" t="s">
        <v>3247</v>
      </c>
      <c r="O3649" t="s">
        <v>3422</v>
      </c>
      <c r="P3649" s="211">
        <v>15000</v>
      </c>
      <c r="S3649" t="s">
        <v>3796</v>
      </c>
      <c r="T3649" t="s">
        <v>2685</v>
      </c>
      <c r="U3649" s="213">
        <v>4.47</v>
      </c>
      <c r="V3649" t="s">
        <v>1037</v>
      </c>
      <c r="W3649" t="s">
        <v>3424</v>
      </c>
      <c r="X3649" t="s">
        <v>3425</v>
      </c>
      <c r="Y3649" t="s">
        <v>2803</v>
      </c>
      <c r="Z3649" t="s">
        <v>4117</v>
      </c>
      <c r="AA3649" t="s">
        <v>2439</v>
      </c>
      <c r="AB3649" s="210">
        <v>37027.875</v>
      </c>
      <c r="AC3649" s="210">
        <v>37042.875</v>
      </c>
      <c r="AD3649">
        <f>(AC3649-AB3649+1)*SUM(P3649:Q3649)</f>
        <v>240000</v>
      </c>
    </row>
    <row r="3650" spans="1:31" x14ac:dyDescent="0.2">
      <c r="A3650" s="44" t="str">
        <f t="shared" si="281"/>
        <v>US Natural Gas Financial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153</v>
      </c>
      <c r="F3650" s="225">
        <f t="shared" si="285"/>
        <v>765000</v>
      </c>
      <c r="G3650" s="214">
        <v>1248577</v>
      </c>
      <c r="H3650" s="210">
        <v>37026.434039351851</v>
      </c>
      <c r="I3650" t="s">
        <v>3324</v>
      </c>
      <c r="M3650" t="s">
        <v>3795</v>
      </c>
      <c r="N3650" t="s">
        <v>3247</v>
      </c>
      <c r="O3650" t="s">
        <v>3430</v>
      </c>
      <c r="P3650" s="211">
        <v>5000</v>
      </c>
      <c r="S3650" t="s">
        <v>3796</v>
      </c>
      <c r="T3650" t="s">
        <v>2685</v>
      </c>
      <c r="U3650" s="213">
        <v>4.63</v>
      </c>
      <c r="V3650" t="s">
        <v>1811</v>
      </c>
      <c r="W3650" t="s">
        <v>3975</v>
      </c>
      <c r="X3650" t="s">
        <v>3250</v>
      </c>
      <c r="Y3650" t="s">
        <v>2803</v>
      </c>
      <c r="Z3650" t="s">
        <v>4117</v>
      </c>
      <c r="AA3650" t="s">
        <v>2440</v>
      </c>
      <c r="AB3650" s="210">
        <v>37043</v>
      </c>
      <c r="AC3650" s="210">
        <v>37195</v>
      </c>
      <c r="AD3650">
        <f>(AC3650-AB3650+1)*SUM(P3650:Q3650)</f>
        <v>765000</v>
      </c>
    </row>
    <row r="3651" spans="1:31" x14ac:dyDescent="0.2">
      <c r="A3651" s="44" t="str">
        <f t="shared" si="281"/>
        <v xml:space="preserve"> Metals Financial</v>
      </c>
      <c r="B3651" s="44" t="str">
        <f t="shared" si="282"/>
        <v/>
      </c>
      <c r="C3651" s="44" t="str">
        <f t="shared" si="283"/>
        <v>Metals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25">
        <f t="shared" si="285"/>
        <v>4</v>
      </c>
      <c r="G3651" s="214">
        <v>1248579</v>
      </c>
      <c r="H3651" s="210">
        <v>37026.434131944443</v>
      </c>
      <c r="I3651" t="s">
        <v>2791</v>
      </c>
      <c r="M3651" t="s">
        <v>3801</v>
      </c>
      <c r="N3651" t="s">
        <v>2816</v>
      </c>
      <c r="O3651" t="s">
        <v>2817</v>
      </c>
      <c r="P3651" s="211">
        <v>4</v>
      </c>
      <c r="S3651" t="s">
        <v>2818</v>
      </c>
      <c r="T3651" t="s">
        <v>2685</v>
      </c>
      <c r="U3651" s="213">
        <v>7280</v>
      </c>
      <c r="V3651" t="s">
        <v>3076</v>
      </c>
      <c r="W3651" t="s">
        <v>2820</v>
      </c>
      <c r="X3651" t="s">
        <v>2688</v>
      </c>
      <c r="Y3651" t="s">
        <v>2689</v>
      </c>
      <c r="Z3651" t="s">
        <v>2690</v>
      </c>
      <c r="AA3651">
        <v>2130204</v>
      </c>
    </row>
    <row r="3652" spans="1:31" x14ac:dyDescent="0.2">
      <c r="A3652" s="44" t="str">
        <f t="shared" si="281"/>
        <v xml:space="preserve"> Natural Gas Physical</v>
      </c>
      <c r="B3652" s="44" t="str">
        <f t="shared" si="282"/>
        <v/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25">
        <f t="shared" si="285"/>
        <v>10000</v>
      </c>
      <c r="G3652" s="214">
        <v>1248580</v>
      </c>
      <c r="H3652" s="210">
        <v>37026.434178240743</v>
      </c>
      <c r="I3652" t="s">
        <v>3427</v>
      </c>
      <c r="M3652" t="s">
        <v>3795</v>
      </c>
      <c r="N3652" t="s">
        <v>3623</v>
      </c>
      <c r="O3652" t="s">
        <v>3624</v>
      </c>
      <c r="P3652" s="211">
        <v>10000</v>
      </c>
      <c r="S3652" t="s">
        <v>4320</v>
      </c>
      <c r="T3652" t="s">
        <v>3625</v>
      </c>
      <c r="U3652" s="213">
        <v>6.0549999999999997</v>
      </c>
      <c r="V3652" t="s">
        <v>2330</v>
      </c>
      <c r="W3652" t="s">
        <v>3627</v>
      </c>
      <c r="X3652" t="s">
        <v>3628</v>
      </c>
      <c r="Y3652" t="s">
        <v>3280</v>
      </c>
      <c r="Z3652" t="s">
        <v>4118</v>
      </c>
      <c r="AA3652">
        <v>790700</v>
      </c>
      <c r="AB3652" s="210">
        <v>37026.875</v>
      </c>
      <c r="AC3652" s="210">
        <v>37026.875</v>
      </c>
    </row>
    <row r="3653" spans="1:31" x14ac:dyDescent="0.2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30</v>
      </c>
      <c r="F3653" s="225">
        <f t="shared" si="285"/>
        <v>300000</v>
      </c>
      <c r="G3653" s="214">
        <v>1248582</v>
      </c>
      <c r="H3653" s="210">
        <v>37026.434386574074</v>
      </c>
      <c r="I3653" t="s">
        <v>3396</v>
      </c>
      <c r="M3653" t="s">
        <v>3795</v>
      </c>
      <c r="N3653" t="s">
        <v>3247</v>
      </c>
      <c r="O3653" t="s">
        <v>3248</v>
      </c>
      <c r="P3653" s="211">
        <v>10000</v>
      </c>
      <c r="S3653" t="s">
        <v>3796</v>
      </c>
      <c r="T3653" t="s">
        <v>2685</v>
      </c>
      <c r="U3653" s="213">
        <v>4.53</v>
      </c>
      <c r="V3653" t="s">
        <v>2019</v>
      </c>
      <c r="W3653" t="s">
        <v>3975</v>
      </c>
      <c r="X3653" t="s">
        <v>3250</v>
      </c>
      <c r="Y3653" t="s">
        <v>2803</v>
      </c>
      <c r="Z3653" t="s">
        <v>4117</v>
      </c>
      <c r="AA3653" t="s">
        <v>2441</v>
      </c>
      <c r="AB3653" s="210">
        <v>37043.875</v>
      </c>
      <c r="AC3653" s="210">
        <v>37072.875</v>
      </c>
      <c r="AD3653">
        <f>(AC3653-AB3653+1)*SUM(P3653:Q3653)</f>
        <v>300000</v>
      </c>
    </row>
    <row r="3654" spans="1:31" x14ac:dyDescent="0.2">
      <c r="A3654" s="44" t="str">
        <f t="shared" si="281"/>
        <v>US Natural Gas Financial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30</v>
      </c>
      <c r="F3654" s="225">
        <f t="shared" si="285"/>
        <v>150000</v>
      </c>
      <c r="G3654" s="214">
        <v>1248583</v>
      </c>
      <c r="H3654" s="210">
        <v>37026.434513888889</v>
      </c>
      <c r="I3654" t="s">
        <v>3287</v>
      </c>
      <c r="M3654" t="s">
        <v>3795</v>
      </c>
      <c r="N3654" t="s">
        <v>3247</v>
      </c>
      <c r="O3654" t="s">
        <v>3248</v>
      </c>
      <c r="P3654" s="211">
        <v>5000</v>
      </c>
      <c r="S3654" t="s">
        <v>3796</v>
      </c>
      <c r="T3654" t="s">
        <v>2685</v>
      </c>
      <c r="U3654" s="213">
        <v>4.53</v>
      </c>
      <c r="V3654" t="s">
        <v>3370</v>
      </c>
      <c r="W3654" t="s">
        <v>3975</v>
      </c>
      <c r="X3654" t="s">
        <v>3250</v>
      </c>
      <c r="Y3654" t="s">
        <v>2803</v>
      </c>
      <c r="Z3654" t="s">
        <v>4117</v>
      </c>
      <c r="AA3654" t="s">
        <v>2442</v>
      </c>
      <c r="AB3654" s="210">
        <v>37043.875</v>
      </c>
      <c r="AC3654" s="210">
        <v>37072.875</v>
      </c>
      <c r="AD3654">
        <f>(AC3654-AB3654+1)*SUM(P3654:Q3654)</f>
        <v>150000</v>
      </c>
    </row>
    <row r="3655" spans="1:31" x14ac:dyDescent="0.2">
      <c r="A3655" s="44" t="str">
        <f t="shared" si="281"/>
        <v>US Power Physical</v>
      </c>
      <c r="B3655" s="44" t="str">
        <f t="shared" si="282"/>
        <v>US</v>
      </c>
      <c r="C3655" s="44" t="str">
        <f t="shared" si="283"/>
        <v>Power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2</v>
      </c>
      <c r="F3655" s="225">
        <f t="shared" si="285"/>
        <v>100</v>
      </c>
      <c r="G3655" s="214">
        <v>1248584</v>
      </c>
      <c r="H3655" s="210">
        <v>37026.434594907405</v>
      </c>
      <c r="I3655" t="s">
        <v>3151</v>
      </c>
      <c r="M3655" t="s">
        <v>3886</v>
      </c>
      <c r="N3655" t="s">
        <v>3096</v>
      </c>
      <c r="O3655" t="s">
        <v>3509</v>
      </c>
      <c r="P3655" s="211">
        <v>50</v>
      </c>
      <c r="S3655" t="s">
        <v>3794</v>
      </c>
      <c r="T3655" t="s">
        <v>2685</v>
      </c>
      <c r="U3655" s="213">
        <v>43.5</v>
      </c>
      <c r="V3655" t="s">
        <v>3464</v>
      </c>
      <c r="W3655" t="s">
        <v>3108</v>
      </c>
      <c r="X3655" t="s">
        <v>3109</v>
      </c>
      <c r="Y3655" t="s">
        <v>3074</v>
      </c>
      <c r="Z3655" t="s">
        <v>4112</v>
      </c>
      <c r="AA3655">
        <v>611410.1</v>
      </c>
      <c r="AB3655" s="210">
        <v>37028.875</v>
      </c>
      <c r="AC3655" s="210">
        <v>37029.875</v>
      </c>
    </row>
    <row r="3656" spans="1:31" x14ac:dyDescent="0.2">
      <c r="A3656" s="44" t="str">
        <f t="shared" si="281"/>
        <v>US Natural Gas Financial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31</v>
      </c>
      <c r="F3656" s="225">
        <f t="shared" si="285"/>
        <v>155000</v>
      </c>
      <c r="G3656" s="214">
        <v>1248585</v>
      </c>
      <c r="H3656" s="210">
        <v>37026.434629629628</v>
      </c>
      <c r="I3656" t="s">
        <v>3318</v>
      </c>
      <c r="M3656" t="s">
        <v>3795</v>
      </c>
      <c r="N3656" t="s">
        <v>3303</v>
      </c>
      <c r="O3656" t="s">
        <v>1135</v>
      </c>
      <c r="Q3656" s="211">
        <v>5000</v>
      </c>
      <c r="S3656" t="s">
        <v>3796</v>
      </c>
      <c r="T3656" t="s">
        <v>2685</v>
      </c>
      <c r="U3656" s="213">
        <v>4.6399999999999997</v>
      </c>
      <c r="V3656" t="s">
        <v>1284</v>
      </c>
      <c r="W3656" t="s">
        <v>1111</v>
      </c>
      <c r="X3656" t="s">
        <v>1112</v>
      </c>
      <c r="Y3656" t="s">
        <v>2803</v>
      </c>
      <c r="Z3656" t="s">
        <v>4117</v>
      </c>
      <c r="AA3656" t="s">
        <v>2443</v>
      </c>
      <c r="AB3656" s="210">
        <v>37165</v>
      </c>
      <c r="AC3656" s="210">
        <v>37195</v>
      </c>
      <c r="AD3656">
        <f>(AC3656-AB3656+1)*SUM(P3656:Q3656)</f>
        <v>155000</v>
      </c>
    </row>
    <row r="3657" spans="1:31" x14ac:dyDescent="0.2">
      <c r="A3657" s="44" t="str">
        <f t="shared" si="281"/>
        <v>US Power Physical</v>
      </c>
      <c r="B3657" s="44" t="str">
        <f t="shared" si="282"/>
        <v>US</v>
      </c>
      <c r="C3657" s="44" t="str">
        <f t="shared" si="283"/>
        <v>Power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5</v>
      </c>
      <c r="F3657" s="225">
        <f t="shared" si="285"/>
        <v>250</v>
      </c>
      <c r="G3657" s="214">
        <v>1248587</v>
      </c>
      <c r="H3657" s="210">
        <v>37026.434699074074</v>
      </c>
      <c r="I3657" t="s">
        <v>3822</v>
      </c>
      <c r="M3657" t="s">
        <v>3886</v>
      </c>
      <c r="N3657" t="s">
        <v>3096</v>
      </c>
      <c r="O3657" t="s">
        <v>1118</v>
      </c>
      <c r="Q3657" s="211">
        <v>50</v>
      </c>
      <c r="S3657" t="s">
        <v>3794</v>
      </c>
      <c r="T3657" t="s">
        <v>2685</v>
      </c>
      <c r="U3657" s="213">
        <v>48.5</v>
      </c>
      <c r="V3657" t="s">
        <v>3153</v>
      </c>
      <c r="W3657" t="s">
        <v>3138</v>
      </c>
      <c r="X3657" t="s">
        <v>3139</v>
      </c>
      <c r="Y3657" t="s">
        <v>3074</v>
      </c>
      <c r="Z3657" t="s">
        <v>4112</v>
      </c>
      <c r="AA3657">
        <v>611411.1</v>
      </c>
      <c r="AB3657" s="210">
        <v>37032.875</v>
      </c>
      <c r="AC3657" s="210">
        <v>37036.875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123</v>
      </c>
      <c r="F3658" s="225">
        <f t="shared" si="285"/>
        <v>615000</v>
      </c>
      <c r="G3658" s="214">
        <v>1248589</v>
      </c>
      <c r="H3658" s="210">
        <v>37026.43472222222</v>
      </c>
      <c r="I3658" t="s">
        <v>3287</v>
      </c>
      <c r="M3658" t="s">
        <v>3795</v>
      </c>
      <c r="N3658" t="s">
        <v>3303</v>
      </c>
      <c r="O3658" t="s">
        <v>1851</v>
      </c>
      <c r="P3658" s="211">
        <v>5000</v>
      </c>
      <c r="S3658" t="s">
        <v>3796</v>
      </c>
      <c r="T3658" t="s">
        <v>2685</v>
      </c>
      <c r="U3658" s="213">
        <v>-6.5000000000000002E-2</v>
      </c>
      <c r="V3658" t="s">
        <v>3684</v>
      </c>
      <c r="W3658" t="s">
        <v>3750</v>
      </c>
      <c r="X3658" t="s">
        <v>3751</v>
      </c>
      <c r="Y3658" t="s">
        <v>2803</v>
      </c>
      <c r="Z3658" t="s">
        <v>4117</v>
      </c>
      <c r="AA3658" t="s">
        <v>2444</v>
      </c>
      <c r="AB3658" s="210">
        <v>37073</v>
      </c>
      <c r="AC3658" s="210">
        <v>37195</v>
      </c>
      <c r="AD3658">
        <f>(AC3658-AB3658+1)*SUM(P3658:Q3658)</f>
        <v>615000</v>
      </c>
    </row>
    <row r="3659" spans="1:31" x14ac:dyDescent="0.2">
      <c r="A3659" s="44" t="str">
        <f t="shared" ref="A3659:A3722" si="287">B3659&amp;" "&amp;C3659&amp;" "&amp;D3659</f>
        <v>US Natural Gas Financial</v>
      </c>
      <c r="B3659" s="44" t="str">
        <f t="shared" ref="B3659:B3722" si="288">IF((LEFT(N3659,2)="US"),"US","")</f>
        <v>US</v>
      </c>
      <c r="C3659" s="44" t="str">
        <f t="shared" ref="C3659:C3722" si="289">M3659</f>
        <v>Natural Gas</v>
      </c>
      <c r="D3659" s="44" t="str">
        <f t="shared" ref="D3659:D3722" si="290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16</v>
      </c>
      <c r="F3659" s="225">
        <f t="shared" ref="F3659:F3722" si="291">E3659*SUM(P3659:Q3659)</f>
        <v>80000</v>
      </c>
      <c r="G3659" s="214">
        <v>1248590</v>
      </c>
      <c r="H3659" s="210">
        <v>37026.434756944444</v>
      </c>
      <c r="I3659" t="s">
        <v>2397</v>
      </c>
      <c r="M3659" t="s">
        <v>3795</v>
      </c>
      <c r="N3659" t="s">
        <v>3247</v>
      </c>
      <c r="O3659" t="s">
        <v>3422</v>
      </c>
      <c r="Q3659" s="211">
        <v>5000</v>
      </c>
      <c r="S3659" t="s">
        <v>3796</v>
      </c>
      <c r="T3659" t="s">
        <v>2685</v>
      </c>
      <c r="U3659" s="213">
        <v>4.4749999999999996</v>
      </c>
      <c r="V3659" t="s">
        <v>2398</v>
      </c>
      <c r="W3659" t="s">
        <v>3424</v>
      </c>
      <c r="X3659" t="s">
        <v>3425</v>
      </c>
      <c r="Y3659" t="s">
        <v>2803</v>
      </c>
      <c r="Z3659" t="s">
        <v>4117</v>
      </c>
      <c r="AA3659" t="s">
        <v>2445</v>
      </c>
      <c r="AB3659" s="210">
        <v>37027.875</v>
      </c>
      <c r="AC3659" s="210">
        <v>37042.875</v>
      </c>
      <c r="AD3659">
        <f>(AC3659-AB3659+1)*SUM(P3659:Q3659)</f>
        <v>80000</v>
      </c>
    </row>
    <row r="3660" spans="1:31" x14ac:dyDescent="0.2">
      <c r="A3660" s="44" t="str">
        <f t="shared" si="287"/>
        <v>US Natural Gas Financial</v>
      </c>
      <c r="B3660" s="44" t="str">
        <f t="shared" si="288"/>
        <v>US</v>
      </c>
      <c r="C3660" s="44" t="str">
        <f t="shared" si="289"/>
        <v>Natural Gas</v>
      </c>
      <c r="D3660" s="44" t="str">
        <f t="shared" si="290"/>
        <v>Financial</v>
      </c>
      <c r="E3660" s="44">
        <f>IF(VLOOKUP(S3660,'DD-Lookup'!$J$6:$L$50,3,FALSE)="Monthly",(YEAR(AC3660)-YEAR(AB3660))*12+MONTH(AC3660)-MONTH(AB3660)+1,(AC3660-AB3660+1))</f>
        <v>30</v>
      </c>
      <c r="F3660" s="225">
        <f t="shared" si="291"/>
        <v>150000</v>
      </c>
      <c r="G3660" s="214">
        <v>1248592</v>
      </c>
      <c r="H3660" s="210">
        <v>37026.435196759259</v>
      </c>
      <c r="I3660" t="s">
        <v>3134</v>
      </c>
      <c r="M3660" t="s">
        <v>3795</v>
      </c>
      <c r="N3660" t="s">
        <v>3247</v>
      </c>
      <c r="O3660" t="s">
        <v>3248</v>
      </c>
      <c r="P3660" s="211">
        <v>5000</v>
      </c>
      <c r="S3660" t="s">
        <v>3796</v>
      </c>
      <c r="T3660" t="s">
        <v>2685</v>
      </c>
      <c r="U3660" s="213">
        <v>4.53</v>
      </c>
      <c r="V3660" t="s">
        <v>3514</v>
      </c>
      <c r="W3660" t="s">
        <v>3975</v>
      </c>
      <c r="X3660" t="s">
        <v>3250</v>
      </c>
      <c r="Y3660" t="s">
        <v>2803</v>
      </c>
      <c r="Z3660" t="s">
        <v>4117</v>
      </c>
      <c r="AA3660" t="s">
        <v>2446</v>
      </c>
      <c r="AB3660" s="210">
        <v>37043.875</v>
      </c>
      <c r="AC3660" s="210">
        <v>37072.875</v>
      </c>
      <c r="AD3660">
        <f>(AC3660-AB3660+1)*SUM(P3660:Q3660)</f>
        <v>150000</v>
      </c>
    </row>
    <row r="3661" spans="1:31" x14ac:dyDescent="0.2">
      <c r="A3661" s="44" t="str">
        <f t="shared" si="287"/>
        <v>US Crude Financial</v>
      </c>
      <c r="B3661" s="44" t="str">
        <f t="shared" si="288"/>
        <v>US</v>
      </c>
      <c r="C3661" s="44" t="str">
        <f t="shared" si="289"/>
        <v>Crude</v>
      </c>
      <c r="D3661" s="44" t="str">
        <f t="shared" si="290"/>
        <v>Financial</v>
      </c>
      <c r="E3661" s="44">
        <f>IF(VLOOKUP(S3661,'DD-Lookup'!$J$6:$L$50,3,FALSE)="Monthly",(YEAR(AC3661)-YEAR(AB3661))*12+MONTH(AC3661)-MONTH(AB3661)+1,(AC3661-AB3661+1))</f>
        <v>1</v>
      </c>
      <c r="F3661" s="225">
        <f t="shared" si="291"/>
        <v>50000</v>
      </c>
      <c r="G3661" s="214">
        <v>1248593</v>
      </c>
      <c r="H3661" s="210">
        <v>37026.435208333336</v>
      </c>
      <c r="I3661" t="s">
        <v>3045</v>
      </c>
      <c r="M3661" t="s">
        <v>4216</v>
      </c>
      <c r="N3661" t="s">
        <v>3046</v>
      </c>
      <c r="O3661" t="s">
        <v>3047</v>
      </c>
      <c r="P3661" s="211">
        <v>50000</v>
      </c>
      <c r="S3661" t="s">
        <v>3802</v>
      </c>
      <c r="T3661" t="s">
        <v>2685</v>
      </c>
      <c r="U3661" s="213">
        <v>28.78</v>
      </c>
      <c r="V3661" t="s">
        <v>3575</v>
      </c>
      <c r="W3661" t="s">
        <v>3049</v>
      </c>
      <c r="X3661" t="s">
        <v>3050</v>
      </c>
      <c r="Y3661" t="s">
        <v>2803</v>
      </c>
      <c r="Z3661" t="s">
        <v>4117</v>
      </c>
      <c r="AA3661" t="s">
        <v>2447</v>
      </c>
      <c r="AB3661" s="210">
        <v>37043</v>
      </c>
      <c r="AC3661" s="210">
        <v>37072</v>
      </c>
    </row>
    <row r="3662" spans="1:31" x14ac:dyDescent="0.2">
      <c r="A3662" s="44" t="str">
        <f t="shared" si="287"/>
        <v>US Natural Gas Financial</v>
      </c>
      <c r="B3662" s="44" t="str">
        <f t="shared" si="288"/>
        <v>US</v>
      </c>
      <c r="C3662" s="44" t="str">
        <f t="shared" si="289"/>
        <v>Natural Gas</v>
      </c>
      <c r="D3662" s="44" t="str">
        <f t="shared" si="290"/>
        <v>Financial</v>
      </c>
      <c r="E3662" s="44">
        <f>IF(VLOOKUP(S3662,'DD-Lookup'!$J$6:$L$50,3,FALSE)="Monthly",(YEAR(AC3662)-YEAR(AB3662))*12+MONTH(AC3662)-MONTH(AB3662)+1,(AC3662-AB3662+1))</f>
        <v>16</v>
      </c>
      <c r="F3662" s="225">
        <f t="shared" si="291"/>
        <v>240000</v>
      </c>
      <c r="G3662" s="214">
        <v>1248594</v>
      </c>
      <c r="H3662" s="210">
        <v>37026.435243055559</v>
      </c>
      <c r="I3662" t="s">
        <v>3318</v>
      </c>
      <c r="M3662" t="s">
        <v>3795</v>
      </c>
      <c r="N3662" t="s">
        <v>3247</v>
      </c>
      <c r="O3662" t="s">
        <v>3422</v>
      </c>
      <c r="P3662" s="211">
        <v>15000</v>
      </c>
      <c r="S3662" t="s">
        <v>3796</v>
      </c>
      <c r="T3662" t="s">
        <v>2685</v>
      </c>
      <c r="U3662" s="213">
        <v>4.47</v>
      </c>
      <c r="V3662" t="s">
        <v>1869</v>
      </c>
      <c r="W3662" t="s">
        <v>3424</v>
      </c>
      <c r="X3662" t="s">
        <v>3425</v>
      </c>
      <c r="Y3662" t="s">
        <v>2803</v>
      </c>
      <c r="Z3662" t="s">
        <v>4117</v>
      </c>
      <c r="AA3662" t="s">
        <v>2448</v>
      </c>
      <c r="AB3662" s="210">
        <v>37027.875</v>
      </c>
      <c r="AC3662" s="210">
        <v>37042.875</v>
      </c>
      <c r="AD3662">
        <f>(AC3662-AB3662+1)*SUM(P3662:Q3662)</f>
        <v>240000</v>
      </c>
    </row>
    <row r="3663" spans="1:31" x14ac:dyDescent="0.2">
      <c r="A3663" s="44" t="str">
        <f t="shared" si="287"/>
        <v>US Natural Gas Financial</v>
      </c>
      <c r="B3663" s="44" t="str">
        <f t="shared" si="288"/>
        <v>US</v>
      </c>
      <c r="C3663" s="44" t="str">
        <f t="shared" si="289"/>
        <v>Natural Gas</v>
      </c>
      <c r="D3663" s="44" t="str">
        <f t="shared" si="290"/>
        <v>Financial</v>
      </c>
      <c r="E3663" s="44">
        <f>IF(VLOOKUP(S3663,'DD-Lookup'!$J$6:$L$50,3,FALSE)="Monthly",(YEAR(AC3663)-YEAR(AB3663))*12+MONTH(AC3663)-MONTH(AB3663)+1,(AC3663-AB3663+1))</f>
        <v>151</v>
      </c>
      <c r="F3663" s="225">
        <f t="shared" si="291"/>
        <v>755000</v>
      </c>
      <c r="G3663" s="214">
        <v>1248596</v>
      </c>
      <c r="H3663" s="210">
        <v>37026.435381944444</v>
      </c>
      <c r="I3663" t="s">
        <v>1791</v>
      </c>
      <c r="M3663" t="s">
        <v>3795</v>
      </c>
      <c r="N3663" t="s">
        <v>3247</v>
      </c>
      <c r="O3663" t="s">
        <v>3346</v>
      </c>
      <c r="Q3663" s="211">
        <v>5000</v>
      </c>
      <c r="S3663" t="s">
        <v>3796</v>
      </c>
      <c r="T3663" t="s">
        <v>2685</v>
      </c>
      <c r="U3663" s="213">
        <v>4.9400000000000004</v>
      </c>
      <c r="V3663" t="s">
        <v>2449</v>
      </c>
      <c r="W3663" t="s">
        <v>3975</v>
      </c>
      <c r="X3663" t="s">
        <v>3250</v>
      </c>
      <c r="Y3663" t="s">
        <v>2803</v>
      </c>
      <c r="Z3663" t="s">
        <v>4117</v>
      </c>
      <c r="AA3663" t="s">
        <v>2450</v>
      </c>
      <c r="AB3663" s="210">
        <v>37196</v>
      </c>
      <c r="AC3663" s="210">
        <v>37346</v>
      </c>
      <c r="AD3663">
        <f>(AC3663-AB3663+1)*SUM(P3663:Q3663)</f>
        <v>755000</v>
      </c>
    </row>
    <row r="3664" spans="1:31" x14ac:dyDescent="0.2">
      <c r="A3664" s="44" t="str">
        <f t="shared" si="287"/>
        <v>US Oil Products Financial</v>
      </c>
      <c r="B3664" s="44" t="str">
        <f t="shared" si="288"/>
        <v>US</v>
      </c>
      <c r="C3664" s="44" t="str">
        <f t="shared" si="289"/>
        <v>Oil Products</v>
      </c>
      <c r="D3664" s="44" t="str">
        <f t="shared" si="290"/>
        <v>Financial</v>
      </c>
      <c r="E3664" s="44">
        <f>IF(VLOOKUP(S3664,'DD-Lookup'!$J$6:$L$50,3,FALSE)="Monthly",(YEAR(AC3664)-YEAR(AB3664))*12+MONTH(AC3664)-MONTH(AB3664)+1,(AC3664-AB3664+1))</f>
        <v>1</v>
      </c>
      <c r="F3664" s="225">
        <f t="shared" si="291"/>
        <v>5000</v>
      </c>
      <c r="G3664" s="214">
        <v>1248598</v>
      </c>
      <c r="H3664" s="210">
        <v>37026.435428240744</v>
      </c>
      <c r="I3664" t="s">
        <v>2451</v>
      </c>
      <c r="M3664" t="s">
        <v>3799</v>
      </c>
      <c r="N3664" t="s">
        <v>2452</v>
      </c>
      <c r="O3664" t="s">
        <v>2453</v>
      </c>
      <c r="Q3664" s="211">
        <v>5000</v>
      </c>
      <c r="S3664" t="s">
        <v>3807</v>
      </c>
      <c r="T3664" t="s">
        <v>2685</v>
      </c>
      <c r="U3664" s="213">
        <v>1.51</v>
      </c>
      <c r="V3664" t="s">
        <v>2454</v>
      </c>
      <c r="W3664" t="s">
        <v>1844</v>
      </c>
      <c r="X3664" t="s">
        <v>2455</v>
      </c>
      <c r="Y3664" t="s">
        <v>2803</v>
      </c>
      <c r="Z3664" t="s">
        <v>4117</v>
      </c>
      <c r="AA3664" t="s">
        <v>2456</v>
      </c>
      <c r="AB3664" s="210">
        <v>37043.875</v>
      </c>
      <c r="AC3664" s="210">
        <v>37072.875</v>
      </c>
      <c r="AE3664" s="116">
        <f>IF(S3664="Gallon",F3664/42,F3664)</f>
        <v>119.04761904761905</v>
      </c>
    </row>
    <row r="3665" spans="1:30" x14ac:dyDescent="0.2">
      <c r="A3665" s="44" t="str">
        <f t="shared" si="287"/>
        <v>US Natural Gas Financial</v>
      </c>
      <c r="B3665" s="44" t="str">
        <f t="shared" si="288"/>
        <v>US</v>
      </c>
      <c r="C3665" s="44" t="str">
        <f t="shared" si="289"/>
        <v>Natural Gas</v>
      </c>
      <c r="D3665" s="44" t="str">
        <f t="shared" si="290"/>
        <v>Financial</v>
      </c>
      <c r="E3665" s="44">
        <f>IF(VLOOKUP(S3665,'DD-Lookup'!$J$6:$L$50,3,FALSE)="Monthly",(YEAR(AC3665)-YEAR(AB3665))*12+MONTH(AC3665)-MONTH(AB3665)+1,(AC3665-AB3665+1))</f>
        <v>31</v>
      </c>
      <c r="F3665" s="225">
        <f t="shared" si="291"/>
        <v>155000</v>
      </c>
      <c r="G3665" s="214">
        <v>1248599</v>
      </c>
      <c r="H3665" s="210">
        <v>37026.43545138889</v>
      </c>
      <c r="I3665" t="s">
        <v>3510</v>
      </c>
      <c r="M3665" t="s">
        <v>3795</v>
      </c>
      <c r="N3665" t="s">
        <v>3303</v>
      </c>
      <c r="O3665" t="s">
        <v>1109</v>
      </c>
      <c r="Q3665" s="211">
        <v>5000</v>
      </c>
      <c r="S3665" t="s">
        <v>3796</v>
      </c>
      <c r="T3665" t="s">
        <v>2685</v>
      </c>
      <c r="U3665" s="213">
        <v>6.43</v>
      </c>
      <c r="V3665" t="s">
        <v>1938</v>
      </c>
      <c r="W3665" t="s">
        <v>1111</v>
      </c>
      <c r="X3665" t="s">
        <v>1112</v>
      </c>
      <c r="Y3665" t="s">
        <v>2803</v>
      </c>
      <c r="Z3665" t="s">
        <v>4117</v>
      </c>
      <c r="AA3665" t="s">
        <v>2457</v>
      </c>
      <c r="AB3665" s="210">
        <v>37073.875</v>
      </c>
      <c r="AC3665" s="210">
        <v>37103.875</v>
      </c>
      <c r="AD3665">
        <f>(AC3665-AB3665+1)*SUM(P3665:Q3665)</f>
        <v>155000</v>
      </c>
    </row>
    <row r="3666" spans="1:30" x14ac:dyDescent="0.2">
      <c r="A3666" s="44" t="str">
        <f t="shared" si="287"/>
        <v>US Weather Financial</v>
      </c>
      <c r="B3666" s="44" t="str">
        <f t="shared" si="288"/>
        <v>US</v>
      </c>
      <c r="C3666" s="44" t="str">
        <f t="shared" si="289"/>
        <v>Weather</v>
      </c>
      <c r="D3666" s="44" t="str">
        <f t="shared" si="290"/>
        <v>Financial</v>
      </c>
      <c r="E3666" s="44">
        <f>IF(VLOOKUP(S3666,'DD-Lookup'!$J$6:$L$50,3,FALSE)="Monthly",(YEAR(AC3666)-YEAR(AB3666))*12+MONTH(AC3666)-MONTH(AB3666)+1,(AC3666-AB3666+1))</f>
        <v>5</v>
      </c>
      <c r="F3666" s="225">
        <f t="shared" si="291"/>
        <v>15</v>
      </c>
      <c r="G3666" s="214">
        <v>1248602</v>
      </c>
      <c r="H3666" s="210">
        <v>37026.435532407406</v>
      </c>
      <c r="I3666" t="s">
        <v>2431</v>
      </c>
      <c r="M3666" t="s">
        <v>3811</v>
      </c>
      <c r="N3666" t="s">
        <v>2432</v>
      </c>
      <c r="O3666" t="s">
        <v>2458</v>
      </c>
      <c r="P3666" s="211">
        <v>3</v>
      </c>
      <c r="S3666" t="s">
        <v>3812</v>
      </c>
      <c r="T3666" t="s">
        <v>2685</v>
      </c>
      <c r="U3666" s="213">
        <v>20</v>
      </c>
      <c r="V3666" t="s">
        <v>2434</v>
      </c>
      <c r="W3666" t="s">
        <v>2435</v>
      </c>
      <c r="X3666" t="s">
        <v>2436</v>
      </c>
      <c r="Y3666" t="s">
        <v>3811</v>
      </c>
      <c r="Z3666" t="s">
        <v>4117</v>
      </c>
      <c r="AA3666">
        <v>1248602</v>
      </c>
      <c r="AB3666" s="210">
        <v>37032.874305555553</v>
      </c>
      <c r="AC3666" s="210">
        <v>37036.874305555553</v>
      </c>
    </row>
    <row r="3667" spans="1:30" x14ac:dyDescent="0.2">
      <c r="A3667" s="44" t="str">
        <f t="shared" si="287"/>
        <v>US Natural Gas Financial</v>
      </c>
      <c r="B3667" s="44" t="str">
        <f t="shared" si="288"/>
        <v>US</v>
      </c>
      <c r="C3667" s="44" t="str">
        <f t="shared" si="289"/>
        <v>Natural Gas</v>
      </c>
      <c r="D3667" s="44" t="str">
        <f t="shared" si="290"/>
        <v>Financial</v>
      </c>
      <c r="E3667" s="44">
        <f>IF(VLOOKUP(S3667,'DD-Lookup'!$J$6:$L$50,3,FALSE)="Monthly",(YEAR(AC3667)-YEAR(AB3667))*12+MONTH(AC3667)-MONTH(AB3667)+1,(AC3667-AB3667+1))</f>
        <v>30</v>
      </c>
      <c r="F3667" s="225">
        <f t="shared" si="291"/>
        <v>450000</v>
      </c>
      <c r="G3667" s="214">
        <v>1248603</v>
      </c>
      <c r="H3667" s="210">
        <v>37026.435578703706</v>
      </c>
      <c r="I3667" t="s">
        <v>3045</v>
      </c>
      <c r="M3667" t="s">
        <v>3795</v>
      </c>
      <c r="N3667" t="s">
        <v>3247</v>
      </c>
      <c r="O3667" t="s">
        <v>3248</v>
      </c>
      <c r="P3667" s="211">
        <v>15000</v>
      </c>
      <c r="S3667" t="s">
        <v>3796</v>
      </c>
      <c r="T3667" t="s">
        <v>2685</v>
      </c>
      <c r="U3667" s="213">
        <v>4.5350000000000001</v>
      </c>
      <c r="V3667" t="s">
        <v>1548</v>
      </c>
      <c r="W3667" t="s">
        <v>3975</v>
      </c>
      <c r="X3667" t="s">
        <v>3250</v>
      </c>
      <c r="Y3667" t="s">
        <v>2803</v>
      </c>
      <c r="Z3667" t="s">
        <v>4117</v>
      </c>
      <c r="AA3667" t="s">
        <v>2459</v>
      </c>
      <c r="AB3667" s="210">
        <v>37043.875</v>
      </c>
      <c r="AC3667" s="210">
        <v>37072.875</v>
      </c>
      <c r="AD3667">
        <f>(AC3667-AB3667+1)*SUM(P3667:Q3667)</f>
        <v>450000</v>
      </c>
    </row>
    <row r="3668" spans="1:30" x14ac:dyDescent="0.2">
      <c r="A3668" s="44" t="str">
        <f t="shared" si="287"/>
        <v xml:space="preserve"> Metals Financial</v>
      </c>
      <c r="B3668" s="44" t="str">
        <f t="shared" si="288"/>
        <v/>
      </c>
      <c r="C3668" s="44" t="str">
        <f t="shared" si="289"/>
        <v>Metals</v>
      </c>
      <c r="D3668" s="44" t="str">
        <f t="shared" si="290"/>
        <v>Financial</v>
      </c>
      <c r="E3668" s="44">
        <f>IF(VLOOKUP(S3668,'DD-Lookup'!$J$6:$L$50,3,FALSE)="Monthly",(YEAR(AC3668)-YEAR(AB3668))*12+MONTH(AC3668)-MONTH(AB3668)+1,(AC3668-AB3668+1))</f>
        <v>1</v>
      </c>
      <c r="F3668" s="225">
        <f t="shared" si="291"/>
        <v>12</v>
      </c>
      <c r="G3668" s="214">
        <v>1248604</v>
      </c>
      <c r="H3668" s="210">
        <v>37026.435590277775</v>
      </c>
      <c r="I3668" t="s">
        <v>2908</v>
      </c>
      <c r="M3668" t="s">
        <v>3801</v>
      </c>
      <c r="N3668" t="s">
        <v>2782</v>
      </c>
      <c r="O3668" t="s">
        <v>2783</v>
      </c>
      <c r="Q3668" s="211">
        <v>12</v>
      </c>
      <c r="S3668" t="s">
        <v>2684</v>
      </c>
      <c r="T3668" t="s">
        <v>2685</v>
      </c>
      <c r="U3668" s="213">
        <v>1508</v>
      </c>
      <c r="V3668" t="s">
        <v>2460</v>
      </c>
      <c r="W3668" t="s">
        <v>2732</v>
      </c>
      <c r="X3668" t="s">
        <v>2688</v>
      </c>
      <c r="Y3668" t="s">
        <v>2689</v>
      </c>
      <c r="Z3668" t="s">
        <v>2690</v>
      </c>
      <c r="AA3668">
        <v>2130210</v>
      </c>
    </row>
    <row r="3669" spans="1:30" x14ac:dyDescent="0.2">
      <c r="A3669" s="44" t="str">
        <f t="shared" si="287"/>
        <v xml:space="preserve"> Metals Financial</v>
      </c>
      <c r="B3669" s="44" t="str">
        <f t="shared" si="288"/>
        <v/>
      </c>
      <c r="C3669" s="44" t="str">
        <f t="shared" si="289"/>
        <v>Metals</v>
      </c>
      <c r="D3669" s="44" t="str">
        <f t="shared" si="290"/>
        <v>Financial</v>
      </c>
      <c r="E3669" s="44">
        <f>IF(VLOOKUP(S3669,'DD-Lookup'!$J$6:$L$50,3,FALSE)="Monthly",(YEAR(AC3669)-YEAR(AB3669))*12+MONTH(AC3669)-MONTH(AB3669)+1,(AC3669-AB3669+1))</f>
        <v>1</v>
      </c>
      <c r="F3669" s="225">
        <f t="shared" si="291"/>
        <v>2</v>
      </c>
      <c r="G3669" s="214">
        <v>1248605</v>
      </c>
      <c r="H3669" s="210">
        <v>37026.435613425929</v>
      </c>
      <c r="I3669" t="s">
        <v>2884</v>
      </c>
      <c r="M3669" t="s">
        <v>3801</v>
      </c>
      <c r="N3669" t="s">
        <v>2782</v>
      </c>
      <c r="O3669" t="s">
        <v>2783</v>
      </c>
      <c r="Q3669" s="211">
        <v>2</v>
      </c>
      <c r="S3669" t="s">
        <v>2684</v>
      </c>
      <c r="T3669" t="s">
        <v>2685</v>
      </c>
      <c r="U3669" s="213">
        <v>1508</v>
      </c>
      <c r="V3669" t="s">
        <v>2885</v>
      </c>
      <c r="W3669" t="s">
        <v>2732</v>
      </c>
      <c r="X3669" t="s">
        <v>2688</v>
      </c>
      <c r="Y3669" t="s">
        <v>2689</v>
      </c>
      <c r="Z3669" t="s">
        <v>2690</v>
      </c>
      <c r="AA3669">
        <v>2130212</v>
      </c>
    </row>
    <row r="3670" spans="1:30" x14ac:dyDescent="0.2">
      <c r="A3670" s="44" t="str">
        <f t="shared" si="287"/>
        <v>US Natural Gas Financial</v>
      </c>
      <c r="B3670" s="44" t="str">
        <f t="shared" si="288"/>
        <v>US</v>
      </c>
      <c r="C3670" s="44" t="str">
        <f t="shared" si="289"/>
        <v>Natural Gas</v>
      </c>
      <c r="D3670" s="44" t="str">
        <f t="shared" si="290"/>
        <v>Financial</v>
      </c>
      <c r="E3670" s="44">
        <f>IF(VLOOKUP(S3670,'DD-Lookup'!$J$6:$L$50,3,FALSE)="Monthly",(YEAR(AC3670)-YEAR(AB3670))*12+MONTH(AC3670)-MONTH(AB3670)+1,(AC3670-AB3670+1))</f>
        <v>153</v>
      </c>
      <c r="F3670" s="225">
        <f t="shared" si="291"/>
        <v>765000</v>
      </c>
      <c r="G3670" s="214">
        <v>1248607</v>
      </c>
      <c r="H3670" s="210">
        <v>37026.435636574075</v>
      </c>
      <c r="I3670" t="s">
        <v>1630</v>
      </c>
      <c r="M3670" t="s">
        <v>3795</v>
      </c>
      <c r="N3670" t="s">
        <v>3247</v>
      </c>
      <c r="O3670" t="s">
        <v>3430</v>
      </c>
      <c r="Q3670" s="211">
        <v>5000</v>
      </c>
      <c r="S3670" t="s">
        <v>3796</v>
      </c>
      <c r="T3670" t="s">
        <v>2685</v>
      </c>
      <c r="U3670" s="213">
        <v>4.6449999999999996</v>
      </c>
      <c r="V3670" t="s">
        <v>2098</v>
      </c>
      <c r="W3670" t="s">
        <v>3975</v>
      </c>
      <c r="X3670" t="s">
        <v>3250</v>
      </c>
      <c r="Y3670" t="s">
        <v>2803</v>
      </c>
      <c r="Z3670" t="s">
        <v>4117</v>
      </c>
      <c r="AA3670" t="s">
        <v>2461</v>
      </c>
      <c r="AB3670" s="210">
        <v>37043</v>
      </c>
      <c r="AC3670" s="210">
        <v>37195</v>
      </c>
      <c r="AD3670">
        <f>(AC3670-AB3670+1)*SUM(P3670:Q3670)</f>
        <v>765000</v>
      </c>
    </row>
    <row r="3671" spans="1:30" x14ac:dyDescent="0.2">
      <c r="A3671" s="44" t="str">
        <f t="shared" si="287"/>
        <v xml:space="preserve"> Metals Financial</v>
      </c>
      <c r="B3671" s="44" t="str">
        <f t="shared" si="288"/>
        <v/>
      </c>
      <c r="C3671" s="44" t="str">
        <f t="shared" si="289"/>
        <v>Metals</v>
      </c>
      <c r="D3671" s="44" t="str">
        <f t="shared" si="290"/>
        <v>Financial</v>
      </c>
      <c r="E3671" s="44">
        <f>IF(VLOOKUP(S3671,'DD-Lookup'!$J$6:$L$50,3,FALSE)="Monthly",(YEAR(AC3671)-YEAR(AB3671))*12+MONTH(AC3671)-MONTH(AB3671)+1,(AC3671-AB3671+1))</f>
        <v>1</v>
      </c>
      <c r="F3671" s="225">
        <f t="shared" si="291"/>
        <v>6</v>
      </c>
      <c r="G3671" s="214">
        <v>1248608</v>
      </c>
      <c r="H3671" s="210">
        <v>37026.435648148145</v>
      </c>
      <c r="I3671" t="s">
        <v>2908</v>
      </c>
      <c r="M3671" t="s">
        <v>3801</v>
      </c>
      <c r="N3671" t="s">
        <v>2782</v>
      </c>
      <c r="O3671" t="s">
        <v>2783</v>
      </c>
      <c r="Q3671" s="211">
        <v>6</v>
      </c>
      <c r="S3671" t="s">
        <v>2684</v>
      </c>
      <c r="T3671" t="s">
        <v>2685</v>
      </c>
      <c r="U3671" s="213">
        <v>1508</v>
      </c>
      <c r="V3671" t="s">
        <v>2909</v>
      </c>
      <c r="W3671" t="s">
        <v>2732</v>
      </c>
      <c r="X3671" t="s">
        <v>2688</v>
      </c>
      <c r="Y3671" t="s">
        <v>2689</v>
      </c>
      <c r="Z3671" t="s">
        <v>2690</v>
      </c>
      <c r="AA3671">
        <v>2130214</v>
      </c>
    </row>
    <row r="3672" spans="1:30" x14ac:dyDescent="0.2">
      <c r="A3672" s="44" t="str">
        <f t="shared" si="287"/>
        <v>US Natural Gas Financial</v>
      </c>
      <c r="B3672" s="44" t="str">
        <f t="shared" si="288"/>
        <v>US</v>
      </c>
      <c r="C3672" s="44" t="str">
        <f t="shared" si="289"/>
        <v>Natural Gas</v>
      </c>
      <c r="D3672" s="44" t="str">
        <f t="shared" si="290"/>
        <v>Financial</v>
      </c>
      <c r="E3672" s="44">
        <f>IF(VLOOKUP(S3672,'DD-Lookup'!$J$6:$L$50,3,FALSE)="Monthly",(YEAR(AC3672)-YEAR(AB3672))*12+MONTH(AC3672)-MONTH(AB3672)+1,(AC3672-AB3672+1))</f>
        <v>30</v>
      </c>
      <c r="F3672" s="225">
        <f t="shared" si="291"/>
        <v>450000</v>
      </c>
      <c r="G3672" s="214">
        <v>1248610</v>
      </c>
      <c r="H3672" s="210">
        <v>37026.435729166667</v>
      </c>
      <c r="I3672" t="s">
        <v>3134</v>
      </c>
      <c r="M3672" t="s">
        <v>3795</v>
      </c>
      <c r="N3672" t="s">
        <v>3247</v>
      </c>
      <c r="O3672" t="s">
        <v>3248</v>
      </c>
      <c r="P3672" s="211">
        <v>15000</v>
      </c>
      <c r="S3672" t="s">
        <v>3796</v>
      </c>
      <c r="T3672" t="s">
        <v>2685</v>
      </c>
      <c r="U3672" s="213">
        <v>4.53</v>
      </c>
      <c r="V3672" t="s">
        <v>3514</v>
      </c>
      <c r="W3672" t="s">
        <v>3975</v>
      </c>
      <c r="X3672" t="s">
        <v>3250</v>
      </c>
      <c r="Y3672" t="s">
        <v>2803</v>
      </c>
      <c r="Z3672" t="s">
        <v>4117</v>
      </c>
      <c r="AA3672" t="s">
        <v>2462</v>
      </c>
      <c r="AB3672" s="210">
        <v>37043.875</v>
      </c>
      <c r="AC3672" s="210">
        <v>37072.875</v>
      </c>
      <c r="AD3672">
        <f>(AC3672-AB3672+1)*SUM(P3672:Q3672)</f>
        <v>450000</v>
      </c>
    </row>
    <row r="3673" spans="1:30" x14ac:dyDescent="0.2">
      <c r="A3673" s="44" t="str">
        <f t="shared" si="287"/>
        <v>US Power Physical</v>
      </c>
      <c r="B3673" s="44" t="str">
        <f t="shared" si="288"/>
        <v>US</v>
      </c>
      <c r="C3673" s="44" t="str">
        <f t="shared" si="289"/>
        <v>Power</v>
      </c>
      <c r="D3673" s="44" t="str">
        <f t="shared" si="290"/>
        <v>Physical</v>
      </c>
      <c r="E3673" s="44">
        <f>IF(VLOOKUP(S3673,'DD-Lookup'!$J$6:$L$50,3,FALSE)="Monthly",(YEAR(AC3673)-YEAR(AB3673))*12+MONTH(AC3673)-MONTH(AB3673)+1,(AC3673-AB3673+1))</f>
        <v>31</v>
      </c>
      <c r="F3673" s="225">
        <f t="shared" si="291"/>
        <v>775</v>
      </c>
      <c r="G3673" s="214">
        <v>1248609</v>
      </c>
      <c r="H3673" s="210">
        <v>37026.435729166667</v>
      </c>
      <c r="I3673" t="s">
        <v>3093</v>
      </c>
      <c r="M3673" t="s">
        <v>3886</v>
      </c>
      <c r="N3673" t="s">
        <v>3650</v>
      </c>
      <c r="O3673" t="s">
        <v>2463</v>
      </c>
      <c r="Q3673" s="211">
        <v>25</v>
      </c>
      <c r="S3673" t="s">
        <v>3794</v>
      </c>
      <c r="T3673" t="s">
        <v>2685</v>
      </c>
      <c r="U3673" s="213">
        <v>298</v>
      </c>
      <c r="V3673" t="s">
        <v>1413</v>
      </c>
      <c r="W3673" t="s">
        <v>1023</v>
      </c>
      <c r="X3673" t="s">
        <v>1024</v>
      </c>
      <c r="Y3673" t="s">
        <v>3074</v>
      </c>
      <c r="Z3673" t="s">
        <v>4112</v>
      </c>
      <c r="AA3673">
        <v>611412.1</v>
      </c>
      <c r="AB3673" s="210">
        <v>37073.875</v>
      </c>
      <c r="AC3673" s="210">
        <v>37103.875</v>
      </c>
    </row>
    <row r="3674" spans="1:30" x14ac:dyDescent="0.2">
      <c r="A3674" s="44" t="str">
        <f t="shared" si="287"/>
        <v>US Natural Gas Financial</v>
      </c>
      <c r="B3674" s="44" t="str">
        <f t="shared" si="288"/>
        <v>US</v>
      </c>
      <c r="C3674" s="44" t="str">
        <f t="shared" si="289"/>
        <v>Natural Gas</v>
      </c>
      <c r="D3674" s="44" t="str">
        <f t="shared" si="290"/>
        <v>Financial</v>
      </c>
      <c r="E3674" s="44">
        <f>IF(VLOOKUP(S3674,'DD-Lookup'!$J$6:$L$50,3,FALSE)="Monthly",(YEAR(AC3674)-YEAR(AB3674))*12+MONTH(AC3674)-MONTH(AB3674)+1,(AC3674-AB3674+1))</f>
        <v>30</v>
      </c>
      <c r="F3674" s="225">
        <f t="shared" si="291"/>
        <v>450000</v>
      </c>
      <c r="G3674" s="214">
        <v>1248611</v>
      </c>
      <c r="H3674" s="210">
        <v>37026.43577546296</v>
      </c>
      <c r="I3674" t="s">
        <v>1630</v>
      </c>
      <c r="M3674" t="s">
        <v>3795</v>
      </c>
      <c r="N3674" t="s">
        <v>3247</v>
      </c>
      <c r="O3674" t="s">
        <v>3248</v>
      </c>
      <c r="Q3674" s="211">
        <v>15000</v>
      </c>
      <c r="S3674" t="s">
        <v>3796</v>
      </c>
      <c r="T3674" t="s">
        <v>2685</v>
      </c>
      <c r="U3674" s="213">
        <v>4.5350000000000001</v>
      </c>
      <c r="V3674" t="s">
        <v>2098</v>
      </c>
      <c r="W3674" t="s">
        <v>3975</v>
      </c>
      <c r="X3674" t="s">
        <v>3250</v>
      </c>
      <c r="Y3674" t="s">
        <v>2803</v>
      </c>
      <c r="Z3674" t="s">
        <v>4117</v>
      </c>
      <c r="AA3674" t="s">
        <v>2464</v>
      </c>
      <c r="AB3674" s="210">
        <v>37043.875</v>
      </c>
      <c r="AC3674" s="210">
        <v>37072.875</v>
      </c>
      <c r="AD3674">
        <f>(AC3674-AB3674+1)*SUM(P3674:Q3674)</f>
        <v>450000</v>
      </c>
    </row>
    <row r="3675" spans="1:30" x14ac:dyDescent="0.2">
      <c r="A3675" s="44" t="str">
        <f t="shared" si="287"/>
        <v>US Natural Gas Financial</v>
      </c>
      <c r="B3675" s="44" t="str">
        <f t="shared" si="288"/>
        <v>US</v>
      </c>
      <c r="C3675" s="44" t="str">
        <f t="shared" si="289"/>
        <v>Natural Gas</v>
      </c>
      <c r="D3675" s="44" t="str">
        <f t="shared" si="290"/>
        <v>Financial</v>
      </c>
      <c r="E3675" s="44">
        <f>IF(VLOOKUP(S3675,'DD-Lookup'!$J$6:$L$50,3,FALSE)="Monthly",(YEAR(AC3675)-YEAR(AB3675))*12+MONTH(AC3675)-MONTH(AB3675)+1,(AC3675-AB3675+1))</f>
        <v>16</v>
      </c>
      <c r="F3675" s="225">
        <f t="shared" si="291"/>
        <v>240000</v>
      </c>
      <c r="G3675" s="214">
        <v>1248612</v>
      </c>
      <c r="H3675" s="210">
        <v>37026.435787037037</v>
      </c>
      <c r="I3675" t="s">
        <v>1195</v>
      </c>
      <c r="M3675" t="s">
        <v>3795</v>
      </c>
      <c r="N3675" t="s">
        <v>3247</v>
      </c>
      <c r="O3675" t="s">
        <v>3422</v>
      </c>
      <c r="Q3675" s="211">
        <v>15000</v>
      </c>
      <c r="S3675" t="s">
        <v>3796</v>
      </c>
      <c r="T3675" t="s">
        <v>2685</v>
      </c>
      <c r="U3675" s="213">
        <v>4.4800000000000004</v>
      </c>
      <c r="V3675" t="s">
        <v>1196</v>
      </c>
      <c r="W3675" t="s">
        <v>3424</v>
      </c>
      <c r="X3675" t="s">
        <v>3425</v>
      </c>
      <c r="Y3675" t="s">
        <v>2803</v>
      </c>
      <c r="Z3675" t="s">
        <v>4117</v>
      </c>
      <c r="AA3675" t="s">
        <v>2465</v>
      </c>
      <c r="AB3675" s="210">
        <v>37027.875</v>
      </c>
      <c r="AC3675" s="210">
        <v>37042.875</v>
      </c>
      <c r="AD3675">
        <f>(AC3675-AB3675+1)*SUM(P3675:Q3675)</f>
        <v>240000</v>
      </c>
    </row>
    <row r="3676" spans="1:30" x14ac:dyDescent="0.2">
      <c r="A3676" s="44" t="str">
        <f t="shared" si="287"/>
        <v xml:space="preserve"> Natural Gas Physical</v>
      </c>
      <c r="B3676" s="44" t="str">
        <f t="shared" si="288"/>
        <v/>
      </c>
      <c r="C3676" s="44" t="str">
        <f t="shared" si="289"/>
        <v>Natural Gas</v>
      </c>
      <c r="D3676" s="44" t="str">
        <f t="shared" si="290"/>
        <v>Physical</v>
      </c>
      <c r="E3676" s="44">
        <f>IF(VLOOKUP(S3676,'DD-Lookup'!$J$6:$L$50,3,FALSE)="Monthly",(YEAR(AC3676)-YEAR(AB3676))*12+MONTH(AC3676)-MONTH(AB3676)+1,(AC3676-AB3676+1))</f>
        <v>16</v>
      </c>
      <c r="F3676" s="225">
        <f t="shared" si="291"/>
        <v>160000</v>
      </c>
      <c r="G3676" s="214">
        <v>1248613</v>
      </c>
      <c r="H3676" s="210">
        <v>37026.435868055552</v>
      </c>
      <c r="I3676" t="s">
        <v>3246</v>
      </c>
      <c r="M3676" t="s">
        <v>3795</v>
      </c>
      <c r="N3676" t="s">
        <v>3623</v>
      </c>
      <c r="O3676" t="s">
        <v>1637</v>
      </c>
      <c r="Q3676" s="211">
        <v>10000</v>
      </c>
      <c r="S3676" t="s">
        <v>4320</v>
      </c>
      <c r="T3676" t="s">
        <v>3625</v>
      </c>
      <c r="U3676" s="213">
        <v>6.1150000000000002</v>
      </c>
      <c r="V3676" t="s">
        <v>2033</v>
      </c>
      <c r="W3676" t="s">
        <v>1471</v>
      </c>
      <c r="X3676" t="s">
        <v>3628</v>
      </c>
      <c r="Y3676" t="s">
        <v>3280</v>
      </c>
      <c r="Z3676" t="s">
        <v>4118</v>
      </c>
      <c r="AA3676">
        <v>790703</v>
      </c>
      <c r="AB3676" s="210">
        <v>37027.875</v>
      </c>
      <c r="AC3676" s="210">
        <v>37042.875</v>
      </c>
    </row>
    <row r="3677" spans="1:30" x14ac:dyDescent="0.2">
      <c r="A3677" s="44" t="str">
        <f t="shared" si="287"/>
        <v>US Weather Financial</v>
      </c>
      <c r="B3677" s="44" t="str">
        <f t="shared" si="288"/>
        <v>US</v>
      </c>
      <c r="C3677" s="44" t="str">
        <f t="shared" si="289"/>
        <v>Weather</v>
      </c>
      <c r="D3677" s="44" t="str">
        <f t="shared" si="290"/>
        <v>Financial</v>
      </c>
      <c r="E3677" s="44">
        <f>IF(VLOOKUP(S3677,'DD-Lookup'!$J$6:$L$50,3,FALSE)="Monthly",(YEAR(AC3677)-YEAR(AB3677))*12+MONTH(AC3677)-MONTH(AB3677)+1,(AC3677-AB3677+1))</f>
        <v>30</v>
      </c>
      <c r="F3677" s="225">
        <f t="shared" si="291"/>
        <v>90</v>
      </c>
      <c r="G3677" s="214">
        <v>1248615</v>
      </c>
      <c r="H3677" s="210">
        <v>37026.435949074075</v>
      </c>
      <c r="I3677" t="s">
        <v>2431</v>
      </c>
      <c r="M3677" t="s">
        <v>3811</v>
      </c>
      <c r="N3677" t="s">
        <v>2432</v>
      </c>
      <c r="O3677" t="s">
        <v>2466</v>
      </c>
      <c r="Q3677" s="211">
        <v>3</v>
      </c>
      <c r="S3677" t="s">
        <v>3812</v>
      </c>
      <c r="T3677" t="s">
        <v>2685</v>
      </c>
      <c r="U3677" s="213">
        <v>519</v>
      </c>
      <c r="V3677" t="s">
        <v>2434</v>
      </c>
      <c r="W3677" t="s">
        <v>2467</v>
      </c>
      <c r="X3677" t="s">
        <v>2436</v>
      </c>
      <c r="Y3677" t="s">
        <v>3811</v>
      </c>
      <c r="Z3677" t="s">
        <v>4117</v>
      </c>
      <c r="AA3677">
        <v>1248615</v>
      </c>
      <c r="AB3677" s="210">
        <v>37043.915972222225</v>
      </c>
      <c r="AC3677" s="210">
        <v>37072.915972222225</v>
      </c>
    </row>
    <row r="3678" spans="1:30" x14ac:dyDescent="0.2">
      <c r="A3678" s="44" t="str">
        <f t="shared" si="287"/>
        <v>US Natural Gas Financial</v>
      </c>
      <c r="B3678" s="44" t="str">
        <f t="shared" si="288"/>
        <v>US</v>
      </c>
      <c r="C3678" s="44" t="str">
        <f t="shared" si="289"/>
        <v>Natural Gas</v>
      </c>
      <c r="D3678" s="44" t="str">
        <f t="shared" si="290"/>
        <v>Financial</v>
      </c>
      <c r="E3678" s="44">
        <f>IF(VLOOKUP(S3678,'DD-Lookup'!$J$6:$L$50,3,FALSE)="Monthly",(YEAR(AC3678)-YEAR(AB3678))*12+MONTH(AC3678)-MONTH(AB3678)+1,(AC3678-AB3678+1))</f>
        <v>151</v>
      </c>
      <c r="F3678" s="225">
        <f t="shared" si="291"/>
        <v>755000</v>
      </c>
      <c r="G3678" s="214">
        <v>1248618</v>
      </c>
      <c r="H3678" s="210">
        <v>37026.43613425926</v>
      </c>
      <c r="I3678" t="s">
        <v>3093</v>
      </c>
      <c r="M3678" t="s">
        <v>3795</v>
      </c>
      <c r="N3678" t="s">
        <v>3247</v>
      </c>
      <c r="O3678" t="s">
        <v>3346</v>
      </c>
      <c r="Q3678" s="211">
        <v>5000</v>
      </c>
      <c r="S3678" t="s">
        <v>3796</v>
      </c>
      <c r="T3678" t="s">
        <v>2685</v>
      </c>
      <c r="U3678" s="213">
        <v>4.9450000000000003</v>
      </c>
      <c r="V3678" t="s">
        <v>1126</v>
      </c>
      <c r="W3678" t="s">
        <v>3975</v>
      </c>
      <c r="X3678" t="s">
        <v>3250</v>
      </c>
      <c r="Y3678" t="s">
        <v>2803</v>
      </c>
      <c r="Z3678" t="s">
        <v>4117</v>
      </c>
      <c r="AA3678" t="s">
        <v>2468</v>
      </c>
      <c r="AB3678" s="210">
        <v>37196</v>
      </c>
      <c r="AC3678" s="210">
        <v>37346</v>
      </c>
      <c r="AD3678">
        <f>(AC3678-AB3678+1)*SUM(P3678:Q3678)</f>
        <v>755000</v>
      </c>
    </row>
    <row r="3679" spans="1:30" x14ac:dyDescent="0.2">
      <c r="A3679" s="44" t="str">
        <f t="shared" si="287"/>
        <v>US Natural Gas Financial</v>
      </c>
      <c r="B3679" s="44" t="str">
        <f t="shared" si="288"/>
        <v>US</v>
      </c>
      <c r="C3679" s="44" t="str">
        <f t="shared" si="289"/>
        <v>Natural Gas</v>
      </c>
      <c r="D3679" s="44" t="str">
        <f t="shared" si="290"/>
        <v>Financial</v>
      </c>
      <c r="E3679" s="44">
        <f>IF(VLOOKUP(S3679,'DD-Lookup'!$J$6:$L$50,3,FALSE)="Monthly",(YEAR(AC3679)-YEAR(AB3679))*12+MONTH(AC3679)-MONTH(AB3679)+1,(AC3679-AB3679+1))</f>
        <v>30</v>
      </c>
      <c r="F3679" s="225">
        <f t="shared" si="291"/>
        <v>450000</v>
      </c>
      <c r="G3679" s="214">
        <v>1248619</v>
      </c>
      <c r="H3679" s="210">
        <v>37026.43613425926</v>
      </c>
      <c r="I3679" t="s">
        <v>3045</v>
      </c>
      <c r="M3679" t="s">
        <v>3795</v>
      </c>
      <c r="N3679" t="s">
        <v>3247</v>
      </c>
      <c r="O3679" t="s">
        <v>3248</v>
      </c>
      <c r="P3679" s="211">
        <v>15000</v>
      </c>
      <c r="S3679" t="s">
        <v>3796</v>
      </c>
      <c r="T3679" t="s">
        <v>2685</v>
      </c>
      <c r="U3679" s="213">
        <v>4.5350000000000001</v>
      </c>
      <c r="V3679" t="s">
        <v>1548</v>
      </c>
      <c r="W3679" t="s">
        <v>3975</v>
      </c>
      <c r="X3679" t="s">
        <v>3250</v>
      </c>
      <c r="Y3679" t="s">
        <v>2803</v>
      </c>
      <c r="Z3679" t="s">
        <v>4117</v>
      </c>
      <c r="AA3679" t="s">
        <v>2469</v>
      </c>
      <c r="AB3679" s="210">
        <v>37043.875</v>
      </c>
      <c r="AC3679" s="210">
        <v>37072.875</v>
      </c>
      <c r="AD3679">
        <f>(AC3679-AB3679+1)*SUM(P3679:Q3679)</f>
        <v>450000</v>
      </c>
    </row>
    <row r="3680" spans="1:30" x14ac:dyDescent="0.2">
      <c r="A3680" s="44" t="str">
        <f t="shared" si="287"/>
        <v>US Natural Gas Financial</v>
      </c>
      <c r="B3680" s="44" t="str">
        <f t="shared" si="288"/>
        <v>US</v>
      </c>
      <c r="C3680" s="44" t="str">
        <f t="shared" si="289"/>
        <v>Natural Gas</v>
      </c>
      <c r="D3680" s="44" t="str">
        <f t="shared" si="290"/>
        <v>Financial</v>
      </c>
      <c r="E3680" s="44">
        <f>IF(VLOOKUP(S3680,'DD-Lookup'!$J$6:$L$50,3,FALSE)="Monthly",(YEAR(AC3680)-YEAR(AB3680))*12+MONTH(AC3680)-MONTH(AB3680)+1,(AC3680-AB3680+1))</f>
        <v>16</v>
      </c>
      <c r="F3680" s="225">
        <f t="shared" si="291"/>
        <v>160000</v>
      </c>
      <c r="G3680" s="214">
        <v>1248620</v>
      </c>
      <c r="H3680" s="210">
        <v>37026.436145833337</v>
      </c>
      <c r="I3680" t="s">
        <v>3386</v>
      </c>
      <c r="M3680" t="s">
        <v>3795</v>
      </c>
      <c r="N3680" t="s">
        <v>3247</v>
      </c>
      <c r="O3680" t="s">
        <v>3422</v>
      </c>
      <c r="P3680" s="211">
        <v>10000</v>
      </c>
      <c r="S3680" t="s">
        <v>3796</v>
      </c>
      <c r="T3680" t="s">
        <v>2685</v>
      </c>
      <c r="U3680" s="213">
        <v>4.4749999999999996</v>
      </c>
      <c r="V3680" t="s">
        <v>1888</v>
      </c>
      <c r="W3680" t="s">
        <v>3424</v>
      </c>
      <c r="X3680" t="s">
        <v>3425</v>
      </c>
      <c r="Y3680" t="s">
        <v>2803</v>
      </c>
      <c r="Z3680" t="s">
        <v>4117</v>
      </c>
      <c r="AA3680" t="s">
        <v>2470</v>
      </c>
      <c r="AB3680" s="210">
        <v>37027.875</v>
      </c>
      <c r="AC3680" s="210">
        <v>37042.875</v>
      </c>
      <c r="AD3680">
        <f>(AC3680-AB3680+1)*SUM(P3680:Q3680)</f>
        <v>160000</v>
      </c>
    </row>
    <row r="3681" spans="1:30" x14ac:dyDescent="0.2">
      <c r="A3681" s="44" t="str">
        <f t="shared" si="287"/>
        <v xml:space="preserve"> Metals Financial</v>
      </c>
      <c r="B3681" s="44" t="str">
        <f t="shared" si="288"/>
        <v/>
      </c>
      <c r="C3681" s="44" t="str">
        <f t="shared" si="289"/>
        <v>Metals</v>
      </c>
      <c r="D3681" s="44" t="str">
        <f t="shared" si="290"/>
        <v>Financial</v>
      </c>
      <c r="E3681" s="44">
        <f>IF(VLOOKUP(S3681,'DD-Lookup'!$J$6:$L$50,3,FALSE)="Monthly",(YEAR(AC3681)-YEAR(AB3681))*12+MONTH(AC3681)-MONTH(AB3681)+1,(AC3681-AB3681+1))</f>
        <v>1</v>
      </c>
      <c r="F3681" s="225">
        <f t="shared" si="291"/>
        <v>10</v>
      </c>
      <c r="G3681" s="214">
        <v>1248623</v>
      </c>
      <c r="H3681" s="210">
        <v>37026.436238425929</v>
      </c>
      <c r="I3681" t="s">
        <v>2908</v>
      </c>
      <c r="M3681" t="s">
        <v>3801</v>
      </c>
      <c r="N3681" t="s">
        <v>2816</v>
      </c>
      <c r="O3681" t="s">
        <v>2817</v>
      </c>
      <c r="Q3681" s="211">
        <v>10</v>
      </c>
      <c r="S3681" t="s">
        <v>2818</v>
      </c>
      <c r="T3681" t="s">
        <v>2685</v>
      </c>
      <c r="U3681" s="213">
        <v>7300</v>
      </c>
      <c r="V3681" t="s">
        <v>3090</v>
      </c>
      <c r="W3681" t="s">
        <v>2820</v>
      </c>
      <c r="X3681" t="s">
        <v>2688</v>
      </c>
      <c r="Y3681" t="s">
        <v>2689</v>
      </c>
      <c r="Z3681" t="s">
        <v>2690</v>
      </c>
      <c r="AA3681">
        <v>2130216</v>
      </c>
    </row>
    <row r="3682" spans="1:30" x14ac:dyDescent="0.2">
      <c r="A3682" s="44" t="str">
        <f t="shared" si="287"/>
        <v xml:space="preserve"> Metals Financial</v>
      </c>
      <c r="B3682" s="44" t="str">
        <f t="shared" si="288"/>
        <v/>
      </c>
      <c r="C3682" s="44" t="str">
        <f t="shared" si="289"/>
        <v>Metals</v>
      </c>
      <c r="D3682" s="44" t="str">
        <f t="shared" si="290"/>
        <v>Financial</v>
      </c>
      <c r="E3682" s="44">
        <f>IF(VLOOKUP(S3682,'DD-Lookup'!$J$6:$L$50,3,FALSE)="Monthly",(YEAR(AC3682)-YEAR(AB3682))*12+MONTH(AC3682)-MONTH(AB3682)+1,(AC3682-AB3682+1))</f>
        <v>1</v>
      </c>
      <c r="F3682" s="225">
        <f t="shared" si="291"/>
        <v>20</v>
      </c>
      <c r="G3682" s="214">
        <v>1248624</v>
      </c>
      <c r="H3682" s="210">
        <v>37026.436273148145</v>
      </c>
      <c r="I3682" t="s">
        <v>2880</v>
      </c>
      <c r="M3682" t="s">
        <v>3801</v>
      </c>
      <c r="N3682" t="s">
        <v>2906</v>
      </c>
      <c r="O3682" t="s">
        <v>2907</v>
      </c>
      <c r="Q3682" s="211">
        <v>20</v>
      </c>
      <c r="S3682" t="s">
        <v>2684</v>
      </c>
      <c r="T3682" t="s">
        <v>2685</v>
      </c>
      <c r="U3682" s="213">
        <v>955</v>
      </c>
      <c r="V3682" t="s">
        <v>3062</v>
      </c>
      <c r="W3682" t="s">
        <v>2820</v>
      </c>
      <c r="X3682" t="s">
        <v>2688</v>
      </c>
      <c r="Y3682" t="s">
        <v>2689</v>
      </c>
      <c r="Z3682" t="s">
        <v>2690</v>
      </c>
      <c r="AA3682">
        <v>2130218</v>
      </c>
    </row>
    <row r="3683" spans="1:30" x14ac:dyDescent="0.2">
      <c r="A3683" s="44" t="str">
        <f t="shared" si="287"/>
        <v>US Natural Gas Financial</v>
      </c>
      <c r="B3683" s="44" t="str">
        <f t="shared" si="288"/>
        <v>US</v>
      </c>
      <c r="C3683" s="44" t="str">
        <f t="shared" si="289"/>
        <v>Natural Gas</v>
      </c>
      <c r="D3683" s="44" t="str">
        <f t="shared" si="290"/>
        <v>Financial</v>
      </c>
      <c r="E3683" s="44">
        <f>IF(VLOOKUP(S3683,'DD-Lookup'!$J$6:$L$50,3,FALSE)="Monthly",(YEAR(AC3683)-YEAR(AB3683))*12+MONTH(AC3683)-MONTH(AB3683)+1,(AC3683-AB3683+1))</f>
        <v>16</v>
      </c>
      <c r="F3683" s="225">
        <f t="shared" si="291"/>
        <v>80000</v>
      </c>
      <c r="G3683" s="214">
        <v>1248625</v>
      </c>
      <c r="H3683" s="210">
        <v>37026.436388888891</v>
      </c>
      <c r="I3683" t="s">
        <v>3261</v>
      </c>
      <c r="M3683" t="s">
        <v>3795</v>
      </c>
      <c r="N3683" t="s">
        <v>3247</v>
      </c>
      <c r="O3683" t="s">
        <v>3422</v>
      </c>
      <c r="P3683" s="211">
        <v>5000</v>
      </c>
      <c r="S3683" t="s">
        <v>3796</v>
      </c>
      <c r="T3683" t="s">
        <v>2685</v>
      </c>
      <c r="U3683" s="213">
        <v>4.4800000000000004</v>
      </c>
      <c r="V3683" t="s">
        <v>3262</v>
      </c>
      <c r="W3683" t="s">
        <v>3424</v>
      </c>
      <c r="X3683" t="s">
        <v>3425</v>
      </c>
      <c r="Y3683" t="s">
        <v>2803</v>
      </c>
      <c r="Z3683" t="s">
        <v>4117</v>
      </c>
      <c r="AA3683" t="s">
        <v>2471</v>
      </c>
      <c r="AB3683" s="210">
        <v>37027.875</v>
      </c>
      <c r="AC3683" s="210">
        <v>37042.875</v>
      </c>
      <c r="AD3683">
        <f>(AC3683-AB3683+1)*SUM(P3683:Q3683)</f>
        <v>80000</v>
      </c>
    </row>
    <row r="3684" spans="1:30" x14ac:dyDescent="0.2">
      <c r="A3684" s="44" t="str">
        <f t="shared" si="287"/>
        <v>US Natural Gas Financial</v>
      </c>
      <c r="B3684" s="44" t="str">
        <f t="shared" si="288"/>
        <v>US</v>
      </c>
      <c r="C3684" s="44" t="str">
        <f t="shared" si="289"/>
        <v>Natural Gas</v>
      </c>
      <c r="D3684" s="44" t="str">
        <f t="shared" si="290"/>
        <v>Financial</v>
      </c>
      <c r="E3684" s="44">
        <f>IF(VLOOKUP(S3684,'DD-Lookup'!$J$6:$L$50,3,FALSE)="Monthly",(YEAR(AC3684)-YEAR(AB3684))*12+MONTH(AC3684)-MONTH(AB3684)+1,(AC3684-AB3684+1))</f>
        <v>151</v>
      </c>
      <c r="F3684" s="225">
        <f t="shared" si="291"/>
        <v>377500</v>
      </c>
      <c r="G3684" s="214">
        <v>1248626</v>
      </c>
      <c r="H3684" s="210">
        <v>37026.43644675926</v>
      </c>
      <c r="I3684" t="s">
        <v>3473</v>
      </c>
      <c r="M3684" t="s">
        <v>3795</v>
      </c>
      <c r="N3684" t="s">
        <v>3247</v>
      </c>
      <c r="O3684" t="s">
        <v>3346</v>
      </c>
      <c r="Q3684" s="211">
        <v>2500</v>
      </c>
      <c r="S3684" t="s">
        <v>3796</v>
      </c>
      <c r="T3684" t="s">
        <v>2685</v>
      </c>
      <c r="U3684" s="213">
        <v>4.95</v>
      </c>
      <c r="V3684" t="s">
        <v>1381</v>
      </c>
      <c r="W3684" t="s">
        <v>3975</v>
      </c>
      <c r="X3684" t="s">
        <v>3250</v>
      </c>
      <c r="Y3684" t="s">
        <v>2803</v>
      </c>
      <c r="Z3684" t="s">
        <v>4117</v>
      </c>
      <c r="AA3684" t="s">
        <v>2472</v>
      </c>
      <c r="AB3684" s="210">
        <v>37196</v>
      </c>
      <c r="AC3684" s="210">
        <v>37346</v>
      </c>
      <c r="AD3684">
        <f>(AC3684-AB3684+1)*SUM(P3684:Q3684)</f>
        <v>377500</v>
      </c>
    </row>
    <row r="3685" spans="1:30" x14ac:dyDescent="0.2">
      <c r="A3685" s="44" t="str">
        <f t="shared" si="287"/>
        <v xml:space="preserve"> Metals Financial</v>
      </c>
      <c r="B3685" s="44" t="str">
        <f t="shared" si="288"/>
        <v/>
      </c>
      <c r="C3685" s="44" t="str">
        <f t="shared" si="289"/>
        <v>Metals</v>
      </c>
      <c r="D3685" s="44" t="str">
        <f t="shared" si="290"/>
        <v>Financial</v>
      </c>
      <c r="E3685" s="44">
        <f>IF(VLOOKUP(S3685,'DD-Lookup'!$J$6:$L$50,3,FALSE)="Monthly",(YEAR(AC3685)-YEAR(AB3685))*12+MONTH(AC3685)-MONTH(AB3685)+1,(AC3685-AB3685+1))</f>
        <v>1</v>
      </c>
      <c r="F3685" s="225">
        <f t="shared" si="291"/>
        <v>20</v>
      </c>
      <c r="G3685" s="214">
        <v>1248627</v>
      </c>
      <c r="H3685" s="210">
        <v>37026.436516203707</v>
      </c>
      <c r="I3685" t="s">
        <v>2967</v>
      </c>
      <c r="M3685" t="s">
        <v>3801</v>
      </c>
      <c r="N3685" t="s">
        <v>2682</v>
      </c>
      <c r="O3685" t="s">
        <v>2683</v>
      </c>
      <c r="P3685" s="211">
        <v>20</v>
      </c>
      <c r="S3685" t="s">
        <v>2684</v>
      </c>
      <c r="T3685" t="s">
        <v>2685</v>
      </c>
      <c r="U3685" s="213">
        <v>1670</v>
      </c>
      <c r="V3685" t="s">
        <v>2968</v>
      </c>
      <c r="W3685" t="s">
        <v>2732</v>
      </c>
      <c r="X3685" t="s">
        <v>2688</v>
      </c>
      <c r="Y3685" t="s">
        <v>2689</v>
      </c>
      <c r="Z3685" t="s">
        <v>2690</v>
      </c>
      <c r="AA3685">
        <v>2130220</v>
      </c>
    </row>
    <row r="3686" spans="1:30" x14ac:dyDescent="0.2">
      <c r="A3686" s="44" t="str">
        <f t="shared" si="287"/>
        <v>US Crude Financial</v>
      </c>
      <c r="B3686" s="44" t="str">
        <f t="shared" si="288"/>
        <v>US</v>
      </c>
      <c r="C3686" s="44" t="str">
        <f t="shared" si="289"/>
        <v>Crude</v>
      </c>
      <c r="D3686" s="44" t="str">
        <f t="shared" si="290"/>
        <v>Financial</v>
      </c>
      <c r="E3686" s="44">
        <f>IF(VLOOKUP(S3686,'DD-Lookup'!$J$6:$L$50,3,FALSE)="Monthly",(YEAR(AC3686)-YEAR(AB3686))*12+MONTH(AC3686)-MONTH(AB3686)+1,(AC3686-AB3686+1))</f>
        <v>1</v>
      </c>
      <c r="F3686" s="225">
        <f t="shared" si="291"/>
        <v>50000</v>
      </c>
      <c r="G3686" s="214">
        <v>1248628</v>
      </c>
      <c r="H3686" s="210">
        <v>37026.436516203707</v>
      </c>
      <c r="I3686" t="s">
        <v>3246</v>
      </c>
      <c r="M3686" t="s">
        <v>4216</v>
      </c>
      <c r="N3686" t="s">
        <v>3046</v>
      </c>
      <c r="O3686" t="s">
        <v>3047</v>
      </c>
      <c r="P3686" s="211">
        <v>50000</v>
      </c>
      <c r="S3686" t="s">
        <v>3802</v>
      </c>
      <c r="T3686" t="s">
        <v>2685</v>
      </c>
      <c r="U3686" s="213">
        <v>28.74</v>
      </c>
      <c r="V3686" t="s">
        <v>1514</v>
      </c>
      <c r="W3686" t="s">
        <v>3049</v>
      </c>
      <c r="X3686" t="s">
        <v>3050</v>
      </c>
      <c r="Y3686" t="s">
        <v>2803</v>
      </c>
      <c r="Z3686" t="s">
        <v>4117</v>
      </c>
      <c r="AA3686" t="s">
        <v>2473</v>
      </c>
      <c r="AB3686" s="210">
        <v>37043</v>
      </c>
      <c r="AC3686" s="210">
        <v>37072</v>
      </c>
    </row>
    <row r="3687" spans="1:30" x14ac:dyDescent="0.2">
      <c r="A3687" s="44" t="str">
        <f t="shared" si="287"/>
        <v>US Natural Gas Financial</v>
      </c>
      <c r="B3687" s="44" t="str">
        <f t="shared" si="288"/>
        <v>US</v>
      </c>
      <c r="C3687" s="44" t="str">
        <f t="shared" si="289"/>
        <v>Natural Gas</v>
      </c>
      <c r="D3687" s="44" t="str">
        <f t="shared" si="290"/>
        <v>Financial</v>
      </c>
      <c r="E3687" s="44">
        <f>IF(VLOOKUP(S3687,'DD-Lookup'!$J$6:$L$50,3,FALSE)="Monthly",(YEAR(AC3687)-YEAR(AB3687))*12+MONTH(AC3687)-MONTH(AB3687)+1,(AC3687-AB3687+1))</f>
        <v>151</v>
      </c>
      <c r="F3687" s="225">
        <f t="shared" si="291"/>
        <v>755000</v>
      </c>
      <c r="G3687" s="214">
        <v>1248630</v>
      </c>
      <c r="H3687" s="210">
        <v>37026.436574074076</v>
      </c>
      <c r="I3687" t="s">
        <v>3310</v>
      </c>
      <c r="M3687" t="s">
        <v>3795</v>
      </c>
      <c r="N3687" t="s">
        <v>3247</v>
      </c>
      <c r="O3687" t="s">
        <v>3346</v>
      </c>
      <c r="P3687" s="211">
        <v>5000</v>
      </c>
      <c r="S3687" t="s">
        <v>3796</v>
      </c>
      <c r="T3687" t="s">
        <v>2685</v>
      </c>
      <c r="U3687" s="213">
        <v>4.9450000000000003</v>
      </c>
      <c r="V3687" t="s">
        <v>1580</v>
      </c>
      <c r="W3687" t="s">
        <v>3975</v>
      </c>
      <c r="X3687" t="s">
        <v>3250</v>
      </c>
      <c r="Y3687" t="s">
        <v>2803</v>
      </c>
      <c r="Z3687" t="s">
        <v>4117</v>
      </c>
      <c r="AA3687" t="s">
        <v>2474</v>
      </c>
      <c r="AB3687" s="210">
        <v>37196</v>
      </c>
      <c r="AC3687" s="210">
        <v>37346</v>
      </c>
      <c r="AD3687">
        <f>(AC3687-AB3687+1)*SUM(P3687:Q3687)</f>
        <v>755000</v>
      </c>
    </row>
    <row r="3688" spans="1:30" x14ac:dyDescent="0.2">
      <c r="A3688" s="44" t="str">
        <f t="shared" si="287"/>
        <v>US Natural Gas Financial</v>
      </c>
      <c r="B3688" s="44" t="str">
        <f t="shared" si="288"/>
        <v>US</v>
      </c>
      <c r="C3688" s="44" t="str">
        <f t="shared" si="289"/>
        <v>Natural Gas</v>
      </c>
      <c r="D3688" s="44" t="str">
        <f t="shared" si="290"/>
        <v>Financial</v>
      </c>
      <c r="E3688" s="44">
        <f>IF(VLOOKUP(S3688,'DD-Lookup'!$J$6:$L$50,3,FALSE)="Monthly",(YEAR(AC3688)-YEAR(AB3688))*12+MONTH(AC3688)-MONTH(AB3688)+1,(AC3688-AB3688+1))</f>
        <v>16</v>
      </c>
      <c r="F3688" s="225">
        <f t="shared" si="291"/>
        <v>160000</v>
      </c>
      <c r="G3688" s="214">
        <v>1248631</v>
      </c>
      <c r="H3688" s="210">
        <v>37026.436666666668</v>
      </c>
      <c r="I3688" t="s">
        <v>3396</v>
      </c>
      <c r="M3688" t="s">
        <v>3795</v>
      </c>
      <c r="N3688" t="s">
        <v>3247</v>
      </c>
      <c r="O3688" t="s">
        <v>3422</v>
      </c>
      <c r="Q3688" s="211">
        <v>10000</v>
      </c>
      <c r="S3688" t="s">
        <v>3796</v>
      </c>
      <c r="T3688" t="s">
        <v>2685</v>
      </c>
      <c r="U3688" s="213">
        <v>4.4850000000000003</v>
      </c>
      <c r="V3688" t="s">
        <v>2019</v>
      </c>
      <c r="W3688" t="s">
        <v>3424</v>
      </c>
      <c r="X3688" t="s">
        <v>3425</v>
      </c>
      <c r="Y3688" t="s">
        <v>2803</v>
      </c>
      <c r="Z3688" t="s">
        <v>4117</v>
      </c>
      <c r="AA3688" t="s">
        <v>2475</v>
      </c>
      <c r="AB3688" s="210">
        <v>37027.875</v>
      </c>
      <c r="AC3688" s="210">
        <v>37042.875</v>
      </c>
      <c r="AD3688">
        <f>(AC3688-AB3688+1)*SUM(P3688:Q3688)</f>
        <v>160000</v>
      </c>
    </row>
    <row r="3689" spans="1:30" x14ac:dyDescent="0.2">
      <c r="A3689" s="44" t="str">
        <f t="shared" si="287"/>
        <v>US Natural Gas Financial</v>
      </c>
      <c r="B3689" s="44" t="str">
        <f t="shared" si="288"/>
        <v>US</v>
      </c>
      <c r="C3689" s="44" t="str">
        <f t="shared" si="289"/>
        <v>Natural Gas</v>
      </c>
      <c r="D3689" s="44" t="str">
        <f t="shared" si="290"/>
        <v>Financial</v>
      </c>
      <c r="E3689" s="44">
        <f>IF(VLOOKUP(S3689,'DD-Lookup'!$J$6:$L$50,3,FALSE)="Monthly",(YEAR(AC3689)-YEAR(AB3689))*12+MONTH(AC3689)-MONTH(AB3689)+1,(AC3689-AB3689+1))</f>
        <v>30</v>
      </c>
      <c r="F3689" s="225">
        <f t="shared" si="291"/>
        <v>300000</v>
      </c>
      <c r="G3689" s="214">
        <v>1248632</v>
      </c>
      <c r="H3689" s="210">
        <v>37026.436701388891</v>
      </c>
      <c r="I3689" t="s">
        <v>3195</v>
      </c>
      <c r="M3689" t="s">
        <v>3795</v>
      </c>
      <c r="N3689" t="s">
        <v>3247</v>
      </c>
      <c r="O3689" t="s">
        <v>3248</v>
      </c>
      <c r="P3689" s="211">
        <v>10000</v>
      </c>
      <c r="S3689" t="s">
        <v>3796</v>
      </c>
      <c r="T3689" t="s">
        <v>2685</v>
      </c>
      <c r="U3689" s="213">
        <v>4.54</v>
      </c>
      <c r="V3689" t="s">
        <v>2476</v>
      </c>
      <c r="W3689" t="s">
        <v>3975</v>
      </c>
      <c r="X3689" t="s">
        <v>3250</v>
      </c>
      <c r="Y3689" t="s">
        <v>2803</v>
      </c>
      <c r="Z3689" t="s">
        <v>4117</v>
      </c>
      <c r="AA3689" t="s">
        <v>2477</v>
      </c>
      <c r="AB3689" s="210">
        <v>37043.875</v>
      </c>
      <c r="AC3689" s="210">
        <v>37072.875</v>
      </c>
      <c r="AD3689">
        <f>(AC3689-AB3689+1)*SUM(P3689:Q3689)</f>
        <v>300000</v>
      </c>
    </row>
    <row r="3690" spans="1:30" x14ac:dyDescent="0.2">
      <c r="A3690" s="44" t="str">
        <f t="shared" si="287"/>
        <v>US Natural Gas Financial</v>
      </c>
      <c r="B3690" s="44" t="str">
        <f t="shared" si="288"/>
        <v>US</v>
      </c>
      <c r="C3690" s="44" t="str">
        <f t="shared" si="289"/>
        <v>Natural Gas</v>
      </c>
      <c r="D3690" s="44" t="str">
        <f t="shared" si="290"/>
        <v>Financial</v>
      </c>
      <c r="E3690" s="44">
        <f>IF(VLOOKUP(S3690,'DD-Lookup'!$J$6:$L$50,3,FALSE)="Monthly",(YEAR(AC3690)-YEAR(AB3690))*12+MONTH(AC3690)-MONTH(AB3690)+1,(AC3690-AB3690+1))</f>
        <v>151</v>
      </c>
      <c r="F3690" s="225">
        <f t="shared" si="291"/>
        <v>755000</v>
      </c>
      <c r="G3690" s="214">
        <v>1248633</v>
      </c>
      <c r="H3690" s="210">
        <v>37026.436724537038</v>
      </c>
      <c r="I3690" t="s">
        <v>3093</v>
      </c>
      <c r="M3690" t="s">
        <v>3795</v>
      </c>
      <c r="N3690" t="s">
        <v>3247</v>
      </c>
      <c r="O3690" t="s">
        <v>3346</v>
      </c>
      <c r="Q3690" s="211">
        <v>5000</v>
      </c>
      <c r="S3690" t="s">
        <v>3796</v>
      </c>
      <c r="T3690" t="s">
        <v>2685</v>
      </c>
      <c r="U3690" s="213">
        <v>4.95</v>
      </c>
      <c r="V3690" t="s">
        <v>3533</v>
      </c>
      <c r="W3690" t="s">
        <v>3975</v>
      </c>
      <c r="X3690" t="s">
        <v>3250</v>
      </c>
      <c r="Y3690" t="s">
        <v>2803</v>
      </c>
      <c r="Z3690" t="s">
        <v>4117</v>
      </c>
      <c r="AA3690" t="s">
        <v>2478</v>
      </c>
      <c r="AB3690" s="210">
        <v>37196</v>
      </c>
      <c r="AC3690" s="210">
        <v>37346</v>
      </c>
      <c r="AD3690">
        <f>(AC3690-AB3690+1)*SUM(P3690:Q3690)</f>
        <v>755000</v>
      </c>
    </row>
    <row r="3691" spans="1:30" x14ac:dyDescent="0.2">
      <c r="A3691" s="44" t="str">
        <f t="shared" si="287"/>
        <v xml:space="preserve"> Metals Financial</v>
      </c>
      <c r="B3691" s="44" t="str">
        <f t="shared" si="288"/>
        <v/>
      </c>
      <c r="C3691" s="44" t="str">
        <f t="shared" si="289"/>
        <v>Metals</v>
      </c>
      <c r="D3691" s="44" t="str">
        <f t="shared" si="290"/>
        <v>Financial</v>
      </c>
      <c r="E3691" s="44">
        <f>IF(VLOOKUP(S3691,'DD-Lookup'!$J$6:$L$50,3,FALSE)="Monthly",(YEAR(AC3691)-YEAR(AB3691))*12+MONTH(AC3691)-MONTH(AB3691)+1,(AC3691-AB3691+1))</f>
        <v>1</v>
      </c>
      <c r="F3691" s="225">
        <f t="shared" si="291"/>
        <v>20</v>
      </c>
      <c r="G3691" s="214">
        <v>1248634</v>
      </c>
      <c r="H3691" s="210">
        <v>37026.43677083333</v>
      </c>
      <c r="I3691" t="s">
        <v>2791</v>
      </c>
      <c r="M3691" t="s">
        <v>3801</v>
      </c>
      <c r="N3691" t="s">
        <v>2782</v>
      </c>
      <c r="O3691" t="s">
        <v>2783</v>
      </c>
      <c r="Q3691" s="211">
        <v>20</v>
      </c>
      <c r="S3691" t="s">
        <v>2684</v>
      </c>
      <c r="T3691" t="s">
        <v>2685</v>
      </c>
      <c r="U3691" s="213">
        <v>1509</v>
      </c>
      <c r="V3691" t="s">
        <v>3076</v>
      </c>
      <c r="W3691" t="s">
        <v>2732</v>
      </c>
      <c r="X3691" t="s">
        <v>2688</v>
      </c>
      <c r="Y3691" t="s">
        <v>2689</v>
      </c>
      <c r="Z3691" t="s">
        <v>2690</v>
      </c>
      <c r="AA3691">
        <v>2130222</v>
      </c>
    </row>
    <row r="3692" spans="1:30" x14ac:dyDescent="0.2">
      <c r="A3692" s="44" t="str">
        <f t="shared" si="287"/>
        <v>US Natural Gas Physical</v>
      </c>
      <c r="B3692" s="44" t="str">
        <f t="shared" si="288"/>
        <v>US</v>
      </c>
      <c r="C3692" s="44" t="str">
        <f t="shared" si="289"/>
        <v>Natural Gas</v>
      </c>
      <c r="D3692" s="44" t="str">
        <f t="shared" si="290"/>
        <v>Physical</v>
      </c>
      <c r="E3692" s="44">
        <f>IF(VLOOKUP(S3692,'DD-Lookup'!$J$6:$L$50,3,FALSE)="Monthly",(YEAR(AC3692)-YEAR(AB3692))*12+MONTH(AC3692)-MONTH(AB3692)+1,(AC3692-AB3692+1))</f>
        <v>1</v>
      </c>
      <c r="F3692" s="225">
        <f t="shared" si="291"/>
        <v>2706</v>
      </c>
      <c r="G3692" s="214">
        <v>1248635</v>
      </c>
      <c r="H3692" s="210">
        <v>37026.436793981484</v>
      </c>
      <c r="I3692" t="s">
        <v>3234</v>
      </c>
      <c r="M3692" t="s">
        <v>3795</v>
      </c>
      <c r="N3692" t="s">
        <v>3275</v>
      </c>
      <c r="O3692" t="s">
        <v>3457</v>
      </c>
      <c r="Q3692" s="211">
        <v>2706</v>
      </c>
      <c r="S3692" t="s">
        <v>3796</v>
      </c>
      <c r="T3692" t="s">
        <v>2685</v>
      </c>
      <c r="U3692" s="213">
        <v>4.57</v>
      </c>
      <c r="V3692" t="s">
        <v>2100</v>
      </c>
      <c r="W3692" t="s">
        <v>3459</v>
      </c>
      <c r="X3692" t="s">
        <v>3460</v>
      </c>
      <c r="Y3692" t="s">
        <v>3280</v>
      </c>
      <c r="Z3692" t="s">
        <v>4117</v>
      </c>
      <c r="AA3692">
        <v>790704</v>
      </c>
      <c r="AB3692" s="210">
        <v>37027.875</v>
      </c>
      <c r="AC3692" s="210">
        <v>37027.875</v>
      </c>
    </row>
    <row r="3693" spans="1:30" x14ac:dyDescent="0.2">
      <c r="A3693" s="44" t="str">
        <f t="shared" si="287"/>
        <v xml:space="preserve"> Metals Financial</v>
      </c>
      <c r="B3693" s="44" t="str">
        <f t="shared" si="288"/>
        <v/>
      </c>
      <c r="C3693" s="44" t="str">
        <f t="shared" si="289"/>
        <v>Metals</v>
      </c>
      <c r="D3693" s="44" t="str">
        <f t="shared" si="290"/>
        <v>Financial</v>
      </c>
      <c r="E3693" s="44">
        <f>IF(VLOOKUP(S3693,'DD-Lookup'!$J$6:$L$50,3,FALSE)="Monthly",(YEAR(AC3693)-YEAR(AB3693))*12+MONTH(AC3693)-MONTH(AB3693)+1,(AC3693-AB3693+1))</f>
        <v>1</v>
      </c>
      <c r="F3693" s="225">
        <f t="shared" si="291"/>
        <v>1</v>
      </c>
      <c r="G3693" s="214">
        <v>1248636</v>
      </c>
      <c r="H3693" s="210">
        <v>37026.436805555553</v>
      </c>
      <c r="I3693" t="s">
        <v>2827</v>
      </c>
      <c r="M3693" t="s">
        <v>3801</v>
      </c>
      <c r="N3693" t="s">
        <v>2816</v>
      </c>
      <c r="O3693" t="s">
        <v>2817</v>
      </c>
      <c r="Q3693" s="211">
        <v>1</v>
      </c>
      <c r="S3693" t="s">
        <v>2818</v>
      </c>
      <c r="T3693" t="s">
        <v>2685</v>
      </c>
      <c r="U3693" s="213">
        <v>7310</v>
      </c>
      <c r="V3693" t="s">
        <v>3027</v>
      </c>
      <c r="W3693" t="s">
        <v>2820</v>
      </c>
      <c r="X3693" t="s">
        <v>2688</v>
      </c>
      <c r="Y3693" t="s">
        <v>2689</v>
      </c>
      <c r="Z3693" t="s">
        <v>2690</v>
      </c>
      <c r="AA3693">
        <v>2130224</v>
      </c>
    </row>
    <row r="3694" spans="1:30" x14ac:dyDescent="0.2">
      <c r="A3694" s="44" t="str">
        <f t="shared" si="287"/>
        <v>US Natural Gas Financial</v>
      </c>
      <c r="B3694" s="44" t="str">
        <f t="shared" si="288"/>
        <v>US</v>
      </c>
      <c r="C3694" s="44" t="str">
        <f t="shared" si="289"/>
        <v>Natural Gas</v>
      </c>
      <c r="D3694" s="44" t="str">
        <f t="shared" si="290"/>
        <v>Financial</v>
      </c>
      <c r="E3694" s="44">
        <f>IF(VLOOKUP(S3694,'DD-Lookup'!$J$6:$L$50,3,FALSE)="Monthly",(YEAR(AC3694)-YEAR(AB3694))*12+MONTH(AC3694)-MONTH(AB3694)+1,(AC3694-AB3694+1))</f>
        <v>16</v>
      </c>
      <c r="F3694" s="225">
        <f t="shared" si="291"/>
        <v>80000</v>
      </c>
      <c r="G3694" s="214">
        <v>1248637</v>
      </c>
      <c r="H3694" s="210">
        <v>37026.436840277776</v>
      </c>
      <c r="I3694" t="s">
        <v>3396</v>
      </c>
      <c r="M3694" t="s">
        <v>3795</v>
      </c>
      <c r="N3694" t="s">
        <v>3247</v>
      </c>
      <c r="O3694" t="s">
        <v>3422</v>
      </c>
      <c r="Q3694" s="211">
        <v>5000</v>
      </c>
      <c r="S3694" t="s">
        <v>3796</v>
      </c>
      <c r="T3694" t="s">
        <v>2685</v>
      </c>
      <c r="U3694" s="213">
        <v>4.4850000000000003</v>
      </c>
      <c r="V3694" t="s">
        <v>1311</v>
      </c>
      <c r="W3694" t="s">
        <v>3424</v>
      </c>
      <c r="X3694" t="s">
        <v>3425</v>
      </c>
      <c r="Y3694" t="s">
        <v>2803</v>
      </c>
      <c r="Z3694" t="s">
        <v>4117</v>
      </c>
      <c r="AA3694" t="s">
        <v>2479</v>
      </c>
      <c r="AB3694" s="210">
        <v>37027.875</v>
      </c>
      <c r="AC3694" s="210">
        <v>37042.875</v>
      </c>
      <c r="AD3694">
        <f>(AC3694-AB3694+1)*SUM(P3694:Q3694)</f>
        <v>80000</v>
      </c>
    </row>
    <row r="3695" spans="1:30" x14ac:dyDescent="0.2">
      <c r="A3695" s="44" t="str">
        <f t="shared" si="287"/>
        <v>US Natural Gas Financial</v>
      </c>
      <c r="B3695" s="44" t="str">
        <f t="shared" si="288"/>
        <v>US</v>
      </c>
      <c r="C3695" s="44" t="str">
        <f t="shared" si="289"/>
        <v>Natural Gas</v>
      </c>
      <c r="D3695" s="44" t="str">
        <f t="shared" si="290"/>
        <v>Financial</v>
      </c>
      <c r="E3695" s="44">
        <f>IF(VLOOKUP(S3695,'DD-Lookup'!$J$6:$L$50,3,FALSE)="Monthly",(YEAR(AC3695)-YEAR(AB3695))*12+MONTH(AC3695)-MONTH(AB3695)+1,(AC3695-AB3695+1))</f>
        <v>153</v>
      </c>
      <c r="F3695" s="225">
        <f t="shared" si="291"/>
        <v>765000</v>
      </c>
      <c r="G3695" s="214">
        <v>1248638</v>
      </c>
      <c r="H3695" s="210">
        <v>37026.436874999999</v>
      </c>
      <c r="I3695" t="s">
        <v>3093</v>
      </c>
      <c r="M3695" t="s">
        <v>3795</v>
      </c>
      <c r="N3695" t="s">
        <v>3247</v>
      </c>
      <c r="O3695" t="s">
        <v>3430</v>
      </c>
      <c r="Q3695" s="211">
        <v>5000</v>
      </c>
      <c r="S3695" t="s">
        <v>3796</v>
      </c>
      <c r="T3695" t="s">
        <v>2685</v>
      </c>
      <c r="U3695" s="213">
        <v>4.6550000000000002</v>
      </c>
      <c r="V3695" t="s">
        <v>3533</v>
      </c>
      <c r="W3695" t="s">
        <v>3975</v>
      </c>
      <c r="X3695" t="s">
        <v>3250</v>
      </c>
      <c r="Y3695" t="s">
        <v>2803</v>
      </c>
      <c r="Z3695" t="s">
        <v>4117</v>
      </c>
      <c r="AA3695" t="s">
        <v>2480</v>
      </c>
      <c r="AB3695" s="210">
        <v>37043</v>
      </c>
      <c r="AC3695" s="210">
        <v>37195</v>
      </c>
      <c r="AD3695">
        <f>(AC3695-AB3695+1)*SUM(P3695:Q3695)</f>
        <v>765000</v>
      </c>
    </row>
    <row r="3696" spans="1:30" x14ac:dyDescent="0.2">
      <c r="A3696" s="44" t="str">
        <f t="shared" si="287"/>
        <v xml:space="preserve"> Metals Financial</v>
      </c>
      <c r="B3696" s="44" t="str">
        <f t="shared" si="288"/>
        <v/>
      </c>
      <c r="C3696" s="44" t="str">
        <f t="shared" si="289"/>
        <v>Metals</v>
      </c>
      <c r="D3696" s="44" t="str">
        <f t="shared" si="290"/>
        <v>Financial</v>
      </c>
      <c r="E3696" s="44">
        <f>IF(VLOOKUP(S3696,'DD-Lookup'!$J$6:$L$50,3,FALSE)="Monthly",(YEAR(AC3696)-YEAR(AB3696))*12+MONTH(AC3696)-MONTH(AB3696)+1,(AC3696-AB3696+1))</f>
        <v>1</v>
      </c>
      <c r="F3696" s="225">
        <f t="shared" si="291"/>
        <v>5</v>
      </c>
      <c r="G3696" s="214">
        <v>1248640</v>
      </c>
      <c r="H3696" s="210">
        <v>37026.436932870369</v>
      </c>
      <c r="I3696" t="s">
        <v>2791</v>
      </c>
      <c r="M3696" t="s">
        <v>3801</v>
      </c>
      <c r="N3696" t="s">
        <v>2816</v>
      </c>
      <c r="O3696" t="s">
        <v>2817</v>
      </c>
      <c r="Q3696" s="211">
        <v>5</v>
      </c>
      <c r="S3696" t="s">
        <v>2818</v>
      </c>
      <c r="T3696" t="s">
        <v>2685</v>
      </c>
      <c r="U3696" s="213">
        <v>7310</v>
      </c>
      <c r="V3696" t="s">
        <v>2795</v>
      </c>
      <c r="W3696" t="s">
        <v>2820</v>
      </c>
      <c r="X3696" t="s">
        <v>2688</v>
      </c>
      <c r="Y3696" t="s">
        <v>2689</v>
      </c>
      <c r="Z3696" t="s">
        <v>2690</v>
      </c>
      <c r="AA3696">
        <v>2130226</v>
      </c>
    </row>
    <row r="3697" spans="1:30" x14ac:dyDescent="0.2">
      <c r="A3697" s="44" t="str">
        <f t="shared" si="287"/>
        <v xml:space="preserve"> Metals Financial</v>
      </c>
      <c r="B3697" s="44" t="str">
        <f t="shared" si="288"/>
        <v/>
      </c>
      <c r="C3697" s="44" t="str">
        <f t="shared" si="289"/>
        <v>Metals</v>
      </c>
      <c r="D3697" s="44" t="str">
        <f t="shared" si="290"/>
        <v>Financial</v>
      </c>
      <c r="E3697" s="44">
        <f>IF(VLOOKUP(S3697,'DD-Lookup'!$J$6:$L$50,3,FALSE)="Monthly",(YEAR(AC3697)-YEAR(AB3697))*12+MONTH(AC3697)-MONTH(AB3697)+1,(AC3697-AB3697+1))</f>
        <v>1</v>
      </c>
      <c r="F3697" s="225">
        <f t="shared" si="291"/>
        <v>4</v>
      </c>
      <c r="G3697" s="214">
        <v>1248641</v>
      </c>
      <c r="H3697" s="210">
        <v>37026.436944444446</v>
      </c>
      <c r="I3697" t="s">
        <v>2791</v>
      </c>
      <c r="M3697" t="s">
        <v>3801</v>
      </c>
      <c r="N3697" t="s">
        <v>2816</v>
      </c>
      <c r="O3697" t="s">
        <v>2817</v>
      </c>
      <c r="Q3697" s="211">
        <v>4</v>
      </c>
      <c r="S3697" t="s">
        <v>2818</v>
      </c>
      <c r="T3697" t="s">
        <v>2685</v>
      </c>
      <c r="U3697" s="213">
        <v>7310</v>
      </c>
      <c r="V3697" t="s">
        <v>2481</v>
      </c>
      <c r="W3697" t="s">
        <v>2820</v>
      </c>
      <c r="X3697" t="s">
        <v>2688</v>
      </c>
      <c r="Y3697" t="s">
        <v>2689</v>
      </c>
      <c r="Z3697" t="s">
        <v>2690</v>
      </c>
      <c r="AA3697">
        <v>2130228</v>
      </c>
    </row>
    <row r="3698" spans="1:30" x14ac:dyDescent="0.2">
      <c r="A3698" s="44" t="str">
        <f t="shared" si="287"/>
        <v>US Natural Gas Financial</v>
      </c>
      <c r="B3698" s="44" t="str">
        <f t="shared" si="288"/>
        <v>US</v>
      </c>
      <c r="C3698" s="44" t="str">
        <f t="shared" si="289"/>
        <v>Natural Gas</v>
      </c>
      <c r="D3698" s="44" t="str">
        <f t="shared" si="290"/>
        <v>Financial</v>
      </c>
      <c r="E3698" s="44">
        <f>IF(VLOOKUP(S3698,'DD-Lookup'!$J$6:$L$50,3,FALSE)="Monthly",(YEAR(AC3698)-YEAR(AB3698))*12+MONTH(AC3698)-MONTH(AB3698)+1,(AC3698-AB3698+1))</f>
        <v>153</v>
      </c>
      <c r="F3698" s="225">
        <f t="shared" si="291"/>
        <v>765000</v>
      </c>
      <c r="G3698" s="214">
        <v>1248642</v>
      </c>
      <c r="H3698" s="210">
        <v>37026.436967592592</v>
      </c>
      <c r="I3698" t="s">
        <v>3524</v>
      </c>
      <c r="M3698" t="s">
        <v>3795</v>
      </c>
      <c r="N3698" t="s">
        <v>3247</v>
      </c>
      <c r="O3698" t="s">
        <v>3430</v>
      </c>
      <c r="P3698" s="211">
        <v>5000</v>
      </c>
      <c r="S3698" t="s">
        <v>3796</v>
      </c>
      <c r="T3698" t="s">
        <v>2685</v>
      </c>
      <c r="U3698" s="213">
        <v>4.6449999999999996</v>
      </c>
      <c r="V3698" t="s">
        <v>2328</v>
      </c>
      <c r="W3698" t="s">
        <v>3975</v>
      </c>
      <c r="X3698" t="s">
        <v>3250</v>
      </c>
      <c r="Y3698" t="s">
        <v>2803</v>
      </c>
      <c r="Z3698" t="s">
        <v>4117</v>
      </c>
      <c r="AA3698" t="s">
        <v>2482</v>
      </c>
      <c r="AB3698" s="210">
        <v>37043</v>
      </c>
      <c r="AC3698" s="210">
        <v>37195</v>
      </c>
      <c r="AD3698">
        <f t="shared" ref="AD3698:AD3704" si="292">(AC3698-AB3698+1)*SUM(P3698:Q3698)</f>
        <v>765000</v>
      </c>
    </row>
    <row r="3699" spans="1:30" x14ac:dyDescent="0.2">
      <c r="A3699" s="44" t="str">
        <f t="shared" si="287"/>
        <v>US Natural Gas Financial</v>
      </c>
      <c r="B3699" s="44" t="str">
        <f t="shared" si="288"/>
        <v>US</v>
      </c>
      <c r="C3699" s="44" t="str">
        <f t="shared" si="289"/>
        <v>Natural Gas</v>
      </c>
      <c r="D3699" s="44" t="str">
        <f t="shared" si="290"/>
        <v>Financial</v>
      </c>
      <c r="E3699" s="44">
        <f>IF(VLOOKUP(S3699,'DD-Lookup'!$J$6:$L$50,3,FALSE)="Monthly",(YEAR(AC3699)-YEAR(AB3699))*12+MONTH(AC3699)-MONTH(AB3699)+1,(AC3699-AB3699+1))</f>
        <v>30</v>
      </c>
      <c r="F3699" s="225">
        <f t="shared" si="291"/>
        <v>75000</v>
      </c>
      <c r="G3699" s="214">
        <v>1248645</v>
      </c>
      <c r="H3699" s="210">
        <v>37026.437048611115</v>
      </c>
      <c r="I3699" t="s">
        <v>3045</v>
      </c>
      <c r="M3699" t="s">
        <v>3795</v>
      </c>
      <c r="N3699" t="s">
        <v>3247</v>
      </c>
      <c r="O3699" t="s">
        <v>3248</v>
      </c>
      <c r="P3699" s="211">
        <v>2500</v>
      </c>
      <c r="S3699" t="s">
        <v>3796</v>
      </c>
      <c r="T3699" t="s">
        <v>2685</v>
      </c>
      <c r="U3699" s="213">
        <v>4.5449999999999999</v>
      </c>
      <c r="V3699" t="s">
        <v>1840</v>
      </c>
      <c r="W3699" t="s">
        <v>3975</v>
      </c>
      <c r="X3699" t="s">
        <v>3250</v>
      </c>
      <c r="Y3699" t="s">
        <v>2803</v>
      </c>
      <c r="Z3699" t="s">
        <v>4117</v>
      </c>
      <c r="AA3699" t="s">
        <v>2483</v>
      </c>
      <c r="AB3699" s="210">
        <v>37043.875</v>
      </c>
      <c r="AC3699" s="210">
        <v>37072.875</v>
      </c>
      <c r="AD3699">
        <f t="shared" si="292"/>
        <v>75000</v>
      </c>
    </row>
    <row r="3700" spans="1:30" x14ac:dyDescent="0.2">
      <c r="A3700" s="44" t="str">
        <f t="shared" si="287"/>
        <v>US Natural Gas Financial</v>
      </c>
      <c r="B3700" s="44" t="str">
        <f t="shared" si="288"/>
        <v>US</v>
      </c>
      <c r="C3700" s="44" t="str">
        <f t="shared" si="289"/>
        <v>Natural Gas</v>
      </c>
      <c r="D3700" s="44" t="str">
        <f t="shared" si="290"/>
        <v>Financial</v>
      </c>
      <c r="E3700" s="44">
        <f>IF(VLOOKUP(S3700,'DD-Lookup'!$J$6:$L$50,3,FALSE)="Monthly",(YEAR(AC3700)-YEAR(AB3700))*12+MONTH(AC3700)-MONTH(AB3700)+1,(AC3700-AB3700+1))</f>
        <v>30</v>
      </c>
      <c r="F3700" s="225">
        <f t="shared" si="291"/>
        <v>150000</v>
      </c>
      <c r="G3700" s="214">
        <v>1248648</v>
      </c>
      <c r="H3700" s="210">
        <v>37026.437094907407</v>
      </c>
      <c r="I3700" t="s">
        <v>3195</v>
      </c>
      <c r="M3700" t="s">
        <v>3795</v>
      </c>
      <c r="N3700" t="s">
        <v>3247</v>
      </c>
      <c r="O3700" t="s">
        <v>3248</v>
      </c>
      <c r="P3700" s="211">
        <v>5000</v>
      </c>
      <c r="S3700" t="s">
        <v>3796</v>
      </c>
      <c r="T3700" t="s">
        <v>2685</v>
      </c>
      <c r="U3700" s="213">
        <v>4.5449999999999999</v>
      </c>
      <c r="V3700" t="s">
        <v>2476</v>
      </c>
      <c r="W3700" t="s">
        <v>3975</v>
      </c>
      <c r="X3700" t="s">
        <v>3250</v>
      </c>
      <c r="Y3700" t="s">
        <v>2803</v>
      </c>
      <c r="Z3700" t="s">
        <v>4117</v>
      </c>
      <c r="AA3700" t="s">
        <v>2484</v>
      </c>
      <c r="AB3700" s="210">
        <v>37043.875</v>
      </c>
      <c r="AC3700" s="210">
        <v>37072.875</v>
      </c>
      <c r="AD3700">
        <f t="shared" si="292"/>
        <v>150000</v>
      </c>
    </row>
    <row r="3701" spans="1:30" x14ac:dyDescent="0.2">
      <c r="A3701" s="44" t="str">
        <f t="shared" si="287"/>
        <v>US Natural Gas Financial</v>
      </c>
      <c r="B3701" s="44" t="str">
        <f t="shared" si="288"/>
        <v>US</v>
      </c>
      <c r="C3701" s="44" t="str">
        <f t="shared" si="289"/>
        <v>Natural Gas</v>
      </c>
      <c r="D3701" s="44" t="str">
        <f t="shared" si="290"/>
        <v>Financial</v>
      </c>
      <c r="E3701" s="44">
        <f>IF(VLOOKUP(S3701,'DD-Lookup'!$J$6:$L$50,3,FALSE)="Monthly",(YEAR(AC3701)-YEAR(AB3701))*12+MONTH(AC3701)-MONTH(AB3701)+1,(AC3701-AB3701+1))</f>
        <v>30</v>
      </c>
      <c r="F3701" s="225">
        <f t="shared" si="291"/>
        <v>225000</v>
      </c>
      <c r="G3701" s="214">
        <v>1248649</v>
      </c>
      <c r="H3701" s="210">
        <v>37026.437210648146</v>
      </c>
      <c r="I3701" t="s">
        <v>3246</v>
      </c>
      <c r="M3701" t="s">
        <v>3795</v>
      </c>
      <c r="N3701" t="s">
        <v>3247</v>
      </c>
      <c r="O3701" t="s">
        <v>3248</v>
      </c>
      <c r="P3701" s="211">
        <v>7500</v>
      </c>
      <c r="S3701" t="s">
        <v>3796</v>
      </c>
      <c r="T3701" t="s">
        <v>2685</v>
      </c>
      <c r="U3701" s="213">
        <v>4.5449999999999999</v>
      </c>
      <c r="V3701" t="s">
        <v>2265</v>
      </c>
      <c r="W3701" t="s">
        <v>3975</v>
      </c>
      <c r="X3701" t="s">
        <v>3250</v>
      </c>
      <c r="Y3701" t="s">
        <v>2803</v>
      </c>
      <c r="Z3701" t="s">
        <v>4117</v>
      </c>
      <c r="AA3701" t="s">
        <v>2485</v>
      </c>
      <c r="AB3701" s="210">
        <v>37043.875</v>
      </c>
      <c r="AC3701" s="210">
        <v>37072.875</v>
      </c>
      <c r="AD3701">
        <f t="shared" si="292"/>
        <v>225000</v>
      </c>
    </row>
    <row r="3702" spans="1:30" x14ac:dyDescent="0.2">
      <c r="A3702" s="44" t="str">
        <f t="shared" si="287"/>
        <v>US Natural Gas Financial</v>
      </c>
      <c r="B3702" s="44" t="str">
        <f t="shared" si="288"/>
        <v>US</v>
      </c>
      <c r="C3702" s="44" t="str">
        <f t="shared" si="289"/>
        <v>Natural Gas</v>
      </c>
      <c r="D3702" s="44" t="str">
        <f t="shared" si="290"/>
        <v>Financial</v>
      </c>
      <c r="E3702" s="44">
        <f>IF(VLOOKUP(S3702,'DD-Lookup'!$J$6:$L$50,3,FALSE)="Monthly",(YEAR(AC3702)-YEAR(AB3702))*12+MONTH(AC3702)-MONTH(AB3702)+1,(AC3702-AB3702+1))</f>
        <v>16</v>
      </c>
      <c r="F3702" s="225">
        <f t="shared" si="291"/>
        <v>240000</v>
      </c>
      <c r="G3702" s="214">
        <v>1248650</v>
      </c>
      <c r="H3702" s="210">
        <v>37026.437222222223</v>
      </c>
      <c r="I3702" t="s">
        <v>3261</v>
      </c>
      <c r="M3702" t="s">
        <v>3795</v>
      </c>
      <c r="N3702" t="s">
        <v>3247</v>
      </c>
      <c r="O3702" t="s">
        <v>3422</v>
      </c>
      <c r="P3702" s="211">
        <v>15000</v>
      </c>
      <c r="S3702" t="s">
        <v>3796</v>
      </c>
      <c r="T3702" t="s">
        <v>2685</v>
      </c>
      <c r="U3702" s="213">
        <v>4.49</v>
      </c>
      <c r="V3702" t="s">
        <v>3262</v>
      </c>
      <c r="W3702" t="s">
        <v>3424</v>
      </c>
      <c r="X3702" t="s">
        <v>3425</v>
      </c>
      <c r="Y3702" t="s">
        <v>2803</v>
      </c>
      <c r="Z3702" t="s">
        <v>4117</v>
      </c>
      <c r="AA3702" t="s">
        <v>2486</v>
      </c>
      <c r="AB3702" s="210">
        <v>37027.875</v>
      </c>
      <c r="AC3702" s="210">
        <v>37042.875</v>
      </c>
      <c r="AD3702">
        <f t="shared" si="292"/>
        <v>240000</v>
      </c>
    </row>
    <row r="3703" spans="1:30" x14ac:dyDescent="0.2">
      <c r="A3703" s="44" t="str">
        <f t="shared" si="287"/>
        <v>US Natural Gas Financial</v>
      </c>
      <c r="B3703" s="44" t="str">
        <f t="shared" si="288"/>
        <v>US</v>
      </c>
      <c r="C3703" s="44" t="str">
        <f t="shared" si="289"/>
        <v>Natural Gas</v>
      </c>
      <c r="D3703" s="44" t="str">
        <f t="shared" si="290"/>
        <v>Financial</v>
      </c>
      <c r="E3703" s="44">
        <f>IF(VLOOKUP(S3703,'DD-Lookup'!$J$6:$L$50,3,FALSE)="Monthly",(YEAR(AC3703)-YEAR(AB3703))*12+MONTH(AC3703)-MONTH(AB3703)+1,(AC3703-AB3703+1))</f>
        <v>30</v>
      </c>
      <c r="F3703" s="225">
        <f t="shared" si="291"/>
        <v>150000</v>
      </c>
      <c r="G3703" s="214">
        <v>1248652</v>
      </c>
      <c r="H3703" s="210">
        <v>37026.437303240738</v>
      </c>
      <c r="I3703" t="s">
        <v>3246</v>
      </c>
      <c r="M3703" t="s">
        <v>3795</v>
      </c>
      <c r="N3703" t="s">
        <v>3303</v>
      </c>
      <c r="O3703" t="s">
        <v>1145</v>
      </c>
      <c r="Q3703" s="211">
        <v>5000</v>
      </c>
      <c r="S3703" t="s">
        <v>3796</v>
      </c>
      <c r="T3703" t="s">
        <v>2685</v>
      </c>
      <c r="U3703" s="213">
        <v>6.42</v>
      </c>
      <c r="V3703" t="s">
        <v>1617</v>
      </c>
      <c r="W3703" t="s">
        <v>1111</v>
      </c>
      <c r="X3703" t="s">
        <v>1112</v>
      </c>
      <c r="Y3703" t="s">
        <v>2803</v>
      </c>
      <c r="Z3703" t="s">
        <v>4117</v>
      </c>
      <c r="AA3703" t="s">
        <v>2487</v>
      </c>
      <c r="AB3703" s="210">
        <v>37043.875</v>
      </c>
      <c r="AC3703" s="210">
        <v>37072.875</v>
      </c>
      <c r="AD3703">
        <f t="shared" si="292"/>
        <v>150000</v>
      </c>
    </row>
    <row r="3704" spans="1:30" x14ac:dyDescent="0.2">
      <c r="A3704" s="44" t="str">
        <f t="shared" si="287"/>
        <v>US Natural Gas Financial</v>
      </c>
      <c r="B3704" s="44" t="str">
        <f t="shared" si="288"/>
        <v>US</v>
      </c>
      <c r="C3704" s="44" t="str">
        <f t="shared" si="289"/>
        <v>Natural Gas</v>
      </c>
      <c r="D3704" s="44" t="str">
        <f t="shared" si="290"/>
        <v>Financial</v>
      </c>
      <c r="E3704" s="44">
        <f>IF(VLOOKUP(S3704,'DD-Lookup'!$J$6:$L$50,3,FALSE)="Monthly",(YEAR(AC3704)-YEAR(AB3704))*12+MONTH(AC3704)-MONTH(AB3704)+1,(AC3704-AB3704+1))</f>
        <v>153</v>
      </c>
      <c r="F3704" s="225">
        <f t="shared" si="291"/>
        <v>765000</v>
      </c>
      <c r="G3704" s="214">
        <v>1248654</v>
      </c>
      <c r="H3704" s="210">
        <v>37026.437314814815</v>
      </c>
      <c r="I3704" t="s">
        <v>3246</v>
      </c>
      <c r="M3704" t="s">
        <v>3795</v>
      </c>
      <c r="N3704" t="s">
        <v>3247</v>
      </c>
      <c r="O3704" t="s">
        <v>3430</v>
      </c>
      <c r="P3704" s="211">
        <v>5000</v>
      </c>
      <c r="S3704" t="s">
        <v>3796</v>
      </c>
      <c r="T3704" t="s">
        <v>2685</v>
      </c>
      <c r="U3704" s="213">
        <v>4.6449999999999996</v>
      </c>
      <c r="V3704" t="s">
        <v>1400</v>
      </c>
      <c r="W3704" t="s">
        <v>3975</v>
      </c>
      <c r="X3704" t="s">
        <v>3250</v>
      </c>
      <c r="Y3704" t="s">
        <v>2803</v>
      </c>
      <c r="Z3704" t="s">
        <v>4117</v>
      </c>
      <c r="AA3704" t="s">
        <v>2488</v>
      </c>
      <c r="AB3704" s="210">
        <v>37043</v>
      </c>
      <c r="AC3704" s="210">
        <v>37195</v>
      </c>
      <c r="AD3704">
        <f t="shared" si="292"/>
        <v>765000</v>
      </c>
    </row>
    <row r="3705" spans="1:30" x14ac:dyDescent="0.2">
      <c r="A3705" s="44" t="str">
        <f t="shared" si="287"/>
        <v xml:space="preserve"> Natural Gas Physical</v>
      </c>
      <c r="B3705" s="44" t="str">
        <f t="shared" si="288"/>
        <v/>
      </c>
      <c r="C3705" s="44" t="str">
        <f t="shared" si="289"/>
        <v>Natural Gas</v>
      </c>
      <c r="D3705" s="44" t="str">
        <f t="shared" si="290"/>
        <v>Physical</v>
      </c>
      <c r="E3705" s="44">
        <f>IF(VLOOKUP(S3705,'DD-Lookup'!$J$6:$L$50,3,FALSE)="Monthly",(YEAR(AC3705)-YEAR(AB3705))*12+MONTH(AC3705)-MONTH(AB3705)+1,(AC3705-AB3705+1))</f>
        <v>1</v>
      </c>
      <c r="F3705" s="225">
        <f t="shared" si="291"/>
        <v>5000</v>
      </c>
      <c r="G3705" s="214">
        <v>1248655</v>
      </c>
      <c r="H3705" s="210">
        <v>37026.437361111108</v>
      </c>
      <c r="I3705" t="s">
        <v>3427</v>
      </c>
      <c r="M3705" t="s">
        <v>3795</v>
      </c>
      <c r="N3705" t="s">
        <v>3623</v>
      </c>
      <c r="O3705" t="s">
        <v>3624</v>
      </c>
      <c r="P3705" s="211">
        <v>5000</v>
      </c>
      <c r="S3705" t="s">
        <v>4320</v>
      </c>
      <c r="T3705" t="s">
        <v>3625</v>
      </c>
      <c r="U3705" s="213">
        <v>6.0549999999999997</v>
      </c>
      <c r="V3705" t="s">
        <v>2330</v>
      </c>
      <c r="W3705" t="s">
        <v>3627</v>
      </c>
      <c r="X3705" t="s">
        <v>3628</v>
      </c>
      <c r="Y3705" t="s">
        <v>3280</v>
      </c>
      <c r="Z3705" t="s">
        <v>4118</v>
      </c>
      <c r="AA3705">
        <v>790705</v>
      </c>
      <c r="AB3705" s="210">
        <v>37026.875</v>
      </c>
      <c r="AC3705" s="210">
        <v>37026.875</v>
      </c>
    </row>
    <row r="3706" spans="1:30" x14ac:dyDescent="0.2">
      <c r="A3706" s="44" t="str">
        <f t="shared" si="287"/>
        <v>US Natural Gas Financial</v>
      </c>
      <c r="B3706" s="44" t="str">
        <f t="shared" si="288"/>
        <v>US</v>
      </c>
      <c r="C3706" s="44" t="str">
        <f t="shared" si="289"/>
        <v>Natural Gas</v>
      </c>
      <c r="D3706" s="44" t="str">
        <f t="shared" si="290"/>
        <v>Financial</v>
      </c>
      <c r="E3706" s="44">
        <f>IF(VLOOKUP(S3706,'DD-Lookup'!$J$6:$L$50,3,FALSE)="Monthly",(YEAR(AC3706)-YEAR(AB3706))*12+MONTH(AC3706)-MONTH(AB3706)+1,(AC3706-AB3706+1))</f>
        <v>30</v>
      </c>
      <c r="F3706" s="225">
        <f t="shared" si="291"/>
        <v>300000</v>
      </c>
      <c r="G3706" s="214">
        <v>1248656</v>
      </c>
      <c r="H3706" s="210">
        <v>37026.437372685185</v>
      </c>
      <c r="I3706" t="s">
        <v>3045</v>
      </c>
      <c r="M3706" t="s">
        <v>3795</v>
      </c>
      <c r="N3706" t="s">
        <v>3247</v>
      </c>
      <c r="O3706" t="s">
        <v>3248</v>
      </c>
      <c r="P3706" s="211">
        <v>10000</v>
      </c>
      <c r="S3706" t="s">
        <v>3796</v>
      </c>
      <c r="T3706" t="s">
        <v>2685</v>
      </c>
      <c r="U3706" s="213">
        <v>4.54</v>
      </c>
      <c r="V3706" t="s">
        <v>1548</v>
      </c>
      <c r="W3706" t="s">
        <v>3975</v>
      </c>
      <c r="X3706" t="s">
        <v>3250</v>
      </c>
      <c r="Y3706" t="s">
        <v>2803</v>
      </c>
      <c r="Z3706" t="s">
        <v>4117</v>
      </c>
      <c r="AA3706" t="s">
        <v>2489</v>
      </c>
      <c r="AB3706" s="210">
        <v>37043.875</v>
      </c>
      <c r="AC3706" s="210">
        <v>37072.875</v>
      </c>
      <c r="AD3706">
        <f>(AC3706-AB3706+1)*SUM(P3706:Q3706)</f>
        <v>300000</v>
      </c>
    </row>
    <row r="3707" spans="1:30" x14ac:dyDescent="0.2">
      <c r="A3707" s="44" t="str">
        <f t="shared" si="287"/>
        <v>US Crude Financial</v>
      </c>
      <c r="B3707" s="44" t="str">
        <f t="shared" si="288"/>
        <v>US</v>
      </c>
      <c r="C3707" s="44" t="str">
        <f t="shared" si="289"/>
        <v>Crude</v>
      </c>
      <c r="D3707" s="44" t="str">
        <f t="shared" si="290"/>
        <v>Financial</v>
      </c>
      <c r="E3707" s="44">
        <f>IF(VLOOKUP(S3707,'DD-Lookup'!$J$6:$L$50,3,FALSE)="Monthly",(YEAR(AC3707)-YEAR(AB3707))*12+MONTH(AC3707)-MONTH(AB3707)+1,(AC3707-AB3707+1))</f>
        <v>1</v>
      </c>
      <c r="F3707" s="225">
        <f t="shared" si="291"/>
        <v>50000</v>
      </c>
      <c r="G3707" s="214">
        <v>1248657</v>
      </c>
      <c r="H3707" s="210">
        <v>37026.437407407408</v>
      </c>
      <c r="I3707" t="s">
        <v>3045</v>
      </c>
      <c r="M3707" t="s">
        <v>4216</v>
      </c>
      <c r="N3707" t="s">
        <v>3046</v>
      </c>
      <c r="O3707" t="s">
        <v>3047</v>
      </c>
      <c r="P3707" s="211">
        <v>50000</v>
      </c>
      <c r="S3707" t="s">
        <v>3802</v>
      </c>
      <c r="T3707" t="s">
        <v>2685</v>
      </c>
      <c r="U3707" s="213">
        <v>28.7</v>
      </c>
      <c r="V3707" t="s">
        <v>3575</v>
      </c>
      <c r="W3707" t="s">
        <v>3049</v>
      </c>
      <c r="X3707" t="s">
        <v>3050</v>
      </c>
      <c r="Y3707" t="s">
        <v>2803</v>
      </c>
      <c r="Z3707" t="s">
        <v>4117</v>
      </c>
      <c r="AA3707" t="s">
        <v>2490</v>
      </c>
      <c r="AB3707" s="210">
        <v>37043</v>
      </c>
      <c r="AC3707" s="210">
        <v>37072</v>
      </c>
    </row>
    <row r="3708" spans="1:30" x14ac:dyDescent="0.2">
      <c r="A3708" s="44" t="str">
        <f t="shared" si="287"/>
        <v>US Natural Gas Financial</v>
      </c>
      <c r="B3708" s="44" t="str">
        <f t="shared" si="288"/>
        <v>US</v>
      </c>
      <c r="C3708" s="44" t="str">
        <f t="shared" si="289"/>
        <v>Natural Gas</v>
      </c>
      <c r="D3708" s="44" t="str">
        <f t="shared" si="290"/>
        <v>Financial</v>
      </c>
      <c r="E3708" s="44">
        <f>IF(VLOOKUP(S3708,'DD-Lookup'!$J$6:$L$50,3,FALSE)="Monthly",(YEAR(AC3708)-YEAR(AB3708))*12+MONTH(AC3708)-MONTH(AB3708)+1,(AC3708-AB3708+1))</f>
        <v>30</v>
      </c>
      <c r="F3708" s="225">
        <f t="shared" si="291"/>
        <v>150000</v>
      </c>
      <c r="G3708" s="214">
        <v>1248658</v>
      </c>
      <c r="H3708" s="210">
        <v>37026.437418981484</v>
      </c>
      <c r="I3708" t="s">
        <v>3287</v>
      </c>
      <c r="M3708" t="s">
        <v>3795</v>
      </c>
      <c r="N3708" t="s">
        <v>3247</v>
      </c>
      <c r="O3708" t="s">
        <v>3248</v>
      </c>
      <c r="P3708" s="211">
        <v>5000</v>
      </c>
      <c r="S3708" t="s">
        <v>3796</v>
      </c>
      <c r="T3708" t="s">
        <v>2685</v>
      </c>
      <c r="U3708" s="213">
        <v>4.54</v>
      </c>
      <c r="V3708" t="s">
        <v>1524</v>
      </c>
      <c r="W3708" t="s">
        <v>3975</v>
      </c>
      <c r="X3708" t="s">
        <v>3250</v>
      </c>
      <c r="Y3708" t="s">
        <v>2803</v>
      </c>
      <c r="Z3708" t="s">
        <v>4117</v>
      </c>
      <c r="AA3708" t="s">
        <v>2491</v>
      </c>
      <c r="AB3708" s="210">
        <v>37043.875</v>
      </c>
      <c r="AC3708" s="210">
        <v>37072.875</v>
      </c>
      <c r="AD3708">
        <f>(AC3708-AB3708+1)*SUM(P3708:Q3708)</f>
        <v>150000</v>
      </c>
    </row>
    <row r="3709" spans="1:30" x14ac:dyDescent="0.2">
      <c r="A3709" s="44" t="str">
        <f t="shared" si="287"/>
        <v>US Natural Gas Financial</v>
      </c>
      <c r="B3709" s="44" t="str">
        <f t="shared" si="288"/>
        <v>US</v>
      </c>
      <c r="C3709" s="44" t="str">
        <f t="shared" si="289"/>
        <v>Natural Gas</v>
      </c>
      <c r="D3709" s="44" t="str">
        <f t="shared" si="290"/>
        <v>Financial</v>
      </c>
      <c r="E3709" s="44">
        <f>IF(VLOOKUP(S3709,'DD-Lookup'!$J$6:$L$50,3,FALSE)="Monthly",(YEAR(AC3709)-YEAR(AB3709))*12+MONTH(AC3709)-MONTH(AB3709)+1,(AC3709-AB3709+1))</f>
        <v>16</v>
      </c>
      <c r="F3709" s="225">
        <f t="shared" si="291"/>
        <v>240000</v>
      </c>
      <c r="G3709" s="214">
        <v>1248659</v>
      </c>
      <c r="H3709" s="210">
        <v>37026.4375462963</v>
      </c>
      <c r="I3709" t="s">
        <v>1195</v>
      </c>
      <c r="M3709" t="s">
        <v>3795</v>
      </c>
      <c r="N3709" t="s">
        <v>3247</v>
      </c>
      <c r="O3709" t="s">
        <v>3422</v>
      </c>
      <c r="P3709" s="211">
        <v>15000</v>
      </c>
      <c r="S3709" t="s">
        <v>3796</v>
      </c>
      <c r="T3709" t="s">
        <v>2685</v>
      </c>
      <c r="U3709" s="213">
        <v>4.49</v>
      </c>
      <c r="V3709" t="s">
        <v>1196</v>
      </c>
      <c r="W3709" t="s">
        <v>3424</v>
      </c>
      <c r="X3709" t="s">
        <v>3425</v>
      </c>
      <c r="Y3709" t="s">
        <v>2803</v>
      </c>
      <c r="Z3709" t="s">
        <v>4117</v>
      </c>
      <c r="AA3709" t="s">
        <v>2492</v>
      </c>
      <c r="AB3709" s="210">
        <v>37027.875</v>
      </c>
      <c r="AC3709" s="210">
        <v>37042.875</v>
      </c>
      <c r="AD3709">
        <f>(AC3709-AB3709+1)*SUM(P3709:Q3709)</f>
        <v>240000</v>
      </c>
    </row>
    <row r="3710" spans="1:30" x14ac:dyDescent="0.2">
      <c r="A3710" s="44" t="str">
        <f t="shared" si="287"/>
        <v>US Natural Gas Financial</v>
      </c>
      <c r="B3710" s="44" t="str">
        <f t="shared" si="288"/>
        <v>US</v>
      </c>
      <c r="C3710" s="44" t="str">
        <f t="shared" si="289"/>
        <v>Natural Gas</v>
      </c>
      <c r="D3710" s="44" t="str">
        <f t="shared" si="290"/>
        <v>Financial</v>
      </c>
      <c r="E3710" s="44">
        <f>IF(VLOOKUP(S3710,'DD-Lookup'!$J$6:$L$50,3,FALSE)="Monthly",(YEAR(AC3710)-YEAR(AB3710))*12+MONTH(AC3710)-MONTH(AB3710)+1,(AC3710-AB3710+1))</f>
        <v>30</v>
      </c>
      <c r="F3710" s="225">
        <f t="shared" si="291"/>
        <v>3000</v>
      </c>
      <c r="G3710" s="214">
        <v>1248660</v>
      </c>
      <c r="H3710" s="210">
        <v>37026.437557870369</v>
      </c>
      <c r="I3710" t="s">
        <v>3287</v>
      </c>
      <c r="M3710" t="s">
        <v>3795</v>
      </c>
      <c r="N3710" t="s">
        <v>1213</v>
      </c>
      <c r="O3710" t="s">
        <v>2493</v>
      </c>
      <c r="Q3710" s="211">
        <v>100</v>
      </c>
      <c r="S3710" t="s">
        <v>1215</v>
      </c>
      <c r="T3710" t="s">
        <v>2685</v>
      </c>
      <c r="U3710" s="213">
        <v>0.1275</v>
      </c>
      <c r="V3710" t="s">
        <v>3316</v>
      </c>
      <c r="W3710" t="s">
        <v>1216</v>
      </c>
      <c r="X3710" t="s">
        <v>1217</v>
      </c>
      <c r="Y3710" t="s">
        <v>2803</v>
      </c>
      <c r="Z3710" t="s">
        <v>4117</v>
      </c>
      <c r="AA3710" t="s">
        <v>2494</v>
      </c>
      <c r="AB3710" s="210">
        <v>37043</v>
      </c>
      <c r="AC3710" s="210">
        <v>37072</v>
      </c>
      <c r="AD3710">
        <f>(AC3710-AB3710+1)*SUM(P3710:Q3710)</f>
        <v>3000</v>
      </c>
    </row>
    <row r="3711" spans="1:30" x14ac:dyDescent="0.2">
      <c r="A3711" s="44" t="str">
        <f t="shared" si="287"/>
        <v>US Natural Gas Financial</v>
      </c>
      <c r="B3711" s="44" t="str">
        <f t="shared" si="288"/>
        <v>US</v>
      </c>
      <c r="C3711" s="44" t="str">
        <f t="shared" si="289"/>
        <v>Natural Gas</v>
      </c>
      <c r="D3711" s="44" t="str">
        <f t="shared" si="290"/>
        <v>Financial</v>
      </c>
      <c r="E3711" s="44">
        <f>IF(VLOOKUP(S3711,'DD-Lookup'!$J$6:$L$50,3,FALSE)="Monthly",(YEAR(AC3711)-YEAR(AB3711))*12+MONTH(AC3711)-MONTH(AB3711)+1,(AC3711-AB3711+1))</f>
        <v>30</v>
      </c>
      <c r="F3711" s="225">
        <f t="shared" si="291"/>
        <v>150000</v>
      </c>
      <c r="G3711" s="214">
        <v>1248663</v>
      </c>
      <c r="H3711" s="210">
        <v>37026.437685185185</v>
      </c>
      <c r="I3711" t="s">
        <v>2630</v>
      </c>
      <c r="M3711" t="s">
        <v>3795</v>
      </c>
      <c r="N3711" t="s">
        <v>3247</v>
      </c>
      <c r="O3711" t="s">
        <v>3248</v>
      </c>
      <c r="P3711" s="211">
        <v>5000</v>
      </c>
      <c r="S3711" t="s">
        <v>3796</v>
      </c>
      <c r="T3711" t="s">
        <v>2685</v>
      </c>
      <c r="U3711" s="213">
        <v>4.54</v>
      </c>
      <c r="V3711" t="s">
        <v>1531</v>
      </c>
      <c r="W3711" t="s">
        <v>3975</v>
      </c>
      <c r="X3711" t="s">
        <v>3250</v>
      </c>
      <c r="Y3711" t="s">
        <v>2803</v>
      </c>
      <c r="Z3711" t="s">
        <v>4117</v>
      </c>
      <c r="AA3711" t="s">
        <v>2495</v>
      </c>
      <c r="AB3711" s="210">
        <v>37043.875</v>
      </c>
      <c r="AC3711" s="210">
        <v>37072.875</v>
      </c>
      <c r="AD3711">
        <f>(AC3711-AB3711+1)*SUM(P3711:Q3711)</f>
        <v>150000</v>
      </c>
    </row>
    <row r="3712" spans="1:30" x14ac:dyDescent="0.2">
      <c r="A3712" s="44" t="str">
        <f t="shared" si="287"/>
        <v>US Crude Financial</v>
      </c>
      <c r="B3712" s="44" t="str">
        <f t="shared" si="288"/>
        <v>US</v>
      </c>
      <c r="C3712" s="44" t="str">
        <f t="shared" si="289"/>
        <v>Crude</v>
      </c>
      <c r="D3712" s="44" t="str">
        <f t="shared" si="290"/>
        <v>Financial</v>
      </c>
      <c r="E3712" s="44">
        <f>IF(VLOOKUP(S3712,'DD-Lookup'!$J$6:$L$50,3,FALSE)="Monthly",(YEAR(AC3712)-YEAR(AB3712))*12+MONTH(AC3712)-MONTH(AB3712)+1,(AC3712-AB3712+1))</f>
        <v>1</v>
      </c>
      <c r="F3712" s="225">
        <f t="shared" si="291"/>
        <v>50000</v>
      </c>
      <c r="G3712" s="214">
        <v>1248664</v>
      </c>
      <c r="H3712" s="210">
        <v>37026.437754629631</v>
      </c>
      <c r="I3712" t="s">
        <v>3045</v>
      </c>
      <c r="M3712" t="s">
        <v>4216</v>
      </c>
      <c r="N3712" t="s">
        <v>3046</v>
      </c>
      <c r="O3712" t="s">
        <v>3047</v>
      </c>
      <c r="Q3712" s="211">
        <v>50000</v>
      </c>
      <c r="S3712" t="s">
        <v>3802</v>
      </c>
      <c r="T3712" t="s">
        <v>2685</v>
      </c>
      <c r="U3712" s="213">
        <v>28.72</v>
      </c>
      <c r="V3712" t="s">
        <v>3575</v>
      </c>
      <c r="W3712" t="s">
        <v>3049</v>
      </c>
      <c r="X3712" t="s">
        <v>3050</v>
      </c>
      <c r="Y3712" t="s">
        <v>2803</v>
      </c>
      <c r="Z3712" t="s">
        <v>4117</v>
      </c>
      <c r="AA3712" t="s">
        <v>2496</v>
      </c>
      <c r="AB3712" s="210">
        <v>37043</v>
      </c>
      <c r="AC3712" s="210">
        <v>37072</v>
      </c>
    </row>
    <row r="3713" spans="1:30" x14ac:dyDescent="0.2">
      <c r="A3713" s="44" t="str">
        <f t="shared" si="287"/>
        <v>US Natural Gas Financial</v>
      </c>
      <c r="B3713" s="44" t="str">
        <f t="shared" si="288"/>
        <v>US</v>
      </c>
      <c r="C3713" s="44" t="str">
        <f t="shared" si="289"/>
        <v>Natural Gas</v>
      </c>
      <c r="D3713" s="44" t="str">
        <f t="shared" si="290"/>
        <v>Financial</v>
      </c>
      <c r="E3713" s="44">
        <f>IF(VLOOKUP(S3713,'DD-Lookup'!$J$6:$L$50,3,FALSE)="Monthly",(YEAR(AC3713)-YEAR(AB3713))*12+MONTH(AC3713)-MONTH(AB3713)+1,(AC3713-AB3713+1))</f>
        <v>151</v>
      </c>
      <c r="F3713" s="225">
        <f t="shared" si="291"/>
        <v>377500</v>
      </c>
      <c r="G3713" s="214">
        <v>1248669</v>
      </c>
      <c r="H3713" s="210">
        <v>37026.437893518516</v>
      </c>
      <c r="I3713" t="s">
        <v>3256</v>
      </c>
      <c r="M3713" t="s">
        <v>3795</v>
      </c>
      <c r="N3713" t="s">
        <v>3247</v>
      </c>
      <c r="O3713" t="s">
        <v>3346</v>
      </c>
      <c r="P3713" s="211">
        <v>2500</v>
      </c>
      <c r="S3713" t="s">
        <v>3796</v>
      </c>
      <c r="T3713" t="s">
        <v>2685</v>
      </c>
      <c r="U3713" s="213">
        <v>4.95</v>
      </c>
      <c r="V3713" t="s">
        <v>3257</v>
      </c>
      <c r="W3713" t="s">
        <v>3975</v>
      </c>
      <c r="X3713" t="s">
        <v>3250</v>
      </c>
      <c r="Y3713" t="s">
        <v>2803</v>
      </c>
      <c r="Z3713" t="s">
        <v>4117</v>
      </c>
      <c r="AA3713" t="s">
        <v>2497</v>
      </c>
      <c r="AB3713" s="210">
        <v>37196</v>
      </c>
      <c r="AC3713" s="210">
        <v>37346</v>
      </c>
      <c r="AD3713">
        <f>(AC3713-AB3713+1)*SUM(P3713:Q3713)</f>
        <v>377500</v>
      </c>
    </row>
    <row r="3714" spans="1:30" x14ac:dyDescent="0.2">
      <c r="A3714" s="44" t="str">
        <f t="shared" si="287"/>
        <v xml:space="preserve"> Metals Financial</v>
      </c>
      <c r="B3714" s="44" t="str">
        <f t="shared" si="288"/>
        <v/>
      </c>
      <c r="C3714" s="44" t="str">
        <f t="shared" si="289"/>
        <v>Metals</v>
      </c>
      <c r="D3714" s="44" t="str">
        <f t="shared" si="290"/>
        <v>Financial</v>
      </c>
      <c r="E3714" s="44">
        <f>IF(VLOOKUP(S3714,'DD-Lookup'!$J$6:$L$50,3,FALSE)="Monthly",(YEAR(AC3714)-YEAR(AB3714))*12+MONTH(AC3714)-MONTH(AB3714)+1,(AC3714-AB3714+1))</f>
        <v>1</v>
      </c>
      <c r="F3714" s="225">
        <f t="shared" si="291"/>
        <v>20</v>
      </c>
      <c r="G3714" s="214">
        <v>1248671</v>
      </c>
      <c r="H3714" s="210">
        <v>37026.437916666669</v>
      </c>
      <c r="I3714" t="s">
        <v>2186</v>
      </c>
      <c r="M3714" t="s">
        <v>3801</v>
      </c>
      <c r="N3714" t="s">
        <v>2782</v>
      </c>
      <c r="O3714" t="s">
        <v>2783</v>
      </c>
      <c r="Q3714" s="211">
        <v>20</v>
      </c>
      <c r="S3714" t="s">
        <v>2684</v>
      </c>
      <c r="T3714" t="s">
        <v>2685</v>
      </c>
      <c r="U3714" s="213">
        <v>1509</v>
      </c>
      <c r="V3714" t="s">
        <v>2187</v>
      </c>
      <c r="W3714" t="s">
        <v>2732</v>
      </c>
      <c r="X3714" t="s">
        <v>2688</v>
      </c>
      <c r="Y3714" t="s">
        <v>2689</v>
      </c>
      <c r="Z3714" t="s">
        <v>2690</v>
      </c>
      <c r="AA3714">
        <v>2130236</v>
      </c>
    </row>
    <row r="3715" spans="1:30" x14ac:dyDescent="0.2">
      <c r="A3715" s="44" t="str">
        <f t="shared" si="287"/>
        <v>US Power Physical</v>
      </c>
      <c r="B3715" s="44" t="str">
        <f t="shared" si="288"/>
        <v>US</v>
      </c>
      <c r="C3715" s="44" t="str">
        <f t="shared" si="289"/>
        <v>Power</v>
      </c>
      <c r="D3715" s="44" t="str">
        <f t="shared" si="290"/>
        <v>Physical</v>
      </c>
      <c r="E3715" s="44">
        <f>IF(VLOOKUP(S3715,'DD-Lookup'!$J$6:$L$50,3,FALSE)="Monthly",(YEAR(AC3715)-YEAR(AB3715))*12+MONTH(AC3715)-MONTH(AB3715)+1,(AC3715-AB3715+1))</f>
        <v>11</v>
      </c>
      <c r="F3715" s="225">
        <f t="shared" si="291"/>
        <v>550</v>
      </c>
      <c r="G3715" s="214">
        <v>1248674</v>
      </c>
      <c r="H3715" s="210">
        <v>37026.438078703701</v>
      </c>
      <c r="I3715" t="s">
        <v>3266</v>
      </c>
      <c r="M3715" t="s">
        <v>3886</v>
      </c>
      <c r="N3715" t="s">
        <v>3218</v>
      </c>
      <c r="O3715" t="s">
        <v>2498</v>
      </c>
      <c r="P3715" s="211">
        <v>50</v>
      </c>
      <c r="S3715" t="s">
        <v>3794</v>
      </c>
      <c r="T3715" t="s">
        <v>2685</v>
      </c>
      <c r="U3715" s="213">
        <v>57</v>
      </c>
      <c r="V3715" t="s">
        <v>2499</v>
      </c>
      <c r="W3715" t="s">
        <v>3221</v>
      </c>
      <c r="X3715" t="s">
        <v>3369</v>
      </c>
      <c r="Y3715" t="s">
        <v>3074</v>
      </c>
      <c r="Z3715" t="s">
        <v>4112</v>
      </c>
      <c r="AA3715">
        <v>611415.1</v>
      </c>
      <c r="AB3715" s="210">
        <v>37032</v>
      </c>
      <c r="AC3715" s="210">
        <v>37042</v>
      </c>
    </row>
    <row r="3716" spans="1:30" x14ac:dyDescent="0.2">
      <c r="A3716" s="44" t="str">
        <f t="shared" si="287"/>
        <v>US Power Financial</v>
      </c>
      <c r="B3716" s="44" t="str">
        <f t="shared" si="288"/>
        <v>US</v>
      </c>
      <c r="C3716" s="44" t="str">
        <f t="shared" si="289"/>
        <v>Power</v>
      </c>
      <c r="D3716" s="44" t="str">
        <f t="shared" si="290"/>
        <v>Financial</v>
      </c>
      <c r="E3716" s="44">
        <f>IF(VLOOKUP(S3716,'DD-Lookup'!$J$6:$L$50,3,FALSE)="Monthly",(YEAR(AC3716)-YEAR(AB3716))*12+MONTH(AC3716)-MONTH(AB3716)+1,(AC3716-AB3716+1))</f>
        <v>1</v>
      </c>
      <c r="F3716" s="225">
        <f t="shared" si="291"/>
        <v>50</v>
      </c>
      <c r="G3716" s="214">
        <v>1248675</v>
      </c>
      <c r="H3716" s="210">
        <v>37026.438136574077</v>
      </c>
      <c r="I3716" t="s">
        <v>3412</v>
      </c>
      <c r="M3716" t="s">
        <v>3886</v>
      </c>
      <c r="N3716" t="s">
        <v>3069</v>
      </c>
      <c r="O3716" t="s">
        <v>2500</v>
      </c>
      <c r="P3716" s="211">
        <v>50</v>
      </c>
      <c r="S3716" t="s">
        <v>3794</v>
      </c>
      <c r="T3716" t="s">
        <v>2685</v>
      </c>
      <c r="U3716" s="213">
        <v>33</v>
      </c>
      <c r="V3716" t="s">
        <v>3414</v>
      </c>
      <c r="W3716" t="s">
        <v>3072</v>
      </c>
      <c r="X3716" t="s">
        <v>3073</v>
      </c>
      <c r="Y3716" t="s">
        <v>3074</v>
      </c>
      <c r="Z3716" t="s">
        <v>4117</v>
      </c>
      <c r="AA3716">
        <v>611416.1</v>
      </c>
      <c r="AB3716" s="210">
        <v>37026.875</v>
      </c>
      <c r="AC3716" s="210">
        <v>37026.875</v>
      </c>
    </row>
    <row r="3717" spans="1:30" x14ac:dyDescent="0.2">
      <c r="A3717" s="44" t="str">
        <f t="shared" si="287"/>
        <v xml:space="preserve"> Metals Financial</v>
      </c>
      <c r="B3717" s="44" t="str">
        <f t="shared" si="288"/>
        <v/>
      </c>
      <c r="C3717" s="44" t="str">
        <f t="shared" si="289"/>
        <v>Metals</v>
      </c>
      <c r="D3717" s="44" t="str">
        <f t="shared" si="290"/>
        <v>Financial</v>
      </c>
      <c r="E3717" s="44">
        <f>IF(VLOOKUP(S3717,'DD-Lookup'!$J$6:$L$50,3,FALSE)="Monthly",(YEAR(AC3717)-YEAR(AB3717))*12+MONTH(AC3717)-MONTH(AB3717)+1,(AC3717-AB3717+1))</f>
        <v>1</v>
      </c>
      <c r="F3717" s="225">
        <f t="shared" si="291"/>
        <v>4</v>
      </c>
      <c r="G3717" s="214">
        <v>1248677</v>
      </c>
      <c r="H3717" s="210">
        <v>37026.438206018516</v>
      </c>
      <c r="I3717" t="s">
        <v>2908</v>
      </c>
      <c r="M3717" t="s">
        <v>3801</v>
      </c>
      <c r="N3717" t="s">
        <v>2816</v>
      </c>
      <c r="O3717" t="s">
        <v>2817</v>
      </c>
      <c r="Q3717" s="211">
        <v>4</v>
      </c>
      <c r="S3717" t="s">
        <v>2818</v>
      </c>
      <c r="T3717" t="s">
        <v>2685</v>
      </c>
      <c r="U3717" s="213">
        <v>7310</v>
      </c>
      <c r="V3717" t="s">
        <v>3090</v>
      </c>
      <c r="W3717" t="s">
        <v>2820</v>
      </c>
      <c r="X3717" t="s">
        <v>2688</v>
      </c>
      <c r="Y3717" t="s">
        <v>2689</v>
      </c>
      <c r="Z3717" t="s">
        <v>2690</v>
      </c>
      <c r="AA3717">
        <v>2130240</v>
      </c>
    </row>
    <row r="3718" spans="1:30" x14ac:dyDescent="0.2">
      <c r="A3718" s="44" t="str">
        <f t="shared" si="287"/>
        <v>US Natural Gas Financial</v>
      </c>
      <c r="B3718" s="44" t="str">
        <f t="shared" si="288"/>
        <v>US</v>
      </c>
      <c r="C3718" s="44" t="str">
        <f t="shared" si="289"/>
        <v>Natural Gas</v>
      </c>
      <c r="D3718" s="44" t="str">
        <f t="shared" si="290"/>
        <v>Financial</v>
      </c>
      <c r="E3718" s="44">
        <f>IF(VLOOKUP(S3718,'DD-Lookup'!$J$6:$L$50,3,FALSE)="Monthly",(YEAR(AC3718)-YEAR(AB3718))*12+MONTH(AC3718)-MONTH(AB3718)+1,(AC3718-AB3718+1))</f>
        <v>30</v>
      </c>
      <c r="F3718" s="225">
        <f t="shared" si="291"/>
        <v>450000</v>
      </c>
      <c r="G3718" s="214">
        <v>1248680</v>
      </c>
      <c r="H3718" s="210">
        <v>37026.438449074078</v>
      </c>
      <c r="I3718" t="s">
        <v>3134</v>
      </c>
      <c r="M3718" t="s">
        <v>3795</v>
      </c>
      <c r="N3718" t="s">
        <v>3247</v>
      </c>
      <c r="O3718" t="s">
        <v>3248</v>
      </c>
      <c r="P3718" s="211">
        <v>15000</v>
      </c>
      <c r="S3718" t="s">
        <v>3796</v>
      </c>
      <c r="T3718" t="s">
        <v>2685</v>
      </c>
      <c r="U3718" s="213">
        <v>4.5449999999999999</v>
      </c>
      <c r="V3718" t="s">
        <v>3514</v>
      </c>
      <c r="W3718" t="s">
        <v>3975</v>
      </c>
      <c r="X3718" t="s">
        <v>3250</v>
      </c>
      <c r="Y3718" t="s">
        <v>2803</v>
      </c>
      <c r="Z3718" t="s">
        <v>4117</v>
      </c>
      <c r="AA3718" t="s">
        <v>2501</v>
      </c>
      <c r="AB3718" s="210">
        <v>37043.875</v>
      </c>
      <c r="AC3718" s="210">
        <v>37072.875</v>
      </c>
      <c r="AD3718">
        <f>(AC3718-AB3718+1)*SUM(P3718:Q3718)</f>
        <v>450000</v>
      </c>
    </row>
    <row r="3719" spans="1:30" x14ac:dyDescent="0.2">
      <c r="A3719" s="44" t="str">
        <f t="shared" si="287"/>
        <v>US Natural Gas Financial</v>
      </c>
      <c r="B3719" s="44" t="str">
        <f t="shared" si="288"/>
        <v>US</v>
      </c>
      <c r="C3719" s="44" t="str">
        <f t="shared" si="289"/>
        <v>Natural Gas</v>
      </c>
      <c r="D3719" s="44" t="str">
        <f t="shared" si="290"/>
        <v>Financial</v>
      </c>
      <c r="E3719" s="44">
        <f>IF(VLOOKUP(S3719,'DD-Lookup'!$J$6:$L$50,3,FALSE)="Monthly",(YEAR(AC3719)-YEAR(AB3719))*12+MONTH(AC3719)-MONTH(AB3719)+1,(AC3719-AB3719+1))</f>
        <v>30</v>
      </c>
      <c r="F3719" s="225">
        <f t="shared" si="291"/>
        <v>450000</v>
      </c>
      <c r="G3719" s="214">
        <v>1248682</v>
      </c>
      <c r="H3719" s="210">
        <v>37026.438599537039</v>
      </c>
      <c r="I3719" t="s">
        <v>3045</v>
      </c>
      <c r="M3719" t="s">
        <v>3795</v>
      </c>
      <c r="N3719" t="s">
        <v>3247</v>
      </c>
      <c r="O3719" t="s">
        <v>3248</v>
      </c>
      <c r="P3719" s="211">
        <v>15000</v>
      </c>
      <c r="S3719" t="s">
        <v>3796</v>
      </c>
      <c r="T3719" t="s">
        <v>2685</v>
      </c>
      <c r="U3719" s="213">
        <v>4.54</v>
      </c>
      <c r="V3719" t="s">
        <v>1548</v>
      </c>
      <c r="W3719" t="s">
        <v>3975</v>
      </c>
      <c r="X3719" t="s">
        <v>3250</v>
      </c>
      <c r="Y3719" t="s">
        <v>2803</v>
      </c>
      <c r="Z3719" t="s">
        <v>4117</v>
      </c>
      <c r="AA3719" t="s">
        <v>2502</v>
      </c>
      <c r="AB3719" s="210">
        <v>37043.875</v>
      </c>
      <c r="AC3719" s="210">
        <v>37072.875</v>
      </c>
      <c r="AD3719">
        <f>(AC3719-AB3719+1)*SUM(P3719:Q3719)</f>
        <v>450000</v>
      </c>
    </row>
    <row r="3720" spans="1:30" x14ac:dyDescent="0.2">
      <c r="A3720" s="44" t="str">
        <f t="shared" si="287"/>
        <v>US Natural Gas Financial</v>
      </c>
      <c r="B3720" s="44" t="str">
        <f t="shared" si="288"/>
        <v>US</v>
      </c>
      <c r="C3720" s="44" t="str">
        <f t="shared" si="289"/>
        <v>Natural Gas</v>
      </c>
      <c r="D3720" s="44" t="str">
        <f t="shared" si="290"/>
        <v>Financial</v>
      </c>
      <c r="E3720" s="44">
        <f>IF(VLOOKUP(S3720,'DD-Lookup'!$J$6:$L$50,3,FALSE)="Monthly",(YEAR(AC3720)-YEAR(AB3720))*12+MONTH(AC3720)-MONTH(AB3720)+1,(AC3720-AB3720+1))</f>
        <v>16</v>
      </c>
      <c r="F3720" s="225">
        <f t="shared" si="291"/>
        <v>240000</v>
      </c>
      <c r="G3720" s="214">
        <v>1248683</v>
      </c>
      <c r="H3720" s="210">
        <v>37026.438715277778</v>
      </c>
      <c r="I3720" t="s">
        <v>3261</v>
      </c>
      <c r="M3720" t="s">
        <v>3795</v>
      </c>
      <c r="N3720" t="s">
        <v>3247</v>
      </c>
      <c r="O3720" t="s">
        <v>3422</v>
      </c>
      <c r="P3720" s="211">
        <v>15000</v>
      </c>
      <c r="S3720" t="s">
        <v>3796</v>
      </c>
      <c r="T3720" t="s">
        <v>2685</v>
      </c>
      <c r="U3720" s="213">
        <v>4.4950000000000001</v>
      </c>
      <c r="V3720" t="s">
        <v>3262</v>
      </c>
      <c r="W3720" t="s">
        <v>3424</v>
      </c>
      <c r="X3720" t="s">
        <v>3425</v>
      </c>
      <c r="Y3720" t="s">
        <v>2803</v>
      </c>
      <c r="Z3720" t="s">
        <v>4117</v>
      </c>
      <c r="AA3720" t="s">
        <v>2503</v>
      </c>
      <c r="AB3720" s="210">
        <v>37027.875</v>
      </c>
      <c r="AC3720" s="210">
        <v>37042.875</v>
      </c>
      <c r="AD3720">
        <f>(AC3720-AB3720+1)*SUM(P3720:Q3720)</f>
        <v>240000</v>
      </c>
    </row>
    <row r="3721" spans="1:30" x14ac:dyDescent="0.2">
      <c r="A3721" s="44" t="str">
        <f t="shared" si="287"/>
        <v xml:space="preserve"> Metals Financial</v>
      </c>
      <c r="B3721" s="44" t="str">
        <f t="shared" si="288"/>
        <v/>
      </c>
      <c r="C3721" s="44" t="str">
        <f t="shared" si="289"/>
        <v>Metals</v>
      </c>
      <c r="D3721" s="44" t="str">
        <f t="shared" si="290"/>
        <v>Financial</v>
      </c>
      <c r="E3721" s="44">
        <f>IF(VLOOKUP(S3721,'DD-Lookup'!$J$6:$L$50,3,FALSE)="Monthly",(YEAR(AC3721)-YEAR(AB3721))*12+MONTH(AC3721)-MONTH(AB3721)+1,(AC3721-AB3721+1))</f>
        <v>1</v>
      </c>
      <c r="F3721" s="225">
        <f t="shared" si="291"/>
        <v>20</v>
      </c>
      <c r="G3721" s="214">
        <v>1248688</v>
      </c>
      <c r="H3721" s="210">
        <v>37026.438981481479</v>
      </c>
      <c r="I3721" t="s">
        <v>2623</v>
      </c>
      <c r="M3721" t="s">
        <v>3801</v>
      </c>
      <c r="N3721" t="s">
        <v>2782</v>
      </c>
      <c r="O3721" t="s">
        <v>2783</v>
      </c>
      <c r="Q3721" s="211">
        <v>20</v>
      </c>
      <c r="S3721" t="s">
        <v>2684</v>
      </c>
      <c r="T3721" t="s">
        <v>2685</v>
      </c>
      <c r="U3721" s="213">
        <v>1509</v>
      </c>
      <c r="V3721" t="s">
        <v>2790</v>
      </c>
      <c r="W3721" t="s">
        <v>2732</v>
      </c>
      <c r="X3721" t="s">
        <v>2688</v>
      </c>
      <c r="Y3721" t="s">
        <v>2689</v>
      </c>
      <c r="Z3721" t="s">
        <v>2690</v>
      </c>
      <c r="AA3721">
        <v>2130242</v>
      </c>
    </row>
    <row r="3722" spans="1:30" x14ac:dyDescent="0.2">
      <c r="A3722" s="44" t="str">
        <f t="shared" si="287"/>
        <v xml:space="preserve"> Metals Financial</v>
      </c>
      <c r="B3722" s="44" t="str">
        <f t="shared" si="288"/>
        <v/>
      </c>
      <c r="C3722" s="44" t="str">
        <f t="shared" si="289"/>
        <v>Metals</v>
      </c>
      <c r="D3722" s="44" t="str">
        <f t="shared" si="290"/>
        <v>Financial</v>
      </c>
      <c r="E3722" s="44">
        <f>IF(VLOOKUP(S3722,'DD-Lookup'!$J$6:$L$50,3,FALSE)="Monthly",(YEAR(AC3722)-YEAR(AB3722))*12+MONTH(AC3722)-MONTH(AB3722)+1,(AC3722-AB3722+1))</f>
        <v>1</v>
      </c>
      <c r="F3722" s="225">
        <f t="shared" si="291"/>
        <v>2</v>
      </c>
      <c r="G3722" s="214">
        <v>1248689</v>
      </c>
      <c r="H3722" s="210">
        <v>37026.439004629632</v>
      </c>
      <c r="I3722" t="s">
        <v>2806</v>
      </c>
      <c r="M3722" t="s">
        <v>3801</v>
      </c>
      <c r="N3722" t="s">
        <v>2682</v>
      </c>
      <c r="O3722" t="s">
        <v>2683</v>
      </c>
      <c r="Q3722" s="211">
        <v>2</v>
      </c>
      <c r="S3722" t="s">
        <v>2684</v>
      </c>
      <c r="T3722" t="s">
        <v>2685</v>
      </c>
      <c r="U3722" s="213">
        <v>1671</v>
      </c>
      <c r="V3722" t="s">
        <v>2905</v>
      </c>
      <c r="W3722" t="s">
        <v>2732</v>
      </c>
      <c r="X3722" t="s">
        <v>2688</v>
      </c>
      <c r="Y3722" t="s">
        <v>2689</v>
      </c>
      <c r="Z3722" t="s">
        <v>2690</v>
      </c>
      <c r="AA3722">
        <v>2130244</v>
      </c>
    </row>
    <row r="3723" spans="1:30" x14ac:dyDescent="0.2">
      <c r="A3723" s="44" t="str">
        <f t="shared" ref="A3723:A3786" si="293">B3723&amp;" "&amp;C3723&amp;" "&amp;D3723</f>
        <v>US Natural Gas Financial</v>
      </c>
      <c r="B3723" s="44" t="str">
        <f t="shared" ref="B3723:B3786" si="294">IF((LEFT(N3723,2)="US"),"US","")</f>
        <v>US</v>
      </c>
      <c r="C3723" s="44" t="str">
        <f t="shared" ref="C3723:C3786" si="295">M3723</f>
        <v>Natural Gas</v>
      </c>
      <c r="D3723" s="44" t="str">
        <f t="shared" ref="D3723:D3786" si="296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16</v>
      </c>
      <c r="F3723" s="225">
        <f t="shared" ref="F3723:F3786" si="297">E3723*SUM(P3723:Q3723)</f>
        <v>240000</v>
      </c>
      <c r="G3723" s="214">
        <v>1248691</v>
      </c>
      <c r="H3723" s="210">
        <v>37026.439039351855</v>
      </c>
      <c r="I3723" t="s">
        <v>3287</v>
      </c>
      <c r="M3723" t="s">
        <v>3795</v>
      </c>
      <c r="N3723" t="s">
        <v>3247</v>
      </c>
      <c r="O3723" t="s">
        <v>3422</v>
      </c>
      <c r="P3723" s="211">
        <v>15000</v>
      </c>
      <c r="S3723" t="s">
        <v>3796</v>
      </c>
      <c r="T3723" t="s">
        <v>2685</v>
      </c>
      <c r="U3723" s="213">
        <v>4.4850000000000003</v>
      </c>
      <c r="V3723" t="s">
        <v>1037</v>
      </c>
      <c r="W3723" t="s">
        <v>3424</v>
      </c>
      <c r="X3723" t="s">
        <v>3425</v>
      </c>
      <c r="Y3723" t="s">
        <v>2803</v>
      </c>
      <c r="Z3723" t="s">
        <v>4117</v>
      </c>
      <c r="AA3723" t="s">
        <v>2504</v>
      </c>
      <c r="AB3723" s="210">
        <v>37027.875</v>
      </c>
      <c r="AC3723" s="210">
        <v>37042.875</v>
      </c>
      <c r="AD3723">
        <f>(AC3723-AB3723+1)*SUM(P3723:Q3723)</f>
        <v>240000</v>
      </c>
    </row>
    <row r="3724" spans="1:30" x14ac:dyDescent="0.2">
      <c r="A3724" s="44" t="str">
        <f t="shared" si="293"/>
        <v xml:space="preserve"> Natural Gas Physical</v>
      </c>
      <c r="B3724" s="44" t="str">
        <f t="shared" si="294"/>
        <v/>
      </c>
      <c r="C3724" s="44" t="str">
        <f t="shared" si="295"/>
        <v>Natural Gas</v>
      </c>
      <c r="D3724" s="44" t="str">
        <f t="shared" si="296"/>
        <v>Physical</v>
      </c>
      <c r="E3724" s="44">
        <f>IF(VLOOKUP(S3724,'DD-Lookup'!$J$6:$L$50,3,FALSE)="Monthly",(YEAR(AC3724)-YEAR(AB3724))*12+MONTH(AC3724)-MONTH(AB3724)+1,(AC3724-AB3724+1))</f>
        <v>1</v>
      </c>
      <c r="F3724" s="225">
        <f t="shared" si="297"/>
        <v>50000</v>
      </c>
      <c r="G3724" s="214">
        <v>1248694</v>
      </c>
      <c r="H3724" s="210">
        <v>37026.439143518517</v>
      </c>
      <c r="I3724" t="s">
        <v>2988</v>
      </c>
      <c r="M3724" t="s">
        <v>3795</v>
      </c>
      <c r="N3724" t="s">
        <v>2837</v>
      </c>
      <c r="O3724" t="s">
        <v>2865</v>
      </c>
      <c r="P3724" s="211">
        <v>50000</v>
      </c>
      <c r="S3724" t="s">
        <v>2839</v>
      </c>
      <c r="T3724" t="s">
        <v>2840</v>
      </c>
      <c r="U3724" s="213">
        <v>21</v>
      </c>
      <c r="V3724" t="s">
        <v>2505</v>
      </c>
      <c r="W3724" t="s">
        <v>2863</v>
      </c>
      <c r="X3724" t="s">
        <v>2843</v>
      </c>
      <c r="Y3724" t="s">
        <v>2844</v>
      </c>
      <c r="Z3724" t="s">
        <v>2712</v>
      </c>
      <c r="AA3724">
        <v>102957</v>
      </c>
      <c r="AB3724" s="210">
        <v>37027.875</v>
      </c>
      <c r="AC3724" s="210">
        <v>37027.875</v>
      </c>
    </row>
    <row r="3725" spans="1:30" x14ac:dyDescent="0.2">
      <c r="A3725" s="44" t="str">
        <f t="shared" si="293"/>
        <v xml:space="preserve"> Natural Gas Physical</v>
      </c>
      <c r="B3725" s="44" t="str">
        <f t="shared" si="294"/>
        <v/>
      </c>
      <c r="C3725" s="44" t="str">
        <f t="shared" si="295"/>
        <v>Natural Gas</v>
      </c>
      <c r="D3725" s="44" t="str">
        <f t="shared" si="296"/>
        <v>Physical</v>
      </c>
      <c r="E3725" s="44">
        <f>IF(VLOOKUP(S3725,'DD-Lookup'!$J$6:$L$50,3,FALSE)="Monthly",(YEAR(AC3725)-YEAR(AB3725))*12+MONTH(AC3725)-MONTH(AB3725)+1,(AC3725-AB3725+1))</f>
        <v>30</v>
      </c>
      <c r="F3725" s="225">
        <f t="shared" si="297"/>
        <v>150000</v>
      </c>
      <c r="G3725" s="214">
        <v>1248695</v>
      </c>
      <c r="H3725" s="210">
        <v>37026.439687500002</v>
      </c>
      <c r="I3725" t="s">
        <v>3822</v>
      </c>
      <c r="M3725" t="s">
        <v>3795</v>
      </c>
      <c r="N3725" t="s">
        <v>3623</v>
      </c>
      <c r="O3725" t="s">
        <v>1707</v>
      </c>
      <c r="Q3725" s="211">
        <v>5000</v>
      </c>
      <c r="S3725" t="s">
        <v>4320</v>
      </c>
      <c r="T3725" t="s">
        <v>3625</v>
      </c>
      <c r="U3725" s="213">
        <v>6.2</v>
      </c>
      <c r="V3725" t="s">
        <v>2256</v>
      </c>
      <c r="W3725" t="s">
        <v>1471</v>
      </c>
      <c r="X3725" t="s">
        <v>3628</v>
      </c>
      <c r="Y3725" t="s">
        <v>3280</v>
      </c>
      <c r="Z3725" t="s">
        <v>4118</v>
      </c>
      <c r="AA3725">
        <v>790707</v>
      </c>
      <c r="AB3725" s="210">
        <v>37043.875</v>
      </c>
      <c r="AC3725" s="210">
        <v>37072.875</v>
      </c>
    </row>
    <row r="3726" spans="1:30" x14ac:dyDescent="0.2">
      <c r="A3726" s="44" t="str">
        <f t="shared" si="293"/>
        <v>US Natural Gas Financial</v>
      </c>
      <c r="B3726" s="44" t="str">
        <f t="shared" si="294"/>
        <v>US</v>
      </c>
      <c r="C3726" s="44" t="str">
        <f t="shared" si="295"/>
        <v>Natural Gas</v>
      </c>
      <c r="D3726" s="44" t="str">
        <f t="shared" si="296"/>
        <v>Financial</v>
      </c>
      <c r="E3726" s="44">
        <f>IF(VLOOKUP(S3726,'DD-Lookup'!$J$6:$L$50,3,FALSE)="Monthly",(YEAR(AC3726)-YEAR(AB3726))*12+MONTH(AC3726)-MONTH(AB3726)+1,(AC3726-AB3726+1))</f>
        <v>151</v>
      </c>
      <c r="F3726" s="225">
        <f t="shared" si="297"/>
        <v>755000</v>
      </c>
      <c r="G3726" s="214">
        <v>1248696</v>
      </c>
      <c r="H3726" s="210">
        <v>37026.439699074072</v>
      </c>
      <c r="I3726" t="s">
        <v>3822</v>
      </c>
      <c r="M3726" t="s">
        <v>3795</v>
      </c>
      <c r="N3726" t="s">
        <v>3247</v>
      </c>
      <c r="O3726" t="s">
        <v>3346</v>
      </c>
      <c r="Q3726" s="211">
        <v>5000</v>
      </c>
      <c r="S3726" t="s">
        <v>3796</v>
      </c>
      <c r="T3726" t="s">
        <v>2685</v>
      </c>
      <c r="U3726" s="213">
        <v>4.9550000000000001</v>
      </c>
      <c r="V3726" t="s">
        <v>1487</v>
      </c>
      <c r="W3726" t="s">
        <v>3975</v>
      </c>
      <c r="X3726" t="s">
        <v>3250</v>
      </c>
      <c r="Y3726" t="s">
        <v>2803</v>
      </c>
      <c r="Z3726" t="s">
        <v>4117</v>
      </c>
      <c r="AA3726" t="s">
        <v>2506</v>
      </c>
      <c r="AB3726" s="210">
        <v>37196</v>
      </c>
      <c r="AC3726" s="210">
        <v>37346</v>
      </c>
      <c r="AD3726">
        <f>(AC3726-AB3726+1)*SUM(P3726:Q3726)</f>
        <v>755000</v>
      </c>
    </row>
    <row r="3727" spans="1:30" x14ac:dyDescent="0.2">
      <c r="A3727" s="44" t="str">
        <f t="shared" si="293"/>
        <v>US Natural Gas Financial</v>
      </c>
      <c r="B3727" s="44" t="str">
        <f t="shared" si="294"/>
        <v>US</v>
      </c>
      <c r="C3727" s="44" t="str">
        <f t="shared" si="295"/>
        <v>Natural Gas</v>
      </c>
      <c r="D3727" s="44" t="str">
        <f t="shared" si="296"/>
        <v>Financial</v>
      </c>
      <c r="E3727" s="44">
        <f>IF(VLOOKUP(S3727,'DD-Lookup'!$J$6:$L$50,3,FALSE)="Monthly",(YEAR(AC3727)-YEAR(AB3727))*12+MONTH(AC3727)-MONTH(AB3727)+1,(AC3727-AB3727+1))</f>
        <v>153</v>
      </c>
      <c r="F3727" s="225">
        <f t="shared" si="297"/>
        <v>765000</v>
      </c>
      <c r="G3727" s="214">
        <v>1248698</v>
      </c>
      <c r="H3727" s="210">
        <v>37026.440046296295</v>
      </c>
      <c r="I3727" t="s">
        <v>2955</v>
      </c>
      <c r="M3727" t="s">
        <v>3795</v>
      </c>
      <c r="N3727" t="s">
        <v>3247</v>
      </c>
      <c r="O3727" t="s">
        <v>3430</v>
      </c>
      <c r="Q3727" s="211">
        <v>5000</v>
      </c>
      <c r="S3727" t="s">
        <v>3796</v>
      </c>
      <c r="T3727" t="s">
        <v>2685</v>
      </c>
      <c r="U3727" s="213">
        <v>4.6500000000000004</v>
      </c>
      <c r="V3727" t="s">
        <v>1739</v>
      </c>
      <c r="W3727" t="s">
        <v>3975</v>
      </c>
      <c r="X3727" t="s">
        <v>3250</v>
      </c>
      <c r="Y3727" t="s">
        <v>2803</v>
      </c>
      <c r="Z3727" t="s">
        <v>4117</v>
      </c>
      <c r="AA3727" t="s">
        <v>2507</v>
      </c>
      <c r="AB3727" s="210">
        <v>37043</v>
      </c>
      <c r="AC3727" s="210">
        <v>37195</v>
      </c>
      <c r="AD3727">
        <f>(AC3727-AB3727+1)*SUM(P3727:Q3727)</f>
        <v>765000</v>
      </c>
    </row>
    <row r="3728" spans="1:30" x14ac:dyDescent="0.2">
      <c r="A3728" s="44" t="str">
        <f t="shared" si="293"/>
        <v>US Natural Gas Financial</v>
      </c>
      <c r="B3728" s="44" t="str">
        <f t="shared" si="294"/>
        <v>US</v>
      </c>
      <c r="C3728" s="44" t="str">
        <f t="shared" si="295"/>
        <v>Natural Gas</v>
      </c>
      <c r="D3728" s="44" t="str">
        <f t="shared" si="296"/>
        <v>Financial</v>
      </c>
      <c r="E3728" s="44">
        <f>IF(VLOOKUP(S3728,'DD-Lookup'!$J$6:$L$50,3,FALSE)="Monthly",(YEAR(AC3728)-YEAR(AB3728))*12+MONTH(AC3728)-MONTH(AB3728)+1,(AC3728-AB3728+1))</f>
        <v>30</v>
      </c>
      <c r="F3728" s="225">
        <f t="shared" si="297"/>
        <v>150000</v>
      </c>
      <c r="G3728" s="214">
        <v>1248699</v>
      </c>
      <c r="H3728" s="210">
        <v>37026.440162037034</v>
      </c>
      <c r="I3728" t="s">
        <v>3261</v>
      </c>
      <c r="M3728" t="s">
        <v>3795</v>
      </c>
      <c r="N3728" t="s">
        <v>3247</v>
      </c>
      <c r="O3728" t="s">
        <v>3248</v>
      </c>
      <c r="P3728" s="211">
        <v>5000</v>
      </c>
      <c r="S3728" t="s">
        <v>3796</v>
      </c>
      <c r="T3728" t="s">
        <v>2685</v>
      </c>
      <c r="U3728" s="213">
        <v>4.5449999999999999</v>
      </c>
      <c r="V3728" t="s">
        <v>3262</v>
      </c>
      <c r="W3728" t="s">
        <v>3975</v>
      </c>
      <c r="X3728" t="s">
        <v>3250</v>
      </c>
      <c r="Y3728" t="s">
        <v>2803</v>
      </c>
      <c r="Z3728" t="s">
        <v>4117</v>
      </c>
      <c r="AA3728" t="s">
        <v>2508</v>
      </c>
      <c r="AB3728" s="210">
        <v>37043.875</v>
      </c>
      <c r="AC3728" s="210">
        <v>37072.875</v>
      </c>
      <c r="AD3728">
        <f>(AC3728-AB3728+1)*SUM(P3728:Q3728)</f>
        <v>150000</v>
      </c>
    </row>
    <row r="3729" spans="1:30" x14ac:dyDescent="0.2">
      <c r="A3729" s="44" t="str">
        <f t="shared" si="293"/>
        <v xml:space="preserve"> Metals Financial</v>
      </c>
      <c r="B3729" s="44" t="str">
        <f t="shared" si="294"/>
        <v/>
      </c>
      <c r="C3729" s="44" t="str">
        <f t="shared" si="295"/>
        <v>Metals</v>
      </c>
      <c r="D3729" s="44" t="str">
        <f t="shared" si="296"/>
        <v>Financial</v>
      </c>
      <c r="E3729" s="44">
        <f>IF(VLOOKUP(S3729,'DD-Lookup'!$J$6:$L$50,3,FALSE)="Monthly",(YEAR(AC3729)-YEAR(AB3729))*12+MONTH(AC3729)-MONTH(AB3729)+1,(AC3729-AB3729+1))</f>
        <v>1</v>
      </c>
      <c r="F3729" s="225">
        <f t="shared" si="297"/>
        <v>2</v>
      </c>
      <c r="G3729" s="214">
        <v>1248700</v>
      </c>
      <c r="H3729" s="210">
        <v>37026.440497685187</v>
      </c>
      <c r="I3729" t="s">
        <v>2880</v>
      </c>
      <c r="M3729" t="s">
        <v>3801</v>
      </c>
      <c r="N3729" t="s">
        <v>2792</v>
      </c>
      <c r="O3729" t="s">
        <v>2793</v>
      </c>
      <c r="Q3729" s="211">
        <v>2</v>
      </c>
      <c r="S3729" t="s">
        <v>2794</v>
      </c>
      <c r="T3729" t="s">
        <v>2685</v>
      </c>
      <c r="U3729" s="213">
        <v>1255</v>
      </c>
      <c r="V3729" t="s">
        <v>3062</v>
      </c>
      <c r="W3729" t="s">
        <v>2796</v>
      </c>
      <c r="X3729" t="s">
        <v>2688</v>
      </c>
      <c r="Y3729" t="s">
        <v>2689</v>
      </c>
      <c r="Z3729" t="s">
        <v>2690</v>
      </c>
      <c r="AA3729">
        <v>2130248</v>
      </c>
    </row>
    <row r="3730" spans="1:30" x14ac:dyDescent="0.2">
      <c r="A3730" s="44" t="str">
        <f t="shared" si="293"/>
        <v>US Natural Gas Financial</v>
      </c>
      <c r="B3730" s="44" t="str">
        <f t="shared" si="294"/>
        <v>US</v>
      </c>
      <c r="C3730" s="44" t="str">
        <f t="shared" si="295"/>
        <v>Natural Gas</v>
      </c>
      <c r="D3730" s="44" t="str">
        <f t="shared" si="296"/>
        <v>Financial</v>
      </c>
      <c r="E3730" s="44">
        <f>IF(VLOOKUP(S3730,'DD-Lookup'!$J$6:$L$50,3,FALSE)="Monthly",(YEAR(AC3730)-YEAR(AB3730))*12+MONTH(AC3730)-MONTH(AB3730)+1,(AC3730-AB3730+1))</f>
        <v>30</v>
      </c>
      <c r="F3730" s="225">
        <f t="shared" si="297"/>
        <v>225000</v>
      </c>
      <c r="G3730" s="214">
        <v>1248701</v>
      </c>
      <c r="H3730" s="210">
        <v>37026.440578703703</v>
      </c>
      <c r="I3730" t="s">
        <v>3256</v>
      </c>
      <c r="M3730" t="s">
        <v>3795</v>
      </c>
      <c r="N3730" t="s">
        <v>3247</v>
      </c>
      <c r="O3730" t="s">
        <v>3248</v>
      </c>
      <c r="Q3730" s="211">
        <v>7500</v>
      </c>
      <c r="S3730" t="s">
        <v>3796</v>
      </c>
      <c r="T3730" t="s">
        <v>2685</v>
      </c>
      <c r="U3730" s="213">
        <v>4.55</v>
      </c>
      <c r="V3730" t="s">
        <v>3257</v>
      </c>
      <c r="W3730" t="s">
        <v>3975</v>
      </c>
      <c r="X3730" t="s">
        <v>3250</v>
      </c>
      <c r="Y3730" t="s">
        <v>2803</v>
      </c>
      <c r="Z3730" t="s">
        <v>4117</v>
      </c>
      <c r="AA3730" t="s">
        <v>2509</v>
      </c>
      <c r="AB3730" s="210">
        <v>37043.875</v>
      </c>
      <c r="AC3730" s="210">
        <v>37072.875</v>
      </c>
      <c r="AD3730">
        <f>(AC3730-AB3730+1)*SUM(P3730:Q3730)</f>
        <v>225000</v>
      </c>
    </row>
    <row r="3731" spans="1:30" x14ac:dyDescent="0.2">
      <c r="A3731" s="44" t="str">
        <f t="shared" si="293"/>
        <v>US Crude Financial</v>
      </c>
      <c r="B3731" s="44" t="str">
        <f t="shared" si="294"/>
        <v>US</v>
      </c>
      <c r="C3731" s="44" t="str">
        <f t="shared" si="295"/>
        <v>Crude</v>
      </c>
      <c r="D3731" s="44" t="str">
        <f t="shared" si="296"/>
        <v>Financial</v>
      </c>
      <c r="E3731" s="44">
        <f>IF(VLOOKUP(S3731,'DD-Lookup'!$J$6:$L$50,3,FALSE)="Monthly",(YEAR(AC3731)-YEAR(AB3731))*12+MONTH(AC3731)-MONTH(AB3731)+1,(AC3731-AB3731+1))</f>
        <v>1</v>
      </c>
      <c r="F3731" s="225">
        <f t="shared" si="297"/>
        <v>50000</v>
      </c>
      <c r="G3731" s="214">
        <v>1248703</v>
      </c>
      <c r="H3731" s="210">
        <v>37026.440844907411</v>
      </c>
      <c r="I3731" t="s">
        <v>3045</v>
      </c>
      <c r="M3731" t="s">
        <v>4216</v>
      </c>
      <c r="N3731" t="s">
        <v>3046</v>
      </c>
      <c r="O3731" t="s">
        <v>3047</v>
      </c>
      <c r="P3731" s="211">
        <v>50000</v>
      </c>
      <c r="S3731" t="s">
        <v>3802</v>
      </c>
      <c r="T3731" t="s">
        <v>2685</v>
      </c>
      <c r="U3731" s="213">
        <v>28.74</v>
      </c>
      <c r="V3731" t="s">
        <v>3575</v>
      </c>
      <c r="W3731" t="s">
        <v>3049</v>
      </c>
      <c r="X3731" t="s">
        <v>3050</v>
      </c>
      <c r="Y3731" t="s">
        <v>2803</v>
      </c>
      <c r="Z3731" t="s">
        <v>4117</v>
      </c>
      <c r="AA3731" t="s">
        <v>2510</v>
      </c>
      <c r="AB3731" s="210">
        <v>37043</v>
      </c>
      <c r="AC3731" s="210">
        <v>37072</v>
      </c>
    </row>
    <row r="3732" spans="1:30" x14ac:dyDescent="0.2">
      <c r="A3732" s="44" t="str">
        <f t="shared" si="293"/>
        <v>US Natural Gas Financial</v>
      </c>
      <c r="B3732" s="44" t="str">
        <f t="shared" si="294"/>
        <v>US</v>
      </c>
      <c r="C3732" s="44" t="str">
        <f t="shared" si="295"/>
        <v>Natural Gas</v>
      </c>
      <c r="D3732" s="44" t="str">
        <f t="shared" si="296"/>
        <v>Financial</v>
      </c>
      <c r="E3732" s="44">
        <f>IF(VLOOKUP(S3732,'DD-Lookup'!$J$6:$L$50,3,FALSE)="Monthly",(YEAR(AC3732)-YEAR(AB3732))*12+MONTH(AC3732)-MONTH(AB3732)+1,(AC3732-AB3732+1))</f>
        <v>151</v>
      </c>
      <c r="F3732" s="225">
        <f t="shared" si="297"/>
        <v>755000</v>
      </c>
      <c r="G3732" s="214">
        <v>1248705</v>
      </c>
      <c r="H3732" s="210">
        <v>37026.440925925926</v>
      </c>
      <c r="I3732" t="s">
        <v>3093</v>
      </c>
      <c r="M3732" t="s">
        <v>3795</v>
      </c>
      <c r="N3732" t="s">
        <v>3247</v>
      </c>
      <c r="O3732" t="s">
        <v>3346</v>
      </c>
      <c r="Q3732" s="211">
        <v>5000</v>
      </c>
      <c r="S3732" t="s">
        <v>3796</v>
      </c>
      <c r="T3732" t="s">
        <v>2685</v>
      </c>
      <c r="U3732" s="213">
        <v>4.96</v>
      </c>
      <c r="V3732" t="s">
        <v>2511</v>
      </c>
      <c r="W3732" t="s">
        <v>3975</v>
      </c>
      <c r="X3732" t="s">
        <v>3250</v>
      </c>
      <c r="Y3732" t="s">
        <v>2803</v>
      </c>
      <c r="Z3732" t="s">
        <v>4117</v>
      </c>
      <c r="AA3732" t="s">
        <v>2512</v>
      </c>
      <c r="AB3732" s="210">
        <v>37196</v>
      </c>
      <c r="AC3732" s="210">
        <v>37346</v>
      </c>
      <c r="AD3732">
        <f t="shared" ref="AD3732:AD3740" si="298">(AC3732-AB3732+1)*SUM(P3732:Q3732)</f>
        <v>755000</v>
      </c>
    </row>
    <row r="3733" spans="1:30" x14ac:dyDescent="0.2">
      <c r="A3733" s="44" t="str">
        <f t="shared" si="293"/>
        <v>US Natural Gas Financial</v>
      </c>
      <c r="B3733" s="44" t="str">
        <f t="shared" si="294"/>
        <v>US</v>
      </c>
      <c r="C3733" s="44" t="str">
        <f t="shared" si="295"/>
        <v>Natural Gas</v>
      </c>
      <c r="D3733" s="44" t="str">
        <f t="shared" si="296"/>
        <v>Financial</v>
      </c>
      <c r="E3733" s="44">
        <f>IF(VLOOKUP(S3733,'DD-Lookup'!$J$6:$L$50,3,FALSE)="Monthly",(YEAR(AC3733)-YEAR(AB3733))*12+MONTH(AC3733)-MONTH(AB3733)+1,(AC3733-AB3733+1))</f>
        <v>16</v>
      </c>
      <c r="F3733" s="225">
        <f t="shared" si="297"/>
        <v>80000</v>
      </c>
      <c r="G3733" s="214">
        <v>1248707</v>
      </c>
      <c r="H3733" s="210">
        <v>37026.440983796296</v>
      </c>
      <c r="I3733" t="s">
        <v>3822</v>
      </c>
      <c r="M3733" t="s">
        <v>3795</v>
      </c>
      <c r="N3733" t="s">
        <v>3247</v>
      </c>
      <c r="O3733" t="s">
        <v>3422</v>
      </c>
      <c r="Q3733" s="211">
        <v>5000</v>
      </c>
      <c r="S3733" t="s">
        <v>3796</v>
      </c>
      <c r="T3733" t="s">
        <v>2685</v>
      </c>
      <c r="U3733" s="213">
        <v>4.4950000000000001</v>
      </c>
      <c r="V3733" t="s">
        <v>2513</v>
      </c>
      <c r="W3733" t="s">
        <v>3424</v>
      </c>
      <c r="X3733" t="s">
        <v>3425</v>
      </c>
      <c r="Y3733" t="s">
        <v>2803</v>
      </c>
      <c r="Z3733" t="s">
        <v>4117</v>
      </c>
      <c r="AA3733" t="s">
        <v>2514</v>
      </c>
      <c r="AB3733" s="210">
        <v>37027.875</v>
      </c>
      <c r="AC3733" s="210">
        <v>37042.875</v>
      </c>
      <c r="AD3733">
        <f t="shared" si="298"/>
        <v>80000</v>
      </c>
    </row>
    <row r="3734" spans="1:30" x14ac:dyDescent="0.2">
      <c r="A3734" s="44" t="str">
        <f t="shared" si="293"/>
        <v>US Natural Gas Financial</v>
      </c>
      <c r="B3734" s="44" t="str">
        <f t="shared" si="294"/>
        <v>US</v>
      </c>
      <c r="C3734" s="44" t="str">
        <f t="shared" si="295"/>
        <v>Natural Gas</v>
      </c>
      <c r="D3734" s="44" t="str">
        <f t="shared" si="296"/>
        <v>Financial</v>
      </c>
      <c r="E3734" s="44">
        <f>IF(VLOOKUP(S3734,'DD-Lookup'!$J$6:$L$50,3,FALSE)="Monthly",(YEAR(AC3734)-YEAR(AB3734))*12+MONTH(AC3734)-MONTH(AB3734)+1,(AC3734-AB3734+1))</f>
        <v>30</v>
      </c>
      <c r="F3734" s="225">
        <f t="shared" si="297"/>
        <v>225000</v>
      </c>
      <c r="G3734" s="214">
        <v>1248711</v>
      </c>
      <c r="H3734" s="210">
        <v>37026.441087962965</v>
      </c>
      <c r="I3734" t="s">
        <v>3261</v>
      </c>
      <c r="M3734" t="s">
        <v>3795</v>
      </c>
      <c r="N3734" t="s">
        <v>3247</v>
      </c>
      <c r="O3734" t="s">
        <v>3248</v>
      </c>
      <c r="P3734" s="211">
        <v>7500</v>
      </c>
      <c r="S3734" t="s">
        <v>3796</v>
      </c>
      <c r="T3734" t="s">
        <v>2685</v>
      </c>
      <c r="U3734" s="213">
        <v>4.55</v>
      </c>
      <c r="V3734" t="s">
        <v>3262</v>
      </c>
      <c r="W3734" t="s">
        <v>3975</v>
      </c>
      <c r="X3734" t="s">
        <v>3250</v>
      </c>
      <c r="Y3734" t="s">
        <v>2803</v>
      </c>
      <c r="Z3734" t="s">
        <v>4117</v>
      </c>
      <c r="AA3734" t="s">
        <v>2515</v>
      </c>
      <c r="AB3734" s="210">
        <v>37043.875</v>
      </c>
      <c r="AC3734" s="210">
        <v>37072.875</v>
      </c>
      <c r="AD3734">
        <f t="shared" si="298"/>
        <v>225000</v>
      </c>
    </row>
    <row r="3735" spans="1:30" x14ac:dyDescent="0.2">
      <c r="A3735" s="44" t="str">
        <f t="shared" si="293"/>
        <v>US Natural Gas Financial</v>
      </c>
      <c r="B3735" s="44" t="str">
        <f t="shared" si="294"/>
        <v>US</v>
      </c>
      <c r="C3735" s="44" t="str">
        <f t="shared" si="295"/>
        <v>Natural Gas</v>
      </c>
      <c r="D3735" s="44" t="str">
        <f t="shared" si="296"/>
        <v>Financial</v>
      </c>
      <c r="E3735" s="44">
        <f>IF(VLOOKUP(S3735,'DD-Lookup'!$J$6:$L$50,3,FALSE)="Monthly",(YEAR(AC3735)-YEAR(AB3735))*12+MONTH(AC3735)-MONTH(AB3735)+1,(AC3735-AB3735+1))</f>
        <v>153</v>
      </c>
      <c r="F3735" s="225">
        <f t="shared" si="297"/>
        <v>765000</v>
      </c>
      <c r="G3735" s="214">
        <v>1248712</v>
      </c>
      <c r="H3735" s="210">
        <v>37026.441192129627</v>
      </c>
      <c r="I3735" t="s">
        <v>3246</v>
      </c>
      <c r="M3735" t="s">
        <v>3795</v>
      </c>
      <c r="N3735" t="s">
        <v>3247</v>
      </c>
      <c r="O3735" t="s">
        <v>3430</v>
      </c>
      <c r="Q3735" s="211">
        <v>5000</v>
      </c>
      <c r="S3735" t="s">
        <v>3796</v>
      </c>
      <c r="T3735" t="s">
        <v>2685</v>
      </c>
      <c r="U3735" s="213">
        <v>4.66</v>
      </c>
      <c r="V3735" t="s">
        <v>1397</v>
      </c>
      <c r="W3735" t="s">
        <v>3975</v>
      </c>
      <c r="X3735" t="s">
        <v>3250</v>
      </c>
      <c r="Y3735" t="s">
        <v>2803</v>
      </c>
      <c r="Z3735" t="s">
        <v>4117</v>
      </c>
      <c r="AA3735" t="s">
        <v>2516</v>
      </c>
      <c r="AB3735" s="210">
        <v>37043</v>
      </c>
      <c r="AC3735" s="210">
        <v>37195</v>
      </c>
      <c r="AD3735">
        <f t="shared" si="298"/>
        <v>765000</v>
      </c>
    </row>
    <row r="3736" spans="1:30" x14ac:dyDescent="0.2">
      <c r="A3736" s="44" t="str">
        <f t="shared" si="293"/>
        <v>US Natural Gas Financial</v>
      </c>
      <c r="B3736" s="44" t="str">
        <f t="shared" si="294"/>
        <v>US</v>
      </c>
      <c r="C3736" s="44" t="str">
        <f t="shared" si="295"/>
        <v>Natural Gas</v>
      </c>
      <c r="D3736" s="44" t="str">
        <f t="shared" si="296"/>
        <v>Financial</v>
      </c>
      <c r="E3736" s="44">
        <f>IF(VLOOKUP(S3736,'DD-Lookup'!$J$6:$L$50,3,FALSE)="Monthly",(YEAR(AC3736)-YEAR(AB3736))*12+MONTH(AC3736)-MONTH(AB3736)+1,(AC3736-AB3736+1))</f>
        <v>16</v>
      </c>
      <c r="F3736" s="225">
        <f t="shared" si="297"/>
        <v>240000</v>
      </c>
      <c r="G3736" s="214">
        <v>1248713</v>
      </c>
      <c r="H3736" s="210">
        <v>37026.441261574073</v>
      </c>
      <c r="I3736" t="s">
        <v>4237</v>
      </c>
      <c r="M3736" t="s">
        <v>3795</v>
      </c>
      <c r="N3736" t="s">
        <v>3247</v>
      </c>
      <c r="O3736" t="s">
        <v>3422</v>
      </c>
      <c r="P3736" s="211">
        <v>15000</v>
      </c>
      <c r="S3736" t="s">
        <v>3796</v>
      </c>
      <c r="T3736" t="s">
        <v>2685</v>
      </c>
      <c r="U3736" s="213">
        <v>4.4950000000000001</v>
      </c>
      <c r="V3736" t="s">
        <v>3423</v>
      </c>
      <c r="W3736" t="s">
        <v>3424</v>
      </c>
      <c r="X3736" t="s">
        <v>3425</v>
      </c>
      <c r="Y3736" t="s">
        <v>2803</v>
      </c>
      <c r="Z3736" t="s">
        <v>4117</v>
      </c>
      <c r="AA3736" t="s">
        <v>2517</v>
      </c>
      <c r="AB3736" s="210">
        <v>37027.875</v>
      </c>
      <c r="AC3736" s="210">
        <v>37042.875</v>
      </c>
      <c r="AD3736">
        <f t="shared" si="298"/>
        <v>240000</v>
      </c>
    </row>
    <row r="3737" spans="1:30" x14ac:dyDescent="0.2">
      <c r="A3737" s="44" t="str">
        <f t="shared" si="293"/>
        <v>US Natural Gas Financial</v>
      </c>
      <c r="B3737" s="44" t="str">
        <f t="shared" si="294"/>
        <v>US</v>
      </c>
      <c r="C3737" s="44" t="str">
        <f t="shared" si="295"/>
        <v>Natural Gas</v>
      </c>
      <c r="D3737" s="44" t="str">
        <f t="shared" si="296"/>
        <v>Financial</v>
      </c>
      <c r="E3737" s="44">
        <f>IF(VLOOKUP(S3737,'DD-Lookup'!$J$6:$L$50,3,FALSE)="Monthly",(YEAR(AC3737)-YEAR(AB3737))*12+MONTH(AC3737)-MONTH(AB3737)+1,(AC3737-AB3737+1))</f>
        <v>30</v>
      </c>
      <c r="F3737" s="225">
        <f t="shared" si="297"/>
        <v>225000</v>
      </c>
      <c r="G3737" s="214">
        <v>1248717</v>
      </c>
      <c r="H3737" s="210">
        <v>37026.44153935185</v>
      </c>
      <c r="I3737" t="s">
        <v>3134</v>
      </c>
      <c r="M3737" t="s">
        <v>3795</v>
      </c>
      <c r="N3737" t="s">
        <v>3247</v>
      </c>
      <c r="O3737" t="s">
        <v>3248</v>
      </c>
      <c r="P3737" s="211">
        <v>7500</v>
      </c>
      <c r="S3737" t="s">
        <v>3796</v>
      </c>
      <c r="T3737" t="s">
        <v>2685</v>
      </c>
      <c r="U3737" s="213">
        <v>4.5549999999999997</v>
      </c>
      <c r="V3737" t="s">
        <v>3514</v>
      </c>
      <c r="W3737" t="s">
        <v>3975</v>
      </c>
      <c r="X3737" t="s">
        <v>3250</v>
      </c>
      <c r="Y3737" t="s">
        <v>2803</v>
      </c>
      <c r="Z3737" t="s">
        <v>4117</v>
      </c>
      <c r="AA3737" t="s">
        <v>2518</v>
      </c>
      <c r="AB3737" s="210">
        <v>37043.875</v>
      </c>
      <c r="AC3737" s="210">
        <v>37072.875</v>
      </c>
      <c r="AD3737">
        <f t="shared" si="298"/>
        <v>225000</v>
      </c>
    </row>
    <row r="3738" spans="1:30" x14ac:dyDescent="0.2">
      <c r="A3738" s="44" t="str">
        <f t="shared" si="293"/>
        <v>US Natural Gas Financial</v>
      </c>
      <c r="B3738" s="44" t="str">
        <f t="shared" si="294"/>
        <v>US</v>
      </c>
      <c r="C3738" s="44" t="str">
        <f t="shared" si="295"/>
        <v>Natural Gas</v>
      </c>
      <c r="D3738" s="44" t="str">
        <f t="shared" si="296"/>
        <v>Financial</v>
      </c>
      <c r="E3738" s="44">
        <f>IF(VLOOKUP(S3738,'DD-Lookup'!$J$6:$L$50,3,FALSE)="Monthly",(YEAR(AC3738)-YEAR(AB3738))*12+MONTH(AC3738)-MONTH(AB3738)+1,(AC3738-AB3738+1))</f>
        <v>30</v>
      </c>
      <c r="F3738" s="225">
        <f t="shared" si="297"/>
        <v>450000</v>
      </c>
      <c r="G3738" s="214">
        <v>1248718</v>
      </c>
      <c r="H3738" s="210">
        <v>37026.44159722222</v>
      </c>
      <c r="I3738" t="s">
        <v>1630</v>
      </c>
      <c r="M3738" t="s">
        <v>3795</v>
      </c>
      <c r="N3738" t="s">
        <v>3247</v>
      </c>
      <c r="O3738" t="s">
        <v>3248</v>
      </c>
      <c r="Q3738" s="211">
        <v>15000</v>
      </c>
      <c r="S3738" t="s">
        <v>3796</v>
      </c>
      <c r="T3738" t="s">
        <v>2685</v>
      </c>
      <c r="U3738" s="213">
        <v>4.5599999999999996</v>
      </c>
      <c r="V3738" t="s">
        <v>2098</v>
      </c>
      <c r="W3738" t="s">
        <v>3975</v>
      </c>
      <c r="X3738" t="s">
        <v>3250</v>
      </c>
      <c r="Y3738" t="s">
        <v>2803</v>
      </c>
      <c r="Z3738" t="s">
        <v>4117</v>
      </c>
      <c r="AA3738" t="s">
        <v>2519</v>
      </c>
      <c r="AB3738" s="210">
        <v>37043.875</v>
      </c>
      <c r="AC3738" s="210">
        <v>37072.875</v>
      </c>
      <c r="AD3738">
        <f t="shared" si="298"/>
        <v>450000</v>
      </c>
    </row>
    <row r="3739" spans="1:30" x14ac:dyDescent="0.2">
      <c r="A3739" s="44" t="str">
        <f t="shared" si="293"/>
        <v>US Natural Gas Financial</v>
      </c>
      <c r="B3739" s="44" t="str">
        <f t="shared" si="294"/>
        <v>US</v>
      </c>
      <c r="C3739" s="44" t="str">
        <f t="shared" si="295"/>
        <v>Natural Gas</v>
      </c>
      <c r="D3739" s="44" t="str">
        <f t="shared" si="296"/>
        <v>Financial</v>
      </c>
      <c r="E3739" s="44">
        <f>IF(VLOOKUP(S3739,'DD-Lookup'!$J$6:$L$50,3,FALSE)="Monthly",(YEAR(AC3739)-YEAR(AB3739))*12+MONTH(AC3739)-MONTH(AB3739)+1,(AC3739-AB3739+1))</f>
        <v>30</v>
      </c>
      <c r="F3739" s="225">
        <f t="shared" si="297"/>
        <v>75000</v>
      </c>
      <c r="G3739" s="214">
        <v>1248719</v>
      </c>
      <c r="H3739" s="210">
        <v>37026.441643518519</v>
      </c>
      <c r="I3739" t="s">
        <v>3256</v>
      </c>
      <c r="M3739" t="s">
        <v>3795</v>
      </c>
      <c r="N3739" t="s">
        <v>3247</v>
      </c>
      <c r="O3739" t="s">
        <v>3248</v>
      </c>
      <c r="P3739" s="211">
        <v>2500</v>
      </c>
      <c r="S3739" t="s">
        <v>3796</v>
      </c>
      <c r="T3739" t="s">
        <v>2685</v>
      </c>
      <c r="U3739" s="213">
        <v>4.5549999999999997</v>
      </c>
      <c r="V3739" t="s">
        <v>3257</v>
      </c>
      <c r="W3739" t="s">
        <v>3975</v>
      </c>
      <c r="X3739" t="s">
        <v>3250</v>
      </c>
      <c r="Y3739" t="s">
        <v>2803</v>
      </c>
      <c r="Z3739" t="s">
        <v>4117</v>
      </c>
      <c r="AA3739" t="s">
        <v>2520</v>
      </c>
      <c r="AB3739" s="210">
        <v>37043.875</v>
      </c>
      <c r="AC3739" s="210">
        <v>37072.875</v>
      </c>
      <c r="AD3739">
        <f t="shared" si="298"/>
        <v>75000</v>
      </c>
    </row>
    <row r="3740" spans="1:30" x14ac:dyDescent="0.2">
      <c r="A3740" s="44" t="str">
        <f t="shared" si="293"/>
        <v>US Natural Gas Financial</v>
      </c>
      <c r="B3740" s="44" t="str">
        <f t="shared" si="294"/>
        <v>US</v>
      </c>
      <c r="C3740" s="44" t="str">
        <f t="shared" si="295"/>
        <v>Natural Gas</v>
      </c>
      <c r="D3740" s="44" t="str">
        <f t="shared" si="296"/>
        <v>Financial</v>
      </c>
      <c r="E3740" s="44">
        <f>IF(VLOOKUP(S3740,'DD-Lookup'!$J$6:$L$50,3,FALSE)="Monthly",(YEAR(AC3740)-YEAR(AB3740))*12+MONTH(AC3740)-MONTH(AB3740)+1,(AC3740-AB3740+1))</f>
        <v>30</v>
      </c>
      <c r="F3740" s="225">
        <f t="shared" si="297"/>
        <v>150000</v>
      </c>
      <c r="G3740" s="214">
        <v>1248720</v>
      </c>
      <c r="H3740" s="210">
        <v>37026.441689814812</v>
      </c>
      <c r="I3740" t="s">
        <v>3287</v>
      </c>
      <c r="M3740" t="s">
        <v>3795</v>
      </c>
      <c r="N3740" t="s">
        <v>3247</v>
      </c>
      <c r="O3740" t="s">
        <v>3248</v>
      </c>
      <c r="P3740" s="211">
        <v>5000</v>
      </c>
      <c r="S3740" t="s">
        <v>3796</v>
      </c>
      <c r="T3740" t="s">
        <v>2685</v>
      </c>
      <c r="U3740" s="213">
        <v>4.5549999999999997</v>
      </c>
      <c r="V3740" t="s">
        <v>1524</v>
      </c>
      <c r="W3740" t="s">
        <v>3975</v>
      </c>
      <c r="X3740" t="s">
        <v>3250</v>
      </c>
      <c r="Y3740" t="s">
        <v>2803</v>
      </c>
      <c r="Z3740" t="s">
        <v>4117</v>
      </c>
      <c r="AA3740" t="s">
        <v>2521</v>
      </c>
      <c r="AB3740" s="210">
        <v>37043.875</v>
      </c>
      <c r="AC3740" s="210">
        <v>37072.875</v>
      </c>
      <c r="AD3740">
        <f t="shared" si="298"/>
        <v>150000</v>
      </c>
    </row>
    <row r="3741" spans="1:30" x14ac:dyDescent="0.2">
      <c r="A3741" s="44" t="str">
        <f t="shared" si="293"/>
        <v xml:space="preserve"> Metals Financial</v>
      </c>
      <c r="B3741" s="44" t="str">
        <f t="shared" si="294"/>
        <v/>
      </c>
      <c r="C3741" s="44" t="str">
        <f t="shared" si="295"/>
        <v>Metals</v>
      </c>
      <c r="D3741" s="44" t="str">
        <f t="shared" si="296"/>
        <v>Financial</v>
      </c>
      <c r="E3741" s="44">
        <f>IF(VLOOKUP(S3741,'DD-Lookup'!$J$6:$L$50,3,FALSE)="Monthly",(YEAR(AC3741)-YEAR(AB3741))*12+MONTH(AC3741)-MONTH(AB3741)+1,(AC3741-AB3741+1))</f>
        <v>1</v>
      </c>
      <c r="F3741" s="225">
        <f t="shared" si="297"/>
        <v>4</v>
      </c>
      <c r="G3741" s="214">
        <v>1248722</v>
      </c>
      <c r="H3741" s="210">
        <v>37026.441747685189</v>
      </c>
      <c r="I3741" t="s">
        <v>2923</v>
      </c>
      <c r="M3741" t="s">
        <v>3801</v>
      </c>
      <c r="N3741" t="s">
        <v>2682</v>
      </c>
      <c r="O3741" t="s">
        <v>2683</v>
      </c>
      <c r="Q3741" s="211">
        <v>4</v>
      </c>
      <c r="S3741" t="s">
        <v>2684</v>
      </c>
      <c r="T3741" t="s">
        <v>2685</v>
      </c>
      <c r="U3741" s="213">
        <v>1671</v>
      </c>
      <c r="V3741" t="s">
        <v>3063</v>
      </c>
      <c r="W3741" t="s">
        <v>2732</v>
      </c>
      <c r="X3741" t="s">
        <v>2688</v>
      </c>
      <c r="Y3741" t="s">
        <v>2689</v>
      </c>
      <c r="Z3741" t="s">
        <v>2690</v>
      </c>
      <c r="AA3741">
        <v>2130254</v>
      </c>
    </row>
    <row r="3742" spans="1:30" x14ac:dyDescent="0.2">
      <c r="A3742" s="44" t="str">
        <f t="shared" si="293"/>
        <v>US Natural Gas Financial</v>
      </c>
      <c r="B3742" s="44" t="str">
        <f t="shared" si="294"/>
        <v>US</v>
      </c>
      <c r="C3742" s="44" t="str">
        <f t="shared" si="295"/>
        <v>Natural Gas</v>
      </c>
      <c r="D3742" s="44" t="str">
        <f t="shared" si="296"/>
        <v>Financial</v>
      </c>
      <c r="E3742" s="44">
        <f>IF(VLOOKUP(S3742,'DD-Lookup'!$J$6:$L$50,3,FALSE)="Monthly",(YEAR(AC3742)-YEAR(AB3742))*12+MONTH(AC3742)-MONTH(AB3742)+1,(AC3742-AB3742+1))</f>
        <v>30</v>
      </c>
      <c r="F3742" s="225">
        <f t="shared" si="297"/>
        <v>225000</v>
      </c>
      <c r="G3742" s="214">
        <v>1248721</v>
      </c>
      <c r="H3742" s="210">
        <v>37026.441747685189</v>
      </c>
      <c r="I3742" t="s">
        <v>3246</v>
      </c>
      <c r="M3742" t="s">
        <v>3795</v>
      </c>
      <c r="N3742" t="s">
        <v>3247</v>
      </c>
      <c r="O3742" t="s">
        <v>3248</v>
      </c>
      <c r="P3742" s="211">
        <v>7500</v>
      </c>
      <c r="S3742" t="s">
        <v>3796</v>
      </c>
      <c r="T3742" t="s">
        <v>2685</v>
      </c>
      <c r="U3742" s="213">
        <v>4.5549999999999997</v>
      </c>
      <c r="V3742" t="s">
        <v>1432</v>
      </c>
      <c r="W3742" t="s">
        <v>3975</v>
      </c>
      <c r="X3742" t="s">
        <v>3250</v>
      </c>
      <c r="Y3742" t="s">
        <v>2803</v>
      </c>
      <c r="Z3742" t="s">
        <v>4117</v>
      </c>
      <c r="AA3742" t="s">
        <v>2522</v>
      </c>
      <c r="AB3742" s="210">
        <v>37043.875</v>
      </c>
      <c r="AC3742" s="210">
        <v>37072.875</v>
      </c>
      <c r="AD3742">
        <f>(AC3742-AB3742+1)*SUM(P3742:Q3742)</f>
        <v>225000</v>
      </c>
    </row>
    <row r="3743" spans="1:30" x14ac:dyDescent="0.2">
      <c r="A3743" s="44" t="str">
        <f t="shared" si="293"/>
        <v xml:space="preserve"> Natural Gas Physical</v>
      </c>
      <c r="B3743" s="44" t="str">
        <f t="shared" si="294"/>
        <v/>
      </c>
      <c r="C3743" s="44" t="str">
        <f t="shared" si="295"/>
        <v>Natural Gas</v>
      </c>
      <c r="D3743" s="44" t="str">
        <f t="shared" si="296"/>
        <v>Physical</v>
      </c>
      <c r="E3743" s="44">
        <f>IF(VLOOKUP(S3743,'DD-Lookup'!$J$6:$L$50,3,FALSE)="Monthly",(YEAR(AC3743)-YEAR(AB3743))*12+MONTH(AC3743)-MONTH(AB3743)+1,(AC3743-AB3743+1))</f>
        <v>2</v>
      </c>
      <c r="F3743" s="225">
        <f t="shared" si="297"/>
        <v>100000</v>
      </c>
      <c r="G3743" s="214">
        <v>1248723</v>
      </c>
      <c r="H3743" s="210">
        <v>37026.441793981481</v>
      </c>
      <c r="I3743" t="s">
        <v>3010</v>
      </c>
      <c r="M3743" t="s">
        <v>3795</v>
      </c>
      <c r="N3743" t="s">
        <v>2837</v>
      </c>
      <c r="O3743" t="s">
        <v>2894</v>
      </c>
      <c r="P3743" s="211">
        <v>50000</v>
      </c>
      <c r="S3743" t="s">
        <v>2839</v>
      </c>
      <c r="T3743" t="s">
        <v>2840</v>
      </c>
      <c r="U3743" s="213">
        <v>19.850000000000001</v>
      </c>
      <c r="V3743" t="s">
        <v>2523</v>
      </c>
      <c r="W3743" t="s">
        <v>2863</v>
      </c>
      <c r="X3743" t="s">
        <v>2843</v>
      </c>
      <c r="Y3743" t="s">
        <v>2844</v>
      </c>
      <c r="Z3743" t="s">
        <v>2712</v>
      </c>
      <c r="AA3743">
        <v>102958</v>
      </c>
      <c r="AB3743" s="210">
        <v>37030.875</v>
      </c>
      <c r="AC3743" s="210">
        <v>37031.875</v>
      </c>
    </row>
    <row r="3744" spans="1:30" x14ac:dyDescent="0.2">
      <c r="A3744" s="44" t="str">
        <f t="shared" si="293"/>
        <v xml:space="preserve"> Natural Gas Physical</v>
      </c>
      <c r="B3744" s="44" t="str">
        <f t="shared" si="294"/>
        <v/>
      </c>
      <c r="C3744" s="44" t="str">
        <f t="shared" si="295"/>
        <v>Natural Gas</v>
      </c>
      <c r="D3744" s="44" t="str">
        <f t="shared" si="296"/>
        <v>Physical</v>
      </c>
      <c r="E3744" s="44">
        <f>IF(VLOOKUP(S3744,'DD-Lookup'!$J$6:$L$50,3,FALSE)="Monthly",(YEAR(AC3744)-YEAR(AB3744))*12+MONTH(AC3744)-MONTH(AB3744)+1,(AC3744-AB3744+1))</f>
        <v>30</v>
      </c>
      <c r="F3744" s="225">
        <f t="shared" si="297"/>
        <v>150000</v>
      </c>
      <c r="G3744" s="214">
        <v>1248725</v>
      </c>
      <c r="H3744" s="210">
        <v>37026.441817129627</v>
      </c>
      <c r="I3744" t="s">
        <v>1262</v>
      </c>
      <c r="M3744" t="s">
        <v>3795</v>
      </c>
      <c r="N3744" t="s">
        <v>3623</v>
      </c>
      <c r="O3744" t="s">
        <v>1707</v>
      </c>
      <c r="Q3744" s="211">
        <v>5000</v>
      </c>
      <c r="S3744" t="s">
        <v>4320</v>
      </c>
      <c r="T3744" t="s">
        <v>3625</v>
      </c>
      <c r="U3744" s="213">
        <v>6.22</v>
      </c>
      <c r="V3744" t="s">
        <v>1263</v>
      </c>
      <c r="W3744" t="s">
        <v>1471</v>
      </c>
      <c r="X3744" t="s">
        <v>3628</v>
      </c>
      <c r="Y3744" t="s">
        <v>3280</v>
      </c>
      <c r="Z3744" t="s">
        <v>4118</v>
      </c>
      <c r="AA3744">
        <v>790708</v>
      </c>
      <c r="AB3744" s="210">
        <v>37043.875</v>
      </c>
      <c r="AC3744" s="210">
        <v>37072.875</v>
      </c>
    </row>
    <row r="3745" spans="1:30" x14ac:dyDescent="0.2">
      <c r="A3745" s="44" t="str">
        <f t="shared" si="293"/>
        <v xml:space="preserve"> Metals Financial</v>
      </c>
      <c r="B3745" s="44" t="str">
        <f t="shared" si="294"/>
        <v/>
      </c>
      <c r="C3745" s="44" t="str">
        <f t="shared" si="295"/>
        <v>Metals</v>
      </c>
      <c r="D3745" s="44" t="str">
        <f t="shared" si="296"/>
        <v>Financial</v>
      </c>
      <c r="E3745" s="44">
        <f>IF(VLOOKUP(S3745,'DD-Lookup'!$J$6:$L$50,3,FALSE)="Monthly",(YEAR(AC3745)-YEAR(AB3745))*12+MONTH(AC3745)-MONTH(AB3745)+1,(AC3745-AB3745+1))</f>
        <v>1</v>
      </c>
      <c r="F3745" s="225">
        <f t="shared" si="297"/>
        <v>10</v>
      </c>
      <c r="G3745" s="214">
        <v>1248728</v>
      </c>
      <c r="H3745" s="210">
        <v>37026.441886574074</v>
      </c>
      <c r="I3745" t="s">
        <v>2876</v>
      </c>
      <c r="M3745" t="s">
        <v>3801</v>
      </c>
      <c r="N3745" t="s">
        <v>2782</v>
      </c>
      <c r="O3745" t="s">
        <v>2783</v>
      </c>
      <c r="Q3745" s="211">
        <v>10</v>
      </c>
      <c r="S3745" t="s">
        <v>2684</v>
      </c>
      <c r="T3745" t="s">
        <v>2685</v>
      </c>
      <c r="U3745" s="213">
        <v>1509</v>
      </c>
      <c r="V3745" t="s">
        <v>2877</v>
      </c>
      <c r="W3745" t="s">
        <v>2732</v>
      </c>
      <c r="X3745" t="s">
        <v>2688</v>
      </c>
      <c r="Y3745" t="s">
        <v>2689</v>
      </c>
      <c r="Z3745" t="s">
        <v>2690</v>
      </c>
      <c r="AA3745">
        <v>2130260</v>
      </c>
    </row>
    <row r="3746" spans="1:30" x14ac:dyDescent="0.2">
      <c r="A3746" s="44" t="str">
        <f t="shared" si="293"/>
        <v>US Natural Gas Financial</v>
      </c>
      <c r="B3746" s="44" t="str">
        <f t="shared" si="294"/>
        <v>US</v>
      </c>
      <c r="C3746" s="44" t="str">
        <f t="shared" si="295"/>
        <v>Natural Gas</v>
      </c>
      <c r="D3746" s="44" t="str">
        <f t="shared" si="296"/>
        <v>Financial</v>
      </c>
      <c r="E3746" s="44">
        <f>IF(VLOOKUP(S3746,'DD-Lookup'!$J$6:$L$50,3,FALSE)="Monthly",(YEAR(AC3746)-YEAR(AB3746))*12+MONTH(AC3746)-MONTH(AB3746)+1,(AC3746-AB3746+1))</f>
        <v>30</v>
      </c>
      <c r="F3746" s="225">
        <f t="shared" si="297"/>
        <v>450000</v>
      </c>
      <c r="G3746" s="214">
        <v>1248730</v>
      </c>
      <c r="H3746" s="210">
        <v>37026.441921296297</v>
      </c>
      <c r="I3746" t="s">
        <v>2524</v>
      </c>
      <c r="M3746" t="s">
        <v>3795</v>
      </c>
      <c r="N3746" t="s">
        <v>3247</v>
      </c>
      <c r="O3746" t="s">
        <v>3248</v>
      </c>
      <c r="P3746" s="211">
        <v>15000</v>
      </c>
      <c r="S3746" t="s">
        <v>3796</v>
      </c>
      <c r="T3746" t="s">
        <v>2685</v>
      </c>
      <c r="U3746" s="213">
        <v>4.55</v>
      </c>
      <c r="V3746" t="s">
        <v>2525</v>
      </c>
      <c r="W3746" t="s">
        <v>3975</v>
      </c>
      <c r="X3746" t="s">
        <v>3250</v>
      </c>
      <c r="Y3746" t="s">
        <v>2803</v>
      </c>
      <c r="Z3746" t="s">
        <v>4117</v>
      </c>
      <c r="AA3746" t="s">
        <v>2526</v>
      </c>
      <c r="AB3746" s="210">
        <v>37043.875</v>
      </c>
      <c r="AC3746" s="210">
        <v>37072.875</v>
      </c>
      <c r="AD3746">
        <f t="shared" ref="AD3746:AD3765" si="299">(AC3746-AB3746+1)*SUM(P3746:Q3746)</f>
        <v>450000</v>
      </c>
    </row>
    <row r="3747" spans="1:30" x14ac:dyDescent="0.2">
      <c r="A3747" s="44" t="str">
        <f t="shared" si="293"/>
        <v>US Natural Gas Financial</v>
      </c>
      <c r="B3747" s="44" t="str">
        <f t="shared" si="294"/>
        <v>US</v>
      </c>
      <c r="C3747" s="44" t="str">
        <f t="shared" si="295"/>
        <v>Natural Gas</v>
      </c>
      <c r="D3747" s="44" t="str">
        <f t="shared" si="296"/>
        <v>Financial</v>
      </c>
      <c r="E3747" s="44">
        <f>IF(VLOOKUP(S3747,'DD-Lookup'!$J$6:$L$50,3,FALSE)="Monthly",(YEAR(AC3747)-YEAR(AB3747))*12+MONTH(AC3747)-MONTH(AB3747)+1,(AC3747-AB3747+1))</f>
        <v>30</v>
      </c>
      <c r="F3747" s="225">
        <f t="shared" si="297"/>
        <v>75000</v>
      </c>
      <c r="G3747" s="214">
        <v>1248732</v>
      </c>
      <c r="H3747" s="210">
        <v>37026.442025462966</v>
      </c>
      <c r="I3747" t="s">
        <v>3318</v>
      </c>
      <c r="M3747" t="s">
        <v>3795</v>
      </c>
      <c r="N3747" t="s">
        <v>3247</v>
      </c>
      <c r="O3747" t="s">
        <v>3248</v>
      </c>
      <c r="Q3747" s="211">
        <v>2500</v>
      </c>
      <c r="S3747" t="s">
        <v>3796</v>
      </c>
      <c r="T3747" t="s">
        <v>2685</v>
      </c>
      <c r="U3747" s="213">
        <v>4.5599999999999996</v>
      </c>
      <c r="V3747" t="s">
        <v>2527</v>
      </c>
      <c r="W3747" t="s">
        <v>3975</v>
      </c>
      <c r="X3747" t="s">
        <v>3250</v>
      </c>
      <c r="Y3747" t="s">
        <v>2803</v>
      </c>
      <c r="Z3747" t="s">
        <v>4117</v>
      </c>
      <c r="AA3747" t="s">
        <v>2528</v>
      </c>
      <c r="AB3747" s="210">
        <v>37043.875</v>
      </c>
      <c r="AC3747" s="210">
        <v>37072.875</v>
      </c>
      <c r="AD3747">
        <f t="shared" si="299"/>
        <v>75000</v>
      </c>
    </row>
    <row r="3748" spans="1:30" x14ac:dyDescent="0.2">
      <c r="A3748" s="44" t="str">
        <f t="shared" si="293"/>
        <v>US Natural Gas Financial</v>
      </c>
      <c r="B3748" s="44" t="str">
        <f t="shared" si="294"/>
        <v>US</v>
      </c>
      <c r="C3748" s="44" t="str">
        <f t="shared" si="295"/>
        <v>Natural Gas</v>
      </c>
      <c r="D3748" s="44" t="str">
        <f t="shared" si="296"/>
        <v>Financial</v>
      </c>
      <c r="E3748" s="44">
        <f>IF(VLOOKUP(S3748,'DD-Lookup'!$J$6:$L$50,3,FALSE)="Monthly",(YEAR(AC3748)-YEAR(AB3748))*12+MONTH(AC3748)-MONTH(AB3748)+1,(AC3748-AB3748+1))</f>
        <v>30</v>
      </c>
      <c r="F3748" s="225">
        <f t="shared" si="297"/>
        <v>3000</v>
      </c>
      <c r="G3748" s="214">
        <v>1248733</v>
      </c>
      <c r="H3748" s="210">
        <v>37026.442071759258</v>
      </c>
      <c r="I3748" t="s">
        <v>3324</v>
      </c>
      <c r="M3748" t="s">
        <v>3795</v>
      </c>
      <c r="N3748" t="s">
        <v>1485</v>
      </c>
      <c r="O3748" t="s">
        <v>2529</v>
      </c>
      <c r="Q3748" s="211">
        <v>100</v>
      </c>
      <c r="S3748" t="s">
        <v>1215</v>
      </c>
      <c r="T3748" t="s">
        <v>2685</v>
      </c>
      <c r="U3748" s="213">
        <v>2.2499999999999999E-2</v>
      </c>
      <c r="V3748" t="s">
        <v>3325</v>
      </c>
      <c r="W3748" t="s">
        <v>1216</v>
      </c>
      <c r="X3748" t="s">
        <v>1217</v>
      </c>
      <c r="Y3748" t="s">
        <v>2803</v>
      </c>
      <c r="Z3748" t="s">
        <v>4117</v>
      </c>
      <c r="AA3748" t="s">
        <v>2530</v>
      </c>
      <c r="AB3748" s="210">
        <v>37043</v>
      </c>
      <c r="AC3748" s="210">
        <v>37072</v>
      </c>
      <c r="AD3748">
        <f t="shared" si="299"/>
        <v>3000</v>
      </c>
    </row>
    <row r="3749" spans="1:30" x14ac:dyDescent="0.2">
      <c r="A3749" s="44" t="str">
        <f t="shared" si="293"/>
        <v>US Natural Gas Financial</v>
      </c>
      <c r="B3749" s="44" t="str">
        <f t="shared" si="294"/>
        <v>US</v>
      </c>
      <c r="C3749" s="44" t="str">
        <f t="shared" si="295"/>
        <v>Natural Gas</v>
      </c>
      <c r="D3749" s="44" t="str">
        <f t="shared" si="296"/>
        <v>Financial</v>
      </c>
      <c r="E3749" s="44">
        <f>IF(VLOOKUP(S3749,'DD-Lookup'!$J$6:$L$50,3,FALSE)="Monthly",(YEAR(AC3749)-YEAR(AB3749))*12+MONTH(AC3749)-MONTH(AB3749)+1,(AC3749-AB3749+1))</f>
        <v>16</v>
      </c>
      <c r="F3749" s="225">
        <f t="shared" si="297"/>
        <v>240000</v>
      </c>
      <c r="G3749" s="214">
        <v>1248735</v>
      </c>
      <c r="H3749" s="210">
        <v>37026.442083333335</v>
      </c>
      <c r="I3749" t="s">
        <v>3261</v>
      </c>
      <c r="M3749" t="s">
        <v>3795</v>
      </c>
      <c r="N3749" t="s">
        <v>3247</v>
      </c>
      <c r="O3749" t="s">
        <v>3422</v>
      </c>
      <c r="P3749" s="211">
        <v>15000</v>
      </c>
      <c r="S3749" t="s">
        <v>3796</v>
      </c>
      <c r="T3749" t="s">
        <v>2685</v>
      </c>
      <c r="U3749" s="213">
        <v>4.5</v>
      </c>
      <c r="V3749" t="s">
        <v>3262</v>
      </c>
      <c r="W3749" t="s">
        <v>3424</v>
      </c>
      <c r="X3749" t="s">
        <v>3425</v>
      </c>
      <c r="Y3749" t="s">
        <v>2803</v>
      </c>
      <c r="Z3749" t="s">
        <v>4117</v>
      </c>
      <c r="AA3749" t="s">
        <v>2531</v>
      </c>
      <c r="AB3749" s="210">
        <v>37027.875</v>
      </c>
      <c r="AC3749" s="210">
        <v>37042.875</v>
      </c>
      <c r="AD3749">
        <f t="shared" si="299"/>
        <v>240000</v>
      </c>
    </row>
    <row r="3750" spans="1:30" x14ac:dyDescent="0.2">
      <c r="A3750" s="44" t="str">
        <f t="shared" si="293"/>
        <v>US Natural Gas Financial</v>
      </c>
      <c r="B3750" s="44" t="str">
        <f t="shared" si="294"/>
        <v>US</v>
      </c>
      <c r="C3750" s="44" t="str">
        <f t="shared" si="295"/>
        <v>Natural Gas</v>
      </c>
      <c r="D3750" s="44" t="str">
        <f t="shared" si="296"/>
        <v>Financial</v>
      </c>
      <c r="E3750" s="44">
        <f>IF(VLOOKUP(S3750,'DD-Lookup'!$J$6:$L$50,3,FALSE)="Monthly",(YEAR(AC3750)-YEAR(AB3750))*12+MONTH(AC3750)-MONTH(AB3750)+1,(AC3750-AB3750+1))</f>
        <v>153</v>
      </c>
      <c r="F3750" s="225">
        <f t="shared" si="297"/>
        <v>765000</v>
      </c>
      <c r="G3750" s="214">
        <v>1248737</v>
      </c>
      <c r="H3750" s="210">
        <v>37026.442152777781</v>
      </c>
      <c r="I3750" t="s">
        <v>3093</v>
      </c>
      <c r="M3750" t="s">
        <v>3795</v>
      </c>
      <c r="N3750" t="s">
        <v>3247</v>
      </c>
      <c r="O3750" t="s">
        <v>3430</v>
      </c>
      <c r="Q3750" s="211">
        <v>5000</v>
      </c>
      <c r="S3750" t="s">
        <v>3796</v>
      </c>
      <c r="T3750" t="s">
        <v>2685</v>
      </c>
      <c r="U3750" s="213">
        <v>4.67</v>
      </c>
      <c r="V3750" t="s">
        <v>3533</v>
      </c>
      <c r="W3750" t="s">
        <v>3975</v>
      </c>
      <c r="X3750" t="s">
        <v>3250</v>
      </c>
      <c r="Y3750" t="s">
        <v>2803</v>
      </c>
      <c r="Z3750" t="s">
        <v>4117</v>
      </c>
      <c r="AA3750" t="s">
        <v>2532</v>
      </c>
      <c r="AB3750" s="210">
        <v>37043</v>
      </c>
      <c r="AC3750" s="210">
        <v>37195</v>
      </c>
      <c r="AD3750">
        <f t="shared" si="299"/>
        <v>765000</v>
      </c>
    </row>
    <row r="3751" spans="1:30" x14ac:dyDescent="0.2">
      <c r="A3751" s="44" t="str">
        <f t="shared" si="293"/>
        <v>US Natural Gas Financial</v>
      </c>
      <c r="B3751" s="44" t="str">
        <f t="shared" si="294"/>
        <v>US</v>
      </c>
      <c r="C3751" s="44" t="str">
        <f t="shared" si="295"/>
        <v>Natural Gas</v>
      </c>
      <c r="D3751" s="44" t="str">
        <f t="shared" si="296"/>
        <v>Financial</v>
      </c>
      <c r="E3751" s="44">
        <f>IF(VLOOKUP(S3751,'DD-Lookup'!$J$6:$L$50,3,FALSE)="Monthly",(YEAR(AC3751)-YEAR(AB3751))*12+MONTH(AC3751)-MONTH(AB3751)+1,(AC3751-AB3751+1))</f>
        <v>30</v>
      </c>
      <c r="F3751" s="225">
        <f t="shared" si="297"/>
        <v>375000</v>
      </c>
      <c r="G3751" s="214">
        <v>1248738</v>
      </c>
      <c r="H3751" s="210">
        <v>37026.442175925928</v>
      </c>
      <c r="I3751" t="s">
        <v>3389</v>
      </c>
      <c r="M3751" t="s">
        <v>3795</v>
      </c>
      <c r="N3751" t="s">
        <v>3247</v>
      </c>
      <c r="O3751" t="s">
        <v>3248</v>
      </c>
      <c r="P3751" s="211">
        <v>12500</v>
      </c>
      <c r="S3751" t="s">
        <v>3796</v>
      </c>
      <c r="T3751" t="s">
        <v>2685</v>
      </c>
      <c r="U3751" s="213">
        <v>4.5549999999999997</v>
      </c>
      <c r="V3751" t="s">
        <v>3390</v>
      </c>
      <c r="W3751" t="s">
        <v>3975</v>
      </c>
      <c r="X3751" t="s">
        <v>3250</v>
      </c>
      <c r="Y3751" t="s">
        <v>2803</v>
      </c>
      <c r="Z3751" t="s">
        <v>4117</v>
      </c>
      <c r="AA3751" t="s">
        <v>2533</v>
      </c>
      <c r="AB3751" s="210">
        <v>37043.875</v>
      </c>
      <c r="AC3751" s="210">
        <v>37072.875</v>
      </c>
      <c r="AD3751">
        <f t="shared" si="299"/>
        <v>375000</v>
      </c>
    </row>
    <row r="3752" spans="1:30" x14ac:dyDescent="0.2">
      <c r="A3752" s="44" t="str">
        <f t="shared" si="293"/>
        <v>US Natural Gas Financial</v>
      </c>
      <c r="B3752" s="44" t="str">
        <f t="shared" si="294"/>
        <v>US</v>
      </c>
      <c r="C3752" s="44" t="str">
        <f t="shared" si="295"/>
        <v>Natural Gas</v>
      </c>
      <c r="D3752" s="44" t="str">
        <f t="shared" si="296"/>
        <v>Financial</v>
      </c>
      <c r="E3752" s="44">
        <f>IF(VLOOKUP(S3752,'DD-Lookup'!$J$6:$L$50,3,FALSE)="Monthly",(YEAR(AC3752)-YEAR(AB3752))*12+MONTH(AC3752)-MONTH(AB3752)+1,(AC3752-AB3752+1))</f>
        <v>153</v>
      </c>
      <c r="F3752" s="225">
        <f t="shared" si="297"/>
        <v>765000</v>
      </c>
      <c r="G3752" s="214">
        <v>1248741</v>
      </c>
      <c r="H3752" s="210">
        <v>37026.442314814813</v>
      </c>
      <c r="I3752" t="s">
        <v>3093</v>
      </c>
      <c r="M3752" t="s">
        <v>3795</v>
      </c>
      <c r="N3752" t="s">
        <v>3247</v>
      </c>
      <c r="O3752" t="s">
        <v>3430</v>
      </c>
      <c r="Q3752" s="211">
        <v>5000</v>
      </c>
      <c r="S3752" t="s">
        <v>3796</v>
      </c>
      <c r="T3752" t="s">
        <v>2685</v>
      </c>
      <c r="U3752" s="213">
        <v>4.6749999999999998</v>
      </c>
      <c r="V3752" t="s">
        <v>3533</v>
      </c>
      <c r="W3752" t="s">
        <v>3975</v>
      </c>
      <c r="X3752" t="s">
        <v>3250</v>
      </c>
      <c r="Y3752" t="s">
        <v>2803</v>
      </c>
      <c r="Z3752" t="s">
        <v>4117</v>
      </c>
      <c r="AA3752" t="s">
        <v>2534</v>
      </c>
      <c r="AB3752" s="210">
        <v>37043</v>
      </c>
      <c r="AC3752" s="210">
        <v>37195</v>
      </c>
      <c r="AD3752">
        <f t="shared" si="299"/>
        <v>765000</v>
      </c>
    </row>
    <row r="3753" spans="1:30" x14ac:dyDescent="0.2">
      <c r="A3753" s="44" t="str">
        <f t="shared" si="293"/>
        <v>US Natural Gas Financial</v>
      </c>
      <c r="B3753" s="44" t="str">
        <f t="shared" si="294"/>
        <v>US</v>
      </c>
      <c r="C3753" s="44" t="str">
        <f t="shared" si="295"/>
        <v>Natural Gas</v>
      </c>
      <c r="D3753" s="44" t="str">
        <f t="shared" si="296"/>
        <v>Financial</v>
      </c>
      <c r="E3753" s="44">
        <f>IF(VLOOKUP(S3753,'DD-Lookup'!$J$6:$L$50,3,FALSE)="Monthly",(YEAR(AC3753)-YEAR(AB3753))*12+MONTH(AC3753)-MONTH(AB3753)+1,(AC3753-AB3753+1))</f>
        <v>30</v>
      </c>
      <c r="F3753" s="225">
        <f t="shared" si="297"/>
        <v>450000</v>
      </c>
      <c r="G3753" s="214">
        <v>1248742</v>
      </c>
      <c r="H3753" s="210">
        <v>37026.442395833335</v>
      </c>
      <c r="I3753" t="s">
        <v>3045</v>
      </c>
      <c r="M3753" t="s">
        <v>3795</v>
      </c>
      <c r="N3753" t="s">
        <v>3247</v>
      </c>
      <c r="O3753" t="s">
        <v>3248</v>
      </c>
      <c r="Q3753" s="211">
        <v>15000</v>
      </c>
      <c r="S3753" t="s">
        <v>3796</v>
      </c>
      <c r="T3753" t="s">
        <v>2685</v>
      </c>
      <c r="U3753" s="213">
        <v>4.5650000000000004</v>
      </c>
      <c r="V3753" t="s">
        <v>1428</v>
      </c>
      <c r="W3753" t="s">
        <v>3975</v>
      </c>
      <c r="X3753" t="s">
        <v>3250</v>
      </c>
      <c r="Y3753" t="s">
        <v>2803</v>
      </c>
      <c r="Z3753" t="s">
        <v>4117</v>
      </c>
      <c r="AA3753" t="s">
        <v>2535</v>
      </c>
      <c r="AB3753" s="210">
        <v>37043.875</v>
      </c>
      <c r="AC3753" s="210">
        <v>37072.875</v>
      </c>
      <c r="AD3753">
        <f t="shared" si="299"/>
        <v>450000</v>
      </c>
    </row>
    <row r="3754" spans="1:30" x14ac:dyDescent="0.2">
      <c r="A3754" s="44" t="str">
        <f t="shared" si="293"/>
        <v>US Natural Gas Financial</v>
      </c>
      <c r="B3754" s="44" t="str">
        <f t="shared" si="294"/>
        <v>US</v>
      </c>
      <c r="C3754" s="44" t="str">
        <f t="shared" si="295"/>
        <v>Natural Gas</v>
      </c>
      <c r="D3754" s="44" t="str">
        <f t="shared" si="296"/>
        <v>Financial</v>
      </c>
      <c r="E3754" s="44">
        <f>IF(VLOOKUP(S3754,'DD-Lookup'!$J$6:$L$50,3,FALSE)="Monthly",(YEAR(AC3754)-YEAR(AB3754))*12+MONTH(AC3754)-MONTH(AB3754)+1,(AC3754-AB3754+1))</f>
        <v>16</v>
      </c>
      <c r="F3754" s="225">
        <f t="shared" si="297"/>
        <v>240000</v>
      </c>
      <c r="G3754" s="214">
        <v>1248743</v>
      </c>
      <c r="H3754" s="210">
        <v>37026.442476851851</v>
      </c>
      <c r="I3754" t="s">
        <v>1195</v>
      </c>
      <c r="M3754" t="s">
        <v>3795</v>
      </c>
      <c r="N3754" t="s">
        <v>3247</v>
      </c>
      <c r="O3754" t="s">
        <v>3422</v>
      </c>
      <c r="P3754" s="211">
        <v>15000</v>
      </c>
      <c r="S3754" t="s">
        <v>3796</v>
      </c>
      <c r="T3754" t="s">
        <v>2685</v>
      </c>
      <c r="U3754" s="213">
        <v>4.4950000000000001</v>
      </c>
      <c r="V3754" t="s">
        <v>1196</v>
      </c>
      <c r="W3754" t="s">
        <v>3424</v>
      </c>
      <c r="X3754" t="s">
        <v>3425</v>
      </c>
      <c r="Y3754" t="s">
        <v>2803</v>
      </c>
      <c r="Z3754" t="s">
        <v>4117</v>
      </c>
      <c r="AA3754" t="s">
        <v>2536</v>
      </c>
      <c r="AB3754" s="210">
        <v>37027.875</v>
      </c>
      <c r="AC3754" s="210">
        <v>37042.875</v>
      </c>
      <c r="AD3754">
        <f t="shared" si="299"/>
        <v>240000</v>
      </c>
    </row>
    <row r="3755" spans="1:30" x14ac:dyDescent="0.2">
      <c r="A3755" s="44" t="str">
        <f t="shared" si="293"/>
        <v>US Natural Gas Financial</v>
      </c>
      <c r="B3755" s="44" t="str">
        <f t="shared" si="294"/>
        <v>US</v>
      </c>
      <c r="C3755" s="44" t="str">
        <f t="shared" si="295"/>
        <v>Natural Gas</v>
      </c>
      <c r="D3755" s="44" t="str">
        <f t="shared" si="296"/>
        <v>Financial</v>
      </c>
      <c r="E3755" s="44">
        <f>IF(VLOOKUP(S3755,'DD-Lookup'!$J$6:$L$50,3,FALSE)="Monthly",(YEAR(AC3755)-YEAR(AB3755))*12+MONTH(AC3755)-MONTH(AB3755)+1,(AC3755-AB3755+1))</f>
        <v>30</v>
      </c>
      <c r="F3755" s="225">
        <f t="shared" si="297"/>
        <v>450000</v>
      </c>
      <c r="G3755" s="214">
        <v>1248744</v>
      </c>
      <c r="H3755" s="210">
        <v>37026.442511574074</v>
      </c>
      <c r="I3755" t="s">
        <v>3272</v>
      </c>
      <c r="M3755" t="s">
        <v>3795</v>
      </c>
      <c r="N3755" t="s">
        <v>3247</v>
      </c>
      <c r="O3755" t="s">
        <v>3248</v>
      </c>
      <c r="P3755" s="211">
        <v>15000</v>
      </c>
      <c r="S3755" t="s">
        <v>3796</v>
      </c>
      <c r="T3755" t="s">
        <v>2685</v>
      </c>
      <c r="U3755" s="213">
        <v>4.5599999999999996</v>
      </c>
      <c r="V3755" t="s">
        <v>2390</v>
      </c>
      <c r="W3755" t="s">
        <v>3975</v>
      </c>
      <c r="X3755" t="s">
        <v>3250</v>
      </c>
      <c r="Y3755" t="s">
        <v>2803</v>
      </c>
      <c r="Z3755" t="s">
        <v>4117</v>
      </c>
      <c r="AA3755" t="s">
        <v>2537</v>
      </c>
      <c r="AB3755" s="210">
        <v>37043.875</v>
      </c>
      <c r="AC3755" s="210">
        <v>37072.875</v>
      </c>
      <c r="AD3755">
        <f t="shared" si="299"/>
        <v>450000</v>
      </c>
    </row>
    <row r="3756" spans="1:30" x14ac:dyDescent="0.2">
      <c r="A3756" s="44" t="str">
        <f t="shared" si="293"/>
        <v>US Natural Gas Financial</v>
      </c>
      <c r="B3756" s="44" t="str">
        <f t="shared" si="294"/>
        <v>US</v>
      </c>
      <c r="C3756" s="44" t="str">
        <f t="shared" si="295"/>
        <v>Natural Gas</v>
      </c>
      <c r="D3756" s="44" t="str">
        <f t="shared" si="296"/>
        <v>Financial</v>
      </c>
      <c r="E3756" s="44">
        <f>IF(VLOOKUP(S3756,'DD-Lookup'!$J$6:$L$50,3,FALSE)="Monthly",(YEAR(AC3756)-YEAR(AB3756))*12+MONTH(AC3756)-MONTH(AB3756)+1,(AC3756-AB3756+1))</f>
        <v>30</v>
      </c>
      <c r="F3756" s="225">
        <f t="shared" si="297"/>
        <v>300000</v>
      </c>
      <c r="G3756" s="214">
        <v>1248746</v>
      </c>
      <c r="H3756" s="210">
        <v>37026.442569444444</v>
      </c>
      <c r="I3756" t="s">
        <v>3212</v>
      </c>
      <c r="M3756" t="s">
        <v>3795</v>
      </c>
      <c r="N3756" t="s">
        <v>3247</v>
      </c>
      <c r="O3756" t="s">
        <v>3248</v>
      </c>
      <c r="Q3756" s="211">
        <v>10000</v>
      </c>
      <c r="S3756" t="s">
        <v>3796</v>
      </c>
      <c r="T3756" t="s">
        <v>2685</v>
      </c>
      <c r="U3756" s="213">
        <v>4.5650000000000004</v>
      </c>
      <c r="V3756" t="s">
        <v>1490</v>
      </c>
      <c r="W3756" t="s">
        <v>3975</v>
      </c>
      <c r="X3756" t="s">
        <v>3250</v>
      </c>
      <c r="Y3756" t="s">
        <v>2803</v>
      </c>
      <c r="Z3756" t="s">
        <v>4117</v>
      </c>
      <c r="AA3756" t="s">
        <v>2538</v>
      </c>
      <c r="AB3756" s="210">
        <v>37043.875</v>
      </c>
      <c r="AC3756" s="210">
        <v>37072.875</v>
      </c>
      <c r="AD3756">
        <f t="shared" si="299"/>
        <v>300000</v>
      </c>
    </row>
    <row r="3757" spans="1:30" x14ac:dyDescent="0.2">
      <c r="A3757" s="44" t="str">
        <f t="shared" si="293"/>
        <v>US Natural Gas Financial</v>
      </c>
      <c r="B3757" s="44" t="str">
        <f t="shared" si="294"/>
        <v>US</v>
      </c>
      <c r="C3757" s="44" t="str">
        <f t="shared" si="295"/>
        <v>Natural Gas</v>
      </c>
      <c r="D3757" s="44" t="str">
        <f t="shared" si="296"/>
        <v>Financial</v>
      </c>
      <c r="E3757" s="44">
        <f>IF(VLOOKUP(S3757,'DD-Lookup'!$J$6:$L$50,3,FALSE)="Monthly",(YEAR(AC3757)-YEAR(AB3757))*12+MONTH(AC3757)-MONTH(AB3757)+1,(AC3757-AB3757+1))</f>
        <v>151</v>
      </c>
      <c r="F3757" s="225">
        <f t="shared" si="297"/>
        <v>755000</v>
      </c>
      <c r="G3757" s="214">
        <v>1248747</v>
      </c>
      <c r="H3757" s="210">
        <v>37026.44259259259</v>
      </c>
      <c r="I3757" t="s">
        <v>2539</v>
      </c>
      <c r="M3757" t="s">
        <v>3795</v>
      </c>
      <c r="N3757" t="s">
        <v>3247</v>
      </c>
      <c r="O3757" t="s">
        <v>3346</v>
      </c>
      <c r="P3757" s="211">
        <v>5000</v>
      </c>
      <c r="S3757" t="s">
        <v>3796</v>
      </c>
      <c r="T3757" t="s">
        <v>2685</v>
      </c>
      <c r="U3757" s="213">
        <v>4.9649999999999999</v>
      </c>
      <c r="V3757" t="s">
        <v>2540</v>
      </c>
      <c r="W3757" t="s">
        <v>3975</v>
      </c>
      <c r="X3757" t="s">
        <v>3250</v>
      </c>
      <c r="Y3757" t="s">
        <v>2803</v>
      </c>
      <c r="Z3757" t="s">
        <v>4117</v>
      </c>
      <c r="AA3757" t="s">
        <v>2541</v>
      </c>
      <c r="AB3757" s="210">
        <v>37196</v>
      </c>
      <c r="AC3757" s="210">
        <v>37346</v>
      </c>
      <c r="AD3757">
        <f t="shared" si="299"/>
        <v>755000</v>
      </c>
    </row>
    <row r="3758" spans="1:30" x14ac:dyDescent="0.2">
      <c r="A3758" s="44" t="str">
        <f t="shared" si="293"/>
        <v>US Natural Gas Financial</v>
      </c>
      <c r="B3758" s="44" t="str">
        <f t="shared" si="294"/>
        <v>US</v>
      </c>
      <c r="C3758" s="44" t="str">
        <f t="shared" si="295"/>
        <v>Natural Gas</v>
      </c>
      <c r="D3758" s="44" t="str">
        <f t="shared" si="296"/>
        <v>Financial</v>
      </c>
      <c r="E3758" s="44">
        <f>IF(VLOOKUP(S3758,'DD-Lookup'!$J$6:$L$50,3,FALSE)="Monthly",(YEAR(AC3758)-YEAR(AB3758))*12+MONTH(AC3758)-MONTH(AB3758)+1,(AC3758-AB3758+1))</f>
        <v>30</v>
      </c>
      <c r="F3758" s="225">
        <f t="shared" si="297"/>
        <v>75000</v>
      </c>
      <c r="G3758" s="214">
        <v>1248750</v>
      </c>
      <c r="H3758" s="210">
        <v>37026.442673611113</v>
      </c>
      <c r="I3758" t="s">
        <v>3045</v>
      </c>
      <c r="M3758" t="s">
        <v>3795</v>
      </c>
      <c r="N3758" t="s">
        <v>3247</v>
      </c>
      <c r="O3758" t="s">
        <v>3248</v>
      </c>
      <c r="P3758" s="211">
        <v>2500</v>
      </c>
      <c r="S3758" t="s">
        <v>3796</v>
      </c>
      <c r="T3758" t="s">
        <v>2685</v>
      </c>
      <c r="U3758" s="213">
        <v>4.5599999999999996</v>
      </c>
      <c r="V3758" t="s">
        <v>1840</v>
      </c>
      <c r="W3758" t="s">
        <v>3975</v>
      </c>
      <c r="X3758" t="s">
        <v>3250</v>
      </c>
      <c r="Y3758" t="s">
        <v>2803</v>
      </c>
      <c r="Z3758" t="s">
        <v>4117</v>
      </c>
      <c r="AA3758" t="s">
        <v>2542</v>
      </c>
      <c r="AB3758" s="210">
        <v>37043.875</v>
      </c>
      <c r="AC3758" s="210">
        <v>37072.875</v>
      </c>
      <c r="AD3758">
        <f t="shared" si="299"/>
        <v>75000</v>
      </c>
    </row>
    <row r="3759" spans="1:30" x14ac:dyDescent="0.2">
      <c r="A3759" s="44" t="str">
        <f t="shared" si="293"/>
        <v>US Natural Gas Financial</v>
      </c>
      <c r="B3759" s="44" t="str">
        <f t="shared" si="294"/>
        <v>US</v>
      </c>
      <c r="C3759" s="44" t="str">
        <f t="shared" si="295"/>
        <v>Natural Gas</v>
      </c>
      <c r="D3759" s="44" t="str">
        <f t="shared" si="296"/>
        <v>Financial</v>
      </c>
      <c r="E3759" s="44">
        <f>IF(VLOOKUP(S3759,'DD-Lookup'!$J$6:$L$50,3,FALSE)="Monthly",(YEAR(AC3759)-YEAR(AB3759))*12+MONTH(AC3759)-MONTH(AB3759)+1,(AC3759-AB3759+1))</f>
        <v>30</v>
      </c>
      <c r="F3759" s="225">
        <f t="shared" si="297"/>
        <v>150000</v>
      </c>
      <c r="G3759" s="214">
        <v>1248749</v>
      </c>
      <c r="H3759" s="210">
        <v>37026.442673611113</v>
      </c>
      <c r="I3759" t="s">
        <v>3287</v>
      </c>
      <c r="M3759" t="s">
        <v>3795</v>
      </c>
      <c r="N3759" t="s">
        <v>3303</v>
      </c>
      <c r="O3759" t="s">
        <v>1341</v>
      </c>
      <c r="P3759" s="211">
        <v>5000</v>
      </c>
      <c r="S3759" t="s">
        <v>3796</v>
      </c>
      <c r="T3759" t="s">
        <v>2685</v>
      </c>
      <c r="U3759" s="213">
        <v>-0.79500000000000004</v>
      </c>
      <c r="V3759" t="s">
        <v>1146</v>
      </c>
      <c r="W3759" t="s">
        <v>1342</v>
      </c>
      <c r="X3759" t="s">
        <v>1343</v>
      </c>
      <c r="Y3759" t="s">
        <v>2803</v>
      </c>
      <c r="Z3759" t="s">
        <v>4117</v>
      </c>
      <c r="AA3759" t="s">
        <v>2543</v>
      </c>
      <c r="AB3759" s="210">
        <v>37043.875</v>
      </c>
      <c r="AC3759" s="210">
        <v>37072.875</v>
      </c>
      <c r="AD3759">
        <f t="shared" si="299"/>
        <v>150000</v>
      </c>
    </row>
    <row r="3760" spans="1:30" x14ac:dyDescent="0.2">
      <c r="A3760" s="44" t="str">
        <f t="shared" si="293"/>
        <v>US Natural Gas Financial</v>
      </c>
      <c r="B3760" s="44" t="str">
        <f t="shared" si="294"/>
        <v>US</v>
      </c>
      <c r="C3760" s="44" t="str">
        <f t="shared" si="295"/>
        <v>Natural Gas</v>
      </c>
      <c r="D3760" s="44" t="str">
        <f t="shared" si="296"/>
        <v>Financial</v>
      </c>
      <c r="E3760" s="44">
        <f>IF(VLOOKUP(S3760,'DD-Lookup'!$J$6:$L$50,3,FALSE)="Monthly",(YEAR(AC3760)-YEAR(AB3760))*12+MONTH(AC3760)-MONTH(AB3760)+1,(AC3760-AB3760+1))</f>
        <v>16</v>
      </c>
      <c r="F3760" s="225">
        <f t="shared" si="297"/>
        <v>240000</v>
      </c>
      <c r="G3760" s="214">
        <v>1248751</v>
      </c>
      <c r="H3760" s="210">
        <v>37026.442696759259</v>
      </c>
      <c r="I3760" t="s">
        <v>1195</v>
      </c>
      <c r="M3760" t="s">
        <v>3795</v>
      </c>
      <c r="N3760" t="s">
        <v>3247</v>
      </c>
      <c r="O3760" t="s">
        <v>3422</v>
      </c>
      <c r="P3760" s="211">
        <v>15000</v>
      </c>
      <c r="S3760" t="s">
        <v>3796</v>
      </c>
      <c r="T3760" t="s">
        <v>2685</v>
      </c>
      <c r="U3760" s="213">
        <v>4.4950000000000001</v>
      </c>
      <c r="V3760" t="s">
        <v>1856</v>
      </c>
      <c r="W3760" t="s">
        <v>3424</v>
      </c>
      <c r="X3760" t="s">
        <v>3425</v>
      </c>
      <c r="Y3760" t="s">
        <v>2803</v>
      </c>
      <c r="Z3760" t="s">
        <v>4117</v>
      </c>
      <c r="AA3760" t="s">
        <v>2544</v>
      </c>
      <c r="AB3760" s="210">
        <v>37027.875</v>
      </c>
      <c r="AC3760" s="210">
        <v>37042.875</v>
      </c>
      <c r="AD3760">
        <f t="shared" si="299"/>
        <v>240000</v>
      </c>
    </row>
    <row r="3761" spans="1:31" x14ac:dyDescent="0.2">
      <c r="A3761" s="44" t="str">
        <f t="shared" si="293"/>
        <v>US Natural Gas Financial</v>
      </c>
      <c r="B3761" s="44" t="str">
        <f t="shared" si="294"/>
        <v>US</v>
      </c>
      <c r="C3761" s="44" t="str">
        <f t="shared" si="295"/>
        <v>Natural Gas</v>
      </c>
      <c r="D3761" s="44" t="str">
        <f t="shared" si="296"/>
        <v>Financial</v>
      </c>
      <c r="E3761" s="44">
        <f>IF(VLOOKUP(S3761,'DD-Lookup'!$J$6:$L$50,3,FALSE)="Monthly",(YEAR(AC3761)-YEAR(AB3761))*12+MONTH(AC3761)-MONTH(AB3761)+1,(AC3761-AB3761+1))</f>
        <v>16</v>
      </c>
      <c r="F3761" s="225">
        <f t="shared" si="297"/>
        <v>240000</v>
      </c>
      <c r="G3761" s="214">
        <v>1248754</v>
      </c>
      <c r="H3761" s="210">
        <v>37026.442766203705</v>
      </c>
      <c r="I3761" t="s">
        <v>3822</v>
      </c>
      <c r="M3761" t="s">
        <v>3795</v>
      </c>
      <c r="N3761" t="s">
        <v>3247</v>
      </c>
      <c r="O3761" t="s">
        <v>3422</v>
      </c>
      <c r="Q3761" s="211">
        <v>15000</v>
      </c>
      <c r="S3761" t="s">
        <v>3796</v>
      </c>
      <c r="T3761" t="s">
        <v>2685</v>
      </c>
      <c r="U3761" s="213">
        <v>4.5</v>
      </c>
      <c r="V3761" t="s">
        <v>2513</v>
      </c>
      <c r="W3761" t="s">
        <v>3424</v>
      </c>
      <c r="X3761" t="s">
        <v>3425</v>
      </c>
      <c r="Y3761" t="s">
        <v>2803</v>
      </c>
      <c r="Z3761" t="s">
        <v>4117</v>
      </c>
      <c r="AA3761" t="s">
        <v>2545</v>
      </c>
      <c r="AB3761" s="210">
        <v>37027.875</v>
      </c>
      <c r="AC3761" s="210">
        <v>37042.875</v>
      </c>
      <c r="AD3761">
        <f t="shared" si="299"/>
        <v>240000</v>
      </c>
    </row>
    <row r="3762" spans="1:31" x14ac:dyDescent="0.2">
      <c r="A3762" s="44" t="str">
        <f t="shared" si="293"/>
        <v>US Natural Gas Financial</v>
      </c>
      <c r="B3762" s="44" t="str">
        <f t="shared" si="294"/>
        <v>US</v>
      </c>
      <c r="C3762" s="44" t="str">
        <f t="shared" si="295"/>
        <v>Natural Gas</v>
      </c>
      <c r="D3762" s="44" t="str">
        <f t="shared" si="296"/>
        <v>Financial</v>
      </c>
      <c r="E3762" s="44">
        <f>IF(VLOOKUP(S3762,'DD-Lookup'!$J$6:$L$50,3,FALSE)="Monthly",(YEAR(AC3762)-YEAR(AB3762))*12+MONTH(AC3762)-MONTH(AB3762)+1,(AC3762-AB3762+1))</f>
        <v>31</v>
      </c>
      <c r="F3762" s="225">
        <f t="shared" si="297"/>
        <v>465000</v>
      </c>
      <c r="G3762" s="214">
        <v>1248755</v>
      </c>
      <c r="H3762" s="210">
        <v>37026.442777777775</v>
      </c>
      <c r="I3762" t="s">
        <v>1791</v>
      </c>
      <c r="M3762" t="s">
        <v>3795</v>
      </c>
      <c r="N3762" t="s">
        <v>3247</v>
      </c>
      <c r="O3762" t="s">
        <v>3300</v>
      </c>
      <c r="Q3762" s="211">
        <v>15000</v>
      </c>
      <c r="S3762" t="s">
        <v>3796</v>
      </c>
      <c r="T3762" t="s">
        <v>2685</v>
      </c>
      <c r="U3762" s="213">
        <v>4.6375000000000002</v>
      </c>
      <c r="V3762" t="s">
        <v>2449</v>
      </c>
      <c r="W3762" t="s">
        <v>3975</v>
      </c>
      <c r="X3762" t="s">
        <v>3250</v>
      </c>
      <c r="Y3762" t="s">
        <v>2803</v>
      </c>
      <c r="Z3762" t="s">
        <v>4117</v>
      </c>
      <c r="AA3762" t="s">
        <v>2546</v>
      </c>
      <c r="AB3762" s="210">
        <v>37073.875</v>
      </c>
      <c r="AC3762" s="210">
        <v>37103.875</v>
      </c>
      <c r="AD3762">
        <f t="shared" si="299"/>
        <v>465000</v>
      </c>
    </row>
    <row r="3763" spans="1:31" x14ac:dyDescent="0.2">
      <c r="A3763" s="44" t="str">
        <f t="shared" si="293"/>
        <v>US Natural Gas Financial</v>
      </c>
      <c r="B3763" s="44" t="str">
        <f t="shared" si="294"/>
        <v>US</v>
      </c>
      <c r="C3763" s="44" t="str">
        <f t="shared" si="295"/>
        <v>Natural Gas</v>
      </c>
      <c r="D3763" s="44" t="str">
        <f t="shared" si="296"/>
        <v>Financial</v>
      </c>
      <c r="E3763" s="44">
        <f>IF(VLOOKUP(S3763,'DD-Lookup'!$J$6:$L$50,3,FALSE)="Monthly",(YEAR(AC3763)-YEAR(AB3763))*12+MONTH(AC3763)-MONTH(AB3763)+1,(AC3763-AB3763+1))</f>
        <v>153</v>
      </c>
      <c r="F3763" s="225">
        <f t="shared" si="297"/>
        <v>765000</v>
      </c>
      <c r="G3763" s="214">
        <v>1248756</v>
      </c>
      <c r="H3763" s="210">
        <v>37026.442777777775</v>
      </c>
      <c r="I3763" t="s">
        <v>3272</v>
      </c>
      <c r="M3763" t="s">
        <v>3795</v>
      </c>
      <c r="N3763" t="s">
        <v>3247</v>
      </c>
      <c r="O3763" t="s">
        <v>3430</v>
      </c>
      <c r="P3763" s="211">
        <v>5000</v>
      </c>
      <c r="S3763" t="s">
        <v>3796</v>
      </c>
      <c r="T3763" t="s">
        <v>2685</v>
      </c>
      <c r="U3763" s="213">
        <v>4.6550000000000002</v>
      </c>
      <c r="V3763" t="s">
        <v>2390</v>
      </c>
      <c r="W3763" t="s">
        <v>3975</v>
      </c>
      <c r="X3763" t="s">
        <v>3250</v>
      </c>
      <c r="Y3763" t="s">
        <v>2803</v>
      </c>
      <c r="Z3763" t="s">
        <v>4117</v>
      </c>
      <c r="AA3763" t="s">
        <v>2547</v>
      </c>
      <c r="AB3763" s="210">
        <v>37043</v>
      </c>
      <c r="AC3763" s="210">
        <v>37195</v>
      </c>
      <c r="AD3763">
        <f t="shared" si="299"/>
        <v>765000</v>
      </c>
    </row>
    <row r="3764" spans="1:31" x14ac:dyDescent="0.2">
      <c r="A3764" s="44" t="str">
        <f t="shared" si="293"/>
        <v>US Natural Gas Financial</v>
      </c>
      <c r="B3764" s="44" t="str">
        <f t="shared" si="294"/>
        <v>US</v>
      </c>
      <c r="C3764" s="44" t="str">
        <f t="shared" si="295"/>
        <v>Natural Gas</v>
      </c>
      <c r="D3764" s="44" t="str">
        <f t="shared" si="296"/>
        <v>Financial</v>
      </c>
      <c r="E3764" s="44">
        <f>IF(VLOOKUP(S3764,'DD-Lookup'!$J$6:$L$50,3,FALSE)="Monthly",(YEAR(AC3764)-YEAR(AB3764))*12+MONTH(AC3764)-MONTH(AB3764)+1,(AC3764-AB3764+1))</f>
        <v>30</v>
      </c>
      <c r="F3764" s="225">
        <f t="shared" si="297"/>
        <v>75000</v>
      </c>
      <c r="G3764" s="214">
        <v>1248758</v>
      </c>
      <c r="H3764" s="210">
        <v>37026.442824074074</v>
      </c>
      <c r="I3764" t="s">
        <v>3256</v>
      </c>
      <c r="M3764" t="s">
        <v>3795</v>
      </c>
      <c r="N3764" t="s">
        <v>3247</v>
      </c>
      <c r="O3764" t="s">
        <v>3248</v>
      </c>
      <c r="P3764" s="211">
        <v>2500</v>
      </c>
      <c r="S3764" t="s">
        <v>3796</v>
      </c>
      <c r="T3764" t="s">
        <v>2685</v>
      </c>
      <c r="U3764" s="213">
        <v>4.5650000000000004</v>
      </c>
      <c r="V3764" t="s">
        <v>3257</v>
      </c>
      <c r="W3764" t="s">
        <v>3975</v>
      </c>
      <c r="X3764" t="s">
        <v>3250</v>
      </c>
      <c r="Y3764" t="s">
        <v>2803</v>
      </c>
      <c r="Z3764" t="s">
        <v>4117</v>
      </c>
      <c r="AA3764" t="s">
        <v>2548</v>
      </c>
      <c r="AB3764" s="210">
        <v>37043.875</v>
      </c>
      <c r="AC3764" s="210">
        <v>37072.875</v>
      </c>
      <c r="AD3764">
        <f t="shared" si="299"/>
        <v>75000</v>
      </c>
    </row>
    <row r="3765" spans="1:31" x14ac:dyDescent="0.2">
      <c r="A3765" s="44" t="str">
        <f t="shared" si="293"/>
        <v>US Natural Gas Financial</v>
      </c>
      <c r="B3765" s="44" t="str">
        <f t="shared" si="294"/>
        <v>US</v>
      </c>
      <c r="C3765" s="44" t="str">
        <f t="shared" si="295"/>
        <v>Natural Gas</v>
      </c>
      <c r="D3765" s="44" t="str">
        <f t="shared" si="296"/>
        <v>Financial</v>
      </c>
      <c r="E3765" s="44">
        <f>IF(VLOOKUP(S3765,'DD-Lookup'!$J$6:$L$50,3,FALSE)="Monthly",(YEAR(AC3765)-YEAR(AB3765))*12+MONTH(AC3765)-MONTH(AB3765)+1,(AC3765-AB3765+1))</f>
        <v>16</v>
      </c>
      <c r="F3765" s="225">
        <f t="shared" si="297"/>
        <v>240000</v>
      </c>
      <c r="G3765" s="214">
        <v>1248760</v>
      </c>
      <c r="H3765" s="210">
        <v>37026.442835648151</v>
      </c>
      <c r="I3765" t="s">
        <v>3565</v>
      </c>
      <c r="M3765" t="s">
        <v>3795</v>
      </c>
      <c r="N3765" t="s">
        <v>3247</v>
      </c>
      <c r="O3765" t="s">
        <v>3422</v>
      </c>
      <c r="Q3765" s="211">
        <v>15000</v>
      </c>
      <c r="S3765" t="s">
        <v>3796</v>
      </c>
      <c r="T3765" t="s">
        <v>2685</v>
      </c>
      <c r="U3765" s="213">
        <v>4.5049999999999999</v>
      </c>
      <c r="V3765" t="s">
        <v>3566</v>
      </c>
      <c r="W3765" t="s">
        <v>3424</v>
      </c>
      <c r="X3765" t="s">
        <v>3425</v>
      </c>
      <c r="Y3765" t="s">
        <v>2803</v>
      </c>
      <c r="Z3765" t="s">
        <v>4117</v>
      </c>
      <c r="AA3765" t="s">
        <v>2549</v>
      </c>
      <c r="AB3765" s="210">
        <v>37027.875</v>
      </c>
      <c r="AC3765" s="210">
        <v>37042.875</v>
      </c>
      <c r="AD3765">
        <f t="shared" si="299"/>
        <v>240000</v>
      </c>
    </row>
    <row r="3766" spans="1:31" x14ac:dyDescent="0.2">
      <c r="A3766" s="44" t="str">
        <f t="shared" si="293"/>
        <v>US Power Financial</v>
      </c>
      <c r="B3766" s="44" t="str">
        <f t="shared" si="294"/>
        <v>US</v>
      </c>
      <c r="C3766" s="44" t="str">
        <f t="shared" si="295"/>
        <v>Power</v>
      </c>
      <c r="D3766" s="44" t="str">
        <f t="shared" si="296"/>
        <v>Financial</v>
      </c>
      <c r="E3766" s="44">
        <f>IF(VLOOKUP(S3766,'DD-Lookup'!$J$6:$L$50,3,FALSE)="Monthly",(YEAR(AC3766)-YEAR(AB3766))*12+MONTH(AC3766)-MONTH(AB3766)+1,(AC3766-AB3766+1))</f>
        <v>30</v>
      </c>
      <c r="F3766" s="225">
        <f t="shared" si="297"/>
        <v>1500</v>
      </c>
      <c r="G3766" s="214">
        <v>1248759</v>
      </c>
      <c r="H3766" s="210">
        <v>37026.442835648151</v>
      </c>
      <c r="I3766" t="s">
        <v>3172</v>
      </c>
      <c r="M3766" t="s">
        <v>3886</v>
      </c>
      <c r="N3766" t="s">
        <v>3069</v>
      </c>
      <c r="O3766" t="s">
        <v>3192</v>
      </c>
      <c r="Q3766" s="211">
        <v>50</v>
      </c>
      <c r="S3766" t="s">
        <v>3794</v>
      </c>
      <c r="T3766" t="s">
        <v>2685</v>
      </c>
      <c r="U3766" s="213">
        <v>71</v>
      </c>
      <c r="V3766" t="s">
        <v>1326</v>
      </c>
      <c r="W3766" t="s">
        <v>3194</v>
      </c>
      <c r="X3766" t="s">
        <v>3148</v>
      </c>
      <c r="Y3766" t="s">
        <v>3074</v>
      </c>
      <c r="Z3766" t="s">
        <v>4117</v>
      </c>
      <c r="AA3766">
        <v>611424.1</v>
      </c>
      <c r="AB3766" s="210">
        <v>37135</v>
      </c>
      <c r="AC3766" s="210">
        <v>37164</v>
      </c>
    </row>
    <row r="3767" spans="1:31" x14ac:dyDescent="0.2">
      <c r="A3767" s="44" t="str">
        <f t="shared" si="293"/>
        <v xml:space="preserve"> Metals Financial</v>
      </c>
      <c r="B3767" s="44" t="str">
        <f t="shared" si="294"/>
        <v/>
      </c>
      <c r="C3767" s="44" t="str">
        <f t="shared" si="295"/>
        <v>Metals</v>
      </c>
      <c r="D3767" s="44" t="str">
        <f t="shared" si="296"/>
        <v>Financial</v>
      </c>
      <c r="E3767" s="44">
        <f>IF(VLOOKUP(S3767,'DD-Lookup'!$J$6:$L$50,3,FALSE)="Monthly",(YEAR(AC3767)-YEAR(AB3767))*12+MONTH(AC3767)-MONTH(AB3767)+1,(AC3767-AB3767+1))</f>
        <v>1</v>
      </c>
      <c r="F3767" s="225">
        <f t="shared" si="297"/>
        <v>10</v>
      </c>
      <c r="G3767" s="214">
        <v>1248761</v>
      </c>
      <c r="H3767" s="210">
        <v>37026.442847222221</v>
      </c>
      <c r="I3767" t="s">
        <v>2791</v>
      </c>
      <c r="M3767" t="s">
        <v>3801</v>
      </c>
      <c r="N3767" t="s">
        <v>2816</v>
      </c>
      <c r="O3767" t="s">
        <v>2817</v>
      </c>
      <c r="Q3767" s="211">
        <v>10</v>
      </c>
      <c r="S3767" t="s">
        <v>2818</v>
      </c>
      <c r="T3767" t="s">
        <v>2685</v>
      </c>
      <c r="U3767" s="213">
        <v>7310</v>
      </c>
      <c r="V3767" t="s">
        <v>3076</v>
      </c>
      <c r="W3767" t="s">
        <v>2820</v>
      </c>
      <c r="X3767" t="s">
        <v>2688</v>
      </c>
      <c r="Y3767" t="s">
        <v>2689</v>
      </c>
      <c r="Z3767" t="s">
        <v>2690</v>
      </c>
      <c r="AA3767">
        <v>2130268</v>
      </c>
    </row>
    <row r="3768" spans="1:31" x14ac:dyDescent="0.2">
      <c r="A3768" s="44" t="str">
        <f t="shared" si="293"/>
        <v>US Natural Gas Financial</v>
      </c>
      <c r="B3768" s="44" t="str">
        <f t="shared" si="294"/>
        <v>US</v>
      </c>
      <c r="C3768" s="44" t="str">
        <f t="shared" si="295"/>
        <v>Natural Gas</v>
      </c>
      <c r="D3768" s="44" t="str">
        <f t="shared" si="296"/>
        <v>Financial</v>
      </c>
      <c r="E3768" s="44">
        <f>IF(VLOOKUP(S3768,'DD-Lookup'!$J$6:$L$50,3,FALSE)="Monthly",(YEAR(AC3768)-YEAR(AB3768))*12+MONTH(AC3768)-MONTH(AB3768)+1,(AC3768-AB3768+1))</f>
        <v>153</v>
      </c>
      <c r="F3768" s="225">
        <f t="shared" si="297"/>
        <v>765000</v>
      </c>
      <c r="G3768" s="214">
        <v>1248762</v>
      </c>
      <c r="H3768" s="210">
        <v>37026.442858796298</v>
      </c>
      <c r="I3768" t="s">
        <v>3163</v>
      </c>
      <c r="M3768" t="s">
        <v>3795</v>
      </c>
      <c r="N3768" t="s">
        <v>3247</v>
      </c>
      <c r="O3768" t="s">
        <v>3430</v>
      </c>
      <c r="Q3768" s="211">
        <v>5000</v>
      </c>
      <c r="S3768" t="s">
        <v>3796</v>
      </c>
      <c r="T3768" t="s">
        <v>2685</v>
      </c>
      <c r="U3768" s="213">
        <v>4.67</v>
      </c>
      <c r="V3768" t="s">
        <v>1572</v>
      </c>
      <c r="W3768" t="s">
        <v>3975</v>
      </c>
      <c r="X3768" t="s">
        <v>3250</v>
      </c>
      <c r="Y3768" t="s">
        <v>2803</v>
      </c>
      <c r="Z3768" t="s">
        <v>4117</v>
      </c>
      <c r="AA3768" t="s">
        <v>2550</v>
      </c>
      <c r="AB3768" s="210">
        <v>37043</v>
      </c>
      <c r="AC3768" s="210">
        <v>37195</v>
      </c>
      <c r="AD3768">
        <f>(AC3768-AB3768+1)*SUM(P3768:Q3768)</f>
        <v>765000</v>
      </c>
    </row>
    <row r="3769" spans="1:31" x14ac:dyDescent="0.2">
      <c r="A3769" s="44" t="str">
        <f t="shared" si="293"/>
        <v>US Natural Gas Financial</v>
      </c>
      <c r="B3769" s="44" t="str">
        <f t="shared" si="294"/>
        <v>US</v>
      </c>
      <c r="C3769" s="44" t="str">
        <f t="shared" si="295"/>
        <v>Natural Gas</v>
      </c>
      <c r="D3769" s="44" t="str">
        <f t="shared" si="296"/>
        <v>Financial</v>
      </c>
      <c r="E3769" s="44">
        <f>IF(VLOOKUP(S3769,'DD-Lookup'!$J$6:$L$50,3,FALSE)="Monthly",(YEAR(AC3769)-YEAR(AB3769))*12+MONTH(AC3769)-MONTH(AB3769)+1,(AC3769-AB3769+1))</f>
        <v>30</v>
      </c>
      <c r="F3769" s="225">
        <f t="shared" si="297"/>
        <v>150000</v>
      </c>
      <c r="G3769" s="214">
        <v>1248763</v>
      </c>
      <c r="H3769" s="210">
        <v>37026.442881944444</v>
      </c>
      <c r="I3769" t="s">
        <v>3287</v>
      </c>
      <c r="M3769" t="s">
        <v>3795</v>
      </c>
      <c r="N3769" t="s">
        <v>3247</v>
      </c>
      <c r="O3769" t="s">
        <v>3248</v>
      </c>
      <c r="P3769" s="211">
        <v>5000</v>
      </c>
      <c r="S3769" t="s">
        <v>3796</v>
      </c>
      <c r="T3769" t="s">
        <v>2685</v>
      </c>
      <c r="U3769" s="213">
        <v>4.5650000000000004</v>
      </c>
      <c r="V3769" t="s">
        <v>3449</v>
      </c>
      <c r="W3769" t="s">
        <v>3975</v>
      </c>
      <c r="X3769" t="s">
        <v>3250</v>
      </c>
      <c r="Y3769" t="s">
        <v>2803</v>
      </c>
      <c r="Z3769" t="s">
        <v>4117</v>
      </c>
      <c r="AA3769" t="s">
        <v>2551</v>
      </c>
      <c r="AB3769" s="210">
        <v>37043.875</v>
      </c>
      <c r="AC3769" s="210">
        <v>37072.875</v>
      </c>
      <c r="AD3769">
        <f>(AC3769-AB3769+1)*SUM(P3769:Q3769)</f>
        <v>150000</v>
      </c>
    </row>
    <row r="3770" spans="1:31" x14ac:dyDescent="0.2">
      <c r="A3770" s="44" t="str">
        <f t="shared" si="293"/>
        <v>US Natural Gas Financial</v>
      </c>
      <c r="B3770" s="44" t="str">
        <f t="shared" si="294"/>
        <v>US</v>
      </c>
      <c r="C3770" s="44" t="str">
        <f t="shared" si="295"/>
        <v>Natural Gas</v>
      </c>
      <c r="D3770" s="44" t="str">
        <f t="shared" si="296"/>
        <v>Financial</v>
      </c>
      <c r="E3770" s="44">
        <f>IF(VLOOKUP(S3770,'DD-Lookup'!$J$6:$L$50,3,FALSE)="Monthly",(YEAR(AC3770)-YEAR(AB3770))*12+MONTH(AC3770)-MONTH(AB3770)+1,(AC3770-AB3770+1))</f>
        <v>30</v>
      </c>
      <c r="F3770" s="225">
        <f t="shared" si="297"/>
        <v>150000</v>
      </c>
      <c r="G3770" s="214">
        <v>1248765</v>
      </c>
      <c r="H3770" s="210">
        <v>37026.442928240744</v>
      </c>
      <c r="I3770" t="s">
        <v>3261</v>
      </c>
      <c r="M3770" t="s">
        <v>3795</v>
      </c>
      <c r="N3770" t="s">
        <v>3247</v>
      </c>
      <c r="O3770" t="s">
        <v>3248</v>
      </c>
      <c r="P3770" s="211">
        <v>5000</v>
      </c>
      <c r="S3770" t="s">
        <v>3796</v>
      </c>
      <c r="T3770" t="s">
        <v>2685</v>
      </c>
      <c r="U3770" s="213">
        <v>4.5599999999999996</v>
      </c>
      <c r="V3770" t="s">
        <v>2552</v>
      </c>
      <c r="W3770" t="s">
        <v>3975</v>
      </c>
      <c r="X3770" t="s">
        <v>3250</v>
      </c>
      <c r="Y3770" t="s">
        <v>2803</v>
      </c>
      <c r="Z3770" t="s">
        <v>4117</v>
      </c>
      <c r="AA3770" t="s">
        <v>2553</v>
      </c>
      <c r="AB3770" s="210">
        <v>37043.875</v>
      </c>
      <c r="AC3770" s="210">
        <v>37072.875</v>
      </c>
      <c r="AD3770">
        <f>(AC3770-AB3770+1)*SUM(P3770:Q3770)</f>
        <v>150000</v>
      </c>
    </row>
    <row r="3771" spans="1:31" x14ac:dyDescent="0.2">
      <c r="A3771" s="44" t="str">
        <f t="shared" si="293"/>
        <v xml:space="preserve"> Natural Gas Physical</v>
      </c>
      <c r="B3771" s="44" t="str">
        <f t="shared" si="294"/>
        <v/>
      </c>
      <c r="C3771" s="44" t="str">
        <f t="shared" si="295"/>
        <v>Natural Gas</v>
      </c>
      <c r="D3771" s="44" t="str">
        <f t="shared" si="296"/>
        <v>Physical</v>
      </c>
      <c r="E3771" s="44">
        <f>IF(VLOOKUP(S3771,'DD-Lookup'!$J$6:$L$50,3,FALSE)="Monthly",(YEAR(AC3771)-YEAR(AB3771))*12+MONTH(AC3771)-MONTH(AB3771)+1,(AC3771-AB3771+1))</f>
        <v>1</v>
      </c>
      <c r="F3771" s="225">
        <f t="shared" si="297"/>
        <v>3000</v>
      </c>
      <c r="G3771" s="214">
        <v>1248768</v>
      </c>
      <c r="H3771" s="210">
        <v>37026.443009259259</v>
      </c>
      <c r="I3771" t="s">
        <v>2164</v>
      </c>
      <c r="M3771" t="s">
        <v>3795</v>
      </c>
      <c r="N3771" t="s">
        <v>3623</v>
      </c>
      <c r="O3771" t="s">
        <v>3624</v>
      </c>
      <c r="P3771" s="211">
        <v>3000</v>
      </c>
      <c r="S3771" t="s">
        <v>4320</v>
      </c>
      <c r="T3771" t="s">
        <v>3625</v>
      </c>
      <c r="U3771" s="213">
        <v>6.07</v>
      </c>
      <c r="V3771" t="s">
        <v>2165</v>
      </c>
      <c r="W3771" t="s">
        <v>3627</v>
      </c>
      <c r="X3771" t="s">
        <v>3628</v>
      </c>
      <c r="Y3771" t="s">
        <v>3280</v>
      </c>
      <c r="Z3771" t="s">
        <v>4118</v>
      </c>
      <c r="AA3771">
        <v>790709</v>
      </c>
      <c r="AB3771" s="210">
        <v>37026.875</v>
      </c>
      <c r="AC3771" s="210">
        <v>37026.875</v>
      </c>
    </row>
    <row r="3772" spans="1:31" x14ac:dyDescent="0.2">
      <c r="A3772" s="44" t="str">
        <f t="shared" si="293"/>
        <v>US Natural Gas Financial</v>
      </c>
      <c r="B3772" s="44" t="str">
        <f t="shared" si="294"/>
        <v>US</v>
      </c>
      <c r="C3772" s="44" t="str">
        <f t="shared" si="295"/>
        <v>Natural Gas</v>
      </c>
      <c r="D3772" s="44" t="str">
        <f t="shared" si="296"/>
        <v>Financial</v>
      </c>
      <c r="E3772" s="44">
        <f>IF(VLOOKUP(S3772,'DD-Lookup'!$J$6:$L$50,3,FALSE)="Monthly",(YEAR(AC3772)-YEAR(AB3772))*12+MONTH(AC3772)-MONTH(AB3772)+1,(AC3772-AB3772+1))</f>
        <v>30</v>
      </c>
      <c r="F3772" s="225">
        <f t="shared" si="297"/>
        <v>300000</v>
      </c>
      <c r="G3772" s="214">
        <v>1248771</v>
      </c>
      <c r="H3772" s="210">
        <v>37026.443067129629</v>
      </c>
      <c r="I3772" t="s">
        <v>3045</v>
      </c>
      <c r="M3772" t="s">
        <v>3795</v>
      </c>
      <c r="N3772" t="s">
        <v>3247</v>
      </c>
      <c r="O3772" t="s">
        <v>3248</v>
      </c>
      <c r="P3772" s="211">
        <v>10000</v>
      </c>
      <c r="S3772" t="s">
        <v>3796</v>
      </c>
      <c r="T3772" t="s">
        <v>2685</v>
      </c>
      <c r="U3772" s="213">
        <v>4.5650000000000004</v>
      </c>
      <c r="V3772" t="s">
        <v>1548</v>
      </c>
      <c r="W3772" t="s">
        <v>3975</v>
      </c>
      <c r="X3772" t="s">
        <v>3250</v>
      </c>
      <c r="Y3772" t="s">
        <v>2803</v>
      </c>
      <c r="Z3772" t="s">
        <v>4117</v>
      </c>
      <c r="AA3772" t="s">
        <v>2554</v>
      </c>
      <c r="AB3772" s="210">
        <v>37043.875</v>
      </c>
      <c r="AC3772" s="210">
        <v>37072.875</v>
      </c>
      <c r="AD3772">
        <f>(AC3772-AB3772+1)*SUM(P3772:Q3772)</f>
        <v>300000</v>
      </c>
    </row>
    <row r="3773" spans="1:31" x14ac:dyDescent="0.2">
      <c r="A3773" s="44" t="str">
        <f t="shared" si="293"/>
        <v>US Oil Products Financial</v>
      </c>
      <c r="B3773" s="44" t="str">
        <f t="shared" si="294"/>
        <v>US</v>
      </c>
      <c r="C3773" s="44" t="str">
        <f t="shared" si="295"/>
        <v>Oil Products</v>
      </c>
      <c r="D3773" s="44" t="str">
        <f t="shared" si="296"/>
        <v>Financial</v>
      </c>
      <c r="E3773" s="44">
        <f>IF(VLOOKUP(S3773,'DD-Lookup'!$J$6:$L$50,3,FALSE)="Monthly",(YEAR(AC3773)-YEAR(AB3773))*12+MONTH(AC3773)-MONTH(AB3773)+1,(AC3773-AB3773+1))</f>
        <v>3</v>
      </c>
      <c r="F3773" s="225">
        <f t="shared" si="297"/>
        <v>150000</v>
      </c>
      <c r="G3773" s="214">
        <v>1248775</v>
      </c>
      <c r="H3773" s="210">
        <v>37026.443124999998</v>
      </c>
      <c r="I3773" t="s">
        <v>3045</v>
      </c>
      <c r="M3773" t="s">
        <v>3799</v>
      </c>
      <c r="N3773" t="s">
        <v>2555</v>
      </c>
      <c r="O3773" t="s">
        <v>2556</v>
      </c>
      <c r="P3773" s="211">
        <v>50000</v>
      </c>
      <c r="S3773" t="s">
        <v>3807</v>
      </c>
      <c r="T3773" t="s">
        <v>2685</v>
      </c>
      <c r="U3773" s="213">
        <v>2.5499999999999998</v>
      </c>
      <c r="V3773" t="s">
        <v>2134</v>
      </c>
      <c r="W3773" t="s">
        <v>2557</v>
      </c>
      <c r="X3773" t="s">
        <v>2558</v>
      </c>
      <c r="Y3773" t="s">
        <v>2803</v>
      </c>
      <c r="Z3773" t="s">
        <v>4117</v>
      </c>
      <c r="AA3773" t="s">
        <v>2559</v>
      </c>
      <c r="AB3773" s="210">
        <v>37073</v>
      </c>
      <c r="AC3773" s="210">
        <v>37164</v>
      </c>
      <c r="AE3773" s="116">
        <f>IF(S3773="Gallon",F3773/42,F3773)</f>
        <v>3571.4285714285716</v>
      </c>
    </row>
    <row r="3774" spans="1:31" x14ac:dyDescent="0.2">
      <c r="A3774" s="44" t="str">
        <f t="shared" si="293"/>
        <v>US Natural Gas Financial</v>
      </c>
      <c r="B3774" s="44" t="str">
        <f t="shared" si="294"/>
        <v>US</v>
      </c>
      <c r="C3774" s="44" t="str">
        <f t="shared" si="295"/>
        <v>Natural Gas</v>
      </c>
      <c r="D3774" s="44" t="str">
        <f t="shared" si="296"/>
        <v>Financial</v>
      </c>
      <c r="E3774" s="44">
        <f>IF(VLOOKUP(S3774,'DD-Lookup'!$J$6:$L$50,3,FALSE)="Monthly",(YEAR(AC3774)-YEAR(AB3774))*12+MONTH(AC3774)-MONTH(AB3774)+1,(AC3774-AB3774+1))</f>
        <v>31</v>
      </c>
      <c r="F3774" s="225">
        <f t="shared" si="297"/>
        <v>77500</v>
      </c>
      <c r="G3774" s="214">
        <v>1248772</v>
      </c>
      <c r="H3774" s="210">
        <v>37026.443124999998</v>
      </c>
      <c r="I3774" t="s">
        <v>3195</v>
      </c>
      <c r="M3774" t="s">
        <v>3795</v>
      </c>
      <c r="N3774" t="s">
        <v>3247</v>
      </c>
      <c r="O3774" t="s">
        <v>3269</v>
      </c>
      <c r="P3774" s="211">
        <v>2500</v>
      </c>
      <c r="S3774" t="s">
        <v>3796</v>
      </c>
      <c r="T3774" t="s">
        <v>2685</v>
      </c>
      <c r="U3774" s="213">
        <v>4.6924999999999999</v>
      </c>
      <c r="V3774" t="s">
        <v>2429</v>
      </c>
      <c r="W3774" t="s">
        <v>3975</v>
      </c>
      <c r="X3774" t="s">
        <v>3250</v>
      </c>
      <c r="Y3774" t="s">
        <v>2803</v>
      </c>
      <c r="Z3774" t="s">
        <v>4117</v>
      </c>
      <c r="AA3774" t="s">
        <v>2560</v>
      </c>
      <c r="AB3774" s="210">
        <v>37104.875</v>
      </c>
      <c r="AC3774" s="210">
        <v>37134.875</v>
      </c>
      <c r="AD3774">
        <f>(AC3774-AB3774+1)*SUM(P3774:Q3774)</f>
        <v>77500</v>
      </c>
    </row>
    <row r="3775" spans="1:31" x14ac:dyDescent="0.2">
      <c r="A3775" s="44" t="str">
        <f t="shared" si="293"/>
        <v xml:space="preserve"> Metals Financial</v>
      </c>
      <c r="B3775" s="44" t="str">
        <f t="shared" si="294"/>
        <v/>
      </c>
      <c r="C3775" s="44" t="str">
        <f t="shared" si="295"/>
        <v>Metals</v>
      </c>
      <c r="D3775" s="44" t="str">
        <f t="shared" si="296"/>
        <v>Financial</v>
      </c>
      <c r="E3775" s="44">
        <f>IF(VLOOKUP(S3775,'DD-Lookup'!$J$6:$L$50,3,FALSE)="Monthly",(YEAR(AC3775)-YEAR(AB3775))*12+MONTH(AC3775)-MONTH(AB3775)+1,(AC3775-AB3775+1))</f>
        <v>1</v>
      </c>
      <c r="F3775" s="225">
        <f t="shared" si="297"/>
        <v>1</v>
      </c>
      <c r="G3775" s="214">
        <v>1248776</v>
      </c>
      <c r="H3775" s="210">
        <v>37026.443148148152</v>
      </c>
      <c r="I3775" t="s">
        <v>2063</v>
      </c>
      <c r="M3775" t="s">
        <v>3801</v>
      </c>
      <c r="N3775" t="s">
        <v>2906</v>
      </c>
      <c r="O3775" t="s">
        <v>3060</v>
      </c>
      <c r="Q3775" s="211">
        <v>1</v>
      </c>
      <c r="S3775" t="s">
        <v>2684</v>
      </c>
      <c r="T3775" t="s">
        <v>2685</v>
      </c>
      <c r="U3775" s="213">
        <v>942.5</v>
      </c>
      <c r="V3775" t="s">
        <v>2064</v>
      </c>
      <c r="W3775" t="s">
        <v>2820</v>
      </c>
      <c r="X3775" t="s">
        <v>2688</v>
      </c>
      <c r="Y3775" t="s">
        <v>2689</v>
      </c>
      <c r="Z3775" t="s">
        <v>2690</v>
      </c>
      <c r="AA3775">
        <v>2130278</v>
      </c>
      <c r="AB3775" s="210">
        <v>37062.875</v>
      </c>
      <c r="AC3775" s="210">
        <v>37062.875</v>
      </c>
    </row>
    <row r="3776" spans="1:31" x14ac:dyDescent="0.2">
      <c r="A3776" s="44" t="str">
        <f t="shared" si="293"/>
        <v>US Natural Gas Financial</v>
      </c>
      <c r="B3776" s="44" t="str">
        <f t="shared" si="294"/>
        <v>US</v>
      </c>
      <c r="C3776" s="44" t="str">
        <f t="shared" si="295"/>
        <v>Natural Gas</v>
      </c>
      <c r="D3776" s="44" t="str">
        <f t="shared" si="296"/>
        <v>Financial</v>
      </c>
      <c r="E3776" s="44">
        <f>IF(VLOOKUP(S3776,'DD-Lookup'!$J$6:$L$50,3,FALSE)="Monthly",(YEAR(AC3776)-YEAR(AB3776))*12+MONTH(AC3776)-MONTH(AB3776)+1,(AC3776-AB3776+1))</f>
        <v>30</v>
      </c>
      <c r="F3776" s="225">
        <f t="shared" si="297"/>
        <v>75000</v>
      </c>
      <c r="G3776" s="214">
        <v>1248777</v>
      </c>
      <c r="H3776" s="210">
        <v>37026.443182870367</v>
      </c>
      <c r="I3776" t="s">
        <v>1903</v>
      </c>
      <c r="M3776" t="s">
        <v>3795</v>
      </c>
      <c r="N3776" t="s">
        <v>3247</v>
      </c>
      <c r="O3776" t="s">
        <v>3248</v>
      </c>
      <c r="P3776" s="211">
        <v>2500</v>
      </c>
      <c r="S3776" t="s">
        <v>3796</v>
      </c>
      <c r="T3776" t="s">
        <v>2685</v>
      </c>
      <c r="U3776" s="213">
        <v>4.5599999999999996</v>
      </c>
      <c r="V3776" t="s">
        <v>2561</v>
      </c>
      <c r="W3776" t="s">
        <v>3975</v>
      </c>
      <c r="X3776" t="s">
        <v>3250</v>
      </c>
      <c r="Y3776" t="s">
        <v>2803</v>
      </c>
      <c r="Z3776" t="s">
        <v>4117</v>
      </c>
      <c r="AA3776" t="s">
        <v>2562</v>
      </c>
      <c r="AB3776" s="210">
        <v>37043.875</v>
      </c>
      <c r="AC3776" s="210">
        <v>37072.875</v>
      </c>
      <c r="AD3776">
        <f t="shared" ref="AD3776:AD3783" si="300">(AC3776-AB3776+1)*SUM(P3776:Q3776)</f>
        <v>75000</v>
      </c>
    </row>
    <row r="3777" spans="1:30" x14ac:dyDescent="0.2">
      <c r="A3777" s="44" t="str">
        <f t="shared" si="293"/>
        <v>US Natural Gas Financial</v>
      </c>
      <c r="B3777" s="44" t="str">
        <f t="shared" si="294"/>
        <v>US</v>
      </c>
      <c r="C3777" s="44" t="str">
        <f t="shared" si="295"/>
        <v>Natural Gas</v>
      </c>
      <c r="D3777" s="44" t="str">
        <f t="shared" si="296"/>
        <v>Financial</v>
      </c>
      <c r="E3777" s="44">
        <f>IF(VLOOKUP(S3777,'DD-Lookup'!$J$6:$L$50,3,FALSE)="Monthly",(YEAR(AC3777)-YEAR(AB3777))*12+MONTH(AC3777)-MONTH(AB3777)+1,(AC3777-AB3777+1))</f>
        <v>153</v>
      </c>
      <c r="F3777" s="225">
        <f t="shared" si="297"/>
        <v>765000</v>
      </c>
      <c r="G3777" s="214">
        <v>1248779</v>
      </c>
      <c r="H3777" s="210">
        <v>37026.443229166667</v>
      </c>
      <c r="I3777" t="s">
        <v>3272</v>
      </c>
      <c r="M3777" t="s">
        <v>3795</v>
      </c>
      <c r="N3777" t="s">
        <v>3247</v>
      </c>
      <c r="O3777" t="s">
        <v>3430</v>
      </c>
      <c r="P3777" s="211">
        <v>5000</v>
      </c>
      <c r="S3777" t="s">
        <v>3796</v>
      </c>
      <c r="T3777" t="s">
        <v>2685</v>
      </c>
      <c r="U3777" s="213">
        <v>4.66</v>
      </c>
      <c r="V3777" t="s">
        <v>3482</v>
      </c>
      <c r="W3777" t="s">
        <v>3975</v>
      </c>
      <c r="X3777" t="s">
        <v>3250</v>
      </c>
      <c r="Y3777" t="s">
        <v>2803</v>
      </c>
      <c r="Z3777" t="s">
        <v>4117</v>
      </c>
      <c r="AA3777" t="s">
        <v>2563</v>
      </c>
      <c r="AB3777" s="210">
        <v>37043</v>
      </c>
      <c r="AC3777" s="210">
        <v>37195</v>
      </c>
      <c r="AD3777">
        <f t="shared" si="300"/>
        <v>765000</v>
      </c>
    </row>
    <row r="3778" spans="1:30" x14ac:dyDescent="0.2">
      <c r="A3778" s="44" t="str">
        <f t="shared" si="293"/>
        <v>US Natural Gas Financial</v>
      </c>
      <c r="B3778" s="44" t="str">
        <f t="shared" si="294"/>
        <v>US</v>
      </c>
      <c r="C3778" s="44" t="str">
        <f t="shared" si="295"/>
        <v>Natural Gas</v>
      </c>
      <c r="D3778" s="44" t="str">
        <f t="shared" si="296"/>
        <v>Financial</v>
      </c>
      <c r="E3778" s="44">
        <f>IF(VLOOKUP(S3778,'DD-Lookup'!$J$6:$L$50,3,FALSE)="Monthly",(YEAR(AC3778)-YEAR(AB3778))*12+MONTH(AC3778)-MONTH(AB3778)+1,(AC3778-AB3778+1))</f>
        <v>30</v>
      </c>
      <c r="F3778" s="225">
        <f t="shared" si="297"/>
        <v>300000</v>
      </c>
      <c r="G3778" s="214">
        <v>1248778</v>
      </c>
      <c r="H3778" s="210">
        <v>37026.443229166667</v>
      </c>
      <c r="I3778" t="s">
        <v>3212</v>
      </c>
      <c r="M3778" t="s">
        <v>3795</v>
      </c>
      <c r="N3778" t="s">
        <v>3247</v>
      </c>
      <c r="O3778" t="s">
        <v>3248</v>
      </c>
      <c r="P3778" s="211">
        <v>10000</v>
      </c>
      <c r="S3778" t="s">
        <v>3796</v>
      </c>
      <c r="T3778" t="s">
        <v>2685</v>
      </c>
      <c r="U3778" s="213">
        <v>4.5599999999999996</v>
      </c>
      <c r="V3778" t="s">
        <v>1079</v>
      </c>
      <c r="W3778" t="s">
        <v>3975</v>
      </c>
      <c r="X3778" t="s">
        <v>3250</v>
      </c>
      <c r="Y3778" t="s">
        <v>2803</v>
      </c>
      <c r="Z3778" t="s">
        <v>4117</v>
      </c>
      <c r="AA3778" t="s">
        <v>2564</v>
      </c>
      <c r="AB3778" s="210">
        <v>37043.875</v>
      </c>
      <c r="AC3778" s="210">
        <v>37072.875</v>
      </c>
      <c r="AD3778">
        <f t="shared" si="300"/>
        <v>300000</v>
      </c>
    </row>
    <row r="3779" spans="1:30" x14ac:dyDescent="0.2">
      <c r="A3779" s="44" t="str">
        <f t="shared" si="293"/>
        <v>US Natural Gas Financial</v>
      </c>
      <c r="B3779" s="44" t="str">
        <f t="shared" si="294"/>
        <v>US</v>
      </c>
      <c r="C3779" s="44" t="str">
        <f t="shared" si="295"/>
        <v>Natural Gas</v>
      </c>
      <c r="D3779" s="44" t="str">
        <f t="shared" si="296"/>
        <v>Financial</v>
      </c>
      <c r="E3779" s="44">
        <f>IF(VLOOKUP(S3779,'DD-Lookup'!$J$6:$L$50,3,FALSE)="Monthly",(YEAR(AC3779)-YEAR(AB3779))*12+MONTH(AC3779)-MONTH(AB3779)+1,(AC3779-AB3779+1))</f>
        <v>30</v>
      </c>
      <c r="F3779" s="225">
        <f t="shared" si="297"/>
        <v>450000</v>
      </c>
      <c r="G3779" s="214">
        <v>1248780</v>
      </c>
      <c r="H3779" s="210">
        <v>37026.443287037036</v>
      </c>
      <c r="I3779" t="s">
        <v>3163</v>
      </c>
      <c r="M3779" t="s">
        <v>3795</v>
      </c>
      <c r="N3779" t="s">
        <v>3247</v>
      </c>
      <c r="O3779" t="s">
        <v>3248</v>
      </c>
      <c r="Q3779" s="211">
        <v>15000</v>
      </c>
      <c r="S3779" t="s">
        <v>3796</v>
      </c>
      <c r="T3779" t="s">
        <v>2685</v>
      </c>
      <c r="U3779" s="213">
        <v>4.5650000000000004</v>
      </c>
      <c r="V3779" t="s">
        <v>1734</v>
      </c>
      <c r="W3779" t="s">
        <v>3975</v>
      </c>
      <c r="X3779" t="s">
        <v>3250</v>
      </c>
      <c r="Y3779" t="s">
        <v>2803</v>
      </c>
      <c r="Z3779" t="s">
        <v>4117</v>
      </c>
      <c r="AA3779" t="s">
        <v>2565</v>
      </c>
      <c r="AB3779" s="210">
        <v>37043.875</v>
      </c>
      <c r="AC3779" s="210">
        <v>37072.875</v>
      </c>
      <c r="AD3779">
        <f t="shared" si="300"/>
        <v>450000</v>
      </c>
    </row>
    <row r="3780" spans="1:30" x14ac:dyDescent="0.2">
      <c r="A3780" s="44" t="str">
        <f t="shared" si="293"/>
        <v>US Natural Gas Financial</v>
      </c>
      <c r="B3780" s="44" t="str">
        <f t="shared" si="294"/>
        <v>US</v>
      </c>
      <c r="C3780" s="44" t="str">
        <f t="shared" si="295"/>
        <v>Natural Gas</v>
      </c>
      <c r="D3780" s="44" t="str">
        <f t="shared" si="296"/>
        <v>Financial</v>
      </c>
      <c r="E3780" s="44">
        <f>IF(VLOOKUP(S3780,'DD-Lookup'!$J$6:$L$50,3,FALSE)="Monthly",(YEAR(AC3780)-YEAR(AB3780))*12+MONTH(AC3780)-MONTH(AB3780)+1,(AC3780-AB3780+1))</f>
        <v>153</v>
      </c>
      <c r="F3780" s="225">
        <f t="shared" si="297"/>
        <v>765000</v>
      </c>
      <c r="G3780" s="214">
        <v>1248783</v>
      </c>
      <c r="H3780" s="210">
        <v>37026.443425925929</v>
      </c>
      <c r="I3780" t="s">
        <v>1309</v>
      </c>
      <c r="M3780" t="s">
        <v>3795</v>
      </c>
      <c r="N3780" t="s">
        <v>3247</v>
      </c>
      <c r="O3780" t="s">
        <v>3430</v>
      </c>
      <c r="Q3780" s="211">
        <v>5000</v>
      </c>
      <c r="S3780" t="s">
        <v>3796</v>
      </c>
      <c r="T3780" t="s">
        <v>2685</v>
      </c>
      <c r="U3780" s="213">
        <v>4.6749999999999998</v>
      </c>
      <c r="V3780" t="s">
        <v>1906</v>
      </c>
      <c r="W3780" t="s">
        <v>3975</v>
      </c>
      <c r="X3780" t="s">
        <v>3250</v>
      </c>
      <c r="Y3780" t="s">
        <v>2803</v>
      </c>
      <c r="Z3780" t="s">
        <v>4117</v>
      </c>
      <c r="AA3780" t="s">
        <v>2566</v>
      </c>
      <c r="AB3780" s="210">
        <v>37043</v>
      </c>
      <c r="AC3780" s="210">
        <v>37195</v>
      </c>
      <c r="AD3780">
        <f t="shared" si="300"/>
        <v>765000</v>
      </c>
    </row>
    <row r="3781" spans="1:30" x14ac:dyDescent="0.2">
      <c r="A3781" s="44" t="str">
        <f t="shared" si="293"/>
        <v>US Natural Gas Financial</v>
      </c>
      <c r="B3781" s="44" t="str">
        <f t="shared" si="294"/>
        <v>US</v>
      </c>
      <c r="C3781" s="44" t="str">
        <f t="shared" si="295"/>
        <v>Natural Gas</v>
      </c>
      <c r="D3781" s="44" t="str">
        <f t="shared" si="296"/>
        <v>Financial</v>
      </c>
      <c r="E3781" s="44">
        <f>IF(VLOOKUP(S3781,'DD-Lookup'!$J$6:$L$50,3,FALSE)="Monthly",(YEAR(AC3781)-YEAR(AB3781))*12+MONTH(AC3781)-MONTH(AB3781)+1,(AC3781-AB3781+1))</f>
        <v>30</v>
      </c>
      <c r="F3781" s="225">
        <f t="shared" si="297"/>
        <v>450000</v>
      </c>
      <c r="G3781" s="214">
        <v>1248784</v>
      </c>
      <c r="H3781" s="210">
        <v>37026.443437499998</v>
      </c>
      <c r="I3781" t="s">
        <v>3324</v>
      </c>
      <c r="M3781" t="s">
        <v>3795</v>
      </c>
      <c r="N3781" t="s">
        <v>3247</v>
      </c>
      <c r="O3781" t="s">
        <v>3248</v>
      </c>
      <c r="Q3781" s="211">
        <v>15000</v>
      </c>
      <c r="S3781" t="s">
        <v>3796</v>
      </c>
      <c r="T3781" t="s">
        <v>2685</v>
      </c>
      <c r="U3781" s="213">
        <v>4.57</v>
      </c>
      <c r="V3781" t="s">
        <v>1811</v>
      </c>
      <c r="W3781" t="s">
        <v>3975</v>
      </c>
      <c r="X3781" t="s">
        <v>3250</v>
      </c>
      <c r="Y3781" t="s">
        <v>2803</v>
      </c>
      <c r="Z3781" t="s">
        <v>4117</v>
      </c>
      <c r="AA3781" t="s">
        <v>2567</v>
      </c>
      <c r="AB3781" s="210">
        <v>37043.875</v>
      </c>
      <c r="AC3781" s="210">
        <v>37072.875</v>
      </c>
      <c r="AD3781">
        <f t="shared" si="300"/>
        <v>450000</v>
      </c>
    </row>
    <row r="3782" spans="1:30" x14ac:dyDescent="0.2">
      <c r="A3782" s="44" t="str">
        <f t="shared" si="293"/>
        <v>US Natural Gas Financial</v>
      </c>
      <c r="B3782" s="44" t="str">
        <f t="shared" si="294"/>
        <v>US</v>
      </c>
      <c r="C3782" s="44" t="str">
        <f t="shared" si="295"/>
        <v>Natural Gas</v>
      </c>
      <c r="D3782" s="44" t="str">
        <f t="shared" si="296"/>
        <v>Financial</v>
      </c>
      <c r="E3782" s="44">
        <f>IF(VLOOKUP(S3782,'DD-Lookup'!$J$6:$L$50,3,FALSE)="Monthly",(YEAR(AC3782)-YEAR(AB3782))*12+MONTH(AC3782)-MONTH(AB3782)+1,(AC3782-AB3782+1))</f>
        <v>30</v>
      </c>
      <c r="F3782" s="225">
        <f t="shared" si="297"/>
        <v>450000</v>
      </c>
      <c r="G3782" s="214">
        <v>1248785</v>
      </c>
      <c r="H3782" s="210">
        <v>37026.443483796298</v>
      </c>
      <c r="I3782" t="s">
        <v>3310</v>
      </c>
      <c r="M3782" t="s">
        <v>3795</v>
      </c>
      <c r="N3782" t="s">
        <v>3247</v>
      </c>
      <c r="O3782" t="s">
        <v>3248</v>
      </c>
      <c r="P3782" s="211">
        <v>15000</v>
      </c>
      <c r="S3782" t="s">
        <v>3796</v>
      </c>
      <c r="T3782" t="s">
        <v>2685</v>
      </c>
      <c r="U3782" s="213">
        <v>4.5650000000000004</v>
      </c>
      <c r="V3782" t="s">
        <v>1580</v>
      </c>
      <c r="W3782" t="s">
        <v>3975</v>
      </c>
      <c r="X3782" t="s">
        <v>3250</v>
      </c>
      <c r="Y3782" t="s">
        <v>2803</v>
      </c>
      <c r="Z3782" t="s">
        <v>4117</v>
      </c>
      <c r="AA3782" t="s">
        <v>2568</v>
      </c>
      <c r="AB3782" s="210">
        <v>37043.875</v>
      </c>
      <c r="AC3782" s="210">
        <v>37072.875</v>
      </c>
      <c r="AD3782">
        <f t="shared" si="300"/>
        <v>450000</v>
      </c>
    </row>
    <row r="3783" spans="1:30" x14ac:dyDescent="0.2">
      <c r="A3783" s="44" t="str">
        <f t="shared" si="293"/>
        <v>US Natural Gas Financial</v>
      </c>
      <c r="B3783" s="44" t="str">
        <f t="shared" si="294"/>
        <v>US</v>
      </c>
      <c r="C3783" s="44" t="str">
        <f t="shared" si="295"/>
        <v>Natural Gas</v>
      </c>
      <c r="D3783" s="44" t="str">
        <f t="shared" si="296"/>
        <v>Financial</v>
      </c>
      <c r="E3783" s="44">
        <f>IF(VLOOKUP(S3783,'DD-Lookup'!$J$6:$L$50,3,FALSE)="Monthly",(YEAR(AC3783)-YEAR(AB3783))*12+MONTH(AC3783)-MONTH(AB3783)+1,(AC3783-AB3783+1))</f>
        <v>16</v>
      </c>
      <c r="F3783" s="225">
        <f t="shared" si="297"/>
        <v>240000</v>
      </c>
      <c r="G3783" s="214">
        <v>1248786</v>
      </c>
      <c r="H3783" s="210">
        <v>37026.443495370368</v>
      </c>
      <c r="I3783" t="s">
        <v>3287</v>
      </c>
      <c r="M3783" t="s">
        <v>3795</v>
      </c>
      <c r="N3783" t="s">
        <v>3247</v>
      </c>
      <c r="O3783" t="s">
        <v>3422</v>
      </c>
      <c r="Q3783" s="211">
        <v>15000</v>
      </c>
      <c r="S3783" t="s">
        <v>3796</v>
      </c>
      <c r="T3783" t="s">
        <v>2685</v>
      </c>
      <c r="U3783" s="213">
        <v>4.5149999999999997</v>
      </c>
      <c r="V3783" t="s">
        <v>2569</v>
      </c>
      <c r="W3783" t="s">
        <v>3424</v>
      </c>
      <c r="X3783" t="s">
        <v>3425</v>
      </c>
      <c r="Y3783" t="s">
        <v>2803</v>
      </c>
      <c r="Z3783" t="s">
        <v>4117</v>
      </c>
      <c r="AA3783" t="s">
        <v>2570</v>
      </c>
      <c r="AB3783" s="210">
        <v>37027.875</v>
      </c>
      <c r="AC3783" s="210">
        <v>37042.875</v>
      </c>
      <c r="AD3783">
        <f t="shared" si="300"/>
        <v>240000</v>
      </c>
    </row>
    <row r="3784" spans="1:30" x14ac:dyDescent="0.2">
      <c r="A3784" s="44" t="str">
        <f t="shared" si="293"/>
        <v xml:space="preserve"> Natural Gas Physical</v>
      </c>
      <c r="B3784" s="44" t="str">
        <f t="shared" si="294"/>
        <v/>
      </c>
      <c r="C3784" s="44" t="str">
        <f t="shared" si="295"/>
        <v>Natural Gas</v>
      </c>
      <c r="D3784" s="44" t="str">
        <f t="shared" si="296"/>
        <v>Physical</v>
      </c>
      <c r="E3784" s="44">
        <f>IF(VLOOKUP(S3784,'DD-Lookup'!$J$6:$L$50,3,FALSE)="Monthly",(YEAR(AC3784)-YEAR(AB3784))*12+MONTH(AC3784)-MONTH(AB3784)+1,(AC3784-AB3784+1))</f>
        <v>3</v>
      </c>
      <c r="F3784" s="225">
        <f t="shared" si="297"/>
        <v>150000</v>
      </c>
      <c r="G3784" s="214">
        <v>1248788</v>
      </c>
      <c r="H3784" s="210">
        <v>37026.443518518521</v>
      </c>
      <c r="I3784" t="s">
        <v>2960</v>
      </c>
      <c r="M3784" t="s">
        <v>3795</v>
      </c>
      <c r="N3784" t="s">
        <v>2837</v>
      </c>
      <c r="O3784" t="s">
        <v>2868</v>
      </c>
      <c r="Q3784" s="211">
        <v>50000</v>
      </c>
      <c r="S3784" t="s">
        <v>2839</v>
      </c>
      <c r="T3784" t="s">
        <v>2840</v>
      </c>
      <c r="U3784" s="213">
        <v>21.2</v>
      </c>
      <c r="V3784" t="s">
        <v>2961</v>
      </c>
      <c r="W3784" t="s">
        <v>2863</v>
      </c>
      <c r="X3784" t="s">
        <v>2843</v>
      </c>
      <c r="Y3784" t="s">
        <v>2844</v>
      </c>
      <c r="Z3784" t="s">
        <v>2712</v>
      </c>
      <c r="AA3784">
        <v>102959</v>
      </c>
      <c r="AB3784" s="210">
        <v>37027.875</v>
      </c>
      <c r="AC3784" s="210">
        <v>37029.875</v>
      </c>
    </row>
    <row r="3785" spans="1:30" x14ac:dyDescent="0.2">
      <c r="A3785" s="44" t="str">
        <f t="shared" si="293"/>
        <v>US Natural Gas Financial</v>
      </c>
      <c r="B3785" s="44" t="str">
        <f t="shared" si="294"/>
        <v>US</v>
      </c>
      <c r="C3785" s="44" t="str">
        <f t="shared" si="295"/>
        <v>Natural Gas</v>
      </c>
      <c r="D3785" s="44" t="str">
        <f t="shared" si="296"/>
        <v>Financial</v>
      </c>
      <c r="E3785" s="44">
        <f>IF(VLOOKUP(S3785,'DD-Lookup'!$J$6:$L$50,3,FALSE)="Monthly",(YEAR(AC3785)-YEAR(AB3785))*12+MONTH(AC3785)-MONTH(AB3785)+1,(AC3785-AB3785+1))</f>
        <v>30</v>
      </c>
      <c r="F3785" s="225">
        <f t="shared" si="297"/>
        <v>150000</v>
      </c>
      <c r="G3785" s="214">
        <v>1248789</v>
      </c>
      <c r="H3785" s="210">
        <v>37026.443541666667</v>
      </c>
      <c r="I3785" t="s">
        <v>1526</v>
      </c>
      <c r="M3785" t="s">
        <v>3795</v>
      </c>
      <c r="N3785" t="s">
        <v>3247</v>
      </c>
      <c r="O3785" t="s">
        <v>3248</v>
      </c>
      <c r="Q3785" s="211">
        <v>5000</v>
      </c>
      <c r="S3785" t="s">
        <v>3796</v>
      </c>
      <c r="T3785" t="s">
        <v>2685</v>
      </c>
      <c r="U3785" s="213">
        <v>4.57</v>
      </c>
      <c r="V3785" t="s">
        <v>2571</v>
      </c>
      <c r="W3785" t="s">
        <v>3975</v>
      </c>
      <c r="X3785" t="s">
        <v>3250</v>
      </c>
      <c r="Y3785" t="s">
        <v>2803</v>
      </c>
      <c r="Z3785" t="s">
        <v>4117</v>
      </c>
      <c r="AA3785" t="s">
        <v>2572</v>
      </c>
      <c r="AB3785" s="210">
        <v>37043.875</v>
      </c>
      <c r="AC3785" s="210">
        <v>37072.875</v>
      </c>
      <c r="AD3785">
        <f>(AC3785-AB3785+1)*SUM(P3785:Q3785)</f>
        <v>150000</v>
      </c>
    </row>
    <row r="3786" spans="1:30" x14ac:dyDescent="0.2">
      <c r="A3786" s="44" t="str">
        <f t="shared" si="293"/>
        <v>US Natural Gas Financial</v>
      </c>
      <c r="B3786" s="44" t="str">
        <f t="shared" si="294"/>
        <v>US</v>
      </c>
      <c r="C3786" s="44" t="str">
        <f t="shared" si="295"/>
        <v>Natural Gas</v>
      </c>
      <c r="D3786" s="44" t="str">
        <f t="shared" si="296"/>
        <v>Financial</v>
      </c>
      <c r="E3786" s="44">
        <f>IF(VLOOKUP(S3786,'DD-Lookup'!$J$6:$L$50,3,FALSE)="Monthly",(YEAR(AC3786)-YEAR(AB3786))*12+MONTH(AC3786)-MONTH(AB3786)+1,(AC3786-AB3786+1))</f>
        <v>30</v>
      </c>
      <c r="F3786" s="225">
        <f t="shared" si="297"/>
        <v>75000</v>
      </c>
      <c r="G3786" s="214">
        <v>1248791</v>
      </c>
      <c r="H3786" s="210">
        <v>37026.44358796296</v>
      </c>
      <c r="I3786" t="s">
        <v>3374</v>
      </c>
      <c r="M3786" t="s">
        <v>3795</v>
      </c>
      <c r="N3786" t="s">
        <v>3247</v>
      </c>
      <c r="O3786" t="s">
        <v>3248</v>
      </c>
      <c r="Q3786" s="211">
        <v>2500</v>
      </c>
      <c r="S3786" t="s">
        <v>3796</v>
      </c>
      <c r="T3786" t="s">
        <v>2685</v>
      </c>
      <c r="U3786" s="213">
        <v>4.57</v>
      </c>
      <c r="V3786" t="s">
        <v>2103</v>
      </c>
      <c r="W3786" t="s">
        <v>3975</v>
      </c>
      <c r="X3786" t="s">
        <v>3250</v>
      </c>
      <c r="Y3786" t="s">
        <v>2803</v>
      </c>
      <c r="Z3786" t="s">
        <v>4117</v>
      </c>
      <c r="AA3786" t="s">
        <v>2573</v>
      </c>
      <c r="AB3786" s="210">
        <v>37043.875</v>
      </c>
      <c r="AC3786" s="210">
        <v>37072.875</v>
      </c>
      <c r="AD3786">
        <f>(AC3786-AB3786+1)*SUM(P3786:Q3786)</f>
        <v>75000</v>
      </c>
    </row>
    <row r="3787" spans="1:30" x14ac:dyDescent="0.2">
      <c r="A3787" s="44" t="str">
        <f t="shared" ref="A3787:A3850" si="301">B3787&amp;" "&amp;C3787&amp;" "&amp;D3787</f>
        <v xml:space="preserve"> Metals Financial</v>
      </c>
      <c r="B3787" s="44" t="str">
        <f t="shared" ref="B3787:B3850" si="302">IF((LEFT(N3787,2)="US"),"US","")</f>
        <v/>
      </c>
      <c r="C3787" s="44" t="str">
        <f t="shared" ref="C3787:C3850" si="303">M3787</f>
        <v>Metals</v>
      </c>
      <c r="D3787" s="44" t="str">
        <f t="shared" ref="D3787:D3850" si="304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</v>
      </c>
      <c r="F3787" s="225">
        <f t="shared" ref="F3787:F3850" si="305">E3787*SUM(P3787:Q3787)</f>
        <v>20</v>
      </c>
      <c r="G3787" s="214">
        <v>1248790</v>
      </c>
      <c r="H3787" s="210">
        <v>37026.44358796296</v>
      </c>
      <c r="I3787" t="s">
        <v>2827</v>
      </c>
      <c r="M3787" t="s">
        <v>3801</v>
      </c>
      <c r="N3787" t="s">
        <v>2906</v>
      </c>
      <c r="O3787" t="s">
        <v>2907</v>
      </c>
      <c r="P3787" s="211">
        <v>20</v>
      </c>
      <c r="S3787" t="s">
        <v>2684</v>
      </c>
      <c r="T3787" t="s">
        <v>2685</v>
      </c>
      <c r="U3787" s="213">
        <v>953</v>
      </c>
      <c r="V3787" t="s">
        <v>2213</v>
      </c>
      <c r="W3787" t="s">
        <v>2820</v>
      </c>
      <c r="X3787" t="s">
        <v>2688</v>
      </c>
      <c r="Y3787" t="s">
        <v>2689</v>
      </c>
      <c r="Z3787" t="s">
        <v>2690</v>
      </c>
      <c r="AA3787">
        <v>2130284</v>
      </c>
    </row>
    <row r="3788" spans="1:30" x14ac:dyDescent="0.2">
      <c r="A3788" s="44" t="str">
        <f t="shared" si="301"/>
        <v xml:space="preserve"> Natural Gas Physical</v>
      </c>
      <c r="B3788" s="44" t="str">
        <f t="shared" si="302"/>
        <v/>
      </c>
      <c r="C3788" s="44" t="str">
        <f t="shared" si="303"/>
        <v>Natural Gas</v>
      </c>
      <c r="D3788" s="44" t="str">
        <f t="shared" si="304"/>
        <v>Physical</v>
      </c>
      <c r="E3788" s="44">
        <f>IF(VLOOKUP(S3788,'DD-Lookup'!$J$6:$L$50,3,FALSE)="Monthly",(YEAR(AC3788)-YEAR(AB3788))*12+MONTH(AC3788)-MONTH(AB3788)+1,(AC3788-AB3788+1))</f>
        <v>30</v>
      </c>
      <c r="F3788" s="225">
        <f t="shared" si="305"/>
        <v>150000</v>
      </c>
      <c r="G3788" s="214">
        <v>1248793</v>
      </c>
      <c r="H3788" s="210">
        <v>37026.443657407406</v>
      </c>
      <c r="I3788" t="s">
        <v>3822</v>
      </c>
      <c r="M3788" t="s">
        <v>3795</v>
      </c>
      <c r="N3788" t="s">
        <v>3623</v>
      </c>
      <c r="O3788" t="s">
        <v>1707</v>
      </c>
      <c r="Q3788" s="211">
        <v>5000</v>
      </c>
      <c r="S3788" t="s">
        <v>4320</v>
      </c>
      <c r="T3788" t="s">
        <v>3625</v>
      </c>
      <c r="U3788" s="213">
        <v>6.2350000000000003</v>
      </c>
      <c r="V3788" t="s">
        <v>2256</v>
      </c>
      <c r="W3788" t="s">
        <v>1471</v>
      </c>
      <c r="X3788" t="s">
        <v>3628</v>
      </c>
      <c r="Y3788" t="s">
        <v>3280</v>
      </c>
      <c r="Z3788" t="s">
        <v>4118</v>
      </c>
      <c r="AA3788">
        <v>790710</v>
      </c>
      <c r="AB3788" s="210">
        <v>37043.875</v>
      </c>
      <c r="AC3788" s="210">
        <v>37072.875</v>
      </c>
    </row>
    <row r="3789" spans="1:30" x14ac:dyDescent="0.2">
      <c r="A3789" s="44" t="str">
        <f t="shared" si="301"/>
        <v>US Natural Gas Financial</v>
      </c>
      <c r="B3789" s="44" t="str">
        <f t="shared" si="302"/>
        <v>US</v>
      </c>
      <c r="C3789" s="44" t="str">
        <f t="shared" si="303"/>
        <v>Natural Gas</v>
      </c>
      <c r="D3789" s="44" t="str">
        <f t="shared" si="304"/>
        <v>Financial</v>
      </c>
      <c r="E3789" s="44">
        <f>IF(VLOOKUP(S3789,'DD-Lookup'!$J$6:$L$50,3,FALSE)="Monthly",(YEAR(AC3789)-YEAR(AB3789))*12+MONTH(AC3789)-MONTH(AB3789)+1,(AC3789-AB3789+1))</f>
        <v>30</v>
      </c>
      <c r="F3789" s="225">
        <f t="shared" si="305"/>
        <v>75000</v>
      </c>
      <c r="G3789" s="214">
        <v>1248795</v>
      </c>
      <c r="H3789" s="210">
        <v>37026.443692129629</v>
      </c>
      <c r="I3789" t="s">
        <v>3246</v>
      </c>
      <c r="M3789" t="s">
        <v>3795</v>
      </c>
      <c r="N3789" t="s">
        <v>3247</v>
      </c>
      <c r="O3789" t="s">
        <v>3248</v>
      </c>
      <c r="Q3789" s="211">
        <v>2500</v>
      </c>
      <c r="S3789" t="s">
        <v>3796</v>
      </c>
      <c r="T3789" t="s">
        <v>2685</v>
      </c>
      <c r="U3789" s="213">
        <v>4.57</v>
      </c>
      <c r="V3789" t="s">
        <v>1397</v>
      </c>
      <c r="W3789" t="s">
        <v>3975</v>
      </c>
      <c r="X3789" t="s">
        <v>3250</v>
      </c>
      <c r="Y3789" t="s">
        <v>2803</v>
      </c>
      <c r="Z3789" t="s">
        <v>4117</v>
      </c>
      <c r="AA3789" t="s">
        <v>2574</v>
      </c>
      <c r="AB3789" s="210">
        <v>37043.875</v>
      </c>
      <c r="AC3789" s="210">
        <v>37072.875</v>
      </c>
      <c r="AD3789">
        <f>(AC3789-AB3789+1)*SUM(P3789:Q3789)</f>
        <v>75000</v>
      </c>
    </row>
    <row r="3790" spans="1:30" x14ac:dyDescent="0.2">
      <c r="A3790" s="44" t="str">
        <f t="shared" si="301"/>
        <v xml:space="preserve"> Metals Financial</v>
      </c>
      <c r="B3790" s="44" t="str">
        <f t="shared" si="302"/>
        <v/>
      </c>
      <c r="C3790" s="44" t="str">
        <f t="shared" si="303"/>
        <v>Metals</v>
      </c>
      <c r="D3790" s="44" t="str">
        <f t="shared" si="304"/>
        <v>Financial</v>
      </c>
      <c r="E3790" s="44">
        <f>IF(VLOOKUP(S3790,'DD-Lookup'!$J$6:$L$50,3,FALSE)="Monthly",(YEAR(AC3790)-YEAR(AB3790))*12+MONTH(AC3790)-MONTH(AB3790)+1,(AC3790-AB3790+1))</f>
        <v>1</v>
      </c>
      <c r="F3790" s="225">
        <f t="shared" si="305"/>
        <v>14</v>
      </c>
      <c r="G3790" s="214">
        <v>1248796</v>
      </c>
      <c r="H3790" s="210">
        <v>37026.443703703706</v>
      </c>
      <c r="I3790" t="s">
        <v>2623</v>
      </c>
      <c r="M3790" t="s">
        <v>3801</v>
      </c>
      <c r="N3790" t="s">
        <v>2682</v>
      </c>
      <c r="O3790" t="s">
        <v>2683</v>
      </c>
      <c r="Q3790" s="211">
        <v>14</v>
      </c>
      <c r="S3790" t="s">
        <v>2684</v>
      </c>
      <c r="T3790" t="s">
        <v>2685</v>
      </c>
      <c r="U3790" s="213">
        <v>1670</v>
      </c>
      <c r="V3790" t="s">
        <v>2789</v>
      </c>
      <c r="W3790" t="s">
        <v>2732</v>
      </c>
      <c r="X3790" t="s">
        <v>2688</v>
      </c>
      <c r="Y3790" t="s">
        <v>2689</v>
      </c>
      <c r="Z3790" t="s">
        <v>2690</v>
      </c>
      <c r="AA3790">
        <v>2130288</v>
      </c>
    </row>
    <row r="3791" spans="1:30" x14ac:dyDescent="0.2">
      <c r="A3791" s="44" t="str">
        <f t="shared" si="301"/>
        <v>US Natural Gas Physical</v>
      </c>
      <c r="B3791" s="44" t="str">
        <f t="shared" si="302"/>
        <v>US</v>
      </c>
      <c r="C3791" s="44" t="str">
        <f t="shared" si="303"/>
        <v>Natural Gas</v>
      </c>
      <c r="D3791" s="44" t="str">
        <f t="shared" si="304"/>
        <v>Physical</v>
      </c>
      <c r="E3791" s="44">
        <f>IF(VLOOKUP(S3791,'DD-Lookup'!$J$6:$L$50,3,FALSE)="Monthly",(YEAR(AC3791)-YEAR(AB3791))*12+MONTH(AC3791)-MONTH(AB3791)+1,(AC3791-AB3791+1))</f>
        <v>30</v>
      </c>
      <c r="F3791" s="225">
        <f t="shared" si="305"/>
        <v>150000</v>
      </c>
      <c r="G3791" s="214">
        <v>1248797</v>
      </c>
      <c r="H3791" s="210">
        <v>37026.443749999999</v>
      </c>
      <c r="I3791" t="s">
        <v>3125</v>
      </c>
      <c r="M3791" t="s">
        <v>3795</v>
      </c>
      <c r="N3791" t="s">
        <v>3275</v>
      </c>
      <c r="O3791" t="s">
        <v>2575</v>
      </c>
      <c r="Q3791" s="211">
        <v>5000</v>
      </c>
      <c r="S3791" t="s">
        <v>3796</v>
      </c>
      <c r="T3791" t="s">
        <v>2685</v>
      </c>
      <c r="U3791" s="213">
        <v>4.9749999999999996</v>
      </c>
      <c r="V3791" t="s">
        <v>1327</v>
      </c>
      <c r="W3791" t="s">
        <v>3539</v>
      </c>
      <c r="X3791" t="s">
        <v>3540</v>
      </c>
      <c r="Y3791" t="s">
        <v>3280</v>
      </c>
      <c r="Z3791" t="s">
        <v>4117</v>
      </c>
      <c r="AA3791" t="s">
        <v>2576</v>
      </c>
      <c r="AB3791" s="210">
        <v>37043.875</v>
      </c>
      <c r="AC3791" s="210">
        <v>37072.875</v>
      </c>
    </row>
    <row r="3792" spans="1:30" x14ac:dyDescent="0.2">
      <c r="A3792" s="44" t="str">
        <f t="shared" si="301"/>
        <v>US Natural Gas Financial</v>
      </c>
      <c r="B3792" s="44" t="str">
        <f t="shared" si="302"/>
        <v>US</v>
      </c>
      <c r="C3792" s="44" t="str">
        <f t="shared" si="303"/>
        <v>Natural Gas</v>
      </c>
      <c r="D3792" s="44" t="str">
        <f t="shared" si="304"/>
        <v>Financial</v>
      </c>
      <c r="E3792" s="44">
        <f>IF(VLOOKUP(S3792,'DD-Lookup'!$J$6:$L$50,3,FALSE)="Monthly",(YEAR(AC3792)-YEAR(AB3792))*12+MONTH(AC3792)-MONTH(AB3792)+1,(AC3792-AB3792+1))</f>
        <v>30</v>
      </c>
      <c r="F3792" s="225">
        <f t="shared" si="305"/>
        <v>300000</v>
      </c>
      <c r="G3792" s="214">
        <v>1248799</v>
      </c>
      <c r="H3792" s="210">
        <v>37026.443796296298</v>
      </c>
      <c r="I3792" t="s">
        <v>3268</v>
      </c>
      <c r="M3792" t="s">
        <v>3795</v>
      </c>
      <c r="N3792" t="s">
        <v>3247</v>
      </c>
      <c r="O3792" t="s">
        <v>3248</v>
      </c>
      <c r="Q3792" s="211">
        <v>10000</v>
      </c>
      <c r="S3792" t="s">
        <v>3796</v>
      </c>
      <c r="T3792" t="s">
        <v>2685</v>
      </c>
      <c r="U3792" s="213">
        <v>4.5750000000000002</v>
      </c>
      <c r="V3792" t="s">
        <v>3749</v>
      </c>
      <c r="W3792" t="s">
        <v>3975</v>
      </c>
      <c r="X3792" t="s">
        <v>3250</v>
      </c>
      <c r="Y3792" t="s">
        <v>2803</v>
      </c>
      <c r="Z3792" t="s">
        <v>4117</v>
      </c>
      <c r="AA3792" t="s">
        <v>2577</v>
      </c>
      <c r="AB3792" s="210">
        <v>37043.875</v>
      </c>
      <c r="AC3792" s="210">
        <v>37072.875</v>
      </c>
      <c r="AD3792">
        <f t="shared" ref="AD3792:AD3799" si="306">(AC3792-AB3792+1)*SUM(P3792:Q3792)</f>
        <v>300000</v>
      </c>
    </row>
    <row r="3793" spans="1:30" x14ac:dyDescent="0.2">
      <c r="A3793" s="44" t="str">
        <f t="shared" si="301"/>
        <v>US Natural Gas Financial</v>
      </c>
      <c r="B3793" s="44" t="str">
        <f t="shared" si="302"/>
        <v>US</v>
      </c>
      <c r="C3793" s="44" t="str">
        <f t="shared" si="303"/>
        <v>Natural Gas</v>
      </c>
      <c r="D3793" s="44" t="str">
        <f t="shared" si="304"/>
        <v>Financial</v>
      </c>
      <c r="E3793" s="44">
        <f>IF(VLOOKUP(S3793,'DD-Lookup'!$J$6:$L$50,3,FALSE)="Monthly",(YEAR(AC3793)-YEAR(AB3793))*12+MONTH(AC3793)-MONTH(AB3793)+1,(AC3793-AB3793+1))</f>
        <v>153</v>
      </c>
      <c r="F3793" s="225">
        <f t="shared" si="305"/>
        <v>765000</v>
      </c>
      <c r="G3793" s="214">
        <v>1248800</v>
      </c>
      <c r="H3793" s="210">
        <v>37026.443819444445</v>
      </c>
      <c r="I3793" t="s">
        <v>1309</v>
      </c>
      <c r="M3793" t="s">
        <v>3795</v>
      </c>
      <c r="N3793" t="s">
        <v>3247</v>
      </c>
      <c r="O3793" t="s">
        <v>3430</v>
      </c>
      <c r="Q3793" s="211">
        <v>5000</v>
      </c>
      <c r="S3793" t="s">
        <v>3796</v>
      </c>
      <c r="T3793" t="s">
        <v>2685</v>
      </c>
      <c r="U3793" s="213">
        <v>4.68</v>
      </c>
      <c r="V3793" t="s">
        <v>1310</v>
      </c>
      <c r="W3793" t="s">
        <v>3975</v>
      </c>
      <c r="X3793" t="s">
        <v>3250</v>
      </c>
      <c r="Y3793" t="s">
        <v>2803</v>
      </c>
      <c r="Z3793" t="s">
        <v>4117</v>
      </c>
      <c r="AA3793" t="s">
        <v>2578</v>
      </c>
      <c r="AB3793" s="210">
        <v>37043</v>
      </c>
      <c r="AC3793" s="210">
        <v>37195</v>
      </c>
      <c r="AD3793">
        <f t="shared" si="306"/>
        <v>765000</v>
      </c>
    </row>
    <row r="3794" spans="1:30" x14ac:dyDescent="0.2">
      <c r="A3794" s="44" t="str">
        <f t="shared" si="301"/>
        <v>US Natural Gas Financial</v>
      </c>
      <c r="B3794" s="44" t="str">
        <f t="shared" si="302"/>
        <v>US</v>
      </c>
      <c r="C3794" s="44" t="str">
        <f t="shared" si="303"/>
        <v>Natural Gas</v>
      </c>
      <c r="D3794" s="44" t="str">
        <f t="shared" si="304"/>
        <v>Financial</v>
      </c>
      <c r="E3794" s="44">
        <f>IF(VLOOKUP(S3794,'DD-Lookup'!$J$6:$L$50,3,FALSE)="Monthly",(YEAR(AC3794)-YEAR(AB3794))*12+MONTH(AC3794)-MONTH(AB3794)+1,(AC3794-AB3794+1))</f>
        <v>16</v>
      </c>
      <c r="F3794" s="225">
        <f t="shared" si="305"/>
        <v>80000</v>
      </c>
      <c r="G3794" s="214">
        <v>1248801</v>
      </c>
      <c r="H3794" s="210">
        <v>37026.443819444445</v>
      </c>
      <c r="I3794" t="s">
        <v>3287</v>
      </c>
      <c r="M3794" t="s">
        <v>3795</v>
      </c>
      <c r="N3794" t="s">
        <v>3247</v>
      </c>
      <c r="O3794" t="s">
        <v>2579</v>
      </c>
      <c r="Q3794" s="211">
        <v>5000</v>
      </c>
      <c r="S3794" t="s">
        <v>3796</v>
      </c>
      <c r="T3794" t="s">
        <v>2685</v>
      </c>
      <c r="U3794" s="213">
        <v>3.51</v>
      </c>
      <c r="V3794" t="s">
        <v>1146</v>
      </c>
      <c r="W3794" t="s">
        <v>3656</v>
      </c>
      <c r="X3794" t="s">
        <v>2580</v>
      </c>
      <c r="Y3794" t="s">
        <v>2803</v>
      </c>
      <c r="Z3794" t="s">
        <v>4117</v>
      </c>
      <c r="AA3794" t="s">
        <v>2581</v>
      </c>
      <c r="AB3794" s="210">
        <v>37027.875</v>
      </c>
      <c r="AC3794" s="210">
        <v>37042.875</v>
      </c>
      <c r="AD3794">
        <f t="shared" si="306"/>
        <v>80000</v>
      </c>
    </row>
    <row r="3795" spans="1:30" x14ac:dyDescent="0.2">
      <c r="A3795" s="44" t="str">
        <f t="shared" si="301"/>
        <v>US Natural Gas Financial</v>
      </c>
      <c r="B3795" s="44" t="str">
        <f t="shared" si="302"/>
        <v>US</v>
      </c>
      <c r="C3795" s="44" t="str">
        <f t="shared" si="303"/>
        <v>Natural Gas</v>
      </c>
      <c r="D3795" s="44" t="str">
        <f t="shared" si="304"/>
        <v>Financial</v>
      </c>
      <c r="E3795" s="44">
        <f>IF(VLOOKUP(S3795,'DD-Lookup'!$J$6:$L$50,3,FALSE)="Monthly",(YEAR(AC3795)-YEAR(AB3795))*12+MONTH(AC3795)-MONTH(AB3795)+1,(AC3795-AB3795+1))</f>
        <v>16</v>
      </c>
      <c r="F3795" s="225">
        <f t="shared" si="305"/>
        <v>400000</v>
      </c>
      <c r="G3795" s="214">
        <v>1248802</v>
      </c>
      <c r="H3795" s="210">
        <v>37026.443842592591</v>
      </c>
      <c r="I3795" t="s">
        <v>3287</v>
      </c>
      <c r="M3795" t="s">
        <v>3795</v>
      </c>
      <c r="N3795" t="s">
        <v>3247</v>
      </c>
      <c r="O3795" t="s">
        <v>0</v>
      </c>
      <c r="Q3795" s="211">
        <v>25000</v>
      </c>
      <c r="S3795" t="s">
        <v>3796</v>
      </c>
      <c r="T3795" t="s">
        <v>2685</v>
      </c>
      <c r="U3795" s="213">
        <v>4.5549999999999997</v>
      </c>
      <c r="V3795" t="s">
        <v>2126</v>
      </c>
      <c r="W3795" t="s">
        <v>1070</v>
      </c>
      <c r="X3795" t="s">
        <v>1071</v>
      </c>
      <c r="Y3795" t="s">
        <v>2803</v>
      </c>
      <c r="Z3795" t="s">
        <v>4117</v>
      </c>
      <c r="AA3795" t="s">
        <v>1</v>
      </c>
      <c r="AB3795" s="210">
        <v>37027.875</v>
      </c>
      <c r="AC3795" s="210">
        <v>37042.875</v>
      </c>
      <c r="AD3795">
        <f t="shared" si="306"/>
        <v>400000</v>
      </c>
    </row>
    <row r="3796" spans="1:30" x14ac:dyDescent="0.2">
      <c r="A3796" s="44" t="str">
        <f t="shared" si="301"/>
        <v>US Natural Gas Financial</v>
      </c>
      <c r="B3796" s="44" t="str">
        <f t="shared" si="302"/>
        <v>US</v>
      </c>
      <c r="C3796" s="44" t="str">
        <f t="shared" si="303"/>
        <v>Natural Gas</v>
      </c>
      <c r="D3796" s="44" t="str">
        <f t="shared" si="304"/>
        <v>Financial</v>
      </c>
      <c r="E3796" s="44">
        <f>IF(VLOOKUP(S3796,'DD-Lookup'!$J$6:$L$50,3,FALSE)="Monthly",(YEAR(AC3796)-YEAR(AB3796))*12+MONTH(AC3796)-MONTH(AB3796)+1,(AC3796-AB3796+1))</f>
        <v>153</v>
      </c>
      <c r="F3796" s="225">
        <f t="shared" si="305"/>
        <v>765000</v>
      </c>
      <c r="G3796" s="214">
        <v>1248803</v>
      </c>
      <c r="H3796" s="210">
        <v>37026.443877314814</v>
      </c>
      <c r="I3796" t="s">
        <v>3246</v>
      </c>
      <c r="M3796" t="s">
        <v>3795</v>
      </c>
      <c r="N3796" t="s">
        <v>3247</v>
      </c>
      <c r="O3796" t="s">
        <v>3430</v>
      </c>
      <c r="P3796" s="211">
        <v>5000</v>
      </c>
      <c r="S3796" t="s">
        <v>3796</v>
      </c>
      <c r="T3796" t="s">
        <v>2685</v>
      </c>
      <c r="U3796" s="213">
        <v>4.665</v>
      </c>
      <c r="V3796" t="s">
        <v>1400</v>
      </c>
      <c r="W3796" t="s">
        <v>3975</v>
      </c>
      <c r="X3796" t="s">
        <v>3250</v>
      </c>
      <c r="Y3796" t="s">
        <v>2803</v>
      </c>
      <c r="Z3796" t="s">
        <v>4117</v>
      </c>
      <c r="AA3796" t="s">
        <v>2</v>
      </c>
      <c r="AB3796" s="210">
        <v>37043</v>
      </c>
      <c r="AC3796" s="210">
        <v>37195</v>
      </c>
      <c r="AD3796">
        <f t="shared" si="306"/>
        <v>765000</v>
      </c>
    </row>
    <row r="3797" spans="1:30" x14ac:dyDescent="0.2">
      <c r="A3797" s="44" t="str">
        <f t="shared" si="301"/>
        <v>US Natural Gas Financial</v>
      </c>
      <c r="B3797" s="44" t="str">
        <f t="shared" si="302"/>
        <v>US</v>
      </c>
      <c r="C3797" s="44" t="str">
        <f t="shared" si="303"/>
        <v>Natural Gas</v>
      </c>
      <c r="D3797" s="44" t="str">
        <f t="shared" si="304"/>
        <v>Financial</v>
      </c>
      <c r="E3797" s="44">
        <f>IF(VLOOKUP(S3797,'DD-Lookup'!$J$6:$L$50,3,FALSE)="Monthly",(YEAR(AC3797)-YEAR(AB3797))*12+MONTH(AC3797)-MONTH(AB3797)+1,(AC3797-AB3797+1))</f>
        <v>30</v>
      </c>
      <c r="F3797" s="225">
        <f t="shared" si="305"/>
        <v>450000</v>
      </c>
      <c r="G3797" s="214">
        <v>1248805</v>
      </c>
      <c r="H3797" s="210">
        <v>37026.443912037037</v>
      </c>
      <c r="I3797" t="s">
        <v>3163</v>
      </c>
      <c r="M3797" t="s">
        <v>3795</v>
      </c>
      <c r="N3797" t="s">
        <v>3247</v>
      </c>
      <c r="O3797" t="s">
        <v>3248</v>
      </c>
      <c r="Q3797" s="211">
        <v>15000</v>
      </c>
      <c r="S3797" t="s">
        <v>3796</v>
      </c>
      <c r="T3797" t="s">
        <v>2685</v>
      </c>
      <c r="U3797" s="213">
        <v>4.58</v>
      </c>
      <c r="V3797" t="s">
        <v>1734</v>
      </c>
      <c r="W3797" t="s">
        <v>3975</v>
      </c>
      <c r="X3797" t="s">
        <v>3250</v>
      </c>
      <c r="Y3797" t="s">
        <v>2803</v>
      </c>
      <c r="Z3797" t="s">
        <v>4117</v>
      </c>
      <c r="AA3797" t="s">
        <v>3</v>
      </c>
      <c r="AB3797" s="210">
        <v>37043.875</v>
      </c>
      <c r="AC3797" s="210">
        <v>37072.875</v>
      </c>
      <c r="AD3797">
        <f t="shared" si="306"/>
        <v>450000</v>
      </c>
    </row>
    <row r="3798" spans="1:30" x14ac:dyDescent="0.2">
      <c r="A3798" s="44" t="str">
        <f t="shared" si="301"/>
        <v>US Natural Gas Financial</v>
      </c>
      <c r="B3798" s="44" t="str">
        <f t="shared" si="302"/>
        <v>US</v>
      </c>
      <c r="C3798" s="44" t="str">
        <f t="shared" si="303"/>
        <v>Natural Gas</v>
      </c>
      <c r="D3798" s="44" t="str">
        <f t="shared" si="304"/>
        <v>Financial</v>
      </c>
      <c r="E3798" s="44">
        <f>IF(VLOOKUP(S3798,'DD-Lookup'!$J$6:$L$50,3,FALSE)="Monthly",(YEAR(AC3798)-YEAR(AB3798))*12+MONTH(AC3798)-MONTH(AB3798)+1,(AC3798-AB3798+1))</f>
        <v>30</v>
      </c>
      <c r="F3798" s="225">
        <f t="shared" si="305"/>
        <v>150000</v>
      </c>
      <c r="G3798" s="214">
        <v>1248806</v>
      </c>
      <c r="H3798" s="210">
        <v>37026.443981481483</v>
      </c>
      <c r="I3798" t="s">
        <v>3287</v>
      </c>
      <c r="M3798" t="s">
        <v>3795</v>
      </c>
      <c r="N3798" t="s">
        <v>3247</v>
      </c>
      <c r="O3798" t="s">
        <v>3248</v>
      </c>
      <c r="P3798" s="211">
        <v>5000</v>
      </c>
      <c r="S3798" t="s">
        <v>3796</v>
      </c>
      <c r="T3798" t="s">
        <v>2685</v>
      </c>
      <c r="U3798" s="213">
        <v>4.5750000000000002</v>
      </c>
      <c r="V3798" t="s">
        <v>3449</v>
      </c>
      <c r="W3798" t="s">
        <v>3975</v>
      </c>
      <c r="X3798" t="s">
        <v>3250</v>
      </c>
      <c r="Y3798" t="s">
        <v>2803</v>
      </c>
      <c r="Z3798" t="s">
        <v>4117</v>
      </c>
      <c r="AA3798" t="s">
        <v>4</v>
      </c>
      <c r="AB3798" s="210">
        <v>37043.875</v>
      </c>
      <c r="AC3798" s="210">
        <v>37072.875</v>
      </c>
      <c r="AD3798">
        <f t="shared" si="306"/>
        <v>150000</v>
      </c>
    </row>
    <row r="3799" spans="1:30" x14ac:dyDescent="0.2">
      <c r="A3799" s="44" t="str">
        <f t="shared" si="301"/>
        <v>US Natural Gas Financial</v>
      </c>
      <c r="B3799" s="44" t="str">
        <f t="shared" si="302"/>
        <v>US</v>
      </c>
      <c r="C3799" s="44" t="str">
        <f t="shared" si="303"/>
        <v>Natural Gas</v>
      </c>
      <c r="D3799" s="44" t="str">
        <f t="shared" si="304"/>
        <v>Financial</v>
      </c>
      <c r="E3799" s="44">
        <f>IF(VLOOKUP(S3799,'DD-Lookup'!$J$6:$L$50,3,FALSE)="Monthly",(YEAR(AC3799)-YEAR(AB3799))*12+MONTH(AC3799)-MONTH(AB3799)+1,(AC3799-AB3799+1))</f>
        <v>30</v>
      </c>
      <c r="F3799" s="225">
        <f t="shared" si="305"/>
        <v>900000</v>
      </c>
      <c r="G3799" s="214">
        <v>1248807</v>
      </c>
      <c r="H3799" s="210">
        <v>37026.444004629629</v>
      </c>
      <c r="I3799" t="s">
        <v>4237</v>
      </c>
      <c r="M3799" t="s">
        <v>3795</v>
      </c>
      <c r="N3799" t="s">
        <v>3303</v>
      </c>
      <c r="O3799" t="s">
        <v>5</v>
      </c>
      <c r="P3799" s="211">
        <v>30000</v>
      </c>
      <c r="S3799" t="s">
        <v>3796</v>
      </c>
      <c r="T3799" t="s">
        <v>2685</v>
      </c>
      <c r="U3799" s="213">
        <v>-1.2500000000000001E-2</v>
      </c>
      <c r="V3799" t="s">
        <v>1259</v>
      </c>
      <c r="W3799" t="s">
        <v>1179</v>
      </c>
      <c r="X3799" t="s">
        <v>1180</v>
      </c>
      <c r="Y3799" t="s">
        <v>2803</v>
      </c>
      <c r="Z3799" t="s">
        <v>4117</v>
      </c>
      <c r="AA3799" t="s">
        <v>6</v>
      </c>
      <c r="AB3799" s="210">
        <v>37043.875</v>
      </c>
      <c r="AC3799" s="210">
        <v>37072.875</v>
      </c>
      <c r="AD3799">
        <f t="shared" si="306"/>
        <v>900000</v>
      </c>
    </row>
    <row r="3800" spans="1:30" x14ac:dyDescent="0.2">
      <c r="A3800" s="44" t="str">
        <f t="shared" si="301"/>
        <v xml:space="preserve"> Metals Financial</v>
      </c>
      <c r="B3800" s="44" t="str">
        <f t="shared" si="302"/>
        <v/>
      </c>
      <c r="C3800" s="44" t="str">
        <f t="shared" si="303"/>
        <v>Metals</v>
      </c>
      <c r="D3800" s="44" t="str">
        <f t="shared" si="304"/>
        <v>Financial</v>
      </c>
      <c r="E3800" s="44">
        <f>IF(VLOOKUP(S3800,'DD-Lookup'!$J$6:$L$50,3,FALSE)="Monthly",(YEAR(AC3800)-YEAR(AB3800))*12+MONTH(AC3800)-MONTH(AB3800)+1,(AC3800-AB3800+1))</f>
        <v>1</v>
      </c>
      <c r="F3800" s="225">
        <f t="shared" si="305"/>
        <v>10</v>
      </c>
      <c r="G3800" s="214">
        <v>1248808</v>
      </c>
      <c r="H3800" s="210">
        <v>37026.444027777776</v>
      </c>
      <c r="I3800" t="s">
        <v>2891</v>
      </c>
      <c r="M3800" t="s">
        <v>3801</v>
      </c>
      <c r="N3800" t="s">
        <v>2782</v>
      </c>
      <c r="O3800" t="s">
        <v>2783</v>
      </c>
      <c r="Q3800" s="211">
        <v>10</v>
      </c>
      <c r="S3800" t="s">
        <v>2684</v>
      </c>
      <c r="T3800" t="s">
        <v>2685</v>
      </c>
      <c r="U3800" s="213">
        <v>1509</v>
      </c>
      <c r="V3800" t="s">
        <v>2892</v>
      </c>
      <c r="W3800" t="s">
        <v>2732</v>
      </c>
      <c r="X3800" t="s">
        <v>2688</v>
      </c>
      <c r="Y3800" t="s">
        <v>2689</v>
      </c>
      <c r="Z3800" t="s">
        <v>2690</v>
      </c>
      <c r="AA3800">
        <v>2130292</v>
      </c>
    </row>
    <row r="3801" spans="1:30" x14ac:dyDescent="0.2">
      <c r="A3801" s="44" t="str">
        <f t="shared" si="301"/>
        <v>US Natural Gas Financial</v>
      </c>
      <c r="B3801" s="44" t="str">
        <f t="shared" si="302"/>
        <v>US</v>
      </c>
      <c r="C3801" s="44" t="str">
        <f t="shared" si="303"/>
        <v>Natural Gas</v>
      </c>
      <c r="D3801" s="44" t="str">
        <f t="shared" si="304"/>
        <v>Financial</v>
      </c>
      <c r="E3801" s="44">
        <f>IF(VLOOKUP(S3801,'DD-Lookup'!$J$6:$L$50,3,FALSE)="Monthly",(YEAR(AC3801)-YEAR(AB3801))*12+MONTH(AC3801)-MONTH(AB3801)+1,(AC3801-AB3801+1))</f>
        <v>30</v>
      </c>
      <c r="F3801" s="225">
        <f t="shared" si="305"/>
        <v>3000</v>
      </c>
      <c r="G3801" s="214">
        <v>1248809</v>
      </c>
      <c r="H3801" s="210">
        <v>37026.444074074076</v>
      </c>
      <c r="I3801" t="s">
        <v>3324</v>
      </c>
      <c r="M3801" t="s">
        <v>3795</v>
      </c>
      <c r="N3801" t="s">
        <v>1485</v>
      </c>
      <c r="O3801" t="s">
        <v>1486</v>
      </c>
      <c r="Q3801" s="211">
        <v>100</v>
      </c>
      <c r="S3801" t="s">
        <v>1215</v>
      </c>
      <c r="T3801" t="s">
        <v>2685</v>
      </c>
      <c r="U3801" s="213">
        <v>5.7500000000000002E-2</v>
      </c>
      <c r="V3801" t="s">
        <v>3325</v>
      </c>
      <c r="W3801" t="s">
        <v>1216</v>
      </c>
      <c r="X3801" t="s">
        <v>1217</v>
      </c>
      <c r="Y3801" t="s">
        <v>2803</v>
      </c>
      <c r="Z3801" t="s">
        <v>4117</v>
      </c>
      <c r="AA3801" t="s">
        <v>7</v>
      </c>
      <c r="AB3801" s="210">
        <v>37043</v>
      </c>
      <c r="AC3801" s="210">
        <v>37072</v>
      </c>
      <c r="AD3801">
        <f>(AC3801-AB3801+1)*SUM(P3801:Q3801)</f>
        <v>3000</v>
      </c>
    </row>
    <row r="3802" spans="1:30" x14ac:dyDescent="0.2">
      <c r="A3802" s="44" t="str">
        <f t="shared" si="301"/>
        <v>US Natural Gas Financial</v>
      </c>
      <c r="B3802" s="44" t="str">
        <f t="shared" si="302"/>
        <v>US</v>
      </c>
      <c r="C3802" s="44" t="str">
        <f t="shared" si="303"/>
        <v>Natural Gas</v>
      </c>
      <c r="D3802" s="44" t="str">
        <f t="shared" si="304"/>
        <v>Financial</v>
      </c>
      <c r="E3802" s="44">
        <f>IF(VLOOKUP(S3802,'DD-Lookup'!$J$6:$L$50,3,FALSE)="Monthly",(YEAR(AC3802)-YEAR(AB3802))*12+MONTH(AC3802)-MONTH(AB3802)+1,(AC3802-AB3802+1))</f>
        <v>30</v>
      </c>
      <c r="F3802" s="225">
        <f t="shared" si="305"/>
        <v>75000</v>
      </c>
      <c r="G3802" s="214">
        <v>1248812</v>
      </c>
      <c r="H3802" s="210">
        <v>37026.444143518522</v>
      </c>
      <c r="I3802" t="s">
        <v>3246</v>
      </c>
      <c r="M3802" t="s">
        <v>3795</v>
      </c>
      <c r="N3802" t="s">
        <v>3247</v>
      </c>
      <c r="O3802" t="s">
        <v>3248</v>
      </c>
      <c r="P3802" s="211">
        <v>2500</v>
      </c>
      <c r="S3802" t="s">
        <v>3796</v>
      </c>
      <c r="T3802" t="s">
        <v>2685</v>
      </c>
      <c r="U3802" s="213">
        <v>4.57</v>
      </c>
      <c r="V3802" t="s">
        <v>1397</v>
      </c>
      <c r="W3802" t="s">
        <v>3975</v>
      </c>
      <c r="X3802" t="s">
        <v>3250</v>
      </c>
      <c r="Y3802" t="s">
        <v>2803</v>
      </c>
      <c r="Z3802" t="s">
        <v>4117</v>
      </c>
      <c r="AA3802" t="s">
        <v>8</v>
      </c>
      <c r="AB3802" s="210">
        <v>37043.875</v>
      </c>
      <c r="AC3802" s="210">
        <v>37072.875</v>
      </c>
      <c r="AD3802">
        <f>(AC3802-AB3802+1)*SUM(P3802:Q3802)</f>
        <v>75000</v>
      </c>
    </row>
    <row r="3803" spans="1:30" x14ac:dyDescent="0.2">
      <c r="A3803" s="44" t="str">
        <f t="shared" si="301"/>
        <v>US Natural Gas Financial</v>
      </c>
      <c r="B3803" s="44" t="str">
        <f t="shared" si="302"/>
        <v>US</v>
      </c>
      <c r="C3803" s="44" t="str">
        <f t="shared" si="303"/>
        <v>Natural Gas</v>
      </c>
      <c r="D3803" s="44" t="str">
        <f t="shared" si="304"/>
        <v>Financial</v>
      </c>
      <c r="E3803" s="44">
        <f>IF(VLOOKUP(S3803,'DD-Lookup'!$J$6:$L$50,3,FALSE)="Monthly",(YEAR(AC3803)-YEAR(AB3803))*12+MONTH(AC3803)-MONTH(AB3803)+1,(AC3803-AB3803+1))</f>
        <v>31</v>
      </c>
      <c r="F3803" s="225">
        <f t="shared" si="305"/>
        <v>930000</v>
      </c>
      <c r="G3803" s="214">
        <v>1248813</v>
      </c>
      <c r="H3803" s="210">
        <v>37026.444224537037</v>
      </c>
      <c r="I3803" t="s">
        <v>3473</v>
      </c>
      <c r="M3803" t="s">
        <v>3795</v>
      </c>
      <c r="N3803" t="s">
        <v>3303</v>
      </c>
      <c r="O3803" t="s">
        <v>3401</v>
      </c>
      <c r="Q3803" s="211">
        <v>30000</v>
      </c>
      <c r="S3803" t="s">
        <v>3796</v>
      </c>
      <c r="T3803" t="s">
        <v>2685</v>
      </c>
      <c r="U3803" s="213">
        <v>0.57250000000000001</v>
      </c>
      <c r="V3803" t="s">
        <v>1589</v>
      </c>
      <c r="W3803" t="s">
        <v>3306</v>
      </c>
      <c r="X3803" t="s">
        <v>3307</v>
      </c>
      <c r="Y3803" t="s">
        <v>2803</v>
      </c>
      <c r="Z3803" t="s">
        <v>4117</v>
      </c>
      <c r="AA3803" t="s">
        <v>9</v>
      </c>
      <c r="AB3803" s="210">
        <v>37073.875</v>
      </c>
      <c r="AC3803" s="210">
        <v>37103.875</v>
      </c>
      <c r="AD3803">
        <f>(AC3803-AB3803+1)*SUM(P3803:Q3803)</f>
        <v>930000</v>
      </c>
    </row>
    <row r="3804" spans="1:30" x14ac:dyDescent="0.2">
      <c r="A3804" s="44" t="str">
        <f t="shared" si="301"/>
        <v>US Natural Gas Financial</v>
      </c>
      <c r="B3804" s="44" t="str">
        <f t="shared" si="302"/>
        <v>US</v>
      </c>
      <c r="C3804" s="44" t="str">
        <f t="shared" si="303"/>
        <v>Natural Gas</v>
      </c>
      <c r="D3804" s="44" t="str">
        <f t="shared" si="304"/>
        <v>Financial</v>
      </c>
      <c r="E3804" s="44">
        <f>IF(VLOOKUP(S3804,'DD-Lookup'!$J$6:$L$50,3,FALSE)="Monthly",(YEAR(AC3804)-YEAR(AB3804))*12+MONTH(AC3804)-MONTH(AB3804)+1,(AC3804-AB3804+1))</f>
        <v>16</v>
      </c>
      <c r="F3804" s="225">
        <f t="shared" si="305"/>
        <v>240000</v>
      </c>
      <c r="G3804" s="214">
        <v>1248814</v>
      </c>
      <c r="H3804" s="210">
        <v>37026.444236111114</v>
      </c>
      <c r="I3804" t="s">
        <v>1195</v>
      </c>
      <c r="M3804" t="s">
        <v>3795</v>
      </c>
      <c r="N3804" t="s">
        <v>3247</v>
      </c>
      <c r="O3804" t="s">
        <v>3422</v>
      </c>
      <c r="P3804" s="211">
        <v>15000</v>
      </c>
      <c r="S3804" t="s">
        <v>3796</v>
      </c>
      <c r="T3804" t="s">
        <v>2685</v>
      </c>
      <c r="U3804" s="213">
        <v>4.5149999999999997</v>
      </c>
      <c r="V3804" t="s">
        <v>1196</v>
      </c>
      <c r="W3804" t="s">
        <v>3424</v>
      </c>
      <c r="X3804" t="s">
        <v>3425</v>
      </c>
      <c r="Y3804" t="s">
        <v>2803</v>
      </c>
      <c r="Z3804" t="s">
        <v>4117</v>
      </c>
      <c r="AA3804" t="s">
        <v>10</v>
      </c>
      <c r="AB3804" s="210">
        <v>37027.875</v>
      </c>
      <c r="AC3804" s="210">
        <v>37042.875</v>
      </c>
      <c r="AD3804">
        <f>(AC3804-AB3804+1)*SUM(P3804:Q3804)</f>
        <v>240000</v>
      </c>
    </row>
    <row r="3805" spans="1:30" x14ac:dyDescent="0.2">
      <c r="A3805" s="44" t="str">
        <f t="shared" si="301"/>
        <v xml:space="preserve"> Natural Gas Physical</v>
      </c>
      <c r="B3805" s="44" t="str">
        <f t="shared" si="302"/>
        <v/>
      </c>
      <c r="C3805" s="44" t="str">
        <f t="shared" si="303"/>
        <v>Natural Gas</v>
      </c>
      <c r="D3805" s="44" t="str">
        <f t="shared" si="304"/>
        <v>Physical</v>
      </c>
      <c r="E3805" s="44">
        <f>IF(VLOOKUP(S3805,'DD-Lookup'!$J$6:$L$50,3,FALSE)="Monthly",(YEAR(AC3805)-YEAR(AB3805))*12+MONTH(AC3805)-MONTH(AB3805)+1,(AC3805-AB3805+1))</f>
        <v>1</v>
      </c>
      <c r="F3805" s="225">
        <f t="shared" si="305"/>
        <v>10000</v>
      </c>
      <c r="G3805" s="214">
        <v>1248816</v>
      </c>
      <c r="H3805" s="210">
        <v>37026.444247685184</v>
      </c>
      <c r="I3805" t="s">
        <v>3246</v>
      </c>
      <c r="M3805" t="s">
        <v>3795</v>
      </c>
      <c r="N3805" t="s">
        <v>3623</v>
      </c>
      <c r="O3805" t="s">
        <v>3624</v>
      </c>
      <c r="Q3805" s="211">
        <v>10000</v>
      </c>
      <c r="S3805" t="s">
        <v>4320</v>
      </c>
      <c r="T3805" t="s">
        <v>3625</v>
      </c>
      <c r="U3805" s="213">
        <v>6.09</v>
      </c>
      <c r="V3805" t="s">
        <v>2033</v>
      </c>
      <c r="W3805" t="s">
        <v>3627</v>
      </c>
      <c r="X3805" t="s">
        <v>3628</v>
      </c>
      <c r="Y3805" t="s">
        <v>3280</v>
      </c>
      <c r="Z3805" t="s">
        <v>4118</v>
      </c>
      <c r="AA3805">
        <v>790711</v>
      </c>
      <c r="AB3805" s="210">
        <v>37026.875</v>
      </c>
      <c r="AC3805" s="210">
        <v>37026.875</v>
      </c>
    </row>
    <row r="3806" spans="1:30" x14ac:dyDescent="0.2">
      <c r="A3806" s="44" t="str">
        <f t="shared" si="301"/>
        <v>US Natural Gas Financial</v>
      </c>
      <c r="B3806" s="44" t="str">
        <f t="shared" si="302"/>
        <v>US</v>
      </c>
      <c r="C3806" s="44" t="str">
        <f t="shared" si="303"/>
        <v>Natural Gas</v>
      </c>
      <c r="D3806" s="44" t="str">
        <f t="shared" si="304"/>
        <v>Financial</v>
      </c>
      <c r="E3806" s="44">
        <f>IF(VLOOKUP(S3806,'DD-Lookup'!$J$6:$L$50,3,FALSE)="Monthly",(YEAR(AC3806)-YEAR(AB3806))*12+MONTH(AC3806)-MONTH(AB3806)+1,(AC3806-AB3806+1))</f>
        <v>151</v>
      </c>
      <c r="F3806" s="225">
        <f t="shared" si="305"/>
        <v>1510000</v>
      </c>
      <c r="G3806" s="214">
        <v>1248817</v>
      </c>
      <c r="H3806" s="210">
        <v>37026.444328703707</v>
      </c>
      <c r="I3806" t="s">
        <v>3212</v>
      </c>
      <c r="M3806" t="s">
        <v>3795</v>
      </c>
      <c r="N3806" t="s">
        <v>3303</v>
      </c>
      <c r="O3806" t="s">
        <v>3304</v>
      </c>
      <c r="Q3806" s="211">
        <v>10000</v>
      </c>
      <c r="S3806" t="s">
        <v>3796</v>
      </c>
      <c r="T3806" t="s">
        <v>2685</v>
      </c>
      <c r="U3806" s="213">
        <v>1.63</v>
      </c>
      <c r="V3806" t="s">
        <v>3629</v>
      </c>
      <c r="W3806" t="s">
        <v>3306</v>
      </c>
      <c r="X3806" t="s">
        <v>3307</v>
      </c>
      <c r="Y3806" t="s">
        <v>2803</v>
      </c>
      <c r="Z3806" t="s">
        <v>4117</v>
      </c>
      <c r="AA3806" t="s">
        <v>11</v>
      </c>
      <c r="AB3806" s="210">
        <v>37196</v>
      </c>
      <c r="AC3806" s="210">
        <v>37346</v>
      </c>
      <c r="AD3806">
        <f>(AC3806-AB3806+1)*SUM(P3806:Q3806)</f>
        <v>1510000</v>
      </c>
    </row>
    <row r="3807" spans="1:30" x14ac:dyDescent="0.2">
      <c r="A3807" s="44" t="str">
        <f t="shared" si="301"/>
        <v>US Natural Gas Financial</v>
      </c>
      <c r="B3807" s="44" t="str">
        <f t="shared" si="302"/>
        <v>US</v>
      </c>
      <c r="C3807" s="44" t="str">
        <f t="shared" si="303"/>
        <v>Natural Gas</v>
      </c>
      <c r="D3807" s="44" t="str">
        <f t="shared" si="304"/>
        <v>Financial</v>
      </c>
      <c r="E3807" s="44">
        <f>IF(VLOOKUP(S3807,'DD-Lookup'!$J$6:$L$50,3,FALSE)="Monthly",(YEAR(AC3807)-YEAR(AB3807))*12+MONTH(AC3807)-MONTH(AB3807)+1,(AC3807-AB3807+1))</f>
        <v>153</v>
      </c>
      <c r="F3807" s="225">
        <f t="shared" si="305"/>
        <v>382500</v>
      </c>
      <c r="G3807" s="214">
        <v>1248818</v>
      </c>
      <c r="H3807" s="210">
        <v>37026.444340277776</v>
      </c>
      <c r="I3807" t="s">
        <v>3386</v>
      </c>
      <c r="M3807" t="s">
        <v>3795</v>
      </c>
      <c r="N3807" t="s">
        <v>3247</v>
      </c>
      <c r="O3807" t="s">
        <v>3430</v>
      </c>
      <c r="Q3807" s="211">
        <v>2500</v>
      </c>
      <c r="S3807" t="s">
        <v>3796</v>
      </c>
      <c r="T3807" t="s">
        <v>2685</v>
      </c>
      <c r="U3807" s="213">
        <v>4.68</v>
      </c>
      <c r="V3807" t="s">
        <v>1228</v>
      </c>
      <c r="W3807" t="s">
        <v>3975</v>
      </c>
      <c r="X3807" t="s">
        <v>3250</v>
      </c>
      <c r="Y3807" t="s">
        <v>2803</v>
      </c>
      <c r="Z3807" t="s">
        <v>4117</v>
      </c>
      <c r="AA3807" t="s">
        <v>12</v>
      </c>
      <c r="AB3807" s="210">
        <v>37043</v>
      </c>
      <c r="AC3807" s="210">
        <v>37195</v>
      </c>
      <c r="AD3807">
        <f>(AC3807-AB3807+1)*SUM(P3807:Q3807)</f>
        <v>382500</v>
      </c>
    </row>
    <row r="3808" spans="1:30" x14ac:dyDescent="0.2">
      <c r="A3808" s="44" t="str">
        <f t="shared" si="301"/>
        <v>US Natural Gas Financial</v>
      </c>
      <c r="B3808" s="44" t="str">
        <f t="shared" si="302"/>
        <v>US</v>
      </c>
      <c r="C3808" s="44" t="str">
        <f t="shared" si="303"/>
        <v>Natural Gas</v>
      </c>
      <c r="D3808" s="44" t="str">
        <f t="shared" si="304"/>
        <v>Financial</v>
      </c>
      <c r="E3808" s="44">
        <f>IF(VLOOKUP(S3808,'DD-Lookup'!$J$6:$L$50,3,FALSE)="Monthly",(YEAR(AC3808)-YEAR(AB3808))*12+MONTH(AC3808)-MONTH(AB3808)+1,(AC3808-AB3808+1))</f>
        <v>16</v>
      </c>
      <c r="F3808" s="225">
        <f t="shared" si="305"/>
        <v>400000</v>
      </c>
      <c r="G3808" s="214">
        <v>1248819</v>
      </c>
      <c r="H3808" s="210">
        <v>37026.444351851853</v>
      </c>
      <c r="I3808" t="s">
        <v>3287</v>
      </c>
      <c r="M3808" t="s">
        <v>3795</v>
      </c>
      <c r="N3808" t="s">
        <v>3247</v>
      </c>
      <c r="O3808" t="s">
        <v>0</v>
      </c>
      <c r="Q3808" s="211">
        <v>25000</v>
      </c>
      <c r="S3808" t="s">
        <v>3796</v>
      </c>
      <c r="T3808" t="s">
        <v>2685</v>
      </c>
      <c r="U3808" s="213">
        <v>4.5549999999999997</v>
      </c>
      <c r="V3808" t="s">
        <v>2126</v>
      </c>
      <c r="W3808" t="s">
        <v>1070</v>
      </c>
      <c r="X3808" t="s">
        <v>1071</v>
      </c>
      <c r="Y3808" t="s">
        <v>2803</v>
      </c>
      <c r="Z3808" t="s">
        <v>4117</v>
      </c>
      <c r="AA3808" t="s">
        <v>13</v>
      </c>
      <c r="AB3808" s="210">
        <v>37027.875</v>
      </c>
      <c r="AC3808" s="210">
        <v>37042.875</v>
      </c>
      <c r="AD3808">
        <f>(AC3808-AB3808+1)*SUM(P3808:Q3808)</f>
        <v>400000</v>
      </c>
    </row>
    <row r="3809" spans="1:30" x14ac:dyDescent="0.2">
      <c r="A3809" s="44" t="str">
        <f t="shared" si="301"/>
        <v xml:space="preserve"> Natural Gas Physical</v>
      </c>
      <c r="B3809" s="44" t="str">
        <f t="shared" si="302"/>
        <v/>
      </c>
      <c r="C3809" s="44" t="str">
        <f t="shared" si="303"/>
        <v>Natural Gas</v>
      </c>
      <c r="D3809" s="44" t="str">
        <f t="shared" si="304"/>
        <v>Physical</v>
      </c>
      <c r="E3809" s="44">
        <f>IF(VLOOKUP(S3809,'DD-Lookup'!$J$6:$L$50,3,FALSE)="Monthly",(YEAR(AC3809)-YEAR(AB3809))*12+MONTH(AC3809)-MONTH(AB3809)+1,(AC3809-AB3809+1))</f>
        <v>1</v>
      </c>
      <c r="F3809" s="225">
        <f t="shared" si="305"/>
        <v>10000</v>
      </c>
      <c r="G3809" s="214">
        <v>1248821</v>
      </c>
      <c r="H3809" s="210">
        <v>37026.444467592592</v>
      </c>
      <c r="I3809" t="s">
        <v>3246</v>
      </c>
      <c r="M3809" t="s">
        <v>3795</v>
      </c>
      <c r="N3809" t="s">
        <v>3623</v>
      </c>
      <c r="O3809" t="s">
        <v>3624</v>
      </c>
      <c r="Q3809" s="211">
        <v>10000</v>
      </c>
      <c r="S3809" t="s">
        <v>4320</v>
      </c>
      <c r="T3809" t="s">
        <v>3625</v>
      </c>
      <c r="U3809" s="213">
        <v>6.0949999999999998</v>
      </c>
      <c r="V3809" t="s">
        <v>2033</v>
      </c>
      <c r="W3809" t="s">
        <v>3627</v>
      </c>
      <c r="X3809" t="s">
        <v>3628</v>
      </c>
      <c r="Y3809" t="s">
        <v>3280</v>
      </c>
      <c r="Z3809" t="s">
        <v>4118</v>
      </c>
      <c r="AA3809">
        <v>790712</v>
      </c>
      <c r="AB3809" s="210">
        <v>37026.875</v>
      </c>
      <c r="AC3809" s="210">
        <v>37026.875</v>
      </c>
    </row>
    <row r="3810" spans="1:30" x14ac:dyDescent="0.2">
      <c r="A3810" s="44" t="str">
        <f t="shared" si="301"/>
        <v xml:space="preserve"> Natural Gas Physical</v>
      </c>
      <c r="B3810" s="44" t="str">
        <f t="shared" si="302"/>
        <v/>
      </c>
      <c r="C3810" s="44" t="str">
        <f t="shared" si="303"/>
        <v>Natural Gas</v>
      </c>
      <c r="D3810" s="44" t="str">
        <f t="shared" si="304"/>
        <v>Physical</v>
      </c>
      <c r="E3810" s="44">
        <f>IF(VLOOKUP(S3810,'DD-Lookup'!$J$6:$L$50,3,FALSE)="Monthly",(YEAR(AC3810)-YEAR(AB3810))*12+MONTH(AC3810)-MONTH(AB3810)+1,(AC3810-AB3810+1))</f>
        <v>5</v>
      </c>
      <c r="F3810" s="225">
        <f t="shared" si="305"/>
        <v>250000</v>
      </c>
      <c r="G3810" s="214">
        <v>1248822</v>
      </c>
      <c r="H3810" s="210">
        <v>37026.444479166668</v>
      </c>
      <c r="I3810" t="s">
        <v>3010</v>
      </c>
      <c r="M3810" t="s">
        <v>3795</v>
      </c>
      <c r="N3810" t="s">
        <v>2837</v>
      </c>
      <c r="O3810" t="s">
        <v>14</v>
      </c>
      <c r="P3810" s="211">
        <v>50000</v>
      </c>
      <c r="S3810" t="s">
        <v>2839</v>
      </c>
      <c r="T3810" t="s">
        <v>2840</v>
      </c>
      <c r="U3810" s="213">
        <v>22.45</v>
      </c>
      <c r="V3810" t="s">
        <v>1834</v>
      </c>
      <c r="W3810" t="s">
        <v>2863</v>
      </c>
      <c r="X3810" t="s">
        <v>2843</v>
      </c>
      <c r="Y3810" t="s">
        <v>2844</v>
      </c>
      <c r="Z3810" t="s">
        <v>2712</v>
      </c>
      <c r="AA3810">
        <v>102960</v>
      </c>
      <c r="AB3810" s="210">
        <v>37032.875</v>
      </c>
      <c r="AC3810" s="210">
        <v>37036.875</v>
      </c>
    </row>
    <row r="3811" spans="1:30" x14ac:dyDescent="0.2">
      <c r="A3811" s="44" t="str">
        <f t="shared" si="301"/>
        <v xml:space="preserve"> Metals Financial</v>
      </c>
      <c r="B3811" s="44" t="str">
        <f t="shared" si="302"/>
        <v/>
      </c>
      <c r="C3811" s="44" t="str">
        <f t="shared" si="303"/>
        <v>Metals</v>
      </c>
      <c r="D3811" s="44" t="str">
        <f t="shared" si="304"/>
        <v>Financial</v>
      </c>
      <c r="E3811" s="44">
        <f>IF(VLOOKUP(S3811,'DD-Lookup'!$J$6:$L$50,3,FALSE)="Monthly",(YEAR(AC3811)-YEAR(AB3811))*12+MONTH(AC3811)-MONTH(AB3811)+1,(AC3811-AB3811+1))</f>
        <v>1</v>
      </c>
      <c r="F3811" s="225">
        <f t="shared" si="305"/>
        <v>10</v>
      </c>
      <c r="G3811" s="214">
        <v>1248823</v>
      </c>
      <c r="H3811" s="210">
        <v>37026.444490740738</v>
      </c>
      <c r="I3811" t="s">
        <v>2806</v>
      </c>
      <c r="M3811" t="s">
        <v>3801</v>
      </c>
      <c r="N3811" t="s">
        <v>2782</v>
      </c>
      <c r="O3811" t="s">
        <v>2783</v>
      </c>
      <c r="Q3811" s="211">
        <v>10</v>
      </c>
      <c r="S3811" t="s">
        <v>2684</v>
      </c>
      <c r="T3811" t="s">
        <v>2685</v>
      </c>
      <c r="U3811" s="213">
        <v>1510</v>
      </c>
      <c r="V3811" t="s">
        <v>2905</v>
      </c>
      <c r="W3811" t="s">
        <v>2732</v>
      </c>
      <c r="X3811" t="s">
        <v>2688</v>
      </c>
      <c r="Y3811" t="s">
        <v>2689</v>
      </c>
      <c r="Z3811" t="s">
        <v>2690</v>
      </c>
      <c r="AA3811">
        <v>2130298</v>
      </c>
    </row>
    <row r="3812" spans="1:30" x14ac:dyDescent="0.2">
      <c r="A3812" s="44" t="str">
        <f t="shared" si="301"/>
        <v xml:space="preserve"> Metals Financial</v>
      </c>
      <c r="B3812" s="44" t="str">
        <f t="shared" si="302"/>
        <v/>
      </c>
      <c r="C3812" s="44" t="str">
        <f t="shared" si="303"/>
        <v>Metals</v>
      </c>
      <c r="D3812" s="44" t="str">
        <f t="shared" si="304"/>
        <v>Financial</v>
      </c>
      <c r="E3812" s="44">
        <f>IF(VLOOKUP(S3812,'DD-Lookup'!$J$6:$L$50,3,FALSE)="Monthly",(YEAR(AC3812)-YEAR(AB3812))*12+MONTH(AC3812)-MONTH(AB3812)+1,(AC3812-AB3812+1))</f>
        <v>1</v>
      </c>
      <c r="F3812" s="225">
        <f t="shared" si="305"/>
        <v>10</v>
      </c>
      <c r="G3812" s="214">
        <v>1248824</v>
      </c>
      <c r="H3812" s="210">
        <v>37026.444502314815</v>
      </c>
      <c r="I3812" t="s">
        <v>2791</v>
      </c>
      <c r="M3812" t="s">
        <v>3801</v>
      </c>
      <c r="N3812" t="s">
        <v>2782</v>
      </c>
      <c r="O3812" t="s">
        <v>2783</v>
      </c>
      <c r="Q3812" s="211">
        <v>10</v>
      </c>
      <c r="S3812" t="s">
        <v>2684</v>
      </c>
      <c r="T3812" t="s">
        <v>2685</v>
      </c>
      <c r="U3812" s="213">
        <v>1510</v>
      </c>
      <c r="V3812" t="s">
        <v>2795</v>
      </c>
      <c r="W3812" t="s">
        <v>2732</v>
      </c>
      <c r="X3812" t="s">
        <v>2688</v>
      </c>
      <c r="Y3812" t="s">
        <v>2689</v>
      </c>
      <c r="Z3812" t="s">
        <v>2690</v>
      </c>
      <c r="AA3812">
        <v>2130300</v>
      </c>
    </row>
    <row r="3813" spans="1:30" x14ac:dyDescent="0.2">
      <c r="A3813" s="44" t="str">
        <f t="shared" si="301"/>
        <v xml:space="preserve"> Metals Financial</v>
      </c>
      <c r="B3813" s="44" t="str">
        <f t="shared" si="302"/>
        <v/>
      </c>
      <c r="C3813" s="44" t="str">
        <f t="shared" si="303"/>
        <v>Metals</v>
      </c>
      <c r="D3813" s="44" t="str">
        <f t="shared" si="304"/>
        <v>Financial</v>
      </c>
      <c r="E3813" s="44">
        <f>IF(VLOOKUP(S3813,'DD-Lookup'!$J$6:$L$50,3,FALSE)="Monthly",(YEAR(AC3813)-YEAR(AB3813))*12+MONTH(AC3813)-MONTH(AB3813)+1,(AC3813-AB3813+1))</f>
        <v>1</v>
      </c>
      <c r="F3813" s="225">
        <f t="shared" si="305"/>
        <v>20</v>
      </c>
      <c r="G3813" s="214">
        <v>1248825</v>
      </c>
      <c r="H3813" s="210">
        <v>37026.444525462961</v>
      </c>
      <c r="I3813" t="s">
        <v>2908</v>
      </c>
      <c r="M3813" t="s">
        <v>3801</v>
      </c>
      <c r="N3813" t="s">
        <v>2682</v>
      </c>
      <c r="O3813" t="s">
        <v>2683</v>
      </c>
      <c r="Q3813" s="211">
        <v>20</v>
      </c>
      <c r="S3813" t="s">
        <v>2684</v>
      </c>
      <c r="T3813" t="s">
        <v>2685</v>
      </c>
      <c r="U3813" s="213">
        <v>1671</v>
      </c>
      <c r="V3813" t="s">
        <v>2347</v>
      </c>
      <c r="W3813" t="s">
        <v>2732</v>
      </c>
      <c r="X3813" t="s">
        <v>2688</v>
      </c>
      <c r="Y3813" t="s">
        <v>2689</v>
      </c>
      <c r="Z3813" t="s">
        <v>2690</v>
      </c>
      <c r="AA3813">
        <v>2130304</v>
      </c>
    </row>
    <row r="3814" spans="1:30" x14ac:dyDescent="0.2">
      <c r="A3814" s="44" t="str">
        <f t="shared" si="301"/>
        <v>US Natural Gas Financial</v>
      </c>
      <c r="B3814" s="44" t="str">
        <f t="shared" si="302"/>
        <v>US</v>
      </c>
      <c r="C3814" s="44" t="str">
        <f t="shared" si="303"/>
        <v>Natural Gas</v>
      </c>
      <c r="D3814" s="44" t="str">
        <f t="shared" si="304"/>
        <v>Financial</v>
      </c>
      <c r="E3814" s="44">
        <f>IF(VLOOKUP(S3814,'DD-Lookup'!$J$6:$L$50,3,FALSE)="Monthly",(YEAR(AC3814)-YEAR(AB3814))*12+MONTH(AC3814)-MONTH(AB3814)+1,(AC3814-AB3814+1))</f>
        <v>151</v>
      </c>
      <c r="F3814" s="225">
        <f t="shared" si="305"/>
        <v>1510000</v>
      </c>
      <c r="G3814" s="214">
        <v>1248826</v>
      </c>
      <c r="H3814" s="210">
        <v>37026.444537037038</v>
      </c>
      <c r="I3814" t="s">
        <v>3212</v>
      </c>
      <c r="M3814" t="s">
        <v>3795</v>
      </c>
      <c r="N3814" t="s">
        <v>3303</v>
      </c>
      <c r="O3814" t="s">
        <v>3304</v>
      </c>
      <c r="Q3814" s="211">
        <v>10000</v>
      </c>
      <c r="S3814" t="s">
        <v>3796</v>
      </c>
      <c r="T3814" t="s">
        <v>2685</v>
      </c>
      <c r="U3814" s="213">
        <v>1.63</v>
      </c>
      <c r="V3814" t="s">
        <v>3629</v>
      </c>
      <c r="W3814" t="s">
        <v>3306</v>
      </c>
      <c r="X3814" t="s">
        <v>3307</v>
      </c>
      <c r="Y3814" t="s">
        <v>2803</v>
      </c>
      <c r="Z3814" t="s">
        <v>4117</v>
      </c>
      <c r="AA3814" t="s">
        <v>15</v>
      </c>
      <c r="AB3814" s="210">
        <v>37196</v>
      </c>
      <c r="AC3814" s="210">
        <v>37346</v>
      </c>
      <c r="AD3814">
        <f>(AC3814-AB3814+1)*SUM(P3814:Q3814)</f>
        <v>1510000</v>
      </c>
    </row>
    <row r="3815" spans="1:30" x14ac:dyDescent="0.2">
      <c r="A3815" s="44" t="str">
        <f t="shared" si="301"/>
        <v>US Power Physical</v>
      </c>
      <c r="B3815" s="44" t="str">
        <f t="shared" si="302"/>
        <v>US</v>
      </c>
      <c r="C3815" s="44" t="str">
        <f t="shared" si="303"/>
        <v>Power</v>
      </c>
      <c r="D3815" s="44" t="str">
        <f t="shared" si="304"/>
        <v>Physical</v>
      </c>
      <c r="E3815" s="44">
        <f>IF(VLOOKUP(S3815,'DD-Lookup'!$J$6:$L$50,3,FALSE)="Monthly",(YEAR(AC3815)-YEAR(AB3815))*12+MONTH(AC3815)-MONTH(AB3815)+1,(AC3815-AB3815+1))</f>
        <v>30</v>
      </c>
      <c r="F3815" s="225">
        <f t="shared" si="305"/>
        <v>1500</v>
      </c>
      <c r="G3815" s="214">
        <v>1248827</v>
      </c>
      <c r="H3815" s="210">
        <v>37026.444548611114</v>
      </c>
      <c r="I3815" t="s">
        <v>3145</v>
      </c>
      <c r="M3815" t="s">
        <v>3886</v>
      </c>
      <c r="N3815" t="s">
        <v>3096</v>
      </c>
      <c r="O3815" t="s">
        <v>3241</v>
      </c>
      <c r="Q3815" s="211">
        <v>50</v>
      </c>
      <c r="S3815" t="s">
        <v>3794</v>
      </c>
      <c r="T3815" t="s">
        <v>2685</v>
      </c>
      <c r="U3815" s="213">
        <v>46.6</v>
      </c>
      <c r="V3815" t="s">
        <v>16</v>
      </c>
      <c r="W3815" t="s">
        <v>3243</v>
      </c>
      <c r="X3815" t="s">
        <v>3244</v>
      </c>
      <c r="Y3815" t="s">
        <v>3074</v>
      </c>
      <c r="Z3815" t="s">
        <v>4112</v>
      </c>
      <c r="AA3815">
        <v>611428.1</v>
      </c>
      <c r="AB3815" s="210">
        <v>37135.594444444447</v>
      </c>
      <c r="AC3815" s="210">
        <v>37164.594444444447</v>
      </c>
    </row>
    <row r="3816" spans="1:30" x14ac:dyDescent="0.2">
      <c r="A3816" s="44" t="str">
        <f t="shared" si="301"/>
        <v>US Crude Financial</v>
      </c>
      <c r="B3816" s="44" t="str">
        <f t="shared" si="302"/>
        <v>US</v>
      </c>
      <c r="C3816" s="44" t="str">
        <f t="shared" si="303"/>
        <v>Crude</v>
      </c>
      <c r="D3816" s="44" t="str">
        <f t="shared" si="304"/>
        <v>Financial</v>
      </c>
      <c r="E3816" s="44">
        <f>IF(VLOOKUP(S3816,'DD-Lookup'!$J$6:$L$50,3,FALSE)="Monthly",(YEAR(AC3816)-YEAR(AB3816))*12+MONTH(AC3816)-MONTH(AB3816)+1,(AC3816-AB3816+1))</f>
        <v>1</v>
      </c>
      <c r="F3816" s="225">
        <f t="shared" si="305"/>
        <v>50000</v>
      </c>
      <c r="G3816" s="214">
        <v>1248828</v>
      </c>
      <c r="H3816" s="210">
        <v>37026.444560185184</v>
      </c>
      <c r="I3816" t="s">
        <v>3045</v>
      </c>
      <c r="M3816" t="s">
        <v>4216</v>
      </c>
      <c r="N3816" t="s">
        <v>3046</v>
      </c>
      <c r="O3816" t="s">
        <v>3047</v>
      </c>
      <c r="P3816" s="211">
        <v>50000</v>
      </c>
      <c r="S3816" t="s">
        <v>3802</v>
      </c>
      <c r="T3816" t="s">
        <v>2685</v>
      </c>
      <c r="U3816" s="213">
        <v>28.7</v>
      </c>
      <c r="V3816" t="s">
        <v>3575</v>
      </c>
      <c r="W3816" t="s">
        <v>3049</v>
      </c>
      <c r="X3816" t="s">
        <v>3050</v>
      </c>
      <c r="Y3816" t="s">
        <v>2803</v>
      </c>
      <c r="Z3816" t="s">
        <v>4117</v>
      </c>
      <c r="AA3816" t="s">
        <v>17</v>
      </c>
      <c r="AB3816" s="210">
        <v>37043</v>
      </c>
      <c r="AC3816" s="210">
        <v>37072</v>
      </c>
    </row>
    <row r="3817" spans="1:30" x14ac:dyDescent="0.2">
      <c r="A3817" s="44" t="str">
        <f t="shared" si="301"/>
        <v>US Natural Gas Financial</v>
      </c>
      <c r="B3817" s="44" t="str">
        <f t="shared" si="302"/>
        <v>US</v>
      </c>
      <c r="C3817" s="44" t="str">
        <f t="shared" si="303"/>
        <v>Natural Gas</v>
      </c>
      <c r="D3817" s="44" t="str">
        <f t="shared" si="304"/>
        <v>Financial</v>
      </c>
      <c r="E3817" s="44">
        <f>IF(VLOOKUP(S3817,'DD-Lookup'!$J$6:$L$50,3,FALSE)="Monthly",(YEAR(AC3817)-YEAR(AB3817))*12+MONTH(AC3817)-MONTH(AB3817)+1,(AC3817-AB3817+1))</f>
        <v>16</v>
      </c>
      <c r="F3817" s="225">
        <f t="shared" si="305"/>
        <v>240000</v>
      </c>
      <c r="G3817" s="214">
        <v>1248829</v>
      </c>
      <c r="H3817" s="210">
        <v>37026.444594907407</v>
      </c>
      <c r="I3817" t="s">
        <v>3195</v>
      </c>
      <c r="M3817" t="s">
        <v>3795</v>
      </c>
      <c r="N3817" t="s">
        <v>3247</v>
      </c>
      <c r="O3817" t="s">
        <v>3422</v>
      </c>
      <c r="P3817" s="211">
        <v>15000</v>
      </c>
      <c r="S3817" t="s">
        <v>3796</v>
      </c>
      <c r="T3817" t="s">
        <v>2685</v>
      </c>
      <c r="U3817" s="213">
        <v>4.51</v>
      </c>
      <c r="V3817" t="s">
        <v>1293</v>
      </c>
      <c r="W3817" t="s">
        <v>3424</v>
      </c>
      <c r="X3817" t="s">
        <v>3425</v>
      </c>
      <c r="Y3817" t="s">
        <v>2803</v>
      </c>
      <c r="Z3817" t="s">
        <v>4117</v>
      </c>
      <c r="AA3817" t="s">
        <v>18</v>
      </c>
      <c r="AB3817" s="210">
        <v>37027.875</v>
      </c>
      <c r="AC3817" s="210">
        <v>37042.875</v>
      </c>
      <c r="AD3817">
        <f>(AC3817-AB3817+1)*SUM(P3817:Q3817)</f>
        <v>240000</v>
      </c>
    </row>
    <row r="3818" spans="1:30" x14ac:dyDescent="0.2">
      <c r="A3818" s="44" t="str">
        <f t="shared" si="301"/>
        <v xml:space="preserve"> Natural Gas Physical</v>
      </c>
      <c r="B3818" s="44" t="str">
        <f t="shared" si="302"/>
        <v/>
      </c>
      <c r="C3818" s="44" t="str">
        <f t="shared" si="303"/>
        <v>Natural Gas</v>
      </c>
      <c r="D3818" s="44" t="str">
        <f t="shared" si="304"/>
        <v>Physical</v>
      </c>
      <c r="E3818" s="44">
        <f>IF(VLOOKUP(S3818,'DD-Lookup'!$J$6:$L$50,3,FALSE)="Monthly",(YEAR(AC3818)-YEAR(AB3818))*12+MONTH(AC3818)-MONTH(AB3818)+1,(AC3818-AB3818+1))</f>
        <v>1</v>
      </c>
      <c r="F3818" s="225">
        <f t="shared" si="305"/>
        <v>3000</v>
      </c>
      <c r="G3818" s="214">
        <v>1248830</v>
      </c>
      <c r="H3818" s="210">
        <v>37026.444606481484</v>
      </c>
      <c r="I3818" t="s">
        <v>2164</v>
      </c>
      <c r="M3818" t="s">
        <v>3795</v>
      </c>
      <c r="N3818" t="s">
        <v>3623</v>
      </c>
      <c r="O3818" t="s">
        <v>3624</v>
      </c>
      <c r="P3818" s="211">
        <v>3000</v>
      </c>
      <c r="S3818" t="s">
        <v>4320</v>
      </c>
      <c r="T3818" t="s">
        <v>3625</v>
      </c>
      <c r="U3818" s="213">
        <v>6.09</v>
      </c>
      <c r="V3818" t="s">
        <v>2165</v>
      </c>
      <c r="W3818" t="s">
        <v>3627</v>
      </c>
      <c r="X3818" t="s">
        <v>3628</v>
      </c>
      <c r="Y3818" t="s">
        <v>3280</v>
      </c>
      <c r="Z3818" t="s">
        <v>4118</v>
      </c>
      <c r="AA3818">
        <v>790713</v>
      </c>
      <c r="AB3818" s="210">
        <v>37026.875</v>
      </c>
      <c r="AC3818" s="210">
        <v>37026.875</v>
      </c>
    </row>
    <row r="3819" spans="1:30" x14ac:dyDescent="0.2">
      <c r="A3819" s="44" t="str">
        <f t="shared" si="301"/>
        <v xml:space="preserve"> Oil Products Financial</v>
      </c>
      <c r="B3819" s="44" t="str">
        <f t="shared" si="302"/>
        <v/>
      </c>
      <c r="C3819" s="44" t="str">
        <f t="shared" si="303"/>
        <v>Oil Products</v>
      </c>
      <c r="D3819" s="44" t="str">
        <f t="shared" si="304"/>
        <v>Financial</v>
      </c>
      <c r="E3819" s="44">
        <f>IF(VLOOKUP(S3819,'DD-Lookup'!$J$6:$L$50,3,FALSE)="Monthly",(YEAR(AC3819)-YEAR(AB3819))*12+MONTH(AC3819)-MONTH(AB3819)+1,(AC3819-AB3819+1))</f>
        <v>30</v>
      </c>
      <c r="F3819" s="225">
        <f t="shared" si="305"/>
        <v>150000</v>
      </c>
      <c r="G3819" s="214">
        <v>1248834</v>
      </c>
      <c r="H3819" s="210">
        <v>37026.444756944446</v>
      </c>
      <c r="I3819" t="s">
        <v>3078</v>
      </c>
      <c r="M3819" t="s">
        <v>3799</v>
      </c>
      <c r="N3819" t="s">
        <v>3079</v>
      </c>
      <c r="O3819" t="s">
        <v>3080</v>
      </c>
      <c r="P3819" s="211">
        <v>5000</v>
      </c>
      <c r="S3819" t="s">
        <v>3803</v>
      </c>
      <c r="T3819" t="s">
        <v>2685</v>
      </c>
      <c r="U3819" s="213">
        <v>229.75</v>
      </c>
      <c r="V3819" t="s">
        <v>3081</v>
      </c>
      <c r="W3819" t="s">
        <v>3082</v>
      </c>
      <c r="X3819" t="s">
        <v>3083</v>
      </c>
      <c r="Y3819" t="s">
        <v>2803</v>
      </c>
      <c r="Z3819" t="s">
        <v>2942</v>
      </c>
      <c r="AA3819" t="s">
        <v>19</v>
      </c>
      <c r="AB3819" s="210">
        <v>37043</v>
      </c>
      <c r="AC3819" s="210">
        <v>37072</v>
      </c>
    </row>
    <row r="3820" spans="1:30" x14ac:dyDescent="0.2">
      <c r="A3820" s="44" t="str">
        <f t="shared" si="301"/>
        <v>US Power Physical</v>
      </c>
      <c r="B3820" s="44" t="str">
        <f t="shared" si="302"/>
        <v>US</v>
      </c>
      <c r="C3820" s="44" t="str">
        <f t="shared" si="303"/>
        <v>Power</v>
      </c>
      <c r="D3820" s="44" t="str">
        <f t="shared" si="304"/>
        <v>Physical</v>
      </c>
      <c r="E3820" s="44">
        <f>IF(VLOOKUP(S3820,'DD-Lookup'!$J$6:$L$50,3,FALSE)="Monthly",(YEAR(AC3820)-YEAR(AB3820))*12+MONTH(AC3820)-MONTH(AB3820)+1,(AC3820-AB3820+1))</f>
        <v>92</v>
      </c>
      <c r="F3820" s="225">
        <f t="shared" si="305"/>
        <v>4600</v>
      </c>
      <c r="G3820" s="214">
        <v>1248835</v>
      </c>
      <c r="H3820" s="210">
        <v>37026.444756944446</v>
      </c>
      <c r="I3820" t="s">
        <v>3195</v>
      </c>
      <c r="M3820" t="s">
        <v>3886</v>
      </c>
      <c r="N3820" t="s">
        <v>3096</v>
      </c>
      <c r="O3820" t="s">
        <v>3141</v>
      </c>
      <c r="P3820" s="211">
        <v>50</v>
      </c>
      <c r="S3820" t="s">
        <v>3794</v>
      </c>
      <c r="T3820" t="s">
        <v>2685</v>
      </c>
      <c r="U3820" s="213">
        <v>38.5</v>
      </c>
      <c r="V3820" t="s">
        <v>3196</v>
      </c>
      <c r="W3820" t="s">
        <v>3143</v>
      </c>
      <c r="X3820" t="s">
        <v>3144</v>
      </c>
      <c r="Y3820" t="s">
        <v>3074</v>
      </c>
      <c r="Z3820" t="s">
        <v>4112</v>
      </c>
      <c r="AA3820">
        <v>611429.1</v>
      </c>
      <c r="AB3820" s="210">
        <v>37165.71597222222</v>
      </c>
      <c r="AC3820" s="210">
        <v>37256.71597222222</v>
      </c>
    </row>
    <row r="3821" spans="1:30" x14ac:dyDescent="0.2">
      <c r="A3821" s="44" t="str">
        <f t="shared" si="301"/>
        <v xml:space="preserve"> Metals Financial</v>
      </c>
      <c r="B3821" s="44" t="str">
        <f t="shared" si="302"/>
        <v/>
      </c>
      <c r="C3821" s="44" t="str">
        <f t="shared" si="303"/>
        <v>Metals</v>
      </c>
      <c r="D3821" s="44" t="str">
        <f t="shared" si="304"/>
        <v>Financial</v>
      </c>
      <c r="E3821" s="44">
        <f>IF(VLOOKUP(S3821,'DD-Lookup'!$J$6:$L$50,3,FALSE)="Monthly",(YEAR(AC3821)-YEAR(AB3821))*12+MONTH(AC3821)-MONTH(AB3821)+1,(AC3821-AB3821+1))</f>
        <v>1</v>
      </c>
      <c r="F3821" s="225">
        <f t="shared" si="305"/>
        <v>19</v>
      </c>
      <c r="G3821" s="214">
        <v>1248837</v>
      </c>
      <c r="H3821" s="210">
        <v>37026.444849537038</v>
      </c>
      <c r="I3821" t="s">
        <v>2623</v>
      </c>
      <c r="M3821" t="s">
        <v>3801</v>
      </c>
      <c r="N3821" t="s">
        <v>2906</v>
      </c>
      <c r="O3821" t="s">
        <v>2907</v>
      </c>
      <c r="Q3821" s="211">
        <v>19</v>
      </c>
      <c r="S3821" t="s">
        <v>2684</v>
      </c>
      <c r="T3821" t="s">
        <v>2685</v>
      </c>
      <c r="U3821" s="213">
        <v>953.5</v>
      </c>
      <c r="V3821" t="s">
        <v>2789</v>
      </c>
      <c r="W3821" t="s">
        <v>2820</v>
      </c>
      <c r="X3821" t="s">
        <v>2688</v>
      </c>
      <c r="Y3821" t="s">
        <v>2689</v>
      </c>
      <c r="Z3821" t="s">
        <v>2690</v>
      </c>
      <c r="AA3821">
        <v>2130308</v>
      </c>
    </row>
    <row r="3822" spans="1:30" x14ac:dyDescent="0.2">
      <c r="A3822" s="44" t="str">
        <f t="shared" si="301"/>
        <v>US Natural Gas Financial</v>
      </c>
      <c r="B3822" s="44" t="str">
        <f t="shared" si="302"/>
        <v>US</v>
      </c>
      <c r="C3822" s="44" t="str">
        <f t="shared" si="303"/>
        <v>Natural Gas</v>
      </c>
      <c r="D3822" s="44" t="str">
        <f t="shared" si="304"/>
        <v>Financial</v>
      </c>
      <c r="E3822" s="44">
        <f>IF(VLOOKUP(S3822,'DD-Lookup'!$J$6:$L$50,3,FALSE)="Monthly",(YEAR(AC3822)-YEAR(AB3822))*12+MONTH(AC3822)-MONTH(AB3822)+1,(AC3822-AB3822+1))</f>
        <v>30</v>
      </c>
      <c r="F3822" s="225">
        <f t="shared" si="305"/>
        <v>150000</v>
      </c>
      <c r="G3822" s="214">
        <v>1248838</v>
      </c>
      <c r="H3822" s="210">
        <v>37026.444861111115</v>
      </c>
      <c r="I3822" t="s">
        <v>1140</v>
      </c>
      <c r="M3822" t="s">
        <v>3795</v>
      </c>
      <c r="N3822" t="s">
        <v>3247</v>
      </c>
      <c r="O3822" t="s">
        <v>3732</v>
      </c>
      <c r="P3822" s="211">
        <v>5000</v>
      </c>
      <c r="S3822" t="s">
        <v>3796</v>
      </c>
      <c r="T3822" t="s">
        <v>2685</v>
      </c>
      <c r="U3822" s="213">
        <v>5</v>
      </c>
      <c r="V3822" t="s">
        <v>1141</v>
      </c>
      <c r="W3822" t="s">
        <v>3539</v>
      </c>
      <c r="X3822" t="s">
        <v>3733</v>
      </c>
      <c r="Y3822" t="s">
        <v>2803</v>
      </c>
      <c r="Z3822" t="s">
        <v>4117</v>
      </c>
      <c r="AA3822" t="s">
        <v>20</v>
      </c>
      <c r="AB3822" s="210">
        <v>37043.875</v>
      </c>
      <c r="AC3822" s="210">
        <v>37072.875</v>
      </c>
      <c r="AD3822">
        <f>(AC3822-AB3822+1)*SUM(P3822:Q3822)</f>
        <v>150000</v>
      </c>
    </row>
    <row r="3823" spans="1:30" x14ac:dyDescent="0.2">
      <c r="A3823" s="44" t="str">
        <f t="shared" si="301"/>
        <v xml:space="preserve"> Metals Financial</v>
      </c>
      <c r="B3823" s="44" t="str">
        <f t="shared" si="302"/>
        <v/>
      </c>
      <c r="C3823" s="44" t="str">
        <f t="shared" si="303"/>
        <v>Metals</v>
      </c>
      <c r="D3823" s="44" t="str">
        <f t="shared" si="304"/>
        <v>Financial</v>
      </c>
      <c r="E3823" s="44">
        <f>IF(VLOOKUP(S3823,'DD-Lookup'!$J$6:$L$50,3,FALSE)="Monthly",(YEAR(AC3823)-YEAR(AB3823))*12+MONTH(AC3823)-MONTH(AB3823)+1,(AC3823-AB3823+1))</f>
        <v>1</v>
      </c>
      <c r="F3823" s="225">
        <f t="shared" si="305"/>
        <v>11</v>
      </c>
      <c r="G3823" s="214">
        <v>1248840</v>
      </c>
      <c r="H3823" s="210">
        <v>37026.44494212963</v>
      </c>
      <c r="I3823" t="s">
        <v>2791</v>
      </c>
      <c r="M3823" t="s">
        <v>3801</v>
      </c>
      <c r="N3823" t="s">
        <v>2782</v>
      </c>
      <c r="O3823" t="s">
        <v>2783</v>
      </c>
      <c r="Q3823" s="211">
        <v>11</v>
      </c>
      <c r="S3823" t="s">
        <v>2684</v>
      </c>
      <c r="T3823" t="s">
        <v>2685</v>
      </c>
      <c r="U3823" s="213">
        <v>1511</v>
      </c>
      <c r="V3823" t="s">
        <v>2795</v>
      </c>
      <c r="W3823" t="s">
        <v>2732</v>
      </c>
      <c r="X3823" t="s">
        <v>2688</v>
      </c>
      <c r="Y3823" t="s">
        <v>2689</v>
      </c>
      <c r="Z3823" t="s">
        <v>2690</v>
      </c>
      <c r="AA3823">
        <v>2130310</v>
      </c>
    </row>
    <row r="3824" spans="1:30" x14ac:dyDescent="0.2">
      <c r="A3824" s="44" t="str">
        <f t="shared" si="301"/>
        <v>US Natural Gas Financial</v>
      </c>
      <c r="B3824" s="44" t="str">
        <f t="shared" si="302"/>
        <v>US</v>
      </c>
      <c r="C3824" s="44" t="str">
        <f t="shared" si="303"/>
        <v>Natural Gas</v>
      </c>
      <c r="D3824" s="44" t="str">
        <f t="shared" si="304"/>
        <v>Financial</v>
      </c>
      <c r="E3824" s="44">
        <f>IF(VLOOKUP(S3824,'DD-Lookup'!$J$6:$L$50,3,FALSE)="Monthly",(YEAR(AC3824)-YEAR(AB3824))*12+MONTH(AC3824)-MONTH(AB3824)+1,(AC3824-AB3824+1))</f>
        <v>30</v>
      </c>
      <c r="F3824" s="225">
        <f t="shared" si="305"/>
        <v>300000</v>
      </c>
      <c r="G3824" s="214">
        <v>1248841</v>
      </c>
      <c r="H3824" s="210">
        <v>37026.444953703707</v>
      </c>
      <c r="I3824" t="s">
        <v>3134</v>
      </c>
      <c r="M3824" t="s">
        <v>3795</v>
      </c>
      <c r="N3824" t="s">
        <v>3247</v>
      </c>
      <c r="O3824" t="s">
        <v>3248</v>
      </c>
      <c r="P3824" s="211">
        <v>10000</v>
      </c>
      <c r="S3824" t="s">
        <v>3796</v>
      </c>
      <c r="T3824" t="s">
        <v>2685</v>
      </c>
      <c r="U3824" s="213">
        <v>4.57</v>
      </c>
      <c r="V3824" t="s">
        <v>3514</v>
      </c>
      <c r="W3824" t="s">
        <v>3975</v>
      </c>
      <c r="X3824" t="s">
        <v>3250</v>
      </c>
      <c r="Y3824" t="s">
        <v>2803</v>
      </c>
      <c r="Z3824" t="s">
        <v>4117</v>
      </c>
      <c r="AA3824" t="s">
        <v>21</v>
      </c>
      <c r="AB3824" s="210">
        <v>37043.875</v>
      </c>
      <c r="AC3824" s="210">
        <v>37072.875</v>
      </c>
      <c r="AD3824">
        <f>(AC3824-AB3824+1)*SUM(P3824:Q3824)</f>
        <v>300000</v>
      </c>
    </row>
    <row r="3825" spans="1:31" x14ac:dyDescent="0.2">
      <c r="A3825" s="44" t="str">
        <f t="shared" si="301"/>
        <v xml:space="preserve"> Metals Financial</v>
      </c>
      <c r="B3825" s="44" t="str">
        <f t="shared" si="302"/>
        <v/>
      </c>
      <c r="C3825" s="44" t="str">
        <f t="shared" si="303"/>
        <v>Metals</v>
      </c>
      <c r="D3825" s="44" t="str">
        <f t="shared" si="304"/>
        <v>Financial</v>
      </c>
      <c r="E3825" s="44">
        <f>IF(VLOOKUP(S3825,'DD-Lookup'!$J$6:$L$50,3,FALSE)="Monthly",(YEAR(AC3825)-YEAR(AB3825))*12+MONTH(AC3825)-MONTH(AB3825)+1,(AC3825-AB3825+1))</f>
        <v>1</v>
      </c>
      <c r="F3825" s="225">
        <f t="shared" si="305"/>
        <v>5</v>
      </c>
      <c r="G3825" s="214">
        <v>1248842</v>
      </c>
      <c r="H3825" s="210">
        <v>37026.444976851853</v>
      </c>
      <c r="I3825" t="s">
        <v>2806</v>
      </c>
      <c r="M3825" t="s">
        <v>3801</v>
      </c>
      <c r="N3825" t="s">
        <v>2782</v>
      </c>
      <c r="O3825" t="s">
        <v>2783</v>
      </c>
      <c r="Q3825" s="211">
        <v>5</v>
      </c>
      <c r="S3825" t="s">
        <v>2684</v>
      </c>
      <c r="T3825" t="s">
        <v>2685</v>
      </c>
      <c r="U3825" s="213">
        <v>1511</v>
      </c>
      <c r="V3825" t="s">
        <v>2905</v>
      </c>
      <c r="W3825" t="s">
        <v>2732</v>
      </c>
      <c r="X3825" t="s">
        <v>2688</v>
      </c>
      <c r="Y3825" t="s">
        <v>2689</v>
      </c>
      <c r="Z3825" t="s">
        <v>2690</v>
      </c>
      <c r="AA3825">
        <v>2130313</v>
      </c>
    </row>
    <row r="3826" spans="1:31" x14ac:dyDescent="0.2">
      <c r="A3826" s="44" t="str">
        <f t="shared" si="301"/>
        <v>US Natural Gas Financial</v>
      </c>
      <c r="B3826" s="44" t="str">
        <f t="shared" si="302"/>
        <v>US</v>
      </c>
      <c r="C3826" s="44" t="str">
        <f t="shared" si="303"/>
        <v>Natural Gas</v>
      </c>
      <c r="D3826" s="44" t="str">
        <f t="shared" si="304"/>
        <v>Financial</v>
      </c>
      <c r="E3826" s="44">
        <f>IF(VLOOKUP(S3826,'DD-Lookup'!$J$6:$L$50,3,FALSE)="Monthly",(YEAR(AC3826)-YEAR(AB3826))*12+MONTH(AC3826)-MONTH(AB3826)+1,(AC3826-AB3826+1))</f>
        <v>30</v>
      </c>
      <c r="F3826" s="225">
        <f t="shared" si="305"/>
        <v>450000</v>
      </c>
      <c r="G3826" s="214">
        <v>1248843</v>
      </c>
      <c r="H3826" s="210">
        <v>37026.445057870369</v>
      </c>
      <c r="I3826" t="s">
        <v>1309</v>
      </c>
      <c r="M3826" t="s">
        <v>3795</v>
      </c>
      <c r="N3826" t="s">
        <v>3247</v>
      </c>
      <c r="O3826" t="s">
        <v>3248</v>
      </c>
      <c r="Q3826" s="211">
        <v>15000</v>
      </c>
      <c r="S3826" t="s">
        <v>3796</v>
      </c>
      <c r="T3826" t="s">
        <v>2685</v>
      </c>
      <c r="U3826" s="213">
        <v>4.5750000000000002</v>
      </c>
      <c r="V3826" t="s">
        <v>1906</v>
      </c>
      <c r="W3826" t="s">
        <v>3975</v>
      </c>
      <c r="X3826" t="s">
        <v>3250</v>
      </c>
      <c r="Y3826" t="s">
        <v>2803</v>
      </c>
      <c r="Z3826" t="s">
        <v>4117</v>
      </c>
      <c r="AA3826" t="s">
        <v>22</v>
      </c>
      <c r="AB3826" s="210">
        <v>37043.875</v>
      </c>
      <c r="AC3826" s="210">
        <v>37072.875</v>
      </c>
      <c r="AD3826">
        <f>(AC3826-AB3826+1)*SUM(P3826:Q3826)</f>
        <v>450000</v>
      </c>
    </row>
    <row r="3827" spans="1:31" x14ac:dyDescent="0.2">
      <c r="A3827" s="44" t="str">
        <f t="shared" si="301"/>
        <v>US Natural Gas Financial</v>
      </c>
      <c r="B3827" s="44" t="str">
        <f t="shared" si="302"/>
        <v>US</v>
      </c>
      <c r="C3827" s="44" t="str">
        <f t="shared" si="303"/>
        <v>Natural Gas</v>
      </c>
      <c r="D3827" s="44" t="str">
        <f t="shared" si="304"/>
        <v>Financial</v>
      </c>
      <c r="E3827" s="44">
        <f>IF(VLOOKUP(S3827,'DD-Lookup'!$J$6:$L$50,3,FALSE)="Monthly",(YEAR(AC3827)-YEAR(AB3827))*12+MONTH(AC3827)-MONTH(AB3827)+1,(AC3827-AB3827+1))</f>
        <v>153</v>
      </c>
      <c r="F3827" s="225">
        <f t="shared" si="305"/>
        <v>765000</v>
      </c>
      <c r="G3827" s="214">
        <v>1248844</v>
      </c>
      <c r="H3827" s="210">
        <v>37026.445127314815</v>
      </c>
      <c r="I3827" t="s">
        <v>3163</v>
      </c>
      <c r="M3827" t="s">
        <v>3795</v>
      </c>
      <c r="N3827" t="s">
        <v>3303</v>
      </c>
      <c r="O3827" t="s">
        <v>23</v>
      </c>
      <c r="Q3827" s="211">
        <v>5000</v>
      </c>
      <c r="S3827" t="s">
        <v>3796</v>
      </c>
      <c r="T3827" t="s">
        <v>2685</v>
      </c>
      <c r="U3827" s="213">
        <v>-0.10249999999999999</v>
      </c>
      <c r="V3827" t="s">
        <v>24</v>
      </c>
      <c r="W3827" t="s">
        <v>1179</v>
      </c>
      <c r="X3827" t="s">
        <v>1180</v>
      </c>
      <c r="Y3827" t="s">
        <v>2803</v>
      </c>
      <c r="Z3827" t="s">
        <v>4117</v>
      </c>
      <c r="AA3827" t="s">
        <v>25</v>
      </c>
      <c r="AB3827" s="210">
        <v>37043</v>
      </c>
      <c r="AC3827" s="210">
        <v>37195</v>
      </c>
      <c r="AD3827">
        <f>(AC3827-AB3827+1)*SUM(P3827:Q3827)</f>
        <v>765000</v>
      </c>
    </row>
    <row r="3828" spans="1:31" x14ac:dyDescent="0.2">
      <c r="A3828" s="44" t="str">
        <f t="shared" si="301"/>
        <v>US Natural Gas Financial</v>
      </c>
      <c r="B3828" s="44" t="str">
        <f t="shared" si="302"/>
        <v>US</v>
      </c>
      <c r="C3828" s="44" t="str">
        <f t="shared" si="303"/>
        <v>Natural Gas</v>
      </c>
      <c r="D3828" s="44" t="str">
        <f t="shared" si="304"/>
        <v>Financial</v>
      </c>
      <c r="E3828" s="44">
        <f>IF(VLOOKUP(S3828,'DD-Lookup'!$J$6:$L$50,3,FALSE)="Monthly",(YEAR(AC3828)-YEAR(AB3828))*12+MONTH(AC3828)-MONTH(AB3828)+1,(AC3828-AB3828+1))</f>
        <v>153</v>
      </c>
      <c r="F3828" s="225">
        <f t="shared" si="305"/>
        <v>765000</v>
      </c>
      <c r="G3828" s="214">
        <v>1248845</v>
      </c>
      <c r="H3828" s="210">
        <v>37026.445162037038</v>
      </c>
      <c r="I3828" t="s">
        <v>3134</v>
      </c>
      <c r="M3828" t="s">
        <v>3795</v>
      </c>
      <c r="N3828" t="s">
        <v>3247</v>
      </c>
      <c r="O3828" t="s">
        <v>3430</v>
      </c>
      <c r="P3828" s="211">
        <v>5000</v>
      </c>
      <c r="S3828" t="s">
        <v>3796</v>
      </c>
      <c r="T3828" t="s">
        <v>2685</v>
      </c>
      <c r="U3828" s="213">
        <v>4.665</v>
      </c>
      <c r="V3828" t="s">
        <v>3514</v>
      </c>
      <c r="W3828" t="s">
        <v>3975</v>
      </c>
      <c r="X3828" t="s">
        <v>3250</v>
      </c>
      <c r="Y3828" t="s">
        <v>2803</v>
      </c>
      <c r="Z3828" t="s">
        <v>4117</v>
      </c>
      <c r="AA3828" t="s">
        <v>26</v>
      </c>
      <c r="AB3828" s="210">
        <v>37043</v>
      </c>
      <c r="AC3828" s="210">
        <v>37195</v>
      </c>
      <c r="AD3828">
        <f>(AC3828-AB3828+1)*SUM(P3828:Q3828)</f>
        <v>765000</v>
      </c>
    </row>
    <row r="3829" spans="1:31" x14ac:dyDescent="0.2">
      <c r="A3829" s="44" t="str">
        <f t="shared" si="301"/>
        <v>US Natural Gas Financial</v>
      </c>
      <c r="B3829" s="44" t="str">
        <f t="shared" si="302"/>
        <v>US</v>
      </c>
      <c r="C3829" s="44" t="str">
        <f t="shared" si="303"/>
        <v>Natural Gas</v>
      </c>
      <c r="D3829" s="44" t="str">
        <f t="shared" si="304"/>
        <v>Financial</v>
      </c>
      <c r="E3829" s="44">
        <f>IF(VLOOKUP(S3829,'DD-Lookup'!$J$6:$L$50,3,FALSE)="Monthly",(YEAR(AC3829)-YEAR(AB3829))*12+MONTH(AC3829)-MONTH(AB3829)+1,(AC3829-AB3829+1))</f>
        <v>30</v>
      </c>
      <c r="F3829" s="225">
        <f t="shared" si="305"/>
        <v>450000</v>
      </c>
      <c r="G3829" s="214">
        <v>1248846</v>
      </c>
      <c r="H3829" s="210">
        <v>37026.445208333331</v>
      </c>
      <c r="I3829" t="s">
        <v>3134</v>
      </c>
      <c r="M3829" t="s">
        <v>3795</v>
      </c>
      <c r="N3829" t="s">
        <v>3247</v>
      </c>
      <c r="O3829" t="s">
        <v>3248</v>
      </c>
      <c r="P3829" s="211">
        <v>15000</v>
      </c>
      <c r="S3829" t="s">
        <v>3796</v>
      </c>
      <c r="T3829" t="s">
        <v>2685</v>
      </c>
      <c r="U3829" s="213">
        <v>4.57</v>
      </c>
      <c r="V3829" t="s">
        <v>3514</v>
      </c>
      <c r="W3829" t="s">
        <v>3975</v>
      </c>
      <c r="X3829" t="s">
        <v>3250</v>
      </c>
      <c r="Y3829" t="s">
        <v>2803</v>
      </c>
      <c r="Z3829" t="s">
        <v>4117</v>
      </c>
      <c r="AA3829" t="s">
        <v>27</v>
      </c>
      <c r="AB3829" s="210">
        <v>37043.875</v>
      </c>
      <c r="AC3829" s="210">
        <v>37072.875</v>
      </c>
      <c r="AD3829">
        <f>(AC3829-AB3829+1)*SUM(P3829:Q3829)</f>
        <v>450000</v>
      </c>
    </row>
    <row r="3830" spans="1:31" x14ac:dyDescent="0.2">
      <c r="A3830" s="44" t="str">
        <f t="shared" si="301"/>
        <v>US Natural Gas Financial</v>
      </c>
      <c r="B3830" s="44" t="str">
        <f t="shared" si="302"/>
        <v>US</v>
      </c>
      <c r="C3830" s="44" t="str">
        <f t="shared" si="303"/>
        <v>Natural Gas</v>
      </c>
      <c r="D3830" s="44" t="str">
        <f t="shared" si="304"/>
        <v>Financial</v>
      </c>
      <c r="E3830" s="44">
        <f>IF(VLOOKUP(S3830,'DD-Lookup'!$J$6:$L$50,3,FALSE)="Monthly",(YEAR(AC3830)-YEAR(AB3830))*12+MONTH(AC3830)-MONTH(AB3830)+1,(AC3830-AB3830+1))</f>
        <v>16</v>
      </c>
      <c r="F3830" s="225">
        <f t="shared" si="305"/>
        <v>240000</v>
      </c>
      <c r="G3830" s="214">
        <v>1248847</v>
      </c>
      <c r="H3830" s="210">
        <v>37026.4452662037</v>
      </c>
      <c r="I3830" t="s">
        <v>3287</v>
      </c>
      <c r="M3830" t="s">
        <v>3795</v>
      </c>
      <c r="N3830" t="s">
        <v>3247</v>
      </c>
      <c r="O3830" t="s">
        <v>3422</v>
      </c>
      <c r="Q3830" s="211">
        <v>15000</v>
      </c>
      <c r="S3830" t="s">
        <v>3796</v>
      </c>
      <c r="T3830" t="s">
        <v>2685</v>
      </c>
      <c r="U3830" s="213">
        <v>4.5149999999999997</v>
      </c>
      <c r="V3830" t="s">
        <v>2569</v>
      </c>
      <c r="W3830" t="s">
        <v>3424</v>
      </c>
      <c r="X3830" t="s">
        <v>3425</v>
      </c>
      <c r="Y3830" t="s">
        <v>2803</v>
      </c>
      <c r="Z3830" t="s">
        <v>4117</v>
      </c>
      <c r="AA3830" t="s">
        <v>28</v>
      </c>
      <c r="AB3830" s="210">
        <v>37027.875</v>
      </c>
      <c r="AC3830" s="210">
        <v>37042.875</v>
      </c>
      <c r="AD3830">
        <f>(AC3830-AB3830+1)*SUM(P3830:Q3830)</f>
        <v>240000</v>
      </c>
    </row>
    <row r="3831" spans="1:31" x14ac:dyDescent="0.2">
      <c r="A3831" s="44" t="str">
        <f t="shared" si="301"/>
        <v xml:space="preserve"> Metals Financial</v>
      </c>
      <c r="B3831" s="44" t="str">
        <f t="shared" si="302"/>
        <v/>
      </c>
      <c r="C3831" s="44" t="str">
        <f t="shared" si="303"/>
        <v>Metals</v>
      </c>
      <c r="D3831" s="44" t="str">
        <f t="shared" si="304"/>
        <v>Financial</v>
      </c>
      <c r="E3831" s="44">
        <f>IF(VLOOKUP(S3831,'DD-Lookup'!$J$6:$L$50,3,FALSE)="Monthly",(YEAR(AC3831)-YEAR(AB3831))*12+MONTH(AC3831)-MONTH(AB3831)+1,(AC3831-AB3831+1))</f>
        <v>1</v>
      </c>
      <c r="F3831" s="225">
        <f t="shared" si="305"/>
        <v>4</v>
      </c>
      <c r="G3831" s="214">
        <v>1248850</v>
      </c>
      <c r="H3831" s="210">
        <v>37026.445347222223</v>
      </c>
      <c r="I3831" t="s">
        <v>2821</v>
      </c>
      <c r="M3831" t="s">
        <v>3801</v>
      </c>
      <c r="N3831" t="s">
        <v>2782</v>
      </c>
      <c r="O3831" t="s">
        <v>2783</v>
      </c>
      <c r="Q3831" s="211">
        <v>4</v>
      </c>
      <c r="S3831" t="s">
        <v>2684</v>
      </c>
      <c r="T3831" t="s">
        <v>2685</v>
      </c>
      <c r="U3831" s="213">
        <v>1513</v>
      </c>
      <c r="V3831" t="s">
        <v>2824</v>
      </c>
      <c r="W3831" t="s">
        <v>2732</v>
      </c>
      <c r="X3831" t="s">
        <v>2688</v>
      </c>
      <c r="Y3831" t="s">
        <v>2689</v>
      </c>
      <c r="Z3831" t="s">
        <v>2690</v>
      </c>
      <c r="AA3831">
        <v>2130317</v>
      </c>
    </row>
    <row r="3832" spans="1:31" x14ac:dyDescent="0.2">
      <c r="A3832" s="44" t="str">
        <f t="shared" si="301"/>
        <v>US Natural Gas Financial</v>
      </c>
      <c r="B3832" s="44" t="str">
        <f t="shared" si="302"/>
        <v>US</v>
      </c>
      <c r="C3832" s="44" t="str">
        <f t="shared" si="303"/>
        <v>Natural Gas</v>
      </c>
      <c r="D3832" s="44" t="str">
        <f t="shared" si="304"/>
        <v>Financial</v>
      </c>
      <c r="E3832" s="44">
        <f>IF(VLOOKUP(S3832,'DD-Lookup'!$J$6:$L$50,3,FALSE)="Monthly",(YEAR(AC3832)-YEAR(AB3832))*12+MONTH(AC3832)-MONTH(AB3832)+1,(AC3832-AB3832+1))</f>
        <v>30</v>
      </c>
      <c r="F3832" s="225">
        <f t="shared" si="305"/>
        <v>300000</v>
      </c>
      <c r="G3832" s="214">
        <v>1248849</v>
      </c>
      <c r="H3832" s="210">
        <v>37026.445347222223</v>
      </c>
      <c r="I3832" t="s">
        <v>2630</v>
      </c>
      <c r="M3832" t="s">
        <v>3795</v>
      </c>
      <c r="N3832" t="s">
        <v>3247</v>
      </c>
      <c r="O3832" t="s">
        <v>3248</v>
      </c>
      <c r="P3832" s="211">
        <v>10000</v>
      </c>
      <c r="S3832" t="s">
        <v>3796</v>
      </c>
      <c r="T3832" t="s">
        <v>2685</v>
      </c>
      <c r="U3832" s="213">
        <v>4.57</v>
      </c>
      <c r="V3832" t="s">
        <v>1531</v>
      </c>
      <c r="W3832" t="s">
        <v>3975</v>
      </c>
      <c r="X3832" t="s">
        <v>3250</v>
      </c>
      <c r="Y3832" t="s">
        <v>2803</v>
      </c>
      <c r="Z3832" t="s">
        <v>4117</v>
      </c>
      <c r="AA3832" t="s">
        <v>29</v>
      </c>
      <c r="AB3832" s="210">
        <v>37043.875</v>
      </c>
      <c r="AC3832" s="210">
        <v>37072.875</v>
      </c>
      <c r="AD3832">
        <f>(AC3832-AB3832+1)*SUM(P3832:Q3832)</f>
        <v>300000</v>
      </c>
    </row>
    <row r="3833" spans="1:31" x14ac:dyDescent="0.2">
      <c r="A3833" s="44" t="str">
        <f t="shared" si="301"/>
        <v xml:space="preserve"> Metals Financial</v>
      </c>
      <c r="B3833" s="44" t="str">
        <f t="shared" si="302"/>
        <v/>
      </c>
      <c r="C3833" s="44" t="str">
        <f t="shared" si="303"/>
        <v>Metals</v>
      </c>
      <c r="D3833" s="44" t="str">
        <f t="shared" si="304"/>
        <v>Financial</v>
      </c>
      <c r="E3833" s="44">
        <f>IF(VLOOKUP(S3833,'DD-Lookup'!$J$6:$L$50,3,FALSE)="Monthly",(YEAR(AC3833)-YEAR(AB3833))*12+MONTH(AC3833)-MONTH(AB3833)+1,(AC3833-AB3833+1))</f>
        <v>1</v>
      </c>
      <c r="F3833" s="225">
        <f t="shared" si="305"/>
        <v>10</v>
      </c>
      <c r="G3833" s="214">
        <v>1248851</v>
      </c>
      <c r="H3833" s="210">
        <v>37026.445393518516</v>
      </c>
      <c r="I3833" t="s">
        <v>2623</v>
      </c>
      <c r="M3833" t="s">
        <v>3801</v>
      </c>
      <c r="N3833" t="s">
        <v>2782</v>
      </c>
      <c r="O3833" t="s">
        <v>2783</v>
      </c>
      <c r="P3833" s="211">
        <v>10</v>
      </c>
      <c r="S3833" t="s">
        <v>2684</v>
      </c>
      <c r="T3833" t="s">
        <v>2685</v>
      </c>
      <c r="U3833" s="213">
        <v>1512</v>
      </c>
      <c r="V3833" t="s">
        <v>2790</v>
      </c>
      <c r="W3833" t="s">
        <v>2732</v>
      </c>
      <c r="X3833" t="s">
        <v>2688</v>
      </c>
      <c r="Y3833" t="s">
        <v>2689</v>
      </c>
      <c r="Z3833" t="s">
        <v>2690</v>
      </c>
      <c r="AA3833">
        <v>2130322</v>
      </c>
    </row>
    <row r="3834" spans="1:31" x14ac:dyDescent="0.2">
      <c r="A3834" s="44" t="str">
        <f t="shared" si="301"/>
        <v>US Natural Gas Financial</v>
      </c>
      <c r="B3834" s="44" t="str">
        <f t="shared" si="302"/>
        <v>US</v>
      </c>
      <c r="C3834" s="44" t="str">
        <f t="shared" si="303"/>
        <v>Natural Gas</v>
      </c>
      <c r="D3834" s="44" t="str">
        <f t="shared" si="304"/>
        <v>Financial</v>
      </c>
      <c r="E3834" s="44">
        <f>IF(VLOOKUP(S3834,'DD-Lookup'!$J$6:$L$50,3,FALSE)="Monthly",(YEAR(AC3834)-YEAR(AB3834))*12+MONTH(AC3834)-MONTH(AB3834)+1,(AC3834-AB3834+1))</f>
        <v>30</v>
      </c>
      <c r="F3834" s="225">
        <f t="shared" si="305"/>
        <v>150000</v>
      </c>
      <c r="G3834" s="214">
        <v>1248852</v>
      </c>
      <c r="H3834" s="210">
        <v>37026.445393518516</v>
      </c>
      <c r="I3834" t="s">
        <v>3246</v>
      </c>
      <c r="M3834" t="s">
        <v>3795</v>
      </c>
      <c r="N3834" t="s">
        <v>3247</v>
      </c>
      <c r="O3834" t="s">
        <v>3248</v>
      </c>
      <c r="P3834" s="211">
        <v>5000</v>
      </c>
      <c r="S3834" t="s">
        <v>3796</v>
      </c>
      <c r="T3834" t="s">
        <v>2685</v>
      </c>
      <c r="U3834" s="213">
        <v>4.57</v>
      </c>
      <c r="V3834" t="s">
        <v>1397</v>
      </c>
      <c r="W3834" t="s">
        <v>3975</v>
      </c>
      <c r="X3834" t="s">
        <v>3250</v>
      </c>
      <c r="Y3834" t="s">
        <v>2803</v>
      </c>
      <c r="Z3834" t="s">
        <v>4117</v>
      </c>
      <c r="AA3834" t="s">
        <v>30</v>
      </c>
      <c r="AB3834" s="210">
        <v>37043.875</v>
      </c>
      <c r="AC3834" s="210">
        <v>37072.875</v>
      </c>
      <c r="AD3834">
        <f>(AC3834-AB3834+1)*SUM(P3834:Q3834)</f>
        <v>150000</v>
      </c>
    </row>
    <row r="3835" spans="1:31" x14ac:dyDescent="0.2">
      <c r="A3835" s="44" t="str">
        <f t="shared" si="301"/>
        <v>US Natural Gas Financial</v>
      </c>
      <c r="B3835" s="44" t="str">
        <f t="shared" si="302"/>
        <v>US</v>
      </c>
      <c r="C3835" s="44" t="str">
        <f t="shared" si="303"/>
        <v>Natural Gas</v>
      </c>
      <c r="D3835" s="44" t="str">
        <f t="shared" si="304"/>
        <v>Financial</v>
      </c>
      <c r="E3835" s="44">
        <f>IF(VLOOKUP(S3835,'DD-Lookup'!$J$6:$L$50,3,FALSE)="Monthly",(YEAR(AC3835)-YEAR(AB3835))*12+MONTH(AC3835)-MONTH(AB3835)+1,(AC3835-AB3835+1))</f>
        <v>30</v>
      </c>
      <c r="F3835" s="225">
        <f t="shared" si="305"/>
        <v>450000</v>
      </c>
      <c r="G3835" s="214">
        <v>1248853</v>
      </c>
      <c r="H3835" s="210">
        <v>37026.445439814815</v>
      </c>
      <c r="I3835" t="s">
        <v>3045</v>
      </c>
      <c r="M3835" t="s">
        <v>3795</v>
      </c>
      <c r="N3835" t="s">
        <v>3247</v>
      </c>
      <c r="O3835" t="s">
        <v>3248</v>
      </c>
      <c r="P3835" s="211">
        <v>15000</v>
      </c>
      <c r="S3835" t="s">
        <v>3796</v>
      </c>
      <c r="T3835" t="s">
        <v>2685</v>
      </c>
      <c r="U3835" s="213">
        <v>4.5650000000000004</v>
      </c>
      <c r="V3835" t="s">
        <v>1548</v>
      </c>
      <c r="W3835" t="s">
        <v>3975</v>
      </c>
      <c r="X3835" t="s">
        <v>3250</v>
      </c>
      <c r="Y3835" t="s">
        <v>2803</v>
      </c>
      <c r="Z3835" t="s">
        <v>4117</v>
      </c>
      <c r="AA3835" t="s">
        <v>31</v>
      </c>
      <c r="AB3835" s="210">
        <v>37043.875</v>
      </c>
      <c r="AC3835" s="210">
        <v>37072.875</v>
      </c>
      <c r="AD3835">
        <f>(AC3835-AB3835+1)*SUM(P3835:Q3835)</f>
        <v>450000</v>
      </c>
    </row>
    <row r="3836" spans="1:31" x14ac:dyDescent="0.2">
      <c r="A3836" s="44" t="str">
        <f t="shared" si="301"/>
        <v>US Natural Gas Financial</v>
      </c>
      <c r="B3836" s="44" t="str">
        <f t="shared" si="302"/>
        <v>US</v>
      </c>
      <c r="C3836" s="44" t="str">
        <f t="shared" si="303"/>
        <v>Natural Gas</v>
      </c>
      <c r="D3836" s="44" t="str">
        <f t="shared" si="304"/>
        <v>Financial</v>
      </c>
      <c r="E3836" s="44">
        <f>IF(VLOOKUP(S3836,'DD-Lookup'!$J$6:$L$50,3,FALSE)="Monthly",(YEAR(AC3836)-YEAR(AB3836))*12+MONTH(AC3836)-MONTH(AB3836)+1,(AC3836-AB3836+1))</f>
        <v>365</v>
      </c>
      <c r="F3836" s="225">
        <f t="shared" si="305"/>
        <v>1825000</v>
      </c>
      <c r="G3836" s="214">
        <v>1248854</v>
      </c>
      <c r="H3836" s="210">
        <v>37026.445474537039</v>
      </c>
      <c r="I3836" t="s">
        <v>3134</v>
      </c>
      <c r="M3836" t="s">
        <v>3795</v>
      </c>
      <c r="N3836" t="s">
        <v>3247</v>
      </c>
      <c r="O3836" t="s">
        <v>3418</v>
      </c>
      <c r="Q3836" s="211">
        <v>5000</v>
      </c>
      <c r="S3836" t="s">
        <v>3796</v>
      </c>
      <c r="T3836" t="s">
        <v>2685</v>
      </c>
      <c r="U3836" s="213">
        <v>4.57</v>
      </c>
      <c r="V3836" t="s">
        <v>3514</v>
      </c>
      <c r="W3836" t="s">
        <v>3975</v>
      </c>
      <c r="X3836" t="s">
        <v>3250</v>
      </c>
      <c r="Y3836" t="s">
        <v>2803</v>
      </c>
      <c r="Z3836" t="s">
        <v>4117</v>
      </c>
      <c r="AA3836" t="s">
        <v>32</v>
      </c>
      <c r="AB3836" s="210">
        <v>37257.875</v>
      </c>
      <c r="AC3836" s="210">
        <v>37621.875</v>
      </c>
      <c r="AD3836">
        <f>(AC3836-AB3836+1)*SUM(P3836:Q3836)</f>
        <v>1825000</v>
      </c>
    </row>
    <row r="3837" spans="1:31" x14ac:dyDescent="0.2">
      <c r="A3837" s="44" t="str">
        <f t="shared" si="301"/>
        <v>US Oil Products Financial</v>
      </c>
      <c r="B3837" s="44" t="str">
        <f t="shared" si="302"/>
        <v>US</v>
      </c>
      <c r="C3837" s="44" t="str">
        <f t="shared" si="303"/>
        <v>Oil Products</v>
      </c>
      <c r="D3837" s="44" t="str">
        <f t="shared" si="304"/>
        <v>Financial</v>
      </c>
      <c r="E3837" s="44">
        <f>IF(VLOOKUP(S3837,'DD-Lookup'!$J$6:$L$50,3,FALSE)="Monthly",(YEAR(AC3837)-YEAR(AB3837))*12+MONTH(AC3837)-MONTH(AB3837)+1,(AC3837-AB3837+1))</f>
        <v>3</v>
      </c>
      <c r="F3837" s="225">
        <f t="shared" si="305"/>
        <v>300000</v>
      </c>
      <c r="G3837" s="214">
        <v>1248855</v>
      </c>
      <c r="H3837" s="210">
        <v>37026.445474537039</v>
      </c>
      <c r="I3837" t="s">
        <v>3045</v>
      </c>
      <c r="M3837" t="s">
        <v>3799</v>
      </c>
      <c r="N3837" t="s">
        <v>33</v>
      </c>
      <c r="O3837" t="s">
        <v>34</v>
      </c>
      <c r="Q3837" s="211">
        <v>100000</v>
      </c>
      <c r="S3837" t="s">
        <v>3807</v>
      </c>
      <c r="T3837" t="s">
        <v>2685</v>
      </c>
      <c r="U3837" s="213">
        <v>-3.9</v>
      </c>
      <c r="V3837" t="s">
        <v>2134</v>
      </c>
      <c r="W3837" t="s">
        <v>35</v>
      </c>
      <c r="X3837" t="s">
        <v>36</v>
      </c>
      <c r="Y3837" t="s">
        <v>2803</v>
      </c>
      <c r="Z3837" t="s">
        <v>4117</v>
      </c>
      <c r="AA3837" t="s">
        <v>37</v>
      </c>
      <c r="AB3837" s="210">
        <v>37165</v>
      </c>
      <c r="AC3837" s="210">
        <v>37256</v>
      </c>
      <c r="AE3837" s="116">
        <f>IF(S3837="Gallon",F3837/42,F3837)</f>
        <v>7142.8571428571431</v>
      </c>
    </row>
    <row r="3838" spans="1:31" x14ac:dyDescent="0.2">
      <c r="A3838" s="44" t="str">
        <f t="shared" si="301"/>
        <v xml:space="preserve"> Metals Financial</v>
      </c>
      <c r="B3838" s="44" t="str">
        <f t="shared" si="302"/>
        <v/>
      </c>
      <c r="C3838" s="44" t="str">
        <f t="shared" si="303"/>
        <v>Metals</v>
      </c>
      <c r="D3838" s="44" t="str">
        <f t="shared" si="304"/>
        <v>Financial</v>
      </c>
      <c r="E3838" s="44">
        <f>IF(VLOOKUP(S3838,'DD-Lookup'!$J$6:$L$50,3,FALSE)="Monthly",(YEAR(AC3838)-YEAR(AB3838))*12+MONTH(AC3838)-MONTH(AB3838)+1,(AC3838-AB3838+1))</f>
        <v>1</v>
      </c>
      <c r="F3838" s="225">
        <f t="shared" si="305"/>
        <v>20</v>
      </c>
      <c r="G3838" s="214">
        <v>1248857</v>
      </c>
      <c r="H3838" s="210">
        <v>37026.445486111108</v>
      </c>
      <c r="I3838" t="s">
        <v>3313</v>
      </c>
      <c r="M3838" t="s">
        <v>3801</v>
      </c>
      <c r="N3838" t="s">
        <v>2782</v>
      </c>
      <c r="O3838" t="s">
        <v>2783</v>
      </c>
      <c r="P3838" s="211">
        <v>20</v>
      </c>
      <c r="S3838" t="s">
        <v>2684</v>
      </c>
      <c r="T3838" t="s">
        <v>2685</v>
      </c>
      <c r="U3838" s="213">
        <v>1511</v>
      </c>
      <c r="V3838" t="s">
        <v>2211</v>
      </c>
      <c r="W3838" t="s">
        <v>2732</v>
      </c>
      <c r="X3838" t="s">
        <v>2688</v>
      </c>
      <c r="Y3838" t="s">
        <v>2689</v>
      </c>
      <c r="Z3838" t="s">
        <v>2690</v>
      </c>
      <c r="AA3838">
        <v>2130325</v>
      </c>
    </row>
    <row r="3839" spans="1:31" x14ac:dyDescent="0.2">
      <c r="A3839" s="44" t="str">
        <f t="shared" si="301"/>
        <v>US Natural Gas Financial</v>
      </c>
      <c r="B3839" s="44" t="str">
        <f t="shared" si="302"/>
        <v>US</v>
      </c>
      <c r="C3839" s="44" t="str">
        <f t="shared" si="303"/>
        <v>Natural Gas</v>
      </c>
      <c r="D3839" s="44" t="str">
        <f t="shared" si="304"/>
        <v>Financial</v>
      </c>
      <c r="E3839" s="44">
        <f>IF(VLOOKUP(S3839,'DD-Lookup'!$J$6:$L$50,3,FALSE)="Monthly",(YEAR(AC3839)-YEAR(AB3839))*12+MONTH(AC3839)-MONTH(AB3839)+1,(AC3839-AB3839+1))</f>
        <v>16</v>
      </c>
      <c r="F3839" s="225">
        <f t="shared" si="305"/>
        <v>240000</v>
      </c>
      <c r="G3839" s="214">
        <v>1248856</v>
      </c>
      <c r="H3839" s="210">
        <v>37026.445486111108</v>
      </c>
      <c r="I3839" t="s">
        <v>1276</v>
      </c>
      <c r="M3839" t="s">
        <v>3795</v>
      </c>
      <c r="N3839" t="s">
        <v>3247</v>
      </c>
      <c r="O3839" t="s">
        <v>3422</v>
      </c>
      <c r="P3839" s="211">
        <v>15000</v>
      </c>
      <c r="S3839" t="s">
        <v>3796</v>
      </c>
      <c r="T3839" t="s">
        <v>2685</v>
      </c>
      <c r="U3839" s="213">
        <v>4.51</v>
      </c>
      <c r="V3839" t="s">
        <v>1277</v>
      </c>
      <c r="W3839" t="s">
        <v>3424</v>
      </c>
      <c r="X3839" t="s">
        <v>3425</v>
      </c>
      <c r="Y3839" t="s">
        <v>2803</v>
      </c>
      <c r="Z3839" t="s">
        <v>4117</v>
      </c>
      <c r="AA3839" t="s">
        <v>38</v>
      </c>
      <c r="AB3839" s="210">
        <v>37027.875</v>
      </c>
      <c r="AC3839" s="210">
        <v>37042.875</v>
      </c>
      <c r="AD3839">
        <f>(AC3839-AB3839+1)*SUM(P3839:Q3839)</f>
        <v>240000</v>
      </c>
    </row>
    <row r="3840" spans="1:31" x14ac:dyDescent="0.2">
      <c r="A3840" s="44" t="str">
        <f t="shared" si="301"/>
        <v xml:space="preserve"> Metals Financial</v>
      </c>
      <c r="B3840" s="44" t="str">
        <f t="shared" si="302"/>
        <v/>
      </c>
      <c r="C3840" s="44" t="str">
        <f t="shared" si="303"/>
        <v>Metals</v>
      </c>
      <c r="D3840" s="44" t="str">
        <f t="shared" si="304"/>
        <v>Financial</v>
      </c>
      <c r="E3840" s="44">
        <f>IF(VLOOKUP(S3840,'DD-Lookup'!$J$6:$L$50,3,FALSE)="Monthly",(YEAR(AC3840)-YEAR(AB3840))*12+MONTH(AC3840)-MONTH(AB3840)+1,(AC3840-AB3840+1))</f>
        <v>1</v>
      </c>
      <c r="F3840" s="225">
        <f t="shared" si="305"/>
        <v>10</v>
      </c>
      <c r="G3840" s="214">
        <v>1248858</v>
      </c>
      <c r="H3840" s="210">
        <v>37026.445520833331</v>
      </c>
      <c r="I3840" t="s">
        <v>2923</v>
      </c>
      <c r="M3840" t="s">
        <v>3801</v>
      </c>
      <c r="N3840" t="s">
        <v>2682</v>
      </c>
      <c r="O3840" t="s">
        <v>2683</v>
      </c>
      <c r="Q3840" s="211">
        <v>10</v>
      </c>
      <c r="S3840" t="s">
        <v>2684</v>
      </c>
      <c r="T3840" t="s">
        <v>2685</v>
      </c>
      <c r="U3840" s="213">
        <v>1673</v>
      </c>
      <c r="V3840" t="s">
        <v>3063</v>
      </c>
      <c r="W3840" t="s">
        <v>2732</v>
      </c>
      <c r="X3840" t="s">
        <v>2688</v>
      </c>
      <c r="Y3840" t="s">
        <v>2689</v>
      </c>
      <c r="Z3840" t="s">
        <v>2690</v>
      </c>
      <c r="AA3840">
        <v>2130328</v>
      </c>
    </row>
    <row r="3841" spans="1:30" x14ac:dyDescent="0.2">
      <c r="A3841" s="44" t="str">
        <f t="shared" si="301"/>
        <v>US Natural Gas Physical</v>
      </c>
      <c r="B3841" s="44" t="str">
        <f t="shared" si="302"/>
        <v>US</v>
      </c>
      <c r="C3841" s="44" t="str">
        <f t="shared" si="303"/>
        <v>Natural Gas</v>
      </c>
      <c r="D3841" s="44" t="str">
        <f t="shared" si="304"/>
        <v>Physical</v>
      </c>
      <c r="E3841" s="44">
        <f>IF(VLOOKUP(S3841,'DD-Lookup'!$J$6:$L$50,3,FALSE)="Monthly",(YEAR(AC3841)-YEAR(AB3841))*12+MONTH(AC3841)-MONTH(AB3841)+1,(AC3841-AB3841+1))</f>
        <v>16</v>
      </c>
      <c r="F3841" s="225">
        <f t="shared" si="305"/>
        <v>160000</v>
      </c>
      <c r="G3841" s="214">
        <v>1248859</v>
      </c>
      <c r="H3841" s="210">
        <v>37026.445590277777</v>
      </c>
      <c r="I3841" t="s">
        <v>1298</v>
      </c>
      <c r="M3841" t="s">
        <v>3795</v>
      </c>
      <c r="N3841" t="s">
        <v>3275</v>
      </c>
      <c r="O3841" t="s">
        <v>1299</v>
      </c>
      <c r="P3841" s="211">
        <v>10000</v>
      </c>
      <c r="S3841" t="s">
        <v>3796</v>
      </c>
      <c r="T3841" t="s">
        <v>2685</v>
      </c>
      <c r="U3841" s="213">
        <v>4.42</v>
      </c>
      <c r="V3841" t="s">
        <v>1300</v>
      </c>
      <c r="W3841" t="s">
        <v>3586</v>
      </c>
      <c r="X3841" t="s">
        <v>3587</v>
      </c>
      <c r="Y3841" t="s">
        <v>3280</v>
      </c>
      <c r="Z3841" t="s">
        <v>4117</v>
      </c>
      <c r="AA3841">
        <v>790716</v>
      </c>
      <c r="AB3841" s="210">
        <v>37027.875</v>
      </c>
      <c r="AC3841" s="210">
        <v>37042.875</v>
      </c>
    </row>
    <row r="3842" spans="1:30" x14ac:dyDescent="0.2">
      <c r="A3842" s="44" t="str">
        <f t="shared" si="301"/>
        <v>US Natural Gas Financial</v>
      </c>
      <c r="B3842" s="44" t="str">
        <f t="shared" si="302"/>
        <v>US</v>
      </c>
      <c r="C3842" s="44" t="str">
        <f t="shared" si="303"/>
        <v>Natural Gas</v>
      </c>
      <c r="D3842" s="44" t="str">
        <f t="shared" si="304"/>
        <v>Financial</v>
      </c>
      <c r="E3842" s="44">
        <f>IF(VLOOKUP(S3842,'DD-Lookup'!$J$6:$L$50,3,FALSE)="Monthly",(YEAR(AC3842)-YEAR(AB3842))*12+MONTH(AC3842)-MONTH(AB3842)+1,(AC3842-AB3842+1))</f>
        <v>30</v>
      </c>
      <c r="F3842" s="225">
        <f t="shared" si="305"/>
        <v>150000</v>
      </c>
      <c r="G3842" s="214">
        <v>1248861</v>
      </c>
      <c r="H3842" s="210">
        <v>37026.445601851854</v>
      </c>
      <c r="I3842" t="s">
        <v>3396</v>
      </c>
      <c r="M3842" t="s">
        <v>3795</v>
      </c>
      <c r="N3842" t="s">
        <v>3247</v>
      </c>
      <c r="O3842" t="s">
        <v>3248</v>
      </c>
      <c r="Q3842" s="211">
        <v>5000</v>
      </c>
      <c r="S3842" t="s">
        <v>3796</v>
      </c>
      <c r="T3842" t="s">
        <v>2685</v>
      </c>
      <c r="U3842" s="213">
        <v>4.57</v>
      </c>
      <c r="V3842" t="s">
        <v>1311</v>
      </c>
      <c r="W3842" t="s">
        <v>3975</v>
      </c>
      <c r="X3842" t="s">
        <v>3250</v>
      </c>
      <c r="Y3842" t="s">
        <v>2803</v>
      </c>
      <c r="Z3842" t="s">
        <v>4117</v>
      </c>
      <c r="AA3842" t="s">
        <v>39</v>
      </c>
      <c r="AB3842" s="210">
        <v>37043.875</v>
      </c>
      <c r="AC3842" s="210">
        <v>37072.875</v>
      </c>
      <c r="AD3842">
        <f>(AC3842-AB3842+1)*SUM(P3842:Q3842)</f>
        <v>150000</v>
      </c>
    </row>
    <row r="3843" spans="1:30" x14ac:dyDescent="0.2">
      <c r="A3843" s="44" t="str">
        <f t="shared" si="301"/>
        <v>US Natural Gas Financial</v>
      </c>
      <c r="B3843" s="44" t="str">
        <f t="shared" si="302"/>
        <v>US</v>
      </c>
      <c r="C3843" s="44" t="str">
        <f t="shared" si="303"/>
        <v>Natural Gas</v>
      </c>
      <c r="D3843" s="44" t="str">
        <f t="shared" si="304"/>
        <v>Financial</v>
      </c>
      <c r="E3843" s="44">
        <f>IF(VLOOKUP(S3843,'DD-Lookup'!$J$6:$L$50,3,FALSE)="Monthly",(YEAR(AC3843)-YEAR(AB3843))*12+MONTH(AC3843)-MONTH(AB3843)+1,(AC3843-AB3843+1))</f>
        <v>151</v>
      </c>
      <c r="F3843" s="225">
        <f t="shared" si="305"/>
        <v>755000</v>
      </c>
      <c r="G3843" s="214">
        <v>1248864</v>
      </c>
      <c r="H3843" s="210">
        <v>37026.445706018516</v>
      </c>
      <c r="I3843" t="s">
        <v>3246</v>
      </c>
      <c r="M3843" t="s">
        <v>3795</v>
      </c>
      <c r="N3843" t="s">
        <v>3247</v>
      </c>
      <c r="O3843" t="s">
        <v>3346</v>
      </c>
      <c r="P3843" s="211">
        <v>5000</v>
      </c>
      <c r="S3843" t="s">
        <v>3796</v>
      </c>
      <c r="T3843" t="s">
        <v>2685</v>
      </c>
      <c r="U3843" s="213">
        <v>4.9649999999999999</v>
      </c>
      <c r="V3843" t="s">
        <v>1432</v>
      </c>
      <c r="W3843" t="s">
        <v>3975</v>
      </c>
      <c r="X3843" t="s">
        <v>3250</v>
      </c>
      <c r="Y3843" t="s">
        <v>2803</v>
      </c>
      <c r="Z3843" t="s">
        <v>4117</v>
      </c>
      <c r="AA3843" t="s">
        <v>40</v>
      </c>
      <c r="AB3843" s="210">
        <v>37196</v>
      </c>
      <c r="AC3843" s="210">
        <v>37346</v>
      </c>
      <c r="AD3843">
        <f>(AC3843-AB3843+1)*SUM(P3843:Q3843)</f>
        <v>755000</v>
      </c>
    </row>
    <row r="3844" spans="1:30" x14ac:dyDescent="0.2">
      <c r="A3844" s="44" t="str">
        <f t="shared" si="301"/>
        <v xml:space="preserve"> Metals Financial</v>
      </c>
      <c r="B3844" s="44" t="str">
        <f t="shared" si="302"/>
        <v/>
      </c>
      <c r="C3844" s="44" t="str">
        <f t="shared" si="303"/>
        <v>Metals</v>
      </c>
      <c r="D3844" s="44" t="str">
        <f t="shared" si="304"/>
        <v>Financial</v>
      </c>
      <c r="E3844" s="44">
        <f>IF(VLOOKUP(S3844,'DD-Lookup'!$J$6:$L$50,3,FALSE)="Monthly",(YEAR(AC3844)-YEAR(AB3844))*12+MONTH(AC3844)-MONTH(AB3844)+1,(AC3844-AB3844+1))</f>
        <v>1</v>
      </c>
      <c r="F3844" s="225">
        <f t="shared" si="305"/>
        <v>20</v>
      </c>
      <c r="G3844" s="214">
        <v>1248865</v>
      </c>
      <c r="H3844" s="210">
        <v>37026.445740740739</v>
      </c>
      <c r="I3844" t="s">
        <v>3313</v>
      </c>
      <c r="M3844" t="s">
        <v>3801</v>
      </c>
      <c r="N3844" t="s">
        <v>2782</v>
      </c>
      <c r="O3844" t="s">
        <v>2783</v>
      </c>
      <c r="P3844" s="211">
        <v>20</v>
      </c>
      <c r="S3844" t="s">
        <v>2684</v>
      </c>
      <c r="T3844" t="s">
        <v>2685</v>
      </c>
      <c r="U3844" s="213">
        <v>1510</v>
      </c>
      <c r="V3844" t="s">
        <v>2211</v>
      </c>
      <c r="W3844" t="s">
        <v>2732</v>
      </c>
      <c r="X3844" t="s">
        <v>2688</v>
      </c>
      <c r="Y3844" t="s">
        <v>2689</v>
      </c>
      <c r="Z3844" t="s">
        <v>2690</v>
      </c>
      <c r="AA3844">
        <v>2130331</v>
      </c>
    </row>
    <row r="3845" spans="1:30" x14ac:dyDescent="0.2">
      <c r="A3845" s="44" t="str">
        <f t="shared" si="301"/>
        <v xml:space="preserve"> Oil Products Financial</v>
      </c>
      <c r="B3845" s="44" t="str">
        <f t="shared" si="302"/>
        <v/>
      </c>
      <c r="C3845" s="44" t="str">
        <f t="shared" si="303"/>
        <v>Oil Products</v>
      </c>
      <c r="D3845" s="44" t="str">
        <f t="shared" si="304"/>
        <v>Financial</v>
      </c>
      <c r="E3845" s="44">
        <f>IF(VLOOKUP(S3845,'DD-Lookup'!$J$6:$L$50,3,FALSE)="Monthly",(YEAR(AC3845)-YEAR(AB3845))*12+MONTH(AC3845)-MONTH(AB3845)+1,(AC3845-AB3845+1))</f>
        <v>30</v>
      </c>
      <c r="F3845" s="225">
        <f t="shared" si="305"/>
        <v>150000</v>
      </c>
      <c r="G3845" s="214">
        <v>1248866</v>
      </c>
      <c r="H3845" s="210">
        <v>37026.445821759262</v>
      </c>
      <c r="I3845" t="s">
        <v>3078</v>
      </c>
      <c r="M3845" t="s">
        <v>3799</v>
      </c>
      <c r="N3845" t="s">
        <v>3079</v>
      </c>
      <c r="O3845" t="s">
        <v>3080</v>
      </c>
      <c r="Q3845" s="211">
        <v>5000</v>
      </c>
      <c r="S3845" t="s">
        <v>3803</v>
      </c>
      <c r="T3845" t="s">
        <v>2685</v>
      </c>
      <c r="U3845" s="213">
        <v>229.5</v>
      </c>
      <c r="V3845" t="s">
        <v>3081</v>
      </c>
      <c r="W3845" t="s">
        <v>3082</v>
      </c>
      <c r="X3845" t="s">
        <v>3083</v>
      </c>
      <c r="Y3845" t="s">
        <v>2803</v>
      </c>
      <c r="Z3845" t="s">
        <v>2942</v>
      </c>
      <c r="AA3845" t="s">
        <v>41</v>
      </c>
      <c r="AB3845" s="210">
        <v>37043</v>
      </c>
      <c r="AC3845" s="210">
        <v>37072</v>
      </c>
    </row>
    <row r="3846" spans="1:30" x14ac:dyDescent="0.2">
      <c r="A3846" s="44" t="str">
        <f t="shared" si="301"/>
        <v>US Natural Gas Financial</v>
      </c>
      <c r="B3846" s="44" t="str">
        <f t="shared" si="302"/>
        <v>US</v>
      </c>
      <c r="C3846" s="44" t="str">
        <f t="shared" si="303"/>
        <v>Natural Gas</v>
      </c>
      <c r="D3846" s="44" t="str">
        <f t="shared" si="304"/>
        <v>Financial</v>
      </c>
      <c r="E3846" s="44">
        <f>IF(VLOOKUP(S3846,'DD-Lookup'!$J$6:$L$50,3,FALSE)="Monthly",(YEAR(AC3846)-YEAR(AB3846))*12+MONTH(AC3846)-MONTH(AB3846)+1,(AC3846-AB3846+1))</f>
        <v>30</v>
      </c>
      <c r="F3846" s="225">
        <f t="shared" si="305"/>
        <v>3000</v>
      </c>
      <c r="G3846" s="214">
        <v>1248867</v>
      </c>
      <c r="H3846" s="210">
        <v>37026.445937500001</v>
      </c>
      <c r="I3846" t="s">
        <v>3287</v>
      </c>
      <c r="M3846" t="s">
        <v>3795</v>
      </c>
      <c r="N3846" t="s">
        <v>1213</v>
      </c>
      <c r="O3846" t="s">
        <v>2493</v>
      </c>
      <c r="Q3846" s="211">
        <v>100</v>
      </c>
      <c r="S3846" t="s">
        <v>1215</v>
      </c>
      <c r="T3846" t="s">
        <v>2685</v>
      </c>
      <c r="U3846" s="213">
        <v>0.14000000000000001</v>
      </c>
      <c r="V3846" t="s">
        <v>3316</v>
      </c>
      <c r="W3846" t="s">
        <v>1216</v>
      </c>
      <c r="X3846" t="s">
        <v>1217</v>
      </c>
      <c r="Y3846" t="s">
        <v>2803</v>
      </c>
      <c r="Z3846" t="s">
        <v>4117</v>
      </c>
      <c r="AA3846" t="s">
        <v>42</v>
      </c>
      <c r="AB3846" s="210">
        <v>37043</v>
      </c>
      <c r="AC3846" s="210">
        <v>37072</v>
      </c>
      <c r="AD3846">
        <f>(AC3846-AB3846+1)*SUM(P3846:Q3846)</f>
        <v>3000</v>
      </c>
    </row>
    <row r="3847" spans="1:30" x14ac:dyDescent="0.2">
      <c r="A3847" s="44" t="str">
        <f t="shared" si="301"/>
        <v xml:space="preserve"> Natural Gas Physical</v>
      </c>
      <c r="B3847" s="44" t="str">
        <f t="shared" si="302"/>
        <v/>
      </c>
      <c r="C3847" s="44" t="str">
        <f t="shared" si="303"/>
        <v>Natural Gas</v>
      </c>
      <c r="D3847" s="44" t="str">
        <f t="shared" si="304"/>
        <v>Physical</v>
      </c>
      <c r="E3847" s="44">
        <f>IF(VLOOKUP(S3847,'DD-Lookup'!$J$6:$L$50,3,FALSE)="Monthly",(YEAR(AC3847)-YEAR(AB3847))*12+MONTH(AC3847)-MONTH(AB3847)+1,(AC3847-AB3847+1))</f>
        <v>30</v>
      </c>
      <c r="F3847" s="225">
        <f t="shared" si="305"/>
        <v>150000</v>
      </c>
      <c r="G3847" s="214">
        <v>1248869</v>
      </c>
      <c r="H3847" s="210">
        <v>37026.445983796293</v>
      </c>
      <c r="I3847" t="s">
        <v>3086</v>
      </c>
      <c r="M3847" t="s">
        <v>3795</v>
      </c>
      <c r="N3847" t="s">
        <v>3623</v>
      </c>
      <c r="O3847" t="s">
        <v>1707</v>
      </c>
      <c r="P3847" s="211">
        <v>5000</v>
      </c>
      <c r="S3847" t="s">
        <v>4320</v>
      </c>
      <c r="T3847" t="s">
        <v>3625</v>
      </c>
      <c r="U3847" s="213">
        <v>6.22</v>
      </c>
      <c r="V3847" t="s">
        <v>1450</v>
      </c>
      <c r="W3847" t="s">
        <v>1471</v>
      </c>
      <c r="X3847" t="s">
        <v>3628</v>
      </c>
      <c r="Y3847" t="s">
        <v>3280</v>
      </c>
      <c r="Z3847" t="s">
        <v>4118</v>
      </c>
      <c r="AA3847">
        <v>790717</v>
      </c>
      <c r="AB3847" s="210">
        <v>37043.875</v>
      </c>
      <c r="AC3847" s="210">
        <v>37072.875</v>
      </c>
    </row>
    <row r="3848" spans="1:30" x14ac:dyDescent="0.2">
      <c r="A3848" s="44" t="str">
        <f t="shared" si="301"/>
        <v>US Natural Gas Financial</v>
      </c>
      <c r="B3848" s="44" t="str">
        <f t="shared" si="302"/>
        <v>US</v>
      </c>
      <c r="C3848" s="44" t="str">
        <f t="shared" si="303"/>
        <v>Natural Gas</v>
      </c>
      <c r="D3848" s="44" t="str">
        <f t="shared" si="304"/>
        <v>Financial</v>
      </c>
      <c r="E3848" s="44">
        <f>IF(VLOOKUP(S3848,'DD-Lookup'!$J$6:$L$50,3,FALSE)="Monthly",(YEAR(AC3848)-YEAR(AB3848))*12+MONTH(AC3848)-MONTH(AB3848)+1,(AC3848-AB3848+1))</f>
        <v>365</v>
      </c>
      <c r="F3848" s="225">
        <f t="shared" si="305"/>
        <v>1825000</v>
      </c>
      <c r="G3848" s="214">
        <v>1248870</v>
      </c>
      <c r="H3848" s="210">
        <v>37026.44599537037</v>
      </c>
      <c r="I3848" t="s">
        <v>3134</v>
      </c>
      <c r="M3848" t="s">
        <v>3795</v>
      </c>
      <c r="N3848" t="s">
        <v>3247</v>
      </c>
      <c r="O3848" t="s">
        <v>3418</v>
      </c>
      <c r="Q3848" s="211">
        <v>5000</v>
      </c>
      <c r="S3848" t="s">
        <v>3796</v>
      </c>
      <c r="T3848" t="s">
        <v>2685</v>
      </c>
      <c r="U3848" s="213">
        <v>4.5750000000000002</v>
      </c>
      <c r="V3848" t="s">
        <v>3514</v>
      </c>
      <c r="W3848" t="s">
        <v>3975</v>
      </c>
      <c r="X3848" t="s">
        <v>3250</v>
      </c>
      <c r="Y3848" t="s">
        <v>2803</v>
      </c>
      <c r="Z3848" t="s">
        <v>4117</v>
      </c>
      <c r="AA3848" t="s">
        <v>43</v>
      </c>
      <c r="AB3848" s="210">
        <v>37257.875</v>
      </c>
      <c r="AC3848" s="210">
        <v>37621.875</v>
      </c>
      <c r="AD3848">
        <f>(AC3848-AB3848+1)*SUM(P3848:Q3848)</f>
        <v>1825000</v>
      </c>
    </row>
    <row r="3849" spans="1:30" x14ac:dyDescent="0.2">
      <c r="A3849" s="44" t="str">
        <f t="shared" si="301"/>
        <v>US Natural Gas Financial</v>
      </c>
      <c r="B3849" s="44" t="str">
        <f t="shared" si="302"/>
        <v>US</v>
      </c>
      <c r="C3849" s="44" t="str">
        <f t="shared" si="303"/>
        <v>Natural Gas</v>
      </c>
      <c r="D3849" s="44" t="str">
        <f t="shared" si="304"/>
        <v>Financial</v>
      </c>
      <c r="E3849" s="44">
        <f>IF(VLOOKUP(S3849,'DD-Lookup'!$J$6:$L$50,3,FALSE)="Monthly",(YEAR(AC3849)-YEAR(AB3849))*12+MONTH(AC3849)-MONTH(AB3849)+1,(AC3849-AB3849+1))</f>
        <v>153</v>
      </c>
      <c r="F3849" s="225">
        <f t="shared" si="305"/>
        <v>765000</v>
      </c>
      <c r="G3849" s="214">
        <v>1248872</v>
      </c>
      <c r="H3849" s="210">
        <v>37026.446018518516</v>
      </c>
      <c r="I3849" t="s">
        <v>3324</v>
      </c>
      <c r="M3849" t="s">
        <v>3795</v>
      </c>
      <c r="N3849" t="s">
        <v>3247</v>
      </c>
      <c r="O3849" t="s">
        <v>3430</v>
      </c>
      <c r="P3849" s="211">
        <v>5000</v>
      </c>
      <c r="S3849" t="s">
        <v>3796</v>
      </c>
      <c r="T3849" t="s">
        <v>2685</v>
      </c>
      <c r="U3849" s="213">
        <v>4.66</v>
      </c>
      <c r="V3849" t="s">
        <v>44</v>
      </c>
      <c r="W3849" t="s">
        <v>3975</v>
      </c>
      <c r="X3849" t="s">
        <v>3250</v>
      </c>
      <c r="Y3849" t="s">
        <v>2803</v>
      </c>
      <c r="Z3849" t="s">
        <v>4117</v>
      </c>
      <c r="AA3849" t="s">
        <v>45</v>
      </c>
      <c r="AB3849" s="210">
        <v>37043</v>
      </c>
      <c r="AC3849" s="210">
        <v>37195</v>
      </c>
      <c r="AD3849">
        <f>(AC3849-AB3849+1)*SUM(P3849:Q3849)</f>
        <v>765000</v>
      </c>
    </row>
    <row r="3850" spans="1:30" x14ac:dyDescent="0.2">
      <c r="A3850" s="44" t="str">
        <f t="shared" si="301"/>
        <v xml:space="preserve"> Natural Gas Physical</v>
      </c>
      <c r="B3850" s="44" t="str">
        <f t="shared" si="302"/>
        <v/>
      </c>
      <c r="C3850" s="44" t="str">
        <f t="shared" si="303"/>
        <v>Natural Gas</v>
      </c>
      <c r="D3850" s="44" t="str">
        <f t="shared" si="304"/>
        <v>Physical</v>
      </c>
      <c r="E3850" s="44">
        <f>IF(VLOOKUP(S3850,'DD-Lookup'!$J$6:$L$50,3,FALSE)="Monthly",(YEAR(AC3850)-YEAR(AB3850))*12+MONTH(AC3850)-MONTH(AB3850)+1,(AC3850-AB3850+1))</f>
        <v>30</v>
      </c>
      <c r="F3850" s="225">
        <f t="shared" si="305"/>
        <v>750000</v>
      </c>
      <c r="G3850" s="214">
        <v>1248871</v>
      </c>
      <c r="H3850" s="210">
        <v>37026.446018518516</v>
      </c>
      <c r="I3850" t="s">
        <v>2960</v>
      </c>
      <c r="M3850" t="s">
        <v>3795</v>
      </c>
      <c r="N3850" t="s">
        <v>2837</v>
      </c>
      <c r="O3850" t="s">
        <v>2848</v>
      </c>
      <c r="Q3850" s="211">
        <v>25000</v>
      </c>
      <c r="S3850" t="s">
        <v>2839</v>
      </c>
      <c r="T3850" t="s">
        <v>2840</v>
      </c>
      <c r="U3850" s="213">
        <v>21.65</v>
      </c>
      <c r="V3850" t="s">
        <v>2961</v>
      </c>
      <c r="W3850" t="s">
        <v>2842</v>
      </c>
      <c r="X3850" t="s">
        <v>2843</v>
      </c>
      <c r="Y3850" t="s">
        <v>2844</v>
      </c>
      <c r="Z3850" t="s">
        <v>2712</v>
      </c>
      <c r="AA3850">
        <v>102961</v>
      </c>
      <c r="AB3850" s="210">
        <v>37043.875</v>
      </c>
      <c r="AC3850" s="210">
        <v>37072.875</v>
      </c>
    </row>
    <row r="3851" spans="1:30" x14ac:dyDescent="0.2">
      <c r="A3851" s="44" t="str">
        <f t="shared" ref="A3851:A3914" si="307">B3851&amp;" "&amp;C3851&amp;" "&amp;D3851</f>
        <v>US Natural Gas Financial</v>
      </c>
      <c r="B3851" s="44" t="str">
        <f t="shared" ref="B3851:B3914" si="308">IF((LEFT(N3851,2)="US"),"US","")</f>
        <v>US</v>
      </c>
      <c r="C3851" s="44" t="str">
        <f t="shared" ref="C3851:C3914" si="309">M3851</f>
        <v>Natural Gas</v>
      </c>
      <c r="D3851" s="44" t="str">
        <f t="shared" ref="D3851:D3914" si="310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30</v>
      </c>
      <c r="F3851" s="225">
        <f t="shared" ref="F3851:F3914" si="311">E3851*SUM(P3851:Q3851)</f>
        <v>450000</v>
      </c>
      <c r="G3851" s="214">
        <v>1248873</v>
      </c>
      <c r="H3851" s="210">
        <v>37026.446030092593</v>
      </c>
      <c r="I3851" t="s">
        <v>4237</v>
      </c>
      <c r="M3851" t="s">
        <v>3795</v>
      </c>
      <c r="N3851" t="s">
        <v>3247</v>
      </c>
      <c r="O3851" t="s">
        <v>3248</v>
      </c>
      <c r="P3851" s="211">
        <v>15000</v>
      </c>
      <c r="S3851" t="s">
        <v>3796</v>
      </c>
      <c r="T3851" t="s">
        <v>2685</v>
      </c>
      <c r="U3851" s="213">
        <v>4.57</v>
      </c>
      <c r="V3851" t="s">
        <v>3546</v>
      </c>
      <c r="W3851" t="s">
        <v>3975</v>
      </c>
      <c r="X3851" t="s">
        <v>3250</v>
      </c>
      <c r="Y3851" t="s">
        <v>2803</v>
      </c>
      <c r="Z3851" t="s">
        <v>4117</v>
      </c>
      <c r="AA3851" t="s">
        <v>46</v>
      </c>
      <c r="AB3851" s="210">
        <v>37043.875</v>
      </c>
      <c r="AC3851" s="210">
        <v>37072.875</v>
      </c>
      <c r="AD3851">
        <f>(AC3851-AB3851+1)*SUM(P3851:Q3851)</f>
        <v>450000</v>
      </c>
    </row>
    <row r="3852" spans="1:30" x14ac:dyDescent="0.2">
      <c r="A3852" s="44" t="str">
        <f t="shared" si="307"/>
        <v xml:space="preserve"> Natural Gas Physical</v>
      </c>
      <c r="B3852" s="44" t="str">
        <f t="shared" si="308"/>
        <v/>
      </c>
      <c r="C3852" s="44" t="str">
        <f t="shared" si="309"/>
        <v>Natural Gas</v>
      </c>
      <c r="D3852" s="44" t="str">
        <f t="shared" si="310"/>
        <v>Physical</v>
      </c>
      <c r="E3852" s="44">
        <f>IF(VLOOKUP(S3852,'DD-Lookup'!$J$6:$L$50,3,FALSE)="Monthly",(YEAR(AC3852)-YEAR(AB3852))*12+MONTH(AC3852)-MONTH(AB3852)+1,(AC3852-AB3852+1))</f>
        <v>1</v>
      </c>
      <c r="F3852" s="225">
        <f t="shared" si="311"/>
        <v>2500</v>
      </c>
      <c r="G3852" s="214">
        <v>1248874</v>
      </c>
      <c r="H3852" s="210">
        <v>37026.44604166667</v>
      </c>
      <c r="I3852" t="s">
        <v>1722</v>
      </c>
      <c r="M3852" t="s">
        <v>3795</v>
      </c>
      <c r="N3852" t="s">
        <v>3623</v>
      </c>
      <c r="O3852" t="s">
        <v>3624</v>
      </c>
      <c r="P3852" s="211">
        <v>2500</v>
      </c>
      <c r="S3852" t="s">
        <v>4320</v>
      </c>
      <c r="T3852" t="s">
        <v>3625</v>
      </c>
      <c r="U3852" s="213">
        <v>6.085</v>
      </c>
      <c r="V3852" t="s">
        <v>1723</v>
      </c>
      <c r="W3852" t="s">
        <v>3627</v>
      </c>
      <c r="X3852" t="s">
        <v>3628</v>
      </c>
      <c r="Y3852" t="s">
        <v>3280</v>
      </c>
      <c r="Z3852" t="s">
        <v>4118</v>
      </c>
      <c r="AA3852">
        <v>790718</v>
      </c>
      <c r="AB3852" s="210">
        <v>37026.875</v>
      </c>
      <c r="AC3852" s="210">
        <v>37026.875</v>
      </c>
    </row>
    <row r="3853" spans="1:30" x14ac:dyDescent="0.2">
      <c r="A3853" s="44" t="str">
        <f t="shared" si="307"/>
        <v>US Natural Gas Financial</v>
      </c>
      <c r="B3853" s="44" t="str">
        <f t="shared" si="308"/>
        <v>US</v>
      </c>
      <c r="C3853" s="44" t="str">
        <f t="shared" si="309"/>
        <v>Natural Gas</v>
      </c>
      <c r="D3853" s="44" t="str">
        <f t="shared" si="310"/>
        <v>Financial</v>
      </c>
      <c r="E3853" s="44">
        <f>IF(VLOOKUP(S3853,'DD-Lookup'!$J$6:$L$50,3,FALSE)="Monthly",(YEAR(AC3853)-YEAR(AB3853))*12+MONTH(AC3853)-MONTH(AB3853)+1,(AC3853-AB3853+1))</f>
        <v>151</v>
      </c>
      <c r="F3853" s="225">
        <f t="shared" si="311"/>
        <v>755000</v>
      </c>
      <c r="G3853" s="214">
        <v>1248876</v>
      </c>
      <c r="H3853" s="210">
        <v>37026.446099537039</v>
      </c>
      <c r="I3853" t="s">
        <v>3324</v>
      </c>
      <c r="M3853" t="s">
        <v>3795</v>
      </c>
      <c r="N3853" t="s">
        <v>3247</v>
      </c>
      <c r="O3853" t="s">
        <v>3346</v>
      </c>
      <c r="Q3853" s="211">
        <v>5000</v>
      </c>
      <c r="S3853" t="s">
        <v>3796</v>
      </c>
      <c r="T3853" t="s">
        <v>2685</v>
      </c>
      <c r="U3853" s="213">
        <v>4.9749999999999996</v>
      </c>
      <c r="V3853" t="s">
        <v>1811</v>
      </c>
      <c r="W3853" t="s">
        <v>3975</v>
      </c>
      <c r="X3853" t="s">
        <v>3250</v>
      </c>
      <c r="Y3853" t="s">
        <v>2803</v>
      </c>
      <c r="Z3853" t="s">
        <v>4117</v>
      </c>
      <c r="AA3853" t="s">
        <v>47</v>
      </c>
      <c r="AB3853" s="210">
        <v>37196</v>
      </c>
      <c r="AC3853" s="210">
        <v>37346</v>
      </c>
      <c r="AD3853">
        <f>(AC3853-AB3853+1)*SUM(P3853:Q3853)</f>
        <v>755000</v>
      </c>
    </row>
    <row r="3854" spans="1:30" x14ac:dyDescent="0.2">
      <c r="A3854" s="44" t="str">
        <f t="shared" si="307"/>
        <v>US Power Physical</v>
      </c>
      <c r="B3854" s="44" t="str">
        <f t="shared" si="308"/>
        <v>US</v>
      </c>
      <c r="C3854" s="44" t="str">
        <f t="shared" si="309"/>
        <v>Power</v>
      </c>
      <c r="D3854" s="44" t="str">
        <f t="shared" si="310"/>
        <v>Physical</v>
      </c>
      <c r="E3854" s="44">
        <f>IF(VLOOKUP(S3854,'DD-Lookup'!$J$6:$L$50,3,FALSE)="Monthly",(YEAR(AC3854)-YEAR(AB3854))*12+MONTH(AC3854)-MONTH(AB3854)+1,(AC3854-AB3854+1))</f>
        <v>30</v>
      </c>
      <c r="F3854" s="225">
        <f t="shared" si="311"/>
        <v>1500</v>
      </c>
      <c r="G3854" s="214">
        <v>1248875</v>
      </c>
      <c r="H3854" s="210">
        <v>37026.446099537039</v>
      </c>
      <c r="I3854" t="s">
        <v>3131</v>
      </c>
      <c r="M3854" t="s">
        <v>3886</v>
      </c>
      <c r="N3854" t="s">
        <v>3096</v>
      </c>
      <c r="O3854" t="s">
        <v>3235</v>
      </c>
      <c r="Q3854" s="211">
        <v>50</v>
      </c>
      <c r="S3854" t="s">
        <v>3794</v>
      </c>
      <c r="T3854" t="s">
        <v>2685</v>
      </c>
      <c r="U3854" s="213">
        <v>66.5</v>
      </c>
      <c r="V3854" t="s">
        <v>48</v>
      </c>
      <c r="W3854" t="s">
        <v>3108</v>
      </c>
      <c r="X3854" t="s">
        <v>3109</v>
      </c>
      <c r="Y3854" t="s">
        <v>3074</v>
      </c>
      <c r="Z3854" t="s">
        <v>4112</v>
      </c>
      <c r="AA3854">
        <v>611433.1</v>
      </c>
      <c r="AB3854" s="210">
        <v>37043.71597222222</v>
      </c>
      <c r="AC3854" s="210">
        <v>37072.71597222222</v>
      </c>
    </row>
    <row r="3855" spans="1:30" x14ac:dyDescent="0.2">
      <c r="A3855" s="44" t="str">
        <f t="shared" si="307"/>
        <v>US Power Physical</v>
      </c>
      <c r="B3855" s="44" t="str">
        <f t="shared" si="308"/>
        <v>US</v>
      </c>
      <c r="C3855" s="44" t="str">
        <f t="shared" si="309"/>
        <v>Power</v>
      </c>
      <c r="D3855" s="44" t="str">
        <f t="shared" si="310"/>
        <v>Physical</v>
      </c>
      <c r="E3855" s="44">
        <f>IF(VLOOKUP(S3855,'DD-Lookup'!$J$6:$L$50,3,FALSE)="Monthly",(YEAR(AC3855)-YEAR(AB3855))*12+MONTH(AC3855)-MONTH(AB3855)+1,(AC3855-AB3855+1))</f>
        <v>30</v>
      </c>
      <c r="F3855" s="225">
        <f t="shared" si="311"/>
        <v>1500</v>
      </c>
      <c r="G3855" s="214">
        <v>1248877</v>
      </c>
      <c r="H3855" s="210">
        <v>37026.446168981478</v>
      </c>
      <c r="I3855" t="s">
        <v>3212</v>
      </c>
      <c r="M3855" t="s">
        <v>3886</v>
      </c>
      <c r="N3855" t="s">
        <v>3096</v>
      </c>
      <c r="O3855" t="s">
        <v>3506</v>
      </c>
      <c r="Q3855" s="211">
        <v>50</v>
      </c>
      <c r="S3855" t="s">
        <v>3794</v>
      </c>
      <c r="T3855" t="s">
        <v>2685</v>
      </c>
      <c r="U3855" s="213">
        <v>74.25</v>
      </c>
      <c r="V3855" t="s">
        <v>49</v>
      </c>
      <c r="W3855" t="s">
        <v>3190</v>
      </c>
      <c r="X3855" t="s">
        <v>3244</v>
      </c>
      <c r="Y3855" t="s">
        <v>3074</v>
      </c>
      <c r="Z3855" t="s">
        <v>4112</v>
      </c>
      <c r="AA3855">
        <v>611434.1</v>
      </c>
      <c r="AB3855" s="210">
        <v>37043.594444444447</v>
      </c>
      <c r="AC3855" s="210">
        <v>37072.594444444447</v>
      </c>
    </row>
    <row r="3856" spans="1:30" x14ac:dyDescent="0.2">
      <c r="A3856" s="44" t="str">
        <f t="shared" si="307"/>
        <v>US Natural Gas Financial</v>
      </c>
      <c r="B3856" s="44" t="str">
        <f t="shared" si="308"/>
        <v>US</v>
      </c>
      <c r="C3856" s="44" t="str">
        <f t="shared" si="309"/>
        <v>Natural Gas</v>
      </c>
      <c r="D3856" s="44" t="str">
        <f t="shared" si="310"/>
        <v>Financial</v>
      </c>
      <c r="E3856" s="44">
        <f>IF(VLOOKUP(S3856,'DD-Lookup'!$J$6:$L$50,3,FALSE)="Monthly",(YEAR(AC3856)-YEAR(AB3856))*12+MONTH(AC3856)-MONTH(AB3856)+1,(AC3856-AB3856+1))</f>
        <v>30</v>
      </c>
      <c r="F3856" s="225">
        <f t="shared" si="311"/>
        <v>450000</v>
      </c>
      <c r="G3856" s="214">
        <v>1248878</v>
      </c>
      <c r="H3856" s="210">
        <v>37026.446284722224</v>
      </c>
      <c r="I3856" t="s">
        <v>3045</v>
      </c>
      <c r="M3856" t="s">
        <v>3795</v>
      </c>
      <c r="N3856" t="s">
        <v>3247</v>
      </c>
      <c r="O3856" t="s">
        <v>3248</v>
      </c>
      <c r="P3856" s="211">
        <v>15000</v>
      </c>
      <c r="S3856" t="s">
        <v>3796</v>
      </c>
      <c r="T3856" t="s">
        <v>2685</v>
      </c>
      <c r="U3856" s="213">
        <v>4.5650000000000004</v>
      </c>
      <c r="V3856" t="s">
        <v>1548</v>
      </c>
      <c r="W3856" t="s">
        <v>3975</v>
      </c>
      <c r="X3856" t="s">
        <v>3250</v>
      </c>
      <c r="Y3856" t="s">
        <v>2803</v>
      </c>
      <c r="Z3856" t="s">
        <v>4117</v>
      </c>
      <c r="AA3856" t="s">
        <v>50</v>
      </c>
      <c r="AB3856" s="210">
        <v>37043.875</v>
      </c>
      <c r="AC3856" s="210">
        <v>37072.875</v>
      </c>
      <c r="AD3856">
        <f>(AC3856-AB3856+1)*SUM(P3856:Q3856)</f>
        <v>450000</v>
      </c>
    </row>
    <row r="3857" spans="1:31" x14ac:dyDescent="0.2">
      <c r="A3857" s="44" t="str">
        <f t="shared" si="307"/>
        <v>US Power Physical</v>
      </c>
      <c r="B3857" s="44" t="str">
        <f t="shared" si="308"/>
        <v>US</v>
      </c>
      <c r="C3857" s="44" t="str">
        <f t="shared" si="309"/>
        <v>Power</v>
      </c>
      <c r="D3857" s="44" t="str">
        <f t="shared" si="310"/>
        <v>Physical</v>
      </c>
      <c r="E3857" s="44">
        <f>IF(VLOOKUP(S3857,'DD-Lookup'!$J$6:$L$50,3,FALSE)="Monthly",(YEAR(AC3857)-YEAR(AB3857))*12+MONTH(AC3857)-MONTH(AB3857)+1,(AC3857-AB3857+1))</f>
        <v>30</v>
      </c>
      <c r="F3857" s="225">
        <f t="shared" si="311"/>
        <v>1500</v>
      </c>
      <c r="G3857" s="214">
        <v>1248879</v>
      </c>
      <c r="H3857" s="210">
        <v>37026.446296296293</v>
      </c>
      <c r="I3857" t="s">
        <v>3145</v>
      </c>
      <c r="M3857" t="s">
        <v>3886</v>
      </c>
      <c r="N3857" t="s">
        <v>3096</v>
      </c>
      <c r="O3857" t="s">
        <v>3161</v>
      </c>
      <c r="Q3857" s="211">
        <v>50</v>
      </c>
      <c r="S3857" t="s">
        <v>3794</v>
      </c>
      <c r="T3857" t="s">
        <v>2685</v>
      </c>
      <c r="U3857" s="213">
        <v>40.1</v>
      </c>
      <c r="V3857" t="s">
        <v>3233</v>
      </c>
      <c r="W3857" t="s">
        <v>3143</v>
      </c>
      <c r="X3857" t="s">
        <v>3109</v>
      </c>
      <c r="Y3857" t="s">
        <v>3074</v>
      </c>
      <c r="Z3857" t="s">
        <v>4112</v>
      </c>
      <c r="AA3857">
        <v>611435.1</v>
      </c>
      <c r="AB3857" s="210">
        <v>37135.71597222222</v>
      </c>
      <c r="AC3857" s="210">
        <v>37164.71597222222</v>
      </c>
    </row>
    <row r="3858" spans="1:31" x14ac:dyDescent="0.2">
      <c r="A3858" s="44" t="str">
        <f t="shared" si="307"/>
        <v>US Crude Financial</v>
      </c>
      <c r="B3858" s="44" t="str">
        <f t="shared" si="308"/>
        <v>US</v>
      </c>
      <c r="C3858" s="44" t="str">
        <f t="shared" si="309"/>
        <v>Crude</v>
      </c>
      <c r="D3858" s="44" t="str">
        <f t="shared" si="310"/>
        <v>Financial</v>
      </c>
      <c r="E3858" s="44">
        <f>IF(VLOOKUP(S3858,'DD-Lookup'!$J$6:$L$50,3,FALSE)="Monthly",(YEAR(AC3858)-YEAR(AB3858))*12+MONTH(AC3858)-MONTH(AB3858)+1,(AC3858-AB3858+1))</f>
        <v>1</v>
      </c>
      <c r="F3858" s="225">
        <f t="shared" si="311"/>
        <v>50000</v>
      </c>
      <c r="G3858" s="214">
        <v>1248880</v>
      </c>
      <c r="H3858" s="210">
        <v>37026.446446759262</v>
      </c>
      <c r="I3858" t="s">
        <v>3045</v>
      </c>
      <c r="M3858" t="s">
        <v>4216</v>
      </c>
      <c r="N3858" t="s">
        <v>3046</v>
      </c>
      <c r="O3858" t="s">
        <v>3047</v>
      </c>
      <c r="Q3858" s="211">
        <v>50000</v>
      </c>
      <c r="S3858" t="s">
        <v>3802</v>
      </c>
      <c r="T3858" t="s">
        <v>2685</v>
      </c>
      <c r="U3858" s="213">
        <v>28.76</v>
      </c>
      <c r="V3858" t="s">
        <v>3575</v>
      </c>
      <c r="W3858" t="s">
        <v>3049</v>
      </c>
      <c r="X3858" t="s">
        <v>3050</v>
      </c>
      <c r="Y3858" t="s">
        <v>2803</v>
      </c>
      <c r="Z3858" t="s">
        <v>4117</v>
      </c>
      <c r="AA3858" t="s">
        <v>51</v>
      </c>
      <c r="AB3858" s="210">
        <v>37043</v>
      </c>
      <c r="AC3858" s="210">
        <v>37072</v>
      </c>
    </row>
    <row r="3859" spans="1:31" x14ac:dyDescent="0.2">
      <c r="A3859" s="44" t="str">
        <f t="shared" si="307"/>
        <v>US Natural Gas Financial</v>
      </c>
      <c r="B3859" s="44" t="str">
        <f t="shared" si="308"/>
        <v>US</v>
      </c>
      <c r="C3859" s="44" t="str">
        <f t="shared" si="309"/>
        <v>Natural Gas</v>
      </c>
      <c r="D3859" s="44" t="str">
        <f t="shared" si="310"/>
        <v>Financial</v>
      </c>
      <c r="E3859" s="44">
        <f>IF(VLOOKUP(S3859,'DD-Lookup'!$J$6:$L$50,3,FALSE)="Monthly",(YEAR(AC3859)-YEAR(AB3859))*12+MONTH(AC3859)-MONTH(AB3859)+1,(AC3859-AB3859+1))</f>
        <v>16</v>
      </c>
      <c r="F3859" s="225">
        <f t="shared" si="311"/>
        <v>80000</v>
      </c>
      <c r="G3859" s="214">
        <v>1248881</v>
      </c>
      <c r="H3859" s="210">
        <v>37026.446481481478</v>
      </c>
      <c r="I3859" t="s">
        <v>2397</v>
      </c>
      <c r="M3859" t="s">
        <v>3795</v>
      </c>
      <c r="N3859" t="s">
        <v>3247</v>
      </c>
      <c r="O3859" t="s">
        <v>3422</v>
      </c>
      <c r="P3859" s="211">
        <v>5000</v>
      </c>
      <c r="S3859" t="s">
        <v>3796</v>
      </c>
      <c r="T3859" t="s">
        <v>2685</v>
      </c>
      <c r="U3859" s="213">
        <v>4.5049999999999999</v>
      </c>
      <c r="V3859" t="s">
        <v>2398</v>
      </c>
      <c r="W3859" t="s">
        <v>3424</v>
      </c>
      <c r="X3859" t="s">
        <v>3425</v>
      </c>
      <c r="Y3859" t="s">
        <v>2803</v>
      </c>
      <c r="Z3859" t="s">
        <v>4117</v>
      </c>
      <c r="AA3859" t="s">
        <v>52</v>
      </c>
      <c r="AB3859" s="210">
        <v>37027.875</v>
      </c>
      <c r="AC3859" s="210">
        <v>37042.875</v>
      </c>
      <c r="AD3859">
        <f>(AC3859-AB3859+1)*SUM(P3859:Q3859)</f>
        <v>80000</v>
      </c>
    </row>
    <row r="3860" spans="1:31" x14ac:dyDescent="0.2">
      <c r="A3860" s="44" t="str">
        <f t="shared" si="307"/>
        <v>US Natural Gas Financial</v>
      </c>
      <c r="B3860" s="44" t="str">
        <f t="shared" si="308"/>
        <v>US</v>
      </c>
      <c r="C3860" s="44" t="str">
        <f t="shared" si="309"/>
        <v>Natural Gas</v>
      </c>
      <c r="D3860" s="44" t="str">
        <f t="shared" si="310"/>
        <v>Financial</v>
      </c>
      <c r="E3860" s="44">
        <f>IF(VLOOKUP(S3860,'DD-Lookup'!$J$6:$L$50,3,FALSE)="Monthly",(YEAR(AC3860)-YEAR(AB3860))*12+MONTH(AC3860)-MONTH(AB3860)+1,(AC3860-AB3860+1))</f>
        <v>153</v>
      </c>
      <c r="F3860" s="225">
        <f t="shared" si="311"/>
        <v>765000</v>
      </c>
      <c r="G3860" s="214">
        <v>1248882</v>
      </c>
      <c r="H3860" s="210">
        <v>37026.446493055555</v>
      </c>
      <c r="I3860" t="s">
        <v>3134</v>
      </c>
      <c r="M3860" t="s">
        <v>3795</v>
      </c>
      <c r="N3860" t="s">
        <v>3247</v>
      </c>
      <c r="O3860" t="s">
        <v>3430</v>
      </c>
      <c r="P3860" s="211">
        <v>5000</v>
      </c>
      <c r="S3860" t="s">
        <v>3796</v>
      </c>
      <c r="T3860" t="s">
        <v>2685</v>
      </c>
      <c r="U3860" s="213">
        <v>4.66</v>
      </c>
      <c r="V3860" t="s">
        <v>3514</v>
      </c>
      <c r="W3860" t="s">
        <v>3975</v>
      </c>
      <c r="X3860" t="s">
        <v>3250</v>
      </c>
      <c r="Y3860" t="s">
        <v>2803</v>
      </c>
      <c r="Z3860" t="s">
        <v>4117</v>
      </c>
      <c r="AA3860" t="s">
        <v>53</v>
      </c>
      <c r="AB3860" s="210">
        <v>37043</v>
      </c>
      <c r="AC3860" s="210">
        <v>37195</v>
      </c>
      <c r="AD3860">
        <f>(AC3860-AB3860+1)*SUM(P3860:Q3860)</f>
        <v>765000</v>
      </c>
    </row>
    <row r="3861" spans="1:31" x14ac:dyDescent="0.2">
      <c r="A3861" s="44" t="str">
        <f t="shared" si="307"/>
        <v xml:space="preserve"> Natural Gas Physical</v>
      </c>
      <c r="B3861" s="44" t="str">
        <f t="shared" si="308"/>
        <v/>
      </c>
      <c r="C3861" s="44" t="str">
        <f t="shared" si="309"/>
        <v>Natural Gas</v>
      </c>
      <c r="D3861" s="44" t="str">
        <f t="shared" si="310"/>
        <v>Physical</v>
      </c>
      <c r="E3861" s="44">
        <f>IF(VLOOKUP(S3861,'DD-Lookup'!$J$6:$L$50,3,FALSE)="Monthly",(YEAR(AC3861)-YEAR(AB3861))*12+MONTH(AC3861)-MONTH(AB3861)+1,(AC3861-AB3861+1))</f>
        <v>1</v>
      </c>
      <c r="F3861" s="225">
        <f t="shared" si="311"/>
        <v>5000</v>
      </c>
      <c r="G3861" s="214">
        <v>1248883</v>
      </c>
      <c r="H3861" s="210">
        <v>37026.446516203701</v>
      </c>
      <c r="I3861" t="s">
        <v>1305</v>
      </c>
      <c r="M3861" t="s">
        <v>3795</v>
      </c>
      <c r="N3861" t="s">
        <v>3623</v>
      </c>
      <c r="O3861" t="s">
        <v>1454</v>
      </c>
      <c r="P3861" s="211">
        <v>5000</v>
      </c>
      <c r="S3861" t="s">
        <v>4320</v>
      </c>
      <c r="T3861" t="s">
        <v>3625</v>
      </c>
      <c r="U3861" s="213">
        <v>6.1050000000000004</v>
      </c>
      <c r="V3861" t="s">
        <v>1455</v>
      </c>
      <c r="W3861" t="s">
        <v>3627</v>
      </c>
      <c r="X3861" t="s">
        <v>3628</v>
      </c>
      <c r="Y3861" t="s">
        <v>3280</v>
      </c>
      <c r="Z3861" t="s">
        <v>4118</v>
      </c>
      <c r="AA3861">
        <v>790719</v>
      </c>
      <c r="AB3861" s="210">
        <v>37027.875</v>
      </c>
      <c r="AC3861" s="210">
        <v>37027.875</v>
      </c>
    </row>
    <row r="3862" spans="1:31" x14ac:dyDescent="0.2">
      <c r="A3862" s="44" t="str">
        <f t="shared" si="307"/>
        <v>US Natural Gas Financial</v>
      </c>
      <c r="B3862" s="44" t="str">
        <f t="shared" si="308"/>
        <v>US</v>
      </c>
      <c r="C3862" s="44" t="str">
        <f t="shared" si="309"/>
        <v>Natural Gas</v>
      </c>
      <c r="D3862" s="44" t="str">
        <f t="shared" si="310"/>
        <v>Financial</v>
      </c>
      <c r="E3862" s="44">
        <f>IF(VLOOKUP(S3862,'DD-Lookup'!$J$6:$L$50,3,FALSE)="Monthly",(YEAR(AC3862)-YEAR(AB3862))*12+MONTH(AC3862)-MONTH(AB3862)+1,(AC3862-AB3862+1))</f>
        <v>16</v>
      </c>
      <c r="F3862" s="225">
        <f t="shared" si="311"/>
        <v>320000</v>
      </c>
      <c r="G3862" s="214">
        <v>1248885</v>
      </c>
      <c r="H3862" s="210">
        <v>37026.446608796294</v>
      </c>
      <c r="I3862" t="s">
        <v>3287</v>
      </c>
      <c r="M3862" t="s">
        <v>3795</v>
      </c>
      <c r="N3862" t="s">
        <v>3247</v>
      </c>
      <c r="O3862" t="s">
        <v>1612</v>
      </c>
      <c r="P3862" s="211">
        <v>20000</v>
      </c>
      <c r="S3862" t="s">
        <v>3796</v>
      </c>
      <c r="T3862" t="s">
        <v>2685</v>
      </c>
      <c r="U3862" s="213">
        <v>4.4550000000000001</v>
      </c>
      <c r="V3862" t="s">
        <v>2126</v>
      </c>
      <c r="W3862" t="s">
        <v>1070</v>
      </c>
      <c r="X3862" t="s">
        <v>1071</v>
      </c>
      <c r="Y3862" t="s">
        <v>2803</v>
      </c>
      <c r="Z3862" t="s">
        <v>4117</v>
      </c>
      <c r="AA3862" t="s">
        <v>54</v>
      </c>
      <c r="AB3862" s="210">
        <v>37027.875</v>
      </c>
      <c r="AC3862" s="210">
        <v>37042.875</v>
      </c>
      <c r="AD3862">
        <f>(AC3862-AB3862+1)*SUM(P3862:Q3862)</f>
        <v>320000</v>
      </c>
    </row>
    <row r="3863" spans="1:31" x14ac:dyDescent="0.2">
      <c r="A3863" s="44" t="str">
        <f t="shared" si="307"/>
        <v>US Natural Gas Financial</v>
      </c>
      <c r="B3863" s="44" t="str">
        <f t="shared" si="308"/>
        <v>US</v>
      </c>
      <c r="C3863" s="44" t="str">
        <f t="shared" si="309"/>
        <v>Natural Gas</v>
      </c>
      <c r="D3863" s="44" t="str">
        <f t="shared" si="310"/>
        <v>Financial</v>
      </c>
      <c r="E3863" s="44">
        <f>IF(VLOOKUP(S3863,'DD-Lookup'!$J$6:$L$50,3,FALSE)="Monthly",(YEAR(AC3863)-YEAR(AB3863))*12+MONTH(AC3863)-MONTH(AB3863)+1,(AC3863-AB3863+1))</f>
        <v>30</v>
      </c>
      <c r="F3863" s="225">
        <f t="shared" si="311"/>
        <v>450000</v>
      </c>
      <c r="G3863" s="214">
        <v>1248886</v>
      </c>
      <c r="H3863" s="210">
        <v>37026.446805555555</v>
      </c>
      <c r="I3863" t="s">
        <v>3246</v>
      </c>
      <c r="M3863" t="s">
        <v>3795</v>
      </c>
      <c r="N3863" t="s">
        <v>3247</v>
      </c>
      <c r="O3863" t="s">
        <v>3248</v>
      </c>
      <c r="P3863" s="211">
        <v>15000</v>
      </c>
      <c r="S3863" t="s">
        <v>3796</v>
      </c>
      <c r="T3863" t="s">
        <v>2685</v>
      </c>
      <c r="U3863" s="213">
        <v>4.5549999999999997</v>
      </c>
      <c r="V3863" t="s">
        <v>1397</v>
      </c>
      <c r="W3863" t="s">
        <v>3975</v>
      </c>
      <c r="X3863" t="s">
        <v>3250</v>
      </c>
      <c r="Y3863" t="s">
        <v>2803</v>
      </c>
      <c r="Z3863" t="s">
        <v>4117</v>
      </c>
      <c r="AA3863" t="s">
        <v>55</v>
      </c>
      <c r="AB3863" s="210">
        <v>37043.875</v>
      </c>
      <c r="AC3863" s="210">
        <v>37072.875</v>
      </c>
      <c r="AD3863">
        <f>(AC3863-AB3863+1)*SUM(P3863:Q3863)</f>
        <v>450000</v>
      </c>
    </row>
    <row r="3864" spans="1:31" x14ac:dyDescent="0.2">
      <c r="A3864" s="44" t="str">
        <f t="shared" si="307"/>
        <v>US Natural Gas Financial</v>
      </c>
      <c r="B3864" s="44" t="str">
        <f t="shared" si="308"/>
        <v>US</v>
      </c>
      <c r="C3864" s="44" t="str">
        <f t="shared" si="309"/>
        <v>Natural Gas</v>
      </c>
      <c r="D3864" s="44" t="str">
        <f t="shared" si="310"/>
        <v>Financial</v>
      </c>
      <c r="E3864" s="44">
        <f>IF(VLOOKUP(S3864,'DD-Lookup'!$J$6:$L$50,3,FALSE)="Monthly",(YEAR(AC3864)-YEAR(AB3864))*12+MONTH(AC3864)-MONTH(AB3864)+1,(AC3864-AB3864+1))</f>
        <v>30</v>
      </c>
      <c r="F3864" s="225">
        <f t="shared" si="311"/>
        <v>3000</v>
      </c>
      <c r="G3864" s="214">
        <v>1248887</v>
      </c>
      <c r="H3864" s="210">
        <v>37026.446898148148</v>
      </c>
      <c r="I3864" t="s">
        <v>3045</v>
      </c>
      <c r="M3864" t="s">
        <v>3795</v>
      </c>
      <c r="N3864" t="s">
        <v>1213</v>
      </c>
      <c r="O3864" t="s">
        <v>1538</v>
      </c>
      <c r="Q3864" s="211">
        <v>100</v>
      </c>
      <c r="S3864" t="s">
        <v>1215</v>
      </c>
      <c r="T3864" t="s">
        <v>2685</v>
      </c>
      <c r="U3864" s="213">
        <v>9.7500000000000003E-2</v>
      </c>
      <c r="V3864" t="s">
        <v>1548</v>
      </c>
      <c r="W3864" t="s">
        <v>1216</v>
      </c>
      <c r="X3864" t="s">
        <v>1217</v>
      </c>
      <c r="Y3864" t="s">
        <v>2803</v>
      </c>
      <c r="Z3864" t="s">
        <v>4117</v>
      </c>
      <c r="AA3864" t="s">
        <v>56</v>
      </c>
      <c r="AB3864" s="210">
        <v>37043</v>
      </c>
      <c r="AC3864" s="210">
        <v>37072</v>
      </c>
      <c r="AD3864">
        <f>(AC3864-AB3864+1)*SUM(P3864:Q3864)</f>
        <v>3000</v>
      </c>
    </row>
    <row r="3865" spans="1:31" x14ac:dyDescent="0.2">
      <c r="A3865" s="44" t="str">
        <f t="shared" si="307"/>
        <v>US Natural Gas Financial</v>
      </c>
      <c r="B3865" s="44" t="str">
        <f t="shared" si="308"/>
        <v>US</v>
      </c>
      <c r="C3865" s="44" t="str">
        <f t="shared" si="309"/>
        <v>Natural Gas</v>
      </c>
      <c r="D3865" s="44" t="str">
        <f t="shared" si="310"/>
        <v>Financial</v>
      </c>
      <c r="E3865" s="44">
        <f>IF(VLOOKUP(S3865,'DD-Lookup'!$J$6:$L$50,3,FALSE)="Monthly",(YEAR(AC3865)-YEAR(AB3865))*12+MONTH(AC3865)-MONTH(AB3865)+1,(AC3865-AB3865+1))</f>
        <v>30</v>
      </c>
      <c r="F3865" s="225">
        <f t="shared" si="311"/>
        <v>75000</v>
      </c>
      <c r="G3865" s="214">
        <v>1248889</v>
      </c>
      <c r="H3865" s="210">
        <v>37026.44699074074</v>
      </c>
      <c r="I3865" t="s">
        <v>3287</v>
      </c>
      <c r="M3865" t="s">
        <v>3795</v>
      </c>
      <c r="N3865" t="s">
        <v>3247</v>
      </c>
      <c r="O3865" t="s">
        <v>3248</v>
      </c>
      <c r="Q3865" s="211">
        <v>2500</v>
      </c>
      <c r="S3865" t="s">
        <v>3796</v>
      </c>
      <c r="T3865" t="s">
        <v>2685</v>
      </c>
      <c r="U3865" s="213">
        <v>4.5599999999999996</v>
      </c>
      <c r="V3865" t="s">
        <v>3370</v>
      </c>
      <c r="W3865" t="s">
        <v>3975</v>
      </c>
      <c r="X3865" t="s">
        <v>3250</v>
      </c>
      <c r="Y3865" t="s">
        <v>2803</v>
      </c>
      <c r="Z3865" t="s">
        <v>4117</v>
      </c>
      <c r="AA3865" t="s">
        <v>57</v>
      </c>
      <c r="AB3865" s="210">
        <v>37043.875</v>
      </c>
      <c r="AC3865" s="210">
        <v>37072.875</v>
      </c>
      <c r="AD3865">
        <f>(AC3865-AB3865+1)*SUM(P3865:Q3865)</f>
        <v>75000</v>
      </c>
    </row>
    <row r="3866" spans="1:31" x14ac:dyDescent="0.2">
      <c r="A3866" s="44" t="str">
        <f t="shared" si="307"/>
        <v>US Crude Physical</v>
      </c>
      <c r="B3866" s="44" t="str">
        <f t="shared" si="308"/>
        <v>US</v>
      </c>
      <c r="C3866" s="44" t="str">
        <f t="shared" si="309"/>
        <v>Crude</v>
      </c>
      <c r="D3866" s="44" t="str">
        <f t="shared" si="310"/>
        <v>Physical</v>
      </c>
      <c r="E3866" s="44">
        <f>IF(VLOOKUP(S3866,'DD-Lookup'!$J$6:$L$50,3,FALSE)="Monthly",(YEAR(AC3866)-YEAR(AB3866))*12+MONTH(AC3866)-MONTH(AB3866)+1,(AC3866-AB3866+1))</f>
        <v>31</v>
      </c>
      <c r="F3866" s="225">
        <f t="shared" si="311"/>
        <v>93000</v>
      </c>
      <c r="G3866" s="214">
        <v>1248890</v>
      </c>
      <c r="H3866" s="210">
        <v>37026.447094907409</v>
      </c>
      <c r="I3866" t="s">
        <v>3510</v>
      </c>
      <c r="M3866" t="s">
        <v>4216</v>
      </c>
      <c r="N3866" t="s">
        <v>1711</v>
      </c>
      <c r="O3866" t="s">
        <v>58</v>
      </c>
      <c r="P3866" s="211">
        <v>3000</v>
      </c>
      <c r="S3866" t="s">
        <v>1713</v>
      </c>
      <c r="T3866" t="s">
        <v>2685</v>
      </c>
      <c r="U3866" s="213">
        <v>0.1</v>
      </c>
      <c r="V3866" t="s">
        <v>1503</v>
      </c>
      <c r="W3866" t="s">
        <v>1645</v>
      </c>
      <c r="X3866" t="s">
        <v>1715</v>
      </c>
      <c r="Y3866" t="s">
        <v>2803</v>
      </c>
      <c r="Z3866" t="s">
        <v>1716</v>
      </c>
      <c r="AA3866" t="s">
        <v>59</v>
      </c>
      <c r="AB3866" s="210">
        <v>37073.875</v>
      </c>
      <c r="AC3866" s="210">
        <v>37103.875</v>
      </c>
    </row>
    <row r="3867" spans="1:31" x14ac:dyDescent="0.2">
      <c r="A3867" s="44" t="str">
        <f t="shared" si="307"/>
        <v>US Natural Gas Financial</v>
      </c>
      <c r="B3867" s="44" t="str">
        <f t="shared" si="308"/>
        <v>US</v>
      </c>
      <c r="C3867" s="44" t="str">
        <f t="shared" si="309"/>
        <v>Natural Gas</v>
      </c>
      <c r="D3867" s="44" t="str">
        <f t="shared" si="310"/>
        <v>Financial</v>
      </c>
      <c r="E3867" s="44">
        <f>IF(VLOOKUP(S3867,'DD-Lookup'!$J$6:$L$50,3,FALSE)="Monthly",(YEAR(AC3867)-YEAR(AB3867))*12+MONTH(AC3867)-MONTH(AB3867)+1,(AC3867-AB3867+1))</f>
        <v>30</v>
      </c>
      <c r="F3867" s="225">
        <f t="shared" si="311"/>
        <v>375000</v>
      </c>
      <c r="G3867" s="214">
        <v>1248891</v>
      </c>
      <c r="H3867" s="210">
        <v>37026.447118055556</v>
      </c>
      <c r="I3867" t="s">
        <v>3287</v>
      </c>
      <c r="M3867" t="s">
        <v>3795</v>
      </c>
      <c r="N3867" t="s">
        <v>3247</v>
      </c>
      <c r="O3867" t="s">
        <v>3248</v>
      </c>
      <c r="Q3867" s="211">
        <v>12500</v>
      </c>
      <c r="S3867" t="s">
        <v>3796</v>
      </c>
      <c r="T3867" t="s">
        <v>2685</v>
      </c>
      <c r="U3867" s="213">
        <v>4.5650000000000004</v>
      </c>
      <c r="V3867" t="s">
        <v>3370</v>
      </c>
      <c r="W3867" t="s">
        <v>3975</v>
      </c>
      <c r="X3867" t="s">
        <v>3250</v>
      </c>
      <c r="Y3867" t="s">
        <v>2803</v>
      </c>
      <c r="Z3867" t="s">
        <v>4117</v>
      </c>
      <c r="AA3867" t="s">
        <v>60</v>
      </c>
      <c r="AB3867" s="210">
        <v>37043.875</v>
      </c>
      <c r="AC3867" s="210">
        <v>37072.875</v>
      </c>
      <c r="AD3867">
        <f>(AC3867-AB3867+1)*SUM(P3867:Q3867)</f>
        <v>375000</v>
      </c>
    </row>
    <row r="3868" spans="1:31" x14ac:dyDescent="0.2">
      <c r="A3868" s="44" t="str">
        <f t="shared" si="307"/>
        <v>US Oil Products Financial</v>
      </c>
      <c r="B3868" s="44" t="str">
        <f t="shared" si="308"/>
        <v>US</v>
      </c>
      <c r="C3868" s="44" t="str">
        <f t="shared" si="309"/>
        <v>Oil Products</v>
      </c>
      <c r="D3868" s="44" t="str">
        <f t="shared" si="310"/>
        <v>Financial</v>
      </c>
      <c r="E3868" s="44">
        <f>IF(VLOOKUP(S3868,'DD-Lookup'!$J$6:$L$50,3,FALSE)="Monthly",(YEAR(AC3868)-YEAR(AB3868))*12+MONTH(AC3868)-MONTH(AB3868)+1,(AC3868-AB3868+1))</f>
        <v>1</v>
      </c>
      <c r="F3868" s="225">
        <f t="shared" si="311"/>
        <v>15000</v>
      </c>
      <c r="G3868" s="214">
        <v>1248892</v>
      </c>
      <c r="H3868" s="210">
        <v>37026.447164351855</v>
      </c>
      <c r="I3868" t="s">
        <v>61</v>
      </c>
      <c r="M3868" t="s">
        <v>3799</v>
      </c>
      <c r="N3868" t="s">
        <v>1842</v>
      </c>
      <c r="O3868" t="s">
        <v>1843</v>
      </c>
      <c r="Q3868" s="211">
        <v>15000</v>
      </c>
      <c r="S3868" t="s">
        <v>3807</v>
      </c>
      <c r="T3868" t="s">
        <v>2685</v>
      </c>
      <c r="U3868" s="213">
        <v>99.35</v>
      </c>
      <c r="V3868" t="s">
        <v>62</v>
      </c>
      <c r="W3868" t="s">
        <v>1844</v>
      </c>
      <c r="X3868" t="s">
        <v>1845</v>
      </c>
      <c r="Y3868" t="s">
        <v>2803</v>
      </c>
      <c r="Z3868" t="s">
        <v>4117</v>
      </c>
      <c r="AA3868" t="s">
        <v>63</v>
      </c>
      <c r="AB3868" s="210">
        <v>37043.875</v>
      </c>
      <c r="AC3868" s="210">
        <v>37072.875</v>
      </c>
      <c r="AE3868" s="116">
        <f>IF(S3868="Gallon",F3868/42,F3868)</f>
        <v>357.14285714285717</v>
      </c>
    </row>
    <row r="3869" spans="1:31" x14ac:dyDescent="0.2">
      <c r="A3869" s="44" t="str">
        <f t="shared" si="307"/>
        <v xml:space="preserve"> Metals Financial</v>
      </c>
      <c r="B3869" s="44" t="str">
        <f t="shared" si="308"/>
        <v/>
      </c>
      <c r="C3869" s="44" t="str">
        <f t="shared" si="309"/>
        <v>Metals</v>
      </c>
      <c r="D3869" s="44" t="str">
        <f t="shared" si="310"/>
        <v>Financial</v>
      </c>
      <c r="E3869" s="44">
        <f>IF(VLOOKUP(S3869,'DD-Lookup'!$J$6:$L$50,3,FALSE)="Monthly",(YEAR(AC3869)-YEAR(AB3869))*12+MONTH(AC3869)-MONTH(AB3869)+1,(AC3869-AB3869+1))</f>
        <v>1</v>
      </c>
      <c r="F3869" s="225">
        <f t="shared" si="311"/>
        <v>20</v>
      </c>
      <c r="G3869" s="214">
        <v>1248893</v>
      </c>
      <c r="H3869" s="210">
        <v>37026.447199074071</v>
      </c>
      <c r="I3869" t="s">
        <v>2969</v>
      </c>
      <c r="M3869" t="s">
        <v>3801</v>
      </c>
      <c r="N3869" t="s">
        <v>2682</v>
      </c>
      <c r="O3869" t="s">
        <v>2683</v>
      </c>
      <c r="P3869" s="211">
        <v>20</v>
      </c>
      <c r="S3869" t="s">
        <v>2684</v>
      </c>
      <c r="T3869" t="s">
        <v>2685</v>
      </c>
      <c r="U3869" s="213">
        <v>1671</v>
      </c>
      <c r="V3869" t="s">
        <v>2970</v>
      </c>
      <c r="W3869" t="s">
        <v>2732</v>
      </c>
      <c r="X3869" t="s">
        <v>2688</v>
      </c>
      <c r="Y3869" t="s">
        <v>2689</v>
      </c>
      <c r="Z3869" t="s">
        <v>2690</v>
      </c>
      <c r="AA3869">
        <v>2130334</v>
      </c>
    </row>
    <row r="3870" spans="1:31" x14ac:dyDescent="0.2">
      <c r="A3870" s="44" t="str">
        <f t="shared" si="307"/>
        <v>US Power Physical</v>
      </c>
      <c r="B3870" s="44" t="str">
        <f t="shared" si="308"/>
        <v>US</v>
      </c>
      <c r="C3870" s="44" t="str">
        <f t="shared" si="309"/>
        <v>Power</v>
      </c>
      <c r="D3870" s="44" t="str">
        <f t="shared" si="310"/>
        <v>Physical</v>
      </c>
      <c r="E3870" s="44">
        <f>IF(VLOOKUP(S3870,'DD-Lookup'!$J$6:$L$50,3,FALSE)="Monthly",(YEAR(AC3870)-YEAR(AB3870))*12+MONTH(AC3870)-MONTH(AB3870)+1,(AC3870-AB3870+1))</f>
        <v>92</v>
      </c>
      <c r="F3870" s="225">
        <f t="shared" si="311"/>
        <v>4600</v>
      </c>
      <c r="G3870" s="214">
        <v>1248895</v>
      </c>
      <c r="H3870" s="210">
        <v>37026.447500000002</v>
      </c>
      <c r="I3870" t="s">
        <v>3093</v>
      </c>
      <c r="M3870" t="s">
        <v>3886</v>
      </c>
      <c r="N3870" t="s">
        <v>3096</v>
      </c>
      <c r="O3870" t="s">
        <v>3141</v>
      </c>
      <c r="P3870" s="211">
        <v>50</v>
      </c>
      <c r="S3870" t="s">
        <v>3794</v>
      </c>
      <c r="T3870" t="s">
        <v>2685</v>
      </c>
      <c r="U3870" s="213">
        <v>38.5</v>
      </c>
      <c r="V3870" t="s">
        <v>64</v>
      </c>
      <c r="W3870" t="s">
        <v>3143</v>
      </c>
      <c r="X3870" t="s">
        <v>3144</v>
      </c>
      <c r="Y3870" t="s">
        <v>3074</v>
      </c>
      <c r="Z3870" t="s">
        <v>4112</v>
      </c>
      <c r="AA3870">
        <v>611436.1</v>
      </c>
      <c r="AB3870" s="210">
        <v>37165.71597222222</v>
      </c>
      <c r="AC3870" s="210">
        <v>37256.71597222222</v>
      </c>
    </row>
    <row r="3871" spans="1:31" x14ac:dyDescent="0.2">
      <c r="A3871" s="44" t="str">
        <f t="shared" si="307"/>
        <v xml:space="preserve"> Metals Financial</v>
      </c>
      <c r="B3871" s="44" t="str">
        <f t="shared" si="308"/>
        <v/>
      </c>
      <c r="C3871" s="44" t="str">
        <f t="shared" si="309"/>
        <v>Metals</v>
      </c>
      <c r="D3871" s="44" t="str">
        <f t="shared" si="310"/>
        <v>Financial</v>
      </c>
      <c r="E3871" s="44">
        <f>IF(VLOOKUP(S3871,'DD-Lookup'!$J$6:$L$50,3,FALSE)="Monthly",(YEAR(AC3871)-YEAR(AB3871))*12+MONTH(AC3871)-MONTH(AB3871)+1,(AC3871-AB3871+1))</f>
        <v>1</v>
      </c>
      <c r="F3871" s="225">
        <f t="shared" si="311"/>
        <v>10</v>
      </c>
      <c r="G3871" s="214">
        <v>1248897</v>
      </c>
      <c r="H3871" s="210">
        <v>37026.447881944441</v>
      </c>
      <c r="I3871" t="s">
        <v>2791</v>
      </c>
      <c r="M3871" t="s">
        <v>3801</v>
      </c>
      <c r="N3871" t="s">
        <v>2682</v>
      </c>
      <c r="O3871" t="s">
        <v>2683</v>
      </c>
      <c r="Q3871" s="211">
        <v>10</v>
      </c>
      <c r="S3871" t="s">
        <v>2684</v>
      </c>
      <c r="T3871" t="s">
        <v>2685</v>
      </c>
      <c r="U3871" s="213">
        <v>1672</v>
      </c>
      <c r="V3871" t="s">
        <v>3076</v>
      </c>
      <c r="W3871" t="s">
        <v>2732</v>
      </c>
      <c r="X3871" t="s">
        <v>2688</v>
      </c>
      <c r="Y3871" t="s">
        <v>2689</v>
      </c>
      <c r="Z3871" t="s">
        <v>2690</v>
      </c>
      <c r="AA3871">
        <v>2130339</v>
      </c>
    </row>
    <row r="3872" spans="1:31" x14ac:dyDescent="0.2">
      <c r="A3872" s="44" t="str">
        <f t="shared" si="307"/>
        <v>US Power Physical</v>
      </c>
      <c r="B3872" s="44" t="str">
        <f t="shared" si="308"/>
        <v>US</v>
      </c>
      <c r="C3872" s="44" t="str">
        <f t="shared" si="309"/>
        <v>Power</v>
      </c>
      <c r="D3872" s="44" t="str">
        <f t="shared" si="310"/>
        <v>Physical</v>
      </c>
      <c r="E3872" s="44">
        <f>IF(VLOOKUP(S3872,'DD-Lookup'!$J$6:$L$50,3,FALSE)="Monthly",(YEAR(AC3872)-YEAR(AB3872))*12+MONTH(AC3872)-MONTH(AB3872)+1,(AC3872-AB3872+1))</f>
        <v>31</v>
      </c>
      <c r="F3872" s="225">
        <f t="shared" si="311"/>
        <v>1550</v>
      </c>
      <c r="G3872" s="214">
        <v>1248898</v>
      </c>
      <c r="H3872" s="210">
        <v>37026.447881944441</v>
      </c>
      <c r="I3872" t="s">
        <v>3160</v>
      </c>
      <c r="M3872" t="s">
        <v>3886</v>
      </c>
      <c r="N3872" t="s">
        <v>3096</v>
      </c>
      <c r="O3872" t="s">
        <v>65</v>
      </c>
      <c r="Q3872" s="211">
        <v>50</v>
      </c>
      <c r="S3872" t="s">
        <v>3794</v>
      </c>
      <c r="T3872" t="s">
        <v>2685</v>
      </c>
      <c r="U3872" s="213">
        <v>43.25</v>
      </c>
      <c r="V3872" t="s">
        <v>3162</v>
      </c>
      <c r="W3872" t="s">
        <v>3243</v>
      </c>
      <c r="X3872" t="s">
        <v>3351</v>
      </c>
      <c r="Y3872" t="s">
        <v>3074</v>
      </c>
      <c r="Z3872" t="s">
        <v>4112</v>
      </c>
      <c r="AA3872">
        <v>611437.1</v>
      </c>
      <c r="AB3872" s="210">
        <v>37377.600694444445</v>
      </c>
      <c r="AC3872" s="210">
        <v>37407.600694444445</v>
      </c>
    </row>
    <row r="3873" spans="1:30" x14ac:dyDescent="0.2">
      <c r="A3873" s="44" t="str">
        <f t="shared" si="307"/>
        <v>US Power Physical</v>
      </c>
      <c r="B3873" s="44" t="str">
        <f t="shared" si="308"/>
        <v>US</v>
      </c>
      <c r="C3873" s="44" t="str">
        <f t="shared" si="309"/>
        <v>Power</v>
      </c>
      <c r="D3873" s="44" t="str">
        <f t="shared" si="310"/>
        <v>Physical</v>
      </c>
      <c r="E3873" s="44">
        <f>IF(VLOOKUP(S3873,'DD-Lookup'!$J$6:$L$50,3,FALSE)="Monthly",(YEAR(AC3873)-YEAR(AB3873))*12+MONTH(AC3873)-MONTH(AB3873)+1,(AC3873-AB3873+1))</f>
        <v>31</v>
      </c>
      <c r="F3873" s="225">
        <f t="shared" si="311"/>
        <v>1550</v>
      </c>
      <c r="G3873" s="214">
        <v>1248899</v>
      </c>
      <c r="H3873" s="210">
        <v>37026.448020833333</v>
      </c>
      <c r="I3873" t="s">
        <v>3160</v>
      </c>
      <c r="M3873" t="s">
        <v>3886</v>
      </c>
      <c r="N3873" t="s">
        <v>3096</v>
      </c>
      <c r="O3873" t="s">
        <v>2230</v>
      </c>
      <c r="P3873" s="211">
        <v>50</v>
      </c>
      <c r="S3873" t="s">
        <v>3794</v>
      </c>
      <c r="T3873" t="s">
        <v>2685</v>
      </c>
      <c r="U3873" s="213">
        <v>43.25</v>
      </c>
      <c r="V3873" t="s">
        <v>3162</v>
      </c>
      <c r="W3873" t="s">
        <v>3143</v>
      </c>
      <c r="X3873" t="s">
        <v>3129</v>
      </c>
      <c r="Y3873" t="s">
        <v>3074</v>
      </c>
      <c r="Z3873" t="s">
        <v>4112</v>
      </c>
      <c r="AA3873">
        <v>611438.1</v>
      </c>
      <c r="AB3873" s="210">
        <v>37377.71597222222</v>
      </c>
      <c r="AC3873" s="210">
        <v>37407.71597222222</v>
      </c>
    </row>
    <row r="3874" spans="1:30" x14ac:dyDescent="0.2">
      <c r="A3874" s="44" t="str">
        <f t="shared" si="307"/>
        <v>US Natural Gas Financial</v>
      </c>
      <c r="B3874" s="44" t="str">
        <f t="shared" si="308"/>
        <v>US</v>
      </c>
      <c r="C3874" s="44" t="str">
        <f t="shared" si="309"/>
        <v>Natural Gas</v>
      </c>
      <c r="D3874" s="44" t="str">
        <f t="shared" si="310"/>
        <v>Financial</v>
      </c>
      <c r="E3874" s="44">
        <f>IF(VLOOKUP(S3874,'DD-Lookup'!$J$6:$L$50,3,FALSE)="Monthly",(YEAR(AC3874)-YEAR(AB3874))*12+MONTH(AC3874)-MONTH(AB3874)+1,(AC3874-AB3874+1))</f>
        <v>30</v>
      </c>
      <c r="F3874" s="225">
        <f t="shared" si="311"/>
        <v>300000</v>
      </c>
      <c r="G3874" s="214">
        <v>1248900</v>
      </c>
      <c r="H3874" s="210">
        <v>37026.448055555556</v>
      </c>
      <c r="I3874" t="s">
        <v>3318</v>
      </c>
      <c r="M3874" t="s">
        <v>3795</v>
      </c>
      <c r="N3874" t="s">
        <v>3247</v>
      </c>
      <c r="O3874" t="s">
        <v>3559</v>
      </c>
      <c r="P3874" s="211">
        <v>10000</v>
      </c>
      <c r="S3874" t="s">
        <v>3796</v>
      </c>
      <c r="T3874" t="s">
        <v>2685</v>
      </c>
      <c r="U3874" s="213">
        <v>4.5549999999999997</v>
      </c>
      <c r="V3874" t="s">
        <v>1869</v>
      </c>
      <c r="W3874" t="s">
        <v>3975</v>
      </c>
      <c r="X3874" t="s">
        <v>3250</v>
      </c>
      <c r="Y3874" t="s">
        <v>2803</v>
      </c>
      <c r="Z3874" t="s">
        <v>4117</v>
      </c>
      <c r="AA3874" t="s">
        <v>66</v>
      </c>
      <c r="AB3874" s="210">
        <v>37043.915972222225</v>
      </c>
      <c r="AC3874" s="210">
        <v>37072.915972222225</v>
      </c>
      <c r="AD3874">
        <f>(AC3874-AB3874+1)*SUM(P3874:Q3874)</f>
        <v>300000</v>
      </c>
    </row>
    <row r="3875" spans="1:30" x14ac:dyDescent="0.2">
      <c r="A3875" s="44" t="str">
        <f t="shared" si="307"/>
        <v>US Natural Gas Financial</v>
      </c>
      <c r="B3875" s="44" t="str">
        <f t="shared" si="308"/>
        <v>US</v>
      </c>
      <c r="C3875" s="44" t="str">
        <f t="shared" si="309"/>
        <v>Natural Gas</v>
      </c>
      <c r="D3875" s="44" t="str">
        <f t="shared" si="310"/>
        <v>Financial</v>
      </c>
      <c r="E3875" s="44">
        <f>IF(VLOOKUP(S3875,'DD-Lookup'!$J$6:$L$50,3,FALSE)="Monthly",(YEAR(AC3875)-YEAR(AB3875))*12+MONTH(AC3875)-MONTH(AB3875)+1,(AC3875-AB3875+1))</f>
        <v>16</v>
      </c>
      <c r="F3875" s="225">
        <f t="shared" si="311"/>
        <v>320000</v>
      </c>
      <c r="G3875" s="214">
        <v>1248901</v>
      </c>
      <c r="H3875" s="210">
        <v>37026.448159722226</v>
      </c>
      <c r="I3875" t="s">
        <v>3287</v>
      </c>
      <c r="M3875" t="s">
        <v>3795</v>
      </c>
      <c r="N3875" t="s">
        <v>3247</v>
      </c>
      <c r="O3875" t="s">
        <v>1612</v>
      </c>
      <c r="P3875" s="211">
        <v>20000</v>
      </c>
      <c r="S3875" t="s">
        <v>3796</v>
      </c>
      <c r="T3875" t="s">
        <v>2685</v>
      </c>
      <c r="U3875" s="213">
        <v>4.4400000000000004</v>
      </c>
      <c r="V3875" t="s">
        <v>2126</v>
      </c>
      <c r="W3875" t="s">
        <v>1070</v>
      </c>
      <c r="X3875" t="s">
        <v>1071</v>
      </c>
      <c r="Y3875" t="s">
        <v>2803</v>
      </c>
      <c r="Z3875" t="s">
        <v>4117</v>
      </c>
      <c r="AA3875" t="s">
        <v>67</v>
      </c>
      <c r="AB3875" s="210">
        <v>37027.875</v>
      </c>
      <c r="AC3875" s="210">
        <v>37042.875</v>
      </c>
      <c r="AD3875">
        <f>(AC3875-AB3875+1)*SUM(P3875:Q3875)</f>
        <v>320000</v>
      </c>
    </row>
    <row r="3876" spans="1:30" x14ac:dyDescent="0.2">
      <c r="A3876" s="44" t="str">
        <f t="shared" si="307"/>
        <v xml:space="preserve"> Natural Gas Physical</v>
      </c>
      <c r="B3876" s="44" t="str">
        <f t="shared" si="308"/>
        <v/>
      </c>
      <c r="C3876" s="44" t="str">
        <f t="shared" si="309"/>
        <v>Natural Gas</v>
      </c>
      <c r="D3876" s="44" t="str">
        <f t="shared" si="310"/>
        <v>Physical</v>
      </c>
      <c r="E3876" s="44">
        <f>IF(VLOOKUP(S3876,'DD-Lookup'!$J$6:$L$50,3,FALSE)="Monthly",(YEAR(AC3876)-YEAR(AB3876))*12+MONTH(AC3876)-MONTH(AB3876)+1,(AC3876-AB3876+1))</f>
        <v>1</v>
      </c>
      <c r="F3876" s="225">
        <f t="shared" si="311"/>
        <v>10000</v>
      </c>
      <c r="G3876" s="214">
        <v>1248902</v>
      </c>
      <c r="H3876" s="210">
        <v>37026.448171296295</v>
      </c>
      <c r="I3876" t="s">
        <v>3427</v>
      </c>
      <c r="M3876" t="s">
        <v>3795</v>
      </c>
      <c r="N3876" t="s">
        <v>3623</v>
      </c>
      <c r="O3876" t="s">
        <v>3624</v>
      </c>
      <c r="P3876" s="211">
        <v>10000</v>
      </c>
      <c r="S3876" t="s">
        <v>4320</v>
      </c>
      <c r="T3876" t="s">
        <v>3625</v>
      </c>
      <c r="U3876" s="213">
        <v>6.08</v>
      </c>
      <c r="V3876" t="s">
        <v>2330</v>
      </c>
      <c r="W3876" t="s">
        <v>3627</v>
      </c>
      <c r="X3876" t="s">
        <v>3628</v>
      </c>
      <c r="Y3876" t="s">
        <v>3280</v>
      </c>
      <c r="Z3876" t="s">
        <v>4118</v>
      </c>
      <c r="AA3876">
        <v>790721</v>
      </c>
      <c r="AB3876" s="210">
        <v>37026.875</v>
      </c>
      <c r="AC3876" s="210">
        <v>37026.875</v>
      </c>
    </row>
    <row r="3877" spans="1:30" x14ac:dyDescent="0.2">
      <c r="A3877" s="44" t="str">
        <f t="shared" si="307"/>
        <v>US Natural Gas Financial</v>
      </c>
      <c r="B3877" s="44" t="str">
        <f t="shared" si="308"/>
        <v>US</v>
      </c>
      <c r="C3877" s="44" t="str">
        <f t="shared" si="309"/>
        <v>Natural Gas</v>
      </c>
      <c r="D3877" s="44" t="str">
        <f t="shared" si="310"/>
        <v>Financial</v>
      </c>
      <c r="E3877" s="44">
        <f>IF(VLOOKUP(S3877,'DD-Lookup'!$J$6:$L$50,3,FALSE)="Monthly",(YEAR(AC3877)-YEAR(AB3877))*12+MONTH(AC3877)-MONTH(AB3877)+1,(AC3877-AB3877+1))</f>
        <v>30</v>
      </c>
      <c r="F3877" s="225">
        <f t="shared" si="311"/>
        <v>450000</v>
      </c>
      <c r="G3877" s="214">
        <v>1248903</v>
      </c>
      <c r="H3877" s="210">
        <v>37026.448194444441</v>
      </c>
      <c r="I3877" t="s">
        <v>3246</v>
      </c>
      <c r="M3877" t="s">
        <v>3795</v>
      </c>
      <c r="N3877" t="s">
        <v>3247</v>
      </c>
      <c r="O3877" t="s">
        <v>3248</v>
      </c>
      <c r="Q3877" s="211">
        <v>15000</v>
      </c>
      <c r="S3877" t="s">
        <v>3796</v>
      </c>
      <c r="T3877" t="s">
        <v>2685</v>
      </c>
      <c r="U3877" s="213">
        <v>4.5650000000000004</v>
      </c>
      <c r="V3877" t="s">
        <v>1397</v>
      </c>
      <c r="W3877" t="s">
        <v>3975</v>
      </c>
      <c r="X3877" t="s">
        <v>3250</v>
      </c>
      <c r="Y3877" t="s">
        <v>2803</v>
      </c>
      <c r="Z3877" t="s">
        <v>4117</v>
      </c>
      <c r="AA3877" t="s">
        <v>68</v>
      </c>
      <c r="AB3877" s="210">
        <v>37043.875</v>
      </c>
      <c r="AC3877" s="210">
        <v>37072.875</v>
      </c>
      <c r="AD3877">
        <f>(AC3877-AB3877+1)*SUM(P3877:Q3877)</f>
        <v>450000</v>
      </c>
    </row>
    <row r="3878" spans="1:30" x14ac:dyDescent="0.2">
      <c r="A3878" s="44" t="str">
        <f t="shared" si="307"/>
        <v>US Natural Gas Financial</v>
      </c>
      <c r="B3878" s="44" t="str">
        <f t="shared" si="308"/>
        <v>US</v>
      </c>
      <c r="C3878" s="44" t="str">
        <f t="shared" si="309"/>
        <v>Natural Gas</v>
      </c>
      <c r="D3878" s="44" t="str">
        <f t="shared" si="310"/>
        <v>Financial</v>
      </c>
      <c r="E3878" s="44">
        <f>IF(VLOOKUP(S3878,'DD-Lookup'!$J$6:$L$50,3,FALSE)="Monthly",(YEAR(AC3878)-YEAR(AB3878))*12+MONTH(AC3878)-MONTH(AB3878)+1,(AC3878-AB3878+1))</f>
        <v>151</v>
      </c>
      <c r="F3878" s="225">
        <f t="shared" si="311"/>
        <v>755000</v>
      </c>
      <c r="G3878" s="214">
        <v>1248904</v>
      </c>
      <c r="H3878" s="210">
        <v>37026.448217592595</v>
      </c>
      <c r="I3878" t="s">
        <v>3246</v>
      </c>
      <c r="M3878" t="s">
        <v>3795</v>
      </c>
      <c r="N3878" t="s">
        <v>3247</v>
      </c>
      <c r="O3878" t="s">
        <v>3346</v>
      </c>
      <c r="P3878" s="211">
        <v>5000</v>
      </c>
      <c r="S3878" t="s">
        <v>3796</v>
      </c>
      <c r="T3878" t="s">
        <v>2685</v>
      </c>
      <c r="U3878" s="213">
        <v>4.96</v>
      </c>
      <c r="V3878" t="s">
        <v>1183</v>
      </c>
      <c r="W3878" t="s">
        <v>3975</v>
      </c>
      <c r="X3878" t="s">
        <v>3250</v>
      </c>
      <c r="Y3878" t="s">
        <v>2803</v>
      </c>
      <c r="Z3878" t="s">
        <v>4117</v>
      </c>
      <c r="AA3878" t="s">
        <v>69</v>
      </c>
      <c r="AB3878" s="210">
        <v>37196</v>
      </c>
      <c r="AC3878" s="210">
        <v>37346</v>
      </c>
      <c r="AD3878">
        <f>(AC3878-AB3878+1)*SUM(P3878:Q3878)</f>
        <v>755000</v>
      </c>
    </row>
    <row r="3879" spans="1:30" x14ac:dyDescent="0.2">
      <c r="A3879" s="44" t="str">
        <f t="shared" si="307"/>
        <v>US Natural Gas Financial</v>
      </c>
      <c r="B3879" s="44" t="str">
        <f t="shared" si="308"/>
        <v>US</v>
      </c>
      <c r="C3879" s="44" t="str">
        <f t="shared" si="309"/>
        <v>Natural Gas</v>
      </c>
      <c r="D3879" s="44" t="str">
        <f t="shared" si="310"/>
        <v>Financial</v>
      </c>
      <c r="E3879" s="44">
        <f>IF(VLOOKUP(S3879,'DD-Lookup'!$J$6:$L$50,3,FALSE)="Monthly",(YEAR(AC3879)-YEAR(AB3879))*12+MONTH(AC3879)-MONTH(AB3879)+1,(AC3879-AB3879+1))</f>
        <v>16</v>
      </c>
      <c r="F3879" s="225">
        <f t="shared" si="311"/>
        <v>80000</v>
      </c>
      <c r="G3879" s="214">
        <v>1248905</v>
      </c>
      <c r="H3879" s="210">
        <v>37026.448229166665</v>
      </c>
      <c r="I3879" t="s">
        <v>2397</v>
      </c>
      <c r="M3879" t="s">
        <v>3795</v>
      </c>
      <c r="N3879" t="s">
        <v>3247</v>
      </c>
      <c r="O3879" t="s">
        <v>3422</v>
      </c>
      <c r="Q3879" s="211">
        <v>5000</v>
      </c>
      <c r="S3879" t="s">
        <v>3796</v>
      </c>
      <c r="T3879" t="s">
        <v>2685</v>
      </c>
      <c r="U3879" s="213">
        <v>4.51</v>
      </c>
      <c r="V3879" t="s">
        <v>2398</v>
      </c>
      <c r="W3879" t="s">
        <v>3424</v>
      </c>
      <c r="X3879" t="s">
        <v>3425</v>
      </c>
      <c r="Y3879" t="s">
        <v>2803</v>
      </c>
      <c r="Z3879" t="s">
        <v>4117</v>
      </c>
      <c r="AA3879" t="s">
        <v>70</v>
      </c>
      <c r="AB3879" s="210">
        <v>37027.875</v>
      </c>
      <c r="AC3879" s="210">
        <v>37042.875</v>
      </c>
      <c r="AD3879">
        <f>(AC3879-AB3879+1)*SUM(P3879:Q3879)</f>
        <v>80000</v>
      </c>
    </row>
    <row r="3880" spans="1:30" x14ac:dyDescent="0.2">
      <c r="A3880" s="44" t="str">
        <f t="shared" si="307"/>
        <v>US Natural Gas Financial</v>
      </c>
      <c r="B3880" s="44" t="str">
        <f t="shared" si="308"/>
        <v>US</v>
      </c>
      <c r="C3880" s="44" t="str">
        <f t="shared" si="309"/>
        <v>Natural Gas</v>
      </c>
      <c r="D3880" s="44" t="str">
        <f t="shared" si="310"/>
        <v>Financial</v>
      </c>
      <c r="E3880" s="44">
        <f>IF(VLOOKUP(S3880,'DD-Lookup'!$J$6:$L$50,3,FALSE)="Monthly",(YEAR(AC3880)-YEAR(AB3880))*12+MONTH(AC3880)-MONTH(AB3880)+1,(AC3880-AB3880+1))</f>
        <v>151</v>
      </c>
      <c r="F3880" s="225">
        <f t="shared" si="311"/>
        <v>755000</v>
      </c>
      <c r="G3880" s="214">
        <v>1248907</v>
      </c>
      <c r="H3880" s="210">
        <v>37026.448518518519</v>
      </c>
      <c r="I3880" t="s">
        <v>3324</v>
      </c>
      <c r="M3880" t="s">
        <v>3795</v>
      </c>
      <c r="N3880" t="s">
        <v>3247</v>
      </c>
      <c r="O3880" t="s">
        <v>3346</v>
      </c>
      <c r="P3880" s="211">
        <v>5000</v>
      </c>
      <c r="S3880" t="s">
        <v>3796</v>
      </c>
      <c r="T3880" t="s">
        <v>2685</v>
      </c>
      <c r="U3880" s="213">
        <v>4.96</v>
      </c>
      <c r="V3880" t="s">
        <v>1811</v>
      </c>
      <c r="W3880" t="s">
        <v>3975</v>
      </c>
      <c r="X3880" t="s">
        <v>3250</v>
      </c>
      <c r="Y3880" t="s">
        <v>2803</v>
      </c>
      <c r="Z3880" t="s">
        <v>4117</v>
      </c>
      <c r="AA3880" t="s">
        <v>71</v>
      </c>
      <c r="AB3880" s="210">
        <v>37196</v>
      </c>
      <c r="AC3880" s="210">
        <v>37346</v>
      </c>
      <c r="AD3880">
        <f>(AC3880-AB3880+1)*SUM(P3880:Q3880)</f>
        <v>755000</v>
      </c>
    </row>
    <row r="3881" spans="1:30" x14ac:dyDescent="0.2">
      <c r="A3881" s="44" t="str">
        <f t="shared" si="307"/>
        <v xml:space="preserve"> Natural Gas Physical</v>
      </c>
      <c r="B3881" s="44" t="str">
        <f t="shared" si="308"/>
        <v/>
      </c>
      <c r="C3881" s="44" t="str">
        <f t="shared" si="309"/>
        <v>Natural Gas</v>
      </c>
      <c r="D3881" s="44" t="str">
        <f t="shared" si="310"/>
        <v>Physical</v>
      </c>
      <c r="E3881" s="44">
        <f>IF(VLOOKUP(S3881,'DD-Lookup'!$J$6:$L$50,3,FALSE)="Monthly",(YEAR(AC3881)-YEAR(AB3881))*12+MONTH(AC3881)-MONTH(AB3881)+1,(AC3881-AB3881+1))</f>
        <v>30</v>
      </c>
      <c r="F3881" s="225">
        <f t="shared" si="311"/>
        <v>750000</v>
      </c>
      <c r="G3881" s="214">
        <v>1248908</v>
      </c>
      <c r="H3881" s="210">
        <v>37026.44872685185</v>
      </c>
      <c r="I3881" t="s">
        <v>2896</v>
      </c>
      <c r="M3881" t="s">
        <v>3795</v>
      </c>
      <c r="N3881" t="s">
        <v>2837</v>
      </c>
      <c r="O3881" t="s">
        <v>2848</v>
      </c>
      <c r="Q3881" s="211">
        <v>25000</v>
      </c>
      <c r="S3881" t="s">
        <v>2839</v>
      </c>
      <c r="T3881" t="s">
        <v>2840</v>
      </c>
      <c r="U3881" s="213">
        <v>21.675000000000001</v>
      </c>
      <c r="V3881" t="s">
        <v>2897</v>
      </c>
      <c r="W3881" t="s">
        <v>2842</v>
      </c>
      <c r="X3881" t="s">
        <v>2843</v>
      </c>
      <c r="Y3881" t="s">
        <v>2844</v>
      </c>
      <c r="Z3881" t="s">
        <v>2712</v>
      </c>
      <c r="AA3881">
        <v>102963</v>
      </c>
      <c r="AB3881" s="210">
        <v>37043.875</v>
      </c>
      <c r="AC3881" s="210">
        <v>37072.875</v>
      </c>
    </row>
    <row r="3882" spans="1:30" x14ac:dyDescent="0.2">
      <c r="A3882" s="44" t="str">
        <f t="shared" si="307"/>
        <v>US Power Physical</v>
      </c>
      <c r="B3882" s="44" t="str">
        <f t="shared" si="308"/>
        <v>US</v>
      </c>
      <c r="C3882" s="44" t="str">
        <f t="shared" si="309"/>
        <v>Power</v>
      </c>
      <c r="D3882" s="44" t="str">
        <f t="shared" si="310"/>
        <v>Physical</v>
      </c>
      <c r="E3882" s="44">
        <f>IF(VLOOKUP(S3882,'DD-Lookup'!$J$6:$L$50,3,FALSE)="Monthly",(YEAR(AC3882)-YEAR(AB3882))*12+MONTH(AC3882)-MONTH(AB3882)+1,(AC3882-AB3882+1))</f>
        <v>92</v>
      </c>
      <c r="F3882" s="225">
        <f t="shared" si="311"/>
        <v>4600</v>
      </c>
      <c r="G3882" s="214">
        <v>1248911</v>
      </c>
      <c r="H3882" s="210">
        <v>37026.448993055557</v>
      </c>
      <c r="I3882" t="s">
        <v>3093</v>
      </c>
      <c r="M3882" t="s">
        <v>3886</v>
      </c>
      <c r="N3882" t="s">
        <v>3096</v>
      </c>
      <c r="O3882" t="s">
        <v>3141</v>
      </c>
      <c r="P3882" s="211">
        <v>50</v>
      </c>
      <c r="S3882" t="s">
        <v>3794</v>
      </c>
      <c r="T3882" t="s">
        <v>2685</v>
      </c>
      <c r="U3882" s="213">
        <v>38.5</v>
      </c>
      <c r="V3882" t="s">
        <v>64</v>
      </c>
      <c r="W3882" t="s">
        <v>3143</v>
      </c>
      <c r="X3882" t="s">
        <v>3144</v>
      </c>
      <c r="Y3882" t="s">
        <v>3074</v>
      </c>
      <c r="Z3882" t="s">
        <v>4112</v>
      </c>
      <c r="AA3882">
        <v>611443.1</v>
      </c>
      <c r="AB3882" s="210">
        <v>37165.71597222222</v>
      </c>
      <c r="AC3882" s="210">
        <v>37256.71597222222</v>
      </c>
    </row>
    <row r="3883" spans="1:30" x14ac:dyDescent="0.2">
      <c r="A3883" s="44" t="str">
        <f t="shared" si="307"/>
        <v>US Natural Gas Financial</v>
      </c>
      <c r="B3883" s="44" t="str">
        <f t="shared" si="308"/>
        <v>US</v>
      </c>
      <c r="C3883" s="44" t="str">
        <f t="shared" si="309"/>
        <v>Natural Gas</v>
      </c>
      <c r="D3883" s="44" t="str">
        <f t="shared" si="310"/>
        <v>Financial</v>
      </c>
      <c r="E3883" s="44">
        <f>IF(VLOOKUP(S3883,'DD-Lookup'!$J$6:$L$50,3,FALSE)="Monthly",(YEAR(AC3883)-YEAR(AB3883))*12+MONTH(AC3883)-MONTH(AB3883)+1,(AC3883-AB3883+1))</f>
        <v>30</v>
      </c>
      <c r="F3883" s="225">
        <f t="shared" si="311"/>
        <v>150000</v>
      </c>
      <c r="G3883" s="214">
        <v>1248912</v>
      </c>
      <c r="H3883" s="210">
        <v>37026.449074074073</v>
      </c>
      <c r="I3883" t="s">
        <v>3268</v>
      </c>
      <c r="M3883" t="s">
        <v>3795</v>
      </c>
      <c r="N3883" t="s">
        <v>3303</v>
      </c>
      <c r="O3883" t="s">
        <v>1692</v>
      </c>
      <c r="Q3883" s="211">
        <v>5000</v>
      </c>
      <c r="S3883" t="s">
        <v>3796</v>
      </c>
      <c r="T3883" t="s">
        <v>2685</v>
      </c>
      <c r="U3883" s="213">
        <v>0.105</v>
      </c>
      <c r="V3883" t="s">
        <v>3749</v>
      </c>
      <c r="W3883" t="s">
        <v>3604</v>
      </c>
      <c r="X3883" t="s">
        <v>3605</v>
      </c>
      <c r="Y3883" t="s">
        <v>2803</v>
      </c>
      <c r="Z3883" t="s">
        <v>4117</v>
      </c>
      <c r="AA3883" t="s">
        <v>72</v>
      </c>
      <c r="AB3883" s="210">
        <v>37043.875</v>
      </c>
      <c r="AC3883" s="210">
        <v>37072.875</v>
      </c>
      <c r="AD3883">
        <f>(AC3883-AB3883+1)*SUM(P3883:Q3883)</f>
        <v>150000</v>
      </c>
    </row>
    <row r="3884" spans="1:30" x14ac:dyDescent="0.2">
      <c r="A3884" s="44" t="str">
        <f t="shared" si="307"/>
        <v>US Natural Gas Financial</v>
      </c>
      <c r="B3884" s="44" t="str">
        <f t="shared" si="308"/>
        <v>US</v>
      </c>
      <c r="C3884" s="44" t="str">
        <f t="shared" si="309"/>
        <v>Natural Gas</v>
      </c>
      <c r="D3884" s="44" t="str">
        <f t="shared" si="310"/>
        <v>Financial</v>
      </c>
      <c r="E3884" s="44">
        <f>IF(VLOOKUP(S3884,'DD-Lookup'!$J$6:$L$50,3,FALSE)="Monthly",(YEAR(AC3884)-YEAR(AB3884))*12+MONTH(AC3884)-MONTH(AB3884)+1,(AC3884-AB3884+1))</f>
        <v>153</v>
      </c>
      <c r="F3884" s="225">
        <f t="shared" si="311"/>
        <v>765000</v>
      </c>
      <c r="G3884" s="214">
        <v>1248913</v>
      </c>
      <c r="H3884" s="210">
        <v>37026.449097222219</v>
      </c>
      <c r="I3884" t="s">
        <v>3134</v>
      </c>
      <c r="M3884" t="s">
        <v>3795</v>
      </c>
      <c r="N3884" t="s">
        <v>3247</v>
      </c>
      <c r="O3884" t="s">
        <v>3430</v>
      </c>
      <c r="P3884" s="211">
        <v>5000</v>
      </c>
      <c r="S3884" t="s">
        <v>3796</v>
      </c>
      <c r="T3884" t="s">
        <v>2685</v>
      </c>
      <c r="U3884" s="213">
        <v>4.6550000000000002</v>
      </c>
      <c r="V3884" t="s">
        <v>3514</v>
      </c>
      <c r="W3884" t="s">
        <v>3975</v>
      </c>
      <c r="X3884" t="s">
        <v>3250</v>
      </c>
      <c r="Y3884" t="s">
        <v>2803</v>
      </c>
      <c r="Z3884" t="s">
        <v>4117</v>
      </c>
      <c r="AA3884" t="s">
        <v>73</v>
      </c>
      <c r="AB3884" s="210">
        <v>37043</v>
      </c>
      <c r="AC3884" s="210">
        <v>37195</v>
      </c>
      <c r="AD3884">
        <f>(AC3884-AB3884+1)*SUM(P3884:Q3884)</f>
        <v>765000</v>
      </c>
    </row>
    <row r="3885" spans="1:30" x14ac:dyDescent="0.2">
      <c r="A3885" s="44" t="str">
        <f t="shared" si="307"/>
        <v>US Natural Gas Financial</v>
      </c>
      <c r="B3885" s="44" t="str">
        <f t="shared" si="308"/>
        <v>US</v>
      </c>
      <c r="C3885" s="44" t="str">
        <f t="shared" si="309"/>
        <v>Natural Gas</v>
      </c>
      <c r="D3885" s="44" t="str">
        <f t="shared" si="310"/>
        <v>Financial</v>
      </c>
      <c r="E3885" s="44">
        <f>IF(VLOOKUP(S3885,'DD-Lookup'!$J$6:$L$50,3,FALSE)="Monthly",(YEAR(AC3885)-YEAR(AB3885))*12+MONTH(AC3885)-MONTH(AB3885)+1,(AC3885-AB3885+1))</f>
        <v>153</v>
      </c>
      <c r="F3885" s="225">
        <f t="shared" si="311"/>
        <v>765000</v>
      </c>
      <c r="G3885" s="214">
        <v>1248914</v>
      </c>
      <c r="H3885" s="210">
        <v>37026.449212962965</v>
      </c>
      <c r="I3885" t="s">
        <v>3134</v>
      </c>
      <c r="M3885" t="s">
        <v>3795</v>
      </c>
      <c r="N3885" t="s">
        <v>3247</v>
      </c>
      <c r="O3885" t="s">
        <v>3430</v>
      </c>
      <c r="P3885" s="211">
        <v>5000</v>
      </c>
      <c r="S3885" t="s">
        <v>3796</v>
      </c>
      <c r="T3885" t="s">
        <v>2685</v>
      </c>
      <c r="U3885" s="213">
        <v>4.6550000000000002</v>
      </c>
      <c r="V3885" t="s">
        <v>3514</v>
      </c>
      <c r="W3885" t="s">
        <v>3975</v>
      </c>
      <c r="X3885" t="s">
        <v>3250</v>
      </c>
      <c r="Y3885" t="s">
        <v>2803</v>
      </c>
      <c r="Z3885" t="s">
        <v>4117</v>
      </c>
      <c r="AA3885" t="s">
        <v>74</v>
      </c>
      <c r="AB3885" s="210">
        <v>37043</v>
      </c>
      <c r="AC3885" s="210">
        <v>37195</v>
      </c>
      <c r="AD3885">
        <f>(AC3885-AB3885+1)*SUM(P3885:Q3885)</f>
        <v>765000</v>
      </c>
    </row>
    <row r="3886" spans="1:30" x14ac:dyDescent="0.2">
      <c r="A3886" s="44" t="str">
        <f t="shared" si="307"/>
        <v xml:space="preserve"> Metals Financial</v>
      </c>
      <c r="B3886" s="44" t="str">
        <f t="shared" si="308"/>
        <v/>
      </c>
      <c r="C3886" s="44" t="str">
        <f t="shared" si="309"/>
        <v>Metals</v>
      </c>
      <c r="D3886" s="44" t="str">
        <f t="shared" si="310"/>
        <v>Financial</v>
      </c>
      <c r="E3886" s="44">
        <f>IF(VLOOKUP(S3886,'DD-Lookup'!$J$6:$L$50,3,FALSE)="Monthly",(YEAR(AC3886)-YEAR(AB3886))*12+MONTH(AC3886)-MONTH(AB3886)+1,(AC3886-AB3886+1))</f>
        <v>1</v>
      </c>
      <c r="F3886" s="225">
        <f t="shared" si="311"/>
        <v>10</v>
      </c>
      <c r="G3886" s="214">
        <v>1248915</v>
      </c>
      <c r="H3886" s="210">
        <v>37026.449293981481</v>
      </c>
      <c r="I3886" t="s">
        <v>2815</v>
      </c>
      <c r="M3886" t="s">
        <v>3801</v>
      </c>
      <c r="N3886" t="s">
        <v>2682</v>
      </c>
      <c r="O3886" t="s">
        <v>2683</v>
      </c>
      <c r="Q3886" s="211">
        <v>10</v>
      </c>
      <c r="S3886" t="s">
        <v>2684</v>
      </c>
      <c r="T3886" t="s">
        <v>2685</v>
      </c>
      <c r="U3886" s="213">
        <v>1673</v>
      </c>
      <c r="V3886" t="s">
        <v>2887</v>
      </c>
      <c r="W3886" t="s">
        <v>2732</v>
      </c>
      <c r="X3886" t="s">
        <v>2688</v>
      </c>
      <c r="Y3886" t="s">
        <v>2689</v>
      </c>
      <c r="Z3886" t="s">
        <v>2690</v>
      </c>
      <c r="AA3886">
        <v>2130348</v>
      </c>
    </row>
    <row r="3887" spans="1:30" x14ac:dyDescent="0.2">
      <c r="A3887" s="44" t="str">
        <f t="shared" si="307"/>
        <v>US Natural Gas Financial</v>
      </c>
      <c r="B3887" s="44" t="str">
        <f t="shared" si="308"/>
        <v>US</v>
      </c>
      <c r="C3887" s="44" t="str">
        <f t="shared" si="309"/>
        <v>Natural Gas</v>
      </c>
      <c r="D3887" s="44" t="str">
        <f t="shared" si="310"/>
        <v>Financial</v>
      </c>
      <c r="E3887" s="44">
        <f>IF(VLOOKUP(S3887,'DD-Lookup'!$J$6:$L$50,3,FALSE)="Monthly",(YEAR(AC3887)-YEAR(AB3887))*12+MONTH(AC3887)-MONTH(AB3887)+1,(AC3887-AB3887+1))</f>
        <v>30</v>
      </c>
      <c r="F3887" s="225">
        <f t="shared" si="311"/>
        <v>300000</v>
      </c>
      <c r="G3887" s="214">
        <v>1248916</v>
      </c>
      <c r="H3887" s="210">
        <v>37026.449305555558</v>
      </c>
      <c r="I3887" t="s">
        <v>3246</v>
      </c>
      <c r="M3887" t="s">
        <v>3795</v>
      </c>
      <c r="N3887" t="s">
        <v>3247</v>
      </c>
      <c r="O3887" t="s">
        <v>3248</v>
      </c>
      <c r="Q3887" s="211">
        <v>10000</v>
      </c>
      <c r="S3887" t="s">
        <v>3796</v>
      </c>
      <c r="T3887" t="s">
        <v>2685</v>
      </c>
      <c r="U3887" s="213">
        <v>4.5650000000000004</v>
      </c>
      <c r="V3887" t="s">
        <v>2265</v>
      </c>
      <c r="W3887" t="s">
        <v>3975</v>
      </c>
      <c r="X3887" t="s">
        <v>3250</v>
      </c>
      <c r="Y3887" t="s">
        <v>2803</v>
      </c>
      <c r="Z3887" t="s">
        <v>4117</v>
      </c>
      <c r="AA3887" t="s">
        <v>75</v>
      </c>
      <c r="AB3887" s="210">
        <v>37043.875</v>
      </c>
      <c r="AC3887" s="210">
        <v>37072.875</v>
      </c>
      <c r="AD3887">
        <f t="shared" ref="AD3887:AD3892" si="312">(AC3887-AB3887+1)*SUM(P3887:Q3887)</f>
        <v>300000</v>
      </c>
    </row>
    <row r="3888" spans="1:30" x14ac:dyDescent="0.2">
      <c r="A3888" s="44" t="str">
        <f t="shared" si="307"/>
        <v>US Natural Gas Financial</v>
      </c>
      <c r="B3888" s="44" t="str">
        <f t="shared" si="308"/>
        <v>US</v>
      </c>
      <c r="C3888" s="44" t="str">
        <f t="shared" si="309"/>
        <v>Natural Gas</v>
      </c>
      <c r="D3888" s="44" t="str">
        <f t="shared" si="310"/>
        <v>Financial</v>
      </c>
      <c r="E3888" s="44">
        <f>IF(VLOOKUP(S3888,'DD-Lookup'!$J$6:$L$50,3,FALSE)="Monthly",(YEAR(AC3888)-YEAR(AB3888))*12+MONTH(AC3888)-MONTH(AB3888)+1,(AC3888-AB3888+1))</f>
        <v>30</v>
      </c>
      <c r="F3888" s="225">
        <f t="shared" si="311"/>
        <v>150000</v>
      </c>
      <c r="G3888" s="214">
        <v>1248917</v>
      </c>
      <c r="H3888" s="210">
        <v>37026.44939814815</v>
      </c>
      <c r="I3888" t="s">
        <v>2630</v>
      </c>
      <c r="M3888" t="s">
        <v>3795</v>
      </c>
      <c r="N3888" t="s">
        <v>3247</v>
      </c>
      <c r="O3888" t="s">
        <v>3248</v>
      </c>
      <c r="Q3888" s="211">
        <v>5000</v>
      </c>
      <c r="S3888" t="s">
        <v>3796</v>
      </c>
      <c r="T3888" t="s">
        <v>2685</v>
      </c>
      <c r="U3888" s="213">
        <v>4.5650000000000004</v>
      </c>
      <c r="V3888" t="s">
        <v>2284</v>
      </c>
      <c r="W3888" t="s">
        <v>3975</v>
      </c>
      <c r="X3888" t="s">
        <v>3250</v>
      </c>
      <c r="Y3888" t="s">
        <v>2803</v>
      </c>
      <c r="Z3888" t="s">
        <v>4117</v>
      </c>
      <c r="AA3888" t="s">
        <v>76</v>
      </c>
      <c r="AB3888" s="210">
        <v>37043.875</v>
      </c>
      <c r="AC3888" s="210">
        <v>37072.875</v>
      </c>
      <c r="AD3888">
        <f t="shared" si="312"/>
        <v>150000</v>
      </c>
    </row>
    <row r="3889" spans="1:30" x14ac:dyDescent="0.2">
      <c r="A3889" s="44" t="str">
        <f t="shared" si="307"/>
        <v>US Natural Gas Financial</v>
      </c>
      <c r="B3889" s="44" t="str">
        <f t="shared" si="308"/>
        <v>US</v>
      </c>
      <c r="C3889" s="44" t="str">
        <f t="shared" si="309"/>
        <v>Natural Gas</v>
      </c>
      <c r="D3889" s="44" t="str">
        <f t="shared" si="310"/>
        <v>Financial</v>
      </c>
      <c r="E3889" s="44">
        <f>IF(VLOOKUP(S3889,'DD-Lookup'!$J$6:$L$50,3,FALSE)="Monthly",(YEAR(AC3889)-YEAR(AB3889))*12+MONTH(AC3889)-MONTH(AB3889)+1,(AC3889-AB3889+1))</f>
        <v>30</v>
      </c>
      <c r="F3889" s="225">
        <f t="shared" si="311"/>
        <v>3000</v>
      </c>
      <c r="G3889" s="214">
        <v>1248918</v>
      </c>
      <c r="H3889" s="210">
        <v>37026.449502314812</v>
      </c>
      <c r="I3889" t="s">
        <v>3324</v>
      </c>
      <c r="M3889" t="s">
        <v>3795</v>
      </c>
      <c r="N3889" t="s">
        <v>1485</v>
      </c>
      <c r="O3889" t="s">
        <v>1486</v>
      </c>
      <c r="Q3889" s="211">
        <v>100</v>
      </c>
      <c r="S3889" t="s">
        <v>1215</v>
      </c>
      <c r="T3889" t="s">
        <v>2685</v>
      </c>
      <c r="U3889" s="213">
        <v>0.06</v>
      </c>
      <c r="V3889" t="s">
        <v>1610</v>
      </c>
      <c r="W3889" t="s">
        <v>1216</v>
      </c>
      <c r="X3889" t="s">
        <v>1217</v>
      </c>
      <c r="Y3889" t="s">
        <v>2803</v>
      </c>
      <c r="Z3889" t="s">
        <v>4117</v>
      </c>
      <c r="AA3889" t="s">
        <v>77</v>
      </c>
      <c r="AB3889" s="210">
        <v>37043</v>
      </c>
      <c r="AC3889" s="210">
        <v>37072</v>
      </c>
      <c r="AD3889">
        <f t="shared" si="312"/>
        <v>3000</v>
      </c>
    </row>
    <row r="3890" spans="1:30" x14ac:dyDescent="0.2">
      <c r="A3890" s="44" t="str">
        <f t="shared" si="307"/>
        <v>US Natural Gas Financial</v>
      </c>
      <c r="B3890" s="44" t="str">
        <f t="shared" si="308"/>
        <v>US</v>
      </c>
      <c r="C3890" s="44" t="str">
        <f t="shared" si="309"/>
        <v>Natural Gas</v>
      </c>
      <c r="D3890" s="44" t="str">
        <f t="shared" si="310"/>
        <v>Financial</v>
      </c>
      <c r="E3890" s="44">
        <f>IF(VLOOKUP(S3890,'DD-Lookup'!$J$6:$L$50,3,FALSE)="Monthly",(YEAR(AC3890)-YEAR(AB3890))*12+MONTH(AC3890)-MONTH(AB3890)+1,(AC3890-AB3890+1))</f>
        <v>153</v>
      </c>
      <c r="F3890" s="225">
        <f t="shared" si="311"/>
        <v>382500</v>
      </c>
      <c r="G3890" s="214">
        <v>1248921</v>
      </c>
      <c r="H3890" s="210">
        <v>37026.449594907404</v>
      </c>
      <c r="I3890" t="s">
        <v>1791</v>
      </c>
      <c r="M3890" t="s">
        <v>3795</v>
      </c>
      <c r="N3890" t="s">
        <v>3247</v>
      </c>
      <c r="O3890" t="s">
        <v>3430</v>
      </c>
      <c r="Q3890" s="211">
        <v>2500</v>
      </c>
      <c r="S3890" t="s">
        <v>3796</v>
      </c>
      <c r="T3890" t="s">
        <v>2685</v>
      </c>
      <c r="U3890" s="213">
        <v>4.665</v>
      </c>
      <c r="V3890" t="s">
        <v>78</v>
      </c>
      <c r="W3890" t="s">
        <v>3975</v>
      </c>
      <c r="X3890" t="s">
        <v>3250</v>
      </c>
      <c r="Y3890" t="s">
        <v>2803</v>
      </c>
      <c r="Z3890" t="s">
        <v>4117</v>
      </c>
      <c r="AA3890" t="s">
        <v>79</v>
      </c>
      <c r="AB3890" s="210">
        <v>37043</v>
      </c>
      <c r="AC3890" s="210">
        <v>37195</v>
      </c>
      <c r="AD3890">
        <f t="shared" si="312"/>
        <v>382500</v>
      </c>
    </row>
    <row r="3891" spans="1:30" x14ac:dyDescent="0.2">
      <c r="A3891" s="44" t="str">
        <f t="shared" si="307"/>
        <v>US Natural Gas Financial</v>
      </c>
      <c r="B3891" s="44" t="str">
        <f t="shared" si="308"/>
        <v>US</v>
      </c>
      <c r="C3891" s="44" t="str">
        <f t="shared" si="309"/>
        <v>Natural Gas</v>
      </c>
      <c r="D3891" s="44" t="str">
        <f t="shared" si="310"/>
        <v>Financial</v>
      </c>
      <c r="E3891" s="44">
        <f>IF(VLOOKUP(S3891,'DD-Lookup'!$J$6:$L$50,3,FALSE)="Monthly",(YEAR(AC3891)-YEAR(AB3891))*12+MONTH(AC3891)-MONTH(AB3891)+1,(AC3891-AB3891+1))</f>
        <v>153</v>
      </c>
      <c r="F3891" s="225">
        <f t="shared" si="311"/>
        <v>765000</v>
      </c>
      <c r="G3891" s="214">
        <v>1248922</v>
      </c>
      <c r="H3891" s="210">
        <v>37026.449745370373</v>
      </c>
      <c r="I3891" t="s">
        <v>3429</v>
      </c>
      <c r="M3891" t="s">
        <v>3795</v>
      </c>
      <c r="N3891" t="s">
        <v>3247</v>
      </c>
      <c r="O3891" t="s">
        <v>3430</v>
      </c>
      <c r="Q3891" s="211">
        <v>5000</v>
      </c>
      <c r="S3891" t="s">
        <v>3796</v>
      </c>
      <c r="T3891" t="s">
        <v>2685</v>
      </c>
      <c r="U3891" s="213">
        <v>4.665</v>
      </c>
      <c r="V3891" t="s">
        <v>3431</v>
      </c>
      <c r="W3891" t="s">
        <v>3975</v>
      </c>
      <c r="X3891" t="s">
        <v>3250</v>
      </c>
      <c r="Y3891" t="s">
        <v>2803</v>
      </c>
      <c r="Z3891" t="s">
        <v>4117</v>
      </c>
      <c r="AA3891" t="s">
        <v>80</v>
      </c>
      <c r="AB3891" s="210">
        <v>37043</v>
      </c>
      <c r="AC3891" s="210">
        <v>37195</v>
      </c>
      <c r="AD3891">
        <f t="shared" si="312"/>
        <v>765000</v>
      </c>
    </row>
    <row r="3892" spans="1:30" x14ac:dyDescent="0.2">
      <c r="A3892" s="44" t="str">
        <f t="shared" si="307"/>
        <v>US Natural Gas Financial</v>
      </c>
      <c r="B3892" s="44" t="str">
        <f t="shared" si="308"/>
        <v>US</v>
      </c>
      <c r="C3892" s="44" t="str">
        <f t="shared" si="309"/>
        <v>Natural Gas</v>
      </c>
      <c r="D3892" s="44" t="str">
        <f t="shared" si="310"/>
        <v>Financial</v>
      </c>
      <c r="E3892" s="44">
        <f>IF(VLOOKUP(S3892,'DD-Lookup'!$J$6:$L$50,3,FALSE)="Monthly",(YEAR(AC3892)-YEAR(AB3892))*12+MONTH(AC3892)-MONTH(AB3892)+1,(AC3892-AB3892+1))</f>
        <v>30</v>
      </c>
      <c r="F3892" s="225">
        <f t="shared" si="311"/>
        <v>150000</v>
      </c>
      <c r="G3892" s="214">
        <v>1248923</v>
      </c>
      <c r="H3892" s="210">
        <v>37026.449907407405</v>
      </c>
      <c r="I3892" t="s">
        <v>3287</v>
      </c>
      <c r="M3892" t="s">
        <v>3795</v>
      </c>
      <c r="N3892" t="s">
        <v>3303</v>
      </c>
      <c r="O3892" t="s">
        <v>1692</v>
      </c>
      <c r="P3892" s="211">
        <v>5000</v>
      </c>
      <c r="S3892" t="s">
        <v>3796</v>
      </c>
      <c r="T3892" t="s">
        <v>2685</v>
      </c>
      <c r="U3892" s="213">
        <v>0.10249999999999999</v>
      </c>
      <c r="V3892" t="s">
        <v>81</v>
      </c>
      <c r="W3892" t="s">
        <v>3604</v>
      </c>
      <c r="X3892" t="s">
        <v>3605</v>
      </c>
      <c r="Y3892" t="s">
        <v>2803</v>
      </c>
      <c r="Z3892" t="s">
        <v>4117</v>
      </c>
      <c r="AA3892" t="s">
        <v>82</v>
      </c>
      <c r="AB3892" s="210">
        <v>37043.875</v>
      </c>
      <c r="AC3892" s="210">
        <v>37072.875</v>
      </c>
      <c r="AD3892">
        <f t="shared" si="312"/>
        <v>150000</v>
      </c>
    </row>
    <row r="3893" spans="1:30" x14ac:dyDescent="0.2">
      <c r="A3893" s="44" t="str">
        <f t="shared" si="307"/>
        <v xml:space="preserve"> Natural Gas Physical</v>
      </c>
      <c r="B3893" s="44" t="str">
        <f t="shared" si="308"/>
        <v/>
      </c>
      <c r="C3893" s="44" t="str">
        <f t="shared" si="309"/>
        <v>Natural Gas</v>
      </c>
      <c r="D3893" s="44" t="str">
        <f t="shared" si="310"/>
        <v>Physical</v>
      </c>
      <c r="E3893" s="44">
        <f>IF(VLOOKUP(S3893,'DD-Lookup'!$J$6:$L$50,3,FALSE)="Monthly",(YEAR(AC3893)-YEAR(AB3893))*12+MONTH(AC3893)-MONTH(AB3893)+1,(AC3893-AB3893+1))</f>
        <v>90</v>
      </c>
      <c r="F3893" s="225">
        <f t="shared" si="311"/>
        <v>2250000</v>
      </c>
      <c r="G3893" s="214">
        <v>1248927</v>
      </c>
      <c r="H3893" s="210">
        <v>37026.450254629628</v>
      </c>
      <c r="I3893" t="s">
        <v>1686</v>
      </c>
      <c r="M3893" t="s">
        <v>3795</v>
      </c>
      <c r="N3893" t="s">
        <v>2837</v>
      </c>
      <c r="O3893" t="s">
        <v>2838</v>
      </c>
      <c r="Q3893" s="211">
        <v>25000</v>
      </c>
      <c r="S3893" t="s">
        <v>2839</v>
      </c>
      <c r="T3893" t="s">
        <v>2840</v>
      </c>
      <c r="U3893" s="213">
        <v>26.45</v>
      </c>
      <c r="V3893" t="s">
        <v>1687</v>
      </c>
      <c r="W3893" t="s">
        <v>2842</v>
      </c>
      <c r="X3893" t="s">
        <v>2843</v>
      </c>
      <c r="Y3893" t="s">
        <v>2844</v>
      </c>
      <c r="Z3893" t="s">
        <v>2712</v>
      </c>
      <c r="AA3893">
        <v>102964</v>
      </c>
      <c r="AB3893" s="210">
        <v>37257</v>
      </c>
      <c r="AC3893" s="210">
        <v>37346</v>
      </c>
    </row>
    <row r="3894" spans="1:30" x14ac:dyDescent="0.2">
      <c r="A3894" s="44" t="str">
        <f t="shared" si="307"/>
        <v xml:space="preserve"> Natural Gas Physical</v>
      </c>
      <c r="B3894" s="44" t="str">
        <f t="shared" si="308"/>
        <v/>
      </c>
      <c r="C3894" s="44" t="str">
        <f t="shared" si="309"/>
        <v>Natural Gas</v>
      </c>
      <c r="D3894" s="44" t="str">
        <f t="shared" si="310"/>
        <v>Physical</v>
      </c>
      <c r="E3894" s="44">
        <f>IF(VLOOKUP(S3894,'DD-Lookup'!$J$6:$L$50,3,FALSE)="Monthly",(YEAR(AC3894)-YEAR(AB3894))*12+MONTH(AC3894)-MONTH(AB3894)+1,(AC3894-AB3894+1))</f>
        <v>1</v>
      </c>
      <c r="F3894" s="225">
        <f t="shared" si="311"/>
        <v>50000</v>
      </c>
      <c r="G3894" s="214">
        <v>1248928</v>
      </c>
      <c r="H3894" s="210">
        <v>37026.450266203705</v>
      </c>
      <c r="I3894" t="s">
        <v>2926</v>
      </c>
      <c r="M3894" t="s">
        <v>3795</v>
      </c>
      <c r="N3894" t="s">
        <v>2837</v>
      </c>
      <c r="O3894" t="s">
        <v>2861</v>
      </c>
      <c r="Q3894" s="211">
        <v>50000</v>
      </c>
      <c r="S3894" t="s">
        <v>2839</v>
      </c>
      <c r="T3894" t="s">
        <v>2840</v>
      </c>
      <c r="U3894" s="213">
        <v>22.45</v>
      </c>
      <c r="V3894" t="s">
        <v>2928</v>
      </c>
      <c r="W3894" t="s">
        <v>2863</v>
      </c>
      <c r="X3894" t="s">
        <v>2843</v>
      </c>
      <c r="Y3894" t="s">
        <v>2844</v>
      </c>
      <c r="Z3894" t="s">
        <v>2712</v>
      </c>
      <c r="AA3894">
        <v>102965</v>
      </c>
      <c r="AB3894" s="210">
        <v>37026.875</v>
      </c>
      <c r="AC3894" s="210">
        <v>37026.875</v>
      </c>
    </row>
    <row r="3895" spans="1:30" x14ac:dyDescent="0.2">
      <c r="A3895" s="44" t="str">
        <f t="shared" si="307"/>
        <v xml:space="preserve"> Natural Gas Physical</v>
      </c>
      <c r="B3895" s="44" t="str">
        <f t="shared" si="308"/>
        <v/>
      </c>
      <c r="C3895" s="44" t="str">
        <f t="shared" si="309"/>
        <v>Natural Gas</v>
      </c>
      <c r="D3895" s="44" t="str">
        <f t="shared" si="310"/>
        <v>Physical</v>
      </c>
      <c r="E3895" s="44">
        <f>IF(VLOOKUP(S3895,'DD-Lookup'!$J$6:$L$50,3,FALSE)="Monthly",(YEAR(AC3895)-YEAR(AB3895))*12+MONTH(AC3895)-MONTH(AB3895)+1,(AC3895-AB3895+1))</f>
        <v>92</v>
      </c>
      <c r="F3895" s="225">
        <f t="shared" si="311"/>
        <v>2300000</v>
      </c>
      <c r="G3895" s="214">
        <v>1248929</v>
      </c>
      <c r="H3895" s="210">
        <v>37026.450312499997</v>
      </c>
      <c r="I3895" t="s">
        <v>1686</v>
      </c>
      <c r="M3895" t="s">
        <v>3795</v>
      </c>
      <c r="N3895" t="s">
        <v>2837</v>
      </c>
      <c r="O3895" t="s">
        <v>2890</v>
      </c>
      <c r="Q3895" s="211">
        <v>25000</v>
      </c>
      <c r="S3895" t="s">
        <v>2839</v>
      </c>
      <c r="T3895" t="s">
        <v>2840</v>
      </c>
      <c r="U3895" s="213">
        <v>24.8</v>
      </c>
      <c r="V3895" t="s">
        <v>1687</v>
      </c>
      <c r="W3895" t="s">
        <v>2842</v>
      </c>
      <c r="X3895" t="s">
        <v>2843</v>
      </c>
      <c r="Y3895" t="s">
        <v>2844</v>
      </c>
      <c r="Z3895" t="s">
        <v>2712</v>
      </c>
      <c r="AA3895">
        <v>102966</v>
      </c>
      <c r="AB3895" s="210">
        <v>37165</v>
      </c>
      <c r="AC3895" s="210">
        <v>37256</v>
      </c>
    </row>
    <row r="3896" spans="1:30" x14ac:dyDescent="0.2">
      <c r="A3896" s="44" t="str">
        <f t="shared" si="307"/>
        <v xml:space="preserve"> Metals Financial</v>
      </c>
      <c r="B3896" s="44" t="str">
        <f t="shared" si="308"/>
        <v/>
      </c>
      <c r="C3896" s="44" t="str">
        <f t="shared" si="309"/>
        <v>Metals</v>
      </c>
      <c r="D3896" s="44" t="str">
        <f t="shared" si="310"/>
        <v>Financial</v>
      </c>
      <c r="E3896" s="44">
        <f>IF(VLOOKUP(S3896,'DD-Lookup'!$J$6:$L$50,3,FALSE)="Monthly",(YEAR(AC3896)-YEAR(AB3896))*12+MONTH(AC3896)-MONTH(AB3896)+1,(AC3896-AB3896+1))</f>
        <v>1</v>
      </c>
      <c r="F3896" s="225">
        <f t="shared" si="311"/>
        <v>20</v>
      </c>
      <c r="G3896" s="214">
        <v>1248931</v>
      </c>
      <c r="H3896" s="210">
        <v>37026.450358796297</v>
      </c>
      <c r="I3896" t="s">
        <v>2884</v>
      </c>
      <c r="M3896" t="s">
        <v>3801</v>
      </c>
      <c r="N3896" t="s">
        <v>2782</v>
      </c>
      <c r="O3896" t="s">
        <v>2783</v>
      </c>
      <c r="P3896" s="211">
        <v>20</v>
      </c>
      <c r="S3896" t="s">
        <v>2684</v>
      </c>
      <c r="T3896" t="s">
        <v>2685</v>
      </c>
      <c r="U3896" s="213">
        <v>1509</v>
      </c>
      <c r="V3896" t="s">
        <v>2885</v>
      </c>
      <c r="W3896" t="s">
        <v>2732</v>
      </c>
      <c r="X3896" t="s">
        <v>2688</v>
      </c>
      <c r="Y3896" t="s">
        <v>2689</v>
      </c>
      <c r="Z3896" t="s">
        <v>2690</v>
      </c>
      <c r="AA3896">
        <v>2130352</v>
      </c>
    </row>
    <row r="3897" spans="1:30" x14ac:dyDescent="0.2">
      <c r="A3897" s="44" t="str">
        <f t="shared" si="307"/>
        <v>US Natural Gas Financial</v>
      </c>
      <c r="B3897" s="44" t="str">
        <f t="shared" si="308"/>
        <v>US</v>
      </c>
      <c r="C3897" s="44" t="str">
        <f t="shared" si="309"/>
        <v>Natural Gas</v>
      </c>
      <c r="D3897" s="44" t="str">
        <f t="shared" si="310"/>
        <v>Financial</v>
      </c>
      <c r="E3897" s="44">
        <f>IF(VLOOKUP(S3897,'DD-Lookup'!$J$6:$L$50,3,FALSE)="Monthly",(YEAR(AC3897)-YEAR(AB3897))*12+MONTH(AC3897)-MONTH(AB3897)+1,(AC3897-AB3897+1))</f>
        <v>30</v>
      </c>
      <c r="F3897" s="225">
        <f t="shared" si="311"/>
        <v>150000</v>
      </c>
      <c r="G3897" s="214">
        <v>1248932</v>
      </c>
      <c r="H3897" s="210">
        <v>37026.45071759259</v>
      </c>
      <c r="I3897" t="s">
        <v>3565</v>
      </c>
      <c r="M3897" t="s">
        <v>3795</v>
      </c>
      <c r="N3897" t="s">
        <v>3247</v>
      </c>
      <c r="O3897" t="s">
        <v>3559</v>
      </c>
      <c r="P3897" s="211">
        <v>5000</v>
      </c>
      <c r="S3897" t="s">
        <v>3796</v>
      </c>
      <c r="T3897" t="s">
        <v>2685</v>
      </c>
      <c r="U3897" s="213">
        <v>4.55</v>
      </c>
      <c r="V3897" t="s">
        <v>3566</v>
      </c>
      <c r="W3897" t="s">
        <v>3975</v>
      </c>
      <c r="X3897" t="s">
        <v>3250</v>
      </c>
      <c r="Y3897" t="s">
        <v>2803</v>
      </c>
      <c r="Z3897" t="s">
        <v>4117</v>
      </c>
      <c r="AA3897" t="s">
        <v>83</v>
      </c>
      <c r="AB3897" s="210">
        <v>37043.915972222225</v>
      </c>
      <c r="AC3897" s="210">
        <v>37072.915972222225</v>
      </c>
      <c r="AD3897">
        <f>(AC3897-AB3897+1)*SUM(P3897:Q3897)</f>
        <v>150000</v>
      </c>
    </row>
    <row r="3898" spans="1:30" x14ac:dyDescent="0.2">
      <c r="A3898" s="44" t="str">
        <f t="shared" si="307"/>
        <v>US Natural Gas Financial</v>
      </c>
      <c r="B3898" s="44" t="str">
        <f t="shared" si="308"/>
        <v>US</v>
      </c>
      <c r="C3898" s="44" t="str">
        <f t="shared" si="309"/>
        <v>Natural Gas</v>
      </c>
      <c r="D3898" s="44" t="str">
        <f t="shared" si="310"/>
        <v>Financial</v>
      </c>
      <c r="E3898" s="44">
        <f>IF(VLOOKUP(S3898,'DD-Lookup'!$J$6:$L$50,3,FALSE)="Monthly",(YEAR(AC3898)-YEAR(AB3898))*12+MONTH(AC3898)-MONTH(AB3898)+1,(AC3898-AB3898+1))</f>
        <v>30</v>
      </c>
      <c r="F3898" s="225">
        <f t="shared" si="311"/>
        <v>300000</v>
      </c>
      <c r="G3898" s="214">
        <v>1248933</v>
      </c>
      <c r="H3898" s="210">
        <v>37026.45076388889</v>
      </c>
      <c r="I3898" t="s">
        <v>3324</v>
      </c>
      <c r="M3898" t="s">
        <v>3795</v>
      </c>
      <c r="N3898" t="s">
        <v>3247</v>
      </c>
      <c r="O3898" t="s">
        <v>3248</v>
      </c>
      <c r="P3898" s="211">
        <v>10000</v>
      </c>
      <c r="S3898" t="s">
        <v>3796</v>
      </c>
      <c r="T3898" t="s">
        <v>2685</v>
      </c>
      <c r="U3898" s="213">
        <v>4.5549999999999997</v>
      </c>
      <c r="V3898" t="s">
        <v>1811</v>
      </c>
      <c r="W3898" t="s">
        <v>3975</v>
      </c>
      <c r="X3898" t="s">
        <v>3250</v>
      </c>
      <c r="Y3898" t="s">
        <v>2803</v>
      </c>
      <c r="Z3898" t="s">
        <v>4117</v>
      </c>
      <c r="AA3898" t="s">
        <v>84</v>
      </c>
      <c r="AB3898" s="210">
        <v>37043.875</v>
      </c>
      <c r="AC3898" s="210">
        <v>37072.875</v>
      </c>
      <c r="AD3898">
        <f>(AC3898-AB3898+1)*SUM(P3898:Q3898)</f>
        <v>300000</v>
      </c>
    </row>
    <row r="3899" spans="1:30" x14ac:dyDescent="0.2">
      <c r="A3899" s="44" t="str">
        <f t="shared" si="307"/>
        <v>US Natural Gas Financial</v>
      </c>
      <c r="B3899" s="44" t="str">
        <f t="shared" si="308"/>
        <v>US</v>
      </c>
      <c r="C3899" s="44" t="str">
        <f t="shared" si="309"/>
        <v>Natural Gas</v>
      </c>
      <c r="D3899" s="44" t="str">
        <f t="shared" si="310"/>
        <v>Financial</v>
      </c>
      <c r="E3899" s="44">
        <f>IF(VLOOKUP(S3899,'DD-Lookup'!$J$6:$L$50,3,FALSE)="Monthly",(YEAR(AC3899)-YEAR(AB3899))*12+MONTH(AC3899)-MONTH(AB3899)+1,(AC3899-AB3899+1))</f>
        <v>16</v>
      </c>
      <c r="F3899" s="225">
        <f t="shared" si="311"/>
        <v>160000</v>
      </c>
      <c r="G3899" s="214">
        <v>1248934</v>
      </c>
      <c r="H3899" s="210">
        <v>37026.450810185182</v>
      </c>
      <c r="I3899" t="s">
        <v>1195</v>
      </c>
      <c r="M3899" t="s">
        <v>3795</v>
      </c>
      <c r="N3899" t="s">
        <v>3247</v>
      </c>
      <c r="O3899" t="s">
        <v>3422</v>
      </c>
      <c r="P3899" s="211">
        <v>10000</v>
      </c>
      <c r="S3899" t="s">
        <v>3796</v>
      </c>
      <c r="T3899" t="s">
        <v>2685</v>
      </c>
      <c r="U3899" s="213">
        <v>4.5</v>
      </c>
      <c r="V3899" t="s">
        <v>1196</v>
      </c>
      <c r="W3899" t="s">
        <v>3424</v>
      </c>
      <c r="X3899" t="s">
        <v>3425</v>
      </c>
      <c r="Y3899" t="s">
        <v>2803</v>
      </c>
      <c r="Z3899" t="s">
        <v>4117</v>
      </c>
      <c r="AA3899" t="s">
        <v>85</v>
      </c>
      <c r="AB3899" s="210">
        <v>37027.875</v>
      </c>
      <c r="AC3899" s="210">
        <v>37042.875</v>
      </c>
      <c r="AD3899">
        <f>(AC3899-AB3899+1)*SUM(P3899:Q3899)</f>
        <v>160000</v>
      </c>
    </row>
    <row r="3900" spans="1:30" x14ac:dyDescent="0.2">
      <c r="A3900" s="44" t="str">
        <f t="shared" si="307"/>
        <v>US Natural Gas Financial</v>
      </c>
      <c r="B3900" s="44" t="str">
        <f t="shared" si="308"/>
        <v>US</v>
      </c>
      <c r="C3900" s="44" t="str">
        <f t="shared" si="309"/>
        <v>Natural Gas</v>
      </c>
      <c r="D3900" s="44" t="str">
        <f t="shared" si="310"/>
        <v>Financial</v>
      </c>
      <c r="E3900" s="44">
        <f>IF(VLOOKUP(S3900,'DD-Lookup'!$J$6:$L$50,3,FALSE)="Monthly",(YEAR(AC3900)-YEAR(AB3900))*12+MONTH(AC3900)-MONTH(AB3900)+1,(AC3900-AB3900+1))</f>
        <v>16</v>
      </c>
      <c r="F3900" s="225">
        <f t="shared" si="311"/>
        <v>320000</v>
      </c>
      <c r="G3900" s="214">
        <v>1248935</v>
      </c>
      <c r="H3900" s="210">
        <v>37026.450879629629</v>
      </c>
      <c r="I3900" t="s">
        <v>3287</v>
      </c>
      <c r="M3900" t="s">
        <v>3795</v>
      </c>
      <c r="N3900" t="s">
        <v>3247</v>
      </c>
      <c r="O3900" t="s">
        <v>1612</v>
      </c>
      <c r="P3900" s="211">
        <v>20000</v>
      </c>
      <c r="S3900" t="s">
        <v>3796</v>
      </c>
      <c r="T3900" t="s">
        <v>2685</v>
      </c>
      <c r="U3900" s="213">
        <v>4.43</v>
      </c>
      <c r="V3900" t="s">
        <v>2126</v>
      </c>
      <c r="W3900" t="s">
        <v>1070</v>
      </c>
      <c r="X3900" t="s">
        <v>1071</v>
      </c>
      <c r="Y3900" t="s">
        <v>2803</v>
      </c>
      <c r="Z3900" t="s">
        <v>4117</v>
      </c>
      <c r="AA3900" t="s">
        <v>86</v>
      </c>
      <c r="AB3900" s="210">
        <v>37027.875</v>
      </c>
      <c r="AC3900" s="210">
        <v>37042.875</v>
      </c>
      <c r="AD3900">
        <f>(AC3900-AB3900+1)*SUM(P3900:Q3900)</f>
        <v>320000</v>
      </c>
    </row>
    <row r="3901" spans="1:30" x14ac:dyDescent="0.2">
      <c r="A3901" s="44" t="str">
        <f t="shared" si="307"/>
        <v xml:space="preserve"> Oil Products Financial</v>
      </c>
      <c r="B3901" s="44" t="str">
        <f t="shared" si="308"/>
        <v/>
      </c>
      <c r="C3901" s="44" t="str">
        <f t="shared" si="309"/>
        <v>Oil Products</v>
      </c>
      <c r="D3901" s="44" t="str">
        <f t="shared" si="310"/>
        <v>Financial</v>
      </c>
      <c r="E3901" s="44">
        <f>IF(VLOOKUP(S3901,'DD-Lookup'!$J$6:$L$50,3,FALSE)="Monthly",(YEAR(AC3901)-YEAR(AB3901))*12+MONTH(AC3901)-MONTH(AB3901)+1,(AC3901-AB3901+1))</f>
        <v>30</v>
      </c>
      <c r="F3901" s="225">
        <f t="shared" si="311"/>
        <v>150000</v>
      </c>
      <c r="G3901" s="214">
        <v>1248936</v>
      </c>
      <c r="H3901" s="210">
        <v>37026.451157407406</v>
      </c>
      <c r="I3901" t="s">
        <v>3078</v>
      </c>
      <c r="M3901" t="s">
        <v>3799</v>
      </c>
      <c r="N3901" t="s">
        <v>3079</v>
      </c>
      <c r="O3901" t="s">
        <v>3080</v>
      </c>
      <c r="P3901" s="211">
        <v>5000</v>
      </c>
      <c r="S3901" t="s">
        <v>3803</v>
      </c>
      <c r="T3901" t="s">
        <v>2685</v>
      </c>
      <c r="U3901" s="213">
        <v>230</v>
      </c>
      <c r="V3901" t="s">
        <v>3081</v>
      </c>
      <c r="W3901" t="s">
        <v>3082</v>
      </c>
      <c r="X3901" t="s">
        <v>3083</v>
      </c>
      <c r="Y3901" t="s">
        <v>2803</v>
      </c>
      <c r="Z3901" t="s">
        <v>2942</v>
      </c>
      <c r="AA3901" t="s">
        <v>87</v>
      </c>
      <c r="AB3901" s="210">
        <v>37043</v>
      </c>
      <c r="AC3901" s="210">
        <v>37072</v>
      </c>
    </row>
    <row r="3902" spans="1:30" x14ac:dyDescent="0.2">
      <c r="A3902" s="44" t="str">
        <f t="shared" si="307"/>
        <v>US Natural Gas Financial</v>
      </c>
      <c r="B3902" s="44" t="str">
        <f t="shared" si="308"/>
        <v>US</v>
      </c>
      <c r="C3902" s="44" t="str">
        <f t="shared" si="309"/>
        <v>Natural Gas</v>
      </c>
      <c r="D3902" s="44" t="str">
        <f t="shared" si="310"/>
        <v>Financial</v>
      </c>
      <c r="E3902" s="44">
        <f>IF(VLOOKUP(S3902,'DD-Lookup'!$J$6:$L$50,3,FALSE)="Monthly",(YEAR(AC3902)-YEAR(AB3902))*12+MONTH(AC3902)-MONTH(AB3902)+1,(AC3902-AB3902+1))</f>
        <v>16</v>
      </c>
      <c r="F3902" s="225">
        <f t="shared" si="311"/>
        <v>320000</v>
      </c>
      <c r="G3902" s="214">
        <v>1248937</v>
      </c>
      <c r="H3902" s="210">
        <v>37026.451493055552</v>
      </c>
      <c r="I3902" t="s">
        <v>3318</v>
      </c>
      <c r="M3902" t="s">
        <v>3795</v>
      </c>
      <c r="N3902" t="s">
        <v>3247</v>
      </c>
      <c r="O3902" t="s">
        <v>1612</v>
      </c>
      <c r="Q3902" s="211">
        <v>20000</v>
      </c>
      <c r="S3902" t="s">
        <v>3796</v>
      </c>
      <c r="T3902" t="s">
        <v>2685</v>
      </c>
      <c r="U3902" s="213">
        <v>4.4450000000000003</v>
      </c>
      <c r="V3902" t="s">
        <v>1613</v>
      </c>
      <c r="W3902" t="s">
        <v>1070</v>
      </c>
      <c r="X3902" t="s">
        <v>1071</v>
      </c>
      <c r="Y3902" t="s">
        <v>2803</v>
      </c>
      <c r="Z3902" t="s">
        <v>4117</v>
      </c>
      <c r="AA3902" t="s">
        <v>88</v>
      </c>
      <c r="AB3902" s="210">
        <v>37027.875</v>
      </c>
      <c r="AC3902" s="210">
        <v>37042.875</v>
      </c>
      <c r="AD3902">
        <f t="shared" ref="AD3902:AD3907" si="313">(AC3902-AB3902+1)*SUM(P3902:Q3902)</f>
        <v>320000</v>
      </c>
    </row>
    <row r="3903" spans="1:30" x14ac:dyDescent="0.2">
      <c r="A3903" s="44" t="str">
        <f t="shared" si="307"/>
        <v>US Natural Gas Financial</v>
      </c>
      <c r="B3903" s="44" t="str">
        <f t="shared" si="308"/>
        <v>US</v>
      </c>
      <c r="C3903" s="44" t="str">
        <f t="shared" si="309"/>
        <v>Natural Gas</v>
      </c>
      <c r="D3903" s="44" t="str">
        <f t="shared" si="310"/>
        <v>Financial</v>
      </c>
      <c r="E3903" s="44">
        <f>IF(VLOOKUP(S3903,'DD-Lookup'!$J$6:$L$50,3,FALSE)="Monthly",(YEAR(AC3903)-YEAR(AB3903))*12+MONTH(AC3903)-MONTH(AB3903)+1,(AC3903-AB3903+1))</f>
        <v>30</v>
      </c>
      <c r="F3903" s="225">
        <f t="shared" si="311"/>
        <v>150000</v>
      </c>
      <c r="G3903" s="214">
        <v>1248938</v>
      </c>
      <c r="H3903" s="210">
        <v>37026.451631944445</v>
      </c>
      <c r="I3903" t="s">
        <v>3246</v>
      </c>
      <c r="M3903" t="s">
        <v>3795</v>
      </c>
      <c r="N3903" t="s">
        <v>3247</v>
      </c>
      <c r="O3903" t="s">
        <v>3248</v>
      </c>
      <c r="Q3903" s="211">
        <v>5000</v>
      </c>
      <c r="S3903" t="s">
        <v>3796</v>
      </c>
      <c r="T3903" t="s">
        <v>2685</v>
      </c>
      <c r="U3903" s="213">
        <v>4.5599999999999996</v>
      </c>
      <c r="V3903" t="s">
        <v>3249</v>
      </c>
      <c r="W3903" t="s">
        <v>3975</v>
      </c>
      <c r="X3903" t="s">
        <v>3250</v>
      </c>
      <c r="Y3903" t="s">
        <v>2803</v>
      </c>
      <c r="Z3903" t="s">
        <v>4117</v>
      </c>
      <c r="AA3903" t="s">
        <v>89</v>
      </c>
      <c r="AB3903" s="210">
        <v>37043.875</v>
      </c>
      <c r="AC3903" s="210">
        <v>37072.875</v>
      </c>
      <c r="AD3903">
        <f t="shared" si="313"/>
        <v>150000</v>
      </c>
    </row>
    <row r="3904" spans="1:30" x14ac:dyDescent="0.2">
      <c r="A3904" s="44" t="str">
        <f t="shared" si="307"/>
        <v>US Natural Gas Financial</v>
      </c>
      <c r="B3904" s="44" t="str">
        <f t="shared" si="308"/>
        <v>US</v>
      </c>
      <c r="C3904" s="44" t="str">
        <f t="shared" si="309"/>
        <v>Natural Gas</v>
      </c>
      <c r="D3904" s="44" t="str">
        <f t="shared" si="310"/>
        <v>Financial</v>
      </c>
      <c r="E3904" s="44">
        <f>IF(VLOOKUP(S3904,'DD-Lookup'!$J$6:$L$50,3,FALSE)="Monthly",(YEAR(AC3904)-YEAR(AB3904))*12+MONTH(AC3904)-MONTH(AB3904)+1,(AC3904-AB3904+1))</f>
        <v>30</v>
      </c>
      <c r="F3904" s="225">
        <f t="shared" si="311"/>
        <v>3000</v>
      </c>
      <c r="G3904" s="214">
        <v>1248939</v>
      </c>
      <c r="H3904" s="210">
        <v>37026.451678240737</v>
      </c>
      <c r="I3904" t="s">
        <v>3045</v>
      </c>
      <c r="M3904" t="s">
        <v>3795</v>
      </c>
      <c r="N3904" t="s">
        <v>1213</v>
      </c>
      <c r="O3904" t="s">
        <v>1538</v>
      </c>
      <c r="Q3904" s="211">
        <v>100</v>
      </c>
      <c r="S3904" t="s">
        <v>1215</v>
      </c>
      <c r="T3904" t="s">
        <v>2685</v>
      </c>
      <c r="U3904" s="213">
        <v>9.7500000000000003E-2</v>
      </c>
      <c r="V3904" t="s">
        <v>1548</v>
      </c>
      <c r="W3904" t="s">
        <v>1216</v>
      </c>
      <c r="X3904" t="s">
        <v>1217</v>
      </c>
      <c r="Y3904" t="s">
        <v>2803</v>
      </c>
      <c r="Z3904" t="s">
        <v>4117</v>
      </c>
      <c r="AA3904" t="s">
        <v>90</v>
      </c>
      <c r="AB3904" s="210">
        <v>37043</v>
      </c>
      <c r="AC3904" s="210">
        <v>37072</v>
      </c>
      <c r="AD3904">
        <f t="shared" si="313"/>
        <v>3000</v>
      </c>
    </row>
    <row r="3905" spans="1:30" x14ac:dyDescent="0.2">
      <c r="A3905" s="44" t="str">
        <f t="shared" si="307"/>
        <v>US Natural Gas Financial</v>
      </c>
      <c r="B3905" s="44" t="str">
        <f t="shared" si="308"/>
        <v>US</v>
      </c>
      <c r="C3905" s="44" t="str">
        <f t="shared" si="309"/>
        <v>Natural Gas</v>
      </c>
      <c r="D3905" s="44" t="str">
        <f t="shared" si="310"/>
        <v>Financial</v>
      </c>
      <c r="E3905" s="44">
        <f>IF(VLOOKUP(S3905,'DD-Lookup'!$J$6:$L$50,3,FALSE)="Monthly",(YEAR(AC3905)-YEAR(AB3905))*12+MONTH(AC3905)-MONTH(AB3905)+1,(AC3905-AB3905+1))</f>
        <v>16</v>
      </c>
      <c r="F3905" s="225">
        <f t="shared" si="311"/>
        <v>80000</v>
      </c>
      <c r="G3905" s="214">
        <v>1248942</v>
      </c>
      <c r="H3905" s="210">
        <v>37026.451886574076</v>
      </c>
      <c r="I3905" t="s">
        <v>3318</v>
      </c>
      <c r="M3905" t="s">
        <v>3795</v>
      </c>
      <c r="N3905" t="s">
        <v>3247</v>
      </c>
      <c r="O3905" t="s">
        <v>3422</v>
      </c>
      <c r="Q3905" s="211">
        <v>5000</v>
      </c>
      <c r="S3905" t="s">
        <v>3796</v>
      </c>
      <c r="T3905" t="s">
        <v>2685</v>
      </c>
      <c r="U3905" s="213">
        <v>4.51</v>
      </c>
      <c r="V3905" t="s">
        <v>1749</v>
      </c>
      <c r="W3905" t="s">
        <v>3424</v>
      </c>
      <c r="X3905" t="s">
        <v>3425</v>
      </c>
      <c r="Y3905" t="s">
        <v>2803</v>
      </c>
      <c r="Z3905" t="s">
        <v>4117</v>
      </c>
      <c r="AA3905" t="s">
        <v>91</v>
      </c>
      <c r="AB3905" s="210">
        <v>37027.875</v>
      </c>
      <c r="AC3905" s="210">
        <v>37042.875</v>
      </c>
      <c r="AD3905">
        <f t="shared" si="313"/>
        <v>80000</v>
      </c>
    </row>
    <row r="3906" spans="1:30" x14ac:dyDescent="0.2">
      <c r="A3906" s="44" t="str">
        <f t="shared" si="307"/>
        <v>US Natural Gas Financial</v>
      </c>
      <c r="B3906" s="44" t="str">
        <f t="shared" si="308"/>
        <v>US</v>
      </c>
      <c r="C3906" s="44" t="str">
        <f t="shared" si="309"/>
        <v>Natural Gas</v>
      </c>
      <c r="D3906" s="44" t="str">
        <f t="shared" si="310"/>
        <v>Financial</v>
      </c>
      <c r="E3906" s="44">
        <f>IF(VLOOKUP(S3906,'DD-Lookup'!$J$6:$L$50,3,FALSE)="Monthly",(YEAR(AC3906)-YEAR(AB3906))*12+MONTH(AC3906)-MONTH(AB3906)+1,(AC3906-AB3906+1))</f>
        <v>30</v>
      </c>
      <c r="F3906" s="225">
        <f t="shared" si="311"/>
        <v>150000</v>
      </c>
      <c r="G3906" s="214">
        <v>1248946</v>
      </c>
      <c r="H3906" s="210">
        <v>37026.452025462961</v>
      </c>
      <c r="I3906" t="s">
        <v>3125</v>
      </c>
      <c r="M3906" t="s">
        <v>3795</v>
      </c>
      <c r="N3906" t="s">
        <v>3247</v>
      </c>
      <c r="O3906" t="s">
        <v>3732</v>
      </c>
      <c r="P3906" s="211">
        <v>5000</v>
      </c>
      <c r="S3906" t="s">
        <v>3796</v>
      </c>
      <c r="T3906" t="s">
        <v>2685</v>
      </c>
      <c r="U3906" s="213">
        <v>4.9800000000000004</v>
      </c>
      <c r="V3906" t="s">
        <v>1327</v>
      </c>
      <c r="W3906" t="s">
        <v>3539</v>
      </c>
      <c r="X3906" t="s">
        <v>3733</v>
      </c>
      <c r="Y3906" t="s">
        <v>2803</v>
      </c>
      <c r="Z3906" t="s">
        <v>4117</v>
      </c>
      <c r="AA3906" t="s">
        <v>92</v>
      </c>
      <c r="AB3906" s="210">
        <v>37043.875</v>
      </c>
      <c r="AC3906" s="210">
        <v>37072.875</v>
      </c>
      <c r="AD3906">
        <f t="shared" si="313"/>
        <v>150000</v>
      </c>
    </row>
    <row r="3907" spans="1:30" x14ac:dyDescent="0.2">
      <c r="A3907" s="44" t="str">
        <f t="shared" si="307"/>
        <v>US Natural Gas Financial</v>
      </c>
      <c r="B3907" s="44" t="str">
        <f t="shared" si="308"/>
        <v>US</v>
      </c>
      <c r="C3907" s="44" t="str">
        <f t="shared" si="309"/>
        <v>Natural Gas</v>
      </c>
      <c r="D3907" s="44" t="str">
        <f t="shared" si="310"/>
        <v>Financial</v>
      </c>
      <c r="E3907" s="44">
        <f>IF(VLOOKUP(S3907,'DD-Lookup'!$J$6:$L$50,3,FALSE)="Monthly",(YEAR(AC3907)-YEAR(AB3907))*12+MONTH(AC3907)-MONTH(AB3907)+1,(AC3907-AB3907+1))</f>
        <v>16</v>
      </c>
      <c r="F3907" s="225">
        <f t="shared" si="311"/>
        <v>320000</v>
      </c>
      <c r="G3907" s="214">
        <v>1248948</v>
      </c>
      <c r="H3907" s="210">
        <v>37026.45212962963</v>
      </c>
      <c r="I3907" t="s">
        <v>3287</v>
      </c>
      <c r="M3907" t="s">
        <v>3795</v>
      </c>
      <c r="N3907" t="s">
        <v>3247</v>
      </c>
      <c r="O3907" t="s">
        <v>1612</v>
      </c>
      <c r="P3907" s="211">
        <v>20000</v>
      </c>
      <c r="S3907" t="s">
        <v>3796</v>
      </c>
      <c r="T3907" t="s">
        <v>2685</v>
      </c>
      <c r="U3907" s="213">
        <v>4.4349999999999996</v>
      </c>
      <c r="V3907" t="s">
        <v>2126</v>
      </c>
      <c r="W3907" t="s">
        <v>1070</v>
      </c>
      <c r="X3907" t="s">
        <v>1071</v>
      </c>
      <c r="Y3907" t="s">
        <v>2803</v>
      </c>
      <c r="Z3907" t="s">
        <v>4117</v>
      </c>
      <c r="AA3907" t="s">
        <v>93</v>
      </c>
      <c r="AB3907" s="210">
        <v>37027.875</v>
      </c>
      <c r="AC3907" s="210">
        <v>37042.875</v>
      </c>
      <c r="AD3907">
        <f t="shared" si="313"/>
        <v>320000</v>
      </c>
    </row>
    <row r="3908" spans="1:30" x14ac:dyDescent="0.2">
      <c r="A3908" s="44" t="str">
        <f t="shared" si="307"/>
        <v xml:space="preserve"> Natural Gas Physical</v>
      </c>
      <c r="B3908" s="44" t="str">
        <f t="shared" si="308"/>
        <v/>
      </c>
      <c r="C3908" s="44" t="str">
        <f t="shared" si="309"/>
        <v>Natural Gas</v>
      </c>
      <c r="D3908" s="44" t="str">
        <f t="shared" si="310"/>
        <v>Physical</v>
      </c>
      <c r="E3908" s="44">
        <f>IF(VLOOKUP(S3908,'DD-Lookup'!$J$6:$L$50,3,FALSE)="Monthly",(YEAR(AC3908)-YEAR(AB3908))*12+MONTH(AC3908)-MONTH(AB3908)+1,(AC3908-AB3908+1))</f>
        <v>1</v>
      </c>
      <c r="F3908" s="225">
        <f t="shared" si="311"/>
        <v>50000</v>
      </c>
      <c r="G3908" s="214">
        <v>1248950</v>
      </c>
      <c r="H3908" s="210">
        <v>37026.452303240738</v>
      </c>
      <c r="I3908" t="s">
        <v>3010</v>
      </c>
      <c r="M3908" t="s">
        <v>3795</v>
      </c>
      <c r="N3908" t="s">
        <v>2837</v>
      </c>
      <c r="O3908" t="s">
        <v>2865</v>
      </c>
      <c r="Q3908" s="211">
        <v>50000</v>
      </c>
      <c r="S3908" t="s">
        <v>2839</v>
      </c>
      <c r="T3908" t="s">
        <v>2840</v>
      </c>
      <c r="U3908" s="213">
        <v>21.3</v>
      </c>
      <c r="V3908" t="s">
        <v>1834</v>
      </c>
      <c r="W3908" t="s">
        <v>2863</v>
      </c>
      <c r="X3908" t="s">
        <v>2843</v>
      </c>
      <c r="Y3908" t="s">
        <v>2844</v>
      </c>
      <c r="Z3908" t="s">
        <v>2712</v>
      </c>
      <c r="AA3908">
        <v>102967</v>
      </c>
      <c r="AB3908" s="210">
        <v>37027.875</v>
      </c>
      <c r="AC3908" s="210">
        <v>37027.875</v>
      </c>
    </row>
    <row r="3909" spans="1:30" x14ac:dyDescent="0.2">
      <c r="A3909" s="44" t="str">
        <f t="shared" si="307"/>
        <v xml:space="preserve"> Metals Financial</v>
      </c>
      <c r="B3909" s="44" t="str">
        <f t="shared" si="308"/>
        <v/>
      </c>
      <c r="C3909" s="44" t="str">
        <f t="shared" si="309"/>
        <v>Metals</v>
      </c>
      <c r="D3909" s="44" t="str">
        <f t="shared" si="310"/>
        <v>Financial</v>
      </c>
      <c r="E3909" s="44">
        <f>IF(VLOOKUP(S3909,'DD-Lookup'!$J$6:$L$50,3,FALSE)="Monthly",(YEAR(AC3909)-YEAR(AB3909))*12+MONTH(AC3909)-MONTH(AB3909)+1,(AC3909-AB3909+1))</f>
        <v>1</v>
      </c>
      <c r="F3909" s="225">
        <f t="shared" si="311"/>
        <v>10</v>
      </c>
      <c r="G3909" s="214">
        <v>1248953</v>
      </c>
      <c r="H3909" s="210">
        <v>37026.452546296299</v>
      </c>
      <c r="I3909" t="s">
        <v>2815</v>
      </c>
      <c r="M3909" t="s">
        <v>3801</v>
      </c>
      <c r="N3909" t="s">
        <v>2682</v>
      </c>
      <c r="O3909" t="s">
        <v>2683</v>
      </c>
      <c r="Q3909" s="211">
        <v>10</v>
      </c>
      <c r="S3909" t="s">
        <v>2684</v>
      </c>
      <c r="T3909" t="s">
        <v>2685</v>
      </c>
      <c r="U3909" s="213">
        <v>1673</v>
      </c>
      <c r="V3909" t="s">
        <v>2887</v>
      </c>
      <c r="W3909" t="s">
        <v>2732</v>
      </c>
      <c r="X3909" t="s">
        <v>2688</v>
      </c>
      <c r="Y3909" t="s">
        <v>2689</v>
      </c>
      <c r="Z3909" t="s">
        <v>2690</v>
      </c>
      <c r="AA3909">
        <v>2130367</v>
      </c>
    </row>
    <row r="3910" spans="1:30" x14ac:dyDescent="0.2">
      <c r="A3910" s="44" t="str">
        <f t="shared" si="307"/>
        <v xml:space="preserve"> Natural Gas Physical</v>
      </c>
      <c r="B3910" s="44" t="str">
        <f t="shared" si="308"/>
        <v/>
      </c>
      <c r="C3910" s="44" t="str">
        <f t="shared" si="309"/>
        <v>Natural Gas</v>
      </c>
      <c r="D3910" s="44" t="str">
        <f t="shared" si="310"/>
        <v>Physical</v>
      </c>
      <c r="E3910" s="44">
        <f>IF(VLOOKUP(S3910,'DD-Lookup'!$J$6:$L$50,3,FALSE)="Monthly",(YEAR(AC3910)-YEAR(AB3910))*12+MONTH(AC3910)-MONTH(AB3910)+1,(AC3910-AB3910+1))</f>
        <v>1</v>
      </c>
      <c r="F3910" s="225">
        <f t="shared" si="311"/>
        <v>10000</v>
      </c>
      <c r="G3910" s="214">
        <v>1248954</v>
      </c>
      <c r="H3910" s="210">
        <v>37026.452627314815</v>
      </c>
      <c r="I3910" t="s">
        <v>3389</v>
      </c>
      <c r="M3910" t="s">
        <v>3795</v>
      </c>
      <c r="N3910" t="s">
        <v>3623</v>
      </c>
      <c r="O3910" t="s">
        <v>3624</v>
      </c>
      <c r="P3910" s="211">
        <v>10000</v>
      </c>
      <c r="S3910" t="s">
        <v>4320</v>
      </c>
      <c r="T3910" t="s">
        <v>3625</v>
      </c>
      <c r="U3910" s="213">
        <v>6.07</v>
      </c>
      <c r="V3910" t="s">
        <v>3626</v>
      </c>
      <c r="W3910" t="s">
        <v>3627</v>
      </c>
      <c r="X3910" t="s">
        <v>3628</v>
      </c>
      <c r="Y3910" t="s">
        <v>3280</v>
      </c>
      <c r="Z3910" t="s">
        <v>4118</v>
      </c>
      <c r="AA3910">
        <v>790729</v>
      </c>
      <c r="AB3910" s="210">
        <v>37026.875</v>
      </c>
      <c r="AC3910" s="210">
        <v>37026.875</v>
      </c>
    </row>
    <row r="3911" spans="1:30" x14ac:dyDescent="0.2">
      <c r="A3911" s="44" t="str">
        <f t="shared" si="307"/>
        <v xml:space="preserve"> Metals Financial</v>
      </c>
      <c r="B3911" s="44" t="str">
        <f t="shared" si="308"/>
        <v/>
      </c>
      <c r="C3911" s="44" t="str">
        <f t="shared" si="309"/>
        <v>Metals</v>
      </c>
      <c r="D3911" s="44" t="str">
        <f t="shared" si="310"/>
        <v>Financial</v>
      </c>
      <c r="E3911" s="44">
        <f>IF(VLOOKUP(S3911,'DD-Lookup'!$J$6:$L$50,3,FALSE)="Monthly",(YEAR(AC3911)-YEAR(AB3911))*12+MONTH(AC3911)-MONTH(AB3911)+1,(AC3911-AB3911+1))</f>
        <v>1</v>
      </c>
      <c r="F3911" s="225">
        <f t="shared" si="311"/>
        <v>20</v>
      </c>
      <c r="G3911" s="214">
        <v>1248955</v>
      </c>
      <c r="H3911" s="210">
        <v>37026.452719907407</v>
      </c>
      <c r="I3911" t="s">
        <v>2623</v>
      </c>
      <c r="M3911" t="s">
        <v>3801</v>
      </c>
      <c r="N3911" t="s">
        <v>2782</v>
      </c>
      <c r="O3911" t="s">
        <v>2783</v>
      </c>
      <c r="Q3911" s="211">
        <v>20</v>
      </c>
      <c r="S3911" t="s">
        <v>2684</v>
      </c>
      <c r="T3911" t="s">
        <v>2685</v>
      </c>
      <c r="U3911" s="213">
        <v>1510</v>
      </c>
      <c r="V3911" t="s">
        <v>2790</v>
      </c>
      <c r="W3911" t="s">
        <v>2732</v>
      </c>
      <c r="X3911" t="s">
        <v>2688</v>
      </c>
      <c r="Y3911" t="s">
        <v>2689</v>
      </c>
      <c r="Z3911" t="s">
        <v>2690</v>
      </c>
      <c r="AA3911">
        <v>2130369</v>
      </c>
    </row>
    <row r="3912" spans="1:30" x14ac:dyDescent="0.2">
      <c r="A3912" s="44" t="str">
        <f t="shared" si="307"/>
        <v xml:space="preserve"> Metals Financial</v>
      </c>
      <c r="B3912" s="44" t="str">
        <f t="shared" si="308"/>
        <v/>
      </c>
      <c r="C3912" s="44" t="str">
        <f t="shared" si="309"/>
        <v>Metals</v>
      </c>
      <c r="D3912" s="44" t="str">
        <f t="shared" si="310"/>
        <v>Financial</v>
      </c>
      <c r="E3912" s="44">
        <f>IF(VLOOKUP(S3912,'DD-Lookup'!$J$6:$L$50,3,FALSE)="Monthly",(YEAR(AC3912)-YEAR(AB3912))*12+MONTH(AC3912)-MONTH(AB3912)+1,(AC3912-AB3912+1))</f>
        <v>1</v>
      </c>
      <c r="F3912" s="225">
        <f t="shared" si="311"/>
        <v>2</v>
      </c>
      <c r="G3912" s="214">
        <v>1248956</v>
      </c>
      <c r="H3912" s="210">
        <v>37026.452881944446</v>
      </c>
      <c r="I3912" t="s">
        <v>2884</v>
      </c>
      <c r="M3912" t="s">
        <v>3801</v>
      </c>
      <c r="N3912" t="s">
        <v>2782</v>
      </c>
      <c r="O3912" t="s">
        <v>2783</v>
      </c>
      <c r="P3912" s="211">
        <v>2</v>
      </c>
      <c r="S3912" t="s">
        <v>2684</v>
      </c>
      <c r="T3912" t="s">
        <v>2685</v>
      </c>
      <c r="U3912" s="213">
        <v>1509</v>
      </c>
      <c r="V3912" t="s">
        <v>3156</v>
      </c>
      <c r="W3912" t="s">
        <v>2732</v>
      </c>
      <c r="X3912" t="s">
        <v>2688</v>
      </c>
      <c r="Y3912" t="s">
        <v>2689</v>
      </c>
      <c r="Z3912" t="s">
        <v>2690</v>
      </c>
      <c r="AA3912">
        <v>2130371</v>
      </c>
    </row>
    <row r="3913" spans="1:30" x14ac:dyDescent="0.2">
      <c r="A3913" s="44" t="str">
        <f t="shared" si="307"/>
        <v xml:space="preserve"> Natural Gas Physical</v>
      </c>
      <c r="B3913" s="44" t="str">
        <f t="shared" si="308"/>
        <v/>
      </c>
      <c r="C3913" s="44" t="str">
        <f t="shared" si="309"/>
        <v>Natural Gas</v>
      </c>
      <c r="D3913" s="44" t="str">
        <f t="shared" si="310"/>
        <v>Physical</v>
      </c>
      <c r="E3913" s="44">
        <f>IF(VLOOKUP(S3913,'DD-Lookup'!$J$6:$L$50,3,FALSE)="Monthly",(YEAR(AC3913)-YEAR(AB3913))*12+MONTH(AC3913)-MONTH(AB3913)+1,(AC3913-AB3913+1))</f>
        <v>1</v>
      </c>
      <c r="F3913" s="225">
        <f t="shared" si="311"/>
        <v>4000</v>
      </c>
      <c r="G3913" s="214">
        <v>1248957</v>
      </c>
      <c r="H3913" s="210">
        <v>37026.452881944446</v>
      </c>
      <c r="I3913" t="s">
        <v>2164</v>
      </c>
      <c r="M3913" t="s">
        <v>3795</v>
      </c>
      <c r="N3913" t="s">
        <v>3623</v>
      </c>
      <c r="O3913" t="s">
        <v>3624</v>
      </c>
      <c r="P3913" s="211">
        <v>4000</v>
      </c>
      <c r="S3913" t="s">
        <v>4320</v>
      </c>
      <c r="T3913" t="s">
        <v>3625</v>
      </c>
      <c r="U3913" s="213">
        <v>6.0650000000000004</v>
      </c>
      <c r="V3913" t="s">
        <v>2165</v>
      </c>
      <c r="W3913" t="s">
        <v>3627</v>
      </c>
      <c r="X3913" t="s">
        <v>3628</v>
      </c>
      <c r="Y3913" t="s">
        <v>3280</v>
      </c>
      <c r="Z3913" t="s">
        <v>4118</v>
      </c>
      <c r="AA3913">
        <v>790730</v>
      </c>
      <c r="AB3913" s="210">
        <v>37026.875</v>
      </c>
      <c r="AC3913" s="210">
        <v>37026.875</v>
      </c>
    </row>
    <row r="3914" spans="1:30" x14ac:dyDescent="0.2">
      <c r="A3914" s="44" t="str">
        <f t="shared" si="307"/>
        <v>US Natural Gas Financial</v>
      </c>
      <c r="B3914" s="44" t="str">
        <f t="shared" si="308"/>
        <v>US</v>
      </c>
      <c r="C3914" s="44" t="str">
        <f t="shared" si="309"/>
        <v>Natural Gas</v>
      </c>
      <c r="D3914" s="44" t="str">
        <f t="shared" si="310"/>
        <v>Financial</v>
      </c>
      <c r="E3914" s="44">
        <f>IF(VLOOKUP(S3914,'DD-Lookup'!$J$6:$L$50,3,FALSE)="Monthly",(YEAR(AC3914)-YEAR(AB3914))*12+MONTH(AC3914)-MONTH(AB3914)+1,(AC3914-AB3914+1))</f>
        <v>30</v>
      </c>
      <c r="F3914" s="225">
        <f t="shared" si="311"/>
        <v>75000</v>
      </c>
      <c r="G3914" s="214">
        <v>1248958</v>
      </c>
      <c r="H3914" s="210">
        <v>37026.453009259261</v>
      </c>
      <c r="I3914" t="s">
        <v>1392</v>
      </c>
      <c r="M3914" t="s">
        <v>3795</v>
      </c>
      <c r="N3914" t="s">
        <v>3247</v>
      </c>
      <c r="O3914" t="s">
        <v>3248</v>
      </c>
      <c r="P3914" s="211">
        <v>2500</v>
      </c>
      <c r="S3914" t="s">
        <v>3796</v>
      </c>
      <c r="T3914" t="s">
        <v>2685</v>
      </c>
      <c r="U3914" s="213">
        <v>4.5549999999999997</v>
      </c>
      <c r="V3914" t="s">
        <v>1458</v>
      </c>
      <c r="W3914" t="s">
        <v>3975</v>
      </c>
      <c r="X3914" t="s">
        <v>3250</v>
      </c>
      <c r="Y3914" t="s">
        <v>2803</v>
      </c>
      <c r="Z3914" t="s">
        <v>4117</v>
      </c>
      <c r="AA3914" t="s">
        <v>94</v>
      </c>
      <c r="AB3914" s="210">
        <v>37043.875</v>
      </c>
      <c r="AC3914" s="210">
        <v>37072.875</v>
      </c>
      <c r="AD3914">
        <f>(AC3914-AB3914+1)*SUM(P3914:Q3914)</f>
        <v>75000</v>
      </c>
    </row>
    <row r="3915" spans="1:30" x14ac:dyDescent="0.2">
      <c r="A3915" s="44" t="str">
        <f t="shared" ref="A3915:A3978" si="314">B3915&amp;" "&amp;C3915&amp;" "&amp;D3915</f>
        <v>US Natural Gas Financial</v>
      </c>
      <c r="B3915" s="44" t="str">
        <f t="shared" ref="B3915:B3978" si="315">IF((LEFT(N3915,2)="US"),"US","")</f>
        <v>US</v>
      </c>
      <c r="C3915" s="44" t="str">
        <f t="shared" ref="C3915:C3978" si="316">M3915</f>
        <v>Natural Gas</v>
      </c>
      <c r="D3915" s="44" t="str">
        <f t="shared" ref="D3915:D3978" si="317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365</v>
      </c>
      <c r="F3915" s="225">
        <f t="shared" ref="F3915:F3978" si="318">E3915*SUM(P3915:Q3915)</f>
        <v>1825000</v>
      </c>
      <c r="G3915" s="214">
        <v>1248959</v>
      </c>
      <c r="H3915" s="210">
        <v>37026.453148148146</v>
      </c>
      <c r="I3915" t="s">
        <v>3134</v>
      </c>
      <c r="M3915" t="s">
        <v>3795</v>
      </c>
      <c r="N3915" t="s">
        <v>3247</v>
      </c>
      <c r="O3915" t="s">
        <v>3418</v>
      </c>
      <c r="Q3915" s="211">
        <v>5000</v>
      </c>
      <c r="S3915" t="s">
        <v>3796</v>
      </c>
      <c r="T3915" t="s">
        <v>2685</v>
      </c>
      <c r="U3915" s="213">
        <v>4.5650000000000004</v>
      </c>
      <c r="V3915" t="s">
        <v>3514</v>
      </c>
      <c r="W3915" t="s">
        <v>3975</v>
      </c>
      <c r="X3915" t="s">
        <v>3250</v>
      </c>
      <c r="Y3915" t="s">
        <v>2803</v>
      </c>
      <c r="Z3915" t="s">
        <v>4117</v>
      </c>
      <c r="AA3915" t="s">
        <v>95</v>
      </c>
      <c r="AB3915" s="210">
        <v>37257.875</v>
      </c>
      <c r="AC3915" s="210">
        <v>37621.875</v>
      </c>
      <c r="AD3915">
        <f>(AC3915-AB3915+1)*SUM(P3915:Q3915)</f>
        <v>1825000</v>
      </c>
    </row>
    <row r="3916" spans="1:30" x14ac:dyDescent="0.2">
      <c r="A3916" s="44" t="str">
        <f t="shared" si="314"/>
        <v>US Natural Gas Financial</v>
      </c>
      <c r="B3916" s="44" t="str">
        <f t="shared" si="315"/>
        <v>US</v>
      </c>
      <c r="C3916" s="44" t="str">
        <f t="shared" si="316"/>
        <v>Natural Gas</v>
      </c>
      <c r="D3916" s="44" t="str">
        <f t="shared" si="317"/>
        <v>Financial</v>
      </c>
      <c r="E3916" s="44">
        <f>IF(VLOOKUP(S3916,'DD-Lookup'!$J$6:$L$50,3,FALSE)="Monthly",(YEAR(AC3916)-YEAR(AB3916))*12+MONTH(AC3916)-MONTH(AB3916)+1,(AC3916-AB3916+1))</f>
        <v>30</v>
      </c>
      <c r="F3916" s="225">
        <f t="shared" si="318"/>
        <v>3000</v>
      </c>
      <c r="G3916" s="214">
        <v>1248960</v>
      </c>
      <c r="H3916" s="210">
        <v>37026.453333333331</v>
      </c>
      <c r="I3916" t="s">
        <v>3045</v>
      </c>
      <c r="M3916" t="s">
        <v>3795</v>
      </c>
      <c r="N3916" t="s">
        <v>1213</v>
      </c>
      <c r="O3916" t="s">
        <v>1538</v>
      </c>
      <c r="Q3916" s="211">
        <v>100</v>
      </c>
      <c r="S3916" t="s">
        <v>1215</v>
      </c>
      <c r="T3916" t="s">
        <v>2685</v>
      </c>
      <c r="U3916" s="213">
        <v>9.7500000000000003E-2</v>
      </c>
      <c r="V3916" t="s">
        <v>1548</v>
      </c>
      <c r="W3916" t="s">
        <v>1216</v>
      </c>
      <c r="X3916" t="s">
        <v>1217</v>
      </c>
      <c r="Y3916" t="s">
        <v>2803</v>
      </c>
      <c r="Z3916" t="s">
        <v>4117</v>
      </c>
      <c r="AA3916" t="s">
        <v>96</v>
      </c>
      <c r="AB3916" s="210">
        <v>37043</v>
      </c>
      <c r="AC3916" s="210">
        <v>37072</v>
      </c>
      <c r="AD3916">
        <f>(AC3916-AB3916+1)*SUM(P3916:Q3916)</f>
        <v>3000</v>
      </c>
    </row>
    <row r="3917" spans="1:30" x14ac:dyDescent="0.2">
      <c r="A3917" s="44" t="str">
        <f t="shared" si="314"/>
        <v>US Natural Gas Financial</v>
      </c>
      <c r="B3917" s="44" t="str">
        <f t="shared" si="315"/>
        <v>US</v>
      </c>
      <c r="C3917" s="44" t="str">
        <f t="shared" si="316"/>
        <v>Natural Gas</v>
      </c>
      <c r="D3917" s="44" t="str">
        <f t="shared" si="317"/>
        <v>Financial</v>
      </c>
      <c r="E3917" s="44">
        <f>IF(VLOOKUP(S3917,'DD-Lookup'!$J$6:$L$50,3,FALSE)="Monthly",(YEAR(AC3917)-YEAR(AB3917))*12+MONTH(AC3917)-MONTH(AB3917)+1,(AC3917-AB3917+1))</f>
        <v>30</v>
      </c>
      <c r="F3917" s="225">
        <f t="shared" si="318"/>
        <v>3000</v>
      </c>
      <c r="G3917" s="214">
        <v>1248962</v>
      </c>
      <c r="H3917" s="210">
        <v>37026.453449074077</v>
      </c>
      <c r="I3917" t="s">
        <v>3045</v>
      </c>
      <c r="M3917" t="s">
        <v>3795</v>
      </c>
      <c r="N3917" t="s">
        <v>1213</v>
      </c>
      <c r="O3917" t="s">
        <v>1538</v>
      </c>
      <c r="Q3917" s="211">
        <v>100</v>
      </c>
      <c r="S3917" t="s">
        <v>1215</v>
      </c>
      <c r="T3917" t="s">
        <v>2685</v>
      </c>
      <c r="U3917" s="213">
        <v>9.7500000000000003E-2</v>
      </c>
      <c r="V3917" t="s">
        <v>1548</v>
      </c>
      <c r="W3917" t="s">
        <v>1216</v>
      </c>
      <c r="X3917" t="s">
        <v>1217</v>
      </c>
      <c r="Y3917" t="s">
        <v>2803</v>
      </c>
      <c r="Z3917" t="s">
        <v>4117</v>
      </c>
      <c r="AA3917" t="s">
        <v>97</v>
      </c>
      <c r="AB3917" s="210">
        <v>37043</v>
      </c>
      <c r="AC3917" s="210">
        <v>37072</v>
      </c>
      <c r="AD3917">
        <f>(AC3917-AB3917+1)*SUM(P3917:Q3917)</f>
        <v>3000</v>
      </c>
    </row>
    <row r="3918" spans="1:30" x14ac:dyDescent="0.2">
      <c r="A3918" s="44" t="str">
        <f t="shared" si="314"/>
        <v>US Power Physical</v>
      </c>
      <c r="B3918" s="44" t="str">
        <f t="shared" si="315"/>
        <v>US</v>
      </c>
      <c r="C3918" s="44" t="str">
        <f t="shared" si="316"/>
        <v>Power</v>
      </c>
      <c r="D3918" s="44" t="str">
        <f t="shared" si="317"/>
        <v>Physical</v>
      </c>
      <c r="E3918" s="44">
        <f>IF(VLOOKUP(S3918,'DD-Lookup'!$J$6:$L$50,3,FALSE)="Monthly",(YEAR(AC3918)-YEAR(AB3918))*12+MONTH(AC3918)-MONTH(AB3918)+1,(AC3918-AB3918+1))</f>
        <v>15</v>
      </c>
      <c r="F3918" s="225">
        <f t="shared" si="318"/>
        <v>375</v>
      </c>
      <c r="G3918" s="214">
        <v>1248964</v>
      </c>
      <c r="H3918" s="210">
        <v>37026.453472222223</v>
      </c>
      <c r="I3918" t="s">
        <v>3785</v>
      </c>
      <c r="M3918" t="s">
        <v>3886</v>
      </c>
      <c r="N3918" t="s">
        <v>3650</v>
      </c>
      <c r="O3918" t="s">
        <v>98</v>
      </c>
      <c r="Q3918" s="211">
        <v>25</v>
      </c>
      <c r="S3918" t="s">
        <v>3794</v>
      </c>
      <c r="T3918" t="s">
        <v>2685</v>
      </c>
      <c r="U3918" s="213">
        <v>230</v>
      </c>
      <c r="V3918" t="s">
        <v>2233</v>
      </c>
      <c r="W3918" t="s">
        <v>3672</v>
      </c>
      <c r="X3918" t="s">
        <v>3654</v>
      </c>
      <c r="Y3918" t="s">
        <v>3074</v>
      </c>
      <c r="Z3918" t="s">
        <v>4112</v>
      </c>
      <c r="AA3918">
        <v>611454.1</v>
      </c>
      <c r="AB3918" s="210">
        <v>37028.875</v>
      </c>
      <c r="AC3918" s="210">
        <v>37042.875</v>
      </c>
    </row>
    <row r="3919" spans="1:30" x14ac:dyDescent="0.2">
      <c r="A3919" s="44" t="str">
        <f t="shared" si="314"/>
        <v>US Natural Gas Financial</v>
      </c>
      <c r="B3919" s="44" t="str">
        <f t="shared" si="315"/>
        <v>US</v>
      </c>
      <c r="C3919" s="44" t="str">
        <f t="shared" si="316"/>
        <v>Natural Gas</v>
      </c>
      <c r="D3919" s="44" t="str">
        <f t="shared" si="317"/>
        <v>Financial</v>
      </c>
      <c r="E3919" s="44">
        <f>IF(VLOOKUP(S3919,'DD-Lookup'!$J$6:$L$50,3,FALSE)="Monthly",(YEAR(AC3919)-YEAR(AB3919))*12+MONTH(AC3919)-MONTH(AB3919)+1,(AC3919-AB3919+1))</f>
        <v>30</v>
      </c>
      <c r="F3919" s="225">
        <f t="shared" si="318"/>
        <v>450000</v>
      </c>
      <c r="G3919" s="214">
        <v>1248965</v>
      </c>
      <c r="H3919" s="210">
        <v>37026.453564814816</v>
      </c>
      <c r="I3919" t="s">
        <v>3324</v>
      </c>
      <c r="M3919" t="s">
        <v>3795</v>
      </c>
      <c r="N3919" t="s">
        <v>3247</v>
      </c>
      <c r="O3919" t="s">
        <v>3248</v>
      </c>
      <c r="P3919" s="211">
        <v>15000</v>
      </c>
      <c r="S3919" t="s">
        <v>3796</v>
      </c>
      <c r="T3919" t="s">
        <v>2685</v>
      </c>
      <c r="U3919" s="213">
        <v>4.5549999999999997</v>
      </c>
      <c r="V3919" t="s">
        <v>1811</v>
      </c>
      <c r="W3919" t="s">
        <v>3975</v>
      </c>
      <c r="X3919" t="s">
        <v>3250</v>
      </c>
      <c r="Y3919" t="s">
        <v>2803</v>
      </c>
      <c r="Z3919" t="s">
        <v>4117</v>
      </c>
      <c r="AA3919" t="s">
        <v>99</v>
      </c>
      <c r="AB3919" s="210">
        <v>37043.875</v>
      </c>
      <c r="AC3919" s="210">
        <v>37072.875</v>
      </c>
      <c r="AD3919">
        <f>(AC3919-AB3919+1)*SUM(P3919:Q3919)</f>
        <v>450000</v>
      </c>
    </row>
    <row r="3920" spans="1:30" x14ac:dyDescent="0.2">
      <c r="A3920" s="44" t="str">
        <f t="shared" si="314"/>
        <v>US Natural Gas Financial</v>
      </c>
      <c r="B3920" s="44" t="str">
        <f t="shared" si="315"/>
        <v>US</v>
      </c>
      <c r="C3920" s="44" t="str">
        <f t="shared" si="316"/>
        <v>Natural Gas</v>
      </c>
      <c r="D3920" s="44" t="str">
        <f t="shared" si="317"/>
        <v>Financial</v>
      </c>
      <c r="E3920" s="44">
        <f>IF(VLOOKUP(S3920,'DD-Lookup'!$J$6:$L$50,3,FALSE)="Monthly",(YEAR(AC3920)-YEAR(AB3920))*12+MONTH(AC3920)-MONTH(AB3920)+1,(AC3920-AB3920+1))</f>
        <v>16</v>
      </c>
      <c r="F3920" s="225">
        <f t="shared" si="318"/>
        <v>160000</v>
      </c>
      <c r="G3920" s="214">
        <v>1248966</v>
      </c>
      <c r="H3920" s="210">
        <v>37026.453564814816</v>
      </c>
      <c r="I3920" t="s">
        <v>3261</v>
      </c>
      <c r="M3920" t="s">
        <v>3795</v>
      </c>
      <c r="N3920" t="s">
        <v>3247</v>
      </c>
      <c r="O3920" t="s">
        <v>3422</v>
      </c>
      <c r="P3920" s="211">
        <v>10000</v>
      </c>
      <c r="S3920" t="s">
        <v>3796</v>
      </c>
      <c r="T3920" t="s">
        <v>2685</v>
      </c>
      <c r="U3920" s="213">
        <v>4.5</v>
      </c>
      <c r="V3920" t="s">
        <v>3262</v>
      </c>
      <c r="W3920" t="s">
        <v>3424</v>
      </c>
      <c r="X3920" t="s">
        <v>3425</v>
      </c>
      <c r="Y3920" t="s">
        <v>2803</v>
      </c>
      <c r="Z3920" t="s">
        <v>4117</v>
      </c>
      <c r="AA3920" t="s">
        <v>100</v>
      </c>
      <c r="AB3920" s="210">
        <v>37027.875</v>
      </c>
      <c r="AC3920" s="210">
        <v>37042.875</v>
      </c>
      <c r="AD3920">
        <f>(AC3920-AB3920+1)*SUM(P3920:Q3920)</f>
        <v>160000</v>
      </c>
    </row>
    <row r="3921" spans="1:31" x14ac:dyDescent="0.2">
      <c r="A3921" s="44" t="str">
        <f t="shared" si="314"/>
        <v>US Oil Products Financial</v>
      </c>
      <c r="B3921" s="44" t="str">
        <f t="shared" si="315"/>
        <v>US</v>
      </c>
      <c r="C3921" s="44" t="str">
        <f t="shared" si="316"/>
        <v>Oil Products</v>
      </c>
      <c r="D3921" s="44" t="str">
        <f t="shared" si="317"/>
        <v>Financial</v>
      </c>
      <c r="E3921" s="44">
        <f>IF(VLOOKUP(S3921,'DD-Lookup'!$J$6:$L$50,3,FALSE)="Monthly",(YEAR(AC3921)-YEAR(AB3921))*12+MONTH(AC3921)-MONTH(AB3921)+1,(AC3921-AB3921+1))</f>
        <v>1</v>
      </c>
      <c r="F3921" s="225">
        <f t="shared" si="318"/>
        <v>15000</v>
      </c>
      <c r="G3921" s="214">
        <v>1248967</v>
      </c>
      <c r="H3921" s="210">
        <v>37026.454108796293</v>
      </c>
      <c r="I3921" t="s">
        <v>3045</v>
      </c>
      <c r="M3921" t="s">
        <v>3799</v>
      </c>
      <c r="N3921" t="s">
        <v>1842</v>
      </c>
      <c r="O3921" t="s">
        <v>1843</v>
      </c>
      <c r="Q3921" s="211">
        <v>15000</v>
      </c>
      <c r="S3921" t="s">
        <v>3807</v>
      </c>
      <c r="T3921" t="s">
        <v>2685</v>
      </c>
      <c r="U3921" s="213">
        <v>99.3</v>
      </c>
      <c r="V3921" t="s">
        <v>1520</v>
      </c>
      <c r="W3921" t="s">
        <v>1844</v>
      </c>
      <c r="X3921" t="s">
        <v>1845</v>
      </c>
      <c r="Y3921" t="s">
        <v>2803</v>
      </c>
      <c r="Z3921" t="s">
        <v>4117</v>
      </c>
      <c r="AA3921" t="s">
        <v>101</v>
      </c>
      <c r="AB3921" s="210">
        <v>37043.875</v>
      </c>
      <c r="AC3921" s="210">
        <v>37072.875</v>
      </c>
      <c r="AE3921" s="116">
        <f>IF(S3921="Gallon",F3921/42,F3921)</f>
        <v>357.14285714285717</v>
      </c>
    </row>
    <row r="3922" spans="1:31" x14ac:dyDescent="0.2">
      <c r="A3922" s="44" t="str">
        <f t="shared" si="314"/>
        <v>US Natural Gas Financial</v>
      </c>
      <c r="B3922" s="44" t="str">
        <f t="shared" si="315"/>
        <v>US</v>
      </c>
      <c r="C3922" s="44" t="str">
        <f t="shared" si="316"/>
        <v>Natural Gas</v>
      </c>
      <c r="D3922" s="44" t="str">
        <f t="shared" si="317"/>
        <v>Financial</v>
      </c>
      <c r="E3922" s="44">
        <f>IF(VLOOKUP(S3922,'DD-Lookup'!$J$6:$L$50,3,FALSE)="Monthly",(YEAR(AC3922)-YEAR(AB3922))*12+MONTH(AC3922)-MONTH(AB3922)+1,(AC3922-AB3922+1))</f>
        <v>16</v>
      </c>
      <c r="F3922" s="225">
        <f t="shared" si="318"/>
        <v>160000</v>
      </c>
      <c r="G3922" s="214">
        <v>1248968</v>
      </c>
      <c r="H3922" s="210">
        <v>37026.454131944447</v>
      </c>
      <c r="I3922" t="s">
        <v>3261</v>
      </c>
      <c r="M3922" t="s">
        <v>3795</v>
      </c>
      <c r="N3922" t="s">
        <v>3247</v>
      </c>
      <c r="O3922" t="s">
        <v>3422</v>
      </c>
      <c r="P3922" s="211">
        <v>10000</v>
      </c>
      <c r="S3922" t="s">
        <v>3796</v>
      </c>
      <c r="T3922" t="s">
        <v>2685</v>
      </c>
      <c r="U3922" s="213">
        <v>4.5</v>
      </c>
      <c r="V3922" t="s">
        <v>3262</v>
      </c>
      <c r="W3922" t="s">
        <v>3424</v>
      </c>
      <c r="X3922" t="s">
        <v>3425</v>
      </c>
      <c r="Y3922" t="s">
        <v>2803</v>
      </c>
      <c r="Z3922" t="s">
        <v>4117</v>
      </c>
      <c r="AA3922" t="s">
        <v>102</v>
      </c>
      <c r="AB3922" s="210">
        <v>37027.875</v>
      </c>
      <c r="AC3922" s="210">
        <v>37042.875</v>
      </c>
      <c r="AD3922">
        <f>(AC3922-AB3922+1)*SUM(P3922:Q3922)</f>
        <v>160000</v>
      </c>
    </row>
    <row r="3923" spans="1:31" x14ac:dyDescent="0.2">
      <c r="A3923" s="44" t="str">
        <f t="shared" si="314"/>
        <v>US Natural Gas Financial</v>
      </c>
      <c r="B3923" s="44" t="str">
        <f t="shared" si="315"/>
        <v>US</v>
      </c>
      <c r="C3923" s="44" t="str">
        <f t="shared" si="316"/>
        <v>Natural Gas</v>
      </c>
      <c r="D3923" s="44" t="str">
        <f t="shared" si="317"/>
        <v>Financial</v>
      </c>
      <c r="E3923" s="44">
        <f>IF(VLOOKUP(S3923,'DD-Lookup'!$J$6:$L$50,3,FALSE)="Monthly",(YEAR(AC3923)-YEAR(AB3923))*12+MONTH(AC3923)-MONTH(AB3923)+1,(AC3923-AB3923+1))</f>
        <v>365</v>
      </c>
      <c r="F3923" s="225">
        <f t="shared" si="318"/>
        <v>182500</v>
      </c>
      <c r="G3923" s="214">
        <v>1248969</v>
      </c>
      <c r="H3923" s="210">
        <v>37026.454247685186</v>
      </c>
      <c r="I3923" t="s">
        <v>3256</v>
      </c>
      <c r="M3923" t="s">
        <v>3795</v>
      </c>
      <c r="N3923" t="s">
        <v>3247</v>
      </c>
      <c r="O3923" t="s">
        <v>3418</v>
      </c>
      <c r="Q3923" s="211">
        <v>500</v>
      </c>
      <c r="S3923" t="s">
        <v>3796</v>
      </c>
      <c r="T3923" t="s">
        <v>2685</v>
      </c>
      <c r="U3923" s="213">
        <v>4.5650000000000004</v>
      </c>
      <c r="V3923" t="s">
        <v>3257</v>
      </c>
      <c r="W3923" t="s">
        <v>3975</v>
      </c>
      <c r="X3923" t="s">
        <v>3250</v>
      </c>
      <c r="Y3923" t="s">
        <v>2803</v>
      </c>
      <c r="Z3923" t="s">
        <v>4117</v>
      </c>
      <c r="AA3923" t="s">
        <v>103</v>
      </c>
      <c r="AB3923" s="210">
        <v>37257.875</v>
      </c>
      <c r="AC3923" s="210">
        <v>37621.875</v>
      </c>
      <c r="AD3923">
        <f>(AC3923-AB3923+1)*SUM(P3923:Q3923)</f>
        <v>182500</v>
      </c>
    </row>
    <row r="3924" spans="1:31" x14ac:dyDescent="0.2">
      <c r="A3924" s="44" t="str">
        <f t="shared" si="314"/>
        <v>US Natural Gas Financial</v>
      </c>
      <c r="B3924" s="44" t="str">
        <f t="shared" si="315"/>
        <v>US</v>
      </c>
      <c r="C3924" s="44" t="str">
        <f t="shared" si="316"/>
        <v>Natural Gas</v>
      </c>
      <c r="D3924" s="44" t="str">
        <f t="shared" si="317"/>
        <v>Financial</v>
      </c>
      <c r="E3924" s="44">
        <f>IF(VLOOKUP(S3924,'DD-Lookup'!$J$6:$L$50,3,FALSE)="Monthly",(YEAR(AC3924)-YEAR(AB3924))*12+MONTH(AC3924)-MONTH(AB3924)+1,(AC3924-AB3924+1))</f>
        <v>365</v>
      </c>
      <c r="F3924" s="225">
        <f t="shared" si="318"/>
        <v>1642500</v>
      </c>
      <c r="G3924" s="214">
        <v>1248970</v>
      </c>
      <c r="H3924" s="210">
        <v>37026.454305555555</v>
      </c>
      <c r="I3924" t="s">
        <v>3134</v>
      </c>
      <c r="M3924" t="s">
        <v>3795</v>
      </c>
      <c r="N3924" t="s">
        <v>3247</v>
      </c>
      <c r="O3924" t="s">
        <v>3418</v>
      </c>
      <c r="Q3924" s="211">
        <v>4500</v>
      </c>
      <c r="S3924" t="s">
        <v>3796</v>
      </c>
      <c r="T3924" t="s">
        <v>2685</v>
      </c>
      <c r="U3924" s="213">
        <v>4.5650000000000004</v>
      </c>
      <c r="V3924" t="s">
        <v>3514</v>
      </c>
      <c r="W3924" t="s">
        <v>3975</v>
      </c>
      <c r="X3924" t="s">
        <v>3250</v>
      </c>
      <c r="Y3924" t="s">
        <v>2803</v>
      </c>
      <c r="Z3924" t="s">
        <v>4117</v>
      </c>
      <c r="AA3924" t="s">
        <v>104</v>
      </c>
      <c r="AB3924" s="210">
        <v>37257.875</v>
      </c>
      <c r="AC3924" s="210">
        <v>37621.875</v>
      </c>
      <c r="AD3924">
        <f>(AC3924-AB3924+1)*SUM(P3924:Q3924)</f>
        <v>1642500</v>
      </c>
    </row>
    <row r="3925" spans="1:31" x14ac:dyDescent="0.2">
      <c r="A3925" s="44" t="str">
        <f t="shared" si="314"/>
        <v xml:space="preserve"> Natural Gas Physical</v>
      </c>
      <c r="B3925" s="44" t="str">
        <f t="shared" si="315"/>
        <v/>
      </c>
      <c r="C3925" s="44" t="str">
        <f t="shared" si="316"/>
        <v>Natural Gas</v>
      </c>
      <c r="D3925" s="44" t="str">
        <f t="shared" si="317"/>
        <v>Physical</v>
      </c>
      <c r="E3925" s="44">
        <f>IF(VLOOKUP(S3925,'DD-Lookup'!$J$6:$L$50,3,FALSE)="Monthly",(YEAR(AC3925)-YEAR(AB3925))*12+MONTH(AC3925)-MONTH(AB3925)+1,(AC3925-AB3925+1))</f>
        <v>30</v>
      </c>
      <c r="F3925" s="225">
        <f t="shared" si="318"/>
        <v>150000</v>
      </c>
      <c r="G3925" s="214">
        <v>1248971</v>
      </c>
      <c r="H3925" s="210">
        <v>37026.454548611109</v>
      </c>
      <c r="I3925" t="s">
        <v>3822</v>
      </c>
      <c r="M3925" t="s">
        <v>3795</v>
      </c>
      <c r="N3925" t="s">
        <v>3623</v>
      </c>
      <c r="O3925" t="s">
        <v>1707</v>
      </c>
      <c r="Q3925" s="211">
        <v>5000</v>
      </c>
      <c r="S3925" t="s">
        <v>4320</v>
      </c>
      <c r="T3925" t="s">
        <v>3625</v>
      </c>
      <c r="U3925" s="213">
        <v>6.2149999999999999</v>
      </c>
      <c r="V3925" t="s">
        <v>2256</v>
      </c>
      <c r="W3925" t="s">
        <v>1471</v>
      </c>
      <c r="X3925" t="s">
        <v>3628</v>
      </c>
      <c r="Y3925" t="s">
        <v>3280</v>
      </c>
      <c r="Z3925" t="s">
        <v>4118</v>
      </c>
      <c r="AA3925">
        <v>790733</v>
      </c>
      <c r="AB3925" s="210">
        <v>37043.875</v>
      </c>
      <c r="AC3925" s="210">
        <v>37072.875</v>
      </c>
    </row>
    <row r="3926" spans="1:31" x14ac:dyDescent="0.2">
      <c r="A3926" s="44" t="str">
        <f t="shared" si="314"/>
        <v xml:space="preserve"> Metals Financial</v>
      </c>
      <c r="B3926" s="44" t="str">
        <f t="shared" si="315"/>
        <v/>
      </c>
      <c r="C3926" s="44" t="str">
        <f t="shared" si="316"/>
        <v>Metals</v>
      </c>
      <c r="D3926" s="44" t="str">
        <f t="shared" si="317"/>
        <v>Financial</v>
      </c>
      <c r="E3926" s="44">
        <f>IF(VLOOKUP(S3926,'DD-Lookup'!$J$6:$L$50,3,FALSE)="Monthly",(YEAR(AC3926)-YEAR(AB3926))*12+MONTH(AC3926)-MONTH(AB3926)+1,(AC3926-AB3926+1))</f>
        <v>1</v>
      </c>
      <c r="F3926" s="225">
        <f t="shared" si="318"/>
        <v>12</v>
      </c>
      <c r="G3926" s="214">
        <v>1248972</v>
      </c>
      <c r="H3926" s="210">
        <v>37026.454826388886</v>
      </c>
      <c r="I3926" t="s">
        <v>2908</v>
      </c>
      <c r="M3926" t="s">
        <v>3801</v>
      </c>
      <c r="N3926" t="s">
        <v>2682</v>
      </c>
      <c r="O3926" t="s">
        <v>2683</v>
      </c>
      <c r="P3926" s="211">
        <v>12</v>
      </c>
      <c r="S3926" t="s">
        <v>2684</v>
      </c>
      <c r="T3926" t="s">
        <v>2685</v>
      </c>
      <c r="U3926" s="213">
        <v>1672</v>
      </c>
      <c r="V3926" t="s">
        <v>2347</v>
      </c>
      <c r="W3926" t="s">
        <v>2732</v>
      </c>
      <c r="X3926" t="s">
        <v>2688</v>
      </c>
      <c r="Y3926" t="s">
        <v>2689</v>
      </c>
      <c r="Z3926" t="s">
        <v>2690</v>
      </c>
      <c r="AA3926">
        <v>2130376</v>
      </c>
    </row>
    <row r="3927" spans="1:31" x14ac:dyDescent="0.2">
      <c r="A3927" s="44" t="str">
        <f t="shared" si="314"/>
        <v xml:space="preserve"> Metals Financial</v>
      </c>
      <c r="B3927" s="44" t="str">
        <f t="shared" si="315"/>
        <v/>
      </c>
      <c r="C3927" s="44" t="str">
        <f t="shared" si="316"/>
        <v>Metals</v>
      </c>
      <c r="D3927" s="44" t="str">
        <f t="shared" si="317"/>
        <v>Financial</v>
      </c>
      <c r="E3927" s="44">
        <f>IF(VLOOKUP(S3927,'DD-Lookup'!$J$6:$L$50,3,FALSE)="Monthly",(YEAR(AC3927)-YEAR(AB3927))*12+MONTH(AC3927)-MONTH(AB3927)+1,(AC3927-AB3927+1))</f>
        <v>1</v>
      </c>
      <c r="F3927" s="225">
        <f t="shared" si="318"/>
        <v>5</v>
      </c>
      <c r="G3927" s="214">
        <v>1248973</v>
      </c>
      <c r="H3927" s="210">
        <v>37026.454895833333</v>
      </c>
      <c r="I3927" t="s">
        <v>2806</v>
      </c>
      <c r="M3927" t="s">
        <v>3801</v>
      </c>
      <c r="N3927" t="s">
        <v>2682</v>
      </c>
      <c r="O3927" t="s">
        <v>2683</v>
      </c>
      <c r="P3927" s="211">
        <v>5</v>
      </c>
      <c r="S3927" t="s">
        <v>2684</v>
      </c>
      <c r="T3927" t="s">
        <v>2685</v>
      </c>
      <c r="U3927" s="213">
        <v>1672</v>
      </c>
      <c r="V3927" t="s">
        <v>2905</v>
      </c>
      <c r="W3927" t="s">
        <v>2732</v>
      </c>
      <c r="X3927" t="s">
        <v>2688</v>
      </c>
      <c r="Y3927" t="s">
        <v>2689</v>
      </c>
      <c r="Z3927" t="s">
        <v>2690</v>
      </c>
      <c r="AA3927">
        <v>2130378</v>
      </c>
    </row>
    <row r="3928" spans="1:31" x14ac:dyDescent="0.2">
      <c r="A3928" s="44" t="str">
        <f t="shared" si="314"/>
        <v>US Natural Gas Financial</v>
      </c>
      <c r="B3928" s="44" t="str">
        <f t="shared" si="315"/>
        <v>US</v>
      </c>
      <c r="C3928" s="44" t="str">
        <f t="shared" si="316"/>
        <v>Natural Gas</v>
      </c>
      <c r="D3928" s="44" t="str">
        <f t="shared" si="317"/>
        <v>Financial</v>
      </c>
      <c r="E3928" s="44">
        <f>IF(VLOOKUP(S3928,'DD-Lookup'!$J$6:$L$50,3,FALSE)="Monthly",(YEAR(AC3928)-YEAR(AB3928))*12+MONTH(AC3928)-MONTH(AB3928)+1,(AC3928-AB3928+1))</f>
        <v>31</v>
      </c>
      <c r="F3928" s="225">
        <f t="shared" si="318"/>
        <v>77500</v>
      </c>
      <c r="G3928" s="214">
        <v>1248974</v>
      </c>
      <c r="H3928" s="210">
        <v>37026.454907407409</v>
      </c>
      <c r="I3928" t="s">
        <v>1791</v>
      </c>
      <c r="M3928" t="s">
        <v>3795</v>
      </c>
      <c r="N3928" t="s">
        <v>3247</v>
      </c>
      <c r="O3928" t="s">
        <v>3269</v>
      </c>
      <c r="Q3928" s="211">
        <v>2500</v>
      </c>
      <c r="S3928" t="s">
        <v>3796</v>
      </c>
      <c r="T3928" t="s">
        <v>2685</v>
      </c>
      <c r="U3928" s="213">
        <v>4.6924999999999999</v>
      </c>
      <c r="V3928" t="s">
        <v>78</v>
      </c>
      <c r="W3928" t="s">
        <v>3975</v>
      </c>
      <c r="X3928" t="s">
        <v>3250</v>
      </c>
      <c r="Y3928" t="s">
        <v>2803</v>
      </c>
      <c r="Z3928" t="s">
        <v>4117</v>
      </c>
      <c r="AA3928" t="s">
        <v>105</v>
      </c>
      <c r="AB3928" s="210">
        <v>37104.875</v>
      </c>
      <c r="AC3928" s="210">
        <v>37134.875</v>
      </c>
      <c r="AD3928">
        <f>(AC3928-AB3928+1)*SUM(P3928:Q3928)</f>
        <v>77500</v>
      </c>
    </row>
    <row r="3929" spans="1:31" x14ac:dyDescent="0.2">
      <c r="A3929" s="44" t="str">
        <f t="shared" si="314"/>
        <v xml:space="preserve"> Metals Financial</v>
      </c>
      <c r="B3929" s="44" t="str">
        <f t="shared" si="315"/>
        <v/>
      </c>
      <c r="C3929" s="44" t="str">
        <f t="shared" si="316"/>
        <v>Metals</v>
      </c>
      <c r="D3929" s="44" t="str">
        <f t="shared" si="317"/>
        <v>Financial</v>
      </c>
      <c r="E3929" s="44">
        <f>IF(VLOOKUP(S3929,'DD-Lookup'!$J$6:$L$50,3,FALSE)="Monthly",(YEAR(AC3929)-YEAR(AB3929))*12+MONTH(AC3929)-MONTH(AB3929)+1,(AC3929-AB3929+1))</f>
        <v>1</v>
      </c>
      <c r="F3929" s="225">
        <f t="shared" si="318"/>
        <v>3</v>
      </c>
      <c r="G3929" s="214">
        <v>1248977</v>
      </c>
      <c r="H3929" s="210">
        <v>37026.454976851855</v>
      </c>
      <c r="I3929" t="s">
        <v>2791</v>
      </c>
      <c r="M3929" t="s">
        <v>3801</v>
      </c>
      <c r="N3929" t="s">
        <v>2682</v>
      </c>
      <c r="O3929" t="s">
        <v>2683</v>
      </c>
      <c r="P3929" s="211">
        <v>3</v>
      </c>
      <c r="S3929" t="s">
        <v>2684</v>
      </c>
      <c r="T3929" t="s">
        <v>2685</v>
      </c>
      <c r="U3929" s="213">
        <v>1672</v>
      </c>
      <c r="V3929" t="s">
        <v>2987</v>
      </c>
      <c r="W3929" t="s">
        <v>2732</v>
      </c>
      <c r="X3929" t="s">
        <v>2688</v>
      </c>
      <c r="Y3929" t="s">
        <v>2689</v>
      </c>
      <c r="Z3929" t="s">
        <v>2690</v>
      </c>
      <c r="AA3929">
        <v>2130380</v>
      </c>
    </row>
    <row r="3930" spans="1:31" x14ac:dyDescent="0.2">
      <c r="A3930" s="44" t="str">
        <f t="shared" si="314"/>
        <v xml:space="preserve"> Metals Financial</v>
      </c>
      <c r="B3930" s="44" t="str">
        <f t="shared" si="315"/>
        <v/>
      </c>
      <c r="C3930" s="44" t="str">
        <f t="shared" si="316"/>
        <v>Metals</v>
      </c>
      <c r="D3930" s="44" t="str">
        <f t="shared" si="317"/>
        <v>Financial</v>
      </c>
      <c r="E3930" s="44">
        <f>IF(VLOOKUP(S3930,'DD-Lookup'!$J$6:$L$50,3,FALSE)="Monthly",(YEAR(AC3930)-YEAR(AB3930))*12+MONTH(AC3930)-MONTH(AB3930)+1,(AC3930-AB3930+1))</f>
        <v>1</v>
      </c>
      <c r="F3930" s="225">
        <f t="shared" si="318"/>
        <v>18</v>
      </c>
      <c r="G3930" s="214">
        <v>1248978</v>
      </c>
      <c r="H3930" s="210">
        <v>37026.455000000002</v>
      </c>
      <c r="I3930" t="s">
        <v>2808</v>
      </c>
      <c r="M3930" t="s">
        <v>3801</v>
      </c>
      <c r="N3930" t="s">
        <v>2782</v>
      </c>
      <c r="O3930" t="s">
        <v>2783</v>
      </c>
      <c r="P3930" s="211">
        <v>18</v>
      </c>
      <c r="S3930" t="s">
        <v>2684</v>
      </c>
      <c r="T3930" t="s">
        <v>2685</v>
      </c>
      <c r="U3930" s="213">
        <v>1509</v>
      </c>
      <c r="V3930" t="s">
        <v>2835</v>
      </c>
      <c r="W3930" t="s">
        <v>2732</v>
      </c>
      <c r="X3930" t="s">
        <v>2688</v>
      </c>
      <c r="Y3930" t="s">
        <v>2689</v>
      </c>
      <c r="Z3930" t="s">
        <v>2690</v>
      </c>
      <c r="AA3930">
        <v>2130383</v>
      </c>
    </row>
    <row r="3931" spans="1:31" x14ac:dyDescent="0.2">
      <c r="A3931" s="44" t="str">
        <f t="shared" si="314"/>
        <v xml:space="preserve"> Metals Financial</v>
      </c>
      <c r="B3931" s="44" t="str">
        <f t="shared" si="315"/>
        <v/>
      </c>
      <c r="C3931" s="44" t="str">
        <f t="shared" si="316"/>
        <v>Metals</v>
      </c>
      <c r="D3931" s="44" t="str">
        <f t="shared" si="317"/>
        <v>Financial</v>
      </c>
      <c r="E3931" s="44">
        <f>IF(VLOOKUP(S3931,'DD-Lookup'!$J$6:$L$50,3,FALSE)="Monthly",(YEAR(AC3931)-YEAR(AB3931))*12+MONTH(AC3931)-MONTH(AB3931)+1,(AC3931-AB3931+1))</f>
        <v>1</v>
      </c>
      <c r="F3931" s="225">
        <f t="shared" si="318"/>
        <v>20</v>
      </c>
      <c r="G3931" s="214">
        <v>1248979</v>
      </c>
      <c r="H3931" s="210">
        <v>37026.455150462964</v>
      </c>
      <c r="I3931" t="s">
        <v>2967</v>
      </c>
      <c r="M3931" t="s">
        <v>3801</v>
      </c>
      <c r="N3931" t="s">
        <v>2682</v>
      </c>
      <c r="O3931" t="s">
        <v>2683</v>
      </c>
      <c r="P3931" s="211">
        <v>20</v>
      </c>
      <c r="S3931" t="s">
        <v>2684</v>
      </c>
      <c r="T3931" t="s">
        <v>2685</v>
      </c>
      <c r="U3931" s="213">
        <v>1671</v>
      </c>
      <c r="V3931" t="s">
        <v>2968</v>
      </c>
      <c r="W3931" t="s">
        <v>2732</v>
      </c>
      <c r="X3931" t="s">
        <v>2688</v>
      </c>
      <c r="Y3931" t="s">
        <v>2689</v>
      </c>
      <c r="Z3931" t="s">
        <v>2690</v>
      </c>
      <c r="AA3931">
        <v>2130385</v>
      </c>
    </row>
    <row r="3932" spans="1:31" x14ac:dyDescent="0.2">
      <c r="A3932" s="44" t="str">
        <f t="shared" si="314"/>
        <v>US Natural Gas Financial</v>
      </c>
      <c r="B3932" s="44" t="str">
        <f t="shared" si="315"/>
        <v>US</v>
      </c>
      <c r="C3932" s="44" t="str">
        <f t="shared" si="316"/>
        <v>Natural Gas</v>
      </c>
      <c r="D3932" s="44" t="str">
        <f t="shared" si="317"/>
        <v>Financial</v>
      </c>
      <c r="E3932" s="44">
        <f>IF(VLOOKUP(S3932,'DD-Lookup'!$J$6:$L$50,3,FALSE)="Monthly",(YEAR(AC3932)-YEAR(AB3932))*12+MONTH(AC3932)-MONTH(AB3932)+1,(AC3932-AB3932+1))</f>
        <v>30</v>
      </c>
      <c r="F3932" s="225">
        <f t="shared" si="318"/>
        <v>75000</v>
      </c>
      <c r="G3932" s="214">
        <v>1248980</v>
      </c>
      <c r="H3932" s="210">
        <v>37026.455208333333</v>
      </c>
      <c r="I3932" t="s">
        <v>3125</v>
      </c>
      <c r="M3932" t="s">
        <v>3795</v>
      </c>
      <c r="N3932" t="s">
        <v>3247</v>
      </c>
      <c r="O3932" t="s">
        <v>3248</v>
      </c>
      <c r="P3932" s="211">
        <v>2500</v>
      </c>
      <c r="S3932" t="s">
        <v>3796</v>
      </c>
      <c r="T3932" t="s">
        <v>2685</v>
      </c>
      <c r="U3932" s="213">
        <v>4.5549999999999997</v>
      </c>
      <c r="V3932" t="s">
        <v>106</v>
      </c>
      <c r="W3932" t="s">
        <v>3975</v>
      </c>
      <c r="X3932" t="s">
        <v>3250</v>
      </c>
      <c r="Y3932" t="s">
        <v>2803</v>
      </c>
      <c r="Z3932" t="s">
        <v>4117</v>
      </c>
      <c r="AA3932" t="s">
        <v>107</v>
      </c>
      <c r="AB3932" s="210">
        <v>37043.875</v>
      </c>
      <c r="AC3932" s="210">
        <v>37072.875</v>
      </c>
      <c r="AD3932">
        <f>(AC3932-AB3932+1)*SUM(P3932:Q3932)</f>
        <v>75000</v>
      </c>
    </row>
    <row r="3933" spans="1:31" x14ac:dyDescent="0.2">
      <c r="A3933" s="44" t="str">
        <f t="shared" si="314"/>
        <v xml:space="preserve"> Metals Financial</v>
      </c>
      <c r="B3933" s="44" t="str">
        <f t="shared" si="315"/>
        <v/>
      </c>
      <c r="C3933" s="44" t="str">
        <f t="shared" si="316"/>
        <v>Metals</v>
      </c>
      <c r="D3933" s="44" t="str">
        <f t="shared" si="317"/>
        <v>Financial</v>
      </c>
      <c r="E3933" s="44">
        <f>IF(VLOOKUP(S3933,'DD-Lookup'!$J$6:$L$50,3,FALSE)="Monthly",(YEAR(AC3933)-YEAR(AB3933))*12+MONTH(AC3933)-MONTH(AB3933)+1,(AC3933-AB3933+1))</f>
        <v>1</v>
      </c>
      <c r="F3933" s="225">
        <f t="shared" si="318"/>
        <v>20</v>
      </c>
      <c r="G3933" s="214">
        <v>1248981</v>
      </c>
      <c r="H3933" s="210">
        <v>37026.455254629633</v>
      </c>
      <c r="I3933" t="s">
        <v>2891</v>
      </c>
      <c r="M3933" t="s">
        <v>3801</v>
      </c>
      <c r="N3933" t="s">
        <v>2682</v>
      </c>
      <c r="O3933" t="s">
        <v>2683</v>
      </c>
      <c r="P3933" s="211">
        <v>20</v>
      </c>
      <c r="S3933" t="s">
        <v>2684</v>
      </c>
      <c r="T3933" t="s">
        <v>2685</v>
      </c>
      <c r="U3933" s="213">
        <v>1670</v>
      </c>
      <c r="V3933" t="s">
        <v>2899</v>
      </c>
      <c r="W3933" t="s">
        <v>2732</v>
      </c>
      <c r="X3933" t="s">
        <v>2688</v>
      </c>
      <c r="Y3933" t="s">
        <v>2689</v>
      </c>
      <c r="Z3933" t="s">
        <v>2690</v>
      </c>
      <c r="AA3933">
        <v>2130388</v>
      </c>
    </row>
    <row r="3934" spans="1:31" x14ac:dyDescent="0.2">
      <c r="A3934" s="44" t="str">
        <f t="shared" si="314"/>
        <v xml:space="preserve"> Metals Financial</v>
      </c>
      <c r="B3934" s="44" t="str">
        <f t="shared" si="315"/>
        <v/>
      </c>
      <c r="C3934" s="44" t="str">
        <f t="shared" si="316"/>
        <v>Metals</v>
      </c>
      <c r="D3934" s="44" t="str">
        <f t="shared" si="317"/>
        <v>Financial</v>
      </c>
      <c r="E3934" s="44">
        <f>IF(VLOOKUP(S3934,'DD-Lookup'!$J$6:$L$50,3,FALSE)="Monthly",(YEAR(AC3934)-YEAR(AB3934))*12+MONTH(AC3934)-MONTH(AB3934)+1,(AC3934-AB3934+1))</f>
        <v>1</v>
      </c>
      <c r="F3934" s="225">
        <f t="shared" si="318"/>
        <v>20</v>
      </c>
      <c r="G3934" s="214">
        <v>1248982</v>
      </c>
      <c r="H3934" s="210">
        <v>37026.455381944441</v>
      </c>
      <c r="I3934" t="s">
        <v>2900</v>
      </c>
      <c r="M3934" t="s">
        <v>3801</v>
      </c>
      <c r="N3934" t="s">
        <v>2782</v>
      </c>
      <c r="O3934" t="s">
        <v>2783</v>
      </c>
      <c r="P3934" s="211">
        <v>20</v>
      </c>
      <c r="S3934" t="s">
        <v>2684</v>
      </c>
      <c r="T3934" t="s">
        <v>2685</v>
      </c>
      <c r="U3934" s="213">
        <v>1508</v>
      </c>
      <c r="V3934" t="s">
        <v>3053</v>
      </c>
      <c r="W3934" t="s">
        <v>2732</v>
      </c>
      <c r="X3934" t="s">
        <v>2688</v>
      </c>
      <c r="Y3934" t="s">
        <v>2689</v>
      </c>
      <c r="Z3934" t="s">
        <v>2690</v>
      </c>
      <c r="AA3934">
        <v>2130390</v>
      </c>
    </row>
    <row r="3935" spans="1:31" x14ac:dyDescent="0.2">
      <c r="A3935" s="44" t="str">
        <f t="shared" si="314"/>
        <v>US Natural Gas Financial</v>
      </c>
      <c r="B3935" s="44" t="str">
        <f t="shared" si="315"/>
        <v>US</v>
      </c>
      <c r="C3935" s="44" t="str">
        <f t="shared" si="316"/>
        <v>Natural Gas</v>
      </c>
      <c r="D3935" s="44" t="str">
        <f t="shared" si="317"/>
        <v>Financial</v>
      </c>
      <c r="E3935" s="44">
        <f>IF(VLOOKUP(S3935,'DD-Lookup'!$J$6:$L$50,3,FALSE)="Monthly",(YEAR(AC3935)-YEAR(AB3935))*12+MONTH(AC3935)-MONTH(AB3935)+1,(AC3935-AB3935+1))</f>
        <v>30</v>
      </c>
      <c r="F3935" s="225">
        <f t="shared" si="318"/>
        <v>150000</v>
      </c>
      <c r="G3935" s="214">
        <v>1248983</v>
      </c>
      <c r="H3935" s="210">
        <v>37026.455428240741</v>
      </c>
      <c r="I3935" t="s">
        <v>3287</v>
      </c>
      <c r="M3935" t="s">
        <v>3795</v>
      </c>
      <c r="N3935" t="s">
        <v>3247</v>
      </c>
      <c r="O3935" t="s">
        <v>3248</v>
      </c>
      <c r="Q3935" s="211">
        <v>5000</v>
      </c>
      <c r="S3935" t="s">
        <v>3796</v>
      </c>
      <c r="T3935" t="s">
        <v>2685</v>
      </c>
      <c r="U3935" s="213">
        <v>4.5650000000000004</v>
      </c>
      <c r="V3935" t="s">
        <v>1524</v>
      </c>
      <c r="W3935" t="s">
        <v>3975</v>
      </c>
      <c r="X3935" t="s">
        <v>3250</v>
      </c>
      <c r="Y3935" t="s">
        <v>2803</v>
      </c>
      <c r="Z3935" t="s">
        <v>4117</v>
      </c>
      <c r="AA3935" t="s">
        <v>108</v>
      </c>
      <c r="AB3935" s="210">
        <v>37043.875</v>
      </c>
      <c r="AC3935" s="210">
        <v>37072.875</v>
      </c>
      <c r="AD3935">
        <f>(AC3935-AB3935+1)*SUM(P3935:Q3935)</f>
        <v>150000</v>
      </c>
    </row>
    <row r="3936" spans="1:31" x14ac:dyDescent="0.2">
      <c r="A3936" s="44" t="str">
        <f t="shared" si="314"/>
        <v>US Natural Gas Financial</v>
      </c>
      <c r="B3936" s="44" t="str">
        <f t="shared" si="315"/>
        <v>US</v>
      </c>
      <c r="C3936" s="44" t="str">
        <f t="shared" si="316"/>
        <v>Natural Gas</v>
      </c>
      <c r="D3936" s="44" t="str">
        <f t="shared" si="317"/>
        <v>Financial</v>
      </c>
      <c r="E3936" s="44">
        <f>IF(VLOOKUP(S3936,'DD-Lookup'!$J$6:$L$50,3,FALSE)="Monthly",(YEAR(AC3936)-YEAR(AB3936))*12+MONTH(AC3936)-MONTH(AB3936)+1,(AC3936-AB3936+1))</f>
        <v>30</v>
      </c>
      <c r="F3936" s="225">
        <f t="shared" si="318"/>
        <v>3000</v>
      </c>
      <c r="G3936" s="214">
        <v>1248984</v>
      </c>
      <c r="H3936" s="210">
        <v>37026.45548611111</v>
      </c>
      <c r="I3936" t="s">
        <v>3045</v>
      </c>
      <c r="M3936" t="s">
        <v>3795</v>
      </c>
      <c r="N3936" t="s">
        <v>1213</v>
      </c>
      <c r="O3936" t="s">
        <v>109</v>
      </c>
      <c r="Q3936" s="211">
        <v>100</v>
      </c>
      <c r="S3936" t="s">
        <v>1215</v>
      </c>
      <c r="T3936" t="s">
        <v>2685</v>
      </c>
      <c r="U3936" s="213">
        <v>0.1575</v>
      </c>
      <c r="V3936" t="s">
        <v>1548</v>
      </c>
      <c r="W3936" t="s">
        <v>1216</v>
      </c>
      <c r="X3936" t="s">
        <v>1217</v>
      </c>
      <c r="Y3936" t="s">
        <v>2803</v>
      </c>
      <c r="Z3936" t="s">
        <v>4117</v>
      </c>
      <c r="AA3936" t="s">
        <v>110</v>
      </c>
      <c r="AB3936" s="210">
        <v>37043</v>
      </c>
      <c r="AC3936" s="210">
        <v>37072</v>
      </c>
      <c r="AD3936">
        <f>(AC3936-AB3936+1)*SUM(P3936:Q3936)</f>
        <v>3000</v>
      </c>
    </row>
    <row r="3937" spans="1:31" x14ac:dyDescent="0.2">
      <c r="A3937" s="44" t="str">
        <f t="shared" si="314"/>
        <v>US Natural Gas Financial</v>
      </c>
      <c r="B3937" s="44" t="str">
        <f t="shared" si="315"/>
        <v>US</v>
      </c>
      <c r="C3937" s="44" t="str">
        <f t="shared" si="316"/>
        <v>Natural Gas</v>
      </c>
      <c r="D3937" s="44" t="str">
        <f t="shared" si="317"/>
        <v>Financial</v>
      </c>
      <c r="E3937" s="44">
        <f>IF(VLOOKUP(S3937,'DD-Lookup'!$J$6:$L$50,3,FALSE)="Monthly",(YEAR(AC3937)-YEAR(AB3937))*12+MONTH(AC3937)-MONTH(AB3937)+1,(AC3937-AB3937+1))</f>
        <v>30</v>
      </c>
      <c r="F3937" s="225">
        <f t="shared" si="318"/>
        <v>3000</v>
      </c>
      <c r="G3937" s="214">
        <v>1248986</v>
      </c>
      <c r="H3937" s="210">
        <v>37026.455578703702</v>
      </c>
      <c r="I3937" t="s">
        <v>3045</v>
      </c>
      <c r="M3937" t="s">
        <v>3795</v>
      </c>
      <c r="N3937" t="s">
        <v>1213</v>
      </c>
      <c r="O3937" t="s">
        <v>109</v>
      </c>
      <c r="Q3937" s="211">
        <v>100</v>
      </c>
      <c r="S3937" t="s">
        <v>1215</v>
      </c>
      <c r="T3937" t="s">
        <v>2685</v>
      </c>
      <c r="U3937" s="213">
        <v>0.16</v>
      </c>
      <c r="V3937" t="s">
        <v>1548</v>
      </c>
      <c r="W3937" t="s">
        <v>1216</v>
      </c>
      <c r="X3937" t="s">
        <v>1217</v>
      </c>
      <c r="Y3937" t="s">
        <v>2803</v>
      </c>
      <c r="Z3937" t="s">
        <v>4117</v>
      </c>
      <c r="AA3937" t="s">
        <v>111</v>
      </c>
      <c r="AB3937" s="210">
        <v>37043</v>
      </c>
      <c r="AC3937" s="210">
        <v>37072</v>
      </c>
      <c r="AD3937">
        <f>(AC3937-AB3937+1)*SUM(P3937:Q3937)</f>
        <v>3000</v>
      </c>
    </row>
    <row r="3938" spans="1:31" x14ac:dyDescent="0.2">
      <c r="A3938" s="44" t="str">
        <f t="shared" si="314"/>
        <v xml:space="preserve"> Natural Gas Physical</v>
      </c>
      <c r="B3938" s="44" t="str">
        <f t="shared" si="315"/>
        <v/>
      </c>
      <c r="C3938" s="44" t="str">
        <f t="shared" si="316"/>
        <v>Natural Gas</v>
      </c>
      <c r="D3938" s="44" t="str">
        <f t="shared" si="317"/>
        <v>Physical</v>
      </c>
      <c r="E3938" s="44">
        <f>IF(VLOOKUP(S3938,'DD-Lookup'!$J$6:$L$50,3,FALSE)="Monthly",(YEAR(AC3938)-YEAR(AB3938))*12+MONTH(AC3938)-MONTH(AB3938)+1,(AC3938-AB3938+1))</f>
        <v>30</v>
      </c>
      <c r="F3938" s="225">
        <f t="shared" si="318"/>
        <v>750000</v>
      </c>
      <c r="G3938" s="214">
        <v>1248988</v>
      </c>
      <c r="H3938" s="210">
        <v>37026.455590277779</v>
      </c>
      <c r="I3938" t="s">
        <v>3028</v>
      </c>
      <c r="M3938" t="s">
        <v>3795</v>
      </c>
      <c r="N3938" t="s">
        <v>2837</v>
      </c>
      <c r="O3938" t="s">
        <v>2848</v>
      </c>
      <c r="Q3938" s="211">
        <v>25000</v>
      </c>
      <c r="S3938" t="s">
        <v>2839</v>
      </c>
      <c r="T3938" t="s">
        <v>2840</v>
      </c>
      <c r="U3938" s="213">
        <v>21.7</v>
      </c>
      <c r="V3938" t="s">
        <v>1670</v>
      </c>
      <c r="W3938" t="s">
        <v>2842</v>
      </c>
      <c r="X3938" t="s">
        <v>2843</v>
      </c>
      <c r="Y3938" t="s">
        <v>2844</v>
      </c>
      <c r="Z3938" t="s">
        <v>2712</v>
      </c>
      <c r="AA3938">
        <v>102971</v>
      </c>
      <c r="AB3938" s="210">
        <v>37043.875</v>
      </c>
      <c r="AC3938" s="210">
        <v>37072.875</v>
      </c>
    </row>
    <row r="3939" spans="1:31" x14ac:dyDescent="0.2">
      <c r="A3939" s="44" t="str">
        <f t="shared" si="314"/>
        <v>US Natural Gas Financial</v>
      </c>
      <c r="B3939" s="44" t="str">
        <f t="shared" si="315"/>
        <v>US</v>
      </c>
      <c r="C3939" s="44" t="str">
        <f t="shared" si="316"/>
        <v>Natural Gas</v>
      </c>
      <c r="D3939" s="44" t="str">
        <f t="shared" si="317"/>
        <v>Financial</v>
      </c>
      <c r="E3939" s="44">
        <f>IF(VLOOKUP(S3939,'DD-Lookup'!$J$6:$L$50,3,FALSE)="Monthly",(YEAR(AC3939)-YEAR(AB3939))*12+MONTH(AC3939)-MONTH(AB3939)+1,(AC3939-AB3939+1))</f>
        <v>153</v>
      </c>
      <c r="F3939" s="225">
        <f t="shared" si="318"/>
        <v>382500</v>
      </c>
      <c r="G3939" s="214">
        <v>1248989</v>
      </c>
      <c r="H3939" s="210">
        <v>37026.455648148149</v>
      </c>
      <c r="I3939" t="s">
        <v>3163</v>
      </c>
      <c r="M3939" t="s">
        <v>3795</v>
      </c>
      <c r="N3939" t="s">
        <v>3247</v>
      </c>
      <c r="O3939" t="s">
        <v>3430</v>
      </c>
      <c r="Q3939" s="211">
        <v>2500</v>
      </c>
      <c r="S3939" t="s">
        <v>3796</v>
      </c>
      <c r="T3939" t="s">
        <v>2685</v>
      </c>
      <c r="U3939" s="213">
        <v>4.67</v>
      </c>
      <c r="V3939" t="s">
        <v>1447</v>
      </c>
      <c r="W3939" t="s">
        <v>3975</v>
      </c>
      <c r="X3939" t="s">
        <v>3250</v>
      </c>
      <c r="Y3939" t="s">
        <v>2803</v>
      </c>
      <c r="Z3939" t="s">
        <v>4117</v>
      </c>
      <c r="AA3939" t="s">
        <v>112</v>
      </c>
      <c r="AB3939" s="210">
        <v>37043</v>
      </c>
      <c r="AC3939" s="210">
        <v>37195</v>
      </c>
      <c r="AD3939">
        <f>(AC3939-AB3939+1)*SUM(P3939:Q3939)</f>
        <v>382500</v>
      </c>
    </row>
    <row r="3940" spans="1:31" x14ac:dyDescent="0.2">
      <c r="A3940" s="44" t="str">
        <f t="shared" si="314"/>
        <v>US Natural Gas Financial</v>
      </c>
      <c r="B3940" s="44" t="str">
        <f t="shared" si="315"/>
        <v>US</v>
      </c>
      <c r="C3940" s="44" t="str">
        <f t="shared" si="316"/>
        <v>Natural Gas</v>
      </c>
      <c r="D3940" s="44" t="str">
        <f t="shared" si="317"/>
        <v>Financial</v>
      </c>
      <c r="E3940" s="44">
        <f>IF(VLOOKUP(S3940,'DD-Lookup'!$J$6:$L$50,3,FALSE)="Monthly",(YEAR(AC3940)-YEAR(AB3940))*12+MONTH(AC3940)-MONTH(AB3940)+1,(AC3940-AB3940+1))</f>
        <v>365</v>
      </c>
      <c r="F3940" s="225">
        <f t="shared" si="318"/>
        <v>912500</v>
      </c>
      <c r="G3940" s="214">
        <v>1248993</v>
      </c>
      <c r="H3940" s="210">
        <v>37026.455717592595</v>
      </c>
      <c r="I3940" t="s">
        <v>3246</v>
      </c>
      <c r="M3940" t="s">
        <v>3795</v>
      </c>
      <c r="N3940" t="s">
        <v>3247</v>
      </c>
      <c r="O3940" t="s">
        <v>3418</v>
      </c>
      <c r="Q3940" s="211">
        <v>2500</v>
      </c>
      <c r="S3940" t="s">
        <v>3796</v>
      </c>
      <c r="T3940" t="s">
        <v>2685</v>
      </c>
      <c r="U3940" s="213">
        <v>4.57</v>
      </c>
      <c r="V3940" t="s">
        <v>1432</v>
      </c>
      <c r="W3940" t="s">
        <v>3975</v>
      </c>
      <c r="X3940" t="s">
        <v>3250</v>
      </c>
      <c r="Y3940" t="s">
        <v>2803</v>
      </c>
      <c r="Z3940" t="s">
        <v>4117</v>
      </c>
      <c r="AA3940" t="s">
        <v>113</v>
      </c>
      <c r="AB3940" s="210">
        <v>37257.875</v>
      </c>
      <c r="AC3940" s="210">
        <v>37621.875</v>
      </c>
      <c r="AD3940">
        <f>(AC3940-AB3940+1)*SUM(P3940:Q3940)</f>
        <v>912500</v>
      </c>
    </row>
    <row r="3941" spans="1:31" x14ac:dyDescent="0.2">
      <c r="A3941" s="44" t="str">
        <f t="shared" si="314"/>
        <v>US Natural Gas Financial</v>
      </c>
      <c r="B3941" s="44" t="str">
        <f t="shared" si="315"/>
        <v>US</v>
      </c>
      <c r="C3941" s="44" t="str">
        <f t="shared" si="316"/>
        <v>Natural Gas</v>
      </c>
      <c r="D3941" s="44" t="str">
        <f t="shared" si="317"/>
        <v>Financial</v>
      </c>
      <c r="E3941" s="44">
        <f>IF(VLOOKUP(S3941,'DD-Lookup'!$J$6:$L$50,3,FALSE)="Monthly",(YEAR(AC3941)-YEAR(AB3941))*12+MONTH(AC3941)-MONTH(AB3941)+1,(AC3941-AB3941+1))</f>
        <v>365</v>
      </c>
      <c r="F3941" s="225">
        <f t="shared" si="318"/>
        <v>912500</v>
      </c>
      <c r="G3941" s="214">
        <v>1248994</v>
      </c>
      <c r="H3941" s="210">
        <v>37026.45579861111</v>
      </c>
      <c r="I3941" t="s">
        <v>3134</v>
      </c>
      <c r="M3941" t="s">
        <v>3795</v>
      </c>
      <c r="N3941" t="s">
        <v>3247</v>
      </c>
      <c r="O3941" t="s">
        <v>3418</v>
      </c>
      <c r="Q3941" s="211">
        <v>2500</v>
      </c>
      <c r="S3941" t="s">
        <v>3796</v>
      </c>
      <c r="T3941" t="s">
        <v>2685</v>
      </c>
      <c r="U3941" s="213">
        <v>4.57</v>
      </c>
      <c r="V3941" t="s">
        <v>3514</v>
      </c>
      <c r="W3941" t="s">
        <v>3975</v>
      </c>
      <c r="X3941" t="s">
        <v>3250</v>
      </c>
      <c r="Y3941" t="s">
        <v>2803</v>
      </c>
      <c r="Z3941" t="s">
        <v>4117</v>
      </c>
      <c r="AA3941" t="s">
        <v>114</v>
      </c>
      <c r="AB3941" s="210">
        <v>37257.875</v>
      </c>
      <c r="AC3941" s="210">
        <v>37621.875</v>
      </c>
      <c r="AD3941">
        <f>(AC3941-AB3941+1)*SUM(P3941:Q3941)</f>
        <v>912500</v>
      </c>
    </row>
    <row r="3942" spans="1:31" x14ac:dyDescent="0.2">
      <c r="A3942" s="44" t="str">
        <f t="shared" si="314"/>
        <v xml:space="preserve"> Metals Financial</v>
      </c>
      <c r="B3942" s="44" t="str">
        <f t="shared" si="315"/>
        <v/>
      </c>
      <c r="C3942" s="44" t="str">
        <f t="shared" si="316"/>
        <v>Metals</v>
      </c>
      <c r="D3942" s="44" t="str">
        <f t="shared" si="317"/>
        <v>Financial</v>
      </c>
      <c r="E3942" s="44">
        <f>IF(VLOOKUP(S3942,'DD-Lookup'!$J$6:$L$50,3,FALSE)="Monthly",(YEAR(AC3942)-YEAR(AB3942))*12+MONTH(AC3942)-MONTH(AB3942)+1,(AC3942-AB3942+1))</f>
        <v>1</v>
      </c>
      <c r="F3942" s="225">
        <f t="shared" si="318"/>
        <v>1</v>
      </c>
      <c r="G3942" s="214">
        <v>1248995</v>
      </c>
      <c r="H3942" s="210">
        <v>37026.45584490741</v>
      </c>
      <c r="I3942" t="s">
        <v>2806</v>
      </c>
      <c r="M3942" t="s">
        <v>3801</v>
      </c>
      <c r="N3942" t="s">
        <v>2682</v>
      </c>
      <c r="O3942" t="s">
        <v>2683</v>
      </c>
      <c r="Q3942" s="211">
        <v>1</v>
      </c>
      <c r="S3942" t="s">
        <v>2684</v>
      </c>
      <c r="T3942" t="s">
        <v>2685</v>
      </c>
      <c r="U3942" s="213">
        <v>1670</v>
      </c>
      <c r="V3942" t="s">
        <v>2905</v>
      </c>
      <c r="W3942" t="s">
        <v>2732</v>
      </c>
      <c r="X3942" t="s">
        <v>2688</v>
      </c>
      <c r="Y3942" t="s">
        <v>2689</v>
      </c>
      <c r="Z3942" t="s">
        <v>2690</v>
      </c>
      <c r="AA3942">
        <v>2130394</v>
      </c>
    </row>
    <row r="3943" spans="1:31" x14ac:dyDescent="0.2">
      <c r="A3943" s="44" t="str">
        <f t="shared" si="314"/>
        <v xml:space="preserve"> Metals Financial</v>
      </c>
      <c r="B3943" s="44" t="str">
        <f t="shared" si="315"/>
        <v/>
      </c>
      <c r="C3943" s="44" t="str">
        <f t="shared" si="316"/>
        <v>Metals</v>
      </c>
      <c r="D3943" s="44" t="str">
        <f t="shared" si="317"/>
        <v>Financial</v>
      </c>
      <c r="E3943" s="44">
        <f>IF(VLOOKUP(S3943,'DD-Lookup'!$J$6:$L$50,3,FALSE)="Monthly",(YEAR(AC3943)-YEAR(AB3943))*12+MONTH(AC3943)-MONTH(AB3943)+1,(AC3943-AB3943+1))</f>
        <v>1</v>
      </c>
      <c r="F3943" s="225">
        <f t="shared" si="318"/>
        <v>19</v>
      </c>
      <c r="G3943" s="214">
        <v>1248996</v>
      </c>
      <c r="H3943" s="210">
        <v>37026.455949074072</v>
      </c>
      <c r="I3943" t="s">
        <v>2623</v>
      </c>
      <c r="M3943" t="s">
        <v>3801</v>
      </c>
      <c r="N3943" t="s">
        <v>2682</v>
      </c>
      <c r="O3943" t="s">
        <v>2683</v>
      </c>
      <c r="Q3943" s="211">
        <v>19</v>
      </c>
      <c r="S3943" t="s">
        <v>2684</v>
      </c>
      <c r="T3943" t="s">
        <v>2685</v>
      </c>
      <c r="U3943" s="213">
        <v>1670</v>
      </c>
      <c r="V3943" t="s">
        <v>2789</v>
      </c>
      <c r="W3943" t="s">
        <v>2732</v>
      </c>
      <c r="X3943" t="s">
        <v>2688</v>
      </c>
      <c r="Y3943" t="s">
        <v>2689</v>
      </c>
      <c r="Z3943" t="s">
        <v>2690</v>
      </c>
      <c r="AA3943">
        <v>2130397</v>
      </c>
    </row>
    <row r="3944" spans="1:31" x14ac:dyDescent="0.2">
      <c r="A3944" s="44" t="str">
        <f t="shared" si="314"/>
        <v>US Natural Gas Financial</v>
      </c>
      <c r="B3944" s="44" t="str">
        <f t="shared" si="315"/>
        <v>US</v>
      </c>
      <c r="C3944" s="44" t="str">
        <f t="shared" si="316"/>
        <v>Natural Gas</v>
      </c>
      <c r="D3944" s="44" t="str">
        <f t="shared" si="317"/>
        <v>Financial</v>
      </c>
      <c r="E3944" s="44">
        <f>IF(VLOOKUP(S3944,'DD-Lookup'!$J$6:$L$50,3,FALSE)="Monthly",(YEAR(AC3944)-YEAR(AB3944))*12+MONTH(AC3944)-MONTH(AB3944)+1,(AC3944-AB3944+1))</f>
        <v>16</v>
      </c>
      <c r="F3944" s="225">
        <f t="shared" si="318"/>
        <v>240000</v>
      </c>
      <c r="G3944" s="214">
        <v>1248997</v>
      </c>
      <c r="H3944" s="210">
        <v>37026.456006944441</v>
      </c>
      <c r="I3944" t="s">
        <v>1276</v>
      </c>
      <c r="M3944" t="s">
        <v>3795</v>
      </c>
      <c r="N3944" t="s">
        <v>3247</v>
      </c>
      <c r="O3944" t="s">
        <v>3422</v>
      </c>
      <c r="P3944" s="211">
        <v>15000</v>
      </c>
      <c r="S3944" t="s">
        <v>3796</v>
      </c>
      <c r="T3944" t="s">
        <v>2685</v>
      </c>
      <c r="U3944" s="213">
        <v>4.5049999999999999</v>
      </c>
      <c r="V3944" t="s">
        <v>1277</v>
      </c>
      <c r="W3944" t="s">
        <v>3424</v>
      </c>
      <c r="X3944" t="s">
        <v>3425</v>
      </c>
      <c r="Y3944" t="s">
        <v>2803</v>
      </c>
      <c r="Z3944" t="s">
        <v>4117</v>
      </c>
      <c r="AA3944" t="s">
        <v>115</v>
      </c>
      <c r="AB3944" s="210">
        <v>37027.875</v>
      </c>
      <c r="AC3944" s="210">
        <v>37042.875</v>
      </c>
      <c r="AD3944">
        <f>(AC3944-AB3944+1)*SUM(P3944:Q3944)</f>
        <v>240000</v>
      </c>
    </row>
    <row r="3945" spans="1:31" x14ac:dyDescent="0.2">
      <c r="A3945" s="44" t="str">
        <f t="shared" si="314"/>
        <v xml:space="preserve"> Natural Gas Physical</v>
      </c>
      <c r="B3945" s="44" t="str">
        <f t="shared" si="315"/>
        <v/>
      </c>
      <c r="C3945" s="44" t="str">
        <f t="shared" si="316"/>
        <v>Natural Gas</v>
      </c>
      <c r="D3945" s="44" t="str">
        <f t="shared" si="317"/>
        <v>Physical</v>
      </c>
      <c r="E3945" s="44">
        <f>IF(VLOOKUP(S3945,'DD-Lookup'!$J$6:$L$50,3,FALSE)="Monthly",(YEAR(AC3945)-YEAR(AB3945))*12+MONTH(AC3945)-MONTH(AB3945)+1,(AC3945-AB3945+1))</f>
        <v>30</v>
      </c>
      <c r="F3945" s="225">
        <f t="shared" si="318"/>
        <v>60000</v>
      </c>
      <c r="G3945" s="214">
        <v>1248998</v>
      </c>
      <c r="H3945" s="210">
        <v>37026.45616898148</v>
      </c>
      <c r="I3945" t="s">
        <v>116</v>
      </c>
      <c r="M3945" t="s">
        <v>3795</v>
      </c>
      <c r="N3945" t="s">
        <v>3623</v>
      </c>
      <c r="O3945" t="s">
        <v>1707</v>
      </c>
      <c r="P3945" s="211">
        <v>2000</v>
      </c>
      <c r="S3945" t="s">
        <v>4320</v>
      </c>
      <c r="T3945" t="s">
        <v>3625</v>
      </c>
      <c r="U3945" s="213">
        <v>6.2149999999999999</v>
      </c>
      <c r="V3945" t="s">
        <v>117</v>
      </c>
      <c r="W3945" t="s">
        <v>1471</v>
      </c>
      <c r="X3945" t="s">
        <v>3628</v>
      </c>
      <c r="Y3945" t="s">
        <v>3280</v>
      </c>
      <c r="Z3945" t="s">
        <v>4118</v>
      </c>
      <c r="AA3945">
        <v>790735</v>
      </c>
      <c r="AB3945" s="210">
        <v>37043.875</v>
      </c>
      <c r="AC3945" s="210">
        <v>37072.875</v>
      </c>
    </row>
    <row r="3946" spans="1:31" x14ac:dyDescent="0.2">
      <c r="A3946" s="44" t="str">
        <f t="shared" si="314"/>
        <v>US Oil Products Financial</v>
      </c>
      <c r="B3946" s="44" t="str">
        <f t="shared" si="315"/>
        <v>US</v>
      </c>
      <c r="C3946" s="44" t="str">
        <f t="shared" si="316"/>
        <v>Oil Products</v>
      </c>
      <c r="D3946" s="44" t="str">
        <f t="shared" si="317"/>
        <v>Financial</v>
      </c>
      <c r="E3946" s="44">
        <f>IF(VLOOKUP(S3946,'DD-Lookup'!$J$6:$L$50,3,FALSE)="Monthly",(YEAR(AC3946)-YEAR(AB3946))*12+MONTH(AC3946)-MONTH(AB3946)+1,(AC3946-AB3946+1))</f>
        <v>1</v>
      </c>
      <c r="F3946" s="225">
        <f t="shared" si="318"/>
        <v>15000</v>
      </c>
      <c r="G3946" s="214">
        <v>1248999</v>
      </c>
      <c r="H3946" s="210">
        <v>37026.456226851849</v>
      </c>
      <c r="I3946" t="s">
        <v>3045</v>
      </c>
      <c r="M3946" t="s">
        <v>3799</v>
      </c>
      <c r="N3946" t="s">
        <v>1842</v>
      </c>
      <c r="O3946" t="s">
        <v>1843</v>
      </c>
      <c r="P3946" s="211">
        <v>15000</v>
      </c>
      <c r="S3946" t="s">
        <v>3807</v>
      </c>
      <c r="T3946" t="s">
        <v>2685</v>
      </c>
      <c r="U3946" s="213">
        <v>99.5</v>
      </c>
      <c r="V3946" t="s">
        <v>1520</v>
      </c>
      <c r="W3946" t="s">
        <v>1844</v>
      </c>
      <c r="X3946" t="s">
        <v>1845</v>
      </c>
      <c r="Y3946" t="s">
        <v>2803</v>
      </c>
      <c r="Z3946" t="s">
        <v>4117</v>
      </c>
      <c r="AA3946" t="s">
        <v>118</v>
      </c>
      <c r="AB3946" s="210">
        <v>37043.875</v>
      </c>
      <c r="AC3946" s="210">
        <v>37072.875</v>
      </c>
      <c r="AE3946" s="116">
        <f>IF(S3946="Gallon",F3946/42,F3946)</f>
        <v>357.14285714285717</v>
      </c>
    </row>
    <row r="3947" spans="1:31" x14ac:dyDescent="0.2">
      <c r="A3947" s="44" t="str">
        <f t="shared" si="314"/>
        <v>US Natural Gas Financial</v>
      </c>
      <c r="B3947" s="44" t="str">
        <f t="shared" si="315"/>
        <v>US</v>
      </c>
      <c r="C3947" s="44" t="str">
        <f t="shared" si="316"/>
        <v>Natural Gas</v>
      </c>
      <c r="D3947" s="44" t="str">
        <f t="shared" si="317"/>
        <v>Financial</v>
      </c>
      <c r="E3947" s="44">
        <f>IF(VLOOKUP(S3947,'DD-Lookup'!$J$6:$L$50,3,FALSE)="Monthly",(YEAR(AC3947)-YEAR(AB3947))*12+MONTH(AC3947)-MONTH(AB3947)+1,(AC3947-AB3947+1))</f>
        <v>30</v>
      </c>
      <c r="F3947" s="225">
        <f t="shared" si="318"/>
        <v>3000</v>
      </c>
      <c r="G3947" s="214">
        <v>1249002</v>
      </c>
      <c r="H3947" s="210">
        <v>37026.456620370373</v>
      </c>
      <c r="I3947" t="s">
        <v>3045</v>
      </c>
      <c r="M3947" t="s">
        <v>3795</v>
      </c>
      <c r="N3947" t="s">
        <v>1213</v>
      </c>
      <c r="O3947" t="s">
        <v>109</v>
      </c>
      <c r="Q3947" s="211">
        <v>100</v>
      </c>
      <c r="S3947" t="s">
        <v>1215</v>
      </c>
      <c r="T3947" t="s">
        <v>2685</v>
      </c>
      <c r="U3947" s="213">
        <v>0.1575</v>
      </c>
      <c r="V3947" t="s">
        <v>1548</v>
      </c>
      <c r="W3947" t="s">
        <v>1216</v>
      </c>
      <c r="X3947" t="s">
        <v>1217</v>
      </c>
      <c r="Y3947" t="s">
        <v>2803</v>
      </c>
      <c r="Z3947" t="s">
        <v>4117</v>
      </c>
      <c r="AA3947" t="s">
        <v>119</v>
      </c>
      <c r="AB3947" s="210">
        <v>37043</v>
      </c>
      <c r="AC3947" s="210">
        <v>37072</v>
      </c>
      <c r="AD3947">
        <f>(AC3947-AB3947+1)*SUM(P3947:Q3947)</f>
        <v>3000</v>
      </c>
    </row>
    <row r="3948" spans="1:31" x14ac:dyDescent="0.2">
      <c r="A3948" s="44" t="str">
        <f t="shared" si="314"/>
        <v xml:space="preserve"> Metals Financial</v>
      </c>
      <c r="B3948" s="44" t="str">
        <f t="shared" si="315"/>
        <v/>
      </c>
      <c r="C3948" s="44" t="str">
        <f t="shared" si="316"/>
        <v>Metals</v>
      </c>
      <c r="D3948" s="44" t="str">
        <f t="shared" si="317"/>
        <v>Financial</v>
      </c>
      <c r="E3948" s="44">
        <f>IF(VLOOKUP(S3948,'DD-Lookup'!$J$6:$L$50,3,FALSE)="Monthly",(YEAR(AC3948)-YEAR(AB3948))*12+MONTH(AC3948)-MONTH(AB3948)+1,(AC3948-AB3948+1))</f>
        <v>1</v>
      </c>
      <c r="F3948" s="225">
        <f t="shared" si="318"/>
        <v>2</v>
      </c>
      <c r="G3948" s="214">
        <v>1249003</v>
      </c>
      <c r="H3948" s="210">
        <v>37026.456620370373</v>
      </c>
      <c r="I3948" t="s">
        <v>2806</v>
      </c>
      <c r="M3948" t="s">
        <v>3801</v>
      </c>
      <c r="N3948" t="s">
        <v>2682</v>
      </c>
      <c r="O3948" t="s">
        <v>2683</v>
      </c>
      <c r="Q3948" s="211">
        <v>2</v>
      </c>
      <c r="S3948" t="s">
        <v>2684</v>
      </c>
      <c r="T3948" t="s">
        <v>2685</v>
      </c>
      <c r="U3948" s="213">
        <v>1671</v>
      </c>
      <c r="V3948" t="s">
        <v>2905</v>
      </c>
      <c r="W3948" t="s">
        <v>2732</v>
      </c>
      <c r="X3948" t="s">
        <v>2688</v>
      </c>
      <c r="Y3948" t="s">
        <v>2689</v>
      </c>
      <c r="Z3948" t="s">
        <v>2690</v>
      </c>
      <c r="AA3948">
        <v>2130399</v>
      </c>
    </row>
    <row r="3949" spans="1:31" x14ac:dyDescent="0.2">
      <c r="A3949" s="44" t="str">
        <f t="shared" si="314"/>
        <v xml:space="preserve"> Natural Gas Physical</v>
      </c>
      <c r="B3949" s="44" t="str">
        <f t="shared" si="315"/>
        <v/>
      </c>
      <c r="C3949" s="44" t="str">
        <f t="shared" si="316"/>
        <v>Natural Gas</v>
      </c>
      <c r="D3949" s="44" t="str">
        <f t="shared" si="317"/>
        <v>Physical</v>
      </c>
      <c r="E3949" s="44">
        <f>IF(VLOOKUP(S3949,'DD-Lookup'!$J$6:$L$50,3,FALSE)="Monthly",(YEAR(AC3949)-YEAR(AB3949))*12+MONTH(AC3949)-MONTH(AB3949)+1,(AC3949-AB3949+1))</f>
        <v>1</v>
      </c>
      <c r="F3949" s="225">
        <f t="shared" si="318"/>
        <v>10000</v>
      </c>
      <c r="G3949" s="214">
        <v>1249005</v>
      </c>
      <c r="H3949" s="210">
        <v>37026.456678240742</v>
      </c>
      <c r="I3949" t="s">
        <v>1392</v>
      </c>
      <c r="M3949" t="s">
        <v>3795</v>
      </c>
      <c r="N3949" t="s">
        <v>3623</v>
      </c>
      <c r="O3949" t="s">
        <v>3624</v>
      </c>
      <c r="P3949" s="211">
        <v>10000</v>
      </c>
      <c r="S3949" t="s">
        <v>4320</v>
      </c>
      <c r="T3949" t="s">
        <v>3625</v>
      </c>
      <c r="U3949" s="213">
        <v>6.07</v>
      </c>
      <c r="V3949" t="s">
        <v>120</v>
      </c>
      <c r="W3949" t="s">
        <v>3627</v>
      </c>
      <c r="X3949" t="s">
        <v>3628</v>
      </c>
      <c r="Y3949" t="s">
        <v>3280</v>
      </c>
      <c r="Z3949" t="s">
        <v>4118</v>
      </c>
      <c r="AA3949">
        <v>790736</v>
      </c>
      <c r="AB3949" s="210">
        <v>37026.875</v>
      </c>
      <c r="AC3949" s="210">
        <v>37026.875</v>
      </c>
    </row>
    <row r="3950" spans="1:31" x14ac:dyDescent="0.2">
      <c r="A3950" s="44" t="str">
        <f t="shared" si="314"/>
        <v>US Power Physical</v>
      </c>
      <c r="B3950" s="44" t="str">
        <f t="shared" si="315"/>
        <v>US</v>
      </c>
      <c r="C3950" s="44" t="str">
        <f t="shared" si="316"/>
        <v>Power</v>
      </c>
      <c r="D3950" s="44" t="str">
        <f t="shared" si="317"/>
        <v>Physical</v>
      </c>
      <c r="E3950" s="44">
        <f>IF(VLOOKUP(S3950,'DD-Lookup'!$J$6:$L$50,3,FALSE)="Monthly",(YEAR(AC3950)-YEAR(AB3950))*12+MONTH(AC3950)-MONTH(AB3950)+1,(AC3950-AB3950+1))</f>
        <v>92</v>
      </c>
      <c r="F3950" s="225">
        <f t="shared" si="318"/>
        <v>4600</v>
      </c>
      <c r="G3950" s="214">
        <v>1249006</v>
      </c>
      <c r="H3950" s="210">
        <v>37026.456770833334</v>
      </c>
      <c r="I3950" t="s">
        <v>3168</v>
      </c>
      <c r="M3950" t="s">
        <v>3886</v>
      </c>
      <c r="N3950" t="s">
        <v>3096</v>
      </c>
      <c r="O3950" t="s">
        <v>121</v>
      </c>
      <c r="Q3950" s="211">
        <v>50</v>
      </c>
      <c r="S3950" t="s">
        <v>3794</v>
      </c>
      <c r="T3950" t="s">
        <v>2685</v>
      </c>
      <c r="U3950" s="213">
        <v>35.75</v>
      </c>
      <c r="V3950" t="s">
        <v>1699</v>
      </c>
      <c r="W3950" t="s">
        <v>3243</v>
      </c>
      <c r="X3950" t="s">
        <v>3351</v>
      </c>
      <c r="Y3950" t="s">
        <v>3074</v>
      </c>
      <c r="Z3950" t="s">
        <v>4112</v>
      </c>
      <c r="AA3950">
        <v>611459.1</v>
      </c>
      <c r="AB3950" s="210">
        <v>37530.875</v>
      </c>
      <c r="AC3950" s="210">
        <v>37621.875</v>
      </c>
    </row>
    <row r="3951" spans="1:31" x14ac:dyDescent="0.2">
      <c r="A3951" s="44" t="str">
        <f t="shared" si="314"/>
        <v xml:space="preserve"> Metals Financial</v>
      </c>
      <c r="B3951" s="44" t="str">
        <f t="shared" si="315"/>
        <v/>
      </c>
      <c r="C3951" s="44" t="str">
        <f t="shared" si="316"/>
        <v>Metals</v>
      </c>
      <c r="D3951" s="44" t="str">
        <f t="shared" si="317"/>
        <v>Financial</v>
      </c>
      <c r="E3951" s="44">
        <f>IF(VLOOKUP(S3951,'DD-Lookup'!$J$6:$L$50,3,FALSE)="Monthly",(YEAR(AC3951)-YEAR(AB3951))*12+MONTH(AC3951)-MONTH(AB3951)+1,(AC3951-AB3951+1))</f>
        <v>1</v>
      </c>
      <c r="F3951" s="225">
        <f t="shared" si="318"/>
        <v>2</v>
      </c>
      <c r="G3951" s="214">
        <v>1249007</v>
      </c>
      <c r="H3951" s="210">
        <v>37026.457384259258</v>
      </c>
      <c r="I3951" t="s">
        <v>2806</v>
      </c>
      <c r="M3951" t="s">
        <v>3801</v>
      </c>
      <c r="N3951" t="s">
        <v>2782</v>
      </c>
      <c r="O3951" t="s">
        <v>2783</v>
      </c>
      <c r="Q3951" s="211">
        <v>2</v>
      </c>
      <c r="S3951" t="s">
        <v>2684</v>
      </c>
      <c r="T3951" t="s">
        <v>2685</v>
      </c>
      <c r="U3951" s="213">
        <v>1510</v>
      </c>
      <c r="V3951" t="s">
        <v>2905</v>
      </c>
      <c r="W3951" t="s">
        <v>2732</v>
      </c>
      <c r="X3951" t="s">
        <v>2688</v>
      </c>
      <c r="Y3951" t="s">
        <v>2689</v>
      </c>
      <c r="Z3951" t="s">
        <v>2690</v>
      </c>
      <c r="AA3951">
        <v>2130402</v>
      </c>
    </row>
    <row r="3952" spans="1:31" x14ac:dyDescent="0.2">
      <c r="A3952" s="44" t="str">
        <f t="shared" si="314"/>
        <v>US Natural Gas Financial</v>
      </c>
      <c r="B3952" s="44" t="str">
        <f t="shared" si="315"/>
        <v>US</v>
      </c>
      <c r="C3952" s="44" t="str">
        <f t="shared" si="316"/>
        <v>Natural Gas</v>
      </c>
      <c r="D3952" s="44" t="str">
        <f t="shared" si="317"/>
        <v>Financial</v>
      </c>
      <c r="E3952" s="44">
        <f>IF(VLOOKUP(S3952,'DD-Lookup'!$J$6:$L$50,3,FALSE)="Monthly",(YEAR(AC3952)-YEAR(AB3952))*12+MONTH(AC3952)-MONTH(AB3952)+1,(AC3952-AB3952+1))</f>
        <v>30</v>
      </c>
      <c r="F3952" s="225">
        <f t="shared" si="318"/>
        <v>150000</v>
      </c>
      <c r="G3952" s="214">
        <v>1249008</v>
      </c>
      <c r="H3952" s="210">
        <v>37026.457499999997</v>
      </c>
      <c r="I3952" t="s">
        <v>3386</v>
      </c>
      <c r="M3952" t="s">
        <v>3795</v>
      </c>
      <c r="N3952" t="s">
        <v>3303</v>
      </c>
      <c r="O3952" t="s">
        <v>1960</v>
      </c>
      <c r="P3952" s="211">
        <v>5000</v>
      </c>
      <c r="S3952" t="s">
        <v>3796</v>
      </c>
      <c r="T3952" t="s">
        <v>2685</v>
      </c>
      <c r="U3952" s="213">
        <v>-0.74</v>
      </c>
      <c r="V3952" t="s">
        <v>1029</v>
      </c>
      <c r="W3952" t="s">
        <v>1342</v>
      </c>
      <c r="X3952" t="s">
        <v>1343</v>
      </c>
      <c r="Y3952" t="s">
        <v>2803</v>
      </c>
      <c r="Z3952" t="s">
        <v>4117</v>
      </c>
      <c r="AA3952" t="s">
        <v>122</v>
      </c>
      <c r="AB3952" s="210">
        <v>37135.875</v>
      </c>
      <c r="AC3952" s="210">
        <v>37164.875</v>
      </c>
      <c r="AD3952">
        <f>(AC3952-AB3952+1)*SUM(P3952:Q3952)</f>
        <v>150000</v>
      </c>
    </row>
    <row r="3953" spans="1:30" x14ac:dyDescent="0.2">
      <c r="A3953" s="44" t="str">
        <f t="shared" si="314"/>
        <v>US Power Physical</v>
      </c>
      <c r="B3953" s="44" t="str">
        <f t="shared" si="315"/>
        <v>US</v>
      </c>
      <c r="C3953" s="44" t="str">
        <f t="shared" si="316"/>
        <v>Power</v>
      </c>
      <c r="D3953" s="44" t="str">
        <f t="shared" si="317"/>
        <v>Physical</v>
      </c>
      <c r="E3953" s="44">
        <f>IF(VLOOKUP(S3953,'DD-Lookup'!$J$6:$L$50,3,FALSE)="Monthly",(YEAR(AC3953)-YEAR(AB3953))*12+MONTH(AC3953)-MONTH(AB3953)+1,(AC3953-AB3953+1))</f>
        <v>30</v>
      </c>
      <c r="F3953" s="225">
        <f t="shared" si="318"/>
        <v>1500</v>
      </c>
      <c r="G3953" s="214">
        <v>1249009</v>
      </c>
      <c r="H3953" s="210">
        <v>37026.45758101852</v>
      </c>
      <c r="I3953" t="s">
        <v>3086</v>
      </c>
      <c r="M3953" t="s">
        <v>3886</v>
      </c>
      <c r="N3953" t="s">
        <v>3096</v>
      </c>
      <c r="O3953" t="s">
        <v>3161</v>
      </c>
      <c r="P3953" s="211">
        <v>50</v>
      </c>
      <c r="S3953" t="s">
        <v>3794</v>
      </c>
      <c r="T3953" t="s">
        <v>2685</v>
      </c>
      <c r="U3953" s="213">
        <v>40</v>
      </c>
      <c r="V3953" t="s">
        <v>1442</v>
      </c>
      <c r="W3953" t="s">
        <v>3143</v>
      </c>
      <c r="X3953" t="s">
        <v>3109</v>
      </c>
      <c r="Y3953" t="s">
        <v>3074</v>
      </c>
      <c r="Z3953" t="s">
        <v>4112</v>
      </c>
      <c r="AA3953">
        <v>611461.1</v>
      </c>
      <c r="AB3953" s="210">
        <v>37135.71597222222</v>
      </c>
      <c r="AC3953" s="210">
        <v>37164.71597222222</v>
      </c>
    </row>
    <row r="3954" spans="1:30" x14ac:dyDescent="0.2">
      <c r="A3954" s="44" t="str">
        <f t="shared" si="314"/>
        <v>US Power Physical</v>
      </c>
      <c r="B3954" s="44" t="str">
        <f t="shared" si="315"/>
        <v>US</v>
      </c>
      <c r="C3954" s="44" t="str">
        <f t="shared" si="316"/>
        <v>Power</v>
      </c>
      <c r="D3954" s="44" t="str">
        <f t="shared" si="317"/>
        <v>Physical</v>
      </c>
      <c r="E3954" s="44">
        <f>IF(VLOOKUP(S3954,'DD-Lookup'!$J$6:$L$50,3,FALSE)="Monthly",(YEAR(AC3954)-YEAR(AB3954))*12+MONTH(AC3954)-MONTH(AB3954)+1,(AC3954-AB3954+1))</f>
        <v>62</v>
      </c>
      <c r="F3954" s="225">
        <f t="shared" si="318"/>
        <v>3100</v>
      </c>
      <c r="G3954" s="214">
        <v>1249010</v>
      </c>
      <c r="H3954" s="210">
        <v>37026.457673611112</v>
      </c>
      <c r="I3954" t="s">
        <v>3266</v>
      </c>
      <c r="M3954" t="s">
        <v>3886</v>
      </c>
      <c r="N3954" t="s">
        <v>3218</v>
      </c>
      <c r="O3954" t="s">
        <v>2004</v>
      </c>
      <c r="P3954" s="211">
        <v>50</v>
      </c>
      <c r="S3954" t="s">
        <v>3794</v>
      </c>
      <c r="T3954" t="s">
        <v>2685</v>
      </c>
      <c r="U3954" s="213">
        <v>72</v>
      </c>
      <c r="V3954" t="s">
        <v>2499</v>
      </c>
      <c r="W3954" t="s">
        <v>3368</v>
      </c>
      <c r="X3954" t="s">
        <v>3369</v>
      </c>
      <c r="Y3954" t="s">
        <v>3074</v>
      </c>
      <c r="Z3954" t="s">
        <v>4112</v>
      </c>
      <c r="AA3954">
        <v>611462.1</v>
      </c>
      <c r="AB3954" s="210">
        <v>37073</v>
      </c>
      <c r="AC3954" s="210">
        <v>37134</v>
      </c>
    </row>
    <row r="3955" spans="1:30" x14ac:dyDescent="0.2">
      <c r="A3955" s="44" t="str">
        <f t="shared" si="314"/>
        <v>US Power Physical</v>
      </c>
      <c r="B3955" s="44" t="str">
        <f t="shared" si="315"/>
        <v>US</v>
      </c>
      <c r="C3955" s="44" t="str">
        <f t="shared" si="316"/>
        <v>Power</v>
      </c>
      <c r="D3955" s="44" t="str">
        <f t="shared" si="317"/>
        <v>Physical</v>
      </c>
      <c r="E3955" s="44">
        <f>IF(VLOOKUP(S3955,'DD-Lookup'!$J$6:$L$50,3,FALSE)="Monthly",(YEAR(AC3955)-YEAR(AB3955))*12+MONTH(AC3955)-MONTH(AB3955)+1,(AC3955-AB3955+1))</f>
        <v>15</v>
      </c>
      <c r="F3955" s="225">
        <f t="shared" si="318"/>
        <v>375</v>
      </c>
      <c r="G3955" s="214">
        <v>1249013</v>
      </c>
      <c r="H3955" s="210">
        <v>37026.457800925928</v>
      </c>
      <c r="I3955" t="s">
        <v>3086</v>
      </c>
      <c r="M3955" t="s">
        <v>3886</v>
      </c>
      <c r="N3955" t="s">
        <v>3650</v>
      </c>
      <c r="O3955" t="s">
        <v>2321</v>
      </c>
      <c r="Q3955" s="211">
        <v>25</v>
      </c>
      <c r="S3955" t="s">
        <v>3794</v>
      </c>
      <c r="T3955" t="s">
        <v>2685</v>
      </c>
      <c r="U3955" s="213">
        <v>210</v>
      </c>
      <c r="V3955" t="s">
        <v>3662</v>
      </c>
      <c r="W3955" t="s">
        <v>3672</v>
      </c>
      <c r="X3955" t="s">
        <v>3654</v>
      </c>
      <c r="Y3955" t="s">
        <v>3074</v>
      </c>
      <c r="Z3955" t="s">
        <v>4112</v>
      </c>
      <c r="AA3955">
        <v>611464.1</v>
      </c>
      <c r="AB3955" s="210">
        <v>37028.875</v>
      </c>
      <c r="AC3955" s="210">
        <v>37042.875</v>
      </c>
    </row>
    <row r="3956" spans="1:30" x14ac:dyDescent="0.2">
      <c r="A3956" s="44" t="str">
        <f t="shared" si="314"/>
        <v xml:space="preserve"> Metals Financial</v>
      </c>
      <c r="B3956" s="44" t="str">
        <f t="shared" si="315"/>
        <v/>
      </c>
      <c r="C3956" s="44" t="str">
        <f t="shared" si="316"/>
        <v>Metals</v>
      </c>
      <c r="D3956" s="44" t="str">
        <f t="shared" si="317"/>
        <v>Financial</v>
      </c>
      <c r="E3956" s="44">
        <f>IF(VLOOKUP(S3956,'DD-Lookup'!$J$6:$L$50,3,FALSE)="Monthly",(YEAR(AC3956)-YEAR(AB3956))*12+MONTH(AC3956)-MONTH(AB3956)+1,(AC3956-AB3956+1))</f>
        <v>1</v>
      </c>
      <c r="F3956" s="225">
        <f t="shared" si="318"/>
        <v>10</v>
      </c>
      <c r="G3956" s="214">
        <v>1249014</v>
      </c>
      <c r="H3956" s="210">
        <v>37026.457951388889</v>
      </c>
      <c r="I3956" t="s">
        <v>2815</v>
      </c>
      <c r="M3956" t="s">
        <v>3801</v>
      </c>
      <c r="N3956" t="s">
        <v>2682</v>
      </c>
      <c r="O3956" t="s">
        <v>2683</v>
      </c>
      <c r="Q3956" s="211">
        <v>10</v>
      </c>
      <c r="S3956" t="s">
        <v>2684</v>
      </c>
      <c r="T3956" t="s">
        <v>2685</v>
      </c>
      <c r="U3956" s="213">
        <v>1672</v>
      </c>
      <c r="V3956" t="s">
        <v>2887</v>
      </c>
      <c r="W3956" t="s">
        <v>2732</v>
      </c>
      <c r="X3956" t="s">
        <v>2688</v>
      </c>
      <c r="Y3956" t="s">
        <v>2689</v>
      </c>
      <c r="Z3956" t="s">
        <v>2690</v>
      </c>
      <c r="AA3956">
        <v>2130407</v>
      </c>
    </row>
    <row r="3957" spans="1:30" x14ac:dyDescent="0.2">
      <c r="A3957" s="44" t="str">
        <f t="shared" si="314"/>
        <v>US Natural Gas Financial</v>
      </c>
      <c r="B3957" s="44" t="str">
        <f t="shared" si="315"/>
        <v>US</v>
      </c>
      <c r="C3957" s="44" t="str">
        <f t="shared" si="316"/>
        <v>Natural Gas</v>
      </c>
      <c r="D3957" s="44" t="str">
        <f t="shared" si="317"/>
        <v>Financial</v>
      </c>
      <c r="E3957" s="44">
        <f>IF(VLOOKUP(S3957,'DD-Lookup'!$J$6:$L$50,3,FALSE)="Monthly",(YEAR(AC3957)-YEAR(AB3957))*12+MONTH(AC3957)-MONTH(AB3957)+1,(AC3957-AB3957+1))</f>
        <v>30</v>
      </c>
      <c r="F3957" s="225">
        <f t="shared" si="318"/>
        <v>150000</v>
      </c>
      <c r="G3957" s="214">
        <v>1249016</v>
      </c>
      <c r="H3957" s="210">
        <v>37026.458043981482</v>
      </c>
      <c r="I3957" t="s">
        <v>3234</v>
      </c>
      <c r="M3957" t="s">
        <v>3795</v>
      </c>
      <c r="N3957" t="s">
        <v>3303</v>
      </c>
      <c r="O3957" t="s">
        <v>3640</v>
      </c>
      <c r="Q3957" s="211">
        <v>5000</v>
      </c>
      <c r="S3957" t="s">
        <v>3796</v>
      </c>
      <c r="T3957" t="s">
        <v>2685</v>
      </c>
      <c r="U3957" s="213">
        <v>-1.17</v>
      </c>
      <c r="V3957" t="s">
        <v>1069</v>
      </c>
      <c r="W3957" t="s">
        <v>3641</v>
      </c>
      <c r="X3957" t="s">
        <v>3642</v>
      </c>
      <c r="Y3957" t="s">
        <v>2803</v>
      </c>
      <c r="Z3957" t="s">
        <v>4117</v>
      </c>
      <c r="AA3957" t="s">
        <v>123</v>
      </c>
      <c r="AB3957" s="210">
        <v>37043.875</v>
      </c>
      <c r="AC3957" s="210">
        <v>37072.875</v>
      </c>
      <c r="AD3957">
        <f>(AC3957-AB3957+1)*SUM(P3957:Q3957)</f>
        <v>150000</v>
      </c>
    </row>
    <row r="3958" spans="1:30" x14ac:dyDescent="0.2">
      <c r="A3958" s="44" t="str">
        <f t="shared" si="314"/>
        <v>US Power Physical</v>
      </c>
      <c r="B3958" s="44" t="str">
        <f t="shared" si="315"/>
        <v>US</v>
      </c>
      <c r="C3958" s="44" t="str">
        <f t="shared" si="316"/>
        <v>Power</v>
      </c>
      <c r="D3958" s="44" t="str">
        <f t="shared" si="317"/>
        <v>Physical</v>
      </c>
      <c r="E3958" s="44">
        <f>IF(VLOOKUP(S3958,'DD-Lookup'!$J$6:$L$50,3,FALSE)="Monthly",(YEAR(AC3958)-YEAR(AB3958))*12+MONTH(AC3958)-MONTH(AB3958)+1,(AC3958-AB3958+1))</f>
        <v>15</v>
      </c>
      <c r="F3958" s="225">
        <f t="shared" si="318"/>
        <v>375</v>
      </c>
      <c r="G3958" s="214">
        <v>1249017</v>
      </c>
      <c r="H3958" s="210">
        <v>37026.458101851851</v>
      </c>
      <c r="I3958" t="s">
        <v>3086</v>
      </c>
      <c r="M3958" t="s">
        <v>3886</v>
      </c>
      <c r="N3958" t="s">
        <v>3645</v>
      </c>
      <c r="O3958" t="s">
        <v>2073</v>
      </c>
      <c r="Q3958" s="211">
        <v>25</v>
      </c>
      <c r="S3958" t="s">
        <v>3794</v>
      </c>
      <c r="T3958" t="s">
        <v>2685</v>
      </c>
      <c r="U3958" s="213">
        <v>230</v>
      </c>
      <c r="V3958" t="s">
        <v>3662</v>
      </c>
      <c r="W3958" t="s">
        <v>3659</v>
      </c>
      <c r="X3958" t="s">
        <v>3649</v>
      </c>
      <c r="Y3958" t="s">
        <v>3074</v>
      </c>
      <c r="Z3958" t="s">
        <v>4112</v>
      </c>
      <c r="AA3958">
        <v>611465.1</v>
      </c>
      <c r="AB3958" s="210">
        <v>37028.875</v>
      </c>
      <c r="AC3958" s="210">
        <v>37042.875</v>
      </c>
    </row>
    <row r="3959" spans="1:30" x14ac:dyDescent="0.2">
      <c r="A3959" s="44" t="str">
        <f t="shared" si="314"/>
        <v>US Power Physical</v>
      </c>
      <c r="B3959" s="44" t="str">
        <f t="shared" si="315"/>
        <v>US</v>
      </c>
      <c r="C3959" s="44" t="str">
        <f t="shared" si="316"/>
        <v>Power</v>
      </c>
      <c r="D3959" s="44" t="str">
        <f t="shared" si="317"/>
        <v>Physical</v>
      </c>
      <c r="E3959" s="44">
        <f>IF(VLOOKUP(S3959,'DD-Lookup'!$J$6:$L$50,3,FALSE)="Monthly",(YEAR(AC3959)-YEAR(AB3959))*12+MONTH(AC3959)-MONTH(AB3959)+1,(AC3959-AB3959+1))</f>
        <v>365</v>
      </c>
      <c r="F3959" s="225">
        <f t="shared" si="318"/>
        <v>9125</v>
      </c>
      <c r="G3959" s="214">
        <v>1249018</v>
      </c>
      <c r="H3959" s="210">
        <v>37026.458298611113</v>
      </c>
      <c r="I3959" t="s">
        <v>3086</v>
      </c>
      <c r="M3959" t="s">
        <v>3886</v>
      </c>
      <c r="N3959" t="s">
        <v>3645</v>
      </c>
      <c r="O3959" t="s">
        <v>124</v>
      </c>
      <c r="Q3959" s="211">
        <v>25</v>
      </c>
      <c r="S3959" t="s">
        <v>3794</v>
      </c>
      <c r="T3959" t="s">
        <v>2685</v>
      </c>
      <c r="U3959" s="213">
        <v>56.5</v>
      </c>
      <c r="V3959" t="s">
        <v>1022</v>
      </c>
      <c r="W3959" t="s">
        <v>1204</v>
      </c>
      <c r="X3959" t="s">
        <v>3649</v>
      </c>
      <c r="Y3959" t="s">
        <v>3074</v>
      </c>
      <c r="Z3959" t="s">
        <v>4112</v>
      </c>
      <c r="AA3959">
        <v>611466.1</v>
      </c>
      <c r="AB3959" s="210">
        <v>37622.70208333333</v>
      </c>
      <c r="AC3959" s="210">
        <v>37986.70208333333</v>
      </c>
    </row>
    <row r="3960" spans="1:30" x14ac:dyDescent="0.2">
      <c r="A3960" s="44" t="str">
        <f t="shared" si="314"/>
        <v xml:space="preserve"> Natural Gas Physical</v>
      </c>
      <c r="B3960" s="44" t="str">
        <f t="shared" si="315"/>
        <v/>
      </c>
      <c r="C3960" s="44" t="str">
        <f t="shared" si="316"/>
        <v>Natural Gas</v>
      </c>
      <c r="D3960" s="44" t="str">
        <f t="shared" si="317"/>
        <v>Physical</v>
      </c>
      <c r="E3960" s="44">
        <f>IF(VLOOKUP(S3960,'DD-Lookup'!$J$6:$L$50,3,FALSE)="Monthly",(YEAR(AC3960)-YEAR(AB3960))*12+MONTH(AC3960)-MONTH(AB3960)+1,(AC3960-AB3960+1))</f>
        <v>30</v>
      </c>
      <c r="F3960" s="225">
        <f t="shared" si="318"/>
        <v>750000</v>
      </c>
      <c r="G3960" s="214">
        <v>1249019</v>
      </c>
      <c r="H3960" s="210">
        <v>37026.458356481482</v>
      </c>
      <c r="I3960" t="s">
        <v>2988</v>
      </c>
      <c r="M3960" t="s">
        <v>3795</v>
      </c>
      <c r="N3960" t="s">
        <v>2837</v>
      </c>
      <c r="O3960" t="s">
        <v>2848</v>
      </c>
      <c r="Q3960" s="211">
        <v>25000</v>
      </c>
      <c r="S3960" t="s">
        <v>2839</v>
      </c>
      <c r="T3960" t="s">
        <v>2840</v>
      </c>
      <c r="U3960" s="213">
        <v>21.725000000000001</v>
      </c>
      <c r="V3960" t="s">
        <v>125</v>
      </c>
      <c r="W3960" t="s">
        <v>2842</v>
      </c>
      <c r="X3960" t="s">
        <v>2843</v>
      </c>
      <c r="Y3960" t="s">
        <v>2844</v>
      </c>
      <c r="Z3960" t="s">
        <v>2712</v>
      </c>
      <c r="AA3960">
        <v>102972</v>
      </c>
      <c r="AB3960" s="210">
        <v>37043.875</v>
      </c>
      <c r="AC3960" s="210">
        <v>37072.875</v>
      </c>
    </row>
    <row r="3961" spans="1:30" x14ac:dyDescent="0.2">
      <c r="A3961" s="44" t="str">
        <f t="shared" si="314"/>
        <v>US Natural Gas Financial</v>
      </c>
      <c r="B3961" s="44" t="str">
        <f t="shared" si="315"/>
        <v>US</v>
      </c>
      <c r="C3961" s="44" t="str">
        <f t="shared" si="316"/>
        <v>Natural Gas</v>
      </c>
      <c r="D3961" s="44" t="str">
        <f t="shared" si="317"/>
        <v>Financial</v>
      </c>
      <c r="E3961" s="44">
        <f>IF(VLOOKUP(S3961,'DD-Lookup'!$J$6:$L$50,3,FALSE)="Monthly",(YEAR(AC3961)-YEAR(AB3961))*12+MONTH(AC3961)-MONTH(AB3961)+1,(AC3961-AB3961+1))</f>
        <v>30</v>
      </c>
      <c r="F3961" s="225">
        <f t="shared" si="318"/>
        <v>225000</v>
      </c>
      <c r="G3961" s="214">
        <v>1249020</v>
      </c>
      <c r="H3961" s="210">
        <v>37026.458368055559</v>
      </c>
      <c r="I3961" t="s">
        <v>1791</v>
      </c>
      <c r="M3961" t="s">
        <v>3795</v>
      </c>
      <c r="N3961" t="s">
        <v>3247</v>
      </c>
      <c r="O3961" t="s">
        <v>3248</v>
      </c>
      <c r="Q3961" s="211">
        <v>7500</v>
      </c>
      <c r="S3961" t="s">
        <v>3796</v>
      </c>
      <c r="T3961" t="s">
        <v>2685</v>
      </c>
      <c r="U3961" s="213">
        <v>4.57</v>
      </c>
      <c r="V3961" t="s">
        <v>78</v>
      </c>
      <c r="W3961" t="s">
        <v>3975</v>
      </c>
      <c r="X3961" t="s">
        <v>3250</v>
      </c>
      <c r="Y3961" t="s">
        <v>2803</v>
      </c>
      <c r="Z3961" t="s">
        <v>4117</v>
      </c>
      <c r="AA3961" t="s">
        <v>126</v>
      </c>
      <c r="AB3961" s="210">
        <v>37043.875</v>
      </c>
      <c r="AC3961" s="210">
        <v>37072.875</v>
      </c>
      <c r="AD3961">
        <f>(AC3961-AB3961+1)*SUM(P3961:Q3961)</f>
        <v>225000</v>
      </c>
    </row>
    <row r="3962" spans="1:30" x14ac:dyDescent="0.2">
      <c r="A3962" s="44" t="str">
        <f t="shared" si="314"/>
        <v xml:space="preserve"> Metals Financial</v>
      </c>
      <c r="B3962" s="44" t="str">
        <f t="shared" si="315"/>
        <v/>
      </c>
      <c r="C3962" s="44" t="str">
        <f t="shared" si="316"/>
        <v>Metals</v>
      </c>
      <c r="D3962" s="44" t="str">
        <f t="shared" si="317"/>
        <v>Financial</v>
      </c>
      <c r="E3962" s="44">
        <f>IF(VLOOKUP(S3962,'DD-Lookup'!$J$6:$L$50,3,FALSE)="Monthly",(YEAR(AC3962)-YEAR(AB3962))*12+MONTH(AC3962)-MONTH(AB3962)+1,(AC3962-AB3962+1))</f>
        <v>1</v>
      </c>
      <c r="F3962" s="225">
        <f t="shared" si="318"/>
        <v>30</v>
      </c>
      <c r="G3962" s="214">
        <v>1249022</v>
      </c>
      <c r="H3962" s="210">
        <v>37026.458402777775</v>
      </c>
      <c r="I3962" t="s">
        <v>2186</v>
      </c>
      <c r="M3962" t="s">
        <v>3801</v>
      </c>
      <c r="N3962" t="s">
        <v>2682</v>
      </c>
      <c r="O3962" t="s">
        <v>2124</v>
      </c>
      <c r="Q3962" s="211">
        <v>30</v>
      </c>
      <c r="S3962" t="s">
        <v>2684</v>
      </c>
      <c r="T3962" t="s">
        <v>2685</v>
      </c>
      <c r="U3962" s="213">
        <v>1669</v>
      </c>
      <c r="V3962" t="s">
        <v>2187</v>
      </c>
      <c r="W3962" t="s">
        <v>2874</v>
      </c>
      <c r="X3962" t="s">
        <v>2688</v>
      </c>
      <c r="Y3962" t="s">
        <v>2689</v>
      </c>
      <c r="Z3962" t="s">
        <v>2690</v>
      </c>
      <c r="AA3962">
        <v>2130951</v>
      </c>
      <c r="AB3962" s="210">
        <v>37090.647222222222</v>
      </c>
      <c r="AC3962" s="210">
        <v>37090.647222222222</v>
      </c>
    </row>
    <row r="3963" spans="1:30" x14ac:dyDescent="0.2">
      <c r="A3963" s="44" t="str">
        <f t="shared" si="314"/>
        <v xml:space="preserve"> Metals Financial</v>
      </c>
      <c r="B3963" s="44" t="str">
        <f t="shared" si="315"/>
        <v/>
      </c>
      <c r="C3963" s="44" t="str">
        <f t="shared" si="316"/>
        <v>Metals</v>
      </c>
      <c r="D3963" s="44" t="str">
        <f t="shared" si="317"/>
        <v>Financial</v>
      </c>
      <c r="E3963" s="44">
        <f>IF(VLOOKUP(S3963,'DD-Lookup'!$J$6:$L$50,3,FALSE)="Monthly",(YEAR(AC3963)-YEAR(AB3963))*12+MONTH(AC3963)-MONTH(AB3963)+1,(AC3963-AB3963+1))</f>
        <v>1</v>
      </c>
      <c r="F3963" s="225">
        <f t="shared" si="318"/>
        <v>30</v>
      </c>
      <c r="G3963" s="214">
        <v>1249023</v>
      </c>
      <c r="H3963" s="210">
        <v>37026.458402777775</v>
      </c>
      <c r="I3963" t="s">
        <v>2186</v>
      </c>
      <c r="M3963" t="s">
        <v>3801</v>
      </c>
      <c r="N3963" t="s">
        <v>2682</v>
      </c>
      <c r="O3963" t="s">
        <v>2683</v>
      </c>
      <c r="P3963" s="211">
        <v>30</v>
      </c>
      <c r="S3963" t="s">
        <v>2684</v>
      </c>
      <c r="T3963" t="s">
        <v>2685</v>
      </c>
      <c r="U3963" s="213">
        <v>1671.5</v>
      </c>
      <c r="V3963" t="s">
        <v>2187</v>
      </c>
      <c r="W3963" t="s">
        <v>2874</v>
      </c>
      <c r="X3963" t="s">
        <v>2688</v>
      </c>
      <c r="Y3963" t="s">
        <v>2689</v>
      </c>
      <c r="Z3963" t="s">
        <v>2690</v>
      </c>
      <c r="AA3963">
        <v>2130949</v>
      </c>
    </row>
    <row r="3964" spans="1:30" x14ac:dyDescent="0.2">
      <c r="A3964" s="44" t="str">
        <f t="shared" si="314"/>
        <v>US Natural Gas Financial</v>
      </c>
      <c r="B3964" s="44" t="str">
        <f t="shared" si="315"/>
        <v>US</v>
      </c>
      <c r="C3964" s="44" t="str">
        <f t="shared" si="316"/>
        <v>Natural Gas</v>
      </c>
      <c r="D3964" s="44" t="str">
        <f t="shared" si="317"/>
        <v>Financial</v>
      </c>
      <c r="E3964" s="44">
        <f>IF(VLOOKUP(S3964,'DD-Lookup'!$J$6:$L$50,3,FALSE)="Monthly",(YEAR(AC3964)-YEAR(AB3964))*12+MONTH(AC3964)-MONTH(AB3964)+1,(AC3964-AB3964+1))</f>
        <v>153</v>
      </c>
      <c r="F3964" s="225">
        <f t="shared" si="318"/>
        <v>765000</v>
      </c>
      <c r="G3964" s="214">
        <v>1249024</v>
      </c>
      <c r="H3964" s="210">
        <v>37026.458425925928</v>
      </c>
      <c r="I3964" t="s">
        <v>1701</v>
      </c>
      <c r="M3964" t="s">
        <v>3795</v>
      </c>
      <c r="N3964" t="s">
        <v>3303</v>
      </c>
      <c r="O3964" t="s">
        <v>127</v>
      </c>
      <c r="P3964" s="211">
        <v>5000</v>
      </c>
      <c r="S3964" t="s">
        <v>3796</v>
      </c>
      <c r="T3964" t="s">
        <v>2685</v>
      </c>
      <c r="U3964" s="213">
        <v>-0.01</v>
      </c>
      <c r="V3964" t="s">
        <v>1703</v>
      </c>
      <c r="W3964" t="s">
        <v>1179</v>
      </c>
      <c r="X3964" t="s">
        <v>1180</v>
      </c>
      <c r="Y3964" t="s">
        <v>2803</v>
      </c>
      <c r="Z3964" t="s">
        <v>4117</v>
      </c>
      <c r="AA3964" t="s">
        <v>128</v>
      </c>
      <c r="AB3964" s="210">
        <v>37043.649305555555</v>
      </c>
      <c r="AC3964" s="210">
        <v>37195.649305555555</v>
      </c>
      <c r="AD3964">
        <f>(AC3964-AB3964+1)*SUM(P3964:Q3964)</f>
        <v>765000</v>
      </c>
    </row>
    <row r="3965" spans="1:30" x14ac:dyDescent="0.2">
      <c r="A3965" s="44" t="str">
        <f t="shared" si="314"/>
        <v>US Natural Gas Financial</v>
      </c>
      <c r="B3965" s="44" t="str">
        <f t="shared" si="315"/>
        <v>US</v>
      </c>
      <c r="C3965" s="44" t="str">
        <f t="shared" si="316"/>
        <v>Natural Gas</v>
      </c>
      <c r="D3965" s="44" t="str">
        <f t="shared" si="317"/>
        <v>Financial</v>
      </c>
      <c r="E3965" s="44">
        <f>IF(VLOOKUP(S3965,'DD-Lookup'!$J$6:$L$50,3,FALSE)="Monthly",(YEAR(AC3965)-YEAR(AB3965))*12+MONTH(AC3965)-MONTH(AB3965)+1,(AC3965-AB3965+1))</f>
        <v>153</v>
      </c>
      <c r="F3965" s="225">
        <f t="shared" si="318"/>
        <v>765000</v>
      </c>
      <c r="G3965" s="214">
        <v>1249025</v>
      </c>
      <c r="H3965" s="210">
        <v>37026.458518518521</v>
      </c>
      <c r="I3965" t="s">
        <v>3134</v>
      </c>
      <c r="M3965" t="s">
        <v>3795</v>
      </c>
      <c r="N3965" t="s">
        <v>3247</v>
      </c>
      <c r="O3965" t="s">
        <v>3430</v>
      </c>
      <c r="P3965" s="211">
        <v>5000</v>
      </c>
      <c r="S3965" t="s">
        <v>3796</v>
      </c>
      <c r="T3965" t="s">
        <v>2685</v>
      </c>
      <c r="U3965" s="213">
        <v>4.665</v>
      </c>
      <c r="V3965" t="s">
        <v>3514</v>
      </c>
      <c r="W3965" t="s">
        <v>3975</v>
      </c>
      <c r="X3965" t="s">
        <v>3250</v>
      </c>
      <c r="Y3965" t="s">
        <v>2803</v>
      </c>
      <c r="Z3965" t="s">
        <v>4117</v>
      </c>
      <c r="AA3965" t="s">
        <v>129</v>
      </c>
      <c r="AB3965" s="210">
        <v>37043</v>
      </c>
      <c r="AC3965" s="210">
        <v>37195</v>
      </c>
      <c r="AD3965">
        <f>(AC3965-AB3965+1)*SUM(P3965:Q3965)</f>
        <v>765000</v>
      </c>
    </row>
    <row r="3966" spans="1:30" x14ac:dyDescent="0.2">
      <c r="A3966" s="44" t="str">
        <f t="shared" si="314"/>
        <v>US Natural Gas Financial</v>
      </c>
      <c r="B3966" s="44" t="str">
        <f t="shared" si="315"/>
        <v>US</v>
      </c>
      <c r="C3966" s="44" t="str">
        <f t="shared" si="316"/>
        <v>Natural Gas</v>
      </c>
      <c r="D3966" s="44" t="str">
        <f t="shared" si="317"/>
        <v>Financial</v>
      </c>
      <c r="E3966" s="44">
        <f>IF(VLOOKUP(S3966,'DD-Lookup'!$J$6:$L$50,3,FALSE)="Monthly",(YEAR(AC3966)-YEAR(AB3966))*12+MONTH(AC3966)-MONTH(AB3966)+1,(AC3966-AB3966+1))</f>
        <v>30</v>
      </c>
      <c r="F3966" s="225">
        <f t="shared" si="318"/>
        <v>3000</v>
      </c>
      <c r="G3966" s="214">
        <v>1249026</v>
      </c>
      <c r="H3966" s="210">
        <v>37026.458611111113</v>
      </c>
      <c r="I3966" t="s">
        <v>3045</v>
      </c>
      <c r="M3966" t="s">
        <v>3795</v>
      </c>
      <c r="N3966" t="s">
        <v>1213</v>
      </c>
      <c r="O3966" t="s">
        <v>109</v>
      </c>
      <c r="Q3966" s="211">
        <v>100</v>
      </c>
      <c r="S3966" t="s">
        <v>1215</v>
      </c>
      <c r="T3966" t="s">
        <v>2685</v>
      </c>
      <c r="U3966" s="213">
        <v>0.16</v>
      </c>
      <c r="V3966" t="s">
        <v>1548</v>
      </c>
      <c r="W3966" t="s">
        <v>1216</v>
      </c>
      <c r="X3966" t="s">
        <v>1217</v>
      </c>
      <c r="Y3966" t="s">
        <v>2803</v>
      </c>
      <c r="Z3966" t="s">
        <v>4117</v>
      </c>
      <c r="AA3966" t="s">
        <v>130</v>
      </c>
      <c r="AB3966" s="210">
        <v>37043</v>
      </c>
      <c r="AC3966" s="210">
        <v>37072</v>
      </c>
      <c r="AD3966">
        <f>(AC3966-AB3966+1)*SUM(P3966:Q3966)</f>
        <v>3000</v>
      </c>
    </row>
    <row r="3967" spans="1:30" x14ac:dyDescent="0.2">
      <c r="A3967" s="44" t="str">
        <f t="shared" si="314"/>
        <v>US Natural Gas Financial</v>
      </c>
      <c r="B3967" s="44" t="str">
        <f t="shared" si="315"/>
        <v>US</v>
      </c>
      <c r="C3967" s="44" t="str">
        <f t="shared" si="316"/>
        <v>Natural Gas</v>
      </c>
      <c r="D3967" s="44" t="str">
        <f t="shared" si="317"/>
        <v>Financial</v>
      </c>
      <c r="E3967" s="44">
        <f>IF(VLOOKUP(S3967,'DD-Lookup'!$J$6:$L$50,3,FALSE)="Monthly",(YEAR(AC3967)-YEAR(AB3967))*12+MONTH(AC3967)-MONTH(AB3967)+1,(AC3967-AB3967+1))</f>
        <v>365</v>
      </c>
      <c r="F3967" s="225">
        <f t="shared" si="318"/>
        <v>1825000</v>
      </c>
      <c r="G3967" s="214">
        <v>1249028</v>
      </c>
      <c r="H3967" s="210">
        <v>37026.458668981482</v>
      </c>
      <c r="I3967" t="s">
        <v>3389</v>
      </c>
      <c r="M3967" t="s">
        <v>3795</v>
      </c>
      <c r="N3967" t="s">
        <v>3247</v>
      </c>
      <c r="O3967" t="s">
        <v>3418</v>
      </c>
      <c r="Q3967" s="211">
        <v>5000</v>
      </c>
      <c r="S3967" t="s">
        <v>3796</v>
      </c>
      <c r="T3967" t="s">
        <v>2685</v>
      </c>
      <c r="U3967" s="213">
        <v>4.57</v>
      </c>
      <c r="V3967" t="s">
        <v>1998</v>
      </c>
      <c r="W3967" t="s">
        <v>3975</v>
      </c>
      <c r="X3967" t="s">
        <v>3250</v>
      </c>
      <c r="Y3967" t="s">
        <v>2803</v>
      </c>
      <c r="Z3967" t="s">
        <v>4117</v>
      </c>
      <c r="AA3967" t="s">
        <v>131</v>
      </c>
      <c r="AB3967" s="210">
        <v>37257.875</v>
      </c>
      <c r="AC3967" s="210">
        <v>37621.875</v>
      </c>
      <c r="AD3967">
        <f>(AC3967-AB3967+1)*SUM(P3967:Q3967)</f>
        <v>1825000</v>
      </c>
    </row>
    <row r="3968" spans="1:30" x14ac:dyDescent="0.2">
      <c r="A3968" s="44" t="str">
        <f t="shared" si="314"/>
        <v xml:space="preserve"> Natural Gas Physical</v>
      </c>
      <c r="B3968" s="44" t="str">
        <f t="shared" si="315"/>
        <v/>
      </c>
      <c r="C3968" s="44" t="str">
        <f t="shared" si="316"/>
        <v>Natural Gas</v>
      </c>
      <c r="D3968" s="44" t="str">
        <f t="shared" si="317"/>
        <v>Physical</v>
      </c>
      <c r="E3968" s="44">
        <f>IF(VLOOKUP(S3968,'DD-Lookup'!$J$6:$L$50,3,FALSE)="Monthly",(YEAR(AC3968)-YEAR(AB3968))*12+MONTH(AC3968)-MONTH(AB3968)+1,(AC3968-AB3968+1))</f>
        <v>3</v>
      </c>
      <c r="F3968" s="225">
        <f t="shared" si="318"/>
        <v>150000</v>
      </c>
      <c r="G3968" s="214">
        <v>1249029</v>
      </c>
      <c r="H3968" s="210">
        <v>37026.458819444444</v>
      </c>
      <c r="I3968" t="s">
        <v>2845</v>
      </c>
      <c r="M3968" t="s">
        <v>3795</v>
      </c>
      <c r="N3968" t="s">
        <v>2837</v>
      </c>
      <c r="O3968" t="s">
        <v>2868</v>
      </c>
      <c r="Q3968" s="211">
        <v>50000</v>
      </c>
      <c r="S3968" t="s">
        <v>2839</v>
      </c>
      <c r="T3968" t="s">
        <v>2840</v>
      </c>
      <c r="U3968" s="213">
        <v>21.4</v>
      </c>
      <c r="V3968" t="s">
        <v>2949</v>
      </c>
      <c r="W3968" t="s">
        <v>2863</v>
      </c>
      <c r="X3968" t="s">
        <v>2843</v>
      </c>
      <c r="Y3968" t="s">
        <v>2844</v>
      </c>
      <c r="Z3968" t="s">
        <v>2712</v>
      </c>
      <c r="AA3968">
        <v>102974</v>
      </c>
      <c r="AB3968" s="210">
        <v>37027.875</v>
      </c>
      <c r="AC3968" s="210">
        <v>37029.875</v>
      </c>
    </row>
    <row r="3969" spans="1:30" x14ac:dyDescent="0.2">
      <c r="A3969" s="44" t="str">
        <f t="shared" si="314"/>
        <v>US Natural Gas Financial</v>
      </c>
      <c r="B3969" s="44" t="str">
        <f t="shared" si="315"/>
        <v>US</v>
      </c>
      <c r="C3969" s="44" t="str">
        <f t="shared" si="316"/>
        <v>Natural Gas</v>
      </c>
      <c r="D3969" s="44" t="str">
        <f t="shared" si="317"/>
        <v>Financial</v>
      </c>
      <c r="E3969" s="44">
        <f>IF(VLOOKUP(S3969,'DD-Lookup'!$J$6:$L$50,3,FALSE)="Monthly",(YEAR(AC3969)-YEAR(AB3969))*12+MONTH(AC3969)-MONTH(AB3969)+1,(AC3969-AB3969+1))</f>
        <v>30</v>
      </c>
      <c r="F3969" s="225">
        <f t="shared" si="318"/>
        <v>300000</v>
      </c>
      <c r="G3969" s="214">
        <v>1249030</v>
      </c>
      <c r="H3969" s="210">
        <v>37026.45888888889</v>
      </c>
      <c r="I3969" t="s">
        <v>1056</v>
      </c>
      <c r="M3969" t="s">
        <v>3795</v>
      </c>
      <c r="N3969" t="s">
        <v>3303</v>
      </c>
      <c r="O3969" t="s">
        <v>1886</v>
      </c>
      <c r="Q3969" s="211">
        <v>10000</v>
      </c>
      <c r="S3969" t="s">
        <v>3796</v>
      </c>
      <c r="T3969" t="s">
        <v>2685</v>
      </c>
      <c r="U3969" s="213">
        <v>-0.08</v>
      </c>
      <c r="V3969" t="s">
        <v>1314</v>
      </c>
      <c r="W3969" t="s">
        <v>3750</v>
      </c>
      <c r="X3969" t="s">
        <v>3751</v>
      </c>
      <c r="Y3969" t="s">
        <v>2803</v>
      </c>
      <c r="Z3969" t="s">
        <v>4117</v>
      </c>
      <c r="AA3969" t="s">
        <v>132</v>
      </c>
      <c r="AB3969" s="210">
        <v>37043.875</v>
      </c>
      <c r="AC3969" s="210">
        <v>37072.875</v>
      </c>
      <c r="AD3969">
        <f t="shared" ref="AD3969:AD3975" si="319">(AC3969-AB3969+1)*SUM(P3969:Q3969)</f>
        <v>300000</v>
      </c>
    </row>
    <row r="3970" spans="1:30" x14ac:dyDescent="0.2">
      <c r="A3970" s="44" t="str">
        <f t="shared" si="314"/>
        <v>US Natural Gas Financial</v>
      </c>
      <c r="B3970" s="44" t="str">
        <f t="shared" si="315"/>
        <v>US</v>
      </c>
      <c r="C3970" s="44" t="str">
        <f t="shared" si="316"/>
        <v>Natural Gas</v>
      </c>
      <c r="D3970" s="44" t="str">
        <f t="shared" si="317"/>
        <v>Financial</v>
      </c>
      <c r="E3970" s="44">
        <f>IF(VLOOKUP(S3970,'DD-Lookup'!$J$6:$L$50,3,FALSE)="Monthly",(YEAR(AC3970)-YEAR(AB3970))*12+MONTH(AC3970)-MONTH(AB3970)+1,(AC3970-AB3970+1))</f>
        <v>30</v>
      </c>
      <c r="F3970" s="225">
        <f t="shared" si="318"/>
        <v>3000</v>
      </c>
      <c r="G3970" s="214">
        <v>1249031</v>
      </c>
      <c r="H3970" s="210">
        <v>37026.45890046296</v>
      </c>
      <c r="I3970" t="s">
        <v>3045</v>
      </c>
      <c r="M3970" t="s">
        <v>3795</v>
      </c>
      <c r="N3970" t="s">
        <v>1213</v>
      </c>
      <c r="O3970" t="s">
        <v>109</v>
      </c>
      <c r="Q3970" s="211">
        <v>100</v>
      </c>
      <c r="S3970" t="s">
        <v>1215</v>
      </c>
      <c r="T3970" t="s">
        <v>2685</v>
      </c>
      <c r="U3970" s="213">
        <v>0.16250000000000001</v>
      </c>
      <c r="V3970" t="s">
        <v>1548</v>
      </c>
      <c r="W3970" t="s">
        <v>1216</v>
      </c>
      <c r="X3970" t="s">
        <v>1217</v>
      </c>
      <c r="Y3970" t="s">
        <v>2803</v>
      </c>
      <c r="Z3970" t="s">
        <v>4117</v>
      </c>
      <c r="AA3970" t="s">
        <v>133</v>
      </c>
      <c r="AB3970" s="210">
        <v>37043</v>
      </c>
      <c r="AC3970" s="210">
        <v>37072</v>
      </c>
      <c r="AD3970">
        <f t="shared" si="319"/>
        <v>3000</v>
      </c>
    </row>
    <row r="3971" spans="1:30" x14ac:dyDescent="0.2">
      <c r="A3971" s="44" t="str">
        <f t="shared" si="314"/>
        <v>US Natural Gas Financial</v>
      </c>
      <c r="B3971" s="44" t="str">
        <f t="shared" si="315"/>
        <v>US</v>
      </c>
      <c r="C3971" s="44" t="str">
        <f t="shared" si="316"/>
        <v>Natural Gas</v>
      </c>
      <c r="D3971" s="44" t="str">
        <f t="shared" si="317"/>
        <v>Financial</v>
      </c>
      <c r="E3971" s="44">
        <f>IF(VLOOKUP(S3971,'DD-Lookup'!$J$6:$L$50,3,FALSE)="Monthly",(YEAR(AC3971)-YEAR(AB3971))*12+MONTH(AC3971)-MONTH(AB3971)+1,(AC3971-AB3971+1))</f>
        <v>151</v>
      </c>
      <c r="F3971" s="225">
        <f t="shared" si="318"/>
        <v>377500</v>
      </c>
      <c r="G3971" s="214">
        <v>1249033</v>
      </c>
      <c r="H3971" s="210">
        <v>37026.45894675926</v>
      </c>
      <c r="I3971" t="s">
        <v>3093</v>
      </c>
      <c r="M3971" t="s">
        <v>3795</v>
      </c>
      <c r="N3971" t="s">
        <v>3247</v>
      </c>
      <c r="O3971" t="s">
        <v>3346</v>
      </c>
      <c r="P3971" s="211">
        <v>2500</v>
      </c>
      <c r="S3971" t="s">
        <v>3796</v>
      </c>
      <c r="T3971" t="s">
        <v>2685</v>
      </c>
      <c r="U3971" s="213">
        <v>4.9649999999999999</v>
      </c>
      <c r="V3971" t="s">
        <v>2511</v>
      </c>
      <c r="W3971" t="s">
        <v>3975</v>
      </c>
      <c r="X3971" t="s">
        <v>3250</v>
      </c>
      <c r="Y3971" t="s">
        <v>2803</v>
      </c>
      <c r="Z3971" t="s">
        <v>4117</v>
      </c>
      <c r="AA3971" t="s">
        <v>134</v>
      </c>
      <c r="AB3971" s="210">
        <v>37196</v>
      </c>
      <c r="AC3971" s="210">
        <v>37346</v>
      </c>
      <c r="AD3971">
        <f t="shared" si="319"/>
        <v>377500</v>
      </c>
    </row>
    <row r="3972" spans="1:30" x14ac:dyDescent="0.2">
      <c r="A3972" s="44" t="str">
        <f t="shared" si="314"/>
        <v>US Natural Gas Financial</v>
      </c>
      <c r="B3972" s="44" t="str">
        <f t="shared" si="315"/>
        <v>US</v>
      </c>
      <c r="C3972" s="44" t="str">
        <f t="shared" si="316"/>
        <v>Natural Gas</v>
      </c>
      <c r="D3972" s="44" t="str">
        <f t="shared" si="317"/>
        <v>Financial</v>
      </c>
      <c r="E3972" s="44">
        <f>IF(VLOOKUP(S3972,'DD-Lookup'!$J$6:$L$50,3,FALSE)="Monthly",(YEAR(AC3972)-YEAR(AB3972))*12+MONTH(AC3972)-MONTH(AB3972)+1,(AC3972-AB3972+1))</f>
        <v>15</v>
      </c>
      <c r="F3972" s="225">
        <f t="shared" si="318"/>
        <v>225000</v>
      </c>
      <c r="G3972" s="214">
        <v>1249035</v>
      </c>
      <c r="H3972" s="210">
        <v>37026.458958333336</v>
      </c>
      <c r="I3972" t="s">
        <v>1195</v>
      </c>
      <c r="M3972" t="s">
        <v>3795</v>
      </c>
      <c r="N3972" t="s">
        <v>3247</v>
      </c>
      <c r="O3972" t="s">
        <v>135</v>
      </c>
      <c r="Q3972" s="211">
        <v>15000</v>
      </c>
      <c r="S3972" t="s">
        <v>3796</v>
      </c>
      <c r="T3972" t="s">
        <v>2685</v>
      </c>
      <c r="U3972" s="213">
        <v>4.51</v>
      </c>
      <c r="V3972" t="s">
        <v>1196</v>
      </c>
      <c r="W3972" t="s">
        <v>3424</v>
      </c>
      <c r="X3972" t="s">
        <v>3425</v>
      </c>
      <c r="Y3972" t="s">
        <v>2803</v>
      </c>
      <c r="Z3972" t="s">
        <v>4117</v>
      </c>
      <c r="AA3972" t="s">
        <v>136</v>
      </c>
      <c r="AB3972" s="210">
        <v>37028.875</v>
      </c>
      <c r="AC3972" s="210">
        <v>37042.875</v>
      </c>
      <c r="AD3972">
        <f t="shared" si="319"/>
        <v>225000</v>
      </c>
    </row>
    <row r="3973" spans="1:30" x14ac:dyDescent="0.2">
      <c r="A3973" s="44" t="str">
        <f t="shared" si="314"/>
        <v>US Natural Gas Financial</v>
      </c>
      <c r="B3973" s="44" t="str">
        <f t="shared" si="315"/>
        <v>US</v>
      </c>
      <c r="C3973" s="44" t="str">
        <f t="shared" si="316"/>
        <v>Natural Gas</v>
      </c>
      <c r="D3973" s="44" t="str">
        <f t="shared" si="317"/>
        <v>Financial</v>
      </c>
      <c r="E3973" s="44">
        <f>IF(VLOOKUP(S3973,'DD-Lookup'!$J$6:$L$50,3,FALSE)="Monthly",(YEAR(AC3973)-YEAR(AB3973))*12+MONTH(AC3973)-MONTH(AB3973)+1,(AC3973-AB3973+1))</f>
        <v>153</v>
      </c>
      <c r="F3973" s="225">
        <f t="shared" si="318"/>
        <v>765000</v>
      </c>
      <c r="G3973" s="214">
        <v>1249036</v>
      </c>
      <c r="H3973" s="210">
        <v>37026.458969907406</v>
      </c>
      <c r="I3973" t="s">
        <v>3822</v>
      </c>
      <c r="M3973" t="s">
        <v>3795</v>
      </c>
      <c r="N3973" t="s">
        <v>3247</v>
      </c>
      <c r="O3973" t="s">
        <v>3430</v>
      </c>
      <c r="Q3973" s="211">
        <v>5000</v>
      </c>
      <c r="S3973" t="s">
        <v>3796</v>
      </c>
      <c r="T3973" t="s">
        <v>2685</v>
      </c>
      <c r="U3973" s="213">
        <v>4.6749999999999998</v>
      </c>
      <c r="V3973" t="s">
        <v>1784</v>
      </c>
      <c r="W3973" t="s">
        <v>3975</v>
      </c>
      <c r="X3973" t="s">
        <v>3250</v>
      </c>
      <c r="Y3973" t="s">
        <v>2803</v>
      </c>
      <c r="Z3973" t="s">
        <v>4117</v>
      </c>
      <c r="AA3973" t="s">
        <v>137</v>
      </c>
      <c r="AB3973" s="210">
        <v>37043</v>
      </c>
      <c r="AC3973" s="210">
        <v>37195</v>
      </c>
      <c r="AD3973">
        <f t="shared" si="319"/>
        <v>765000</v>
      </c>
    </row>
    <row r="3974" spans="1:30" x14ac:dyDescent="0.2">
      <c r="A3974" s="44" t="str">
        <f t="shared" si="314"/>
        <v>US Natural Gas Financial</v>
      </c>
      <c r="B3974" s="44" t="str">
        <f t="shared" si="315"/>
        <v>US</v>
      </c>
      <c r="C3974" s="44" t="str">
        <f t="shared" si="316"/>
        <v>Natural Gas</v>
      </c>
      <c r="D3974" s="44" t="str">
        <f t="shared" si="317"/>
        <v>Financial</v>
      </c>
      <c r="E3974" s="44">
        <f>IF(VLOOKUP(S3974,'DD-Lookup'!$J$6:$L$50,3,FALSE)="Monthly",(YEAR(AC3974)-YEAR(AB3974))*12+MONTH(AC3974)-MONTH(AB3974)+1,(AC3974-AB3974+1))</f>
        <v>153</v>
      </c>
      <c r="F3974" s="225">
        <f t="shared" si="318"/>
        <v>765000</v>
      </c>
      <c r="G3974" s="214">
        <v>1249037</v>
      </c>
      <c r="H3974" s="210">
        <v>37026.459178240744</v>
      </c>
      <c r="I3974" t="s">
        <v>2623</v>
      </c>
      <c r="M3974" t="s">
        <v>3795</v>
      </c>
      <c r="N3974" t="s">
        <v>3247</v>
      </c>
      <c r="O3974" t="s">
        <v>3430</v>
      </c>
      <c r="Q3974" s="211">
        <v>5000</v>
      </c>
      <c r="S3974" t="s">
        <v>3796</v>
      </c>
      <c r="T3974" t="s">
        <v>2685</v>
      </c>
      <c r="U3974" s="213">
        <v>4.6749999999999998</v>
      </c>
      <c r="V3974" t="s">
        <v>1460</v>
      </c>
      <c r="W3974" t="s">
        <v>3975</v>
      </c>
      <c r="X3974" t="s">
        <v>3250</v>
      </c>
      <c r="Y3974" t="s">
        <v>2803</v>
      </c>
      <c r="Z3974" t="s">
        <v>4117</v>
      </c>
      <c r="AA3974" t="s">
        <v>138</v>
      </c>
      <c r="AB3974" s="210">
        <v>37043</v>
      </c>
      <c r="AC3974" s="210">
        <v>37195</v>
      </c>
      <c r="AD3974">
        <f t="shared" si="319"/>
        <v>765000</v>
      </c>
    </row>
    <row r="3975" spans="1:30" x14ac:dyDescent="0.2">
      <c r="A3975" s="44" t="str">
        <f t="shared" si="314"/>
        <v>US Natural Gas Financial</v>
      </c>
      <c r="B3975" s="44" t="str">
        <f t="shared" si="315"/>
        <v>US</v>
      </c>
      <c r="C3975" s="44" t="str">
        <f t="shared" si="316"/>
        <v>Natural Gas</v>
      </c>
      <c r="D3975" s="44" t="str">
        <f t="shared" si="317"/>
        <v>Financial</v>
      </c>
      <c r="E3975" s="44">
        <f>IF(VLOOKUP(S3975,'DD-Lookup'!$J$6:$L$50,3,FALSE)="Monthly",(YEAR(AC3975)-YEAR(AB3975))*12+MONTH(AC3975)-MONTH(AB3975)+1,(AC3975-AB3975+1))</f>
        <v>30</v>
      </c>
      <c r="F3975" s="225">
        <f t="shared" si="318"/>
        <v>3000</v>
      </c>
      <c r="G3975" s="214">
        <v>1249038</v>
      </c>
      <c r="H3975" s="210">
        <v>37026.459224537037</v>
      </c>
      <c r="I3975" t="s">
        <v>3045</v>
      </c>
      <c r="M3975" t="s">
        <v>3795</v>
      </c>
      <c r="N3975" t="s">
        <v>1213</v>
      </c>
      <c r="O3975" t="s">
        <v>109</v>
      </c>
      <c r="Q3975" s="211">
        <v>100</v>
      </c>
      <c r="S3975" t="s">
        <v>1215</v>
      </c>
      <c r="T3975" t="s">
        <v>2685</v>
      </c>
      <c r="U3975" s="213">
        <v>0.16500000000000001</v>
      </c>
      <c r="V3975" t="s">
        <v>1548</v>
      </c>
      <c r="W3975" t="s">
        <v>1216</v>
      </c>
      <c r="X3975" t="s">
        <v>1217</v>
      </c>
      <c r="Y3975" t="s">
        <v>2803</v>
      </c>
      <c r="Z3975" t="s">
        <v>4117</v>
      </c>
      <c r="AA3975" t="s">
        <v>139</v>
      </c>
      <c r="AB3975" s="210">
        <v>37043</v>
      </c>
      <c r="AC3975" s="210">
        <v>37072</v>
      </c>
      <c r="AD3975">
        <f t="shared" si="319"/>
        <v>3000</v>
      </c>
    </row>
    <row r="3976" spans="1:30" x14ac:dyDescent="0.2">
      <c r="A3976" s="44" t="str">
        <f t="shared" si="314"/>
        <v xml:space="preserve"> Natural Gas Physical</v>
      </c>
      <c r="B3976" s="44" t="str">
        <f t="shared" si="315"/>
        <v/>
      </c>
      <c r="C3976" s="44" t="str">
        <f t="shared" si="316"/>
        <v>Natural Gas</v>
      </c>
      <c r="D3976" s="44" t="str">
        <f t="shared" si="317"/>
        <v>Physical</v>
      </c>
      <c r="E3976" s="44">
        <f>IF(VLOOKUP(S3976,'DD-Lookup'!$J$6:$L$50,3,FALSE)="Monthly",(YEAR(AC3976)-YEAR(AB3976))*12+MONTH(AC3976)-MONTH(AB3976)+1,(AC3976-AB3976+1))</f>
        <v>1</v>
      </c>
      <c r="F3976" s="225">
        <f t="shared" si="318"/>
        <v>2000</v>
      </c>
      <c r="G3976" s="214">
        <v>1249040</v>
      </c>
      <c r="H3976" s="210">
        <v>37026.459467592591</v>
      </c>
      <c r="I3976" t="s">
        <v>2164</v>
      </c>
      <c r="M3976" t="s">
        <v>3795</v>
      </c>
      <c r="N3976" t="s">
        <v>3623</v>
      </c>
      <c r="O3976" t="s">
        <v>3624</v>
      </c>
      <c r="P3976" s="211">
        <v>2000</v>
      </c>
      <c r="S3976" t="s">
        <v>4320</v>
      </c>
      <c r="T3976" t="s">
        <v>3625</v>
      </c>
      <c r="U3976" s="213">
        <v>6.07</v>
      </c>
      <c r="V3976" t="s">
        <v>2165</v>
      </c>
      <c r="W3976" t="s">
        <v>3627</v>
      </c>
      <c r="X3976" t="s">
        <v>3628</v>
      </c>
      <c r="Y3976" t="s">
        <v>3280</v>
      </c>
      <c r="Z3976" t="s">
        <v>4118</v>
      </c>
      <c r="AA3976">
        <v>790745</v>
      </c>
      <c r="AB3976" s="210">
        <v>37026.875</v>
      </c>
      <c r="AC3976" s="210">
        <v>37026.875</v>
      </c>
    </row>
    <row r="3977" spans="1:30" x14ac:dyDescent="0.2">
      <c r="A3977" s="44" t="str">
        <f t="shared" si="314"/>
        <v>US Natural Gas Financial</v>
      </c>
      <c r="B3977" s="44" t="str">
        <f t="shared" si="315"/>
        <v>US</v>
      </c>
      <c r="C3977" s="44" t="str">
        <f t="shared" si="316"/>
        <v>Natural Gas</v>
      </c>
      <c r="D3977" s="44" t="str">
        <f t="shared" si="317"/>
        <v>Financial</v>
      </c>
      <c r="E3977" s="44">
        <f>IF(VLOOKUP(S3977,'DD-Lookup'!$J$6:$L$50,3,FALSE)="Monthly",(YEAR(AC3977)-YEAR(AB3977))*12+MONTH(AC3977)-MONTH(AB3977)+1,(AC3977-AB3977+1))</f>
        <v>30</v>
      </c>
      <c r="F3977" s="225">
        <f t="shared" si="318"/>
        <v>150000</v>
      </c>
      <c r="G3977" s="214">
        <v>1249041</v>
      </c>
      <c r="H3977" s="210">
        <v>37026.459664351853</v>
      </c>
      <c r="I3977" t="s">
        <v>3287</v>
      </c>
      <c r="M3977" t="s">
        <v>3795</v>
      </c>
      <c r="N3977" t="s">
        <v>3303</v>
      </c>
      <c r="O3977" t="s">
        <v>1341</v>
      </c>
      <c r="P3977" s="211">
        <v>5000</v>
      </c>
      <c r="S3977" t="s">
        <v>3796</v>
      </c>
      <c r="T3977" t="s">
        <v>2685</v>
      </c>
      <c r="U3977" s="213">
        <v>-0.81</v>
      </c>
      <c r="V3977" t="s">
        <v>1146</v>
      </c>
      <c r="W3977" t="s">
        <v>1342</v>
      </c>
      <c r="X3977" t="s">
        <v>1343</v>
      </c>
      <c r="Y3977" t="s">
        <v>2803</v>
      </c>
      <c r="Z3977" t="s">
        <v>4117</v>
      </c>
      <c r="AA3977" t="s">
        <v>140</v>
      </c>
      <c r="AB3977" s="210">
        <v>37043.875</v>
      </c>
      <c r="AC3977" s="210">
        <v>37072.875</v>
      </c>
      <c r="AD3977">
        <f>(AC3977-AB3977+1)*SUM(P3977:Q3977)</f>
        <v>150000</v>
      </c>
    </row>
    <row r="3978" spans="1:30" x14ac:dyDescent="0.2">
      <c r="A3978" s="44" t="str">
        <f t="shared" si="314"/>
        <v xml:space="preserve"> Natural Gas Physical</v>
      </c>
      <c r="B3978" s="44" t="str">
        <f t="shared" si="315"/>
        <v/>
      </c>
      <c r="C3978" s="44" t="str">
        <f t="shared" si="316"/>
        <v>Natural Gas</v>
      </c>
      <c r="D3978" s="44" t="str">
        <f t="shared" si="317"/>
        <v>Physical</v>
      </c>
      <c r="E3978" s="44">
        <f>IF(VLOOKUP(S3978,'DD-Lookup'!$J$6:$L$50,3,FALSE)="Monthly",(YEAR(AC3978)-YEAR(AB3978))*12+MONTH(AC3978)-MONTH(AB3978)+1,(AC3978-AB3978+1))</f>
        <v>1</v>
      </c>
      <c r="F3978" s="225">
        <f t="shared" si="318"/>
        <v>5000</v>
      </c>
      <c r="G3978" s="214">
        <v>1249046</v>
      </c>
      <c r="H3978" s="210">
        <v>37026.459953703707</v>
      </c>
      <c r="I3978" t="s">
        <v>2358</v>
      </c>
      <c r="M3978" t="s">
        <v>3795</v>
      </c>
      <c r="N3978" t="s">
        <v>3623</v>
      </c>
      <c r="O3978" t="s">
        <v>3624</v>
      </c>
      <c r="P3978" s="211">
        <v>5000</v>
      </c>
      <c r="S3978" t="s">
        <v>4320</v>
      </c>
      <c r="T3978" t="s">
        <v>3625</v>
      </c>
      <c r="U3978" s="213">
        <v>6.0750000000000002</v>
      </c>
      <c r="V3978" t="s">
        <v>2359</v>
      </c>
      <c r="W3978" t="s">
        <v>3627</v>
      </c>
      <c r="X3978" t="s">
        <v>3628</v>
      </c>
      <c r="Y3978" t="s">
        <v>3280</v>
      </c>
      <c r="Z3978" t="s">
        <v>4118</v>
      </c>
      <c r="AA3978">
        <v>790747</v>
      </c>
      <c r="AB3978" s="210">
        <v>37026.875</v>
      </c>
      <c r="AC3978" s="210">
        <v>37026.875</v>
      </c>
    </row>
    <row r="3979" spans="1:30" x14ac:dyDescent="0.2">
      <c r="A3979" s="44" t="str">
        <f t="shared" ref="A3979:A4042" si="320">B3979&amp;" "&amp;C3979&amp;" "&amp;D3979</f>
        <v>US Natural Gas Financial</v>
      </c>
      <c r="B3979" s="44" t="str">
        <f t="shared" ref="B3979:B4042" si="321">IF((LEFT(N3979,2)="US"),"US","")</f>
        <v>US</v>
      </c>
      <c r="C3979" s="44" t="str">
        <f t="shared" ref="C3979:C4042" si="322">M3979</f>
        <v>Natural Gas</v>
      </c>
      <c r="D3979" s="44" t="str">
        <f t="shared" ref="D3979:D4042" si="323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30</v>
      </c>
      <c r="F3979" s="225">
        <f t="shared" ref="F3979:F4042" si="324">E3979*SUM(P3979:Q3979)</f>
        <v>3000</v>
      </c>
      <c r="G3979" s="214">
        <v>1249047</v>
      </c>
      <c r="H3979" s="210">
        <v>37026.459976851853</v>
      </c>
      <c r="I3979" t="s">
        <v>3256</v>
      </c>
      <c r="M3979" t="s">
        <v>3795</v>
      </c>
      <c r="N3979" t="s">
        <v>1485</v>
      </c>
      <c r="O3979" t="s">
        <v>2529</v>
      </c>
      <c r="P3979" s="211">
        <v>100</v>
      </c>
      <c r="S3979" t="s">
        <v>1215</v>
      </c>
      <c r="T3979" t="s">
        <v>2685</v>
      </c>
      <c r="U3979" s="213">
        <v>1.4999999999999999E-2</v>
      </c>
      <c r="V3979" t="s">
        <v>141</v>
      </c>
      <c r="W3979" t="s">
        <v>1216</v>
      </c>
      <c r="X3979" t="s">
        <v>1217</v>
      </c>
      <c r="Y3979" t="s">
        <v>2803</v>
      </c>
      <c r="Z3979" t="s">
        <v>4117</v>
      </c>
      <c r="AA3979" t="s">
        <v>142</v>
      </c>
      <c r="AB3979" s="210">
        <v>37043</v>
      </c>
      <c r="AC3979" s="210">
        <v>37072</v>
      </c>
      <c r="AD3979">
        <f>(AC3979-AB3979+1)*SUM(P3979:Q3979)</f>
        <v>3000</v>
      </c>
    </row>
    <row r="3980" spans="1:30" x14ac:dyDescent="0.2">
      <c r="A3980" s="44" t="str">
        <f t="shared" si="320"/>
        <v>US Natural Gas Financial</v>
      </c>
      <c r="B3980" s="44" t="str">
        <f t="shared" si="321"/>
        <v>US</v>
      </c>
      <c r="C3980" s="44" t="str">
        <f t="shared" si="322"/>
        <v>Natural Gas</v>
      </c>
      <c r="D3980" s="44" t="str">
        <f t="shared" si="323"/>
        <v>Financial</v>
      </c>
      <c r="E3980" s="44">
        <f>IF(VLOOKUP(S3980,'DD-Lookup'!$J$6:$L$50,3,FALSE)="Monthly",(YEAR(AC3980)-YEAR(AB3980))*12+MONTH(AC3980)-MONTH(AB3980)+1,(AC3980-AB3980+1))</f>
        <v>153</v>
      </c>
      <c r="F3980" s="225">
        <f t="shared" si="324"/>
        <v>765000</v>
      </c>
      <c r="G3980" s="214">
        <v>1249049</v>
      </c>
      <c r="H3980" s="210">
        <v>37026.460011574076</v>
      </c>
      <c r="I3980" t="s">
        <v>3045</v>
      </c>
      <c r="M3980" t="s">
        <v>3795</v>
      </c>
      <c r="N3980" t="s">
        <v>3247</v>
      </c>
      <c r="O3980" t="s">
        <v>3430</v>
      </c>
      <c r="Q3980" s="211">
        <v>5000</v>
      </c>
      <c r="S3980" t="s">
        <v>3796</v>
      </c>
      <c r="T3980" t="s">
        <v>2685</v>
      </c>
      <c r="U3980" s="213">
        <v>4.6900000000000004</v>
      </c>
      <c r="V3980" t="s">
        <v>1428</v>
      </c>
      <c r="W3980" t="s">
        <v>3975</v>
      </c>
      <c r="X3980" t="s">
        <v>3250</v>
      </c>
      <c r="Y3980" t="s">
        <v>2803</v>
      </c>
      <c r="Z3980" t="s">
        <v>4117</v>
      </c>
      <c r="AA3980" t="s">
        <v>143</v>
      </c>
      <c r="AB3980" s="210">
        <v>37043</v>
      </c>
      <c r="AC3980" s="210">
        <v>37195</v>
      </c>
      <c r="AD3980">
        <f>(AC3980-AB3980+1)*SUM(P3980:Q3980)</f>
        <v>765000</v>
      </c>
    </row>
    <row r="3981" spans="1:30" x14ac:dyDescent="0.2">
      <c r="A3981" s="44" t="str">
        <f t="shared" si="320"/>
        <v>US Natural Gas Financial</v>
      </c>
      <c r="B3981" s="44" t="str">
        <f t="shared" si="321"/>
        <v>US</v>
      </c>
      <c r="C3981" s="44" t="str">
        <f t="shared" si="322"/>
        <v>Natural Gas</v>
      </c>
      <c r="D3981" s="44" t="str">
        <f t="shared" si="323"/>
        <v>Financial</v>
      </c>
      <c r="E3981" s="44">
        <f>IF(VLOOKUP(S3981,'DD-Lookup'!$J$6:$L$50,3,FALSE)="Monthly",(YEAR(AC3981)-YEAR(AB3981))*12+MONTH(AC3981)-MONTH(AB3981)+1,(AC3981-AB3981+1))</f>
        <v>30</v>
      </c>
      <c r="F3981" s="225">
        <f t="shared" si="324"/>
        <v>375000</v>
      </c>
      <c r="G3981" s="214">
        <v>1249050</v>
      </c>
      <c r="H3981" s="210">
        <v>37026.460034722222</v>
      </c>
      <c r="I3981" t="s">
        <v>1630</v>
      </c>
      <c r="M3981" t="s">
        <v>3795</v>
      </c>
      <c r="N3981" t="s">
        <v>3247</v>
      </c>
      <c r="O3981" t="s">
        <v>3248</v>
      </c>
      <c r="Q3981" s="211">
        <v>12500</v>
      </c>
      <c r="S3981" t="s">
        <v>3796</v>
      </c>
      <c r="T3981" t="s">
        <v>2685</v>
      </c>
      <c r="U3981" s="213">
        <v>4.59</v>
      </c>
      <c r="V3981" t="s">
        <v>1631</v>
      </c>
      <c r="W3981" t="s">
        <v>3975</v>
      </c>
      <c r="X3981" t="s">
        <v>3250</v>
      </c>
      <c r="Y3981" t="s">
        <v>2803</v>
      </c>
      <c r="Z3981" t="s">
        <v>4117</v>
      </c>
      <c r="AA3981" t="s">
        <v>144</v>
      </c>
      <c r="AB3981" s="210">
        <v>37043.875</v>
      </c>
      <c r="AC3981" s="210">
        <v>37072.875</v>
      </c>
      <c r="AD3981">
        <f>(AC3981-AB3981+1)*SUM(P3981:Q3981)</f>
        <v>375000</v>
      </c>
    </row>
    <row r="3982" spans="1:30" x14ac:dyDescent="0.2">
      <c r="A3982" s="44" t="str">
        <f t="shared" si="320"/>
        <v>US Crude Financial</v>
      </c>
      <c r="B3982" s="44" t="str">
        <f t="shared" si="321"/>
        <v>US</v>
      </c>
      <c r="C3982" s="44" t="str">
        <f t="shared" si="322"/>
        <v>Crude</v>
      </c>
      <c r="D3982" s="44" t="str">
        <f t="shared" si="323"/>
        <v>Financial</v>
      </c>
      <c r="E3982" s="44">
        <f>IF(VLOOKUP(S3982,'DD-Lookup'!$J$6:$L$50,3,FALSE)="Monthly",(YEAR(AC3982)-YEAR(AB3982))*12+MONTH(AC3982)-MONTH(AB3982)+1,(AC3982-AB3982+1))</f>
        <v>1</v>
      </c>
      <c r="F3982" s="225">
        <f t="shared" si="324"/>
        <v>50000</v>
      </c>
      <c r="G3982" s="214">
        <v>1249051</v>
      </c>
      <c r="H3982" s="210">
        <v>37026.460092592592</v>
      </c>
      <c r="I3982" t="s">
        <v>3246</v>
      </c>
      <c r="M3982" t="s">
        <v>4216</v>
      </c>
      <c r="N3982" t="s">
        <v>3046</v>
      </c>
      <c r="O3982" t="s">
        <v>3047</v>
      </c>
      <c r="Q3982" s="211">
        <v>50000</v>
      </c>
      <c r="S3982" t="s">
        <v>3802</v>
      </c>
      <c r="T3982" t="s">
        <v>2685</v>
      </c>
      <c r="U3982" s="213">
        <v>28.8</v>
      </c>
      <c r="V3982" t="s">
        <v>1514</v>
      </c>
      <c r="W3982" t="s">
        <v>3049</v>
      </c>
      <c r="X3982" t="s">
        <v>3050</v>
      </c>
      <c r="Y3982" t="s">
        <v>2803</v>
      </c>
      <c r="Z3982" t="s">
        <v>4117</v>
      </c>
      <c r="AA3982" t="s">
        <v>145</v>
      </c>
      <c r="AB3982" s="210">
        <v>37043</v>
      </c>
      <c r="AC3982" s="210">
        <v>37072</v>
      </c>
    </row>
    <row r="3983" spans="1:30" x14ac:dyDescent="0.2">
      <c r="A3983" s="44" t="str">
        <f t="shared" si="320"/>
        <v>US Natural Gas Financial</v>
      </c>
      <c r="B3983" s="44" t="str">
        <f t="shared" si="321"/>
        <v>US</v>
      </c>
      <c r="C3983" s="44" t="str">
        <f t="shared" si="322"/>
        <v>Natural Gas</v>
      </c>
      <c r="D3983" s="44" t="str">
        <f t="shared" si="323"/>
        <v>Financial</v>
      </c>
      <c r="E3983" s="44">
        <f>IF(VLOOKUP(S3983,'DD-Lookup'!$J$6:$L$50,3,FALSE)="Monthly",(YEAR(AC3983)-YEAR(AB3983))*12+MONTH(AC3983)-MONTH(AB3983)+1,(AC3983-AB3983+1))</f>
        <v>365</v>
      </c>
      <c r="F3983" s="225">
        <f t="shared" si="324"/>
        <v>1825000</v>
      </c>
      <c r="G3983" s="214">
        <v>1249052</v>
      </c>
      <c r="H3983" s="210">
        <v>37026.460138888891</v>
      </c>
      <c r="I3983" t="s">
        <v>4237</v>
      </c>
      <c r="M3983" t="s">
        <v>3795</v>
      </c>
      <c r="N3983" t="s">
        <v>3247</v>
      </c>
      <c r="O3983" t="s">
        <v>3418</v>
      </c>
      <c r="Q3983" s="211">
        <v>5000</v>
      </c>
      <c r="S3983" t="s">
        <v>3796</v>
      </c>
      <c r="T3983" t="s">
        <v>2685</v>
      </c>
      <c r="U3983" s="213">
        <v>4.585</v>
      </c>
      <c r="V3983" t="s">
        <v>3546</v>
      </c>
      <c r="W3983" t="s">
        <v>3975</v>
      </c>
      <c r="X3983" t="s">
        <v>3250</v>
      </c>
      <c r="Y3983" t="s">
        <v>2803</v>
      </c>
      <c r="Z3983" t="s">
        <v>4117</v>
      </c>
      <c r="AA3983" t="s">
        <v>146</v>
      </c>
      <c r="AB3983" s="210">
        <v>37257.875</v>
      </c>
      <c r="AC3983" s="210">
        <v>37621.875</v>
      </c>
      <c r="AD3983">
        <f>(AC3983-AB3983+1)*SUM(P3983:Q3983)</f>
        <v>1825000</v>
      </c>
    </row>
    <row r="3984" spans="1:30" x14ac:dyDescent="0.2">
      <c r="A3984" s="44" t="str">
        <f t="shared" si="320"/>
        <v>US Natural Gas Financial</v>
      </c>
      <c r="B3984" s="44" t="str">
        <f t="shared" si="321"/>
        <v>US</v>
      </c>
      <c r="C3984" s="44" t="str">
        <f t="shared" si="322"/>
        <v>Natural Gas</v>
      </c>
      <c r="D3984" s="44" t="str">
        <f t="shared" si="323"/>
        <v>Financial</v>
      </c>
      <c r="E3984" s="44">
        <f>IF(VLOOKUP(S3984,'DD-Lookup'!$J$6:$L$50,3,FALSE)="Monthly",(YEAR(AC3984)-YEAR(AB3984))*12+MONTH(AC3984)-MONTH(AB3984)+1,(AC3984-AB3984+1))</f>
        <v>30</v>
      </c>
      <c r="F3984" s="225">
        <f t="shared" si="324"/>
        <v>150000</v>
      </c>
      <c r="G3984" s="214">
        <v>1249054</v>
      </c>
      <c r="H3984" s="210">
        <v>37026.460219907407</v>
      </c>
      <c r="I3984" t="s">
        <v>3163</v>
      </c>
      <c r="M3984" t="s">
        <v>3795</v>
      </c>
      <c r="N3984" t="s">
        <v>3247</v>
      </c>
      <c r="O3984" t="s">
        <v>3248</v>
      </c>
      <c r="Q3984" s="211">
        <v>5000</v>
      </c>
      <c r="S3984" t="s">
        <v>3796</v>
      </c>
      <c r="T3984" t="s">
        <v>2685</v>
      </c>
      <c r="U3984" s="213">
        <v>4.5949999999999998</v>
      </c>
      <c r="V3984" t="s">
        <v>1734</v>
      </c>
      <c r="W3984" t="s">
        <v>3975</v>
      </c>
      <c r="X3984" t="s">
        <v>3250</v>
      </c>
      <c r="Y3984" t="s">
        <v>2803</v>
      </c>
      <c r="Z3984" t="s">
        <v>4117</v>
      </c>
      <c r="AA3984" t="s">
        <v>147</v>
      </c>
      <c r="AB3984" s="210">
        <v>37043.875</v>
      </c>
      <c r="AC3984" s="210">
        <v>37072.875</v>
      </c>
      <c r="AD3984">
        <f>(AC3984-AB3984+1)*SUM(P3984:Q3984)</f>
        <v>150000</v>
      </c>
    </row>
    <row r="3985" spans="1:30" x14ac:dyDescent="0.2">
      <c r="A3985" s="44" t="str">
        <f t="shared" si="320"/>
        <v xml:space="preserve"> Natural Gas Physical</v>
      </c>
      <c r="B3985" s="44" t="str">
        <f t="shared" si="321"/>
        <v/>
      </c>
      <c r="C3985" s="44" t="str">
        <f t="shared" si="322"/>
        <v>Natural Gas</v>
      </c>
      <c r="D3985" s="44" t="str">
        <f t="shared" si="323"/>
        <v>Physical</v>
      </c>
      <c r="E3985" s="44">
        <f>IF(VLOOKUP(S3985,'DD-Lookup'!$J$6:$L$50,3,FALSE)="Monthly",(YEAR(AC3985)-YEAR(AB3985))*12+MONTH(AC3985)-MONTH(AB3985)+1,(AC3985-AB3985+1))</f>
        <v>30</v>
      </c>
      <c r="F3985" s="225">
        <f t="shared" si="324"/>
        <v>150000</v>
      </c>
      <c r="G3985" s="214">
        <v>1249055</v>
      </c>
      <c r="H3985" s="210">
        <v>37026.46025462963</v>
      </c>
      <c r="I3985" t="s">
        <v>3822</v>
      </c>
      <c r="M3985" t="s">
        <v>3795</v>
      </c>
      <c r="N3985" t="s">
        <v>3623</v>
      </c>
      <c r="O3985" t="s">
        <v>1707</v>
      </c>
      <c r="Q3985" s="211">
        <v>5000</v>
      </c>
      <c r="S3985" t="s">
        <v>4320</v>
      </c>
      <c r="T3985" t="s">
        <v>3625</v>
      </c>
      <c r="U3985" s="213">
        <v>6.27</v>
      </c>
      <c r="V3985" t="s">
        <v>2256</v>
      </c>
      <c r="W3985" t="s">
        <v>1471</v>
      </c>
      <c r="X3985" t="s">
        <v>3628</v>
      </c>
      <c r="Y3985" t="s">
        <v>3280</v>
      </c>
      <c r="Z3985" t="s">
        <v>4118</v>
      </c>
      <c r="AA3985">
        <v>790784</v>
      </c>
      <c r="AB3985" s="210">
        <v>37043.875</v>
      </c>
      <c r="AC3985" s="210">
        <v>37072.875</v>
      </c>
    </row>
    <row r="3986" spans="1:30" x14ac:dyDescent="0.2">
      <c r="A3986" s="44" t="str">
        <f t="shared" si="320"/>
        <v xml:space="preserve"> Natural Gas Financial</v>
      </c>
      <c r="B3986" s="44" t="str">
        <f t="shared" si="321"/>
        <v/>
      </c>
      <c r="C3986" s="44" t="str">
        <f t="shared" si="322"/>
        <v>Natural Gas</v>
      </c>
      <c r="D3986" s="44" t="str">
        <f t="shared" si="323"/>
        <v>Financial</v>
      </c>
      <c r="E3986" s="44">
        <f>IF(VLOOKUP(S3986,'DD-Lookup'!$J$6:$L$50,3,FALSE)="Monthly",(YEAR(AC3986)-YEAR(AB3986))*12+MONTH(AC3986)-MONTH(AB3986)+1,(AC3986-AB3986+1))</f>
        <v>151</v>
      </c>
      <c r="F3986" s="225">
        <f t="shared" si="324"/>
        <v>755000</v>
      </c>
      <c r="G3986" s="214">
        <v>1249056</v>
      </c>
      <c r="H3986" s="210">
        <v>37026.46025462963</v>
      </c>
      <c r="I3986" t="s">
        <v>3427</v>
      </c>
      <c r="M3986" t="s">
        <v>3795</v>
      </c>
      <c r="N3986" t="s">
        <v>2304</v>
      </c>
      <c r="O3986" t="s">
        <v>148</v>
      </c>
      <c r="Q3986" s="211">
        <v>5000</v>
      </c>
      <c r="S3986" t="s">
        <v>3796</v>
      </c>
      <c r="T3986" t="s">
        <v>2685</v>
      </c>
      <c r="U3986" s="213">
        <v>-0.27</v>
      </c>
      <c r="V3986" t="s">
        <v>2147</v>
      </c>
      <c r="W3986" t="s">
        <v>2306</v>
      </c>
      <c r="X3986" t="s">
        <v>2307</v>
      </c>
      <c r="Y3986" t="s">
        <v>2803</v>
      </c>
      <c r="Z3986" t="s">
        <v>4118</v>
      </c>
      <c r="AA3986" t="s">
        <v>149</v>
      </c>
      <c r="AB3986" s="210">
        <v>37196</v>
      </c>
      <c r="AC3986" s="210">
        <v>37346</v>
      </c>
    </row>
    <row r="3987" spans="1:30" x14ac:dyDescent="0.2">
      <c r="A3987" s="44" t="str">
        <f t="shared" si="320"/>
        <v>US Natural Gas Financial</v>
      </c>
      <c r="B3987" s="44" t="str">
        <f t="shared" si="321"/>
        <v>US</v>
      </c>
      <c r="C3987" s="44" t="str">
        <f t="shared" si="322"/>
        <v>Natural Gas</v>
      </c>
      <c r="D3987" s="44" t="str">
        <f t="shared" si="323"/>
        <v>Financial</v>
      </c>
      <c r="E3987" s="44">
        <f>IF(VLOOKUP(S3987,'DD-Lookup'!$J$6:$L$50,3,FALSE)="Monthly",(YEAR(AC3987)-YEAR(AB3987))*12+MONTH(AC3987)-MONTH(AB3987)+1,(AC3987-AB3987+1))</f>
        <v>30</v>
      </c>
      <c r="F3987" s="225">
        <f t="shared" si="324"/>
        <v>300000</v>
      </c>
      <c r="G3987" s="214">
        <v>1249057</v>
      </c>
      <c r="H3987" s="210">
        <v>37026.460266203707</v>
      </c>
      <c r="I3987" t="s">
        <v>1630</v>
      </c>
      <c r="M3987" t="s">
        <v>3795</v>
      </c>
      <c r="N3987" t="s">
        <v>3247</v>
      </c>
      <c r="O3987" t="s">
        <v>3248</v>
      </c>
      <c r="Q3987" s="211">
        <v>10000</v>
      </c>
      <c r="S3987" t="s">
        <v>3796</v>
      </c>
      <c r="T3987" t="s">
        <v>2685</v>
      </c>
      <c r="U3987" s="213">
        <v>4.5949999999999998</v>
      </c>
      <c r="V3987" t="s">
        <v>2098</v>
      </c>
      <c r="W3987" t="s">
        <v>3975</v>
      </c>
      <c r="X3987" t="s">
        <v>3250</v>
      </c>
      <c r="Y3987" t="s">
        <v>2803</v>
      </c>
      <c r="Z3987" t="s">
        <v>4117</v>
      </c>
      <c r="AA3987" t="s">
        <v>150</v>
      </c>
      <c r="AB3987" s="210">
        <v>37043.875</v>
      </c>
      <c r="AC3987" s="210">
        <v>37072.875</v>
      </c>
      <c r="AD3987">
        <f>(AC3987-AB3987+1)*SUM(P3987:Q3987)</f>
        <v>300000</v>
      </c>
    </row>
    <row r="3988" spans="1:30" x14ac:dyDescent="0.2">
      <c r="A3988" s="44" t="str">
        <f t="shared" si="320"/>
        <v>US Natural Gas Financial</v>
      </c>
      <c r="B3988" s="44" t="str">
        <f t="shared" si="321"/>
        <v>US</v>
      </c>
      <c r="C3988" s="44" t="str">
        <f t="shared" si="322"/>
        <v>Natural Gas</v>
      </c>
      <c r="D3988" s="44" t="str">
        <f t="shared" si="323"/>
        <v>Financial</v>
      </c>
      <c r="E3988" s="44">
        <f>IF(VLOOKUP(S3988,'DD-Lookup'!$J$6:$L$50,3,FALSE)="Monthly",(YEAR(AC3988)-YEAR(AB3988))*12+MONTH(AC3988)-MONTH(AB3988)+1,(AC3988-AB3988+1))</f>
        <v>151</v>
      </c>
      <c r="F3988" s="225">
        <f t="shared" si="324"/>
        <v>755000</v>
      </c>
      <c r="G3988" s="214">
        <v>1249058</v>
      </c>
      <c r="H3988" s="210">
        <v>37026.460416666669</v>
      </c>
      <c r="I3988" t="s">
        <v>3324</v>
      </c>
      <c r="M3988" t="s">
        <v>3795</v>
      </c>
      <c r="N3988" t="s">
        <v>3247</v>
      </c>
      <c r="O3988" t="s">
        <v>3346</v>
      </c>
      <c r="Q3988" s="211">
        <v>5000</v>
      </c>
      <c r="S3988" t="s">
        <v>3796</v>
      </c>
      <c r="T3988" t="s">
        <v>2685</v>
      </c>
      <c r="U3988" s="213">
        <v>5</v>
      </c>
      <c r="V3988" t="s">
        <v>1811</v>
      </c>
      <c r="W3988" t="s">
        <v>3975</v>
      </c>
      <c r="X3988" t="s">
        <v>3250</v>
      </c>
      <c r="Y3988" t="s">
        <v>2803</v>
      </c>
      <c r="Z3988" t="s">
        <v>4117</v>
      </c>
      <c r="AA3988" t="s">
        <v>151</v>
      </c>
      <c r="AB3988" s="210">
        <v>37196</v>
      </c>
      <c r="AC3988" s="210">
        <v>37346</v>
      </c>
      <c r="AD3988">
        <f>(AC3988-AB3988+1)*SUM(P3988:Q3988)</f>
        <v>755000</v>
      </c>
    </row>
    <row r="3989" spans="1:30" x14ac:dyDescent="0.2">
      <c r="A3989" s="44" t="str">
        <f t="shared" si="320"/>
        <v xml:space="preserve"> Metals Financial</v>
      </c>
      <c r="B3989" s="44" t="str">
        <f t="shared" si="321"/>
        <v/>
      </c>
      <c r="C3989" s="44" t="str">
        <f t="shared" si="322"/>
        <v>Metals</v>
      </c>
      <c r="D3989" s="44" t="str">
        <f t="shared" si="323"/>
        <v>Financial</v>
      </c>
      <c r="E3989" s="44">
        <f>IF(VLOOKUP(S3989,'DD-Lookup'!$J$6:$L$50,3,FALSE)="Monthly",(YEAR(AC3989)-YEAR(AB3989))*12+MONTH(AC3989)-MONTH(AB3989)+1,(AC3989-AB3989+1))</f>
        <v>1</v>
      </c>
      <c r="F3989" s="225">
        <f t="shared" si="324"/>
        <v>2</v>
      </c>
      <c r="G3989" s="214">
        <v>1249060</v>
      </c>
      <c r="H3989" s="210">
        <v>37026.460439814815</v>
      </c>
      <c r="I3989" t="s">
        <v>2791</v>
      </c>
      <c r="M3989" t="s">
        <v>3801</v>
      </c>
      <c r="N3989" t="s">
        <v>2816</v>
      </c>
      <c r="O3989" t="s">
        <v>2817</v>
      </c>
      <c r="P3989" s="211">
        <v>2</v>
      </c>
      <c r="S3989" t="s">
        <v>2818</v>
      </c>
      <c r="T3989" t="s">
        <v>2685</v>
      </c>
      <c r="U3989" s="213">
        <v>7270</v>
      </c>
      <c r="V3989" t="s">
        <v>3076</v>
      </c>
      <c r="W3989" t="s">
        <v>2820</v>
      </c>
      <c r="X3989" t="s">
        <v>2688</v>
      </c>
      <c r="Y3989" t="s">
        <v>2689</v>
      </c>
      <c r="Z3989" t="s">
        <v>2690</v>
      </c>
      <c r="AA3989">
        <v>2130947</v>
      </c>
    </row>
    <row r="3990" spans="1:30" x14ac:dyDescent="0.2">
      <c r="A3990" s="44" t="str">
        <f t="shared" si="320"/>
        <v>US Natural Gas Financial</v>
      </c>
      <c r="B3990" s="44" t="str">
        <f t="shared" si="321"/>
        <v>US</v>
      </c>
      <c r="C3990" s="44" t="str">
        <f t="shared" si="322"/>
        <v>Natural Gas</v>
      </c>
      <c r="D3990" s="44" t="str">
        <f t="shared" si="323"/>
        <v>Financial</v>
      </c>
      <c r="E3990" s="44">
        <f>IF(VLOOKUP(S3990,'DD-Lookup'!$J$6:$L$50,3,FALSE)="Monthly",(YEAR(AC3990)-YEAR(AB3990))*12+MONTH(AC3990)-MONTH(AB3990)+1,(AC3990-AB3990+1))</f>
        <v>30</v>
      </c>
      <c r="F3990" s="225">
        <f t="shared" si="324"/>
        <v>450000</v>
      </c>
      <c r="G3990" s="214">
        <v>1249061</v>
      </c>
      <c r="H3990" s="210">
        <v>37026.460474537038</v>
      </c>
      <c r="I3990" t="s">
        <v>3565</v>
      </c>
      <c r="M3990" t="s">
        <v>3795</v>
      </c>
      <c r="N3990" t="s">
        <v>3247</v>
      </c>
      <c r="O3990" t="s">
        <v>3248</v>
      </c>
      <c r="Q3990" s="211">
        <v>15000</v>
      </c>
      <c r="S3990" t="s">
        <v>3796</v>
      </c>
      <c r="T3990" t="s">
        <v>2685</v>
      </c>
      <c r="U3990" s="213">
        <v>4.5999999999999996</v>
      </c>
      <c r="V3990" t="s">
        <v>1452</v>
      </c>
      <c r="W3990" t="s">
        <v>3975</v>
      </c>
      <c r="X3990" t="s">
        <v>3250</v>
      </c>
      <c r="Y3990" t="s">
        <v>2803</v>
      </c>
      <c r="Z3990" t="s">
        <v>4117</v>
      </c>
      <c r="AA3990" t="s">
        <v>152</v>
      </c>
      <c r="AB3990" s="210">
        <v>37043.875</v>
      </c>
      <c r="AC3990" s="210">
        <v>37072.875</v>
      </c>
      <c r="AD3990">
        <f>(AC3990-AB3990+1)*SUM(P3990:Q3990)</f>
        <v>450000</v>
      </c>
    </row>
    <row r="3991" spans="1:30" x14ac:dyDescent="0.2">
      <c r="A3991" s="44" t="str">
        <f t="shared" si="320"/>
        <v xml:space="preserve"> Natural Gas Physical</v>
      </c>
      <c r="B3991" s="44" t="str">
        <f t="shared" si="321"/>
        <v/>
      </c>
      <c r="C3991" s="44" t="str">
        <f t="shared" si="322"/>
        <v>Natural Gas</v>
      </c>
      <c r="D3991" s="44" t="str">
        <f t="shared" si="323"/>
        <v>Physical</v>
      </c>
      <c r="E3991" s="44">
        <f>IF(VLOOKUP(S3991,'DD-Lookup'!$J$6:$L$50,3,FALSE)="Monthly",(YEAR(AC3991)-YEAR(AB3991))*12+MONTH(AC3991)-MONTH(AB3991)+1,(AC3991-AB3991+1))</f>
        <v>16</v>
      </c>
      <c r="F3991" s="225">
        <f t="shared" si="324"/>
        <v>80000</v>
      </c>
      <c r="G3991" s="214">
        <v>1249062</v>
      </c>
      <c r="H3991" s="210">
        <v>37026.460601851853</v>
      </c>
      <c r="I3991" t="s">
        <v>1262</v>
      </c>
      <c r="M3991" t="s">
        <v>3795</v>
      </c>
      <c r="N3991" t="s">
        <v>3623</v>
      </c>
      <c r="O3991" t="s">
        <v>1637</v>
      </c>
      <c r="Q3991" s="211">
        <v>5000</v>
      </c>
      <c r="S3991" t="s">
        <v>4320</v>
      </c>
      <c r="T3991" t="s">
        <v>3625</v>
      </c>
      <c r="U3991" s="213">
        <v>6.1950000000000003</v>
      </c>
      <c r="V3991" t="s">
        <v>1263</v>
      </c>
      <c r="W3991" t="s">
        <v>1471</v>
      </c>
      <c r="X3991" t="s">
        <v>3628</v>
      </c>
      <c r="Y3991" t="s">
        <v>3280</v>
      </c>
      <c r="Z3991" t="s">
        <v>4118</v>
      </c>
      <c r="AA3991">
        <v>790786</v>
      </c>
      <c r="AB3991" s="210">
        <v>37027.875</v>
      </c>
      <c r="AC3991" s="210">
        <v>37042.875</v>
      </c>
    </row>
    <row r="3992" spans="1:30" x14ac:dyDescent="0.2">
      <c r="A3992" s="44" t="str">
        <f t="shared" si="320"/>
        <v>US Natural Gas Financial</v>
      </c>
      <c r="B3992" s="44" t="str">
        <f t="shared" si="321"/>
        <v>US</v>
      </c>
      <c r="C3992" s="44" t="str">
        <f t="shared" si="322"/>
        <v>Natural Gas</v>
      </c>
      <c r="D3992" s="44" t="str">
        <f t="shared" si="323"/>
        <v>Financial</v>
      </c>
      <c r="E3992" s="44">
        <f>IF(VLOOKUP(S3992,'DD-Lookup'!$J$6:$L$50,3,FALSE)="Monthly",(YEAR(AC3992)-YEAR(AB3992))*12+MONTH(AC3992)-MONTH(AB3992)+1,(AC3992-AB3992+1))</f>
        <v>31</v>
      </c>
      <c r="F3992" s="225">
        <f t="shared" si="324"/>
        <v>155000</v>
      </c>
      <c r="G3992" s="214">
        <v>1249064</v>
      </c>
      <c r="H3992" s="210">
        <v>37026.460682870369</v>
      </c>
      <c r="I3992" t="s">
        <v>3386</v>
      </c>
      <c r="M3992" t="s">
        <v>3795</v>
      </c>
      <c r="N3992" t="s">
        <v>3247</v>
      </c>
      <c r="O3992" t="s">
        <v>3269</v>
      </c>
      <c r="Q3992" s="211">
        <v>5000</v>
      </c>
      <c r="S3992" t="s">
        <v>3796</v>
      </c>
      <c r="T3992" t="s">
        <v>2685</v>
      </c>
      <c r="U3992" s="213">
        <v>4.7374999999999998</v>
      </c>
      <c r="V3992" t="s">
        <v>3387</v>
      </c>
      <c r="W3992" t="s">
        <v>3975</v>
      </c>
      <c r="X3992" t="s">
        <v>3250</v>
      </c>
      <c r="Y3992" t="s">
        <v>2803</v>
      </c>
      <c r="Z3992" t="s">
        <v>4117</v>
      </c>
      <c r="AA3992" t="s">
        <v>153</v>
      </c>
      <c r="AB3992" s="210">
        <v>37104.875</v>
      </c>
      <c r="AC3992" s="210">
        <v>37134.875</v>
      </c>
      <c r="AD3992">
        <f t="shared" ref="AD3992:AD4007" si="325">(AC3992-AB3992+1)*SUM(P3992:Q3992)</f>
        <v>155000</v>
      </c>
    </row>
    <row r="3993" spans="1:30" x14ac:dyDescent="0.2">
      <c r="A3993" s="44" t="str">
        <f t="shared" si="320"/>
        <v>US Natural Gas Financial</v>
      </c>
      <c r="B3993" s="44" t="str">
        <f t="shared" si="321"/>
        <v>US</v>
      </c>
      <c r="C3993" s="44" t="str">
        <f t="shared" si="322"/>
        <v>Natural Gas</v>
      </c>
      <c r="D3993" s="44" t="str">
        <f t="shared" si="323"/>
        <v>Financial</v>
      </c>
      <c r="E3993" s="44">
        <f>IF(VLOOKUP(S3993,'DD-Lookup'!$J$6:$L$50,3,FALSE)="Monthly",(YEAR(AC3993)-YEAR(AB3993))*12+MONTH(AC3993)-MONTH(AB3993)+1,(AC3993-AB3993+1))</f>
        <v>151</v>
      </c>
      <c r="F3993" s="225">
        <f t="shared" si="324"/>
        <v>755000</v>
      </c>
      <c r="G3993" s="214">
        <v>1249067</v>
      </c>
      <c r="H3993" s="210">
        <v>37026.460706018515</v>
      </c>
      <c r="I3993" t="s">
        <v>3473</v>
      </c>
      <c r="M3993" t="s">
        <v>3795</v>
      </c>
      <c r="N3993" t="s">
        <v>3303</v>
      </c>
      <c r="O3993" t="s">
        <v>154</v>
      </c>
      <c r="Q3993" s="211">
        <v>5000</v>
      </c>
      <c r="S3993" t="s">
        <v>3796</v>
      </c>
      <c r="T3993" t="s">
        <v>2685</v>
      </c>
      <c r="U3993" s="213">
        <v>0.48499999999999999</v>
      </c>
      <c r="V3993" t="s">
        <v>1589</v>
      </c>
      <c r="W3993" t="s">
        <v>3306</v>
      </c>
      <c r="X3993" t="s">
        <v>3307</v>
      </c>
      <c r="Y3993" t="s">
        <v>2803</v>
      </c>
      <c r="Z3993" t="s">
        <v>4117</v>
      </c>
      <c r="AA3993" t="s">
        <v>155</v>
      </c>
      <c r="AB3993" s="210">
        <v>37196</v>
      </c>
      <c r="AC3993" s="210">
        <v>37346</v>
      </c>
      <c r="AD3993">
        <f t="shared" si="325"/>
        <v>755000</v>
      </c>
    </row>
    <row r="3994" spans="1:30" x14ac:dyDescent="0.2">
      <c r="A3994" s="44" t="str">
        <f t="shared" si="320"/>
        <v>US Natural Gas Financial</v>
      </c>
      <c r="B3994" s="44" t="str">
        <f t="shared" si="321"/>
        <v>US</v>
      </c>
      <c r="C3994" s="44" t="str">
        <f t="shared" si="322"/>
        <v>Natural Gas</v>
      </c>
      <c r="D3994" s="44" t="str">
        <f t="shared" si="323"/>
        <v>Financial</v>
      </c>
      <c r="E3994" s="44">
        <f>IF(VLOOKUP(S3994,'DD-Lookup'!$J$6:$L$50,3,FALSE)="Monthly",(YEAR(AC3994)-YEAR(AB3994))*12+MONTH(AC3994)-MONTH(AB3994)+1,(AC3994-AB3994+1))</f>
        <v>30</v>
      </c>
      <c r="F3994" s="225">
        <f t="shared" si="324"/>
        <v>300000</v>
      </c>
      <c r="G3994" s="214">
        <v>1249069</v>
      </c>
      <c r="H3994" s="210">
        <v>37026.460775462961</v>
      </c>
      <c r="I3994" t="s">
        <v>2524</v>
      </c>
      <c r="M3994" t="s">
        <v>3795</v>
      </c>
      <c r="N3994" t="s">
        <v>3247</v>
      </c>
      <c r="O3994" t="s">
        <v>3248</v>
      </c>
      <c r="P3994" s="211">
        <v>10000</v>
      </c>
      <c r="S3994" t="s">
        <v>3796</v>
      </c>
      <c r="T3994" t="s">
        <v>2685</v>
      </c>
      <c r="U3994" s="213">
        <v>4.5949999999999998</v>
      </c>
      <c r="V3994" t="s">
        <v>2525</v>
      </c>
      <c r="W3994" t="s">
        <v>3975</v>
      </c>
      <c r="X3994" t="s">
        <v>3250</v>
      </c>
      <c r="Y3994" t="s">
        <v>2803</v>
      </c>
      <c r="Z3994" t="s">
        <v>4117</v>
      </c>
      <c r="AA3994" t="s">
        <v>156</v>
      </c>
      <c r="AB3994" s="210">
        <v>37043.875</v>
      </c>
      <c r="AC3994" s="210">
        <v>37072.875</v>
      </c>
      <c r="AD3994">
        <f t="shared" si="325"/>
        <v>300000</v>
      </c>
    </row>
    <row r="3995" spans="1:30" x14ac:dyDescent="0.2">
      <c r="A3995" s="44" t="str">
        <f t="shared" si="320"/>
        <v>US Natural Gas Financial</v>
      </c>
      <c r="B3995" s="44" t="str">
        <f t="shared" si="321"/>
        <v>US</v>
      </c>
      <c r="C3995" s="44" t="str">
        <f t="shared" si="322"/>
        <v>Natural Gas</v>
      </c>
      <c r="D3995" s="44" t="str">
        <f t="shared" si="323"/>
        <v>Financial</v>
      </c>
      <c r="E3995" s="44">
        <f>IF(VLOOKUP(S3995,'DD-Lookup'!$J$6:$L$50,3,FALSE)="Monthly",(YEAR(AC3995)-YEAR(AB3995))*12+MONTH(AC3995)-MONTH(AB3995)+1,(AC3995-AB3995+1))</f>
        <v>15</v>
      </c>
      <c r="F3995" s="225">
        <f t="shared" si="324"/>
        <v>300000</v>
      </c>
      <c r="G3995" s="214">
        <v>1249068</v>
      </c>
      <c r="H3995" s="210">
        <v>37026.460775462961</v>
      </c>
      <c r="I3995" t="s">
        <v>3822</v>
      </c>
      <c r="M3995" t="s">
        <v>3795</v>
      </c>
      <c r="N3995" t="s">
        <v>3247</v>
      </c>
      <c r="O3995" t="s">
        <v>157</v>
      </c>
      <c r="P3995" s="211">
        <v>20000</v>
      </c>
      <c r="S3995" t="s">
        <v>3796</v>
      </c>
      <c r="T3995" t="s">
        <v>2685</v>
      </c>
      <c r="U3995" s="213">
        <v>4.4800000000000004</v>
      </c>
      <c r="V3995" t="s">
        <v>2513</v>
      </c>
      <c r="W3995" t="s">
        <v>1070</v>
      </c>
      <c r="X3995" t="s">
        <v>1071</v>
      </c>
      <c r="Y3995" t="s">
        <v>2803</v>
      </c>
      <c r="Z3995" t="s">
        <v>4117</v>
      </c>
      <c r="AA3995" t="s">
        <v>158</v>
      </c>
      <c r="AB3995" s="210">
        <v>37028.875</v>
      </c>
      <c r="AC3995" s="210">
        <v>37042.875</v>
      </c>
      <c r="AD3995">
        <f t="shared" si="325"/>
        <v>300000</v>
      </c>
    </row>
    <row r="3996" spans="1:30" x14ac:dyDescent="0.2">
      <c r="A3996" s="44" t="str">
        <f t="shared" si="320"/>
        <v>US Natural Gas Financial</v>
      </c>
      <c r="B3996" s="44" t="str">
        <f t="shared" si="321"/>
        <v>US</v>
      </c>
      <c r="C3996" s="44" t="str">
        <f t="shared" si="322"/>
        <v>Natural Gas</v>
      </c>
      <c r="D3996" s="44" t="str">
        <f t="shared" si="323"/>
        <v>Financial</v>
      </c>
      <c r="E3996" s="44">
        <f>IF(VLOOKUP(S3996,'DD-Lookup'!$J$6:$L$50,3,FALSE)="Monthly",(YEAR(AC3996)-YEAR(AB3996))*12+MONTH(AC3996)-MONTH(AB3996)+1,(AC3996-AB3996+1))</f>
        <v>153</v>
      </c>
      <c r="F3996" s="225">
        <f t="shared" si="324"/>
        <v>765000</v>
      </c>
      <c r="G3996" s="214">
        <v>1249070</v>
      </c>
      <c r="H3996" s="210">
        <v>37026.460787037038</v>
      </c>
      <c r="I3996" t="s">
        <v>3324</v>
      </c>
      <c r="M3996" t="s">
        <v>3795</v>
      </c>
      <c r="N3996" t="s">
        <v>3247</v>
      </c>
      <c r="O3996" t="s">
        <v>3430</v>
      </c>
      <c r="Q3996" s="211">
        <v>5000</v>
      </c>
      <c r="S3996" t="s">
        <v>3796</v>
      </c>
      <c r="T3996" t="s">
        <v>2685</v>
      </c>
      <c r="U3996" s="213">
        <v>4.71</v>
      </c>
      <c r="V3996" t="s">
        <v>1811</v>
      </c>
      <c r="W3996" t="s">
        <v>3975</v>
      </c>
      <c r="X3996" t="s">
        <v>3250</v>
      </c>
      <c r="Y3996" t="s">
        <v>2803</v>
      </c>
      <c r="Z3996" t="s">
        <v>4117</v>
      </c>
      <c r="AA3996" t="s">
        <v>159</v>
      </c>
      <c r="AB3996" s="210">
        <v>37043</v>
      </c>
      <c r="AC3996" s="210">
        <v>37195</v>
      </c>
      <c r="AD3996">
        <f t="shared" si="325"/>
        <v>765000</v>
      </c>
    </row>
    <row r="3997" spans="1:30" x14ac:dyDescent="0.2">
      <c r="A3997" s="44" t="str">
        <f t="shared" si="320"/>
        <v>US Natural Gas Financial</v>
      </c>
      <c r="B3997" s="44" t="str">
        <f t="shared" si="321"/>
        <v>US</v>
      </c>
      <c r="C3997" s="44" t="str">
        <f t="shared" si="322"/>
        <v>Natural Gas</v>
      </c>
      <c r="D3997" s="44" t="str">
        <f t="shared" si="323"/>
        <v>Financial</v>
      </c>
      <c r="E3997" s="44">
        <f>IF(VLOOKUP(S3997,'DD-Lookup'!$J$6:$L$50,3,FALSE)="Monthly",(YEAR(AC3997)-YEAR(AB3997))*12+MONTH(AC3997)-MONTH(AB3997)+1,(AC3997-AB3997+1))</f>
        <v>30</v>
      </c>
      <c r="F3997" s="225">
        <f t="shared" si="324"/>
        <v>75000</v>
      </c>
      <c r="G3997" s="214">
        <v>1249073</v>
      </c>
      <c r="H3997" s="210">
        <v>37026.460902777777</v>
      </c>
      <c r="I3997" t="s">
        <v>1630</v>
      </c>
      <c r="M3997" t="s">
        <v>3795</v>
      </c>
      <c r="N3997" t="s">
        <v>3247</v>
      </c>
      <c r="O3997" t="s">
        <v>3248</v>
      </c>
      <c r="P3997" s="211">
        <v>2500</v>
      </c>
      <c r="S3997" t="s">
        <v>3796</v>
      </c>
      <c r="T3997" t="s">
        <v>2685</v>
      </c>
      <c r="U3997" s="213">
        <v>4.5999999999999996</v>
      </c>
      <c r="V3997" t="s">
        <v>1631</v>
      </c>
      <c r="W3997" t="s">
        <v>3975</v>
      </c>
      <c r="X3997" t="s">
        <v>3250</v>
      </c>
      <c r="Y3997" t="s">
        <v>2803</v>
      </c>
      <c r="Z3997" t="s">
        <v>4117</v>
      </c>
      <c r="AA3997" t="s">
        <v>160</v>
      </c>
      <c r="AB3997" s="210">
        <v>37043.875</v>
      </c>
      <c r="AC3997" s="210">
        <v>37072.875</v>
      </c>
      <c r="AD3997">
        <f t="shared" si="325"/>
        <v>75000</v>
      </c>
    </row>
    <row r="3998" spans="1:30" x14ac:dyDescent="0.2">
      <c r="A3998" s="44" t="str">
        <f t="shared" si="320"/>
        <v>US Natural Gas Financial</v>
      </c>
      <c r="B3998" s="44" t="str">
        <f t="shared" si="321"/>
        <v>US</v>
      </c>
      <c r="C3998" s="44" t="str">
        <f t="shared" si="322"/>
        <v>Natural Gas</v>
      </c>
      <c r="D3998" s="44" t="str">
        <f t="shared" si="323"/>
        <v>Financial</v>
      </c>
      <c r="E3998" s="44">
        <f>IF(VLOOKUP(S3998,'DD-Lookup'!$J$6:$L$50,3,FALSE)="Monthly",(YEAR(AC3998)-YEAR(AB3998))*12+MONTH(AC3998)-MONTH(AB3998)+1,(AC3998-AB3998+1))</f>
        <v>30</v>
      </c>
      <c r="F3998" s="225">
        <f t="shared" si="324"/>
        <v>450000</v>
      </c>
      <c r="G3998" s="214">
        <v>1249074</v>
      </c>
      <c r="H3998" s="210">
        <v>37026.461006944446</v>
      </c>
      <c r="I3998" t="s">
        <v>3318</v>
      </c>
      <c r="M3998" t="s">
        <v>3795</v>
      </c>
      <c r="N3998" t="s">
        <v>3247</v>
      </c>
      <c r="O3998" t="s">
        <v>3248</v>
      </c>
      <c r="Q3998" s="211">
        <v>15000</v>
      </c>
      <c r="S3998" t="s">
        <v>3796</v>
      </c>
      <c r="T3998" t="s">
        <v>2685</v>
      </c>
      <c r="U3998" s="213">
        <v>4.6100000000000003</v>
      </c>
      <c r="V3998" t="s">
        <v>161</v>
      </c>
      <c r="W3998" t="s">
        <v>3975</v>
      </c>
      <c r="X3998" t="s">
        <v>3250</v>
      </c>
      <c r="Y3998" t="s">
        <v>2803</v>
      </c>
      <c r="Z3998" t="s">
        <v>4117</v>
      </c>
      <c r="AA3998" t="s">
        <v>162</v>
      </c>
      <c r="AB3998" s="210">
        <v>37043.875</v>
      </c>
      <c r="AC3998" s="210">
        <v>37072.875</v>
      </c>
      <c r="AD3998">
        <f t="shared" si="325"/>
        <v>450000</v>
      </c>
    </row>
    <row r="3999" spans="1:30" x14ac:dyDescent="0.2">
      <c r="A3999" s="44" t="str">
        <f t="shared" si="320"/>
        <v>US Natural Gas Financial</v>
      </c>
      <c r="B3999" s="44" t="str">
        <f t="shared" si="321"/>
        <v>US</v>
      </c>
      <c r="C3999" s="44" t="str">
        <f t="shared" si="322"/>
        <v>Natural Gas</v>
      </c>
      <c r="D3999" s="44" t="str">
        <f t="shared" si="323"/>
        <v>Financial</v>
      </c>
      <c r="E3999" s="44">
        <f>IF(VLOOKUP(S3999,'DD-Lookup'!$J$6:$L$50,3,FALSE)="Monthly",(YEAR(AC3999)-YEAR(AB3999))*12+MONTH(AC3999)-MONTH(AB3999)+1,(AC3999-AB3999+1))</f>
        <v>30</v>
      </c>
      <c r="F3999" s="225">
        <f t="shared" si="324"/>
        <v>3000</v>
      </c>
      <c r="G3999" s="214">
        <v>1249075</v>
      </c>
      <c r="H3999" s="210">
        <v>37026.461064814815</v>
      </c>
      <c r="I3999" t="s">
        <v>3045</v>
      </c>
      <c r="M3999" t="s">
        <v>3795</v>
      </c>
      <c r="N3999" t="s">
        <v>1213</v>
      </c>
      <c r="O3999" t="s">
        <v>1538</v>
      </c>
      <c r="P3999" s="211">
        <v>100</v>
      </c>
      <c r="S3999" t="s">
        <v>1215</v>
      </c>
      <c r="T3999" t="s">
        <v>2685</v>
      </c>
      <c r="U3999" s="213">
        <v>0.1125</v>
      </c>
      <c r="V3999" t="s">
        <v>1548</v>
      </c>
      <c r="W3999" t="s">
        <v>1216</v>
      </c>
      <c r="X3999" t="s">
        <v>1217</v>
      </c>
      <c r="Y3999" t="s">
        <v>2803</v>
      </c>
      <c r="Z3999" t="s">
        <v>4117</v>
      </c>
      <c r="AA3999" t="s">
        <v>163</v>
      </c>
      <c r="AB3999" s="210">
        <v>37043</v>
      </c>
      <c r="AC3999" s="210">
        <v>37072</v>
      </c>
      <c r="AD3999">
        <f t="shared" si="325"/>
        <v>3000</v>
      </c>
    </row>
    <row r="4000" spans="1:30" x14ac:dyDescent="0.2">
      <c r="A4000" s="44" t="str">
        <f t="shared" si="320"/>
        <v>US Natural Gas Financial</v>
      </c>
      <c r="B4000" s="44" t="str">
        <f t="shared" si="321"/>
        <v>US</v>
      </c>
      <c r="C4000" s="44" t="str">
        <f t="shared" si="322"/>
        <v>Natural Gas</v>
      </c>
      <c r="D4000" s="44" t="str">
        <f t="shared" si="323"/>
        <v>Financial</v>
      </c>
      <c r="E4000" s="44">
        <f>IF(VLOOKUP(S4000,'DD-Lookup'!$J$6:$L$50,3,FALSE)="Monthly",(YEAR(AC4000)-YEAR(AB4000))*12+MONTH(AC4000)-MONTH(AB4000)+1,(AC4000-AB4000+1))</f>
        <v>30</v>
      </c>
      <c r="F4000" s="225">
        <f t="shared" si="324"/>
        <v>450000</v>
      </c>
      <c r="G4000" s="214">
        <v>1249078</v>
      </c>
      <c r="H4000" s="210">
        <v>37026.461122685185</v>
      </c>
      <c r="I4000" t="s">
        <v>3163</v>
      </c>
      <c r="M4000" t="s">
        <v>3795</v>
      </c>
      <c r="N4000" t="s">
        <v>3247</v>
      </c>
      <c r="O4000" t="s">
        <v>3248</v>
      </c>
      <c r="Q4000" s="211">
        <v>15000</v>
      </c>
      <c r="S4000" t="s">
        <v>3796</v>
      </c>
      <c r="T4000" t="s">
        <v>2685</v>
      </c>
      <c r="U4000" s="213">
        <v>4.6100000000000003</v>
      </c>
      <c r="V4000" t="s">
        <v>1734</v>
      </c>
      <c r="W4000" t="s">
        <v>3975</v>
      </c>
      <c r="X4000" t="s">
        <v>3250</v>
      </c>
      <c r="Y4000" t="s">
        <v>2803</v>
      </c>
      <c r="Z4000" t="s">
        <v>4117</v>
      </c>
      <c r="AA4000" t="s">
        <v>164</v>
      </c>
      <c r="AB4000" s="210">
        <v>37043.875</v>
      </c>
      <c r="AC4000" s="210">
        <v>37072.875</v>
      </c>
      <c r="AD4000">
        <f t="shared" si="325"/>
        <v>450000</v>
      </c>
    </row>
    <row r="4001" spans="1:30" x14ac:dyDescent="0.2">
      <c r="A4001" s="44" t="str">
        <f t="shared" si="320"/>
        <v>US Natural Gas Financial</v>
      </c>
      <c r="B4001" s="44" t="str">
        <f t="shared" si="321"/>
        <v>US</v>
      </c>
      <c r="C4001" s="44" t="str">
        <f t="shared" si="322"/>
        <v>Natural Gas</v>
      </c>
      <c r="D4001" s="44" t="str">
        <f t="shared" si="323"/>
        <v>Financial</v>
      </c>
      <c r="E4001" s="44">
        <f>IF(VLOOKUP(S4001,'DD-Lookup'!$J$6:$L$50,3,FALSE)="Monthly",(YEAR(AC4001)-YEAR(AB4001))*12+MONTH(AC4001)-MONTH(AB4001)+1,(AC4001-AB4001+1))</f>
        <v>153</v>
      </c>
      <c r="F4001" s="225">
        <f t="shared" si="324"/>
        <v>765000</v>
      </c>
      <c r="G4001" s="214">
        <v>1249079</v>
      </c>
      <c r="H4001" s="210">
        <v>37026.461122685185</v>
      </c>
      <c r="I4001" t="s">
        <v>3134</v>
      </c>
      <c r="M4001" t="s">
        <v>3795</v>
      </c>
      <c r="N4001" t="s">
        <v>3247</v>
      </c>
      <c r="O4001" t="s">
        <v>3430</v>
      </c>
      <c r="P4001" s="211">
        <v>5000</v>
      </c>
      <c r="S4001" t="s">
        <v>3796</v>
      </c>
      <c r="T4001" t="s">
        <v>2685</v>
      </c>
      <c r="U4001" s="213">
        <v>4.6950000000000003</v>
      </c>
      <c r="V4001" t="s">
        <v>3514</v>
      </c>
      <c r="W4001" t="s">
        <v>3975</v>
      </c>
      <c r="X4001" t="s">
        <v>3250</v>
      </c>
      <c r="Y4001" t="s">
        <v>2803</v>
      </c>
      <c r="Z4001" t="s">
        <v>4117</v>
      </c>
      <c r="AA4001" t="s">
        <v>165</v>
      </c>
      <c r="AB4001" s="210">
        <v>37043</v>
      </c>
      <c r="AC4001" s="210">
        <v>37195</v>
      </c>
      <c r="AD4001">
        <f t="shared" si="325"/>
        <v>765000</v>
      </c>
    </row>
    <row r="4002" spans="1:30" x14ac:dyDescent="0.2">
      <c r="A4002" s="44" t="str">
        <f t="shared" si="320"/>
        <v>US Natural Gas Financial</v>
      </c>
      <c r="B4002" s="44" t="str">
        <f t="shared" si="321"/>
        <v>US</v>
      </c>
      <c r="C4002" s="44" t="str">
        <f t="shared" si="322"/>
        <v>Natural Gas</v>
      </c>
      <c r="D4002" s="44" t="str">
        <f t="shared" si="323"/>
        <v>Financial</v>
      </c>
      <c r="E4002" s="44">
        <f>IF(VLOOKUP(S4002,'DD-Lookup'!$J$6:$L$50,3,FALSE)="Monthly",(YEAR(AC4002)-YEAR(AB4002))*12+MONTH(AC4002)-MONTH(AB4002)+1,(AC4002-AB4002+1))</f>
        <v>30</v>
      </c>
      <c r="F4002" s="225">
        <f t="shared" si="324"/>
        <v>75000</v>
      </c>
      <c r="G4002" s="214">
        <v>1249080</v>
      </c>
      <c r="H4002" s="210">
        <v>37026.461168981485</v>
      </c>
      <c r="I4002" t="s">
        <v>3261</v>
      </c>
      <c r="M4002" t="s">
        <v>3795</v>
      </c>
      <c r="N4002" t="s">
        <v>3247</v>
      </c>
      <c r="O4002" t="s">
        <v>3248</v>
      </c>
      <c r="P4002" s="211">
        <v>2500</v>
      </c>
      <c r="S4002" t="s">
        <v>3796</v>
      </c>
      <c r="T4002" t="s">
        <v>2685</v>
      </c>
      <c r="U4002" s="213">
        <v>4.6050000000000004</v>
      </c>
      <c r="V4002" t="s">
        <v>3262</v>
      </c>
      <c r="W4002" t="s">
        <v>3975</v>
      </c>
      <c r="X4002" t="s">
        <v>3250</v>
      </c>
      <c r="Y4002" t="s">
        <v>2803</v>
      </c>
      <c r="Z4002" t="s">
        <v>4117</v>
      </c>
      <c r="AA4002" t="s">
        <v>166</v>
      </c>
      <c r="AB4002" s="210">
        <v>37043.875</v>
      </c>
      <c r="AC4002" s="210">
        <v>37072.875</v>
      </c>
      <c r="AD4002">
        <f t="shared" si="325"/>
        <v>75000</v>
      </c>
    </row>
    <row r="4003" spans="1:30" x14ac:dyDescent="0.2">
      <c r="A4003" s="44" t="str">
        <f t="shared" si="320"/>
        <v>US Natural Gas Financial</v>
      </c>
      <c r="B4003" s="44" t="str">
        <f t="shared" si="321"/>
        <v>US</v>
      </c>
      <c r="C4003" s="44" t="str">
        <f t="shared" si="322"/>
        <v>Natural Gas</v>
      </c>
      <c r="D4003" s="44" t="str">
        <f t="shared" si="323"/>
        <v>Financial</v>
      </c>
      <c r="E4003" s="44">
        <f>IF(VLOOKUP(S4003,'DD-Lookup'!$J$6:$L$50,3,FALSE)="Monthly",(YEAR(AC4003)-YEAR(AB4003))*12+MONTH(AC4003)-MONTH(AB4003)+1,(AC4003-AB4003+1))</f>
        <v>30</v>
      </c>
      <c r="F4003" s="225">
        <f t="shared" si="324"/>
        <v>300000</v>
      </c>
      <c r="G4003" s="214">
        <v>1249081</v>
      </c>
      <c r="H4003" s="210">
        <v>37026.46125</v>
      </c>
      <c r="I4003" t="s">
        <v>3212</v>
      </c>
      <c r="M4003" t="s">
        <v>3795</v>
      </c>
      <c r="N4003" t="s">
        <v>3247</v>
      </c>
      <c r="O4003" t="s">
        <v>3248</v>
      </c>
      <c r="Q4003" s="211">
        <v>10000</v>
      </c>
      <c r="S4003" t="s">
        <v>3796</v>
      </c>
      <c r="T4003" t="s">
        <v>2685</v>
      </c>
      <c r="U4003" s="213">
        <v>4.6150000000000002</v>
      </c>
      <c r="V4003" t="s">
        <v>1490</v>
      </c>
      <c r="W4003" t="s">
        <v>3975</v>
      </c>
      <c r="X4003" t="s">
        <v>3250</v>
      </c>
      <c r="Y4003" t="s">
        <v>2803</v>
      </c>
      <c r="Z4003" t="s">
        <v>4117</v>
      </c>
      <c r="AA4003" t="s">
        <v>167</v>
      </c>
      <c r="AB4003" s="210">
        <v>37043.875</v>
      </c>
      <c r="AC4003" s="210">
        <v>37072.875</v>
      </c>
      <c r="AD4003">
        <f t="shared" si="325"/>
        <v>300000</v>
      </c>
    </row>
    <row r="4004" spans="1:30" x14ac:dyDescent="0.2">
      <c r="A4004" s="44" t="str">
        <f t="shared" si="320"/>
        <v>US Natural Gas Financial</v>
      </c>
      <c r="B4004" s="44" t="str">
        <f t="shared" si="321"/>
        <v>US</v>
      </c>
      <c r="C4004" s="44" t="str">
        <f t="shared" si="322"/>
        <v>Natural Gas</v>
      </c>
      <c r="D4004" s="44" t="str">
        <f t="shared" si="323"/>
        <v>Financial</v>
      </c>
      <c r="E4004" s="44">
        <f>IF(VLOOKUP(S4004,'DD-Lookup'!$J$6:$L$50,3,FALSE)="Monthly",(YEAR(AC4004)-YEAR(AB4004))*12+MONTH(AC4004)-MONTH(AB4004)+1,(AC4004-AB4004+1))</f>
        <v>30</v>
      </c>
      <c r="F4004" s="225">
        <f t="shared" si="324"/>
        <v>375000</v>
      </c>
      <c r="G4004" s="214">
        <v>1249082</v>
      </c>
      <c r="H4004" s="210">
        <v>37026.461296296293</v>
      </c>
      <c r="I4004" t="s">
        <v>3093</v>
      </c>
      <c r="M4004" t="s">
        <v>3795</v>
      </c>
      <c r="N4004" t="s">
        <v>3247</v>
      </c>
      <c r="O4004" t="s">
        <v>3248</v>
      </c>
      <c r="P4004" s="211">
        <v>12500</v>
      </c>
      <c r="S4004" t="s">
        <v>3796</v>
      </c>
      <c r="T4004" t="s">
        <v>2685</v>
      </c>
      <c r="U4004" s="213">
        <v>4.6050000000000004</v>
      </c>
      <c r="V4004" t="s">
        <v>168</v>
      </c>
      <c r="W4004" t="s">
        <v>3975</v>
      </c>
      <c r="X4004" t="s">
        <v>3250</v>
      </c>
      <c r="Y4004" t="s">
        <v>2803</v>
      </c>
      <c r="Z4004" t="s">
        <v>4117</v>
      </c>
      <c r="AA4004" t="s">
        <v>169</v>
      </c>
      <c r="AB4004" s="210">
        <v>37043.875</v>
      </c>
      <c r="AC4004" s="210">
        <v>37072.875</v>
      </c>
      <c r="AD4004">
        <f t="shared" si="325"/>
        <v>375000</v>
      </c>
    </row>
    <row r="4005" spans="1:30" x14ac:dyDescent="0.2">
      <c r="A4005" s="44" t="str">
        <f t="shared" si="320"/>
        <v>US Natural Gas Financial</v>
      </c>
      <c r="B4005" s="44" t="str">
        <f t="shared" si="321"/>
        <v>US</v>
      </c>
      <c r="C4005" s="44" t="str">
        <f t="shared" si="322"/>
        <v>Natural Gas</v>
      </c>
      <c r="D4005" s="44" t="str">
        <f t="shared" si="323"/>
        <v>Financial</v>
      </c>
      <c r="E4005" s="44">
        <f>IF(VLOOKUP(S4005,'DD-Lookup'!$J$6:$L$50,3,FALSE)="Monthly",(YEAR(AC4005)-YEAR(AB4005))*12+MONTH(AC4005)-MONTH(AB4005)+1,(AC4005-AB4005+1))</f>
        <v>31</v>
      </c>
      <c r="F4005" s="225">
        <f t="shared" si="324"/>
        <v>155000</v>
      </c>
      <c r="G4005" s="214">
        <v>1249083</v>
      </c>
      <c r="H4005" s="210">
        <v>37026.461354166669</v>
      </c>
      <c r="I4005" t="s">
        <v>3287</v>
      </c>
      <c r="M4005" t="s">
        <v>3795</v>
      </c>
      <c r="N4005" t="s">
        <v>3247</v>
      </c>
      <c r="O4005" t="s">
        <v>3300</v>
      </c>
      <c r="Q4005" s="211">
        <v>5000</v>
      </c>
      <c r="S4005" t="s">
        <v>3796</v>
      </c>
      <c r="T4005" t="s">
        <v>2685</v>
      </c>
      <c r="U4005" s="213">
        <v>4.6775000000000002</v>
      </c>
      <c r="V4005" t="s">
        <v>170</v>
      </c>
      <c r="W4005" t="s">
        <v>3975</v>
      </c>
      <c r="X4005" t="s">
        <v>3250</v>
      </c>
      <c r="Y4005" t="s">
        <v>2803</v>
      </c>
      <c r="Z4005" t="s">
        <v>4117</v>
      </c>
      <c r="AA4005" t="s">
        <v>171</v>
      </c>
      <c r="AB4005" s="210">
        <v>37073.875</v>
      </c>
      <c r="AC4005" s="210">
        <v>37103.875</v>
      </c>
      <c r="AD4005">
        <f t="shared" si="325"/>
        <v>155000</v>
      </c>
    </row>
    <row r="4006" spans="1:30" x14ac:dyDescent="0.2">
      <c r="A4006" s="44" t="str">
        <f t="shared" si="320"/>
        <v>US Natural Gas Financial</v>
      </c>
      <c r="B4006" s="44" t="str">
        <f t="shared" si="321"/>
        <v>US</v>
      </c>
      <c r="C4006" s="44" t="str">
        <f t="shared" si="322"/>
        <v>Natural Gas</v>
      </c>
      <c r="D4006" s="44" t="str">
        <f t="shared" si="323"/>
        <v>Financial</v>
      </c>
      <c r="E4006" s="44">
        <f>IF(VLOOKUP(S4006,'DD-Lookup'!$J$6:$L$50,3,FALSE)="Monthly",(YEAR(AC4006)-YEAR(AB4006))*12+MONTH(AC4006)-MONTH(AB4006)+1,(AC4006-AB4006+1))</f>
        <v>153</v>
      </c>
      <c r="F4006" s="225">
        <f t="shared" si="324"/>
        <v>382500</v>
      </c>
      <c r="G4006" s="214">
        <v>1249085</v>
      </c>
      <c r="H4006" s="210">
        <v>37026.461435185185</v>
      </c>
      <c r="I4006" t="s">
        <v>1974</v>
      </c>
      <c r="M4006" t="s">
        <v>3795</v>
      </c>
      <c r="N4006" t="s">
        <v>3247</v>
      </c>
      <c r="O4006" t="s">
        <v>3430</v>
      </c>
      <c r="P4006" s="211">
        <v>2500</v>
      </c>
      <c r="S4006" t="s">
        <v>3796</v>
      </c>
      <c r="T4006" t="s">
        <v>2685</v>
      </c>
      <c r="U4006" s="213">
        <v>4.6950000000000003</v>
      </c>
      <c r="V4006" t="s">
        <v>172</v>
      </c>
      <c r="W4006" t="s">
        <v>3975</v>
      </c>
      <c r="X4006" t="s">
        <v>3250</v>
      </c>
      <c r="Y4006" t="s">
        <v>2803</v>
      </c>
      <c r="Z4006" t="s">
        <v>4117</v>
      </c>
      <c r="AA4006" t="s">
        <v>173</v>
      </c>
      <c r="AB4006" s="210">
        <v>37043</v>
      </c>
      <c r="AC4006" s="210">
        <v>37195</v>
      </c>
      <c r="AD4006">
        <f t="shared" si="325"/>
        <v>382500</v>
      </c>
    </row>
    <row r="4007" spans="1:30" x14ac:dyDescent="0.2">
      <c r="A4007" s="44" t="str">
        <f t="shared" si="320"/>
        <v>US Natural Gas Financial</v>
      </c>
      <c r="B4007" s="44" t="str">
        <f t="shared" si="321"/>
        <v>US</v>
      </c>
      <c r="C4007" s="44" t="str">
        <f t="shared" si="322"/>
        <v>Natural Gas</v>
      </c>
      <c r="D4007" s="44" t="str">
        <f t="shared" si="323"/>
        <v>Financial</v>
      </c>
      <c r="E4007" s="44">
        <f>IF(VLOOKUP(S4007,'DD-Lookup'!$J$6:$L$50,3,FALSE)="Monthly",(YEAR(AC4007)-YEAR(AB4007))*12+MONTH(AC4007)-MONTH(AB4007)+1,(AC4007-AB4007+1))</f>
        <v>30</v>
      </c>
      <c r="F4007" s="225">
        <f t="shared" si="324"/>
        <v>3000</v>
      </c>
      <c r="G4007" s="214">
        <v>1249087</v>
      </c>
      <c r="H4007" s="210">
        <v>37026.461539351854</v>
      </c>
      <c r="I4007" t="s">
        <v>3045</v>
      </c>
      <c r="M4007" t="s">
        <v>3795</v>
      </c>
      <c r="N4007" t="s">
        <v>1213</v>
      </c>
      <c r="O4007" t="s">
        <v>1538</v>
      </c>
      <c r="P4007" s="211">
        <v>100</v>
      </c>
      <c r="S4007" t="s">
        <v>1215</v>
      </c>
      <c r="T4007" t="s">
        <v>2685</v>
      </c>
      <c r="U4007" s="213">
        <v>0.1125</v>
      </c>
      <c r="V4007" t="s">
        <v>1548</v>
      </c>
      <c r="W4007" t="s">
        <v>1216</v>
      </c>
      <c r="X4007" t="s">
        <v>1217</v>
      </c>
      <c r="Y4007" t="s">
        <v>2803</v>
      </c>
      <c r="Z4007" t="s">
        <v>4117</v>
      </c>
      <c r="AA4007" t="s">
        <v>174</v>
      </c>
      <c r="AB4007" s="210">
        <v>37043</v>
      </c>
      <c r="AC4007" s="210">
        <v>37072</v>
      </c>
      <c r="AD4007">
        <f t="shared" si="325"/>
        <v>3000</v>
      </c>
    </row>
    <row r="4008" spans="1:30" x14ac:dyDescent="0.2">
      <c r="A4008" s="44" t="str">
        <f t="shared" si="320"/>
        <v xml:space="preserve"> Natural Gas Physical</v>
      </c>
      <c r="B4008" s="44" t="str">
        <f t="shared" si="321"/>
        <v/>
      </c>
      <c r="C4008" s="44" t="str">
        <f t="shared" si="322"/>
        <v>Natural Gas</v>
      </c>
      <c r="D4008" s="44" t="str">
        <f t="shared" si="323"/>
        <v>Physical</v>
      </c>
      <c r="E4008" s="44">
        <f>IF(VLOOKUP(S4008,'DD-Lookup'!$J$6:$L$50,3,FALSE)="Monthly",(YEAR(AC4008)-YEAR(AB4008))*12+MONTH(AC4008)-MONTH(AB4008)+1,(AC4008-AB4008+1))</f>
        <v>30</v>
      </c>
      <c r="F4008" s="225">
        <f t="shared" si="324"/>
        <v>150000</v>
      </c>
      <c r="G4008" s="214">
        <v>1249090</v>
      </c>
      <c r="H4008" s="210">
        <v>37026.461701388886</v>
      </c>
      <c r="I4008" t="s">
        <v>3822</v>
      </c>
      <c r="M4008" t="s">
        <v>3795</v>
      </c>
      <c r="N4008" t="s">
        <v>3623</v>
      </c>
      <c r="O4008" t="s">
        <v>1707</v>
      </c>
      <c r="Q4008" s="211">
        <v>5000</v>
      </c>
      <c r="S4008" t="s">
        <v>4320</v>
      </c>
      <c r="T4008" t="s">
        <v>3625</v>
      </c>
      <c r="U4008" s="213">
        <v>6.2949999999999999</v>
      </c>
      <c r="V4008" t="s">
        <v>2256</v>
      </c>
      <c r="W4008" t="s">
        <v>1471</v>
      </c>
      <c r="X4008" t="s">
        <v>3628</v>
      </c>
      <c r="Y4008" t="s">
        <v>3280</v>
      </c>
      <c r="Z4008" t="s">
        <v>4118</v>
      </c>
      <c r="AA4008">
        <v>790789</v>
      </c>
      <c r="AB4008" s="210">
        <v>37043.875</v>
      </c>
      <c r="AC4008" s="210">
        <v>37072.875</v>
      </c>
    </row>
    <row r="4009" spans="1:30" x14ac:dyDescent="0.2">
      <c r="A4009" s="44" t="str">
        <f t="shared" si="320"/>
        <v>US Power Physical</v>
      </c>
      <c r="B4009" s="44" t="str">
        <f t="shared" si="321"/>
        <v>US</v>
      </c>
      <c r="C4009" s="44" t="str">
        <f t="shared" si="322"/>
        <v>Power</v>
      </c>
      <c r="D4009" s="44" t="str">
        <f t="shared" si="323"/>
        <v>Physical</v>
      </c>
      <c r="E4009" s="44">
        <f>IF(VLOOKUP(S4009,'DD-Lookup'!$J$6:$L$50,3,FALSE)="Monthly",(YEAR(AC4009)-YEAR(AB4009))*12+MONTH(AC4009)-MONTH(AB4009)+1,(AC4009-AB4009+1))</f>
        <v>92</v>
      </c>
      <c r="F4009" s="225">
        <f t="shared" si="324"/>
        <v>4600</v>
      </c>
      <c r="G4009" s="214">
        <v>1249091</v>
      </c>
      <c r="H4009" s="210">
        <v>37026.461712962962</v>
      </c>
      <c r="I4009" t="s">
        <v>3172</v>
      </c>
      <c r="M4009" t="s">
        <v>3886</v>
      </c>
      <c r="N4009" t="s">
        <v>3096</v>
      </c>
      <c r="O4009" t="s">
        <v>1020</v>
      </c>
      <c r="Q4009" s="211">
        <v>50</v>
      </c>
      <c r="S4009" t="s">
        <v>3794</v>
      </c>
      <c r="T4009" t="s">
        <v>2685</v>
      </c>
      <c r="U4009" s="213">
        <v>39.75</v>
      </c>
      <c r="V4009" t="s">
        <v>175</v>
      </c>
      <c r="W4009" t="s">
        <v>3178</v>
      </c>
      <c r="X4009" t="s">
        <v>3179</v>
      </c>
      <c r="Y4009" t="s">
        <v>3074</v>
      </c>
      <c r="Z4009" t="s">
        <v>4112</v>
      </c>
      <c r="AA4009">
        <v>611490.1</v>
      </c>
      <c r="AB4009" s="210">
        <v>37165.591666666667</v>
      </c>
      <c r="AC4009" s="210">
        <v>37256.591666666667</v>
      </c>
    </row>
    <row r="4010" spans="1:30" x14ac:dyDescent="0.2">
      <c r="A4010" s="44" t="str">
        <f t="shared" si="320"/>
        <v>US Natural Gas Financial</v>
      </c>
      <c r="B4010" s="44" t="str">
        <f t="shared" si="321"/>
        <v>US</v>
      </c>
      <c r="C4010" s="44" t="str">
        <f t="shared" si="322"/>
        <v>Natural Gas</v>
      </c>
      <c r="D4010" s="44" t="str">
        <f t="shared" si="323"/>
        <v>Financial</v>
      </c>
      <c r="E4010" s="44">
        <f>IF(VLOOKUP(S4010,'DD-Lookup'!$J$6:$L$50,3,FALSE)="Monthly",(YEAR(AC4010)-YEAR(AB4010))*12+MONTH(AC4010)-MONTH(AB4010)+1,(AC4010-AB4010+1))</f>
        <v>30</v>
      </c>
      <c r="F4010" s="225">
        <f t="shared" si="324"/>
        <v>450000</v>
      </c>
      <c r="G4010" s="214">
        <v>1249092</v>
      </c>
      <c r="H4010" s="210">
        <v>37026.461724537039</v>
      </c>
      <c r="I4010" t="s">
        <v>3246</v>
      </c>
      <c r="M4010" t="s">
        <v>3795</v>
      </c>
      <c r="N4010" t="s">
        <v>3247</v>
      </c>
      <c r="O4010" t="s">
        <v>3248</v>
      </c>
      <c r="Q4010" s="211">
        <v>15000</v>
      </c>
      <c r="S4010" t="s">
        <v>3796</v>
      </c>
      <c r="T4010" t="s">
        <v>2685</v>
      </c>
      <c r="U4010" s="213">
        <v>4.6150000000000002</v>
      </c>
      <c r="V4010" t="s">
        <v>1397</v>
      </c>
      <c r="W4010" t="s">
        <v>3975</v>
      </c>
      <c r="X4010" t="s">
        <v>3250</v>
      </c>
      <c r="Y4010" t="s">
        <v>2803</v>
      </c>
      <c r="Z4010" t="s">
        <v>4117</v>
      </c>
      <c r="AA4010" t="s">
        <v>176</v>
      </c>
      <c r="AB4010" s="210">
        <v>37043.875</v>
      </c>
      <c r="AC4010" s="210">
        <v>37072.875</v>
      </c>
      <c r="AD4010">
        <f>(AC4010-AB4010+1)*SUM(P4010:Q4010)</f>
        <v>450000</v>
      </c>
    </row>
    <row r="4011" spans="1:30" x14ac:dyDescent="0.2">
      <c r="A4011" s="44" t="str">
        <f t="shared" si="320"/>
        <v xml:space="preserve"> Metals Financial</v>
      </c>
      <c r="B4011" s="44" t="str">
        <f t="shared" si="321"/>
        <v/>
      </c>
      <c r="C4011" s="44" t="str">
        <f t="shared" si="322"/>
        <v>Metals</v>
      </c>
      <c r="D4011" s="44" t="str">
        <f t="shared" si="323"/>
        <v>Financial</v>
      </c>
      <c r="E4011" s="44">
        <f>IF(VLOOKUP(S4011,'DD-Lookup'!$J$6:$L$50,3,FALSE)="Monthly",(YEAR(AC4011)-YEAR(AB4011))*12+MONTH(AC4011)-MONTH(AB4011)+1,(AC4011-AB4011+1))</f>
        <v>1</v>
      </c>
      <c r="F4011" s="225">
        <f t="shared" si="324"/>
        <v>5</v>
      </c>
      <c r="G4011" s="214">
        <v>1249094</v>
      </c>
      <c r="H4011" s="210">
        <v>37026.461805555555</v>
      </c>
      <c r="I4011" t="s">
        <v>2806</v>
      </c>
      <c r="M4011" t="s">
        <v>3801</v>
      </c>
      <c r="N4011" t="s">
        <v>2816</v>
      </c>
      <c r="O4011" t="s">
        <v>2817</v>
      </c>
      <c r="P4011" s="211">
        <v>5</v>
      </c>
      <c r="S4011" t="s">
        <v>2818</v>
      </c>
      <c r="T4011" t="s">
        <v>2685</v>
      </c>
      <c r="U4011" s="213">
        <v>7270</v>
      </c>
      <c r="V4011" t="s">
        <v>3091</v>
      </c>
      <c r="W4011" t="s">
        <v>2820</v>
      </c>
      <c r="X4011" t="s">
        <v>2688</v>
      </c>
      <c r="Y4011" t="s">
        <v>2689</v>
      </c>
      <c r="Z4011" t="s">
        <v>2690</v>
      </c>
      <c r="AA4011">
        <v>2130945</v>
      </c>
    </row>
    <row r="4012" spans="1:30" x14ac:dyDescent="0.2">
      <c r="A4012" s="44" t="str">
        <f t="shared" si="320"/>
        <v>US Power Physical</v>
      </c>
      <c r="B4012" s="44" t="str">
        <f t="shared" si="321"/>
        <v>US</v>
      </c>
      <c r="C4012" s="44" t="str">
        <f t="shared" si="322"/>
        <v>Power</v>
      </c>
      <c r="D4012" s="44" t="str">
        <f t="shared" si="323"/>
        <v>Physical</v>
      </c>
      <c r="E4012" s="44">
        <f>IF(VLOOKUP(S4012,'DD-Lookup'!$J$6:$L$50,3,FALSE)="Monthly",(YEAR(AC4012)-YEAR(AB4012))*12+MONTH(AC4012)-MONTH(AB4012)+1,(AC4012-AB4012+1))</f>
        <v>30</v>
      </c>
      <c r="F4012" s="225">
        <f t="shared" si="324"/>
        <v>1500</v>
      </c>
      <c r="G4012" s="214">
        <v>1249093</v>
      </c>
      <c r="H4012" s="210">
        <v>37026.461805555555</v>
      </c>
      <c r="I4012" t="s">
        <v>3234</v>
      </c>
      <c r="M4012" t="s">
        <v>3886</v>
      </c>
      <c r="N4012" t="s">
        <v>3096</v>
      </c>
      <c r="O4012" t="s">
        <v>3176</v>
      </c>
      <c r="Q4012" s="211">
        <v>50</v>
      </c>
      <c r="S4012" t="s">
        <v>3794</v>
      </c>
      <c r="T4012" t="s">
        <v>2685</v>
      </c>
      <c r="U4012" s="213">
        <v>43.75</v>
      </c>
      <c r="V4012" t="s">
        <v>177</v>
      </c>
      <c r="W4012" t="s">
        <v>3178</v>
      </c>
      <c r="X4012" t="s">
        <v>3179</v>
      </c>
      <c r="Y4012" t="s">
        <v>3074</v>
      </c>
      <c r="Z4012" t="s">
        <v>4112</v>
      </c>
      <c r="AA4012">
        <v>611491.1</v>
      </c>
      <c r="AB4012" s="210">
        <v>37135.591666666667</v>
      </c>
      <c r="AC4012" s="210">
        <v>37164.591666666667</v>
      </c>
    </row>
    <row r="4013" spans="1:30" x14ac:dyDescent="0.2">
      <c r="A4013" s="44" t="str">
        <f t="shared" si="320"/>
        <v>US Natural Gas Financial</v>
      </c>
      <c r="B4013" s="44" t="str">
        <f t="shared" si="321"/>
        <v>US</v>
      </c>
      <c r="C4013" s="44" t="str">
        <f t="shared" si="322"/>
        <v>Natural Gas</v>
      </c>
      <c r="D4013" s="44" t="str">
        <f t="shared" si="323"/>
        <v>Financial</v>
      </c>
      <c r="E4013" s="44">
        <f>IF(VLOOKUP(S4013,'DD-Lookup'!$J$6:$L$50,3,FALSE)="Monthly",(YEAR(AC4013)-YEAR(AB4013))*12+MONTH(AC4013)-MONTH(AB4013)+1,(AC4013-AB4013+1))</f>
        <v>30</v>
      </c>
      <c r="F4013" s="225">
        <f t="shared" si="324"/>
        <v>3000</v>
      </c>
      <c r="G4013" s="214">
        <v>1249095</v>
      </c>
      <c r="H4013" s="210">
        <v>37026.461851851855</v>
      </c>
      <c r="I4013" t="s">
        <v>3045</v>
      </c>
      <c r="M4013" t="s">
        <v>3795</v>
      </c>
      <c r="N4013" t="s">
        <v>1213</v>
      </c>
      <c r="O4013" t="s">
        <v>1538</v>
      </c>
      <c r="P4013" s="211">
        <v>100</v>
      </c>
      <c r="S4013" t="s">
        <v>1215</v>
      </c>
      <c r="T4013" t="s">
        <v>2685</v>
      </c>
      <c r="U4013" s="213">
        <v>0.115</v>
      </c>
      <c r="V4013" t="s">
        <v>1548</v>
      </c>
      <c r="W4013" t="s">
        <v>1216</v>
      </c>
      <c r="X4013" t="s">
        <v>1217</v>
      </c>
      <c r="Y4013" t="s">
        <v>2803</v>
      </c>
      <c r="Z4013" t="s">
        <v>4117</v>
      </c>
      <c r="AA4013" t="s">
        <v>178</v>
      </c>
      <c r="AB4013" s="210">
        <v>37043</v>
      </c>
      <c r="AC4013" s="210">
        <v>37072</v>
      </c>
      <c r="AD4013">
        <f>(AC4013-AB4013+1)*SUM(P4013:Q4013)</f>
        <v>3000</v>
      </c>
    </row>
    <row r="4014" spans="1:30" x14ac:dyDescent="0.2">
      <c r="A4014" s="44" t="str">
        <f t="shared" si="320"/>
        <v>US Power Physical</v>
      </c>
      <c r="B4014" s="44" t="str">
        <f t="shared" si="321"/>
        <v>US</v>
      </c>
      <c r="C4014" s="44" t="str">
        <f t="shared" si="322"/>
        <v>Power</v>
      </c>
      <c r="D4014" s="44" t="str">
        <f t="shared" si="323"/>
        <v>Physical</v>
      </c>
      <c r="E4014" s="44">
        <f>IF(VLOOKUP(S4014,'DD-Lookup'!$J$6:$L$50,3,FALSE)="Monthly",(YEAR(AC4014)-YEAR(AB4014))*12+MONTH(AC4014)-MONTH(AB4014)+1,(AC4014-AB4014+1))</f>
        <v>59</v>
      </c>
      <c r="F4014" s="225">
        <f t="shared" si="324"/>
        <v>2950</v>
      </c>
      <c r="G4014" s="214">
        <v>1249097</v>
      </c>
      <c r="H4014" s="210">
        <v>37026.461863425924</v>
      </c>
      <c r="I4014" t="s">
        <v>3261</v>
      </c>
      <c r="M4014" t="s">
        <v>3886</v>
      </c>
      <c r="N4014" t="s">
        <v>3096</v>
      </c>
      <c r="O4014" t="s">
        <v>2384</v>
      </c>
      <c r="Q4014" s="211">
        <v>50</v>
      </c>
      <c r="S4014" t="s">
        <v>3794</v>
      </c>
      <c r="T4014" t="s">
        <v>2685</v>
      </c>
      <c r="U4014" s="213">
        <v>45.5</v>
      </c>
      <c r="V4014" t="s">
        <v>179</v>
      </c>
      <c r="W4014" t="s">
        <v>3178</v>
      </c>
      <c r="X4014" t="s">
        <v>3179</v>
      </c>
      <c r="Y4014" t="s">
        <v>3074</v>
      </c>
      <c r="Z4014" t="s">
        <v>4112</v>
      </c>
      <c r="AA4014">
        <v>611492.1</v>
      </c>
      <c r="AB4014" s="210">
        <v>37257.591666666667</v>
      </c>
      <c r="AC4014" s="210">
        <v>37315.591666666667</v>
      </c>
    </row>
    <row r="4015" spans="1:30" x14ac:dyDescent="0.2">
      <c r="A4015" s="44" t="str">
        <f t="shared" si="320"/>
        <v>US Natural Gas Financial</v>
      </c>
      <c r="B4015" s="44" t="str">
        <f t="shared" si="321"/>
        <v>US</v>
      </c>
      <c r="C4015" s="44" t="str">
        <f t="shared" si="322"/>
        <v>Natural Gas</v>
      </c>
      <c r="D4015" s="44" t="str">
        <f t="shared" si="323"/>
        <v>Financial</v>
      </c>
      <c r="E4015" s="44">
        <f>IF(VLOOKUP(S4015,'DD-Lookup'!$J$6:$L$50,3,FALSE)="Monthly",(YEAR(AC4015)-YEAR(AB4015))*12+MONTH(AC4015)-MONTH(AB4015)+1,(AC4015-AB4015+1))</f>
        <v>153</v>
      </c>
      <c r="F4015" s="225">
        <f t="shared" si="324"/>
        <v>765000</v>
      </c>
      <c r="G4015" s="214">
        <v>1249099</v>
      </c>
      <c r="H4015" s="210">
        <v>37026.461875000001</v>
      </c>
      <c r="I4015" t="s">
        <v>3134</v>
      </c>
      <c r="M4015" t="s">
        <v>3795</v>
      </c>
      <c r="N4015" t="s">
        <v>3247</v>
      </c>
      <c r="O4015" t="s">
        <v>3430</v>
      </c>
      <c r="P4015" s="211">
        <v>5000</v>
      </c>
      <c r="S4015" t="s">
        <v>3796</v>
      </c>
      <c r="T4015" t="s">
        <v>2685</v>
      </c>
      <c r="U4015" s="213">
        <v>4.7</v>
      </c>
      <c r="V4015" t="s">
        <v>3514</v>
      </c>
      <c r="W4015" t="s">
        <v>3975</v>
      </c>
      <c r="X4015" t="s">
        <v>3250</v>
      </c>
      <c r="Y4015" t="s">
        <v>2803</v>
      </c>
      <c r="Z4015" t="s">
        <v>4117</v>
      </c>
      <c r="AA4015" t="s">
        <v>180</v>
      </c>
      <c r="AB4015" s="210">
        <v>37043</v>
      </c>
      <c r="AC4015" s="210">
        <v>37195</v>
      </c>
      <c r="AD4015">
        <f>(AC4015-AB4015+1)*SUM(P4015:Q4015)</f>
        <v>765000</v>
      </c>
    </row>
    <row r="4016" spans="1:30" x14ac:dyDescent="0.2">
      <c r="A4016" s="44" t="str">
        <f t="shared" si="320"/>
        <v>US Crude Financial</v>
      </c>
      <c r="B4016" s="44" t="str">
        <f t="shared" si="321"/>
        <v>US</v>
      </c>
      <c r="C4016" s="44" t="str">
        <f t="shared" si="322"/>
        <v>Crude</v>
      </c>
      <c r="D4016" s="44" t="str">
        <f t="shared" si="323"/>
        <v>Financial</v>
      </c>
      <c r="E4016" s="44">
        <f>IF(VLOOKUP(S4016,'DD-Lookup'!$J$6:$L$50,3,FALSE)="Monthly",(YEAR(AC4016)-YEAR(AB4016))*12+MONTH(AC4016)-MONTH(AB4016)+1,(AC4016-AB4016+1))</f>
        <v>1</v>
      </c>
      <c r="F4016" s="225">
        <f t="shared" si="324"/>
        <v>25000</v>
      </c>
      <c r="G4016" s="214">
        <v>1249098</v>
      </c>
      <c r="H4016" s="210">
        <v>37026.461875000001</v>
      </c>
      <c r="I4016" t="s">
        <v>3246</v>
      </c>
      <c r="M4016" t="s">
        <v>4216</v>
      </c>
      <c r="N4016" t="s">
        <v>1643</v>
      </c>
      <c r="O4016" t="s">
        <v>1644</v>
      </c>
      <c r="Q4016" s="211">
        <v>25000</v>
      </c>
      <c r="S4016" t="s">
        <v>3798</v>
      </c>
      <c r="T4016" t="s">
        <v>2685</v>
      </c>
      <c r="U4016" s="213">
        <v>-0.03</v>
      </c>
      <c r="V4016" t="s">
        <v>1514</v>
      </c>
      <c r="W4016" t="s">
        <v>1645</v>
      </c>
      <c r="X4016" t="s">
        <v>1646</v>
      </c>
      <c r="Y4016" t="s">
        <v>2803</v>
      </c>
      <c r="Z4016" t="s">
        <v>4117</v>
      </c>
      <c r="AA4016" t="s">
        <v>181</v>
      </c>
      <c r="AB4016" s="210">
        <v>37073</v>
      </c>
      <c r="AC4016" s="210">
        <v>37103</v>
      </c>
    </row>
    <row r="4017" spans="1:30" x14ac:dyDescent="0.2">
      <c r="A4017" s="44" t="str">
        <f t="shared" si="320"/>
        <v>US Natural Gas Financial</v>
      </c>
      <c r="B4017" s="44" t="str">
        <f t="shared" si="321"/>
        <v>US</v>
      </c>
      <c r="C4017" s="44" t="str">
        <f t="shared" si="322"/>
        <v>Natural Gas</v>
      </c>
      <c r="D4017" s="44" t="str">
        <f t="shared" si="323"/>
        <v>Financial</v>
      </c>
      <c r="E4017" s="44">
        <f>IF(VLOOKUP(S4017,'DD-Lookup'!$J$6:$L$50,3,FALSE)="Monthly",(YEAR(AC4017)-YEAR(AB4017))*12+MONTH(AC4017)-MONTH(AB4017)+1,(AC4017-AB4017+1))</f>
        <v>151</v>
      </c>
      <c r="F4017" s="225">
        <f t="shared" si="324"/>
        <v>755000</v>
      </c>
      <c r="G4017" s="214">
        <v>1249100</v>
      </c>
      <c r="H4017" s="210">
        <v>37026.461909722224</v>
      </c>
      <c r="I4017" t="s">
        <v>3163</v>
      </c>
      <c r="M4017" t="s">
        <v>3795</v>
      </c>
      <c r="N4017" t="s">
        <v>3247</v>
      </c>
      <c r="O4017" t="s">
        <v>3346</v>
      </c>
      <c r="Q4017" s="211">
        <v>5000</v>
      </c>
      <c r="S4017" t="s">
        <v>3796</v>
      </c>
      <c r="T4017" t="s">
        <v>2685</v>
      </c>
      <c r="U4017" s="213">
        <v>5.0149999999999997</v>
      </c>
      <c r="V4017" t="s">
        <v>182</v>
      </c>
      <c r="W4017" t="s">
        <v>3975</v>
      </c>
      <c r="X4017" t="s">
        <v>3250</v>
      </c>
      <c r="Y4017" t="s">
        <v>2803</v>
      </c>
      <c r="Z4017" t="s">
        <v>4117</v>
      </c>
      <c r="AA4017" t="s">
        <v>183</v>
      </c>
      <c r="AB4017" s="210">
        <v>37196</v>
      </c>
      <c r="AC4017" s="210">
        <v>37346</v>
      </c>
      <c r="AD4017">
        <f>(AC4017-AB4017+1)*SUM(P4017:Q4017)</f>
        <v>755000</v>
      </c>
    </row>
    <row r="4018" spans="1:30" x14ac:dyDescent="0.2">
      <c r="A4018" s="44" t="str">
        <f t="shared" si="320"/>
        <v>US Natural Gas Financial</v>
      </c>
      <c r="B4018" s="44" t="str">
        <f t="shared" si="321"/>
        <v>US</v>
      </c>
      <c r="C4018" s="44" t="str">
        <f t="shared" si="322"/>
        <v>Natural Gas</v>
      </c>
      <c r="D4018" s="44" t="str">
        <f t="shared" si="323"/>
        <v>Financial</v>
      </c>
      <c r="E4018" s="44">
        <f>IF(VLOOKUP(S4018,'DD-Lookup'!$J$6:$L$50,3,FALSE)="Monthly",(YEAR(AC4018)-YEAR(AB4018))*12+MONTH(AC4018)-MONTH(AB4018)+1,(AC4018-AB4018+1))</f>
        <v>30</v>
      </c>
      <c r="F4018" s="225">
        <f t="shared" si="324"/>
        <v>300000</v>
      </c>
      <c r="G4018" s="214">
        <v>1249103</v>
      </c>
      <c r="H4018" s="210">
        <v>37026.462025462963</v>
      </c>
      <c r="I4018" t="s">
        <v>3324</v>
      </c>
      <c r="M4018" t="s">
        <v>3795</v>
      </c>
      <c r="N4018" t="s">
        <v>3247</v>
      </c>
      <c r="O4018" t="s">
        <v>3248</v>
      </c>
      <c r="Q4018" s="211">
        <v>10000</v>
      </c>
      <c r="S4018" t="s">
        <v>3796</v>
      </c>
      <c r="T4018" t="s">
        <v>2685</v>
      </c>
      <c r="U4018" s="213">
        <v>4.6150000000000002</v>
      </c>
      <c r="V4018" t="s">
        <v>1811</v>
      </c>
      <c r="W4018" t="s">
        <v>3975</v>
      </c>
      <c r="X4018" t="s">
        <v>3250</v>
      </c>
      <c r="Y4018" t="s">
        <v>2803</v>
      </c>
      <c r="Z4018" t="s">
        <v>4117</v>
      </c>
      <c r="AA4018" t="s">
        <v>184</v>
      </c>
      <c r="AB4018" s="210">
        <v>37043.875</v>
      </c>
      <c r="AC4018" s="210">
        <v>37072.875</v>
      </c>
      <c r="AD4018">
        <f>(AC4018-AB4018+1)*SUM(P4018:Q4018)</f>
        <v>300000</v>
      </c>
    </row>
    <row r="4019" spans="1:30" x14ac:dyDescent="0.2">
      <c r="A4019" s="44" t="str">
        <f t="shared" si="320"/>
        <v>US Natural Gas Financial</v>
      </c>
      <c r="B4019" s="44" t="str">
        <f t="shared" si="321"/>
        <v>US</v>
      </c>
      <c r="C4019" s="44" t="str">
        <f t="shared" si="322"/>
        <v>Natural Gas</v>
      </c>
      <c r="D4019" s="44" t="str">
        <f t="shared" si="323"/>
        <v>Financial</v>
      </c>
      <c r="E4019" s="44">
        <f>IF(VLOOKUP(S4019,'DD-Lookup'!$J$6:$L$50,3,FALSE)="Monthly",(YEAR(AC4019)-YEAR(AB4019))*12+MONTH(AC4019)-MONTH(AB4019)+1,(AC4019-AB4019+1))</f>
        <v>30</v>
      </c>
      <c r="F4019" s="225">
        <f t="shared" si="324"/>
        <v>75000</v>
      </c>
      <c r="G4019" s="214">
        <v>1249105</v>
      </c>
      <c r="H4019" s="210">
        <v>37026.462083333332</v>
      </c>
      <c r="I4019" t="s">
        <v>3093</v>
      </c>
      <c r="M4019" t="s">
        <v>3795</v>
      </c>
      <c r="N4019" t="s">
        <v>3247</v>
      </c>
      <c r="O4019" t="s">
        <v>3248</v>
      </c>
      <c r="P4019" s="211">
        <v>2500</v>
      </c>
      <c r="S4019" t="s">
        <v>3796</v>
      </c>
      <c r="T4019" t="s">
        <v>2685</v>
      </c>
      <c r="U4019" s="213">
        <v>4.6100000000000003</v>
      </c>
      <c r="V4019" t="s">
        <v>2301</v>
      </c>
      <c r="W4019" t="s">
        <v>3975</v>
      </c>
      <c r="X4019" t="s">
        <v>3250</v>
      </c>
      <c r="Y4019" t="s">
        <v>2803</v>
      </c>
      <c r="Z4019" t="s">
        <v>4117</v>
      </c>
      <c r="AA4019" t="s">
        <v>185</v>
      </c>
      <c r="AB4019" s="210">
        <v>37043.875</v>
      </c>
      <c r="AC4019" s="210">
        <v>37072.875</v>
      </c>
      <c r="AD4019">
        <f>(AC4019-AB4019+1)*SUM(P4019:Q4019)</f>
        <v>75000</v>
      </c>
    </row>
    <row r="4020" spans="1:30" x14ac:dyDescent="0.2">
      <c r="A4020" s="44" t="str">
        <f t="shared" si="320"/>
        <v>US Natural Gas Financial</v>
      </c>
      <c r="B4020" s="44" t="str">
        <f t="shared" si="321"/>
        <v>US</v>
      </c>
      <c r="C4020" s="44" t="str">
        <f t="shared" si="322"/>
        <v>Natural Gas</v>
      </c>
      <c r="D4020" s="44" t="str">
        <f t="shared" si="323"/>
        <v>Financial</v>
      </c>
      <c r="E4020" s="44">
        <f>IF(VLOOKUP(S4020,'DD-Lookup'!$J$6:$L$50,3,FALSE)="Monthly",(YEAR(AC4020)-YEAR(AB4020))*12+MONTH(AC4020)-MONTH(AB4020)+1,(AC4020-AB4020+1))</f>
        <v>30</v>
      </c>
      <c r="F4020" s="225">
        <f t="shared" si="324"/>
        <v>3000</v>
      </c>
      <c r="G4020" s="214">
        <v>1249106</v>
      </c>
      <c r="H4020" s="210">
        <v>37026.462141203701</v>
      </c>
      <c r="I4020" t="s">
        <v>3045</v>
      </c>
      <c r="M4020" t="s">
        <v>3795</v>
      </c>
      <c r="N4020" t="s">
        <v>1213</v>
      </c>
      <c r="O4020" t="s">
        <v>1538</v>
      </c>
      <c r="P4020" s="211">
        <v>100</v>
      </c>
      <c r="S4020" t="s">
        <v>1215</v>
      </c>
      <c r="T4020" t="s">
        <v>2685</v>
      </c>
      <c r="U4020" s="213">
        <v>0.115</v>
      </c>
      <c r="V4020" t="s">
        <v>1548</v>
      </c>
      <c r="W4020" t="s">
        <v>1216</v>
      </c>
      <c r="X4020" t="s">
        <v>1217</v>
      </c>
      <c r="Y4020" t="s">
        <v>2803</v>
      </c>
      <c r="Z4020" t="s">
        <v>4117</v>
      </c>
      <c r="AA4020" t="s">
        <v>186</v>
      </c>
      <c r="AB4020" s="210">
        <v>37043</v>
      </c>
      <c r="AC4020" s="210">
        <v>37072</v>
      </c>
      <c r="AD4020">
        <f>(AC4020-AB4020+1)*SUM(P4020:Q4020)</f>
        <v>3000</v>
      </c>
    </row>
    <row r="4021" spans="1:30" x14ac:dyDescent="0.2">
      <c r="A4021" s="44" t="str">
        <f t="shared" si="320"/>
        <v>US Natural Gas Financial</v>
      </c>
      <c r="B4021" s="44" t="str">
        <f t="shared" si="321"/>
        <v>US</v>
      </c>
      <c r="C4021" s="44" t="str">
        <f t="shared" si="322"/>
        <v>Natural Gas</v>
      </c>
      <c r="D4021" s="44" t="str">
        <f t="shared" si="323"/>
        <v>Financial</v>
      </c>
      <c r="E4021" s="44">
        <f>IF(VLOOKUP(S4021,'DD-Lookup'!$J$6:$L$50,3,FALSE)="Monthly",(YEAR(AC4021)-YEAR(AB4021))*12+MONTH(AC4021)-MONTH(AB4021)+1,(AC4021-AB4021+1))</f>
        <v>31</v>
      </c>
      <c r="F4021" s="225">
        <f t="shared" si="324"/>
        <v>465000</v>
      </c>
      <c r="G4021" s="214">
        <v>1249108</v>
      </c>
      <c r="H4021" s="210">
        <v>37026.462326388886</v>
      </c>
      <c r="I4021" t="s">
        <v>3287</v>
      </c>
      <c r="M4021" t="s">
        <v>3795</v>
      </c>
      <c r="N4021" t="s">
        <v>3247</v>
      </c>
      <c r="O4021" t="s">
        <v>3300</v>
      </c>
      <c r="Q4021" s="211">
        <v>15000</v>
      </c>
      <c r="S4021" t="s">
        <v>3796</v>
      </c>
      <c r="T4021" t="s">
        <v>2685</v>
      </c>
      <c r="U4021" s="213">
        <v>4.6825000000000001</v>
      </c>
      <c r="V4021" t="s">
        <v>170</v>
      </c>
      <c r="W4021" t="s">
        <v>3975</v>
      </c>
      <c r="X4021" t="s">
        <v>3250</v>
      </c>
      <c r="Y4021" t="s">
        <v>2803</v>
      </c>
      <c r="Z4021" t="s">
        <v>4117</v>
      </c>
      <c r="AA4021" t="s">
        <v>187</v>
      </c>
      <c r="AB4021" s="210">
        <v>37073.875</v>
      </c>
      <c r="AC4021" s="210">
        <v>37103.875</v>
      </c>
      <c r="AD4021">
        <f>(AC4021-AB4021+1)*SUM(P4021:Q4021)</f>
        <v>465000</v>
      </c>
    </row>
    <row r="4022" spans="1:30" x14ac:dyDescent="0.2">
      <c r="A4022" s="44" t="str">
        <f t="shared" si="320"/>
        <v>US Natural Gas Physical</v>
      </c>
      <c r="B4022" s="44" t="str">
        <f t="shared" si="321"/>
        <v>US</v>
      </c>
      <c r="C4022" s="44" t="str">
        <f t="shared" si="322"/>
        <v>Natural Gas</v>
      </c>
      <c r="D4022" s="44" t="str">
        <f t="shared" si="323"/>
        <v>Physical</v>
      </c>
      <c r="E4022" s="44">
        <f>IF(VLOOKUP(S4022,'DD-Lookup'!$J$6:$L$50,3,FALSE)="Monthly",(YEAR(AC4022)-YEAR(AB4022))*12+MONTH(AC4022)-MONTH(AB4022)+1,(AC4022-AB4022+1))</f>
        <v>30</v>
      </c>
      <c r="F4022" s="225">
        <f t="shared" si="324"/>
        <v>150000</v>
      </c>
      <c r="G4022" s="214">
        <v>1249111</v>
      </c>
      <c r="H4022" s="210">
        <v>37026.462534722225</v>
      </c>
      <c r="I4022" t="s">
        <v>3488</v>
      </c>
      <c r="M4022" t="s">
        <v>3795</v>
      </c>
      <c r="N4022" t="s">
        <v>3275</v>
      </c>
      <c r="O4022" t="s">
        <v>188</v>
      </c>
      <c r="P4022" s="211">
        <v>5000</v>
      </c>
      <c r="S4022" t="s">
        <v>3796</v>
      </c>
      <c r="T4022" t="s">
        <v>2685</v>
      </c>
      <c r="U4022" s="213">
        <v>4.8224999999999998</v>
      </c>
      <c r="V4022" t="s">
        <v>3490</v>
      </c>
      <c r="W4022" t="s">
        <v>3491</v>
      </c>
      <c r="X4022" t="s">
        <v>3492</v>
      </c>
      <c r="Y4022" t="s">
        <v>3280</v>
      </c>
      <c r="Z4022" t="s">
        <v>4117</v>
      </c>
      <c r="AA4022" t="s">
        <v>189</v>
      </c>
      <c r="AB4022" s="210">
        <v>37043.875</v>
      </c>
      <c r="AC4022" s="210">
        <v>37072.875</v>
      </c>
    </row>
    <row r="4023" spans="1:30" x14ac:dyDescent="0.2">
      <c r="A4023" s="44" t="str">
        <f t="shared" si="320"/>
        <v>US Natural Gas Financial</v>
      </c>
      <c r="B4023" s="44" t="str">
        <f t="shared" si="321"/>
        <v>US</v>
      </c>
      <c r="C4023" s="44" t="str">
        <f t="shared" si="322"/>
        <v>Natural Gas</v>
      </c>
      <c r="D4023" s="44" t="str">
        <f t="shared" si="323"/>
        <v>Financial</v>
      </c>
      <c r="E4023" s="44">
        <f>IF(VLOOKUP(S4023,'DD-Lookup'!$J$6:$L$50,3,FALSE)="Monthly",(YEAR(AC4023)-YEAR(AB4023))*12+MONTH(AC4023)-MONTH(AB4023)+1,(AC4023-AB4023+1))</f>
        <v>30</v>
      </c>
      <c r="F4023" s="225">
        <f t="shared" si="324"/>
        <v>3000</v>
      </c>
      <c r="G4023" s="214">
        <v>1249113</v>
      </c>
      <c r="H4023" s="210">
        <v>37026.462592592594</v>
      </c>
      <c r="I4023" t="s">
        <v>3093</v>
      </c>
      <c r="M4023" t="s">
        <v>3795</v>
      </c>
      <c r="N4023" t="s">
        <v>1485</v>
      </c>
      <c r="O4023" t="s">
        <v>190</v>
      </c>
      <c r="Q4023" s="211">
        <v>100</v>
      </c>
      <c r="S4023" t="s">
        <v>1215</v>
      </c>
      <c r="T4023" t="s">
        <v>2685</v>
      </c>
      <c r="U4023" s="213">
        <v>0.1275</v>
      </c>
      <c r="V4023" t="s">
        <v>191</v>
      </c>
      <c r="W4023" t="s">
        <v>1216</v>
      </c>
      <c r="X4023" t="s">
        <v>1217</v>
      </c>
      <c r="Y4023" t="s">
        <v>2803</v>
      </c>
      <c r="Z4023" t="s">
        <v>4117</v>
      </c>
      <c r="AA4023" t="s">
        <v>192</v>
      </c>
      <c r="AB4023" s="210">
        <v>37043</v>
      </c>
      <c r="AC4023" s="210">
        <v>37072</v>
      </c>
      <c r="AD4023">
        <f>(AC4023-AB4023+1)*SUM(P4023:Q4023)</f>
        <v>3000</v>
      </c>
    </row>
    <row r="4024" spans="1:30" x14ac:dyDescent="0.2">
      <c r="A4024" s="44" t="str">
        <f t="shared" si="320"/>
        <v>US Power Physical</v>
      </c>
      <c r="B4024" s="44" t="str">
        <f t="shared" si="321"/>
        <v>US</v>
      </c>
      <c r="C4024" s="44" t="str">
        <f t="shared" si="322"/>
        <v>Power</v>
      </c>
      <c r="D4024" s="44" t="str">
        <f t="shared" si="323"/>
        <v>Physical</v>
      </c>
      <c r="E4024" s="44">
        <f>IF(VLOOKUP(S4024,'DD-Lookup'!$J$6:$L$50,3,FALSE)="Monthly",(YEAR(AC4024)-YEAR(AB4024))*12+MONTH(AC4024)-MONTH(AB4024)+1,(AC4024-AB4024+1))</f>
        <v>92</v>
      </c>
      <c r="F4024" s="225">
        <f t="shared" si="324"/>
        <v>4600</v>
      </c>
      <c r="G4024" s="214">
        <v>1249115</v>
      </c>
      <c r="H4024" s="210">
        <v>37026.462673611109</v>
      </c>
      <c r="I4024" t="s">
        <v>3822</v>
      </c>
      <c r="M4024" t="s">
        <v>3886</v>
      </c>
      <c r="N4024" t="s">
        <v>3096</v>
      </c>
      <c r="O4024" t="s">
        <v>2227</v>
      </c>
      <c r="Q4024" s="211">
        <v>50</v>
      </c>
      <c r="S4024" t="s">
        <v>3794</v>
      </c>
      <c r="T4024" t="s">
        <v>2685</v>
      </c>
      <c r="U4024" s="213">
        <v>35.5</v>
      </c>
      <c r="V4024" t="s">
        <v>3227</v>
      </c>
      <c r="W4024" t="s">
        <v>3143</v>
      </c>
      <c r="X4024" t="s">
        <v>3129</v>
      </c>
      <c r="Y4024" t="s">
        <v>3074</v>
      </c>
      <c r="Z4024" t="s">
        <v>4112</v>
      </c>
      <c r="AA4024">
        <v>611493.1</v>
      </c>
      <c r="AB4024" s="210">
        <v>37530.71597222222</v>
      </c>
      <c r="AC4024" s="210">
        <v>37621.71597222222</v>
      </c>
    </row>
    <row r="4025" spans="1:30" x14ac:dyDescent="0.2">
      <c r="A4025" s="44" t="str">
        <f t="shared" si="320"/>
        <v>US Natural Gas Financial</v>
      </c>
      <c r="B4025" s="44" t="str">
        <f t="shared" si="321"/>
        <v>US</v>
      </c>
      <c r="C4025" s="44" t="str">
        <f t="shared" si="322"/>
        <v>Natural Gas</v>
      </c>
      <c r="D4025" s="44" t="str">
        <f t="shared" si="323"/>
        <v>Financial</v>
      </c>
      <c r="E4025" s="44">
        <f>IF(VLOOKUP(S4025,'DD-Lookup'!$J$6:$L$50,3,FALSE)="Monthly",(YEAR(AC4025)-YEAR(AB4025))*12+MONTH(AC4025)-MONTH(AB4025)+1,(AC4025-AB4025+1))</f>
        <v>15</v>
      </c>
      <c r="F4025" s="225">
        <f t="shared" si="324"/>
        <v>150000</v>
      </c>
      <c r="G4025" s="214">
        <v>1249116</v>
      </c>
      <c r="H4025" s="210">
        <v>37026.462696759256</v>
      </c>
      <c r="I4025" t="s">
        <v>1195</v>
      </c>
      <c r="M4025" t="s">
        <v>3795</v>
      </c>
      <c r="N4025" t="s">
        <v>3247</v>
      </c>
      <c r="O4025" t="s">
        <v>135</v>
      </c>
      <c r="P4025" s="211">
        <v>10000</v>
      </c>
      <c r="S4025" t="s">
        <v>3796</v>
      </c>
      <c r="T4025" t="s">
        <v>2685</v>
      </c>
      <c r="U4025" s="213">
        <v>4.5449999999999999</v>
      </c>
      <c r="V4025" t="s">
        <v>1196</v>
      </c>
      <c r="W4025" t="s">
        <v>3424</v>
      </c>
      <c r="X4025" t="s">
        <v>3425</v>
      </c>
      <c r="Y4025" t="s">
        <v>2803</v>
      </c>
      <c r="Z4025" t="s">
        <v>4117</v>
      </c>
      <c r="AA4025" t="s">
        <v>193</v>
      </c>
      <c r="AB4025" s="210">
        <v>37028.875</v>
      </c>
      <c r="AC4025" s="210">
        <v>37042.875</v>
      </c>
      <c r="AD4025">
        <f>(AC4025-AB4025+1)*SUM(P4025:Q4025)</f>
        <v>150000</v>
      </c>
    </row>
    <row r="4026" spans="1:30" x14ac:dyDescent="0.2">
      <c r="A4026" s="44" t="str">
        <f t="shared" si="320"/>
        <v>US Power Physical</v>
      </c>
      <c r="B4026" s="44" t="str">
        <f t="shared" si="321"/>
        <v>US</v>
      </c>
      <c r="C4026" s="44" t="str">
        <f t="shared" si="322"/>
        <v>Power</v>
      </c>
      <c r="D4026" s="44" t="str">
        <f t="shared" si="323"/>
        <v>Physical</v>
      </c>
      <c r="E4026" s="44">
        <f>IF(VLOOKUP(S4026,'DD-Lookup'!$J$6:$L$50,3,FALSE)="Monthly",(YEAR(AC4026)-YEAR(AB4026))*12+MONTH(AC4026)-MONTH(AB4026)+1,(AC4026-AB4026+1))</f>
        <v>30</v>
      </c>
      <c r="F4026" s="225">
        <f t="shared" si="324"/>
        <v>1500</v>
      </c>
      <c r="G4026" s="214">
        <v>1249117</v>
      </c>
      <c r="H4026" s="210">
        <v>37026.462812500002</v>
      </c>
      <c r="I4026" t="s">
        <v>3157</v>
      </c>
      <c r="M4026" t="s">
        <v>3886</v>
      </c>
      <c r="N4026" t="s">
        <v>3096</v>
      </c>
      <c r="O4026" t="s">
        <v>3161</v>
      </c>
      <c r="Q4026" s="211">
        <v>50</v>
      </c>
      <c r="S4026" t="s">
        <v>3794</v>
      </c>
      <c r="T4026" t="s">
        <v>2685</v>
      </c>
      <c r="U4026" s="213">
        <v>40.15</v>
      </c>
      <c r="V4026" t="s">
        <v>3159</v>
      </c>
      <c r="W4026" t="s">
        <v>3143</v>
      </c>
      <c r="X4026" t="s">
        <v>3109</v>
      </c>
      <c r="Y4026" t="s">
        <v>3074</v>
      </c>
      <c r="Z4026" t="s">
        <v>4112</v>
      </c>
      <c r="AA4026">
        <v>611494.1</v>
      </c>
      <c r="AB4026" s="210">
        <v>37135.71597222222</v>
      </c>
      <c r="AC4026" s="210">
        <v>37164.71597222222</v>
      </c>
    </row>
    <row r="4027" spans="1:30" x14ac:dyDescent="0.2">
      <c r="A4027" s="44" t="str">
        <f t="shared" si="320"/>
        <v>US Natural Gas Financial</v>
      </c>
      <c r="B4027" s="44" t="str">
        <f t="shared" si="321"/>
        <v>US</v>
      </c>
      <c r="C4027" s="44" t="str">
        <f t="shared" si="322"/>
        <v>Natural Gas</v>
      </c>
      <c r="D4027" s="44" t="str">
        <f t="shared" si="323"/>
        <v>Financial</v>
      </c>
      <c r="E4027" s="44">
        <f>IF(VLOOKUP(S4027,'DD-Lookup'!$J$6:$L$50,3,FALSE)="Monthly",(YEAR(AC4027)-YEAR(AB4027))*12+MONTH(AC4027)-MONTH(AB4027)+1,(AC4027-AB4027+1))</f>
        <v>15</v>
      </c>
      <c r="F4027" s="225">
        <f t="shared" si="324"/>
        <v>150000</v>
      </c>
      <c r="G4027" s="214">
        <v>1249118</v>
      </c>
      <c r="H4027" s="210">
        <v>37026.462881944448</v>
      </c>
      <c r="I4027" t="s">
        <v>3212</v>
      </c>
      <c r="M4027" t="s">
        <v>3795</v>
      </c>
      <c r="N4027" t="s">
        <v>3247</v>
      </c>
      <c r="O4027" t="s">
        <v>135</v>
      </c>
      <c r="Q4027" s="211">
        <v>10000</v>
      </c>
      <c r="S4027" t="s">
        <v>3796</v>
      </c>
      <c r="T4027" t="s">
        <v>2685</v>
      </c>
      <c r="U4027" s="213">
        <v>4.5549999999999997</v>
      </c>
      <c r="V4027" t="s">
        <v>1482</v>
      </c>
      <c r="W4027" t="s">
        <v>3424</v>
      </c>
      <c r="X4027" t="s">
        <v>3425</v>
      </c>
      <c r="Y4027" t="s">
        <v>2803</v>
      </c>
      <c r="Z4027" t="s">
        <v>4117</v>
      </c>
      <c r="AA4027" t="s">
        <v>194</v>
      </c>
      <c r="AB4027" s="210">
        <v>37028.875</v>
      </c>
      <c r="AC4027" s="210">
        <v>37042.875</v>
      </c>
      <c r="AD4027">
        <f>(AC4027-AB4027+1)*SUM(P4027:Q4027)</f>
        <v>150000</v>
      </c>
    </row>
    <row r="4028" spans="1:30" x14ac:dyDescent="0.2">
      <c r="A4028" s="44" t="str">
        <f t="shared" si="320"/>
        <v>US Natural Gas Financial</v>
      </c>
      <c r="B4028" s="44" t="str">
        <f t="shared" si="321"/>
        <v>US</v>
      </c>
      <c r="C4028" s="44" t="str">
        <f t="shared" si="322"/>
        <v>Natural Gas</v>
      </c>
      <c r="D4028" s="44" t="str">
        <f t="shared" si="323"/>
        <v>Financial</v>
      </c>
      <c r="E4028" s="44">
        <f>IF(VLOOKUP(S4028,'DD-Lookup'!$J$6:$L$50,3,FALSE)="Monthly",(YEAR(AC4028)-YEAR(AB4028))*12+MONTH(AC4028)-MONTH(AB4028)+1,(AC4028-AB4028+1))</f>
        <v>30</v>
      </c>
      <c r="F4028" s="225">
        <f t="shared" si="324"/>
        <v>450000</v>
      </c>
      <c r="G4028" s="214">
        <v>1249120</v>
      </c>
      <c r="H4028" s="210">
        <v>37026.462916666664</v>
      </c>
      <c r="I4028" t="s">
        <v>3246</v>
      </c>
      <c r="M4028" t="s">
        <v>3795</v>
      </c>
      <c r="N4028" t="s">
        <v>3247</v>
      </c>
      <c r="O4028" t="s">
        <v>3248</v>
      </c>
      <c r="P4028" s="211">
        <v>15000</v>
      </c>
      <c r="S4028" t="s">
        <v>3796</v>
      </c>
      <c r="T4028" t="s">
        <v>2685</v>
      </c>
      <c r="U4028" s="213">
        <v>4.6050000000000004</v>
      </c>
      <c r="V4028" t="s">
        <v>1397</v>
      </c>
      <c r="W4028" t="s">
        <v>3975</v>
      </c>
      <c r="X4028" t="s">
        <v>3250</v>
      </c>
      <c r="Y4028" t="s">
        <v>2803</v>
      </c>
      <c r="Z4028" t="s">
        <v>4117</v>
      </c>
      <c r="AA4028" t="s">
        <v>195</v>
      </c>
      <c r="AB4028" s="210">
        <v>37043.875</v>
      </c>
      <c r="AC4028" s="210">
        <v>37072.875</v>
      </c>
      <c r="AD4028">
        <f>(AC4028-AB4028+1)*SUM(P4028:Q4028)</f>
        <v>450000</v>
      </c>
    </row>
    <row r="4029" spans="1:30" x14ac:dyDescent="0.2">
      <c r="A4029" s="44" t="str">
        <f t="shared" si="320"/>
        <v>US Natural Gas Financial</v>
      </c>
      <c r="B4029" s="44" t="str">
        <f t="shared" si="321"/>
        <v>US</v>
      </c>
      <c r="C4029" s="44" t="str">
        <f t="shared" si="322"/>
        <v>Natural Gas</v>
      </c>
      <c r="D4029" s="44" t="str">
        <f t="shared" si="323"/>
        <v>Financial</v>
      </c>
      <c r="E4029" s="44">
        <f>IF(VLOOKUP(S4029,'DD-Lookup'!$J$6:$L$50,3,FALSE)="Monthly",(YEAR(AC4029)-YEAR(AB4029))*12+MONTH(AC4029)-MONTH(AB4029)+1,(AC4029-AB4029+1))</f>
        <v>30</v>
      </c>
      <c r="F4029" s="225">
        <f t="shared" si="324"/>
        <v>300000</v>
      </c>
      <c r="G4029" s="214">
        <v>1249121</v>
      </c>
      <c r="H4029" s="210">
        <v>37026.46292824074</v>
      </c>
      <c r="I4029" t="s">
        <v>3785</v>
      </c>
      <c r="M4029" t="s">
        <v>3795</v>
      </c>
      <c r="N4029" t="s">
        <v>3303</v>
      </c>
      <c r="O4029" t="s">
        <v>1068</v>
      </c>
      <c r="P4029" s="211">
        <v>10000</v>
      </c>
      <c r="S4029" t="s">
        <v>3796</v>
      </c>
      <c r="T4029" t="s">
        <v>2685</v>
      </c>
      <c r="U4029" s="213">
        <v>-0.06</v>
      </c>
      <c r="V4029" t="s">
        <v>1430</v>
      </c>
      <c r="W4029" t="s">
        <v>1070</v>
      </c>
      <c r="X4029" t="s">
        <v>1071</v>
      </c>
      <c r="Y4029" t="s">
        <v>2803</v>
      </c>
      <c r="Z4029" t="s">
        <v>4117</v>
      </c>
      <c r="AA4029" t="s">
        <v>196</v>
      </c>
      <c r="AB4029" s="210">
        <v>37043.875</v>
      </c>
      <c r="AC4029" s="210">
        <v>37072.875</v>
      </c>
      <c r="AD4029">
        <f>(AC4029-AB4029+1)*SUM(P4029:Q4029)</f>
        <v>300000</v>
      </c>
    </row>
    <row r="4030" spans="1:30" x14ac:dyDescent="0.2">
      <c r="A4030" s="44" t="str">
        <f t="shared" si="320"/>
        <v xml:space="preserve"> Oil Products Financial</v>
      </c>
      <c r="B4030" s="44" t="str">
        <f t="shared" si="321"/>
        <v/>
      </c>
      <c r="C4030" s="44" t="str">
        <f t="shared" si="322"/>
        <v>Oil Products</v>
      </c>
      <c r="D4030" s="44" t="str">
        <f t="shared" si="323"/>
        <v>Financial</v>
      </c>
      <c r="E4030" s="44">
        <f>IF(VLOOKUP(S4030,'DD-Lookup'!$J$6:$L$50,3,FALSE)="Monthly",(YEAR(AC4030)-YEAR(AB4030))*12+MONTH(AC4030)-MONTH(AB4030)+1,(AC4030-AB4030+1))</f>
        <v>30</v>
      </c>
      <c r="F4030" s="225">
        <f t="shared" si="324"/>
        <v>150000</v>
      </c>
      <c r="G4030" s="214">
        <v>1249122</v>
      </c>
      <c r="H4030" s="210">
        <v>37026.462962962964</v>
      </c>
      <c r="I4030" t="s">
        <v>3078</v>
      </c>
      <c r="M4030" t="s">
        <v>3799</v>
      </c>
      <c r="N4030" t="s">
        <v>3079</v>
      </c>
      <c r="O4030" t="s">
        <v>3080</v>
      </c>
      <c r="Q4030" s="211">
        <v>5000</v>
      </c>
      <c r="S4030" t="s">
        <v>3803</v>
      </c>
      <c r="T4030" t="s">
        <v>2685</v>
      </c>
      <c r="U4030" s="213">
        <v>230.5</v>
      </c>
      <c r="V4030" t="s">
        <v>3081</v>
      </c>
      <c r="W4030" t="s">
        <v>3082</v>
      </c>
      <c r="X4030" t="s">
        <v>3083</v>
      </c>
      <c r="Y4030" t="s">
        <v>2803</v>
      </c>
      <c r="Z4030" t="s">
        <v>2942</v>
      </c>
      <c r="AA4030" t="s">
        <v>197</v>
      </c>
      <c r="AB4030" s="210">
        <v>37043</v>
      </c>
      <c r="AC4030" s="210">
        <v>37072</v>
      </c>
    </row>
    <row r="4031" spans="1:30" x14ac:dyDescent="0.2">
      <c r="A4031" s="44" t="str">
        <f t="shared" si="320"/>
        <v>US Natural Gas Financial</v>
      </c>
      <c r="B4031" s="44" t="str">
        <f t="shared" si="321"/>
        <v>US</v>
      </c>
      <c r="C4031" s="44" t="str">
        <f t="shared" si="322"/>
        <v>Natural Gas</v>
      </c>
      <c r="D4031" s="44" t="str">
        <f t="shared" si="323"/>
        <v>Financial</v>
      </c>
      <c r="E4031" s="44">
        <f>IF(VLOOKUP(S4031,'DD-Lookup'!$J$6:$L$50,3,FALSE)="Monthly",(YEAR(AC4031)-YEAR(AB4031))*12+MONTH(AC4031)-MONTH(AB4031)+1,(AC4031-AB4031+1))</f>
        <v>30</v>
      </c>
      <c r="F4031" s="225">
        <f t="shared" si="324"/>
        <v>450000</v>
      </c>
      <c r="G4031" s="214">
        <v>1249123</v>
      </c>
      <c r="H4031" s="210">
        <v>37026.46297453704</v>
      </c>
      <c r="I4031" t="s">
        <v>3565</v>
      </c>
      <c r="M4031" t="s">
        <v>3795</v>
      </c>
      <c r="N4031" t="s">
        <v>3247</v>
      </c>
      <c r="O4031" t="s">
        <v>3248</v>
      </c>
      <c r="Q4031" s="211">
        <v>15000</v>
      </c>
      <c r="S4031" t="s">
        <v>3796</v>
      </c>
      <c r="T4031" t="s">
        <v>2685</v>
      </c>
      <c r="U4031" s="213">
        <v>4.6100000000000003</v>
      </c>
      <c r="V4031" t="s">
        <v>1452</v>
      </c>
      <c r="W4031" t="s">
        <v>3975</v>
      </c>
      <c r="X4031" t="s">
        <v>3250</v>
      </c>
      <c r="Y4031" t="s">
        <v>2803</v>
      </c>
      <c r="Z4031" t="s">
        <v>4117</v>
      </c>
      <c r="AA4031" t="s">
        <v>198</v>
      </c>
      <c r="AB4031" s="210">
        <v>37043.875</v>
      </c>
      <c r="AC4031" s="210">
        <v>37072.875</v>
      </c>
      <c r="AD4031">
        <f t="shared" ref="AD4031:AD4038" si="326">(AC4031-AB4031+1)*SUM(P4031:Q4031)</f>
        <v>450000</v>
      </c>
    </row>
    <row r="4032" spans="1:30" x14ac:dyDescent="0.2">
      <c r="A4032" s="44" t="str">
        <f t="shared" si="320"/>
        <v>US Natural Gas Financial</v>
      </c>
      <c r="B4032" s="44" t="str">
        <f t="shared" si="321"/>
        <v>US</v>
      </c>
      <c r="C4032" s="44" t="str">
        <f t="shared" si="322"/>
        <v>Natural Gas</v>
      </c>
      <c r="D4032" s="44" t="str">
        <f t="shared" si="323"/>
        <v>Financial</v>
      </c>
      <c r="E4032" s="44">
        <f>IF(VLOOKUP(S4032,'DD-Lookup'!$J$6:$L$50,3,FALSE)="Monthly",(YEAR(AC4032)-YEAR(AB4032))*12+MONTH(AC4032)-MONTH(AB4032)+1,(AC4032-AB4032+1))</f>
        <v>153</v>
      </c>
      <c r="F4032" s="225">
        <f t="shared" si="324"/>
        <v>765000</v>
      </c>
      <c r="G4032" s="214">
        <v>1249124</v>
      </c>
      <c r="H4032" s="210">
        <v>37026.463101851848</v>
      </c>
      <c r="I4032" t="s">
        <v>3324</v>
      </c>
      <c r="M4032" t="s">
        <v>3795</v>
      </c>
      <c r="N4032" t="s">
        <v>3247</v>
      </c>
      <c r="O4032" t="s">
        <v>3430</v>
      </c>
      <c r="Q4032" s="211">
        <v>5000</v>
      </c>
      <c r="S4032" t="s">
        <v>3796</v>
      </c>
      <c r="T4032" t="s">
        <v>2685</v>
      </c>
      <c r="U4032" s="213">
        <v>4.71</v>
      </c>
      <c r="V4032" t="s">
        <v>1811</v>
      </c>
      <c r="W4032" t="s">
        <v>3975</v>
      </c>
      <c r="X4032" t="s">
        <v>3250</v>
      </c>
      <c r="Y4032" t="s">
        <v>2803</v>
      </c>
      <c r="Z4032" t="s">
        <v>4117</v>
      </c>
      <c r="AA4032" t="s">
        <v>199</v>
      </c>
      <c r="AB4032" s="210">
        <v>37043</v>
      </c>
      <c r="AC4032" s="210">
        <v>37195</v>
      </c>
      <c r="AD4032">
        <f t="shared" si="326"/>
        <v>765000</v>
      </c>
    </row>
    <row r="4033" spans="1:30" x14ac:dyDescent="0.2">
      <c r="A4033" s="44" t="str">
        <f t="shared" si="320"/>
        <v>US Natural Gas Financial</v>
      </c>
      <c r="B4033" s="44" t="str">
        <f t="shared" si="321"/>
        <v>US</v>
      </c>
      <c r="C4033" s="44" t="str">
        <f t="shared" si="322"/>
        <v>Natural Gas</v>
      </c>
      <c r="D4033" s="44" t="str">
        <f t="shared" si="323"/>
        <v>Financial</v>
      </c>
      <c r="E4033" s="44">
        <f>IF(VLOOKUP(S4033,'DD-Lookup'!$J$6:$L$50,3,FALSE)="Monthly",(YEAR(AC4033)-YEAR(AB4033))*12+MONTH(AC4033)-MONTH(AB4033)+1,(AC4033-AB4033+1))</f>
        <v>151</v>
      </c>
      <c r="F4033" s="225">
        <f t="shared" si="324"/>
        <v>755000</v>
      </c>
      <c r="G4033" s="214">
        <v>1249126</v>
      </c>
      <c r="H4033" s="210">
        <v>37026.463275462964</v>
      </c>
      <c r="I4033" t="s">
        <v>3473</v>
      </c>
      <c r="M4033" t="s">
        <v>3795</v>
      </c>
      <c r="N4033" t="s">
        <v>3303</v>
      </c>
      <c r="O4033" t="s">
        <v>154</v>
      </c>
      <c r="Q4033" s="211">
        <v>5000</v>
      </c>
      <c r="S4033" t="s">
        <v>3796</v>
      </c>
      <c r="T4033" t="s">
        <v>2685</v>
      </c>
      <c r="U4033" s="213">
        <v>0.48499999999999999</v>
      </c>
      <c r="V4033" t="s">
        <v>1589</v>
      </c>
      <c r="W4033" t="s">
        <v>3306</v>
      </c>
      <c r="X4033" t="s">
        <v>3307</v>
      </c>
      <c r="Y4033" t="s">
        <v>2803</v>
      </c>
      <c r="Z4033" t="s">
        <v>4117</v>
      </c>
      <c r="AA4033" t="s">
        <v>200</v>
      </c>
      <c r="AB4033" s="210">
        <v>37196</v>
      </c>
      <c r="AC4033" s="210">
        <v>37346</v>
      </c>
      <c r="AD4033">
        <f t="shared" si="326"/>
        <v>755000</v>
      </c>
    </row>
    <row r="4034" spans="1:30" x14ac:dyDescent="0.2">
      <c r="A4034" s="44" t="str">
        <f t="shared" si="320"/>
        <v>US Natural Gas Financial</v>
      </c>
      <c r="B4034" s="44" t="str">
        <f t="shared" si="321"/>
        <v>US</v>
      </c>
      <c r="C4034" s="44" t="str">
        <f t="shared" si="322"/>
        <v>Natural Gas</v>
      </c>
      <c r="D4034" s="44" t="str">
        <f t="shared" si="323"/>
        <v>Financial</v>
      </c>
      <c r="E4034" s="44">
        <f>IF(VLOOKUP(S4034,'DD-Lookup'!$J$6:$L$50,3,FALSE)="Monthly",(YEAR(AC4034)-YEAR(AB4034))*12+MONTH(AC4034)-MONTH(AB4034)+1,(AC4034-AB4034+1))</f>
        <v>30</v>
      </c>
      <c r="F4034" s="225">
        <f t="shared" si="324"/>
        <v>3000</v>
      </c>
      <c r="G4034" s="214">
        <v>1249127</v>
      </c>
      <c r="H4034" s="210">
        <v>37026.463310185187</v>
      </c>
      <c r="I4034" t="s">
        <v>3256</v>
      </c>
      <c r="M4034" t="s">
        <v>3795</v>
      </c>
      <c r="N4034" t="s">
        <v>1213</v>
      </c>
      <c r="O4034" t="s">
        <v>1214</v>
      </c>
      <c r="P4034" s="211">
        <v>100</v>
      </c>
      <c r="S4034" t="s">
        <v>1215</v>
      </c>
      <c r="T4034" t="s">
        <v>2685</v>
      </c>
      <c r="U4034" s="213">
        <v>0.05</v>
      </c>
      <c r="V4034" t="s">
        <v>141</v>
      </c>
      <c r="W4034" t="s">
        <v>1216</v>
      </c>
      <c r="X4034" t="s">
        <v>1217</v>
      </c>
      <c r="Y4034" t="s">
        <v>2803</v>
      </c>
      <c r="Z4034" t="s">
        <v>4117</v>
      </c>
      <c r="AA4034" t="s">
        <v>201</v>
      </c>
      <c r="AB4034" s="210">
        <v>37043</v>
      </c>
      <c r="AC4034" s="210">
        <v>37072</v>
      </c>
      <c r="AD4034">
        <f t="shared" si="326"/>
        <v>3000</v>
      </c>
    </row>
    <row r="4035" spans="1:30" x14ac:dyDescent="0.2">
      <c r="A4035" s="44" t="str">
        <f t="shared" si="320"/>
        <v>US Natural Gas Financial</v>
      </c>
      <c r="B4035" s="44" t="str">
        <f t="shared" si="321"/>
        <v>US</v>
      </c>
      <c r="C4035" s="44" t="str">
        <f t="shared" si="322"/>
        <v>Natural Gas</v>
      </c>
      <c r="D4035" s="44" t="str">
        <f t="shared" si="323"/>
        <v>Financial</v>
      </c>
      <c r="E4035" s="44">
        <f>IF(VLOOKUP(S4035,'DD-Lookup'!$J$6:$L$50,3,FALSE)="Monthly",(YEAR(AC4035)-YEAR(AB4035))*12+MONTH(AC4035)-MONTH(AB4035)+1,(AC4035-AB4035+1))</f>
        <v>31</v>
      </c>
      <c r="F4035" s="225">
        <f t="shared" si="324"/>
        <v>155000</v>
      </c>
      <c r="G4035" s="214">
        <v>1249129</v>
      </c>
      <c r="H4035" s="210">
        <v>37026.46334490741</v>
      </c>
      <c r="I4035" t="s">
        <v>1791</v>
      </c>
      <c r="M4035" t="s">
        <v>3795</v>
      </c>
      <c r="N4035" t="s">
        <v>3303</v>
      </c>
      <c r="O4035" t="s">
        <v>202</v>
      </c>
      <c r="P4035" s="211">
        <v>5000</v>
      </c>
      <c r="S4035" t="s">
        <v>3796</v>
      </c>
      <c r="T4035" t="s">
        <v>2685</v>
      </c>
      <c r="U4035" s="213">
        <v>-1.385</v>
      </c>
      <c r="V4035" t="s">
        <v>203</v>
      </c>
      <c r="W4035" t="s">
        <v>3641</v>
      </c>
      <c r="X4035" t="s">
        <v>3642</v>
      </c>
      <c r="Y4035" t="s">
        <v>2803</v>
      </c>
      <c r="Z4035" t="s">
        <v>4117</v>
      </c>
      <c r="AA4035" t="s">
        <v>204</v>
      </c>
      <c r="AB4035" s="210">
        <v>37104.875</v>
      </c>
      <c r="AC4035" s="210">
        <v>37134.875</v>
      </c>
      <c r="AD4035">
        <f t="shared" si="326"/>
        <v>155000</v>
      </c>
    </row>
    <row r="4036" spans="1:30" x14ac:dyDescent="0.2">
      <c r="A4036" s="44" t="str">
        <f t="shared" si="320"/>
        <v>US Natural Gas Financial</v>
      </c>
      <c r="B4036" s="44" t="str">
        <f t="shared" si="321"/>
        <v>US</v>
      </c>
      <c r="C4036" s="44" t="str">
        <f t="shared" si="322"/>
        <v>Natural Gas</v>
      </c>
      <c r="D4036" s="44" t="str">
        <f t="shared" si="323"/>
        <v>Financial</v>
      </c>
      <c r="E4036" s="44">
        <f>IF(VLOOKUP(S4036,'DD-Lookup'!$J$6:$L$50,3,FALSE)="Monthly",(YEAR(AC4036)-YEAR(AB4036))*12+MONTH(AC4036)-MONTH(AB4036)+1,(AC4036-AB4036+1))</f>
        <v>151</v>
      </c>
      <c r="F4036" s="225">
        <f t="shared" si="324"/>
        <v>755000</v>
      </c>
      <c r="G4036" s="214">
        <v>1249130</v>
      </c>
      <c r="H4036" s="210">
        <v>37026.463356481479</v>
      </c>
      <c r="I4036" t="s">
        <v>3510</v>
      </c>
      <c r="M4036" t="s">
        <v>3795</v>
      </c>
      <c r="N4036" t="s">
        <v>3247</v>
      </c>
      <c r="O4036" t="s">
        <v>3346</v>
      </c>
      <c r="P4036" s="211">
        <v>5000</v>
      </c>
      <c r="S4036" t="s">
        <v>3796</v>
      </c>
      <c r="T4036" t="s">
        <v>2685</v>
      </c>
      <c r="U4036" s="213">
        <v>4.9950000000000001</v>
      </c>
      <c r="V4036" t="s">
        <v>3511</v>
      </c>
      <c r="W4036" t="s">
        <v>3975</v>
      </c>
      <c r="X4036" t="s">
        <v>3250</v>
      </c>
      <c r="Y4036" t="s">
        <v>2803</v>
      </c>
      <c r="Z4036" t="s">
        <v>4117</v>
      </c>
      <c r="AA4036" t="s">
        <v>205</v>
      </c>
      <c r="AB4036" s="210">
        <v>37196</v>
      </c>
      <c r="AC4036" s="210">
        <v>37346</v>
      </c>
      <c r="AD4036">
        <f t="shared" si="326"/>
        <v>755000</v>
      </c>
    </row>
    <row r="4037" spans="1:30" x14ac:dyDescent="0.2">
      <c r="A4037" s="44" t="str">
        <f t="shared" si="320"/>
        <v>US Natural Gas Financial</v>
      </c>
      <c r="B4037" s="44" t="str">
        <f t="shared" si="321"/>
        <v>US</v>
      </c>
      <c r="C4037" s="44" t="str">
        <f t="shared" si="322"/>
        <v>Natural Gas</v>
      </c>
      <c r="D4037" s="44" t="str">
        <f t="shared" si="323"/>
        <v>Financial</v>
      </c>
      <c r="E4037" s="44">
        <f>IF(VLOOKUP(S4037,'DD-Lookup'!$J$6:$L$50,3,FALSE)="Monthly",(YEAR(AC4037)-YEAR(AB4037))*12+MONTH(AC4037)-MONTH(AB4037)+1,(AC4037-AB4037+1))</f>
        <v>30</v>
      </c>
      <c r="F4037" s="225">
        <f t="shared" si="324"/>
        <v>150000</v>
      </c>
      <c r="G4037" s="214">
        <v>1249131</v>
      </c>
      <c r="H4037" s="210">
        <v>37026.463391203702</v>
      </c>
      <c r="I4037" t="s">
        <v>1791</v>
      </c>
      <c r="M4037" t="s">
        <v>3795</v>
      </c>
      <c r="N4037" t="s">
        <v>3303</v>
      </c>
      <c r="O4037" t="s">
        <v>3743</v>
      </c>
      <c r="P4037" s="211">
        <v>5000</v>
      </c>
      <c r="S4037" t="s">
        <v>3796</v>
      </c>
      <c r="T4037" t="s">
        <v>2685</v>
      </c>
      <c r="U4037" s="213">
        <v>-1.38</v>
      </c>
      <c r="V4037" t="s">
        <v>203</v>
      </c>
      <c r="W4037" t="s">
        <v>3641</v>
      </c>
      <c r="X4037" t="s">
        <v>3642</v>
      </c>
      <c r="Y4037" t="s">
        <v>2803</v>
      </c>
      <c r="Z4037" t="s">
        <v>4117</v>
      </c>
      <c r="AA4037" t="s">
        <v>206</v>
      </c>
      <c r="AB4037" s="210">
        <v>37135.875</v>
      </c>
      <c r="AC4037" s="210">
        <v>37164.875</v>
      </c>
      <c r="AD4037">
        <f t="shared" si="326"/>
        <v>150000</v>
      </c>
    </row>
    <row r="4038" spans="1:30" x14ac:dyDescent="0.2">
      <c r="A4038" s="44" t="str">
        <f t="shared" si="320"/>
        <v>US Natural Gas Financial</v>
      </c>
      <c r="B4038" s="44" t="str">
        <f t="shared" si="321"/>
        <v>US</v>
      </c>
      <c r="C4038" s="44" t="str">
        <f t="shared" si="322"/>
        <v>Natural Gas</v>
      </c>
      <c r="D4038" s="44" t="str">
        <f t="shared" si="323"/>
        <v>Financial</v>
      </c>
      <c r="E4038" s="44">
        <f>IF(VLOOKUP(S4038,'DD-Lookup'!$J$6:$L$50,3,FALSE)="Monthly",(YEAR(AC4038)-YEAR(AB4038))*12+MONTH(AC4038)-MONTH(AB4038)+1,(AC4038-AB4038+1))</f>
        <v>30</v>
      </c>
      <c r="F4038" s="225">
        <f t="shared" si="324"/>
        <v>3000</v>
      </c>
      <c r="G4038" s="214">
        <v>1249132</v>
      </c>
      <c r="H4038" s="210">
        <v>37026.463437500002</v>
      </c>
      <c r="I4038" t="s">
        <v>3256</v>
      </c>
      <c r="M4038" t="s">
        <v>3795</v>
      </c>
      <c r="N4038" t="s">
        <v>1485</v>
      </c>
      <c r="O4038" t="s">
        <v>2529</v>
      </c>
      <c r="P4038" s="211">
        <v>100</v>
      </c>
      <c r="S4038" t="s">
        <v>1215</v>
      </c>
      <c r="T4038" t="s">
        <v>2685</v>
      </c>
      <c r="U4038" s="213">
        <v>1.4999999999999999E-2</v>
      </c>
      <c r="V4038" t="s">
        <v>141</v>
      </c>
      <c r="W4038" t="s">
        <v>1216</v>
      </c>
      <c r="X4038" t="s">
        <v>1217</v>
      </c>
      <c r="Y4038" t="s">
        <v>2803</v>
      </c>
      <c r="Z4038" t="s">
        <v>4117</v>
      </c>
      <c r="AA4038" t="s">
        <v>207</v>
      </c>
      <c r="AB4038" s="210">
        <v>37043</v>
      </c>
      <c r="AC4038" s="210">
        <v>37072</v>
      </c>
      <c r="AD4038">
        <f t="shared" si="326"/>
        <v>3000</v>
      </c>
    </row>
    <row r="4039" spans="1:30" x14ac:dyDescent="0.2">
      <c r="A4039" s="44" t="str">
        <f t="shared" si="320"/>
        <v>US Power Physical</v>
      </c>
      <c r="B4039" s="44" t="str">
        <f t="shared" si="321"/>
        <v>US</v>
      </c>
      <c r="C4039" s="44" t="str">
        <f t="shared" si="322"/>
        <v>Power</v>
      </c>
      <c r="D4039" s="44" t="str">
        <f t="shared" si="323"/>
        <v>Physical</v>
      </c>
      <c r="E4039" s="44">
        <f>IF(VLOOKUP(S4039,'DD-Lookup'!$J$6:$L$50,3,FALSE)="Monthly",(YEAR(AC4039)-YEAR(AB4039))*12+MONTH(AC4039)-MONTH(AB4039)+1,(AC4039-AB4039+1))</f>
        <v>30</v>
      </c>
      <c r="F4039" s="225">
        <f t="shared" si="324"/>
        <v>1500</v>
      </c>
      <c r="G4039" s="214">
        <v>1249136</v>
      </c>
      <c r="H4039" s="210">
        <v>37026.463634259257</v>
      </c>
      <c r="I4039" t="s">
        <v>3822</v>
      </c>
      <c r="M4039" t="s">
        <v>3886</v>
      </c>
      <c r="N4039" t="s">
        <v>3096</v>
      </c>
      <c r="O4039" t="s">
        <v>3241</v>
      </c>
      <c r="Q4039" s="211">
        <v>50</v>
      </c>
      <c r="S4039" t="s">
        <v>3794</v>
      </c>
      <c r="T4039" t="s">
        <v>2685</v>
      </c>
      <c r="U4039" s="213">
        <v>46.8</v>
      </c>
      <c r="V4039" t="s">
        <v>3227</v>
      </c>
      <c r="W4039" t="s">
        <v>3243</v>
      </c>
      <c r="X4039" t="s">
        <v>3244</v>
      </c>
      <c r="Y4039" t="s">
        <v>3074</v>
      </c>
      <c r="Z4039" t="s">
        <v>4112</v>
      </c>
      <c r="AA4039">
        <v>611497.1</v>
      </c>
      <c r="AB4039" s="210">
        <v>37135.594444444447</v>
      </c>
      <c r="AC4039" s="210">
        <v>37164.594444444447</v>
      </c>
    </row>
    <row r="4040" spans="1:30" x14ac:dyDescent="0.2">
      <c r="A4040" s="44" t="str">
        <f t="shared" si="320"/>
        <v>US Natural Gas Financial</v>
      </c>
      <c r="B4040" s="44" t="str">
        <f t="shared" si="321"/>
        <v>US</v>
      </c>
      <c r="C4040" s="44" t="str">
        <f t="shared" si="322"/>
        <v>Natural Gas</v>
      </c>
      <c r="D4040" s="44" t="str">
        <f t="shared" si="323"/>
        <v>Financial</v>
      </c>
      <c r="E4040" s="44">
        <f>IF(VLOOKUP(S4040,'DD-Lookup'!$J$6:$L$50,3,FALSE)="Monthly",(YEAR(AC4040)-YEAR(AB4040))*12+MONTH(AC4040)-MONTH(AB4040)+1,(AC4040-AB4040+1))</f>
        <v>30</v>
      </c>
      <c r="F4040" s="225">
        <f t="shared" si="324"/>
        <v>150000</v>
      </c>
      <c r="G4040" s="214">
        <v>1249137</v>
      </c>
      <c r="H4040" s="210">
        <v>37026.463645833333</v>
      </c>
      <c r="I4040" t="s">
        <v>3785</v>
      </c>
      <c r="M4040" t="s">
        <v>3795</v>
      </c>
      <c r="N4040" t="s">
        <v>3303</v>
      </c>
      <c r="O4040" t="s">
        <v>1341</v>
      </c>
      <c r="Q4040" s="211">
        <v>5000</v>
      </c>
      <c r="S4040" t="s">
        <v>3796</v>
      </c>
      <c r="T4040" t="s">
        <v>2685</v>
      </c>
      <c r="U4040" s="213">
        <v>-0.81</v>
      </c>
      <c r="V4040" t="s">
        <v>1430</v>
      </c>
      <c r="W4040" t="s">
        <v>1342</v>
      </c>
      <c r="X4040" t="s">
        <v>1343</v>
      </c>
      <c r="Y4040" t="s">
        <v>2803</v>
      </c>
      <c r="Z4040" t="s">
        <v>4117</v>
      </c>
      <c r="AA4040" t="s">
        <v>208</v>
      </c>
      <c r="AB4040" s="210">
        <v>37043.875</v>
      </c>
      <c r="AC4040" s="210">
        <v>37072.875</v>
      </c>
      <c r="AD4040">
        <f>(AC4040-AB4040+1)*SUM(P4040:Q4040)</f>
        <v>150000</v>
      </c>
    </row>
    <row r="4041" spans="1:30" x14ac:dyDescent="0.2">
      <c r="A4041" s="44" t="str">
        <f t="shared" si="320"/>
        <v>US Natural Gas Financial</v>
      </c>
      <c r="B4041" s="44" t="str">
        <f t="shared" si="321"/>
        <v>US</v>
      </c>
      <c r="C4041" s="44" t="str">
        <f t="shared" si="322"/>
        <v>Natural Gas</v>
      </c>
      <c r="D4041" s="44" t="str">
        <f t="shared" si="323"/>
        <v>Financial</v>
      </c>
      <c r="E4041" s="44">
        <f>IF(VLOOKUP(S4041,'DD-Lookup'!$J$6:$L$50,3,FALSE)="Monthly",(YEAR(AC4041)-YEAR(AB4041))*12+MONTH(AC4041)-MONTH(AB4041)+1,(AC4041-AB4041+1))</f>
        <v>15</v>
      </c>
      <c r="F4041" s="225">
        <f t="shared" si="324"/>
        <v>75000</v>
      </c>
      <c r="G4041" s="214">
        <v>1249140</v>
      </c>
      <c r="H4041" s="210">
        <v>37026.463750000003</v>
      </c>
      <c r="I4041" t="s">
        <v>3086</v>
      </c>
      <c r="M4041" t="s">
        <v>3795</v>
      </c>
      <c r="N4041" t="s">
        <v>3247</v>
      </c>
      <c r="O4041" t="s">
        <v>135</v>
      </c>
      <c r="P4041" s="211">
        <v>5000</v>
      </c>
      <c r="S4041" t="s">
        <v>3796</v>
      </c>
      <c r="T4041" t="s">
        <v>2685</v>
      </c>
      <c r="U4041" s="213">
        <v>4.5449999999999999</v>
      </c>
      <c r="V4041" t="s">
        <v>1405</v>
      </c>
      <c r="W4041" t="s">
        <v>3424</v>
      </c>
      <c r="X4041" t="s">
        <v>3425</v>
      </c>
      <c r="Y4041" t="s">
        <v>2803</v>
      </c>
      <c r="Z4041" t="s">
        <v>4117</v>
      </c>
      <c r="AA4041" t="s">
        <v>209</v>
      </c>
      <c r="AB4041" s="210">
        <v>37028.875</v>
      </c>
      <c r="AC4041" s="210">
        <v>37042.875</v>
      </c>
      <c r="AD4041">
        <f>(AC4041-AB4041+1)*SUM(P4041:Q4041)</f>
        <v>75000</v>
      </c>
    </row>
    <row r="4042" spans="1:30" x14ac:dyDescent="0.2">
      <c r="A4042" s="44" t="str">
        <f t="shared" si="320"/>
        <v>US Power Physical</v>
      </c>
      <c r="B4042" s="44" t="str">
        <f t="shared" si="321"/>
        <v>US</v>
      </c>
      <c r="C4042" s="44" t="str">
        <f t="shared" si="322"/>
        <v>Power</v>
      </c>
      <c r="D4042" s="44" t="str">
        <f t="shared" si="323"/>
        <v>Physical</v>
      </c>
      <c r="E4042" s="44">
        <f>IF(VLOOKUP(S4042,'DD-Lookup'!$J$6:$L$50,3,FALSE)="Monthly",(YEAR(AC4042)-YEAR(AB4042))*12+MONTH(AC4042)-MONTH(AB4042)+1,(AC4042-AB4042+1))</f>
        <v>92</v>
      </c>
      <c r="F4042" s="225">
        <f t="shared" si="324"/>
        <v>4600</v>
      </c>
      <c r="G4042" s="214">
        <v>1249141</v>
      </c>
      <c r="H4042" s="210">
        <v>37026.463831018518</v>
      </c>
      <c r="I4042" t="s">
        <v>2630</v>
      </c>
      <c r="M4042" t="s">
        <v>3886</v>
      </c>
      <c r="N4042" t="s">
        <v>3096</v>
      </c>
      <c r="O4042" t="s">
        <v>3573</v>
      </c>
      <c r="Q4042" s="211">
        <v>50</v>
      </c>
      <c r="S4042" t="s">
        <v>3794</v>
      </c>
      <c r="T4042" t="s">
        <v>2685</v>
      </c>
      <c r="U4042" s="213">
        <v>41</v>
      </c>
      <c r="V4042" t="s">
        <v>210</v>
      </c>
      <c r="W4042" t="s">
        <v>3243</v>
      </c>
      <c r="X4042" t="s">
        <v>3244</v>
      </c>
      <c r="Y4042" t="s">
        <v>3074</v>
      </c>
      <c r="Z4042" t="s">
        <v>4112</v>
      </c>
      <c r="AA4042">
        <v>611498.1</v>
      </c>
      <c r="AB4042" s="210">
        <v>37165.594444444447</v>
      </c>
      <c r="AC4042" s="210">
        <v>37256.594444444447</v>
      </c>
    </row>
    <row r="4043" spans="1:30" x14ac:dyDescent="0.2">
      <c r="A4043" s="44" t="str">
        <f t="shared" ref="A4043:A4106" si="327">B4043&amp;" "&amp;C4043&amp;" "&amp;D4043</f>
        <v xml:space="preserve"> Metals Financial</v>
      </c>
      <c r="B4043" s="44" t="str">
        <f t="shared" ref="B4043:B4106" si="328">IF((LEFT(N4043,2)="US"),"US","")</f>
        <v/>
      </c>
      <c r="C4043" s="44" t="str">
        <f t="shared" ref="C4043:C4106" si="329">M4043</f>
        <v>Metals</v>
      </c>
      <c r="D4043" s="44" t="str">
        <f t="shared" ref="D4043:D4106" si="330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25">
        <f t="shared" ref="F4043:F4106" si="331">E4043*SUM(P4043:Q4043)</f>
        <v>5</v>
      </c>
      <c r="G4043" s="214">
        <v>1249143</v>
      </c>
      <c r="H4043" s="210">
        <v>37026.463958333334</v>
      </c>
      <c r="I4043" t="s">
        <v>2876</v>
      </c>
      <c r="M4043" t="s">
        <v>3801</v>
      </c>
      <c r="N4043" t="s">
        <v>2682</v>
      </c>
      <c r="O4043" t="s">
        <v>2683</v>
      </c>
      <c r="P4043" s="211">
        <v>5</v>
      </c>
      <c r="S4043" t="s">
        <v>2684</v>
      </c>
      <c r="T4043" t="s">
        <v>2685</v>
      </c>
      <c r="U4043" s="213">
        <v>1671</v>
      </c>
      <c r="V4043" t="s">
        <v>2877</v>
      </c>
      <c r="W4043" t="s">
        <v>2732</v>
      </c>
      <c r="X4043" t="s">
        <v>2688</v>
      </c>
      <c r="Y4043" t="s">
        <v>2689</v>
      </c>
      <c r="Z4043" t="s">
        <v>2690</v>
      </c>
      <c r="AA4043">
        <v>2130941</v>
      </c>
    </row>
    <row r="4044" spans="1:30" x14ac:dyDescent="0.2">
      <c r="A4044" s="44" t="str">
        <f t="shared" si="327"/>
        <v>US Natural Gas Financial</v>
      </c>
      <c r="B4044" s="44" t="str">
        <f t="shared" si="328"/>
        <v>US</v>
      </c>
      <c r="C4044" s="44" t="str">
        <f t="shared" si="329"/>
        <v>Natural Gas</v>
      </c>
      <c r="D4044" s="44" t="str">
        <f t="shared" si="330"/>
        <v>Financial</v>
      </c>
      <c r="E4044" s="44">
        <f>IF(VLOOKUP(S4044,'DD-Lookup'!$J$6:$L$50,3,FALSE)="Monthly",(YEAR(AC4044)-YEAR(AB4044))*12+MONTH(AC4044)-MONTH(AB4044)+1,(AC4044-AB4044+1))</f>
        <v>151</v>
      </c>
      <c r="F4044" s="225">
        <f t="shared" si="331"/>
        <v>755000</v>
      </c>
      <c r="G4044" s="214">
        <v>1249144</v>
      </c>
      <c r="H4044" s="210">
        <v>37026.464236111111</v>
      </c>
      <c r="I4044" t="s">
        <v>3473</v>
      </c>
      <c r="M4044" t="s">
        <v>3795</v>
      </c>
      <c r="N4044" t="s">
        <v>3303</v>
      </c>
      <c r="O4044" t="s">
        <v>154</v>
      </c>
      <c r="Q4044" s="211">
        <v>5000</v>
      </c>
      <c r="S4044" t="s">
        <v>3796</v>
      </c>
      <c r="T4044" t="s">
        <v>2685</v>
      </c>
      <c r="U4044" s="213">
        <v>0.48499999999999999</v>
      </c>
      <c r="V4044" t="s">
        <v>1589</v>
      </c>
      <c r="W4044" t="s">
        <v>3306</v>
      </c>
      <c r="X4044" t="s">
        <v>3307</v>
      </c>
      <c r="Y4044" t="s">
        <v>2803</v>
      </c>
      <c r="Z4044" t="s">
        <v>4117</v>
      </c>
      <c r="AA4044" t="s">
        <v>211</v>
      </c>
      <c r="AB4044" s="210">
        <v>37196</v>
      </c>
      <c r="AC4044" s="210">
        <v>37346</v>
      </c>
      <c r="AD4044">
        <f>(AC4044-AB4044+1)*SUM(P4044:Q4044)</f>
        <v>755000</v>
      </c>
    </row>
    <row r="4045" spans="1:30" x14ac:dyDescent="0.2">
      <c r="A4045" s="44" t="str">
        <f t="shared" si="327"/>
        <v>US Natural Gas Financial</v>
      </c>
      <c r="B4045" s="44" t="str">
        <f t="shared" si="328"/>
        <v>US</v>
      </c>
      <c r="C4045" s="44" t="str">
        <f t="shared" si="329"/>
        <v>Natural Gas</v>
      </c>
      <c r="D4045" s="44" t="str">
        <f t="shared" si="330"/>
        <v>Financial</v>
      </c>
      <c r="E4045" s="44">
        <f>IF(VLOOKUP(S4045,'DD-Lookup'!$J$6:$L$50,3,FALSE)="Monthly",(YEAR(AC4045)-YEAR(AB4045))*12+MONTH(AC4045)-MONTH(AB4045)+1,(AC4045-AB4045+1))</f>
        <v>15</v>
      </c>
      <c r="F4045" s="225">
        <f t="shared" si="331"/>
        <v>75000</v>
      </c>
      <c r="G4045" s="214">
        <v>1249145</v>
      </c>
      <c r="H4045" s="210">
        <v>37026.464444444442</v>
      </c>
      <c r="I4045" t="s">
        <v>3318</v>
      </c>
      <c r="M4045" t="s">
        <v>3795</v>
      </c>
      <c r="N4045" t="s">
        <v>3247</v>
      </c>
      <c r="O4045" t="s">
        <v>135</v>
      </c>
      <c r="P4045" s="211">
        <v>5000</v>
      </c>
      <c r="S4045" t="s">
        <v>3796</v>
      </c>
      <c r="T4045" t="s">
        <v>2685</v>
      </c>
      <c r="U4045" s="213">
        <v>4.5449999999999999</v>
      </c>
      <c r="V4045" t="s">
        <v>1749</v>
      </c>
      <c r="W4045" t="s">
        <v>3424</v>
      </c>
      <c r="X4045" t="s">
        <v>3425</v>
      </c>
      <c r="Y4045" t="s">
        <v>2803</v>
      </c>
      <c r="Z4045" t="s">
        <v>4117</v>
      </c>
      <c r="AA4045" t="s">
        <v>212</v>
      </c>
      <c r="AB4045" s="210">
        <v>37028.875</v>
      </c>
      <c r="AC4045" s="210">
        <v>37042.875</v>
      </c>
      <c r="AD4045">
        <f>(AC4045-AB4045+1)*SUM(P4045:Q4045)</f>
        <v>75000</v>
      </c>
    </row>
    <row r="4046" spans="1:30" x14ac:dyDescent="0.2">
      <c r="A4046" s="44" t="str">
        <f t="shared" si="327"/>
        <v>US Natural Gas Financial</v>
      </c>
      <c r="B4046" s="44" t="str">
        <f t="shared" si="328"/>
        <v>US</v>
      </c>
      <c r="C4046" s="44" t="str">
        <f t="shared" si="329"/>
        <v>Natural Gas</v>
      </c>
      <c r="D4046" s="44" t="str">
        <f t="shared" si="330"/>
        <v>Financial</v>
      </c>
      <c r="E4046" s="44">
        <f>IF(VLOOKUP(S4046,'DD-Lookup'!$J$6:$L$50,3,FALSE)="Monthly",(YEAR(AC4046)-YEAR(AB4046))*12+MONTH(AC4046)-MONTH(AB4046)+1,(AC4046-AB4046+1))</f>
        <v>15</v>
      </c>
      <c r="F4046" s="225">
        <f t="shared" si="331"/>
        <v>75000</v>
      </c>
      <c r="G4046" s="214">
        <v>1249146</v>
      </c>
      <c r="H4046" s="210">
        <v>37026.464502314811</v>
      </c>
      <c r="I4046" t="s">
        <v>4237</v>
      </c>
      <c r="M4046" t="s">
        <v>3795</v>
      </c>
      <c r="N4046" t="s">
        <v>3247</v>
      </c>
      <c r="O4046" t="s">
        <v>135</v>
      </c>
      <c r="P4046" s="211">
        <v>5000</v>
      </c>
      <c r="S4046" t="s">
        <v>3796</v>
      </c>
      <c r="T4046" t="s">
        <v>2685</v>
      </c>
      <c r="U4046" s="213">
        <v>4.5449999999999999</v>
      </c>
      <c r="V4046" t="s">
        <v>3423</v>
      </c>
      <c r="W4046" t="s">
        <v>3424</v>
      </c>
      <c r="X4046" t="s">
        <v>3425</v>
      </c>
      <c r="Y4046" t="s">
        <v>2803</v>
      </c>
      <c r="Z4046" t="s">
        <v>4117</v>
      </c>
      <c r="AA4046" t="s">
        <v>213</v>
      </c>
      <c r="AB4046" s="210">
        <v>37028.875</v>
      </c>
      <c r="AC4046" s="210">
        <v>37042.875</v>
      </c>
      <c r="AD4046">
        <f>(AC4046-AB4046+1)*SUM(P4046:Q4046)</f>
        <v>75000</v>
      </c>
    </row>
    <row r="4047" spans="1:30" x14ac:dyDescent="0.2">
      <c r="A4047" s="44" t="str">
        <f t="shared" si="327"/>
        <v>US Natural Gas Physical</v>
      </c>
      <c r="B4047" s="44" t="str">
        <f t="shared" si="328"/>
        <v>US</v>
      </c>
      <c r="C4047" s="44" t="str">
        <f t="shared" si="329"/>
        <v>Natural Gas</v>
      </c>
      <c r="D4047" s="44" t="str">
        <f t="shared" si="330"/>
        <v>Physical</v>
      </c>
      <c r="E4047" s="44">
        <f>IF(VLOOKUP(S4047,'DD-Lookup'!$J$6:$L$50,3,FALSE)="Monthly",(YEAR(AC4047)-YEAR(AB4047))*12+MONTH(AC4047)-MONTH(AB4047)+1,(AC4047-AB4047+1))</f>
        <v>30</v>
      </c>
      <c r="F4047" s="225">
        <f t="shared" si="331"/>
        <v>150000</v>
      </c>
      <c r="G4047" s="214">
        <v>1249148</v>
      </c>
      <c r="H4047" s="210">
        <v>37026.464687500003</v>
      </c>
      <c r="I4047" t="s">
        <v>3268</v>
      </c>
      <c r="M4047" t="s">
        <v>3795</v>
      </c>
      <c r="N4047" t="s">
        <v>1288</v>
      </c>
      <c r="O4047" t="s">
        <v>214</v>
      </c>
      <c r="P4047" s="211">
        <v>5000</v>
      </c>
      <c r="S4047" t="s">
        <v>3796</v>
      </c>
      <c r="T4047" t="s">
        <v>2685</v>
      </c>
      <c r="U4047" s="213">
        <v>-1.7500000000000002E-2</v>
      </c>
      <c r="V4047" t="s">
        <v>3749</v>
      </c>
      <c r="W4047" t="s">
        <v>3328</v>
      </c>
      <c r="X4047" t="s">
        <v>3329</v>
      </c>
      <c r="Y4047" t="s">
        <v>3280</v>
      </c>
      <c r="Z4047" t="s">
        <v>4117</v>
      </c>
      <c r="AA4047" t="s">
        <v>215</v>
      </c>
      <c r="AB4047" s="210">
        <v>37043.875</v>
      </c>
      <c r="AC4047" s="210">
        <v>37072.875</v>
      </c>
    </row>
    <row r="4048" spans="1:30" x14ac:dyDescent="0.2">
      <c r="A4048" s="44" t="str">
        <f t="shared" si="327"/>
        <v>US Natural Gas Financial</v>
      </c>
      <c r="B4048" s="44" t="str">
        <f t="shared" si="328"/>
        <v>US</v>
      </c>
      <c r="C4048" s="44" t="str">
        <f t="shared" si="329"/>
        <v>Natural Gas</v>
      </c>
      <c r="D4048" s="44" t="str">
        <f t="shared" si="330"/>
        <v>Financial</v>
      </c>
      <c r="E4048" s="44">
        <f>IF(VLOOKUP(S4048,'DD-Lookup'!$J$6:$L$50,3,FALSE)="Monthly",(YEAR(AC4048)-YEAR(AB4048))*12+MONTH(AC4048)-MONTH(AB4048)+1,(AC4048-AB4048+1))</f>
        <v>15</v>
      </c>
      <c r="F4048" s="225">
        <f t="shared" si="331"/>
        <v>375000</v>
      </c>
      <c r="G4048" s="214">
        <v>1249149</v>
      </c>
      <c r="H4048" s="210">
        <v>37026.46471064815</v>
      </c>
      <c r="I4048" t="s">
        <v>4237</v>
      </c>
      <c r="M4048" t="s">
        <v>3795</v>
      </c>
      <c r="N4048" t="s">
        <v>3247</v>
      </c>
      <c r="O4048" t="s">
        <v>216</v>
      </c>
      <c r="P4048" s="211">
        <v>25000</v>
      </c>
      <c r="S4048" t="s">
        <v>3796</v>
      </c>
      <c r="T4048" t="s">
        <v>2685</v>
      </c>
      <c r="U4048" s="213">
        <v>4.5750000000000002</v>
      </c>
      <c r="V4048" t="s">
        <v>1512</v>
      </c>
      <c r="W4048" t="s">
        <v>1070</v>
      </c>
      <c r="X4048" t="s">
        <v>1071</v>
      </c>
      <c r="Y4048" t="s">
        <v>2803</v>
      </c>
      <c r="Z4048" t="s">
        <v>4117</v>
      </c>
      <c r="AA4048" t="s">
        <v>217</v>
      </c>
      <c r="AB4048" s="210">
        <v>37028.875</v>
      </c>
      <c r="AC4048" s="210">
        <v>37042.875</v>
      </c>
      <c r="AD4048">
        <f>(AC4048-AB4048+1)*SUM(P4048:Q4048)</f>
        <v>375000</v>
      </c>
    </row>
    <row r="4049" spans="1:30" x14ac:dyDescent="0.2">
      <c r="A4049" s="44" t="str">
        <f t="shared" si="327"/>
        <v xml:space="preserve"> Metals Financial</v>
      </c>
      <c r="B4049" s="44" t="str">
        <f t="shared" si="328"/>
        <v/>
      </c>
      <c r="C4049" s="44" t="str">
        <f t="shared" si="329"/>
        <v>Metals</v>
      </c>
      <c r="D4049" s="44" t="str">
        <f t="shared" si="330"/>
        <v>Financial</v>
      </c>
      <c r="E4049" s="44">
        <f>IF(VLOOKUP(S4049,'DD-Lookup'!$J$6:$L$50,3,FALSE)="Monthly",(YEAR(AC4049)-YEAR(AB4049))*12+MONTH(AC4049)-MONTH(AB4049)+1,(AC4049-AB4049+1))</f>
        <v>1</v>
      </c>
      <c r="F4049" s="225">
        <f t="shared" si="331"/>
        <v>11</v>
      </c>
      <c r="G4049" s="214">
        <v>1249150</v>
      </c>
      <c r="H4049" s="210">
        <v>37026.464722222219</v>
      </c>
      <c r="I4049" t="s">
        <v>2929</v>
      </c>
      <c r="M4049" t="s">
        <v>3801</v>
      </c>
      <c r="N4049" t="s">
        <v>2782</v>
      </c>
      <c r="O4049" t="s">
        <v>2783</v>
      </c>
      <c r="Q4049" s="211">
        <v>11</v>
      </c>
      <c r="S4049" t="s">
        <v>2684</v>
      </c>
      <c r="T4049" t="s">
        <v>2685</v>
      </c>
      <c r="U4049" s="213">
        <v>1509</v>
      </c>
      <c r="V4049" t="s">
        <v>3089</v>
      </c>
      <c r="W4049" t="s">
        <v>2732</v>
      </c>
      <c r="X4049" t="s">
        <v>2688</v>
      </c>
      <c r="Y4049" t="s">
        <v>2689</v>
      </c>
      <c r="Z4049" t="s">
        <v>2690</v>
      </c>
      <c r="AA4049">
        <v>2130939</v>
      </c>
    </row>
    <row r="4050" spans="1:30" x14ac:dyDescent="0.2">
      <c r="A4050" s="44" t="str">
        <f t="shared" si="327"/>
        <v>US Natural Gas Financial</v>
      </c>
      <c r="B4050" s="44" t="str">
        <f t="shared" si="328"/>
        <v>US</v>
      </c>
      <c r="C4050" s="44" t="str">
        <f t="shared" si="329"/>
        <v>Natural Gas</v>
      </c>
      <c r="D4050" s="44" t="str">
        <f t="shared" si="330"/>
        <v>Financial</v>
      </c>
      <c r="E4050" s="44">
        <f>IF(VLOOKUP(S4050,'DD-Lookup'!$J$6:$L$50,3,FALSE)="Monthly",(YEAR(AC4050)-YEAR(AB4050))*12+MONTH(AC4050)-MONTH(AB4050)+1,(AC4050-AB4050+1))</f>
        <v>15</v>
      </c>
      <c r="F4050" s="225">
        <f t="shared" si="331"/>
        <v>150000</v>
      </c>
      <c r="G4050" s="214">
        <v>1249151</v>
      </c>
      <c r="H4050" s="210">
        <v>37026.464837962965</v>
      </c>
      <c r="I4050" t="s">
        <v>1195</v>
      </c>
      <c r="M4050" t="s">
        <v>3795</v>
      </c>
      <c r="N4050" t="s">
        <v>3247</v>
      </c>
      <c r="O4050" t="s">
        <v>135</v>
      </c>
      <c r="P4050" s="211">
        <v>10000</v>
      </c>
      <c r="S4050" t="s">
        <v>3796</v>
      </c>
      <c r="T4050" t="s">
        <v>2685</v>
      </c>
      <c r="U4050" s="213">
        <v>4.54</v>
      </c>
      <c r="V4050" t="s">
        <v>1196</v>
      </c>
      <c r="W4050" t="s">
        <v>3424</v>
      </c>
      <c r="X4050" t="s">
        <v>3425</v>
      </c>
      <c r="Y4050" t="s">
        <v>2803</v>
      </c>
      <c r="Z4050" t="s">
        <v>4117</v>
      </c>
      <c r="AA4050" t="s">
        <v>218</v>
      </c>
      <c r="AB4050" s="210">
        <v>37028.875</v>
      </c>
      <c r="AC4050" s="210">
        <v>37042.875</v>
      </c>
      <c r="AD4050">
        <f>(AC4050-AB4050+1)*SUM(P4050:Q4050)</f>
        <v>150000</v>
      </c>
    </row>
    <row r="4051" spans="1:30" x14ac:dyDescent="0.2">
      <c r="A4051" s="44" t="str">
        <f t="shared" si="327"/>
        <v>US Natural Gas Financial</v>
      </c>
      <c r="B4051" s="44" t="str">
        <f t="shared" si="328"/>
        <v>US</v>
      </c>
      <c r="C4051" s="44" t="str">
        <f t="shared" si="329"/>
        <v>Natural Gas</v>
      </c>
      <c r="D4051" s="44" t="str">
        <f t="shared" si="330"/>
        <v>Financial</v>
      </c>
      <c r="E4051" s="44">
        <f>IF(VLOOKUP(S4051,'DD-Lookup'!$J$6:$L$50,3,FALSE)="Monthly",(YEAR(AC4051)-YEAR(AB4051))*12+MONTH(AC4051)-MONTH(AB4051)+1,(AC4051-AB4051+1))</f>
        <v>15</v>
      </c>
      <c r="F4051" s="225">
        <f t="shared" si="331"/>
        <v>75000</v>
      </c>
      <c r="G4051" s="214">
        <v>1249152</v>
      </c>
      <c r="H4051" s="210">
        <v>37026.464884259258</v>
      </c>
      <c r="I4051" t="s">
        <v>3093</v>
      </c>
      <c r="M4051" t="s">
        <v>3795</v>
      </c>
      <c r="N4051" t="s">
        <v>3247</v>
      </c>
      <c r="O4051" t="s">
        <v>135</v>
      </c>
      <c r="P4051" s="211">
        <v>5000</v>
      </c>
      <c r="S4051" t="s">
        <v>3796</v>
      </c>
      <c r="T4051" t="s">
        <v>2685</v>
      </c>
      <c r="U4051" s="213">
        <v>4.54</v>
      </c>
      <c r="V4051" t="s">
        <v>2301</v>
      </c>
      <c r="W4051" t="s">
        <v>3424</v>
      </c>
      <c r="X4051" t="s">
        <v>3425</v>
      </c>
      <c r="Y4051" t="s">
        <v>2803</v>
      </c>
      <c r="Z4051" t="s">
        <v>4117</v>
      </c>
      <c r="AA4051" t="s">
        <v>219</v>
      </c>
      <c r="AB4051" s="210">
        <v>37028.875</v>
      </c>
      <c r="AC4051" s="210">
        <v>37042.875</v>
      </c>
      <c r="AD4051">
        <f>(AC4051-AB4051+1)*SUM(P4051:Q4051)</f>
        <v>75000</v>
      </c>
    </row>
    <row r="4052" spans="1:30" x14ac:dyDescent="0.2">
      <c r="A4052" s="44" t="str">
        <f t="shared" si="327"/>
        <v>US Natural Gas Financial</v>
      </c>
      <c r="B4052" s="44" t="str">
        <f t="shared" si="328"/>
        <v>US</v>
      </c>
      <c r="C4052" s="44" t="str">
        <f t="shared" si="329"/>
        <v>Natural Gas</v>
      </c>
      <c r="D4052" s="44" t="str">
        <f t="shared" si="330"/>
        <v>Financial</v>
      </c>
      <c r="E4052" s="44">
        <f>IF(VLOOKUP(S4052,'DD-Lookup'!$J$6:$L$50,3,FALSE)="Monthly",(YEAR(AC4052)-YEAR(AB4052))*12+MONTH(AC4052)-MONTH(AB4052)+1,(AC4052-AB4052+1))</f>
        <v>30</v>
      </c>
      <c r="F4052" s="225">
        <f t="shared" si="331"/>
        <v>375000</v>
      </c>
      <c r="G4052" s="214">
        <v>1249154</v>
      </c>
      <c r="H4052" s="210">
        <v>37026.464895833335</v>
      </c>
      <c r="I4052" t="s">
        <v>3093</v>
      </c>
      <c r="M4052" t="s">
        <v>3795</v>
      </c>
      <c r="N4052" t="s">
        <v>3247</v>
      </c>
      <c r="O4052" t="s">
        <v>3248</v>
      </c>
      <c r="Q4052" s="211">
        <v>12500</v>
      </c>
      <c r="S4052" t="s">
        <v>3796</v>
      </c>
      <c r="T4052" t="s">
        <v>2685</v>
      </c>
      <c r="U4052" s="213">
        <v>4.5999999999999996</v>
      </c>
      <c r="V4052" t="s">
        <v>191</v>
      </c>
      <c r="W4052" t="s">
        <v>3975</v>
      </c>
      <c r="X4052" t="s">
        <v>3250</v>
      </c>
      <c r="Y4052" t="s">
        <v>2803</v>
      </c>
      <c r="Z4052" t="s">
        <v>4117</v>
      </c>
      <c r="AA4052" t="s">
        <v>220</v>
      </c>
      <c r="AB4052" s="210">
        <v>37043.875</v>
      </c>
      <c r="AC4052" s="210">
        <v>37072.875</v>
      </c>
      <c r="AD4052">
        <f>(AC4052-AB4052+1)*SUM(P4052:Q4052)</f>
        <v>375000</v>
      </c>
    </row>
    <row r="4053" spans="1:30" x14ac:dyDescent="0.2">
      <c r="A4053" s="44" t="str">
        <f t="shared" si="327"/>
        <v>US Power Physical</v>
      </c>
      <c r="B4053" s="44" t="str">
        <f t="shared" si="328"/>
        <v>US</v>
      </c>
      <c r="C4053" s="44" t="str">
        <f t="shared" si="329"/>
        <v>Power</v>
      </c>
      <c r="D4053" s="44" t="str">
        <f t="shared" si="330"/>
        <v>Physical</v>
      </c>
      <c r="E4053" s="44">
        <f>IF(VLOOKUP(S4053,'DD-Lookup'!$J$6:$L$50,3,FALSE)="Monthly",(YEAR(AC4053)-YEAR(AB4053))*12+MONTH(AC4053)-MONTH(AB4053)+1,(AC4053-AB4053+1))</f>
        <v>3</v>
      </c>
      <c r="F4053" s="225">
        <f t="shared" si="331"/>
        <v>150</v>
      </c>
      <c r="G4053" s="214">
        <v>1249153</v>
      </c>
      <c r="H4053" s="210">
        <v>37026.464895833335</v>
      </c>
      <c r="I4053" t="s">
        <v>2632</v>
      </c>
      <c r="M4053" t="s">
        <v>3886</v>
      </c>
      <c r="N4053" t="s">
        <v>3096</v>
      </c>
      <c r="O4053" t="s">
        <v>1993</v>
      </c>
      <c r="P4053" s="211">
        <v>50</v>
      </c>
      <c r="S4053" t="s">
        <v>3794</v>
      </c>
      <c r="T4053" t="s">
        <v>2685</v>
      </c>
      <c r="U4053" s="213">
        <v>52.75</v>
      </c>
      <c r="V4053" t="s">
        <v>3197</v>
      </c>
      <c r="W4053" t="s">
        <v>3138</v>
      </c>
      <c r="X4053" t="s">
        <v>3139</v>
      </c>
      <c r="Y4053" t="s">
        <v>3074</v>
      </c>
      <c r="Z4053" t="s">
        <v>4112</v>
      </c>
      <c r="AA4053">
        <v>611499.1</v>
      </c>
      <c r="AB4053" s="210">
        <v>37040.875</v>
      </c>
      <c r="AC4053" s="210">
        <v>37042.875</v>
      </c>
    </row>
    <row r="4054" spans="1:30" x14ac:dyDescent="0.2">
      <c r="A4054" s="44" t="str">
        <f t="shared" si="327"/>
        <v>US Crude Financial</v>
      </c>
      <c r="B4054" s="44" t="str">
        <f t="shared" si="328"/>
        <v>US</v>
      </c>
      <c r="C4054" s="44" t="str">
        <f t="shared" si="329"/>
        <v>Crude</v>
      </c>
      <c r="D4054" s="44" t="str">
        <f t="shared" si="330"/>
        <v>Financial</v>
      </c>
      <c r="E4054" s="44">
        <f>IF(VLOOKUP(S4054,'DD-Lookup'!$J$6:$L$50,3,FALSE)="Monthly",(YEAR(AC4054)-YEAR(AB4054))*12+MONTH(AC4054)-MONTH(AB4054)+1,(AC4054-AB4054+1))</f>
        <v>1</v>
      </c>
      <c r="F4054" s="225">
        <f t="shared" si="331"/>
        <v>50000</v>
      </c>
      <c r="G4054" s="214">
        <v>1249155</v>
      </c>
      <c r="H4054" s="210">
        <v>37026.464942129627</v>
      </c>
      <c r="I4054" t="s">
        <v>3246</v>
      </c>
      <c r="M4054" t="s">
        <v>4216</v>
      </c>
      <c r="N4054" t="s">
        <v>3046</v>
      </c>
      <c r="O4054" t="s">
        <v>3047</v>
      </c>
      <c r="Q4054" s="211">
        <v>50000</v>
      </c>
      <c r="S4054" t="s">
        <v>3802</v>
      </c>
      <c r="T4054" t="s">
        <v>2685</v>
      </c>
      <c r="U4054" s="213">
        <v>28.84</v>
      </c>
      <c r="V4054" t="s">
        <v>1818</v>
      </c>
      <c r="W4054" t="s">
        <v>3049</v>
      </c>
      <c r="X4054" t="s">
        <v>3050</v>
      </c>
      <c r="Y4054" t="s">
        <v>2803</v>
      </c>
      <c r="Z4054" t="s">
        <v>4117</v>
      </c>
      <c r="AA4054" t="s">
        <v>221</v>
      </c>
      <c r="AB4054" s="210">
        <v>37043</v>
      </c>
      <c r="AC4054" s="210">
        <v>37072</v>
      </c>
    </row>
    <row r="4055" spans="1:30" x14ac:dyDescent="0.2">
      <c r="A4055" s="44" t="str">
        <f t="shared" si="327"/>
        <v>US Natural Gas Financial</v>
      </c>
      <c r="B4055" s="44" t="str">
        <f t="shared" si="328"/>
        <v>US</v>
      </c>
      <c r="C4055" s="44" t="str">
        <f t="shared" si="329"/>
        <v>Natural Gas</v>
      </c>
      <c r="D4055" s="44" t="str">
        <f t="shared" si="330"/>
        <v>Financial</v>
      </c>
      <c r="E4055" s="44">
        <f>IF(VLOOKUP(S4055,'DD-Lookup'!$J$6:$L$50,3,FALSE)="Monthly",(YEAR(AC4055)-YEAR(AB4055))*12+MONTH(AC4055)-MONTH(AB4055)+1,(AC4055-AB4055+1))</f>
        <v>153</v>
      </c>
      <c r="F4055" s="225">
        <f t="shared" si="331"/>
        <v>382500</v>
      </c>
      <c r="G4055" s="214">
        <v>1249158</v>
      </c>
      <c r="H4055" s="210">
        <v>37026.465057870373</v>
      </c>
      <c r="I4055" t="s">
        <v>3324</v>
      </c>
      <c r="M4055" t="s">
        <v>3795</v>
      </c>
      <c r="N4055" t="s">
        <v>3247</v>
      </c>
      <c r="O4055" t="s">
        <v>3430</v>
      </c>
      <c r="Q4055" s="211">
        <v>2500</v>
      </c>
      <c r="S4055" t="s">
        <v>3796</v>
      </c>
      <c r="T4055" t="s">
        <v>2685</v>
      </c>
      <c r="U4055" s="213">
        <v>4.7050000000000001</v>
      </c>
      <c r="V4055" t="s">
        <v>1476</v>
      </c>
      <c r="W4055" t="s">
        <v>3975</v>
      </c>
      <c r="X4055" t="s">
        <v>3250</v>
      </c>
      <c r="Y4055" t="s">
        <v>2803</v>
      </c>
      <c r="Z4055" t="s">
        <v>4117</v>
      </c>
      <c r="AA4055" t="s">
        <v>222</v>
      </c>
      <c r="AB4055" s="210">
        <v>37043</v>
      </c>
      <c r="AC4055" s="210">
        <v>37195</v>
      </c>
      <c r="AD4055">
        <f>(AC4055-AB4055+1)*SUM(P4055:Q4055)</f>
        <v>382500</v>
      </c>
    </row>
    <row r="4056" spans="1:30" x14ac:dyDescent="0.2">
      <c r="A4056" s="44" t="str">
        <f t="shared" si="327"/>
        <v>US Natural Gas Physical</v>
      </c>
      <c r="B4056" s="44" t="str">
        <f t="shared" si="328"/>
        <v>US</v>
      </c>
      <c r="C4056" s="44" t="str">
        <f t="shared" si="329"/>
        <v>Natural Gas</v>
      </c>
      <c r="D4056" s="44" t="str">
        <f t="shared" si="330"/>
        <v>Physical</v>
      </c>
      <c r="E4056" s="44">
        <f>IF(VLOOKUP(S4056,'DD-Lookup'!$J$6:$L$50,3,FALSE)="Monthly",(YEAR(AC4056)-YEAR(AB4056))*12+MONTH(AC4056)-MONTH(AB4056)+1,(AC4056-AB4056+1))</f>
        <v>15</v>
      </c>
      <c r="F4056" s="225">
        <f t="shared" si="331"/>
        <v>75000</v>
      </c>
      <c r="G4056" s="214">
        <v>1249160</v>
      </c>
      <c r="H4056" s="210">
        <v>37026.465150462966</v>
      </c>
      <c r="I4056" t="s">
        <v>3822</v>
      </c>
      <c r="M4056" t="s">
        <v>3795</v>
      </c>
      <c r="N4056" t="s">
        <v>3275</v>
      </c>
      <c r="O4056" t="s">
        <v>223</v>
      </c>
      <c r="P4056" s="211">
        <v>5000</v>
      </c>
      <c r="S4056" t="s">
        <v>3796</v>
      </c>
      <c r="T4056" t="s">
        <v>2685</v>
      </c>
      <c r="U4056" s="213">
        <v>4.4474999999999998</v>
      </c>
      <c r="V4056" t="s">
        <v>1602</v>
      </c>
      <c r="W4056" t="s">
        <v>3586</v>
      </c>
      <c r="X4056" t="s">
        <v>3587</v>
      </c>
      <c r="Y4056" t="s">
        <v>3280</v>
      </c>
      <c r="Z4056" t="s">
        <v>4117</v>
      </c>
      <c r="AA4056">
        <v>790807</v>
      </c>
      <c r="AB4056" s="210">
        <v>37028.875</v>
      </c>
      <c r="AC4056" s="210">
        <v>37042.875</v>
      </c>
    </row>
    <row r="4057" spans="1:30" x14ac:dyDescent="0.2">
      <c r="A4057" s="44" t="str">
        <f t="shared" si="327"/>
        <v>US Natural Gas Financial</v>
      </c>
      <c r="B4057" s="44" t="str">
        <f t="shared" si="328"/>
        <v>US</v>
      </c>
      <c r="C4057" s="44" t="str">
        <f t="shared" si="329"/>
        <v>Natural Gas</v>
      </c>
      <c r="D4057" s="44" t="str">
        <f t="shared" si="330"/>
        <v>Financial</v>
      </c>
      <c r="E4057" s="44">
        <f>IF(VLOOKUP(S4057,'DD-Lookup'!$J$6:$L$50,3,FALSE)="Monthly",(YEAR(AC4057)-YEAR(AB4057))*12+MONTH(AC4057)-MONTH(AB4057)+1,(AC4057-AB4057+1))</f>
        <v>151</v>
      </c>
      <c r="F4057" s="225">
        <f t="shared" si="331"/>
        <v>755000</v>
      </c>
      <c r="G4057" s="214">
        <v>1249164</v>
      </c>
      <c r="H4057" s="210">
        <v>37026.465196759258</v>
      </c>
      <c r="I4057" t="s">
        <v>3822</v>
      </c>
      <c r="M4057" t="s">
        <v>3795</v>
      </c>
      <c r="N4057" t="s">
        <v>3303</v>
      </c>
      <c r="O4057" t="s">
        <v>154</v>
      </c>
      <c r="Q4057" s="211">
        <v>5000</v>
      </c>
      <c r="S4057" t="s">
        <v>3796</v>
      </c>
      <c r="T4057" t="s">
        <v>2685</v>
      </c>
      <c r="U4057" s="213">
        <v>0.48499999999999999</v>
      </c>
      <c r="V4057" t="s">
        <v>224</v>
      </c>
      <c r="W4057" t="s">
        <v>3306</v>
      </c>
      <c r="X4057" t="s">
        <v>3307</v>
      </c>
      <c r="Y4057" t="s">
        <v>2803</v>
      </c>
      <c r="Z4057" t="s">
        <v>4117</v>
      </c>
      <c r="AA4057" t="s">
        <v>225</v>
      </c>
      <c r="AB4057" s="210">
        <v>37196</v>
      </c>
      <c r="AC4057" s="210">
        <v>37346</v>
      </c>
      <c r="AD4057">
        <f>(AC4057-AB4057+1)*SUM(P4057:Q4057)</f>
        <v>755000</v>
      </c>
    </row>
    <row r="4058" spans="1:30" x14ac:dyDescent="0.2">
      <c r="A4058" s="44" t="str">
        <f t="shared" si="327"/>
        <v>US Natural Gas Financial</v>
      </c>
      <c r="B4058" s="44" t="str">
        <f t="shared" si="328"/>
        <v>US</v>
      </c>
      <c r="C4058" s="44" t="str">
        <f t="shared" si="329"/>
        <v>Natural Gas</v>
      </c>
      <c r="D4058" s="44" t="str">
        <f t="shared" si="330"/>
        <v>Financial</v>
      </c>
      <c r="E4058" s="44">
        <f>IF(VLOOKUP(S4058,'DD-Lookup'!$J$6:$L$50,3,FALSE)="Monthly",(YEAR(AC4058)-YEAR(AB4058))*12+MONTH(AC4058)-MONTH(AB4058)+1,(AC4058-AB4058+1))</f>
        <v>15</v>
      </c>
      <c r="F4058" s="225">
        <f t="shared" si="331"/>
        <v>300000</v>
      </c>
      <c r="G4058" s="214">
        <v>1249166</v>
      </c>
      <c r="H4058" s="210">
        <v>37026.465243055558</v>
      </c>
      <c r="I4058" t="s">
        <v>3822</v>
      </c>
      <c r="M4058" t="s">
        <v>3795</v>
      </c>
      <c r="N4058" t="s">
        <v>3247</v>
      </c>
      <c r="O4058" t="s">
        <v>157</v>
      </c>
      <c r="P4058" s="211">
        <v>20000</v>
      </c>
      <c r="S4058" t="s">
        <v>3796</v>
      </c>
      <c r="T4058" t="s">
        <v>2685</v>
      </c>
      <c r="U4058" s="213">
        <v>4.4649999999999999</v>
      </c>
      <c r="V4058" t="s">
        <v>2513</v>
      </c>
      <c r="W4058" t="s">
        <v>1070</v>
      </c>
      <c r="X4058" t="s">
        <v>1071</v>
      </c>
      <c r="Y4058" t="s">
        <v>2803</v>
      </c>
      <c r="Z4058" t="s">
        <v>4117</v>
      </c>
      <c r="AA4058" t="s">
        <v>226</v>
      </c>
      <c r="AB4058" s="210">
        <v>37028.875</v>
      </c>
      <c r="AC4058" s="210">
        <v>37042.875</v>
      </c>
      <c r="AD4058">
        <f>(AC4058-AB4058+1)*SUM(P4058:Q4058)</f>
        <v>300000</v>
      </c>
    </row>
    <row r="4059" spans="1:30" x14ac:dyDescent="0.2">
      <c r="A4059" s="44" t="str">
        <f t="shared" si="327"/>
        <v>US Natural Gas Financial</v>
      </c>
      <c r="B4059" s="44" t="str">
        <f t="shared" si="328"/>
        <v>US</v>
      </c>
      <c r="C4059" s="44" t="str">
        <f t="shared" si="329"/>
        <v>Natural Gas</v>
      </c>
      <c r="D4059" s="44" t="str">
        <f t="shared" si="330"/>
        <v>Financial</v>
      </c>
      <c r="E4059" s="44">
        <f>IF(VLOOKUP(S4059,'DD-Lookup'!$J$6:$L$50,3,FALSE)="Monthly",(YEAR(AC4059)-YEAR(AB4059))*12+MONTH(AC4059)-MONTH(AB4059)+1,(AC4059-AB4059+1))</f>
        <v>153</v>
      </c>
      <c r="F4059" s="225">
        <f t="shared" si="331"/>
        <v>765000</v>
      </c>
      <c r="G4059" s="214">
        <v>1249169</v>
      </c>
      <c r="H4059" s="210">
        <v>37026.465370370373</v>
      </c>
      <c r="I4059" t="s">
        <v>2623</v>
      </c>
      <c r="M4059" t="s">
        <v>3795</v>
      </c>
      <c r="N4059" t="s">
        <v>3247</v>
      </c>
      <c r="O4059" t="s">
        <v>3430</v>
      </c>
      <c r="Q4059" s="211">
        <v>5000</v>
      </c>
      <c r="S4059" t="s">
        <v>3796</v>
      </c>
      <c r="T4059" t="s">
        <v>2685</v>
      </c>
      <c r="U4059" s="213">
        <v>4.7050000000000001</v>
      </c>
      <c r="V4059" t="s">
        <v>1460</v>
      </c>
      <c r="W4059" t="s">
        <v>3975</v>
      </c>
      <c r="X4059" t="s">
        <v>3250</v>
      </c>
      <c r="Y4059" t="s">
        <v>2803</v>
      </c>
      <c r="Z4059" t="s">
        <v>4117</v>
      </c>
      <c r="AA4059" t="s">
        <v>227</v>
      </c>
      <c r="AB4059" s="210">
        <v>37043</v>
      </c>
      <c r="AC4059" s="210">
        <v>37195</v>
      </c>
      <c r="AD4059">
        <f>(AC4059-AB4059+1)*SUM(P4059:Q4059)</f>
        <v>765000</v>
      </c>
    </row>
    <row r="4060" spans="1:30" x14ac:dyDescent="0.2">
      <c r="A4060" s="44" t="str">
        <f t="shared" si="327"/>
        <v>US Natural Gas Financial</v>
      </c>
      <c r="B4060" s="44" t="str">
        <f t="shared" si="328"/>
        <v>US</v>
      </c>
      <c r="C4060" s="44" t="str">
        <f t="shared" si="329"/>
        <v>Natural Gas</v>
      </c>
      <c r="D4060" s="44" t="str">
        <f t="shared" si="330"/>
        <v>Financial</v>
      </c>
      <c r="E4060" s="44">
        <f>IF(VLOOKUP(S4060,'DD-Lookup'!$J$6:$L$50,3,FALSE)="Monthly",(YEAR(AC4060)-YEAR(AB4060))*12+MONTH(AC4060)-MONTH(AB4060)+1,(AC4060-AB4060+1))</f>
        <v>31</v>
      </c>
      <c r="F4060" s="225">
        <f t="shared" si="331"/>
        <v>155000</v>
      </c>
      <c r="G4060" s="214">
        <v>1249170</v>
      </c>
      <c r="H4060" s="210">
        <v>37026.46539351852</v>
      </c>
      <c r="I4060" t="s">
        <v>3246</v>
      </c>
      <c r="M4060" t="s">
        <v>3795</v>
      </c>
      <c r="N4060" t="s">
        <v>3247</v>
      </c>
      <c r="O4060" t="s">
        <v>3300</v>
      </c>
      <c r="P4060" s="211">
        <v>5000</v>
      </c>
      <c r="S4060" t="s">
        <v>3796</v>
      </c>
      <c r="T4060" t="s">
        <v>2685</v>
      </c>
      <c r="U4060" s="213">
        <v>4.6624999999999996</v>
      </c>
      <c r="V4060" t="s">
        <v>1397</v>
      </c>
      <c r="W4060" t="s">
        <v>3975</v>
      </c>
      <c r="X4060" t="s">
        <v>3250</v>
      </c>
      <c r="Y4060" t="s">
        <v>2803</v>
      </c>
      <c r="Z4060" t="s">
        <v>4117</v>
      </c>
      <c r="AA4060" t="s">
        <v>228</v>
      </c>
      <c r="AB4060" s="210">
        <v>37073.875</v>
      </c>
      <c r="AC4060" s="210">
        <v>37103.875</v>
      </c>
      <c r="AD4060">
        <f>(AC4060-AB4060+1)*SUM(P4060:Q4060)</f>
        <v>155000</v>
      </c>
    </row>
    <row r="4061" spans="1:30" x14ac:dyDescent="0.2">
      <c r="A4061" s="44" t="str">
        <f t="shared" si="327"/>
        <v>US Natural Gas Financial</v>
      </c>
      <c r="B4061" s="44" t="str">
        <f t="shared" si="328"/>
        <v>US</v>
      </c>
      <c r="C4061" s="44" t="str">
        <f t="shared" si="329"/>
        <v>Natural Gas</v>
      </c>
      <c r="D4061" s="44" t="str">
        <f t="shared" si="330"/>
        <v>Financial</v>
      </c>
      <c r="E4061" s="44">
        <f>IF(VLOOKUP(S4061,'DD-Lookup'!$J$6:$L$50,3,FALSE)="Monthly",(YEAR(AC4061)-YEAR(AB4061))*12+MONTH(AC4061)-MONTH(AB4061)+1,(AC4061-AB4061+1))</f>
        <v>15</v>
      </c>
      <c r="F4061" s="225">
        <f t="shared" si="331"/>
        <v>375000</v>
      </c>
      <c r="G4061" s="214">
        <v>1249172</v>
      </c>
      <c r="H4061" s="210">
        <v>37026.465416666666</v>
      </c>
      <c r="I4061" t="s">
        <v>3318</v>
      </c>
      <c r="M4061" t="s">
        <v>3795</v>
      </c>
      <c r="N4061" t="s">
        <v>3247</v>
      </c>
      <c r="O4061" t="s">
        <v>216</v>
      </c>
      <c r="P4061" s="211">
        <v>25000</v>
      </c>
      <c r="S4061" t="s">
        <v>3796</v>
      </c>
      <c r="T4061" t="s">
        <v>2685</v>
      </c>
      <c r="U4061" s="213">
        <v>4.5650000000000004</v>
      </c>
      <c r="V4061" t="s">
        <v>1613</v>
      </c>
      <c r="W4061" t="s">
        <v>1070</v>
      </c>
      <c r="X4061" t="s">
        <v>1071</v>
      </c>
      <c r="Y4061" t="s">
        <v>2803</v>
      </c>
      <c r="Z4061" t="s">
        <v>4117</v>
      </c>
      <c r="AA4061" t="s">
        <v>229</v>
      </c>
      <c r="AB4061" s="210">
        <v>37028.875</v>
      </c>
      <c r="AC4061" s="210">
        <v>37042.875</v>
      </c>
      <c r="AD4061">
        <f>(AC4061-AB4061+1)*SUM(P4061:Q4061)</f>
        <v>375000</v>
      </c>
    </row>
    <row r="4062" spans="1:30" x14ac:dyDescent="0.2">
      <c r="A4062" s="44" t="str">
        <f t="shared" si="327"/>
        <v>US Crude Financial</v>
      </c>
      <c r="B4062" s="44" t="str">
        <f t="shared" si="328"/>
        <v>US</v>
      </c>
      <c r="C4062" s="44" t="str">
        <f t="shared" si="329"/>
        <v>Crude</v>
      </c>
      <c r="D4062" s="44" t="str">
        <f t="shared" si="330"/>
        <v>Financial</v>
      </c>
      <c r="E4062" s="44">
        <f>IF(VLOOKUP(S4062,'DD-Lookup'!$J$6:$L$50,3,FALSE)="Monthly",(YEAR(AC4062)-YEAR(AB4062))*12+MONTH(AC4062)-MONTH(AB4062)+1,(AC4062-AB4062+1))</f>
        <v>1</v>
      </c>
      <c r="F4062" s="225">
        <f t="shared" si="331"/>
        <v>25000</v>
      </c>
      <c r="G4062" s="214">
        <v>1249173</v>
      </c>
      <c r="H4062" s="210">
        <v>37026.465474537035</v>
      </c>
      <c r="I4062" t="s">
        <v>3246</v>
      </c>
      <c r="M4062" t="s">
        <v>4216</v>
      </c>
      <c r="N4062" t="s">
        <v>1643</v>
      </c>
      <c r="O4062" t="s">
        <v>2225</v>
      </c>
      <c r="Q4062" s="211">
        <v>25000</v>
      </c>
      <c r="S4062" t="s">
        <v>3798</v>
      </c>
      <c r="T4062" t="s">
        <v>2685</v>
      </c>
      <c r="U4062" s="213">
        <v>-0.37</v>
      </c>
      <c r="V4062" t="s">
        <v>1935</v>
      </c>
      <c r="W4062" t="s">
        <v>1645</v>
      </c>
      <c r="X4062" t="s">
        <v>1646</v>
      </c>
      <c r="Y4062" t="s">
        <v>2803</v>
      </c>
      <c r="Z4062" t="s">
        <v>4117</v>
      </c>
      <c r="AA4062" t="s">
        <v>230</v>
      </c>
      <c r="AB4062" s="210">
        <v>37043</v>
      </c>
      <c r="AC4062" s="210">
        <v>37072</v>
      </c>
    </row>
    <row r="4063" spans="1:30" x14ac:dyDescent="0.2">
      <c r="A4063" s="44" t="str">
        <f t="shared" si="327"/>
        <v xml:space="preserve"> Metals Financial</v>
      </c>
      <c r="B4063" s="44" t="str">
        <f t="shared" si="328"/>
        <v/>
      </c>
      <c r="C4063" s="44" t="str">
        <f t="shared" si="329"/>
        <v>Metals</v>
      </c>
      <c r="D4063" s="44" t="str">
        <f t="shared" si="330"/>
        <v>Financial</v>
      </c>
      <c r="E4063" s="44">
        <f>IF(VLOOKUP(S4063,'DD-Lookup'!$J$6:$L$50,3,FALSE)="Monthly",(YEAR(AC4063)-YEAR(AB4063))*12+MONTH(AC4063)-MONTH(AB4063)+1,(AC4063-AB4063+1))</f>
        <v>1</v>
      </c>
      <c r="F4063" s="225">
        <f t="shared" si="331"/>
        <v>7</v>
      </c>
      <c r="G4063" s="214">
        <v>1249179</v>
      </c>
      <c r="H4063" s="210">
        <v>37026.465682870374</v>
      </c>
      <c r="I4063" t="s">
        <v>2623</v>
      </c>
      <c r="M4063" t="s">
        <v>3801</v>
      </c>
      <c r="N4063" t="s">
        <v>2782</v>
      </c>
      <c r="O4063" t="s">
        <v>2783</v>
      </c>
      <c r="Q4063" s="211">
        <v>7</v>
      </c>
      <c r="S4063" t="s">
        <v>2684</v>
      </c>
      <c r="T4063" t="s">
        <v>2685</v>
      </c>
      <c r="U4063" s="213">
        <v>1508</v>
      </c>
      <c r="V4063" t="s">
        <v>2790</v>
      </c>
      <c r="W4063" t="s">
        <v>2732</v>
      </c>
      <c r="X4063" t="s">
        <v>2688</v>
      </c>
      <c r="Y4063" t="s">
        <v>2689</v>
      </c>
      <c r="Z4063" t="s">
        <v>2690</v>
      </c>
      <c r="AA4063">
        <v>2130935</v>
      </c>
    </row>
    <row r="4064" spans="1:30" x14ac:dyDescent="0.2">
      <c r="A4064" s="44" t="str">
        <f t="shared" si="327"/>
        <v>US Crude Financial</v>
      </c>
      <c r="B4064" s="44" t="str">
        <f t="shared" si="328"/>
        <v>US</v>
      </c>
      <c r="C4064" s="44" t="str">
        <f t="shared" si="329"/>
        <v>Crude</v>
      </c>
      <c r="D4064" s="44" t="str">
        <f t="shared" si="330"/>
        <v>Financial</v>
      </c>
      <c r="E4064" s="44">
        <f>IF(VLOOKUP(S4064,'DD-Lookup'!$J$6:$L$50,3,FALSE)="Monthly",(YEAR(AC4064)-YEAR(AB4064))*12+MONTH(AC4064)-MONTH(AB4064)+1,(AC4064-AB4064+1))</f>
        <v>1</v>
      </c>
      <c r="F4064" s="225">
        <f t="shared" si="331"/>
        <v>50000</v>
      </c>
      <c r="G4064" s="214">
        <v>1249178</v>
      </c>
      <c r="H4064" s="210">
        <v>37026.465682870374</v>
      </c>
      <c r="I4064" t="s">
        <v>3045</v>
      </c>
      <c r="M4064" t="s">
        <v>4216</v>
      </c>
      <c r="N4064" t="s">
        <v>3046</v>
      </c>
      <c r="O4064" t="s">
        <v>3047</v>
      </c>
      <c r="Q4064" s="211">
        <v>50000</v>
      </c>
      <c r="S4064" t="s">
        <v>3802</v>
      </c>
      <c r="T4064" t="s">
        <v>2685</v>
      </c>
      <c r="U4064" s="213">
        <v>28.88</v>
      </c>
      <c r="V4064" t="s">
        <v>1520</v>
      </c>
      <c r="W4064" t="s">
        <v>3049</v>
      </c>
      <c r="X4064" t="s">
        <v>3050</v>
      </c>
      <c r="Y4064" t="s">
        <v>2803</v>
      </c>
      <c r="Z4064" t="s">
        <v>4117</v>
      </c>
      <c r="AA4064" t="s">
        <v>231</v>
      </c>
      <c r="AB4064" s="210">
        <v>37043</v>
      </c>
      <c r="AC4064" s="210">
        <v>37072</v>
      </c>
    </row>
    <row r="4065" spans="1:30" x14ac:dyDescent="0.2">
      <c r="A4065" s="44" t="str">
        <f t="shared" si="327"/>
        <v>US Natural Gas Financial</v>
      </c>
      <c r="B4065" s="44" t="str">
        <f t="shared" si="328"/>
        <v>US</v>
      </c>
      <c r="C4065" s="44" t="str">
        <f t="shared" si="329"/>
        <v>Natural Gas</v>
      </c>
      <c r="D4065" s="44" t="str">
        <f t="shared" si="330"/>
        <v>Financial</v>
      </c>
      <c r="E4065" s="44">
        <f>IF(VLOOKUP(S4065,'DD-Lookup'!$J$6:$L$50,3,FALSE)="Monthly",(YEAR(AC4065)-YEAR(AB4065))*12+MONTH(AC4065)-MONTH(AB4065)+1,(AC4065-AB4065+1))</f>
        <v>15</v>
      </c>
      <c r="F4065" s="225">
        <f t="shared" si="331"/>
        <v>75000</v>
      </c>
      <c r="G4065" s="214">
        <v>1249181</v>
      </c>
      <c r="H4065" s="210">
        <v>37026.465856481482</v>
      </c>
      <c r="I4065" t="s">
        <v>3318</v>
      </c>
      <c r="M4065" t="s">
        <v>3795</v>
      </c>
      <c r="N4065" t="s">
        <v>3247</v>
      </c>
      <c r="O4065" t="s">
        <v>135</v>
      </c>
      <c r="P4065" s="211">
        <v>5000</v>
      </c>
      <c r="S4065" t="s">
        <v>3796</v>
      </c>
      <c r="T4065" t="s">
        <v>2685</v>
      </c>
      <c r="U4065" s="213">
        <v>4.53</v>
      </c>
      <c r="V4065" t="s">
        <v>1749</v>
      </c>
      <c r="W4065" t="s">
        <v>3424</v>
      </c>
      <c r="X4065" t="s">
        <v>3425</v>
      </c>
      <c r="Y4065" t="s">
        <v>2803</v>
      </c>
      <c r="Z4065" t="s">
        <v>4117</v>
      </c>
      <c r="AA4065" t="s">
        <v>232</v>
      </c>
      <c r="AB4065" s="210">
        <v>37028.875</v>
      </c>
      <c r="AC4065" s="210">
        <v>37042.875</v>
      </c>
      <c r="AD4065">
        <f>(AC4065-AB4065+1)*SUM(P4065:Q4065)</f>
        <v>75000</v>
      </c>
    </row>
    <row r="4066" spans="1:30" x14ac:dyDescent="0.2">
      <c r="A4066" s="44" t="str">
        <f t="shared" si="327"/>
        <v>US Natural Gas Financial</v>
      </c>
      <c r="B4066" s="44" t="str">
        <f t="shared" si="328"/>
        <v>US</v>
      </c>
      <c r="C4066" s="44" t="str">
        <f t="shared" si="329"/>
        <v>Natural Gas</v>
      </c>
      <c r="D4066" s="44" t="str">
        <f t="shared" si="330"/>
        <v>Financial</v>
      </c>
      <c r="E4066" s="44">
        <f>IF(VLOOKUP(S4066,'DD-Lookup'!$J$6:$L$50,3,FALSE)="Monthly",(YEAR(AC4066)-YEAR(AB4066))*12+MONTH(AC4066)-MONTH(AB4066)+1,(AC4066-AB4066+1))</f>
        <v>151</v>
      </c>
      <c r="F4066" s="225">
        <f t="shared" si="331"/>
        <v>755000</v>
      </c>
      <c r="G4066" s="214">
        <v>1249182</v>
      </c>
      <c r="H4066" s="210">
        <v>37026.465960648151</v>
      </c>
      <c r="I4066" t="s">
        <v>3272</v>
      </c>
      <c r="M4066" t="s">
        <v>3795</v>
      </c>
      <c r="N4066" t="s">
        <v>3247</v>
      </c>
      <c r="O4066" t="s">
        <v>3346</v>
      </c>
      <c r="P4066" s="211">
        <v>5000</v>
      </c>
      <c r="S4066" t="s">
        <v>3796</v>
      </c>
      <c r="T4066" t="s">
        <v>2685</v>
      </c>
      <c r="U4066" s="213">
        <v>4.9850000000000003</v>
      </c>
      <c r="V4066" t="s">
        <v>3482</v>
      </c>
      <c r="W4066" t="s">
        <v>3975</v>
      </c>
      <c r="X4066" t="s">
        <v>3250</v>
      </c>
      <c r="Y4066" t="s">
        <v>2803</v>
      </c>
      <c r="Z4066" t="s">
        <v>4117</v>
      </c>
      <c r="AA4066" t="s">
        <v>233</v>
      </c>
      <c r="AB4066" s="210">
        <v>37196</v>
      </c>
      <c r="AC4066" s="210">
        <v>37346</v>
      </c>
      <c r="AD4066">
        <f>(AC4066-AB4066+1)*SUM(P4066:Q4066)</f>
        <v>755000</v>
      </c>
    </row>
    <row r="4067" spans="1:30" x14ac:dyDescent="0.2">
      <c r="A4067" s="44" t="str">
        <f t="shared" si="327"/>
        <v>US Natural Gas Financial</v>
      </c>
      <c r="B4067" s="44" t="str">
        <f t="shared" si="328"/>
        <v>US</v>
      </c>
      <c r="C4067" s="44" t="str">
        <f t="shared" si="329"/>
        <v>Natural Gas</v>
      </c>
      <c r="D4067" s="44" t="str">
        <f t="shared" si="330"/>
        <v>Financial</v>
      </c>
      <c r="E4067" s="44">
        <f>IF(VLOOKUP(S4067,'DD-Lookup'!$J$6:$L$50,3,FALSE)="Monthly",(YEAR(AC4067)-YEAR(AB4067))*12+MONTH(AC4067)-MONTH(AB4067)+1,(AC4067-AB4067+1))</f>
        <v>30</v>
      </c>
      <c r="F4067" s="225">
        <f t="shared" si="331"/>
        <v>300000</v>
      </c>
      <c r="G4067" s="214">
        <v>1249188</v>
      </c>
      <c r="H4067" s="210">
        <v>37026.466238425928</v>
      </c>
      <c r="I4067" t="s">
        <v>1262</v>
      </c>
      <c r="M4067" t="s">
        <v>3795</v>
      </c>
      <c r="N4067" t="s">
        <v>3247</v>
      </c>
      <c r="O4067" t="s">
        <v>3248</v>
      </c>
      <c r="P4067" s="211">
        <v>10000</v>
      </c>
      <c r="S4067" t="s">
        <v>3796</v>
      </c>
      <c r="T4067" t="s">
        <v>2685</v>
      </c>
      <c r="U4067" s="213">
        <v>4.59</v>
      </c>
      <c r="V4067" t="s">
        <v>1655</v>
      </c>
      <c r="W4067" t="s">
        <v>3975</v>
      </c>
      <c r="X4067" t="s">
        <v>3250</v>
      </c>
      <c r="Y4067" t="s">
        <v>2803</v>
      </c>
      <c r="Z4067" t="s">
        <v>4117</v>
      </c>
      <c r="AA4067" t="s">
        <v>234</v>
      </c>
      <c r="AB4067" s="210">
        <v>37043.875</v>
      </c>
      <c r="AC4067" s="210">
        <v>37072.875</v>
      </c>
      <c r="AD4067">
        <f>(AC4067-AB4067+1)*SUM(P4067:Q4067)</f>
        <v>300000</v>
      </c>
    </row>
    <row r="4068" spans="1:30" x14ac:dyDescent="0.2">
      <c r="A4068" s="44" t="str">
        <f t="shared" si="327"/>
        <v xml:space="preserve"> Metals Financial</v>
      </c>
      <c r="B4068" s="44" t="str">
        <f t="shared" si="328"/>
        <v/>
      </c>
      <c r="C4068" s="44" t="str">
        <f t="shared" si="329"/>
        <v>Metals</v>
      </c>
      <c r="D4068" s="44" t="str">
        <f t="shared" si="330"/>
        <v>Financial</v>
      </c>
      <c r="E4068" s="44">
        <f>IF(VLOOKUP(S4068,'DD-Lookup'!$J$6:$L$50,3,FALSE)="Monthly",(YEAR(AC4068)-YEAR(AB4068))*12+MONTH(AC4068)-MONTH(AB4068)+1,(AC4068-AB4068+1))</f>
        <v>1</v>
      </c>
      <c r="F4068" s="225">
        <f t="shared" si="331"/>
        <v>20</v>
      </c>
      <c r="G4068" s="214">
        <v>1249189</v>
      </c>
      <c r="H4068" s="210">
        <v>37026.466273148151</v>
      </c>
      <c r="I4068" t="s">
        <v>2884</v>
      </c>
      <c r="M4068" t="s">
        <v>3801</v>
      </c>
      <c r="N4068" t="s">
        <v>2782</v>
      </c>
      <c r="O4068" t="s">
        <v>2783</v>
      </c>
      <c r="Q4068" s="211">
        <v>20</v>
      </c>
      <c r="S4068" t="s">
        <v>2684</v>
      </c>
      <c r="T4068" t="s">
        <v>2685</v>
      </c>
      <c r="U4068" s="213">
        <v>1508</v>
      </c>
      <c r="V4068" t="s">
        <v>3156</v>
      </c>
      <c r="W4068" t="s">
        <v>2732</v>
      </c>
      <c r="X4068" t="s">
        <v>2688</v>
      </c>
      <c r="Y4068" t="s">
        <v>2689</v>
      </c>
      <c r="Z4068" t="s">
        <v>2690</v>
      </c>
      <c r="AA4068">
        <v>2130931</v>
      </c>
    </row>
    <row r="4069" spans="1:30" x14ac:dyDescent="0.2">
      <c r="A4069" s="44" t="str">
        <f t="shared" si="327"/>
        <v>US Natural Gas Financial</v>
      </c>
      <c r="B4069" s="44" t="str">
        <f t="shared" si="328"/>
        <v>US</v>
      </c>
      <c r="C4069" s="44" t="str">
        <f t="shared" si="329"/>
        <v>Natural Gas</v>
      </c>
      <c r="D4069" s="44" t="str">
        <f t="shared" si="330"/>
        <v>Financial</v>
      </c>
      <c r="E4069" s="44">
        <f>IF(VLOOKUP(S4069,'DD-Lookup'!$J$6:$L$50,3,FALSE)="Monthly",(YEAR(AC4069)-YEAR(AB4069))*12+MONTH(AC4069)-MONTH(AB4069)+1,(AC4069-AB4069+1))</f>
        <v>30</v>
      </c>
      <c r="F4069" s="225">
        <f t="shared" si="331"/>
        <v>150000</v>
      </c>
      <c r="G4069" s="214">
        <v>1249191</v>
      </c>
      <c r="H4069" s="210">
        <v>37026.466446759259</v>
      </c>
      <c r="I4069" t="s">
        <v>3287</v>
      </c>
      <c r="M4069" t="s">
        <v>3795</v>
      </c>
      <c r="N4069" t="s">
        <v>3303</v>
      </c>
      <c r="O4069" t="s">
        <v>1068</v>
      </c>
      <c r="P4069" s="211">
        <v>5000</v>
      </c>
      <c r="S4069" t="s">
        <v>3796</v>
      </c>
      <c r="T4069" t="s">
        <v>2685</v>
      </c>
      <c r="U4069" s="213">
        <v>-6.5000000000000002E-2</v>
      </c>
      <c r="V4069" t="s">
        <v>2043</v>
      </c>
      <c r="W4069" t="s">
        <v>1070</v>
      </c>
      <c r="X4069" t="s">
        <v>1071</v>
      </c>
      <c r="Y4069" t="s">
        <v>2803</v>
      </c>
      <c r="Z4069" t="s">
        <v>4117</v>
      </c>
      <c r="AA4069" t="s">
        <v>235</v>
      </c>
      <c r="AB4069" s="210">
        <v>37043.875</v>
      </c>
      <c r="AC4069" s="210">
        <v>37072.875</v>
      </c>
      <c r="AD4069">
        <f>(AC4069-AB4069+1)*SUM(P4069:Q4069)</f>
        <v>150000</v>
      </c>
    </row>
    <row r="4070" spans="1:30" x14ac:dyDescent="0.2">
      <c r="A4070" s="44" t="str">
        <f t="shared" si="327"/>
        <v>US Natural Gas Financial</v>
      </c>
      <c r="B4070" s="44" t="str">
        <f t="shared" si="328"/>
        <v>US</v>
      </c>
      <c r="C4070" s="44" t="str">
        <f t="shared" si="329"/>
        <v>Natural Gas</v>
      </c>
      <c r="D4070" s="44" t="str">
        <f t="shared" si="330"/>
        <v>Financial</v>
      </c>
      <c r="E4070" s="44">
        <f>IF(VLOOKUP(S4070,'DD-Lookup'!$J$6:$L$50,3,FALSE)="Monthly",(YEAR(AC4070)-YEAR(AB4070))*12+MONTH(AC4070)-MONTH(AB4070)+1,(AC4070-AB4070+1))</f>
        <v>15</v>
      </c>
      <c r="F4070" s="225">
        <f t="shared" si="331"/>
        <v>150000</v>
      </c>
      <c r="G4070" s="214">
        <v>1249192</v>
      </c>
      <c r="H4070" s="210">
        <v>37026.466620370367</v>
      </c>
      <c r="I4070" t="s">
        <v>3287</v>
      </c>
      <c r="M4070" t="s">
        <v>3795</v>
      </c>
      <c r="N4070" t="s">
        <v>3247</v>
      </c>
      <c r="O4070" t="s">
        <v>135</v>
      </c>
      <c r="P4070" s="211">
        <v>10000</v>
      </c>
      <c r="S4070" t="s">
        <v>3796</v>
      </c>
      <c r="T4070" t="s">
        <v>2685</v>
      </c>
      <c r="U4070" s="213">
        <v>4.53</v>
      </c>
      <c r="V4070" t="s">
        <v>1037</v>
      </c>
      <c r="W4070" t="s">
        <v>3424</v>
      </c>
      <c r="X4070" t="s">
        <v>3425</v>
      </c>
      <c r="Y4070" t="s">
        <v>2803</v>
      </c>
      <c r="Z4070" t="s">
        <v>4117</v>
      </c>
      <c r="AA4070" t="s">
        <v>236</v>
      </c>
      <c r="AB4070" s="210">
        <v>37028.875</v>
      </c>
      <c r="AC4070" s="210">
        <v>37042.875</v>
      </c>
      <c r="AD4070">
        <f>(AC4070-AB4070+1)*SUM(P4070:Q4070)</f>
        <v>150000</v>
      </c>
    </row>
    <row r="4071" spans="1:30" x14ac:dyDescent="0.2">
      <c r="A4071" s="44" t="str">
        <f t="shared" si="327"/>
        <v xml:space="preserve"> Oil Products Financial</v>
      </c>
      <c r="B4071" s="44" t="str">
        <f t="shared" si="328"/>
        <v/>
      </c>
      <c r="C4071" s="44" t="str">
        <f t="shared" si="329"/>
        <v>Oil Products</v>
      </c>
      <c r="D4071" s="44" t="str">
        <f t="shared" si="330"/>
        <v>Financial</v>
      </c>
      <c r="E4071" s="44">
        <f>IF(VLOOKUP(S4071,'DD-Lookup'!$J$6:$L$50,3,FALSE)="Monthly",(YEAR(AC4071)-YEAR(AB4071))*12+MONTH(AC4071)-MONTH(AB4071)+1,(AC4071-AB4071+1))</f>
        <v>30</v>
      </c>
      <c r="F4071" s="225">
        <f t="shared" si="331"/>
        <v>150000</v>
      </c>
      <c r="G4071" s="214">
        <v>1249193</v>
      </c>
      <c r="H4071" s="210">
        <v>37026.466643518521</v>
      </c>
      <c r="I4071" t="s">
        <v>3078</v>
      </c>
      <c r="M4071" t="s">
        <v>3799</v>
      </c>
      <c r="N4071" t="s">
        <v>3079</v>
      </c>
      <c r="O4071" t="s">
        <v>3080</v>
      </c>
      <c r="Q4071" s="211">
        <v>5000</v>
      </c>
      <c r="S4071" t="s">
        <v>3803</v>
      </c>
      <c r="T4071" t="s">
        <v>2685</v>
      </c>
      <c r="U4071" s="213">
        <v>230.75</v>
      </c>
      <c r="V4071" t="s">
        <v>3081</v>
      </c>
      <c r="W4071" t="s">
        <v>3082</v>
      </c>
      <c r="X4071" t="s">
        <v>3083</v>
      </c>
      <c r="Y4071" t="s">
        <v>2803</v>
      </c>
      <c r="Z4071" t="s">
        <v>2942</v>
      </c>
      <c r="AA4071" t="s">
        <v>237</v>
      </c>
      <c r="AB4071" s="210">
        <v>37043</v>
      </c>
      <c r="AC4071" s="210">
        <v>37072</v>
      </c>
    </row>
    <row r="4072" spans="1:30" x14ac:dyDescent="0.2">
      <c r="A4072" s="44" t="str">
        <f t="shared" si="327"/>
        <v xml:space="preserve"> Metals Financial</v>
      </c>
      <c r="B4072" s="44" t="str">
        <f t="shared" si="328"/>
        <v/>
      </c>
      <c r="C4072" s="44" t="str">
        <f t="shared" si="329"/>
        <v>Metals</v>
      </c>
      <c r="D4072" s="44" t="str">
        <f t="shared" si="330"/>
        <v>Financial</v>
      </c>
      <c r="E4072" s="44">
        <f>IF(VLOOKUP(S4072,'DD-Lookup'!$J$6:$L$50,3,FALSE)="Monthly",(YEAR(AC4072)-YEAR(AB4072))*12+MONTH(AC4072)-MONTH(AB4072)+1,(AC4072-AB4072+1))</f>
        <v>1</v>
      </c>
      <c r="F4072" s="225">
        <f t="shared" si="331"/>
        <v>20</v>
      </c>
      <c r="G4072" s="214">
        <v>1249195</v>
      </c>
      <c r="H4072" s="210">
        <v>37026.466817129629</v>
      </c>
      <c r="I4072" t="s">
        <v>2623</v>
      </c>
      <c r="M4072" t="s">
        <v>3801</v>
      </c>
      <c r="N4072" t="s">
        <v>2782</v>
      </c>
      <c r="O4072" t="s">
        <v>2783</v>
      </c>
      <c r="Q4072" s="211">
        <v>20</v>
      </c>
      <c r="S4072" t="s">
        <v>2684</v>
      </c>
      <c r="T4072" t="s">
        <v>2685</v>
      </c>
      <c r="U4072" s="213">
        <v>1508</v>
      </c>
      <c r="V4072" t="s">
        <v>2790</v>
      </c>
      <c r="W4072" t="s">
        <v>2732</v>
      </c>
      <c r="X4072" t="s">
        <v>2688</v>
      </c>
      <c r="Y4072" t="s">
        <v>2689</v>
      </c>
      <c r="Z4072" t="s">
        <v>2690</v>
      </c>
      <c r="AA4072">
        <v>2130927</v>
      </c>
    </row>
    <row r="4073" spans="1:30" x14ac:dyDescent="0.2">
      <c r="A4073" s="44" t="str">
        <f t="shared" si="327"/>
        <v>US Natural Gas Financial</v>
      </c>
      <c r="B4073" s="44" t="str">
        <f t="shared" si="328"/>
        <v>US</v>
      </c>
      <c r="C4073" s="44" t="str">
        <f t="shared" si="329"/>
        <v>Natural Gas</v>
      </c>
      <c r="D4073" s="44" t="str">
        <f t="shared" si="330"/>
        <v>Financial</v>
      </c>
      <c r="E4073" s="44">
        <f>IF(VLOOKUP(S4073,'DD-Lookup'!$J$6:$L$50,3,FALSE)="Monthly",(YEAR(AC4073)-YEAR(AB4073))*12+MONTH(AC4073)-MONTH(AB4073)+1,(AC4073-AB4073+1))</f>
        <v>30</v>
      </c>
      <c r="F4073" s="225">
        <f t="shared" si="331"/>
        <v>150000</v>
      </c>
      <c r="G4073" s="214">
        <v>1249197</v>
      </c>
      <c r="H4073" s="210">
        <v>37026.466979166667</v>
      </c>
      <c r="I4073" t="s">
        <v>3086</v>
      </c>
      <c r="M4073" t="s">
        <v>3795</v>
      </c>
      <c r="N4073" t="s">
        <v>3247</v>
      </c>
      <c r="O4073" t="s">
        <v>3559</v>
      </c>
      <c r="P4073" s="211">
        <v>5000</v>
      </c>
      <c r="S4073" t="s">
        <v>3796</v>
      </c>
      <c r="T4073" t="s">
        <v>2685</v>
      </c>
      <c r="U4073" s="213">
        <v>4.59</v>
      </c>
      <c r="V4073" t="s">
        <v>2039</v>
      </c>
      <c r="W4073" t="s">
        <v>3975</v>
      </c>
      <c r="X4073" t="s">
        <v>3250</v>
      </c>
      <c r="Y4073" t="s">
        <v>2803</v>
      </c>
      <c r="Z4073" t="s">
        <v>4117</v>
      </c>
      <c r="AA4073" t="s">
        <v>238</v>
      </c>
      <c r="AB4073" s="210">
        <v>37043.915972222225</v>
      </c>
      <c r="AC4073" s="210">
        <v>37072.915972222225</v>
      </c>
      <c r="AD4073">
        <f>(AC4073-AB4073+1)*SUM(P4073:Q4073)</f>
        <v>150000</v>
      </c>
    </row>
    <row r="4074" spans="1:30" x14ac:dyDescent="0.2">
      <c r="A4074" s="44" t="str">
        <f t="shared" si="327"/>
        <v xml:space="preserve"> Metals Financial</v>
      </c>
      <c r="B4074" s="44" t="str">
        <f t="shared" si="328"/>
        <v/>
      </c>
      <c r="C4074" s="44" t="str">
        <f t="shared" si="329"/>
        <v>Metals</v>
      </c>
      <c r="D4074" s="44" t="str">
        <f t="shared" si="330"/>
        <v>Financial</v>
      </c>
      <c r="E4074" s="44">
        <f>IF(VLOOKUP(S4074,'DD-Lookup'!$J$6:$L$50,3,FALSE)="Monthly",(YEAR(AC4074)-YEAR(AB4074))*12+MONTH(AC4074)-MONTH(AB4074)+1,(AC4074-AB4074+1))</f>
        <v>1</v>
      </c>
      <c r="F4074" s="225">
        <f t="shared" si="331"/>
        <v>10</v>
      </c>
      <c r="G4074" s="214">
        <v>1249201</v>
      </c>
      <c r="H4074" s="210">
        <v>37026.467129629629</v>
      </c>
      <c r="I4074" t="s">
        <v>2884</v>
      </c>
      <c r="M4074" t="s">
        <v>3801</v>
      </c>
      <c r="N4074" t="s">
        <v>2782</v>
      </c>
      <c r="O4074" t="s">
        <v>2783</v>
      </c>
      <c r="Q4074" s="211">
        <v>10</v>
      </c>
      <c r="S4074" t="s">
        <v>2684</v>
      </c>
      <c r="T4074" t="s">
        <v>2685</v>
      </c>
      <c r="U4074" s="213">
        <v>1508</v>
      </c>
      <c r="V4074" t="s">
        <v>3156</v>
      </c>
      <c r="W4074" t="s">
        <v>2732</v>
      </c>
      <c r="X4074" t="s">
        <v>2688</v>
      </c>
      <c r="Y4074" t="s">
        <v>2689</v>
      </c>
      <c r="Z4074" t="s">
        <v>2690</v>
      </c>
      <c r="AA4074">
        <v>2130923</v>
      </c>
    </row>
    <row r="4075" spans="1:30" x14ac:dyDescent="0.2">
      <c r="A4075" s="44" t="str">
        <f t="shared" si="327"/>
        <v>US Natural Gas Financial</v>
      </c>
      <c r="B4075" s="44" t="str">
        <f t="shared" si="328"/>
        <v>US</v>
      </c>
      <c r="C4075" s="44" t="str">
        <f t="shared" si="329"/>
        <v>Natural Gas</v>
      </c>
      <c r="D4075" s="44" t="str">
        <f t="shared" si="330"/>
        <v>Financial</v>
      </c>
      <c r="E4075" s="44">
        <f>IF(VLOOKUP(S4075,'DD-Lookup'!$J$6:$L$50,3,FALSE)="Monthly",(YEAR(AC4075)-YEAR(AB4075))*12+MONTH(AC4075)-MONTH(AB4075)+1,(AC4075-AB4075+1))</f>
        <v>153</v>
      </c>
      <c r="F4075" s="225">
        <f t="shared" si="331"/>
        <v>765000</v>
      </c>
      <c r="G4075" s="214">
        <v>1249208</v>
      </c>
      <c r="H4075" s="210">
        <v>37026.467453703706</v>
      </c>
      <c r="I4075" t="s">
        <v>2623</v>
      </c>
      <c r="M4075" t="s">
        <v>3795</v>
      </c>
      <c r="N4075" t="s">
        <v>3247</v>
      </c>
      <c r="O4075" t="s">
        <v>3430</v>
      </c>
      <c r="Q4075" s="211">
        <v>5000</v>
      </c>
      <c r="S4075" t="s">
        <v>3796</v>
      </c>
      <c r="T4075" t="s">
        <v>2685</v>
      </c>
      <c r="U4075" s="213">
        <v>4.7050000000000001</v>
      </c>
      <c r="V4075" t="s">
        <v>1460</v>
      </c>
      <c r="W4075" t="s">
        <v>3975</v>
      </c>
      <c r="X4075" t="s">
        <v>3250</v>
      </c>
      <c r="Y4075" t="s">
        <v>2803</v>
      </c>
      <c r="Z4075" t="s">
        <v>4117</v>
      </c>
      <c r="AA4075" t="s">
        <v>239</v>
      </c>
      <c r="AB4075" s="210">
        <v>37043</v>
      </c>
      <c r="AC4075" s="210">
        <v>37195</v>
      </c>
      <c r="AD4075">
        <f>(AC4075-AB4075+1)*SUM(P4075:Q4075)</f>
        <v>765000</v>
      </c>
    </row>
    <row r="4076" spans="1:30" x14ac:dyDescent="0.2">
      <c r="A4076" s="44" t="str">
        <f t="shared" si="327"/>
        <v>US Natural Gas Financial</v>
      </c>
      <c r="B4076" s="44" t="str">
        <f t="shared" si="328"/>
        <v>US</v>
      </c>
      <c r="C4076" s="44" t="str">
        <f t="shared" si="329"/>
        <v>Natural Gas</v>
      </c>
      <c r="D4076" s="44" t="str">
        <f t="shared" si="330"/>
        <v>Financial</v>
      </c>
      <c r="E4076" s="44">
        <f>IF(VLOOKUP(S4076,'DD-Lookup'!$J$6:$L$50,3,FALSE)="Monthly",(YEAR(AC4076)-YEAR(AB4076))*12+MONTH(AC4076)-MONTH(AB4076)+1,(AC4076-AB4076+1))</f>
        <v>30</v>
      </c>
      <c r="F4076" s="225">
        <f t="shared" si="331"/>
        <v>150000</v>
      </c>
      <c r="G4076" s="214">
        <v>1249209</v>
      </c>
      <c r="H4076" s="210">
        <v>37026.467511574076</v>
      </c>
      <c r="I4076" t="s">
        <v>3195</v>
      </c>
      <c r="M4076" t="s">
        <v>3795</v>
      </c>
      <c r="N4076" t="s">
        <v>3247</v>
      </c>
      <c r="O4076" t="s">
        <v>3248</v>
      </c>
      <c r="Q4076" s="211">
        <v>5000</v>
      </c>
      <c r="S4076" t="s">
        <v>3796</v>
      </c>
      <c r="T4076" t="s">
        <v>2685</v>
      </c>
      <c r="U4076" s="213">
        <v>4.5999999999999996</v>
      </c>
      <c r="V4076" t="s">
        <v>2476</v>
      </c>
      <c r="W4076" t="s">
        <v>3975</v>
      </c>
      <c r="X4076" t="s">
        <v>3250</v>
      </c>
      <c r="Y4076" t="s">
        <v>2803</v>
      </c>
      <c r="Z4076" t="s">
        <v>4117</v>
      </c>
      <c r="AA4076" t="s">
        <v>240</v>
      </c>
      <c r="AB4076" s="210">
        <v>37043.875</v>
      </c>
      <c r="AC4076" s="210">
        <v>37072.875</v>
      </c>
      <c r="AD4076">
        <f>(AC4076-AB4076+1)*SUM(P4076:Q4076)</f>
        <v>150000</v>
      </c>
    </row>
    <row r="4077" spans="1:30" x14ac:dyDescent="0.2">
      <c r="A4077" s="44" t="str">
        <f t="shared" si="327"/>
        <v>US Natural Gas Financial</v>
      </c>
      <c r="B4077" s="44" t="str">
        <f t="shared" si="328"/>
        <v>US</v>
      </c>
      <c r="C4077" s="44" t="str">
        <f t="shared" si="329"/>
        <v>Natural Gas</v>
      </c>
      <c r="D4077" s="44" t="str">
        <f t="shared" si="330"/>
        <v>Financial</v>
      </c>
      <c r="E4077" s="44">
        <f>IF(VLOOKUP(S4077,'DD-Lookup'!$J$6:$L$50,3,FALSE)="Monthly",(YEAR(AC4077)-YEAR(AB4077))*12+MONTH(AC4077)-MONTH(AB4077)+1,(AC4077-AB4077+1))</f>
        <v>123</v>
      </c>
      <c r="F4077" s="225">
        <f t="shared" si="331"/>
        <v>615000</v>
      </c>
      <c r="G4077" s="214">
        <v>1249210</v>
      </c>
      <c r="H4077" s="210">
        <v>37026.467534722222</v>
      </c>
      <c r="I4077" t="s">
        <v>3568</v>
      </c>
      <c r="M4077" t="s">
        <v>3795</v>
      </c>
      <c r="N4077" t="s">
        <v>3303</v>
      </c>
      <c r="O4077" t="s">
        <v>241</v>
      </c>
      <c r="Q4077" s="211">
        <v>5000</v>
      </c>
      <c r="S4077" t="s">
        <v>3796</v>
      </c>
      <c r="T4077" t="s">
        <v>2685</v>
      </c>
      <c r="U4077" s="213">
        <v>-0.12</v>
      </c>
      <c r="V4077" t="s">
        <v>1189</v>
      </c>
      <c r="W4077" t="s">
        <v>3750</v>
      </c>
      <c r="X4077" t="s">
        <v>3751</v>
      </c>
      <c r="Y4077" t="s">
        <v>2803</v>
      </c>
      <c r="Z4077" t="s">
        <v>4117</v>
      </c>
      <c r="AA4077" t="s">
        <v>242</v>
      </c>
      <c r="AB4077" s="210">
        <v>37073</v>
      </c>
      <c r="AC4077" s="210">
        <v>37195</v>
      </c>
      <c r="AD4077">
        <f>(AC4077-AB4077+1)*SUM(P4077:Q4077)</f>
        <v>615000</v>
      </c>
    </row>
    <row r="4078" spans="1:30" x14ac:dyDescent="0.2">
      <c r="A4078" s="44" t="str">
        <f t="shared" si="327"/>
        <v>US Natural Gas Financial</v>
      </c>
      <c r="B4078" s="44" t="str">
        <f t="shared" si="328"/>
        <v>US</v>
      </c>
      <c r="C4078" s="44" t="str">
        <f t="shared" si="329"/>
        <v>Natural Gas</v>
      </c>
      <c r="D4078" s="44" t="str">
        <f t="shared" si="330"/>
        <v>Financial</v>
      </c>
      <c r="E4078" s="44">
        <f>IF(VLOOKUP(S4078,'DD-Lookup'!$J$6:$L$50,3,FALSE)="Monthly",(YEAR(AC4078)-YEAR(AB4078))*12+MONTH(AC4078)-MONTH(AB4078)+1,(AC4078-AB4078+1))</f>
        <v>31</v>
      </c>
      <c r="F4078" s="225">
        <f t="shared" si="331"/>
        <v>155000</v>
      </c>
      <c r="G4078" s="214">
        <v>1249212</v>
      </c>
      <c r="H4078" s="210">
        <v>37026.46769675926</v>
      </c>
      <c r="I4078" t="s">
        <v>3389</v>
      </c>
      <c r="M4078" t="s">
        <v>3795</v>
      </c>
      <c r="N4078" t="s">
        <v>3303</v>
      </c>
      <c r="O4078" t="s">
        <v>243</v>
      </c>
      <c r="P4078" s="211">
        <v>5000</v>
      </c>
      <c r="S4078" t="s">
        <v>3796</v>
      </c>
      <c r="T4078" t="s">
        <v>2685</v>
      </c>
      <c r="U4078" s="213">
        <v>-0.91</v>
      </c>
      <c r="V4078" t="s">
        <v>1659</v>
      </c>
      <c r="W4078" t="s">
        <v>3641</v>
      </c>
      <c r="X4078" t="s">
        <v>3642</v>
      </c>
      <c r="Y4078" t="s">
        <v>2803</v>
      </c>
      <c r="Z4078" t="s">
        <v>4117</v>
      </c>
      <c r="AA4078" t="s">
        <v>244</v>
      </c>
      <c r="AB4078" s="210">
        <v>37165.915972222225</v>
      </c>
      <c r="AC4078" s="210">
        <v>37195.915972222225</v>
      </c>
      <c r="AD4078">
        <f>(AC4078-AB4078+1)*SUM(P4078:Q4078)</f>
        <v>155000</v>
      </c>
    </row>
    <row r="4079" spans="1:30" x14ac:dyDescent="0.2">
      <c r="A4079" s="44" t="str">
        <f t="shared" si="327"/>
        <v>US LPG Financial</v>
      </c>
      <c r="B4079" s="44" t="str">
        <f t="shared" si="328"/>
        <v>US</v>
      </c>
      <c r="C4079" s="44" t="str">
        <f t="shared" si="329"/>
        <v>LPG</v>
      </c>
      <c r="D4079" s="44" t="str">
        <f t="shared" si="330"/>
        <v>Financial</v>
      </c>
      <c r="E4079" s="44">
        <f>IF(VLOOKUP(S4079,'DD-Lookup'!$J$6:$L$50,3,FALSE)="Monthly",(YEAR(AC4079)-YEAR(AB4079))*12+MONTH(AC4079)-MONTH(AB4079)+1,(AC4079-AB4079+1))</f>
        <v>1</v>
      </c>
      <c r="F4079" s="225">
        <f t="shared" si="331"/>
        <v>25000</v>
      </c>
      <c r="G4079" s="214">
        <v>1249213</v>
      </c>
      <c r="H4079" s="210">
        <v>37026.467824074076</v>
      </c>
      <c r="I4079" t="s">
        <v>245</v>
      </c>
      <c r="M4079" t="s">
        <v>3800</v>
      </c>
      <c r="N4079" t="s">
        <v>246</v>
      </c>
      <c r="O4079" t="s">
        <v>247</v>
      </c>
      <c r="Q4079" s="211">
        <v>25000</v>
      </c>
      <c r="S4079" t="s">
        <v>3807</v>
      </c>
      <c r="T4079" t="s">
        <v>2685</v>
      </c>
      <c r="U4079" s="213">
        <v>52.25</v>
      </c>
      <c r="V4079" t="s">
        <v>248</v>
      </c>
      <c r="W4079" t="s">
        <v>249</v>
      </c>
      <c r="X4079" t="s">
        <v>250</v>
      </c>
      <c r="Y4079" t="s">
        <v>2803</v>
      </c>
      <c r="Z4079" t="s">
        <v>4117</v>
      </c>
      <c r="AA4079" t="s">
        <v>251</v>
      </c>
      <c r="AB4079" s="210">
        <v>37043.875</v>
      </c>
      <c r="AC4079" s="210">
        <v>37072.875</v>
      </c>
    </row>
    <row r="4080" spans="1:30" x14ac:dyDescent="0.2">
      <c r="A4080" s="44" t="str">
        <f t="shared" si="327"/>
        <v>US Natural Gas Financial</v>
      </c>
      <c r="B4080" s="44" t="str">
        <f t="shared" si="328"/>
        <v>US</v>
      </c>
      <c r="C4080" s="44" t="str">
        <f t="shared" si="329"/>
        <v>Natural Gas</v>
      </c>
      <c r="D4080" s="44" t="str">
        <f t="shared" si="330"/>
        <v>Financial</v>
      </c>
      <c r="E4080" s="44">
        <f>IF(VLOOKUP(S4080,'DD-Lookup'!$J$6:$L$50,3,FALSE)="Monthly",(YEAR(AC4080)-YEAR(AB4080))*12+MONTH(AC4080)-MONTH(AB4080)+1,(AC4080-AB4080+1))</f>
        <v>30</v>
      </c>
      <c r="F4080" s="225">
        <f t="shared" si="331"/>
        <v>450000</v>
      </c>
      <c r="G4080" s="214">
        <v>1249214</v>
      </c>
      <c r="H4080" s="210">
        <v>37026.467997685184</v>
      </c>
      <c r="I4080" t="s">
        <v>3287</v>
      </c>
      <c r="M4080" t="s">
        <v>3795</v>
      </c>
      <c r="N4080" t="s">
        <v>3247</v>
      </c>
      <c r="O4080" t="s">
        <v>3248</v>
      </c>
      <c r="Q4080" s="211">
        <v>15000</v>
      </c>
      <c r="S4080" t="s">
        <v>3796</v>
      </c>
      <c r="T4080" t="s">
        <v>2685</v>
      </c>
      <c r="U4080" s="213">
        <v>4.6050000000000004</v>
      </c>
      <c r="V4080" t="s">
        <v>3370</v>
      </c>
      <c r="W4080" t="s">
        <v>3975</v>
      </c>
      <c r="X4080" t="s">
        <v>3250</v>
      </c>
      <c r="Y4080" t="s">
        <v>2803</v>
      </c>
      <c r="Z4080" t="s">
        <v>4117</v>
      </c>
      <c r="AA4080" t="s">
        <v>252</v>
      </c>
      <c r="AB4080" s="210">
        <v>37043.875</v>
      </c>
      <c r="AC4080" s="210">
        <v>37072.875</v>
      </c>
      <c r="AD4080">
        <f>(AC4080-AB4080+1)*SUM(P4080:Q4080)</f>
        <v>450000</v>
      </c>
    </row>
    <row r="4081" spans="1:30" x14ac:dyDescent="0.2">
      <c r="A4081" s="44" t="str">
        <f t="shared" si="327"/>
        <v>US Power Physical</v>
      </c>
      <c r="B4081" s="44" t="str">
        <f t="shared" si="328"/>
        <v>US</v>
      </c>
      <c r="C4081" s="44" t="str">
        <f t="shared" si="329"/>
        <v>Power</v>
      </c>
      <c r="D4081" s="44" t="str">
        <f t="shared" si="330"/>
        <v>Physical</v>
      </c>
      <c r="E4081" s="44">
        <f>IF(VLOOKUP(S4081,'DD-Lookup'!$J$6:$L$50,3,FALSE)="Monthly",(YEAR(AC4081)-YEAR(AB4081))*12+MONTH(AC4081)-MONTH(AB4081)+1,(AC4081-AB4081+1))</f>
        <v>30</v>
      </c>
      <c r="F4081" s="225">
        <f t="shared" si="331"/>
        <v>1500</v>
      </c>
      <c r="G4081" s="214">
        <v>1249215</v>
      </c>
      <c r="H4081" s="210">
        <v>37026.468171296299</v>
      </c>
      <c r="I4081" t="s">
        <v>3168</v>
      </c>
      <c r="M4081" t="s">
        <v>3886</v>
      </c>
      <c r="N4081" t="s">
        <v>3096</v>
      </c>
      <c r="O4081" t="s">
        <v>3241</v>
      </c>
      <c r="P4081" s="211">
        <v>50</v>
      </c>
      <c r="S4081" t="s">
        <v>3794</v>
      </c>
      <c r="T4081" t="s">
        <v>2685</v>
      </c>
      <c r="U4081" s="213">
        <v>46.7</v>
      </c>
      <c r="V4081" t="s">
        <v>3242</v>
      </c>
      <c r="W4081" t="s">
        <v>3243</v>
      </c>
      <c r="X4081" t="s">
        <v>3244</v>
      </c>
      <c r="Y4081" t="s">
        <v>3074</v>
      </c>
      <c r="Z4081" t="s">
        <v>4112</v>
      </c>
      <c r="AA4081">
        <v>611501.1</v>
      </c>
      <c r="AB4081" s="210">
        <v>37135.594444444447</v>
      </c>
      <c r="AC4081" s="210">
        <v>37164.594444444447</v>
      </c>
    </row>
    <row r="4082" spans="1:30" x14ac:dyDescent="0.2">
      <c r="A4082" s="44" t="str">
        <f t="shared" si="327"/>
        <v xml:space="preserve"> Metals Financial</v>
      </c>
      <c r="B4082" s="44" t="str">
        <f t="shared" si="328"/>
        <v/>
      </c>
      <c r="C4082" s="44" t="str">
        <f t="shared" si="329"/>
        <v>Metals</v>
      </c>
      <c r="D4082" s="44" t="str">
        <f t="shared" si="330"/>
        <v>Financial</v>
      </c>
      <c r="E4082" s="44">
        <f>IF(VLOOKUP(S4082,'DD-Lookup'!$J$6:$L$50,3,FALSE)="Monthly",(YEAR(AC4082)-YEAR(AB4082))*12+MONTH(AC4082)-MONTH(AB4082)+1,(AC4082-AB4082+1))</f>
        <v>1</v>
      </c>
      <c r="F4082" s="225">
        <f t="shared" si="331"/>
        <v>3</v>
      </c>
      <c r="G4082" s="214">
        <v>1249217</v>
      </c>
      <c r="H4082" s="210">
        <v>37026.468425925923</v>
      </c>
      <c r="I4082" t="s">
        <v>2891</v>
      </c>
      <c r="M4082" t="s">
        <v>3801</v>
      </c>
      <c r="N4082" t="s">
        <v>2816</v>
      </c>
      <c r="O4082" t="s">
        <v>2817</v>
      </c>
      <c r="P4082" s="211">
        <v>3</v>
      </c>
      <c r="S4082" t="s">
        <v>2818</v>
      </c>
      <c r="T4082" t="s">
        <v>2685</v>
      </c>
      <c r="U4082" s="213">
        <v>7270</v>
      </c>
      <c r="V4082" t="s">
        <v>3085</v>
      </c>
      <c r="W4082" t="s">
        <v>2820</v>
      </c>
      <c r="X4082" t="s">
        <v>2688</v>
      </c>
      <c r="Y4082" t="s">
        <v>2689</v>
      </c>
      <c r="Z4082" t="s">
        <v>2690</v>
      </c>
      <c r="AA4082">
        <v>2130921</v>
      </c>
    </row>
    <row r="4083" spans="1:30" x14ac:dyDescent="0.2">
      <c r="A4083" s="44" t="str">
        <f t="shared" si="327"/>
        <v>US Natural Gas Financial</v>
      </c>
      <c r="B4083" s="44" t="str">
        <f t="shared" si="328"/>
        <v>US</v>
      </c>
      <c r="C4083" s="44" t="str">
        <f t="shared" si="329"/>
        <v>Natural Gas</v>
      </c>
      <c r="D4083" s="44" t="str">
        <f t="shared" si="330"/>
        <v>Financial</v>
      </c>
      <c r="E4083" s="44">
        <f>IF(VLOOKUP(S4083,'DD-Lookup'!$J$6:$L$50,3,FALSE)="Monthly",(YEAR(AC4083)-YEAR(AB4083))*12+MONTH(AC4083)-MONTH(AB4083)+1,(AC4083-AB4083+1))</f>
        <v>30</v>
      </c>
      <c r="F4083" s="225">
        <f t="shared" si="331"/>
        <v>150000</v>
      </c>
      <c r="G4083" s="214">
        <v>1249219</v>
      </c>
      <c r="H4083" s="210">
        <v>37026.468530092592</v>
      </c>
      <c r="I4083" t="s">
        <v>3093</v>
      </c>
      <c r="M4083" t="s">
        <v>3795</v>
      </c>
      <c r="N4083" t="s">
        <v>3247</v>
      </c>
      <c r="O4083" t="s">
        <v>3248</v>
      </c>
      <c r="P4083" s="211">
        <v>5000</v>
      </c>
      <c r="S4083" t="s">
        <v>3796</v>
      </c>
      <c r="T4083" t="s">
        <v>2685</v>
      </c>
      <c r="U4083" s="213">
        <v>4.5999999999999996</v>
      </c>
      <c r="V4083" t="s">
        <v>2301</v>
      </c>
      <c r="W4083" t="s">
        <v>3975</v>
      </c>
      <c r="X4083" t="s">
        <v>3250</v>
      </c>
      <c r="Y4083" t="s">
        <v>2803</v>
      </c>
      <c r="Z4083" t="s">
        <v>4117</v>
      </c>
      <c r="AA4083" t="s">
        <v>253</v>
      </c>
      <c r="AB4083" s="210">
        <v>37043.875</v>
      </c>
      <c r="AC4083" s="210">
        <v>37072.875</v>
      </c>
      <c r="AD4083">
        <f>(AC4083-AB4083+1)*SUM(P4083:Q4083)</f>
        <v>150000</v>
      </c>
    </row>
    <row r="4084" spans="1:30" x14ac:dyDescent="0.2">
      <c r="A4084" s="44" t="str">
        <f t="shared" si="327"/>
        <v xml:space="preserve"> Natural Gas Physical</v>
      </c>
      <c r="B4084" s="44" t="str">
        <f t="shared" si="328"/>
        <v/>
      </c>
      <c r="C4084" s="44" t="str">
        <f t="shared" si="329"/>
        <v>Natural Gas</v>
      </c>
      <c r="D4084" s="44" t="str">
        <f t="shared" si="330"/>
        <v>Physical</v>
      </c>
      <c r="E4084" s="44">
        <f>IF(VLOOKUP(S4084,'DD-Lookup'!$J$6:$L$50,3,FALSE)="Monthly",(YEAR(AC4084)-YEAR(AB4084))*12+MONTH(AC4084)-MONTH(AB4084)+1,(AC4084-AB4084+1))</f>
        <v>1</v>
      </c>
      <c r="F4084" s="225">
        <f t="shared" si="331"/>
        <v>5000</v>
      </c>
      <c r="G4084" s="214">
        <v>1249221</v>
      </c>
      <c r="H4084" s="210">
        <v>37026.468946759262</v>
      </c>
      <c r="I4084" t="s">
        <v>3427</v>
      </c>
      <c r="M4084" t="s">
        <v>3795</v>
      </c>
      <c r="N4084" t="s">
        <v>3623</v>
      </c>
      <c r="O4084" t="s">
        <v>3624</v>
      </c>
      <c r="P4084" s="211">
        <v>5000</v>
      </c>
      <c r="S4084" t="s">
        <v>4320</v>
      </c>
      <c r="T4084" t="s">
        <v>3625</v>
      </c>
      <c r="U4084" s="213">
        <v>6.1</v>
      </c>
      <c r="V4084" t="s">
        <v>2330</v>
      </c>
      <c r="W4084" t="s">
        <v>3627</v>
      </c>
      <c r="X4084" t="s">
        <v>3628</v>
      </c>
      <c r="Y4084" t="s">
        <v>3280</v>
      </c>
      <c r="Z4084" t="s">
        <v>4118</v>
      </c>
      <c r="AA4084">
        <v>790819</v>
      </c>
      <c r="AB4084" s="210">
        <v>37026.875</v>
      </c>
      <c r="AC4084" s="210">
        <v>37026.875</v>
      </c>
    </row>
    <row r="4085" spans="1:30" x14ac:dyDescent="0.2">
      <c r="A4085" s="44" t="str">
        <f t="shared" si="327"/>
        <v>US Crude Financial</v>
      </c>
      <c r="B4085" s="44" t="str">
        <f t="shared" si="328"/>
        <v>US</v>
      </c>
      <c r="C4085" s="44" t="str">
        <f t="shared" si="329"/>
        <v>Crude</v>
      </c>
      <c r="D4085" s="44" t="str">
        <f t="shared" si="330"/>
        <v>Financial</v>
      </c>
      <c r="E4085" s="44">
        <f>IF(VLOOKUP(S4085,'DD-Lookup'!$J$6:$L$50,3,FALSE)="Monthly",(YEAR(AC4085)-YEAR(AB4085))*12+MONTH(AC4085)-MONTH(AB4085)+1,(AC4085-AB4085+1))</f>
        <v>1</v>
      </c>
      <c r="F4085" s="225">
        <f t="shared" si="331"/>
        <v>50000</v>
      </c>
      <c r="G4085" s="214">
        <v>1249220</v>
      </c>
      <c r="H4085" s="210">
        <v>37026.468946759262</v>
      </c>
      <c r="I4085" t="s">
        <v>3045</v>
      </c>
      <c r="M4085" t="s">
        <v>4216</v>
      </c>
      <c r="N4085" t="s">
        <v>3046</v>
      </c>
      <c r="O4085" t="s">
        <v>3047</v>
      </c>
      <c r="P4085" s="211">
        <v>50000</v>
      </c>
      <c r="S4085" t="s">
        <v>3802</v>
      </c>
      <c r="T4085" t="s">
        <v>2685</v>
      </c>
      <c r="U4085" s="213">
        <v>28.82</v>
      </c>
      <c r="V4085" t="s">
        <v>1520</v>
      </c>
      <c r="W4085" t="s">
        <v>3049</v>
      </c>
      <c r="X4085" t="s">
        <v>3050</v>
      </c>
      <c r="Y4085" t="s">
        <v>2803</v>
      </c>
      <c r="Z4085" t="s">
        <v>4117</v>
      </c>
      <c r="AA4085" t="s">
        <v>254</v>
      </c>
      <c r="AB4085" s="210">
        <v>37043</v>
      </c>
      <c r="AC4085" s="210">
        <v>37072</v>
      </c>
    </row>
    <row r="4086" spans="1:30" x14ac:dyDescent="0.2">
      <c r="A4086" s="44" t="str">
        <f t="shared" si="327"/>
        <v>US Natural Gas Physical</v>
      </c>
      <c r="B4086" s="44" t="str">
        <f t="shared" si="328"/>
        <v>US</v>
      </c>
      <c r="C4086" s="44" t="str">
        <f t="shared" si="329"/>
        <v>Natural Gas</v>
      </c>
      <c r="D4086" s="44" t="str">
        <f t="shared" si="330"/>
        <v>Physical</v>
      </c>
      <c r="E4086" s="44">
        <f>IF(VLOOKUP(S4086,'DD-Lookup'!$J$6:$L$50,3,FALSE)="Monthly",(YEAR(AC4086)-YEAR(AB4086))*12+MONTH(AC4086)-MONTH(AB4086)+1,(AC4086-AB4086+1))</f>
        <v>30</v>
      </c>
      <c r="F4086" s="225">
        <f t="shared" si="331"/>
        <v>150000</v>
      </c>
      <c r="G4086" s="214">
        <v>1249222</v>
      </c>
      <c r="H4086" s="210">
        <v>37026.468958333331</v>
      </c>
      <c r="I4086" t="s">
        <v>3268</v>
      </c>
      <c r="M4086" t="s">
        <v>3795</v>
      </c>
      <c r="N4086" t="s">
        <v>1288</v>
      </c>
      <c r="O4086" t="s">
        <v>214</v>
      </c>
      <c r="P4086" s="211">
        <v>5000</v>
      </c>
      <c r="S4086" t="s">
        <v>3796</v>
      </c>
      <c r="T4086" t="s">
        <v>2685</v>
      </c>
      <c r="U4086" s="213">
        <v>-0.02</v>
      </c>
      <c r="V4086" t="s">
        <v>3749</v>
      </c>
      <c r="W4086" t="s">
        <v>3328</v>
      </c>
      <c r="X4086" t="s">
        <v>3329</v>
      </c>
      <c r="Y4086" t="s">
        <v>3280</v>
      </c>
      <c r="Z4086" t="s">
        <v>4117</v>
      </c>
      <c r="AA4086" t="s">
        <v>255</v>
      </c>
      <c r="AB4086" s="210">
        <v>37043.875</v>
      </c>
      <c r="AC4086" s="210">
        <v>37072.875</v>
      </c>
    </row>
    <row r="4087" spans="1:30" x14ac:dyDescent="0.2">
      <c r="A4087" s="44" t="str">
        <f t="shared" si="327"/>
        <v xml:space="preserve"> Metals Financial</v>
      </c>
      <c r="B4087" s="44" t="str">
        <f t="shared" si="328"/>
        <v/>
      </c>
      <c r="C4087" s="44" t="str">
        <f t="shared" si="329"/>
        <v>Metals</v>
      </c>
      <c r="D4087" s="44" t="str">
        <f t="shared" si="330"/>
        <v>Financial</v>
      </c>
      <c r="E4087" s="44">
        <f>IF(VLOOKUP(S4087,'DD-Lookup'!$J$6:$L$50,3,FALSE)="Monthly",(YEAR(AC4087)-YEAR(AB4087))*12+MONTH(AC4087)-MONTH(AB4087)+1,(AC4087-AB4087+1))</f>
        <v>1</v>
      </c>
      <c r="F4087" s="225">
        <f t="shared" si="331"/>
        <v>5</v>
      </c>
      <c r="G4087" s="214">
        <v>1249224</v>
      </c>
      <c r="H4087" s="210">
        <v>37026.469004629631</v>
      </c>
      <c r="I4087" t="s">
        <v>2806</v>
      </c>
      <c r="M4087" t="s">
        <v>3801</v>
      </c>
      <c r="N4087" t="s">
        <v>2682</v>
      </c>
      <c r="O4087" t="s">
        <v>2683</v>
      </c>
      <c r="P4087" s="211">
        <v>5</v>
      </c>
      <c r="S4087" t="s">
        <v>2684</v>
      </c>
      <c r="T4087" t="s">
        <v>2685</v>
      </c>
      <c r="U4087" s="213">
        <v>1671</v>
      </c>
      <c r="V4087" t="s">
        <v>2905</v>
      </c>
      <c r="W4087" t="s">
        <v>2732</v>
      </c>
      <c r="X4087" t="s">
        <v>2688</v>
      </c>
      <c r="Y4087" t="s">
        <v>2689</v>
      </c>
      <c r="Z4087" t="s">
        <v>2690</v>
      </c>
      <c r="AA4087">
        <v>2130919</v>
      </c>
    </row>
    <row r="4088" spans="1:30" x14ac:dyDescent="0.2">
      <c r="A4088" s="44" t="str">
        <f t="shared" si="327"/>
        <v>US Natural Gas Financial</v>
      </c>
      <c r="B4088" s="44" t="str">
        <f t="shared" si="328"/>
        <v>US</v>
      </c>
      <c r="C4088" s="44" t="str">
        <f t="shared" si="329"/>
        <v>Natural Gas</v>
      </c>
      <c r="D4088" s="44" t="str">
        <f t="shared" si="330"/>
        <v>Financial</v>
      </c>
      <c r="E4088" s="44">
        <f>IF(VLOOKUP(S4088,'DD-Lookup'!$J$6:$L$50,3,FALSE)="Monthly",(YEAR(AC4088)-YEAR(AB4088))*12+MONTH(AC4088)-MONTH(AB4088)+1,(AC4088-AB4088+1))</f>
        <v>153</v>
      </c>
      <c r="F4088" s="225">
        <f t="shared" si="331"/>
        <v>382500</v>
      </c>
      <c r="G4088" s="214">
        <v>1249223</v>
      </c>
      <c r="H4088" s="210">
        <v>37026.469004629631</v>
      </c>
      <c r="I4088" t="s">
        <v>2630</v>
      </c>
      <c r="M4088" t="s">
        <v>3795</v>
      </c>
      <c r="N4088" t="s">
        <v>3247</v>
      </c>
      <c r="O4088" t="s">
        <v>3430</v>
      </c>
      <c r="P4088" s="211">
        <v>2500</v>
      </c>
      <c r="S4088" t="s">
        <v>3796</v>
      </c>
      <c r="T4088" t="s">
        <v>2685</v>
      </c>
      <c r="U4088" s="213">
        <v>4.7</v>
      </c>
      <c r="V4088" t="s">
        <v>1531</v>
      </c>
      <c r="W4088" t="s">
        <v>3975</v>
      </c>
      <c r="X4088" t="s">
        <v>3250</v>
      </c>
      <c r="Y4088" t="s">
        <v>2803</v>
      </c>
      <c r="Z4088" t="s">
        <v>4117</v>
      </c>
      <c r="AA4088" t="s">
        <v>256</v>
      </c>
      <c r="AB4088" s="210">
        <v>37043</v>
      </c>
      <c r="AC4088" s="210">
        <v>37195</v>
      </c>
      <c r="AD4088">
        <f>(AC4088-AB4088+1)*SUM(P4088:Q4088)</f>
        <v>382500</v>
      </c>
    </row>
    <row r="4089" spans="1:30" x14ac:dyDescent="0.2">
      <c r="A4089" s="44" t="str">
        <f t="shared" si="327"/>
        <v xml:space="preserve"> Natural Gas Physical</v>
      </c>
      <c r="B4089" s="44" t="str">
        <f t="shared" si="328"/>
        <v/>
      </c>
      <c r="C4089" s="44" t="str">
        <f t="shared" si="329"/>
        <v>Natural Gas</v>
      </c>
      <c r="D4089" s="44" t="str">
        <f t="shared" si="330"/>
        <v>Physical</v>
      </c>
      <c r="E4089" s="44">
        <f>IF(VLOOKUP(S4089,'DD-Lookup'!$J$6:$L$50,3,FALSE)="Monthly",(YEAR(AC4089)-YEAR(AB4089))*12+MONTH(AC4089)-MONTH(AB4089)+1,(AC4089-AB4089+1))</f>
        <v>30</v>
      </c>
      <c r="F4089" s="225">
        <f t="shared" si="331"/>
        <v>150000</v>
      </c>
      <c r="G4089" s="214">
        <v>1249225</v>
      </c>
      <c r="H4089" s="210">
        <v>37026.469039351854</v>
      </c>
      <c r="I4089" t="s">
        <v>257</v>
      </c>
      <c r="M4089" t="s">
        <v>3795</v>
      </c>
      <c r="N4089" t="s">
        <v>3623</v>
      </c>
      <c r="O4089" t="s">
        <v>1707</v>
      </c>
      <c r="Q4089" s="211">
        <v>5000</v>
      </c>
      <c r="S4089" t="s">
        <v>4320</v>
      </c>
      <c r="T4089" t="s">
        <v>3625</v>
      </c>
      <c r="U4089" s="213">
        <v>6.29</v>
      </c>
      <c r="V4089" t="s">
        <v>258</v>
      </c>
      <c r="W4089" t="s">
        <v>1471</v>
      </c>
      <c r="X4089" t="s">
        <v>3628</v>
      </c>
      <c r="Y4089" t="s">
        <v>3280</v>
      </c>
      <c r="Z4089" t="s">
        <v>4118</v>
      </c>
      <c r="AA4089">
        <v>790820</v>
      </c>
      <c r="AB4089" s="210">
        <v>37043.875</v>
      </c>
      <c r="AC4089" s="210">
        <v>37072.875</v>
      </c>
    </row>
    <row r="4090" spans="1:30" x14ac:dyDescent="0.2">
      <c r="A4090" s="44" t="str">
        <f t="shared" si="327"/>
        <v>US Natural Gas Financial</v>
      </c>
      <c r="B4090" s="44" t="str">
        <f t="shared" si="328"/>
        <v>US</v>
      </c>
      <c r="C4090" s="44" t="str">
        <f t="shared" si="329"/>
        <v>Natural Gas</v>
      </c>
      <c r="D4090" s="44" t="str">
        <f t="shared" si="330"/>
        <v>Financial</v>
      </c>
      <c r="E4090" s="44">
        <f>IF(VLOOKUP(S4090,'DD-Lookup'!$J$6:$L$50,3,FALSE)="Monthly",(YEAR(AC4090)-YEAR(AB4090))*12+MONTH(AC4090)-MONTH(AB4090)+1,(AC4090-AB4090+1))</f>
        <v>30</v>
      </c>
      <c r="F4090" s="225">
        <f t="shared" si="331"/>
        <v>450000</v>
      </c>
      <c r="G4090" s="214">
        <v>1249229</v>
      </c>
      <c r="H4090" s="210">
        <v>37026.469386574077</v>
      </c>
      <c r="I4090" t="s">
        <v>3246</v>
      </c>
      <c r="M4090" t="s">
        <v>3795</v>
      </c>
      <c r="N4090" t="s">
        <v>3247</v>
      </c>
      <c r="O4090" t="s">
        <v>3248</v>
      </c>
      <c r="Q4090" s="211">
        <v>15000</v>
      </c>
      <c r="S4090" t="s">
        <v>3796</v>
      </c>
      <c r="T4090" t="s">
        <v>2685</v>
      </c>
      <c r="U4090" s="213">
        <v>4.6050000000000004</v>
      </c>
      <c r="V4090" t="s">
        <v>1470</v>
      </c>
      <c r="W4090" t="s">
        <v>3975</v>
      </c>
      <c r="X4090" t="s">
        <v>3250</v>
      </c>
      <c r="Y4090" t="s">
        <v>2803</v>
      </c>
      <c r="Z4090" t="s">
        <v>4117</v>
      </c>
      <c r="AA4090" t="s">
        <v>259</v>
      </c>
      <c r="AB4090" s="210">
        <v>37043.875</v>
      </c>
      <c r="AC4090" s="210">
        <v>37072.875</v>
      </c>
      <c r="AD4090">
        <f>(AC4090-AB4090+1)*SUM(P4090:Q4090)</f>
        <v>450000</v>
      </c>
    </row>
    <row r="4091" spans="1:30" x14ac:dyDescent="0.2">
      <c r="A4091" s="44" t="str">
        <f t="shared" si="327"/>
        <v xml:space="preserve"> Oil Products Financial</v>
      </c>
      <c r="B4091" s="44" t="str">
        <f t="shared" si="328"/>
        <v/>
      </c>
      <c r="C4091" s="44" t="str">
        <f t="shared" si="329"/>
        <v>Oil Products</v>
      </c>
      <c r="D4091" s="44" t="str">
        <f t="shared" si="330"/>
        <v>Financial</v>
      </c>
      <c r="E4091" s="44">
        <f>IF(VLOOKUP(S4091,'DD-Lookup'!$J$6:$L$50,3,FALSE)="Monthly",(YEAR(AC4091)-YEAR(AB4091))*12+MONTH(AC4091)-MONTH(AB4091)+1,(AC4091-AB4091+1))</f>
        <v>30</v>
      </c>
      <c r="F4091" s="225">
        <f t="shared" si="331"/>
        <v>150000</v>
      </c>
      <c r="G4091" s="214">
        <v>1249231</v>
      </c>
      <c r="H4091" s="210">
        <v>37026.469467592593</v>
      </c>
      <c r="I4091" t="s">
        <v>3078</v>
      </c>
      <c r="M4091" t="s">
        <v>3799</v>
      </c>
      <c r="N4091" t="s">
        <v>3079</v>
      </c>
      <c r="O4091" t="s">
        <v>3080</v>
      </c>
      <c r="P4091" s="211">
        <v>5000</v>
      </c>
      <c r="S4091" t="s">
        <v>3803</v>
      </c>
      <c r="T4091" t="s">
        <v>2685</v>
      </c>
      <c r="U4091" s="213">
        <v>230.5</v>
      </c>
      <c r="V4091" t="s">
        <v>3081</v>
      </c>
      <c r="W4091" t="s">
        <v>3082</v>
      </c>
      <c r="X4091" t="s">
        <v>3083</v>
      </c>
      <c r="Y4091" t="s">
        <v>2803</v>
      </c>
      <c r="Z4091" t="s">
        <v>2942</v>
      </c>
      <c r="AA4091" t="s">
        <v>260</v>
      </c>
      <c r="AB4091" s="210">
        <v>37043</v>
      </c>
      <c r="AC4091" s="210">
        <v>37072</v>
      </c>
    </row>
    <row r="4092" spans="1:30" x14ac:dyDescent="0.2">
      <c r="A4092" s="44" t="str">
        <f t="shared" si="327"/>
        <v>US Natural Gas Financial</v>
      </c>
      <c r="B4092" s="44" t="str">
        <f t="shared" si="328"/>
        <v>US</v>
      </c>
      <c r="C4092" s="44" t="str">
        <f t="shared" si="329"/>
        <v>Natural Gas</v>
      </c>
      <c r="D4092" s="44" t="str">
        <f t="shared" si="330"/>
        <v>Financial</v>
      </c>
      <c r="E4092" s="44">
        <f>IF(VLOOKUP(S4092,'DD-Lookup'!$J$6:$L$50,3,FALSE)="Monthly",(YEAR(AC4092)-YEAR(AB4092))*12+MONTH(AC4092)-MONTH(AB4092)+1,(AC4092-AB4092+1))</f>
        <v>30</v>
      </c>
      <c r="F4092" s="225">
        <f t="shared" si="331"/>
        <v>150000</v>
      </c>
      <c r="G4092" s="214">
        <v>1249233</v>
      </c>
      <c r="H4092" s="210">
        <v>37026.469583333332</v>
      </c>
      <c r="I4092" t="s">
        <v>3386</v>
      </c>
      <c r="M4092" t="s">
        <v>3795</v>
      </c>
      <c r="N4092" t="s">
        <v>3303</v>
      </c>
      <c r="O4092" t="s">
        <v>3640</v>
      </c>
      <c r="Q4092" s="211">
        <v>5000</v>
      </c>
      <c r="S4092" t="s">
        <v>3796</v>
      </c>
      <c r="T4092" t="s">
        <v>2685</v>
      </c>
      <c r="U4092" s="213">
        <v>-1.2</v>
      </c>
      <c r="V4092" t="s">
        <v>1029</v>
      </c>
      <c r="W4092" t="s">
        <v>3641</v>
      </c>
      <c r="X4092" t="s">
        <v>3642</v>
      </c>
      <c r="Y4092" t="s">
        <v>2803</v>
      </c>
      <c r="Z4092" t="s">
        <v>4117</v>
      </c>
      <c r="AA4092" t="s">
        <v>261</v>
      </c>
      <c r="AB4092" s="210">
        <v>37043.875</v>
      </c>
      <c r="AC4092" s="210">
        <v>37072.875</v>
      </c>
      <c r="AD4092">
        <f>(AC4092-AB4092+1)*SUM(P4092:Q4092)</f>
        <v>150000</v>
      </c>
    </row>
    <row r="4093" spans="1:30" x14ac:dyDescent="0.2">
      <c r="A4093" s="44" t="str">
        <f t="shared" si="327"/>
        <v>US Crude Financial</v>
      </c>
      <c r="B4093" s="44" t="str">
        <f t="shared" si="328"/>
        <v>US</v>
      </c>
      <c r="C4093" s="44" t="str">
        <f t="shared" si="329"/>
        <v>Crude</v>
      </c>
      <c r="D4093" s="44" t="str">
        <f t="shared" si="330"/>
        <v>Financial</v>
      </c>
      <c r="E4093" s="44">
        <f>IF(VLOOKUP(S4093,'DD-Lookup'!$J$6:$L$50,3,FALSE)="Monthly",(YEAR(AC4093)-YEAR(AB4093))*12+MONTH(AC4093)-MONTH(AB4093)+1,(AC4093-AB4093+1))</f>
        <v>1</v>
      </c>
      <c r="F4093" s="225">
        <f t="shared" si="331"/>
        <v>50000</v>
      </c>
      <c r="G4093" s="214">
        <v>1249235</v>
      </c>
      <c r="H4093" s="210">
        <v>37026.46979166667</v>
      </c>
      <c r="I4093" t="s">
        <v>3045</v>
      </c>
      <c r="M4093" t="s">
        <v>4216</v>
      </c>
      <c r="N4093" t="s">
        <v>3046</v>
      </c>
      <c r="O4093" t="s">
        <v>3047</v>
      </c>
      <c r="P4093" s="211">
        <v>50000</v>
      </c>
      <c r="S4093" t="s">
        <v>3802</v>
      </c>
      <c r="T4093" t="s">
        <v>2685</v>
      </c>
      <c r="U4093" s="213">
        <v>28.78</v>
      </c>
      <c r="V4093" t="s">
        <v>1520</v>
      </c>
      <c r="W4093" t="s">
        <v>3049</v>
      </c>
      <c r="X4093" t="s">
        <v>3050</v>
      </c>
      <c r="Y4093" t="s">
        <v>2803</v>
      </c>
      <c r="Z4093" t="s">
        <v>4117</v>
      </c>
      <c r="AA4093" t="s">
        <v>262</v>
      </c>
      <c r="AB4093" s="210">
        <v>37043</v>
      </c>
      <c r="AC4093" s="210">
        <v>37072</v>
      </c>
    </row>
    <row r="4094" spans="1:30" x14ac:dyDescent="0.2">
      <c r="A4094" s="44" t="str">
        <f t="shared" si="327"/>
        <v>US Natural Gas Financial</v>
      </c>
      <c r="B4094" s="44" t="str">
        <f t="shared" si="328"/>
        <v>US</v>
      </c>
      <c r="C4094" s="44" t="str">
        <f t="shared" si="329"/>
        <v>Natural Gas</v>
      </c>
      <c r="D4094" s="44" t="str">
        <f t="shared" si="330"/>
        <v>Financial</v>
      </c>
      <c r="E4094" s="44">
        <f>IF(VLOOKUP(S4094,'DD-Lookup'!$J$6:$L$50,3,FALSE)="Monthly",(YEAR(AC4094)-YEAR(AB4094))*12+MONTH(AC4094)-MONTH(AB4094)+1,(AC4094-AB4094+1))</f>
        <v>15</v>
      </c>
      <c r="F4094" s="225">
        <f t="shared" si="331"/>
        <v>225000</v>
      </c>
      <c r="G4094" s="214">
        <v>1249236</v>
      </c>
      <c r="H4094" s="210">
        <v>37026.46980324074</v>
      </c>
      <c r="I4094" t="s">
        <v>3195</v>
      </c>
      <c r="M4094" t="s">
        <v>3795</v>
      </c>
      <c r="N4094" t="s">
        <v>3247</v>
      </c>
      <c r="O4094" t="s">
        <v>135</v>
      </c>
      <c r="P4094" s="211">
        <v>15000</v>
      </c>
      <c r="S4094" t="s">
        <v>3796</v>
      </c>
      <c r="T4094" t="s">
        <v>2685</v>
      </c>
      <c r="U4094" s="213">
        <v>4.5199999999999996</v>
      </c>
      <c r="V4094" t="s">
        <v>1293</v>
      </c>
      <c r="W4094" t="s">
        <v>3424</v>
      </c>
      <c r="X4094" t="s">
        <v>3425</v>
      </c>
      <c r="Y4094" t="s">
        <v>2803</v>
      </c>
      <c r="Z4094" t="s">
        <v>4117</v>
      </c>
      <c r="AA4094" t="s">
        <v>263</v>
      </c>
      <c r="AB4094" s="210">
        <v>37028.875</v>
      </c>
      <c r="AC4094" s="210">
        <v>37042.875</v>
      </c>
      <c r="AD4094">
        <f>(AC4094-AB4094+1)*SUM(P4094:Q4094)</f>
        <v>225000</v>
      </c>
    </row>
    <row r="4095" spans="1:30" x14ac:dyDescent="0.2">
      <c r="A4095" s="44" t="str">
        <f t="shared" si="327"/>
        <v>US Natural Gas Financial</v>
      </c>
      <c r="B4095" s="44" t="str">
        <f t="shared" si="328"/>
        <v>US</v>
      </c>
      <c r="C4095" s="44" t="str">
        <f t="shared" si="329"/>
        <v>Natural Gas</v>
      </c>
      <c r="D4095" s="44" t="str">
        <f t="shared" si="330"/>
        <v>Financial</v>
      </c>
      <c r="E4095" s="44">
        <f>IF(VLOOKUP(S4095,'DD-Lookup'!$J$6:$L$50,3,FALSE)="Monthly",(YEAR(AC4095)-YEAR(AB4095))*12+MONTH(AC4095)-MONTH(AB4095)+1,(AC4095-AB4095+1))</f>
        <v>153</v>
      </c>
      <c r="F4095" s="225">
        <f t="shared" si="331"/>
        <v>765000</v>
      </c>
      <c r="G4095" s="214">
        <v>1249237</v>
      </c>
      <c r="H4095" s="210">
        <v>37026.469814814816</v>
      </c>
      <c r="I4095" t="s">
        <v>3134</v>
      </c>
      <c r="M4095" t="s">
        <v>3795</v>
      </c>
      <c r="N4095" t="s">
        <v>3247</v>
      </c>
      <c r="O4095" t="s">
        <v>3430</v>
      </c>
      <c r="P4095" s="211">
        <v>5000</v>
      </c>
      <c r="S4095" t="s">
        <v>3796</v>
      </c>
      <c r="T4095" t="s">
        <v>2685</v>
      </c>
      <c r="U4095" s="213">
        <v>4.6950000000000003</v>
      </c>
      <c r="V4095" t="s">
        <v>3514</v>
      </c>
      <c r="W4095" t="s">
        <v>3975</v>
      </c>
      <c r="X4095" t="s">
        <v>3250</v>
      </c>
      <c r="Y4095" t="s">
        <v>2803</v>
      </c>
      <c r="Z4095" t="s">
        <v>4117</v>
      </c>
      <c r="AA4095" t="s">
        <v>264</v>
      </c>
      <c r="AB4095" s="210">
        <v>37043</v>
      </c>
      <c r="AC4095" s="210">
        <v>37195</v>
      </c>
      <c r="AD4095">
        <f>(AC4095-AB4095+1)*SUM(P4095:Q4095)</f>
        <v>765000</v>
      </c>
    </row>
    <row r="4096" spans="1:30" x14ac:dyDescent="0.2">
      <c r="A4096" s="44" t="str">
        <f t="shared" si="327"/>
        <v xml:space="preserve"> Metals Financial</v>
      </c>
      <c r="B4096" s="44" t="str">
        <f t="shared" si="328"/>
        <v/>
      </c>
      <c r="C4096" s="44" t="str">
        <f t="shared" si="329"/>
        <v>Metals</v>
      </c>
      <c r="D4096" s="44" t="str">
        <f t="shared" si="330"/>
        <v>Financial</v>
      </c>
      <c r="E4096" s="44">
        <f>IF(VLOOKUP(S4096,'DD-Lookup'!$J$6:$L$50,3,FALSE)="Monthly",(YEAR(AC4096)-YEAR(AB4096))*12+MONTH(AC4096)-MONTH(AB4096)+1,(AC4096-AB4096+1))</f>
        <v>1</v>
      </c>
      <c r="F4096" s="225">
        <f t="shared" si="331"/>
        <v>2</v>
      </c>
      <c r="G4096" s="214">
        <v>1249240</v>
      </c>
      <c r="H4096" s="210">
        <v>37026.470069444447</v>
      </c>
      <c r="I4096" t="s">
        <v>2806</v>
      </c>
      <c r="M4096" t="s">
        <v>3801</v>
      </c>
      <c r="N4096" t="s">
        <v>2906</v>
      </c>
      <c r="O4096" t="s">
        <v>265</v>
      </c>
      <c r="Q4096" s="211">
        <v>2</v>
      </c>
      <c r="S4096" t="s">
        <v>2684</v>
      </c>
      <c r="T4096" t="s">
        <v>2685</v>
      </c>
      <c r="U4096" s="213">
        <v>950.5</v>
      </c>
      <c r="V4096" t="s">
        <v>2905</v>
      </c>
      <c r="W4096" t="s">
        <v>2820</v>
      </c>
      <c r="X4096" t="s">
        <v>2688</v>
      </c>
      <c r="Y4096" t="s">
        <v>2689</v>
      </c>
      <c r="Z4096" t="s">
        <v>2690</v>
      </c>
      <c r="AA4096">
        <v>2130917</v>
      </c>
      <c r="AB4096" s="210">
        <v>37090.875</v>
      </c>
      <c r="AC4096" s="210">
        <v>37090.875</v>
      </c>
    </row>
    <row r="4097" spans="1:30" x14ac:dyDescent="0.2">
      <c r="A4097" s="44" t="str">
        <f t="shared" si="327"/>
        <v>US Power Financial</v>
      </c>
      <c r="B4097" s="44" t="str">
        <f t="shared" si="328"/>
        <v>US</v>
      </c>
      <c r="C4097" s="44" t="str">
        <f t="shared" si="329"/>
        <v>Power</v>
      </c>
      <c r="D4097" s="44" t="str">
        <f t="shared" si="330"/>
        <v>Financial</v>
      </c>
      <c r="E4097" s="44">
        <f>IF(VLOOKUP(S4097,'DD-Lookup'!$J$6:$L$50,3,FALSE)="Monthly",(YEAR(AC4097)-YEAR(AB4097))*12+MONTH(AC4097)-MONTH(AB4097)+1,(AC4097-AB4097+1))</f>
        <v>1</v>
      </c>
      <c r="F4097" s="225">
        <f t="shared" si="331"/>
        <v>50</v>
      </c>
      <c r="G4097" s="214">
        <v>1249241</v>
      </c>
      <c r="H4097" s="210">
        <v>37026.470069444447</v>
      </c>
      <c r="I4097" t="s">
        <v>1556</v>
      </c>
      <c r="M4097" t="s">
        <v>3886</v>
      </c>
      <c r="N4097" t="s">
        <v>3069</v>
      </c>
      <c r="O4097" t="s">
        <v>266</v>
      </c>
      <c r="P4097" s="211">
        <v>50</v>
      </c>
      <c r="S4097" t="s">
        <v>3794</v>
      </c>
      <c r="T4097" t="s">
        <v>2685</v>
      </c>
      <c r="U4097" s="213">
        <v>30</v>
      </c>
      <c r="V4097" t="s">
        <v>267</v>
      </c>
      <c r="W4097" t="s">
        <v>3072</v>
      </c>
      <c r="X4097" t="s">
        <v>3073</v>
      </c>
      <c r="Y4097" t="s">
        <v>3074</v>
      </c>
      <c r="Z4097" t="s">
        <v>4117</v>
      </c>
      <c r="AA4097">
        <v>611503.1</v>
      </c>
      <c r="AB4097" s="210">
        <v>37026.875</v>
      </c>
      <c r="AC4097" s="210">
        <v>37026.875</v>
      </c>
    </row>
    <row r="4098" spans="1:30" x14ac:dyDescent="0.2">
      <c r="A4098" s="44" t="str">
        <f t="shared" si="327"/>
        <v>US Natural Gas Financial</v>
      </c>
      <c r="B4098" s="44" t="str">
        <f t="shared" si="328"/>
        <v>US</v>
      </c>
      <c r="C4098" s="44" t="str">
        <f t="shared" si="329"/>
        <v>Natural Gas</v>
      </c>
      <c r="D4098" s="44" t="str">
        <f t="shared" si="330"/>
        <v>Financial</v>
      </c>
      <c r="E4098" s="44">
        <f>IF(VLOOKUP(S4098,'DD-Lookup'!$J$6:$L$50,3,FALSE)="Monthly",(YEAR(AC4098)-YEAR(AB4098))*12+MONTH(AC4098)-MONTH(AB4098)+1,(AC4098-AB4098+1))</f>
        <v>30</v>
      </c>
      <c r="F4098" s="225">
        <f t="shared" si="331"/>
        <v>3000</v>
      </c>
      <c r="G4098" s="214">
        <v>1249252</v>
      </c>
      <c r="H4098" s="210">
        <v>37026.470729166664</v>
      </c>
      <c r="I4098" t="s">
        <v>3324</v>
      </c>
      <c r="M4098" t="s">
        <v>3795</v>
      </c>
      <c r="N4098" t="s">
        <v>1485</v>
      </c>
      <c r="O4098" t="s">
        <v>1486</v>
      </c>
      <c r="Q4098" s="211">
        <v>100</v>
      </c>
      <c r="S4098" t="s">
        <v>1215</v>
      </c>
      <c r="T4098" t="s">
        <v>2685</v>
      </c>
      <c r="U4098" s="213">
        <v>0.06</v>
      </c>
      <c r="V4098" t="s">
        <v>1811</v>
      </c>
      <c r="W4098" t="s">
        <v>1216</v>
      </c>
      <c r="X4098" t="s">
        <v>1217</v>
      </c>
      <c r="Y4098" t="s">
        <v>2803</v>
      </c>
      <c r="Z4098" t="s">
        <v>4117</v>
      </c>
      <c r="AA4098" t="s">
        <v>268</v>
      </c>
      <c r="AB4098" s="210">
        <v>37043</v>
      </c>
      <c r="AC4098" s="210">
        <v>37072</v>
      </c>
      <c r="AD4098">
        <f>(AC4098-AB4098+1)*SUM(P4098:Q4098)</f>
        <v>3000</v>
      </c>
    </row>
    <row r="4099" spans="1:30" x14ac:dyDescent="0.2">
      <c r="A4099" s="44" t="str">
        <f t="shared" si="327"/>
        <v>US Power Physical</v>
      </c>
      <c r="B4099" s="44" t="str">
        <f t="shared" si="328"/>
        <v>US</v>
      </c>
      <c r="C4099" s="44" t="str">
        <f t="shared" si="329"/>
        <v>Power</v>
      </c>
      <c r="D4099" s="44" t="str">
        <f t="shared" si="330"/>
        <v>Physical</v>
      </c>
      <c r="E4099" s="44">
        <f>IF(VLOOKUP(S4099,'DD-Lookup'!$J$6:$L$50,3,FALSE)="Monthly",(YEAR(AC4099)-YEAR(AB4099))*12+MONTH(AC4099)-MONTH(AB4099)+1,(AC4099-AB4099+1))</f>
        <v>92</v>
      </c>
      <c r="F4099" s="225">
        <f t="shared" si="331"/>
        <v>4600</v>
      </c>
      <c r="G4099" s="214">
        <v>1249254</v>
      </c>
      <c r="H4099" s="210">
        <v>37026.470763888887</v>
      </c>
      <c r="I4099" t="s">
        <v>3157</v>
      </c>
      <c r="M4099" t="s">
        <v>3886</v>
      </c>
      <c r="N4099" t="s">
        <v>3096</v>
      </c>
      <c r="O4099" t="s">
        <v>3141</v>
      </c>
      <c r="P4099" s="211">
        <v>50</v>
      </c>
      <c r="S4099" t="s">
        <v>3794</v>
      </c>
      <c r="T4099" t="s">
        <v>2685</v>
      </c>
      <c r="U4099" s="213">
        <v>38.5</v>
      </c>
      <c r="V4099" t="s">
        <v>3159</v>
      </c>
      <c r="W4099" t="s">
        <v>3143</v>
      </c>
      <c r="X4099" t="s">
        <v>3144</v>
      </c>
      <c r="Y4099" t="s">
        <v>3074</v>
      </c>
      <c r="Z4099" t="s">
        <v>4112</v>
      </c>
      <c r="AA4099">
        <v>611504.1</v>
      </c>
      <c r="AB4099" s="210">
        <v>37165.71597222222</v>
      </c>
      <c r="AC4099" s="210">
        <v>37256.71597222222</v>
      </c>
    </row>
    <row r="4100" spans="1:30" x14ac:dyDescent="0.2">
      <c r="A4100" s="44" t="str">
        <f t="shared" si="327"/>
        <v>US Natural Gas Financial</v>
      </c>
      <c r="B4100" s="44" t="str">
        <f t="shared" si="328"/>
        <v>US</v>
      </c>
      <c r="C4100" s="44" t="str">
        <f t="shared" si="329"/>
        <v>Natural Gas</v>
      </c>
      <c r="D4100" s="44" t="str">
        <f t="shared" si="330"/>
        <v>Financial</v>
      </c>
      <c r="E4100" s="44">
        <f>IF(VLOOKUP(S4100,'DD-Lookup'!$J$6:$L$50,3,FALSE)="Monthly",(YEAR(AC4100)-YEAR(AB4100))*12+MONTH(AC4100)-MONTH(AB4100)+1,(AC4100-AB4100+1))</f>
        <v>30</v>
      </c>
      <c r="F4100" s="225">
        <f t="shared" si="331"/>
        <v>75000</v>
      </c>
      <c r="G4100" s="214">
        <v>1249255</v>
      </c>
      <c r="H4100" s="210">
        <v>37026.47078703704</v>
      </c>
      <c r="I4100" t="s">
        <v>3261</v>
      </c>
      <c r="M4100" t="s">
        <v>3795</v>
      </c>
      <c r="N4100" t="s">
        <v>3247</v>
      </c>
      <c r="O4100" t="s">
        <v>3248</v>
      </c>
      <c r="P4100" s="211">
        <v>2500</v>
      </c>
      <c r="S4100" t="s">
        <v>3796</v>
      </c>
      <c r="T4100" t="s">
        <v>2685</v>
      </c>
      <c r="U4100" s="213">
        <v>4.59</v>
      </c>
      <c r="V4100" t="s">
        <v>3262</v>
      </c>
      <c r="W4100" t="s">
        <v>3975</v>
      </c>
      <c r="X4100" t="s">
        <v>3250</v>
      </c>
      <c r="Y4100" t="s">
        <v>2803</v>
      </c>
      <c r="Z4100" t="s">
        <v>4117</v>
      </c>
      <c r="AA4100" t="s">
        <v>269</v>
      </c>
      <c r="AB4100" s="210">
        <v>37043.875</v>
      </c>
      <c r="AC4100" s="210">
        <v>37072.875</v>
      </c>
      <c r="AD4100">
        <f>(AC4100-AB4100+1)*SUM(P4100:Q4100)</f>
        <v>75000</v>
      </c>
    </row>
    <row r="4101" spans="1:30" x14ac:dyDescent="0.2">
      <c r="A4101" s="44" t="str">
        <f t="shared" si="327"/>
        <v>US Power Financial</v>
      </c>
      <c r="B4101" s="44" t="str">
        <f t="shared" si="328"/>
        <v>US</v>
      </c>
      <c r="C4101" s="44" t="str">
        <f t="shared" si="329"/>
        <v>Power</v>
      </c>
      <c r="D4101" s="44" t="str">
        <f t="shared" si="330"/>
        <v>Financial</v>
      </c>
      <c r="E4101" s="44">
        <f>IF(VLOOKUP(S4101,'DD-Lookup'!$J$6:$L$50,3,FALSE)="Monthly",(YEAR(AC4101)-YEAR(AB4101))*12+MONTH(AC4101)-MONTH(AB4101)+1,(AC4101-AB4101+1))</f>
        <v>1</v>
      </c>
      <c r="F4101" s="225">
        <f t="shared" si="331"/>
        <v>50</v>
      </c>
      <c r="G4101" s="214">
        <v>1249256</v>
      </c>
      <c r="H4101" s="210">
        <v>37026.470821759256</v>
      </c>
      <c r="I4101" t="s">
        <v>3093</v>
      </c>
      <c r="M4101" t="s">
        <v>3886</v>
      </c>
      <c r="N4101" t="s">
        <v>3069</v>
      </c>
      <c r="O4101" t="s">
        <v>266</v>
      </c>
      <c r="Q4101" s="211">
        <v>50</v>
      </c>
      <c r="S4101" t="s">
        <v>3794</v>
      </c>
      <c r="T4101" t="s">
        <v>2685</v>
      </c>
      <c r="U4101" s="213">
        <v>32</v>
      </c>
      <c r="V4101" t="s">
        <v>270</v>
      </c>
      <c r="W4101" t="s">
        <v>3072</v>
      </c>
      <c r="X4101" t="s">
        <v>3073</v>
      </c>
      <c r="Y4101" t="s">
        <v>3074</v>
      </c>
      <c r="Z4101" t="s">
        <v>4117</v>
      </c>
      <c r="AA4101">
        <v>611505.1</v>
      </c>
      <c r="AB4101" s="210">
        <v>37026.875</v>
      </c>
      <c r="AC4101" s="210">
        <v>37026.875</v>
      </c>
    </row>
    <row r="4102" spans="1:30" x14ac:dyDescent="0.2">
      <c r="A4102" s="44" t="str">
        <f t="shared" si="327"/>
        <v>US Natural Gas Financial</v>
      </c>
      <c r="B4102" s="44" t="str">
        <f t="shared" si="328"/>
        <v>US</v>
      </c>
      <c r="C4102" s="44" t="str">
        <f t="shared" si="329"/>
        <v>Natural Gas</v>
      </c>
      <c r="D4102" s="44" t="str">
        <f t="shared" si="330"/>
        <v>Financial</v>
      </c>
      <c r="E4102" s="44">
        <f>IF(VLOOKUP(S4102,'DD-Lookup'!$J$6:$L$50,3,FALSE)="Monthly",(YEAR(AC4102)-YEAR(AB4102))*12+MONTH(AC4102)-MONTH(AB4102)+1,(AC4102-AB4102+1))</f>
        <v>151</v>
      </c>
      <c r="F4102" s="225">
        <f t="shared" si="331"/>
        <v>755000</v>
      </c>
      <c r="G4102" s="214">
        <v>1249258</v>
      </c>
      <c r="H4102" s="210">
        <v>37026.471296296295</v>
      </c>
      <c r="I4102" t="s">
        <v>2623</v>
      </c>
      <c r="M4102" t="s">
        <v>3795</v>
      </c>
      <c r="N4102" t="s">
        <v>3247</v>
      </c>
      <c r="O4102" t="s">
        <v>3346</v>
      </c>
      <c r="P4102" s="211">
        <v>5000</v>
      </c>
      <c r="S4102" t="s">
        <v>3796</v>
      </c>
      <c r="T4102" t="s">
        <v>2685</v>
      </c>
      <c r="U4102" s="213">
        <v>4.9800000000000004</v>
      </c>
      <c r="V4102" t="s">
        <v>1206</v>
      </c>
      <c r="W4102" t="s">
        <v>3975</v>
      </c>
      <c r="X4102" t="s">
        <v>3250</v>
      </c>
      <c r="Y4102" t="s">
        <v>2803</v>
      </c>
      <c r="Z4102" t="s">
        <v>4117</v>
      </c>
      <c r="AA4102" t="s">
        <v>271</v>
      </c>
      <c r="AB4102" s="210">
        <v>37196</v>
      </c>
      <c r="AC4102" s="210">
        <v>37346</v>
      </c>
      <c r="AD4102">
        <f>(AC4102-AB4102+1)*SUM(P4102:Q4102)</f>
        <v>755000</v>
      </c>
    </row>
    <row r="4103" spans="1:30" x14ac:dyDescent="0.2">
      <c r="A4103" s="44" t="str">
        <f t="shared" si="327"/>
        <v>US Natural Gas Financial</v>
      </c>
      <c r="B4103" s="44" t="str">
        <f t="shared" si="328"/>
        <v>US</v>
      </c>
      <c r="C4103" s="44" t="str">
        <f t="shared" si="329"/>
        <v>Natural Gas</v>
      </c>
      <c r="D4103" s="44" t="str">
        <f t="shared" si="330"/>
        <v>Financial</v>
      </c>
      <c r="E4103" s="44">
        <f>IF(VLOOKUP(S4103,'DD-Lookup'!$J$6:$L$50,3,FALSE)="Monthly",(YEAR(AC4103)-YEAR(AB4103))*12+MONTH(AC4103)-MONTH(AB4103)+1,(AC4103-AB4103+1))</f>
        <v>30</v>
      </c>
      <c r="F4103" s="225">
        <f t="shared" si="331"/>
        <v>150000</v>
      </c>
      <c r="G4103" s="214">
        <v>1249259</v>
      </c>
      <c r="H4103" s="210">
        <v>37026.471354166664</v>
      </c>
      <c r="I4103" t="s">
        <v>1262</v>
      </c>
      <c r="M4103" t="s">
        <v>3795</v>
      </c>
      <c r="N4103" t="s">
        <v>3247</v>
      </c>
      <c r="O4103" t="s">
        <v>3248</v>
      </c>
      <c r="P4103" s="211">
        <v>5000</v>
      </c>
      <c r="S4103" t="s">
        <v>3796</v>
      </c>
      <c r="T4103" t="s">
        <v>2685</v>
      </c>
      <c r="U4103" s="213">
        <v>4.58</v>
      </c>
      <c r="V4103" t="s">
        <v>1655</v>
      </c>
      <c r="W4103" t="s">
        <v>3975</v>
      </c>
      <c r="X4103" t="s">
        <v>3250</v>
      </c>
      <c r="Y4103" t="s">
        <v>2803</v>
      </c>
      <c r="Z4103" t="s">
        <v>4117</v>
      </c>
      <c r="AA4103" t="s">
        <v>272</v>
      </c>
      <c r="AB4103" s="210">
        <v>37043.875</v>
      </c>
      <c r="AC4103" s="210">
        <v>37072.875</v>
      </c>
      <c r="AD4103">
        <f>(AC4103-AB4103+1)*SUM(P4103:Q4103)</f>
        <v>150000</v>
      </c>
    </row>
    <row r="4104" spans="1:30" x14ac:dyDescent="0.2">
      <c r="A4104" s="44" t="str">
        <f t="shared" si="327"/>
        <v xml:space="preserve"> Natural Gas Physical</v>
      </c>
      <c r="B4104" s="44" t="str">
        <f t="shared" si="328"/>
        <v/>
      </c>
      <c r="C4104" s="44" t="str">
        <f t="shared" si="329"/>
        <v>Natural Gas</v>
      </c>
      <c r="D4104" s="44" t="str">
        <f t="shared" si="330"/>
        <v>Physical</v>
      </c>
      <c r="E4104" s="44">
        <f>IF(VLOOKUP(S4104,'DD-Lookup'!$J$6:$L$50,3,FALSE)="Monthly",(YEAR(AC4104)-YEAR(AB4104))*12+MONTH(AC4104)-MONTH(AB4104)+1,(AC4104-AB4104+1))</f>
        <v>1</v>
      </c>
      <c r="F4104" s="225">
        <f t="shared" si="331"/>
        <v>2000</v>
      </c>
      <c r="G4104" s="214">
        <v>1249260</v>
      </c>
      <c r="H4104" s="210">
        <v>37026.471597222226</v>
      </c>
      <c r="I4104" t="s">
        <v>1865</v>
      </c>
      <c r="M4104" t="s">
        <v>3795</v>
      </c>
      <c r="N4104" t="s">
        <v>3623</v>
      </c>
      <c r="O4104" t="s">
        <v>1454</v>
      </c>
      <c r="P4104" s="211">
        <v>2000</v>
      </c>
      <c r="S4104" t="s">
        <v>4320</v>
      </c>
      <c r="T4104" t="s">
        <v>3625</v>
      </c>
      <c r="U4104" s="213">
        <v>6.14</v>
      </c>
      <c r="V4104" t="s">
        <v>273</v>
      </c>
      <c r="W4104" t="s">
        <v>3627</v>
      </c>
      <c r="X4104" t="s">
        <v>3628</v>
      </c>
      <c r="Y4104" t="s">
        <v>3280</v>
      </c>
      <c r="Z4104" t="s">
        <v>4118</v>
      </c>
      <c r="AA4104">
        <v>790827</v>
      </c>
      <c r="AB4104" s="210">
        <v>37027.875</v>
      </c>
      <c r="AC4104" s="210">
        <v>37027.875</v>
      </c>
    </row>
    <row r="4105" spans="1:30" x14ac:dyDescent="0.2">
      <c r="A4105" s="44" t="str">
        <f t="shared" si="327"/>
        <v>US Natural Gas Financial</v>
      </c>
      <c r="B4105" s="44" t="str">
        <f t="shared" si="328"/>
        <v>US</v>
      </c>
      <c r="C4105" s="44" t="str">
        <f t="shared" si="329"/>
        <v>Natural Gas</v>
      </c>
      <c r="D4105" s="44" t="str">
        <f t="shared" si="330"/>
        <v>Financial</v>
      </c>
      <c r="E4105" s="44">
        <f>IF(VLOOKUP(S4105,'DD-Lookup'!$J$6:$L$50,3,FALSE)="Monthly",(YEAR(AC4105)-YEAR(AB4105))*12+MONTH(AC4105)-MONTH(AB4105)+1,(AC4105-AB4105+1))</f>
        <v>15</v>
      </c>
      <c r="F4105" s="225">
        <f t="shared" si="331"/>
        <v>150000</v>
      </c>
      <c r="G4105" s="214">
        <v>1249263</v>
      </c>
      <c r="H4105" s="210">
        <v>37026.471655092595</v>
      </c>
      <c r="I4105" t="s">
        <v>3261</v>
      </c>
      <c r="M4105" t="s">
        <v>3795</v>
      </c>
      <c r="N4105" t="s">
        <v>3247</v>
      </c>
      <c r="O4105" t="s">
        <v>135</v>
      </c>
      <c r="P4105" s="211">
        <v>10000</v>
      </c>
      <c r="S4105" t="s">
        <v>3796</v>
      </c>
      <c r="T4105" t="s">
        <v>2685</v>
      </c>
      <c r="U4105" s="213">
        <v>4.5149999999999997</v>
      </c>
      <c r="V4105" t="s">
        <v>3262</v>
      </c>
      <c r="W4105" t="s">
        <v>3424</v>
      </c>
      <c r="X4105" t="s">
        <v>3425</v>
      </c>
      <c r="Y4105" t="s">
        <v>2803</v>
      </c>
      <c r="Z4105" t="s">
        <v>4117</v>
      </c>
      <c r="AA4105" t="s">
        <v>274</v>
      </c>
      <c r="AB4105" s="210">
        <v>37028.875</v>
      </c>
      <c r="AC4105" s="210">
        <v>37042.875</v>
      </c>
      <c r="AD4105">
        <f>(AC4105-AB4105+1)*SUM(P4105:Q4105)</f>
        <v>150000</v>
      </c>
    </row>
    <row r="4106" spans="1:30" x14ac:dyDescent="0.2">
      <c r="A4106" s="44" t="str">
        <f t="shared" si="327"/>
        <v>US Crude Physical</v>
      </c>
      <c r="B4106" s="44" t="str">
        <f t="shared" si="328"/>
        <v>US</v>
      </c>
      <c r="C4106" s="44" t="str">
        <f t="shared" si="329"/>
        <v>Crude</v>
      </c>
      <c r="D4106" s="44" t="str">
        <f t="shared" si="330"/>
        <v>Physical</v>
      </c>
      <c r="E4106" s="44">
        <f>IF(VLOOKUP(S4106,'DD-Lookup'!$J$6:$L$50,3,FALSE)="Monthly",(YEAR(AC4106)-YEAR(AB4106))*12+MONTH(AC4106)-MONTH(AB4106)+1,(AC4106-AB4106+1))</f>
        <v>31</v>
      </c>
      <c r="F4106" s="225">
        <f t="shared" si="331"/>
        <v>93000</v>
      </c>
      <c r="G4106" s="214">
        <v>1249264</v>
      </c>
      <c r="H4106" s="210">
        <v>37026.471851851849</v>
      </c>
      <c r="I4106" t="s">
        <v>3510</v>
      </c>
      <c r="M4106" t="s">
        <v>4216</v>
      </c>
      <c r="N4106" t="s">
        <v>1711</v>
      </c>
      <c r="O4106" t="s">
        <v>58</v>
      </c>
      <c r="P4106" s="211">
        <v>3000</v>
      </c>
      <c r="S4106" t="s">
        <v>1713</v>
      </c>
      <c r="T4106" t="s">
        <v>2685</v>
      </c>
      <c r="U4106" s="213">
        <v>0.11</v>
      </c>
      <c r="V4106" t="s">
        <v>1503</v>
      </c>
      <c r="W4106" t="s">
        <v>1645</v>
      </c>
      <c r="X4106" t="s">
        <v>1715</v>
      </c>
      <c r="Y4106" t="s">
        <v>2803</v>
      </c>
      <c r="Z4106" t="s">
        <v>1716</v>
      </c>
      <c r="AA4106" t="s">
        <v>275</v>
      </c>
      <c r="AB4106" s="210">
        <v>37073.875</v>
      </c>
      <c r="AC4106" s="210">
        <v>37103.875</v>
      </c>
    </row>
    <row r="4107" spans="1:30" x14ac:dyDescent="0.2">
      <c r="A4107" s="44" t="str">
        <f t="shared" ref="A4107:A4170" si="332">B4107&amp;" "&amp;C4107&amp;" "&amp;D4107</f>
        <v>US Natural Gas Physical</v>
      </c>
      <c r="B4107" s="44" t="str">
        <f t="shared" ref="B4107:B4170" si="333">IF((LEFT(N4107,2)="US"),"US","")</f>
        <v>US</v>
      </c>
      <c r="C4107" s="44" t="str">
        <f t="shared" ref="C4107:C4170" si="334">M4107</f>
        <v>Natural Gas</v>
      </c>
      <c r="D4107" s="44" t="str">
        <f t="shared" ref="D4107:D4170" si="335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25">
        <f t="shared" ref="F4107:F4170" si="336">E4107*SUM(P4107:Q4107)</f>
        <v>5000</v>
      </c>
      <c r="G4107" s="214">
        <v>1249265</v>
      </c>
      <c r="H4107" s="210">
        <v>37026.471967592595</v>
      </c>
      <c r="I4107" t="s">
        <v>3822</v>
      </c>
      <c r="M4107" t="s">
        <v>3795</v>
      </c>
      <c r="N4107" t="s">
        <v>3275</v>
      </c>
      <c r="O4107" t="s">
        <v>276</v>
      </c>
      <c r="P4107" s="211">
        <v>5000</v>
      </c>
      <c r="S4107" t="s">
        <v>3796</v>
      </c>
      <c r="T4107" t="s">
        <v>2685</v>
      </c>
      <c r="U4107" s="213">
        <v>4.7649999999999997</v>
      </c>
      <c r="V4107" t="s">
        <v>3517</v>
      </c>
      <c r="W4107" t="s">
        <v>3518</v>
      </c>
      <c r="X4107" t="s">
        <v>3519</v>
      </c>
      <c r="Y4107" t="s">
        <v>3280</v>
      </c>
      <c r="Z4107" t="s">
        <v>4117</v>
      </c>
      <c r="AA4107">
        <v>790831</v>
      </c>
      <c r="AB4107" s="210">
        <v>37028.875</v>
      </c>
      <c r="AC4107" s="210">
        <v>37028.875</v>
      </c>
    </row>
    <row r="4108" spans="1:30" x14ac:dyDescent="0.2">
      <c r="A4108" s="44" t="str">
        <f t="shared" si="332"/>
        <v>US Natural Gas Financial</v>
      </c>
      <c r="B4108" s="44" t="str">
        <f t="shared" si="333"/>
        <v>US</v>
      </c>
      <c r="C4108" s="44" t="str">
        <f t="shared" si="334"/>
        <v>Natural Gas</v>
      </c>
      <c r="D4108" s="44" t="str">
        <f t="shared" si="335"/>
        <v>Financial</v>
      </c>
      <c r="E4108" s="44">
        <f>IF(VLOOKUP(S4108,'DD-Lookup'!$J$6:$L$50,3,FALSE)="Monthly",(YEAR(AC4108)-YEAR(AB4108))*12+MONTH(AC4108)-MONTH(AB4108)+1,(AC4108-AB4108+1))</f>
        <v>30</v>
      </c>
      <c r="F4108" s="225">
        <f t="shared" si="336"/>
        <v>150000</v>
      </c>
      <c r="G4108" s="214">
        <v>1249266</v>
      </c>
      <c r="H4108" s="210">
        <v>37026.472013888888</v>
      </c>
      <c r="I4108" t="s">
        <v>1556</v>
      </c>
      <c r="M4108" t="s">
        <v>3795</v>
      </c>
      <c r="N4108" t="s">
        <v>3247</v>
      </c>
      <c r="O4108" t="s">
        <v>3248</v>
      </c>
      <c r="Q4108" s="211">
        <v>5000</v>
      </c>
      <c r="S4108" t="s">
        <v>3796</v>
      </c>
      <c r="T4108" t="s">
        <v>2685</v>
      </c>
      <c r="U4108" s="213">
        <v>4.585</v>
      </c>
      <c r="V4108" t="s">
        <v>1557</v>
      </c>
      <c r="W4108" t="s">
        <v>3975</v>
      </c>
      <c r="X4108" t="s">
        <v>3250</v>
      </c>
      <c r="Y4108" t="s">
        <v>2803</v>
      </c>
      <c r="Z4108" t="s">
        <v>4117</v>
      </c>
      <c r="AA4108" t="s">
        <v>277</v>
      </c>
      <c r="AB4108" s="210">
        <v>37043.875</v>
      </c>
      <c r="AC4108" s="210">
        <v>37072.875</v>
      </c>
      <c r="AD4108">
        <f>(AC4108-AB4108+1)*SUM(P4108:Q4108)</f>
        <v>150000</v>
      </c>
    </row>
    <row r="4109" spans="1:30" x14ac:dyDescent="0.2">
      <c r="A4109" s="44" t="str">
        <f t="shared" si="332"/>
        <v>US Crude Financial</v>
      </c>
      <c r="B4109" s="44" t="str">
        <f t="shared" si="333"/>
        <v>US</v>
      </c>
      <c r="C4109" s="44" t="str">
        <f t="shared" si="334"/>
        <v>Crude</v>
      </c>
      <c r="D4109" s="44" t="str">
        <f t="shared" si="335"/>
        <v>Financial</v>
      </c>
      <c r="E4109" s="44">
        <f>IF(VLOOKUP(S4109,'DD-Lookup'!$J$6:$L$50,3,FALSE)="Monthly",(YEAR(AC4109)-YEAR(AB4109))*12+MONTH(AC4109)-MONTH(AB4109)+1,(AC4109-AB4109+1))</f>
        <v>1</v>
      </c>
      <c r="F4109" s="225">
        <f t="shared" si="336"/>
        <v>50000</v>
      </c>
      <c r="G4109" s="214">
        <v>1249267</v>
      </c>
      <c r="H4109" s="210">
        <v>37026.472175925926</v>
      </c>
      <c r="I4109" t="s">
        <v>3246</v>
      </c>
      <c r="M4109" t="s">
        <v>4216</v>
      </c>
      <c r="N4109" t="s">
        <v>3046</v>
      </c>
      <c r="O4109" t="s">
        <v>3047</v>
      </c>
      <c r="Q4109" s="211">
        <v>50000</v>
      </c>
      <c r="S4109" t="s">
        <v>3802</v>
      </c>
      <c r="T4109" t="s">
        <v>2685</v>
      </c>
      <c r="U4109" s="213">
        <v>28.8</v>
      </c>
      <c r="V4109" t="s">
        <v>1818</v>
      </c>
      <c r="W4109" t="s">
        <v>3049</v>
      </c>
      <c r="X4109" t="s">
        <v>3050</v>
      </c>
      <c r="Y4109" t="s">
        <v>2803</v>
      </c>
      <c r="Z4109" t="s">
        <v>4117</v>
      </c>
      <c r="AA4109" t="s">
        <v>278</v>
      </c>
      <c r="AB4109" s="210">
        <v>37043</v>
      </c>
      <c r="AC4109" s="210">
        <v>37072</v>
      </c>
    </row>
    <row r="4110" spans="1:30" x14ac:dyDescent="0.2">
      <c r="A4110" s="44" t="str">
        <f t="shared" si="332"/>
        <v>US Natural Gas Financial</v>
      </c>
      <c r="B4110" s="44" t="str">
        <f t="shared" si="333"/>
        <v>US</v>
      </c>
      <c r="C4110" s="44" t="str">
        <f t="shared" si="334"/>
        <v>Natural Gas</v>
      </c>
      <c r="D4110" s="44" t="str">
        <f t="shared" si="335"/>
        <v>Financial</v>
      </c>
      <c r="E4110" s="44">
        <f>IF(VLOOKUP(S4110,'DD-Lookup'!$J$6:$L$50,3,FALSE)="Monthly",(YEAR(AC4110)-YEAR(AB4110))*12+MONTH(AC4110)-MONTH(AB4110)+1,(AC4110-AB4110+1))</f>
        <v>30</v>
      </c>
      <c r="F4110" s="225">
        <f t="shared" si="336"/>
        <v>1500</v>
      </c>
      <c r="G4110" s="214">
        <v>1249268</v>
      </c>
      <c r="H4110" s="210">
        <v>37026.472210648149</v>
      </c>
      <c r="I4110" t="s">
        <v>1176</v>
      </c>
      <c r="M4110" t="s">
        <v>3795</v>
      </c>
      <c r="N4110" t="s">
        <v>1485</v>
      </c>
      <c r="O4110" t="s">
        <v>279</v>
      </c>
      <c r="Q4110" s="211">
        <v>50</v>
      </c>
      <c r="S4110" t="s">
        <v>1215</v>
      </c>
      <c r="T4110" t="s">
        <v>2685</v>
      </c>
      <c r="U4110" s="213">
        <v>0.125</v>
      </c>
      <c r="V4110" t="s">
        <v>280</v>
      </c>
      <c r="W4110" t="s">
        <v>1216</v>
      </c>
      <c r="X4110" t="s">
        <v>1217</v>
      </c>
      <c r="Y4110" t="s">
        <v>2803</v>
      </c>
      <c r="Z4110" t="s">
        <v>4117</v>
      </c>
      <c r="AA4110" t="s">
        <v>281</v>
      </c>
      <c r="AB4110" s="210">
        <v>37043</v>
      </c>
      <c r="AC4110" s="210">
        <v>37072</v>
      </c>
      <c r="AD4110">
        <f>(AC4110-AB4110+1)*SUM(P4110:Q4110)</f>
        <v>1500</v>
      </c>
    </row>
    <row r="4111" spans="1:30" x14ac:dyDescent="0.2">
      <c r="A4111" s="44" t="str">
        <f t="shared" si="332"/>
        <v>US Natural Gas Financial</v>
      </c>
      <c r="B4111" s="44" t="str">
        <f t="shared" si="333"/>
        <v>US</v>
      </c>
      <c r="C4111" s="44" t="str">
        <f t="shared" si="334"/>
        <v>Natural Gas</v>
      </c>
      <c r="D4111" s="44" t="str">
        <f t="shared" si="335"/>
        <v>Financial</v>
      </c>
      <c r="E4111" s="44">
        <f>IF(VLOOKUP(S4111,'DD-Lookup'!$J$6:$L$50,3,FALSE)="Monthly",(YEAR(AC4111)-YEAR(AB4111))*12+MONTH(AC4111)-MONTH(AB4111)+1,(AC4111-AB4111+1))</f>
        <v>15</v>
      </c>
      <c r="F4111" s="225">
        <f t="shared" si="336"/>
        <v>75000</v>
      </c>
      <c r="G4111" s="214">
        <v>1249270</v>
      </c>
      <c r="H4111" s="210">
        <v>37026.472222222219</v>
      </c>
      <c r="I4111" t="s">
        <v>3261</v>
      </c>
      <c r="M4111" t="s">
        <v>3795</v>
      </c>
      <c r="N4111" t="s">
        <v>3247</v>
      </c>
      <c r="O4111" t="s">
        <v>135</v>
      </c>
      <c r="P4111" s="211">
        <v>5000</v>
      </c>
      <c r="S4111" t="s">
        <v>3796</v>
      </c>
      <c r="T4111" t="s">
        <v>2685</v>
      </c>
      <c r="U4111" s="213">
        <v>4.51</v>
      </c>
      <c r="V4111" t="s">
        <v>3262</v>
      </c>
      <c r="W4111" t="s">
        <v>3424</v>
      </c>
      <c r="X4111" t="s">
        <v>3425</v>
      </c>
      <c r="Y4111" t="s">
        <v>2803</v>
      </c>
      <c r="Z4111" t="s">
        <v>4117</v>
      </c>
      <c r="AA4111" t="s">
        <v>282</v>
      </c>
      <c r="AB4111" s="210">
        <v>37028.875</v>
      </c>
      <c r="AC4111" s="210">
        <v>37042.875</v>
      </c>
      <c r="AD4111">
        <f>(AC4111-AB4111+1)*SUM(P4111:Q4111)</f>
        <v>75000</v>
      </c>
    </row>
    <row r="4112" spans="1:30" x14ac:dyDescent="0.2">
      <c r="A4112" s="44" t="str">
        <f t="shared" si="332"/>
        <v xml:space="preserve"> Metals Financial</v>
      </c>
      <c r="B4112" s="44" t="str">
        <f t="shared" si="333"/>
        <v/>
      </c>
      <c r="C4112" s="44" t="str">
        <f t="shared" si="334"/>
        <v>Metals</v>
      </c>
      <c r="D4112" s="44" t="str">
        <f t="shared" si="335"/>
        <v>Financial</v>
      </c>
      <c r="E4112" s="44">
        <f>IF(VLOOKUP(S4112,'DD-Lookup'!$J$6:$L$50,3,FALSE)="Monthly",(YEAR(AC4112)-YEAR(AB4112))*12+MONTH(AC4112)-MONTH(AB4112)+1,(AC4112-AB4112+1))</f>
        <v>1</v>
      </c>
      <c r="F4112" s="225">
        <f t="shared" si="336"/>
        <v>10</v>
      </c>
      <c r="G4112" s="214">
        <v>1249271</v>
      </c>
      <c r="H4112" s="210">
        <v>37026.472256944442</v>
      </c>
      <c r="I4112" t="s">
        <v>2952</v>
      </c>
      <c r="M4112" t="s">
        <v>3801</v>
      </c>
      <c r="N4112" t="s">
        <v>2782</v>
      </c>
      <c r="O4112" t="s">
        <v>2783</v>
      </c>
      <c r="Q4112" s="211">
        <v>10</v>
      </c>
      <c r="S4112" t="s">
        <v>2684</v>
      </c>
      <c r="T4112" t="s">
        <v>2685</v>
      </c>
      <c r="U4112" s="213">
        <v>1508</v>
      </c>
      <c r="V4112" t="s">
        <v>283</v>
      </c>
      <c r="W4112" t="s">
        <v>2732</v>
      </c>
      <c r="X4112" t="s">
        <v>2688</v>
      </c>
      <c r="Y4112" t="s">
        <v>2689</v>
      </c>
      <c r="Z4112" t="s">
        <v>2690</v>
      </c>
      <c r="AA4112">
        <v>2130915</v>
      </c>
    </row>
    <row r="4113" spans="1:30" x14ac:dyDescent="0.2">
      <c r="A4113" s="44" t="str">
        <f t="shared" si="332"/>
        <v>US Natural Gas Financial</v>
      </c>
      <c r="B4113" s="44" t="str">
        <f t="shared" si="333"/>
        <v>US</v>
      </c>
      <c r="C4113" s="44" t="str">
        <f t="shared" si="334"/>
        <v>Natural Gas</v>
      </c>
      <c r="D4113" s="44" t="str">
        <f t="shared" si="335"/>
        <v>Financial</v>
      </c>
      <c r="E4113" s="44">
        <f>IF(VLOOKUP(S4113,'DD-Lookup'!$J$6:$L$50,3,FALSE)="Monthly",(YEAR(AC4113)-YEAR(AB4113))*12+MONTH(AC4113)-MONTH(AB4113)+1,(AC4113-AB4113+1))</f>
        <v>15</v>
      </c>
      <c r="F4113" s="225">
        <f t="shared" si="336"/>
        <v>75000</v>
      </c>
      <c r="G4113" s="214">
        <v>1249272</v>
      </c>
      <c r="H4113" s="210">
        <v>37026.472291666665</v>
      </c>
      <c r="I4113" t="s">
        <v>3386</v>
      </c>
      <c r="M4113" t="s">
        <v>3795</v>
      </c>
      <c r="N4113" t="s">
        <v>3247</v>
      </c>
      <c r="O4113" t="s">
        <v>135</v>
      </c>
      <c r="P4113" s="211">
        <v>5000</v>
      </c>
      <c r="S4113" t="s">
        <v>3796</v>
      </c>
      <c r="T4113" t="s">
        <v>2685</v>
      </c>
      <c r="U4113" s="213">
        <v>4.51</v>
      </c>
      <c r="V4113" t="s">
        <v>1888</v>
      </c>
      <c r="W4113" t="s">
        <v>3424</v>
      </c>
      <c r="X4113" t="s">
        <v>3425</v>
      </c>
      <c r="Y4113" t="s">
        <v>2803</v>
      </c>
      <c r="Z4113" t="s">
        <v>4117</v>
      </c>
      <c r="AA4113" t="s">
        <v>284</v>
      </c>
      <c r="AB4113" s="210">
        <v>37028.875</v>
      </c>
      <c r="AC4113" s="210">
        <v>37042.875</v>
      </c>
      <c r="AD4113">
        <f>(AC4113-AB4113+1)*SUM(P4113:Q4113)</f>
        <v>75000</v>
      </c>
    </row>
    <row r="4114" spans="1:30" x14ac:dyDescent="0.2">
      <c r="A4114" s="44" t="str">
        <f t="shared" si="332"/>
        <v>US Natural Gas Financial</v>
      </c>
      <c r="B4114" s="44" t="str">
        <f t="shared" si="333"/>
        <v>US</v>
      </c>
      <c r="C4114" s="44" t="str">
        <f t="shared" si="334"/>
        <v>Natural Gas</v>
      </c>
      <c r="D4114" s="44" t="str">
        <f t="shared" si="335"/>
        <v>Financial</v>
      </c>
      <c r="E4114" s="44">
        <f>IF(VLOOKUP(S4114,'DD-Lookup'!$J$6:$L$50,3,FALSE)="Monthly",(YEAR(AC4114)-YEAR(AB4114))*12+MONTH(AC4114)-MONTH(AB4114)+1,(AC4114-AB4114+1))</f>
        <v>30</v>
      </c>
      <c r="F4114" s="225">
        <f t="shared" si="336"/>
        <v>300000</v>
      </c>
      <c r="G4114" s="214">
        <v>1249274</v>
      </c>
      <c r="H4114" s="210">
        <v>37026.472430555557</v>
      </c>
      <c r="I4114" t="s">
        <v>3163</v>
      </c>
      <c r="M4114" t="s">
        <v>3795</v>
      </c>
      <c r="N4114" t="s">
        <v>3247</v>
      </c>
      <c r="O4114" t="s">
        <v>3248</v>
      </c>
      <c r="P4114" s="211">
        <v>10000</v>
      </c>
      <c r="S4114" t="s">
        <v>3796</v>
      </c>
      <c r="T4114" t="s">
        <v>2685</v>
      </c>
      <c r="U4114" s="213">
        <v>4.5750000000000002</v>
      </c>
      <c r="V4114" t="s">
        <v>1794</v>
      </c>
      <c r="W4114" t="s">
        <v>3975</v>
      </c>
      <c r="X4114" t="s">
        <v>3250</v>
      </c>
      <c r="Y4114" t="s">
        <v>2803</v>
      </c>
      <c r="Z4114" t="s">
        <v>4117</v>
      </c>
      <c r="AA4114" t="s">
        <v>285</v>
      </c>
      <c r="AB4114" s="210">
        <v>37043.875</v>
      </c>
      <c r="AC4114" s="210">
        <v>37072.875</v>
      </c>
      <c r="AD4114">
        <f>(AC4114-AB4114+1)*SUM(P4114:Q4114)</f>
        <v>300000</v>
      </c>
    </row>
    <row r="4115" spans="1:30" x14ac:dyDescent="0.2">
      <c r="A4115" s="44" t="str">
        <f t="shared" si="332"/>
        <v>US Natural Gas Financial</v>
      </c>
      <c r="B4115" s="44" t="str">
        <f t="shared" si="333"/>
        <v>US</v>
      </c>
      <c r="C4115" s="44" t="str">
        <f t="shared" si="334"/>
        <v>Natural Gas</v>
      </c>
      <c r="D4115" s="44" t="str">
        <f t="shared" si="335"/>
        <v>Financial</v>
      </c>
      <c r="E4115" s="44">
        <f>IF(VLOOKUP(S4115,'DD-Lookup'!$J$6:$L$50,3,FALSE)="Monthly",(YEAR(AC4115)-YEAR(AB4115))*12+MONTH(AC4115)-MONTH(AB4115)+1,(AC4115-AB4115+1))</f>
        <v>30</v>
      </c>
      <c r="F4115" s="225">
        <f t="shared" si="336"/>
        <v>150000</v>
      </c>
      <c r="G4115" s="214">
        <v>1249276</v>
      </c>
      <c r="H4115" s="210">
        <v>37026.472800925927</v>
      </c>
      <c r="I4115" t="s">
        <v>1630</v>
      </c>
      <c r="M4115" t="s">
        <v>3795</v>
      </c>
      <c r="N4115" t="s">
        <v>3247</v>
      </c>
      <c r="O4115" t="s">
        <v>3248</v>
      </c>
      <c r="Q4115" s="211">
        <v>5000</v>
      </c>
      <c r="S4115" t="s">
        <v>3796</v>
      </c>
      <c r="T4115" t="s">
        <v>2685</v>
      </c>
      <c r="U4115" s="213">
        <v>4.58</v>
      </c>
      <c r="V4115" t="s">
        <v>1631</v>
      </c>
      <c r="W4115" t="s">
        <v>3975</v>
      </c>
      <c r="X4115" t="s">
        <v>3250</v>
      </c>
      <c r="Y4115" t="s">
        <v>2803</v>
      </c>
      <c r="Z4115" t="s">
        <v>4117</v>
      </c>
      <c r="AA4115" t="s">
        <v>286</v>
      </c>
      <c r="AB4115" s="210">
        <v>37043.875</v>
      </c>
      <c r="AC4115" s="210">
        <v>37072.875</v>
      </c>
      <c r="AD4115">
        <f>(AC4115-AB4115+1)*SUM(P4115:Q4115)</f>
        <v>150000</v>
      </c>
    </row>
    <row r="4116" spans="1:30" x14ac:dyDescent="0.2">
      <c r="A4116" s="44" t="str">
        <f t="shared" si="332"/>
        <v>US Crude Financial</v>
      </c>
      <c r="B4116" s="44" t="str">
        <f t="shared" si="333"/>
        <v>US</v>
      </c>
      <c r="C4116" s="44" t="str">
        <f t="shared" si="334"/>
        <v>Crude</v>
      </c>
      <c r="D4116" s="44" t="str">
        <f t="shared" si="335"/>
        <v>Financial</v>
      </c>
      <c r="E4116" s="44">
        <f>IF(VLOOKUP(S4116,'DD-Lookup'!$J$6:$L$50,3,FALSE)="Monthly",(YEAR(AC4116)-YEAR(AB4116))*12+MONTH(AC4116)-MONTH(AB4116)+1,(AC4116-AB4116+1))</f>
        <v>1</v>
      </c>
      <c r="F4116" s="225">
        <f t="shared" si="336"/>
        <v>25000</v>
      </c>
      <c r="G4116" s="214">
        <v>1249277</v>
      </c>
      <c r="H4116" s="210">
        <v>37026.472893518519</v>
      </c>
      <c r="I4116" t="s">
        <v>3246</v>
      </c>
      <c r="M4116" t="s">
        <v>4216</v>
      </c>
      <c r="N4116" t="s">
        <v>1643</v>
      </c>
      <c r="O4116" t="s">
        <v>1644</v>
      </c>
      <c r="P4116" s="211">
        <v>25000</v>
      </c>
      <c r="S4116" t="s">
        <v>3798</v>
      </c>
      <c r="T4116" t="s">
        <v>2685</v>
      </c>
      <c r="U4116" s="213">
        <v>-0.02</v>
      </c>
      <c r="V4116" t="s">
        <v>1818</v>
      </c>
      <c r="W4116" t="s">
        <v>1645</v>
      </c>
      <c r="X4116" t="s">
        <v>1646</v>
      </c>
      <c r="Y4116" t="s">
        <v>2803</v>
      </c>
      <c r="Z4116" t="s">
        <v>4117</v>
      </c>
      <c r="AA4116" t="s">
        <v>287</v>
      </c>
      <c r="AB4116" s="210">
        <v>37073</v>
      </c>
      <c r="AC4116" s="210">
        <v>37103</v>
      </c>
    </row>
    <row r="4117" spans="1:30" x14ac:dyDescent="0.2">
      <c r="A4117" s="44" t="str">
        <f t="shared" si="332"/>
        <v>US Natural Gas Physical</v>
      </c>
      <c r="B4117" s="44" t="str">
        <f t="shared" si="333"/>
        <v>US</v>
      </c>
      <c r="C4117" s="44" t="str">
        <f t="shared" si="334"/>
        <v>Natural Gas</v>
      </c>
      <c r="D4117" s="44" t="str">
        <f t="shared" si="335"/>
        <v>Physical</v>
      </c>
      <c r="E4117" s="44">
        <f>IF(VLOOKUP(S4117,'DD-Lookup'!$J$6:$L$50,3,FALSE)="Monthly",(YEAR(AC4117)-YEAR(AB4117))*12+MONTH(AC4117)-MONTH(AB4117)+1,(AC4117-AB4117+1))</f>
        <v>214</v>
      </c>
      <c r="F4117" s="225">
        <f t="shared" si="336"/>
        <v>2140000</v>
      </c>
      <c r="G4117" s="214">
        <v>1249279</v>
      </c>
      <c r="H4117" s="210">
        <v>37026.473078703704</v>
      </c>
      <c r="I4117" t="s">
        <v>1903</v>
      </c>
      <c r="M4117" t="s">
        <v>3795</v>
      </c>
      <c r="N4117" t="s">
        <v>288</v>
      </c>
      <c r="O4117" t="s">
        <v>289</v>
      </c>
      <c r="Q4117" s="211">
        <v>10000</v>
      </c>
      <c r="S4117" t="s">
        <v>3796</v>
      </c>
      <c r="T4117" t="s">
        <v>2685</v>
      </c>
      <c r="U4117" s="213">
        <v>0.16500000000000001</v>
      </c>
      <c r="V4117" t="s">
        <v>2561</v>
      </c>
      <c r="W4117" t="s">
        <v>3604</v>
      </c>
      <c r="X4117" t="s">
        <v>3409</v>
      </c>
      <c r="Y4117" t="s">
        <v>3280</v>
      </c>
      <c r="Z4117" t="s">
        <v>4117</v>
      </c>
      <c r="AA4117" t="s">
        <v>290</v>
      </c>
      <c r="AB4117" s="210">
        <v>37347</v>
      </c>
      <c r="AC4117" s="210">
        <v>37560</v>
      </c>
    </row>
    <row r="4118" spans="1:30" x14ac:dyDescent="0.2">
      <c r="A4118" s="44" t="str">
        <f t="shared" si="332"/>
        <v>US Natural Gas Financial</v>
      </c>
      <c r="B4118" s="44" t="str">
        <f t="shared" si="333"/>
        <v>US</v>
      </c>
      <c r="C4118" s="44" t="str">
        <f t="shared" si="334"/>
        <v>Natural Gas</v>
      </c>
      <c r="D4118" s="44" t="str">
        <f t="shared" si="335"/>
        <v>Financial</v>
      </c>
      <c r="E4118" s="44">
        <f>IF(VLOOKUP(S4118,'DD-Lookup'!$J$6:$L$50,3,FALSE)="Monthly",(YEAR(AC4118)-YEAR(AB4118))*12+MONTH(AC4118)-MONTH(AB4118)+1,(AC4118-AB4118+1))</f>
        <v>15</v>
      </c>
      <c r="F4118" s="225">
        <f t="shared" si="336"/>
        <v>225000</v>
      </c>
      <c r="G4118" s="214">
        <v>1249281</v>
      </c>
      <c r="H4118" s="210">
        <v>37026.473379629628</v>
      </c>
      <c r="I4118" t="s">
        <v>1195</v>
      </c>
      <c r="M4118" t="s">
        <v>3795</v>
      </c>
      <c r="N4118" t="s">
        <v>3247</v>
      </c>
      <c r="O4118" t="s">
        <v>135</v>
      </c>
      <c r="Q4118" s="211">
        <v>15000</v>
      </c>
      <c r="S4118" t="s">
        <v>3796</v>
      </c>
      <c r="T4118" t="s">
        <v>2685</v>
      </c>
      <c r="U4118" s="213">
        <v>4.51</v>
      </c>
      <c r="V4118" t="s">
        <v>1856</v>
      </c>
      <c r="W4118" t="s">
        <v>3424</v>
      </c>
      <c r="X4118" t="s">
        <v>3425</v>
      </c>
      <c r="Y4118" t="s">
        <v>2803</v>
      </c>
      <c r="Z4118" t="s">
        <v>4117</v>
      </c>
      <c r="AA4118" t="s">
        <v>291</v>
      </c>
      <c r="AB4118" s="210">
        <v>37028.875</v>
      </c>
      <c r="AC4118" s="210">
        <v>37042.875</v>
      </c>
      <c r="AD4118">
        <f t="shared" ref="AD4118:AD4123" si="337">(AC4118-AB4118+1)*SUM(P4118:Q4118)</f>
        <v>225000</v>
      </c>
    </row>
    <row r="4119" spans="1:30" x14ac:dyDescent="0.2">
      <c r="A4119" s="44" t="str">
        <f t="shared" si="332"/>
        <v>US Natural Gas Financial</v>
      </c>
      <c r="B4119" s="44" t="str">
        <f t="shared" si="333"/>
        <v>US</v>
      </c>
      <c r="C4119" s="44" t="str">
        <f t="shared" si="334"/>
        <v>Natural Gas</v>
      </c>
      <c r="D4119" s="44" t="str">
        <f t="shared" si="335"/>
        <v>Financial</v>
      </c>
      <c r="E4119" s="44">
        <f>IF(VLOOKUP(S4119,'DD-Lookup'!$J$6:$L$50,3,FALSE)="Monthly",(YEAR(AC4119)-YEAR(AB4119))*12+MONTH(AC4119)-MONTH(AB4119)+1,(AC4119-AB4119+1))</f>
        <v>30</v>
      </c>
      <c r="F4119" s="225">
        <f t="shared" si="336"/>
        <v>450000</v>
      </c>
      <c r="G4119" s="214">
        <v>1249283</v>
      </c>
      <c r="H4119" s="210">
        <v>37026.473946759259</v>
      </c>
      <c r="I4119" t="s">
        <v>3246</v>
      </c>
      <c r="M4119" t="s">
        <v>3795</v>
      </c>
      <c r="N4119" t="s">
        <v>3247</v>
      </c>
      <c r="O4119" t="s">
        <v>3248</v>
      </c>
      <c r="Q4119" s="211">
        <v>15000</v>
      </c>
      <c r="S4119" t="s">
        <v>3796</v>
      </c>
      <c r="T4119" t="s">
        <v>2685</v>
      </c>
      <c r="U4119" s="213">
        <v>4.585</v>
      </c>
      <c r="V4119" t="s">
        <v>1470</v>
      </c>
      <c r="W4119" t="s">
        <v>3975</v>
      </c>
      <c r="X4119" t="s">
        <v>3250</v>
      </c>
      <c r="Y4119" t="s">
        <v>2803</v>
      </c>
      <c r="Z4119" t="s">
        <v>4117</v>
      </c>
      <c r="AA4119" t="s">
        <v>292</v>
      </c>
      <c r="AB4119" s="210">
        <v>37043.875</v>
      </c>
      <c r="AC4119" s="210">
        <v>37072.875</v>
      </c>
      <c r="AD4119">
        <f t="shared" si="337"/>
        <v>450000</v>
      </c>
    </row>
    <row r="4120" spans="1:30" x14ac:dyDescent="0.2">
      <c r="A4120" s="44" t="str">
        <f t="shared" si="332"/>
        <v>US Natural Gas Financial</v>
      </c>
      <c r="B4120" s="44" t="str">
        <f t="shared" si="333"/>
        <v>US</v>
      </c>
      <c r="C4120" s="44" t="str">
        <f t="shared" si="334"/>
        <v>Natural Gas</v>
      </c>
      <c r="D4120" s="44" t="str">
        <f t="shared" si="335"/>
        <v>Financial</v>
      </c>
      <c r="E4120" s="44">
        <f>IF(VLOOKUP(S4120,'DD-Lookup'!$J$6:$L$50,3,FALSE)="Monthly",(YEAR(AC4120)-YEAR(AB4120))*12+MONTH(AC4120)-MONTH(AB4120)+1,(AC4120-AB4120+1))</f>
        <v>30</v>
      </c>
      <c r="F4120" s="225">
        <f t="shared" si="336"/>
        <v>150000</v>
      </c>
      <c r="G4120" s="214">
        <v>1249291</v>
      </c>
      <c r="H4120" s="210">
        <v>37026.474537037036</v>
      </c>
      <c r="I4120" t="s">
        <v>1630</v>
      </c>
      <c r="M4120" t="s">
        <v>3795</v>
      </c>
      <c r="N4120" t="s">
        <v>3247</v>
      </c>
      <c r="O4120" t="s">
        <v>3248</v>
      </c>
      <c r="Q4120" s="211">
        <v>5000</v>
      </c>
      <c r="S4120" t="s">
        <v>3796</v>
      </c>
      <c r="T4120" t="s">
        <v>2685</v>
      </c>
      <c r="U4120" s="213">
        <v>4.59</v>
      </c>
      <c r="V4120" t="s">
        <v>1631</v>
      </c>
      <c r="W4120" t="s">
        <v>3975</v>
      </c>
      <c r="X4120" t="s">
        <v>3250</v>
      </c>
      <c r="Y4120" t="s">
        <v>2803</v>
      </c>
      <c r="Z4120" t="s">
        <v>4117</v>
      </c>
      <c r="AA4120" t="s">
        <v>293</v>
      </c>
      <c r="AB4120" s="210">
        <v>37043.875</v>
      </c>
      <c r="AC4120" s="210">
        <v>37072.875</v>
      </c>
      <c r="AD4120">
        <f t="shared" si="337"/>
        <v>150000</v>
      </c>
    </row>
    <row r="4121" spans="1:30" x14ac:dyDescent="0.2">
      <c r="A4121" s="44" t="str">
        <f t="shared" si="332"/>
        <v>US Natural Gas Financial</v>
      </c>
      <c r="B4121" s="44" t="str">
        <f t="shared" si="333"/>
        <v>US</v>
      </c>
      <c r="C4121" s="44" t="str">
        <f t="shared" si="334"/>
        <v>Natural Gas</v>
      </c>
      <c r="D4121" s="44" t="str">
        <f t="shared" si="335"/>
        <v>Financial</v>
      </c>
      <c r="E4121" s="44">
        <f>IF(VLOOKUP(S4121,'DD-Lookup'!$J$6:$L$50,3,FALSE)="Monthly",(YEAR(AC4121)-YEAR(AB4121))*12+MONTH(AC4121)-MONTH(AB4121)+1,(AC4121-AB4121+1))</f>
        <v>30</v>
      </c>
      <c r="F4121" s="225">
        <f t="shared" si="336"/>
        <v>300000</v>
      </c>
      <c r="G4121" s="214">
        <v>1249292</v>
      </c>
      <c r="H4121" s="210">
        <v>37026.474583333336</v>
      </c>
      <c r="I4121" t="s">
        <v>2630</v>
      </c>
      <c r="M4121" t="s">
        <v>3795</v>
      </c>
      <c r="N4121" t="s">
        <v>3247</v>
      </c>
      <c r="O4121" t="s">
        <v>3248</v>
      </c>
      <c r="Q4121" s="211">
        <v>10000</v>
      </c>
      <c r="S4121" t="s">
        <v>3796</v>
      </c>
      <c r="T4121" t="s">
        <v>2685</v>
      </c>
      <c r="U4121" s="213">
        <v>4.59</v>
      </c>
      <c r="V4121" t="s">
        <v>3254</v>
      </c>
      <c r="W4121" t="s">
        <v>3975</v>
      </c>
      <c r="X4121" t="s">
        <v>3250</v>
      </c>
      <c r="Y4121" t="s">
        <v>2803</v>
      </c>
      <c r="Z4121" t="s">
        <v>4117</v>
      </c>
      <c r="AA4121" t="s">
        <v>294</v>
      </c>
      <c r="AB4121" s="210">
        <v>37043.875</v>
      </c>
      <c r="AC4121" s="210">
        <v>37072.875</v>
      </c>
      <c r="AD4121">
        <f t="shared" si="337"/>
        <v>300000</v>
      </c>
    </row>
    <row r="4122" spans="1:30" x14ac:dyDescent="0.2">
      <c r="A4122" s="44" t="str">
        <f t="shared" si="332"/>
        <v>US Natural Gas Financial</v>
      </c>
      <c r="B4122" s="44" t="str">
        <f t="shared" si="333"/>
        <v>US</v>
      </c>
      <c r="C4122" s="44" t="str">
        <f t="shared" si="334"/>
        <v>Natural Gas</v>
      </c>
      <c r="D4122" s="44" t="str">
        <f t="shared" si="335"/>
        <v>Financial</v>
      </c>
      <c r="E4122" s="44">
        <f>IF(VLOOKUP(S4122,'DD-Lookup'!$J$6:$L$50,3,FALSE)="Monthly",(YEAR(AC4122)-YEAR(AB4122))*12+MONTH(AC4122)-MONTH(AB4122)+1,(AC4122-AB4122+1))</f>
        <v>30</v>
      </c>
      <c r="F4122" s="225">
        <f t="shared" si="336"/>
        <v>450000</v>
      </c>
      <c r="G4122" s="214">
        <v>1249293</v>
      </c>
      <c r="H4122" s="210">
        <v>37026.475034722222</v>
      </c>
      <c r="I4122" t="s">
        <v>3261</v>
      </c>
      <c r="M4122" t="s">
        <v>3795</v>
      </c>
      <c r="N4122" t="s">
        <v>3247</v>
      </c>
      <c r="O4122" t="s">
        <v>3248</v>
      </c>
      <c r="Q4122" s="211">
        <v>15000</v>
      </c>
      <c r="S4122" t="s">
        <v>3796</v>
      </c>
      <c r="T4122" t="s">
        <v>2685</v>
      </c>
      <c r="U4122" s="213">
        <v>4.5949999999999998</v>
      </c>
      <c r="V4122" t="s">
        <v>3262</v>
      </c>
      <c r="W4122" t="s">
        <v>3975</v>
      </c>
      <c r="X4122" t="s">
        <v>3250</v>
      </c>
      <c r="Y4122" t="s">
        <v>2803</v>
      </c>
      <c r="Z4122" t="s">
        <v>4117</v>
      </c>
      <c r="AA4122" t="s">
        <v>295</v>
      </c>
      <c r="AB4122" s="210">
        <v>37043.875</v>
      </c>
      <c r="AC4122" s="210">
        <v>37072.875</v>
      </c>
      <c r="AD4122">
        <f t="shared" si="337"/>
        <v>450000</v>
      </c>
    </row>
    <row r="4123" spans="1:30" x14ac:dyDescent="0.2">
      <c r="A4123" s="44" t="str">
        <f t="shared" si="332"/>
        <v>US Natural Gas Financial</v>
      </c>
      <c r="B4123" s="44" t="str">
        <f t="shared" si="333"/>
        <v>US</v>
      </c>
      <c r="C4123" s="44" t="str">
        <f t="shared" si="334"/>
        <v>Natural Gas</v>
      </c>
      <c r="D4123" s="44" t="str">
        <f t="shared" si="335"/>
        <v>Financial</v>
      </c>
      <c r="E4123" s="44">
        <f>IF(VLOOKUP(S4123,'DD-Lookup'!$J$6:$L$50,3,FALSE)="Monthly",(YEAR(AC4123)-YEAR(AB4123))*12+MONTH(AC4123)-MONTH(AB4123)+1,(AC4123-AB4123+1))</f>
        <v>151</v>
      </c>
      <c r="F4123" s="225">
        <f t="shared" si="336"/>
        <v>755000</v>
      </c>
      <c r="G4123" s="214">
        <v>1249294</v>
      </c>
      <c r="H4123" s="210">
        <v>37026.475856481484</v>
      </c>
      <c r="I4123" t="s">
        <v>3234</v>
      </c>
      <c r="J4123" t="s">
        <v>1247</v>
      </c>
      <c r="K4123" t="s">
        <v>3207</v>
      </c>
      <c r="M4123" t="s">
        <v>3795</v>
      </c>
      <c r="N4123" t="s">
        <v>3303</v>
      </c>
      <c r="O4123" t="s">
        <v>296</v>
      </c>
      <c r="Q4123" s="211">
        <v>5000</v>
      </c>
      <c r="S4123" t="s">
        <v>3796</v>
      </c>
      <c r="T4123" t="s">
        <v>2685</v>
      </c>
      <c r="U4123" s="213">
        <v>-0.43</v>
      </c>
      <c r="V4123" t="s">
        <v>297</v>
      </c>
      <c r="W4123" t="s">
        <v>3641</v>
      </c>
      <c r="X4123" t="s">
        <v>3642</v>
      </c>
      <c r="Y4123" t="s">
        <v>2803</v>
      </c>
      <c r="Z4123" t="s">
        <v>4117</v>
      </c>
      <c r="AA4123" t="s">
        <v>298</v>
      </c>
      <c r="AB4123" s="210">
        <v>37196</v>
      </c>
      <c r="AC4123" s="210">
        <v>37346</v>
      </c>
      <c r="AD4123">
        <f t="shared" si="337"/>
        <v>755000</v>
      </c>
    </row>
    <row r="4124" spans="1:30" x14ac:dyDescent="0.2">
      <c r="A4124" s="44" t="str">
        <f t="shared" si="332"/>
        <v xml:space="preserve"> Metals Financial</v>
      </c>
      <c r="B4124" s="44" t="str">
        <f t="shared" si="333"/>
        <v/>
      </c>
      <c r="C4124" s="44" t="str">
        <f t="shared" si="334"/>
        <v>Metals</v>
      </c>
      <c r="D4124" s="44" t="str">
        <f t="shared" si="335"/>
        <v>Financial</v>
      </c>
      <c r="E4124" s="44">
        <f>IF(VLOOKUP(S4124,'DD-Lookup'!$J$6:$L$50,3,FALSE)="Monthly",(YEAR(AC4124)-YEAR(AB4124))*12+MONTH(AC4124)-MONTH(AB4124)+1,(AC4124-AB4124+1))</f>
        <v>1</v>
      </c>
      <c r="F4124" s="225">
        <f t="shared" si="336"/>
        <v>20</v>
      </c>
      <c r="G4124" s="214">
        <v>1249296</v>
      </c>
      <c r="H4124" s="210">
        <v>37026.476041666669</v>
      </c>
      <c r="I4124" t="s">
        <v>2880</v>
      </c>
      <c r="M4124" t="s">
        <v>3801</v>
      </c>
      <c r="N4124" t="s">
        <v>2682</v>
      </c>
      <c r="O4124" t="s">
        <v>2683</v>
      </c>
      <c r="P4124" s="211">
        <v>20</v>
      </c>
      <c r="S4124" t="s">
        <v>2684</v>
      </c>
      <c r="T4124" t="s">
        <v>2685</v>
      </c>
      <c r="U4124" s="213">
        <v>1670</v>
      </c>
      <c r="V4124" t="s">
        <v>3062</v>
      </c>
      <c r="W4124" t="s">
        <v>2732</v>
      </c>
      <c r="X4124" t="s">
        <v>2688</v>
      </c>
      <c r="Y4124" t="s">
        <v>2689</v>
      </c>
      <c r="Z4124" t="s">
        <v>2690</v>
      </c>
      <c r="AA4124">
        <v>2130913</v>
      </c>
    </row>
    <row r="4125" spans="1:30" x14ac:dyDescent="0.2">
      <c r="A4125" s="44" t="str">
        <f t="shared" si="332"/>
        <v>US Natural Gas Financial</v>
      </c>
      <c r="B4125" s="44" t="str">
        <f t="shared" si="333"/>
        <v>US</v>
      </c>
      <c r="C4125" s="44" t="str">
        <f t="shared" si="334"/>
        <v>Natural Gas</v>
      </c>
      <c r="D4125" s="44" t="str">
        <f t="shared" si="335"/>
        <v>Financial</v>
      </c>
      <c r="E4125" s="44">
        <f>IF(VLOOKUP(S4125,'DD-Lookup'!$J$6:$L$50,3,FALSE)="Monthly",(YEAR(AC4125)-YEAR(AB4125))*12+MONTH(AC4125)-MONTH(AB4125)+1,(AC4125-AB4125+1))</f>
        <v>15</v>
      </c>
      <c r="F4125" s="225">
        <f t="shared" si="336"/>
        <v>150000</v>
      </c>
      <c r="G4125" s="214">
        <v>1249295</v>
      </c>
      <c r="H4125" s="210">
        <v>37026.476041666669</v>
      </c>
      <c r="I4125" t="s">
        <v>3318</v>
      </c>
      <c r="M4125" t="s">
        <v>3795</v>
      </c>
      <c r="N4125" t="s">
        <v>3247</v>
      </c>
      <c r="O4125" t="s">
        <v>216</v>
      </c>
      <c r="P4125" s="211">
        <v>10000</v>
      </c>
      <c r="S4125" t="s">
        <v>3796</v>
      </c>
      <c r="T4125" t="s">
        <v>2685</v>
      </c>
      <c r="U4125" s="213">
        <v>4.54</v>
      </c>
      <c r="V4125" t="s">
        <v>1613</v>
      </c>
      <c r="W4125" t="s">
        <v>1070</v>
      </c>
      <c r="X4125" t="s">
        <v>1071</v>
      </c>
      <c r="Y4125" t="s">
        <v>2803</v>
      </c>
      <c r="Z4125" t="s">
        <v>4117</v>
      </c>
      <c r="AA4125" t="s">
        <v>299</v>
      </c>
      <c r="AB4125" s="210">
        <v>37028.875</v>
      </c>
      <c r="AC4125" s="210">
        <v>37042.875</v>
      </c>
      <c r="AD4125">
        <f>(AC4125-AB4125+1)*SUM(P4125:Q4125)</f>
        <v>150000</v>
      </c>
    </row>
    <row r="4126" spans="1:30" x14ac:dyDescent="0.2">
      <c r="A4126" s="44" t="str">
        <f t="shared" si="332"/>
        <v xml:space="preserve"> Metals Financial</v>
      </c>
      <c r="B4126" s="44" t="str">
        <f t="shared" si="333"/>
        <v/>
      </c>
      <c r="C4126" s="44" t="str">
        <f t="shared" si="334"/>
        <v>Metals</v>
      </c>
      <c r="D4126" s="44" t="str">
        <f t="shared" si="335"/>
        <v>Financial</v>
      </c>
      <c r="E4126" s="44">
        <f>IF(VLOOKUP(S4126,'DD-Lookup'!$J$6:$L$50,3,FALSE)="Monthly",(YEAR(AC4126)-YEAR(AB4126))*12+MONTH(AC4126)-MONTH(AB4126)+1,(AC4126-AB4126+1))</f>
        <v>1</v>
      </c>
      <c r="F4126" s="225">
        <f t="shared" si="336"/>
        <v>20</v>
      </c>
      <c r="G4126" s="214">
        <v>1249297</v>
      </c>
      <c r="H4126" s="210">
        <v>37026.476377314815</v>
      </c>
      <c r="I4126" t="s">
        <v>2908</v>
      </c>
      <c r="M4126" t="s">
        <v>3801</v>
      </c>
      <c r="N4126" t="s">
        <v>2782</v>
      </c>
      <c r="O4126" t="s">
        <v>2783</v>
      </c>
      <c r="Q4126" s="211">
        <v>20</v>
      </c>
      <c r="S4126" t="s">
        <v>2684</v>
      </c>
      <c r="T4126" t="s">
        <v>2685</v>
      </c>
      <c r="U4126" s="213">
        <v>1509</v>
      </c>
      <c r="V4126" t="s">
        <v>2909</v>
      </c>
      <c r="W4126" t="s">
        <v>2732</v>
      </c>
      <c r="X4126" t="s">
        <v>2688</v>
      </c>
      <c r="Y4126" t="s">
        <v>2689</v>
      </c>
      <c r="Z4126" t="s">
        <v>2690</v>
      </c>
      <c r="AA4126">
        <v>2130911</v>
      </c>
    </row>
    <row r="4127" spans="1:30" x14ac:dyDescent="0.2">
      <c r="A4127" s="44" t="str">
        <f t="shared" si="332"/>
        <v>US Power Physical</v>
      </c>
      <c r="B4127" s="44" t="str">
        <f t="shared" si="333"/>
        <v>US</v>
      </c>
      <c r="C4127" s="44" t="str">
        <f t="shared" si="334"/>
        <v>Power</v>
      </c>
      <c r="D4127" s="44" t="str">
        <f t="shared" si="335"/>
        <v>Physical</v>
      </c>
      <c r="E4127" s="44">
        <f>IF(VLOOKUP(S4127,'DD-Lookup'!$J$6:$L$50,3,FALSE)="Monthly",(YEAR(AC4127)-YEAR(AB4127))*12+MONTH(AC4127)-MONTH(AB4127)+1,(AC4127-AB4127+1))</f>
        <v>30</v>
      </c>
      <c r="F4127" s="225">
        <f t="shared" si="336"/>
        <v>1500</v>
      </c>
      <c r="G4127" s="214">
        <v>1249298</v>
      </c>
      <c r="H4127" s="210">
        <v>37026.476458333331</v>
      </c>
      <c r="I4127" t="s">
        <v>1526</v>
      </c>
      <c r="M4127" t="s">
        <v>3886</v>
      </c>
      <c r="N4127" t="s">
        <v>3096</v>
      </c>
      <c r="O4127" t="s">
        <v>3235</v>
      </c>
      <c r="Q4127" s="211">
        <v>50</v>
      </c>
      <c r="S4127" t="s">
        <v>3794</v>
      </c>
      <c r="T4127" t="s">
        <v>2685</v>
      </c>
      <c r="U4127" s="213">
        <v>66.5</v>
      </c>
      <c r="V4127" t="s">
        <v>300</v>
      </c>
      <c r="W4127" t="s">
        <v>3108</v>
      </c>
      <c r="X4127" t="s">
        <v>3109</v>
      </c>
      <c r="Y4127" t="s">
        <v>3074</v>
      </c>
      <c r="Z4127" t="s">
        <v>4112</v>
      </c>
      <c r="AA4127">
        <v>611516.1</v>
      </c>
      <c r="AB4127" s="210">
        <v>37043.71597222222</v>
      </c>
      <c r="AC4127" s="210">
        <v>37072.71597222222</v>
      </c>
    </row>
    <row r="4128" spans="1:30" x14ac:dyDescent="0.2">
      <c r="A4128" s="44" t="str">
        <f t="shared" si="332"/>
        <v xml:space="preserve"> Oil Products Financial</v>
      </c>
      <c r="B4128" s="44" t="str">
        <f t="shared" si="333"/>
        <v/>
      </c>
      <c r="C4128" s="44" t="str">
        <f t="shared" si="334"/>
        <v>Oil Products</v>
      </c>
      <c r="D4128" s="44" t="str">
        <f t="shared" si="335"/>
        <v>Financial</v>
      </c>
      <c r="E4128" s="44">
        <f>IF(VLOOKUP(S4128,'DD-Lookup'!$J$6:$L$50,3,FALSE)="Monthly",(YEAR(AC4128)-YEAR(AB4128))*12+MONTH(AC4128)-MONTH(AB4128)+1,(AC4128-AB4128+1))</f>
        <v>30</v>
      </c>
      <c r="F4128" s="225">
        <f t="shared" si="336"/>
        <v>150000</v>
      </c>
      <c r="G4128" s="214">
        <v>1249299</v>
      </c>
      <c r="H4128" s="210">
        <v>37026.476504629631</v>
      </c>
      <c r="I4128" t="s">
        <v>3078</v>
      </c>
      <c r="M4128" t="s">
        <v>3799</v>
      </c>
      <c r="N4128" t="s">
        <v>3079</v>
      </c>
      <c r="O4128" t="s">
        <v>3080</v>
      </c>
      <c r="P4128" s="211">
        <v>5000</v>
      </c>
      <c r="S4128" t="s">
        <v>3803</v>
      </c>
      <c r="T4128" t="s">
        <v>2685</v>
      </c>
      <c r="U4128" s="213">
        <v>230.5</v>
      </c>
      <c r="V4128" t="s">
        <v>3081</v>
      </c>
      <c r="W4128" t="s">
        <v>3082</v>
      </c>
      <c r="X4128" t="s">
        <v>3083</v>
      </c>
      <c r="Y4128" t="s">
        <v>2803</v>
      </c>
      <c r="Z4128" t="s">
        <v>2942</v>
      </c>
      <c r="AA4128" t="s">
        <v>301</v>
      </c>
      <c r="AB4128" s="210">
        <v>37043</v>
      </c>
      <c r="AC4128" s="210">
        <v>37072</v>
      </c>
    </row>
    <row r="4129" spans="1:30" x14ac:dyDescent="0.2">
      <c r="A4129" s="44" t="str">
        <f t="shared" si="332"/>
        <v>US Power Financial</v>
      </c>
      <c r="B4129" s="44" t="str">
        <f t="shared" si="333"/>
        <v>US</v>
      </c>
      <c r="C4129" s="44" t="str">
        <f t="shared" si="334"/>
        <v>Power</v>
      </c>
      <c r="D4129" s="44" t="str">
        <f t="shared" si="335"/>
        <v>Financial</v>
      </c>
      <c r="E4129" s="44">
        <f>IF(VLOOKUP(S4129,'DD-Lookup'!$J$6:$L$50,3,FALSE)="Monthly",(YEAR(AC4129)-YEAR(AB4129))*12+MONTH(AC4129)-MONTH(AB4129)+1,(AC4129-AB4129+1))</f>
        <v>1</v>
      </c>
      <c r="F4129" s="225">
        <f t="shared" si="336"/>
        <v>50</v>
      </c>
      <c r="G4129" s="214">
        <v>1249300</v>
      </c>
      <c r="H4129" s="210">
        <v>37026.476504629631</v>
      </c>
      <c r="I4129" t="s">
        <v>3093</v>
      </c>
      <c r="M4129" t="s">
        <v>3886</v>
      </c>
      <c r="N4129" t="s">
        <v>3069</v>
      </c>
      <c r="O4129" t="s">
        <v>266</v>
      </c>
      <c r="Q4129" s="211">
        <v>50</v>
      </c>
      <c r="S4129" t="s">
        <v>3794</v>
      </c>
      <c r="T4129" t="s">
        <v>2685</v>
      </c>
      <c r="U4129" s="213">
        <v>33</v>
      </c>
      <c r="V4129" t="s">
        <v>3094</v>
      </c>
      <c r="W4129" t="s">
        <v>3072</v>
      </c>
      <c r="X4129" t="s">
        <v>3073</v>
      </c>
      <c r="Y4129" t="s">
        <v>3074</v>
      </c>
      <c r="Z4129" t="s">
        <v>4117</v>
      </c>
      <c r="AA4129">
        <v>611517.1</v>
      </c>
      <c r="AB4129" s="210">
        <v>37026.875</v>
      </c>
      <c r="AC4129" s="210">
        <v>37026.875</v>
      </c>
    </row>
    <row r="4130" spans="1:30" x14ac:dyDescent="0.2">
      <c r="A4130" s="44" t="str">
        <f t="shared" si="332"/>
        <v>US Natural Gas Financial</v>
      </c>
      <c r="B4130" s="44" t="str">
        <f t="shared" si="333"/>
        <v>US</v>
      </c>
      <c r="C4130" s="44" t="str">
        <f t="shared" si="334"/>
        <v>Natural Gas</v>
      </c>
      <c r="D4130" s="44" t="str">
        <f t="shared" si="335"/>
        <v>Financial</v>
      </c>
      <c r="E4130" s="44">
        <f>IF(VLOOKUP(S4130,'DD-Lookup'!$J$6:$L$50,3,FALSE)="Monthly",(YEAR(AC4130)-YEAR(AB4130))*12+MONTH(AC4130)-MONTH(AB4130)+1,(AC4130-AB4130+1))</f>
        <v>15</v>
      </c>
      <c r="F4130" s="225">
        <f t="shared" si="336"/>
        <v>105000</v>
      </c>
      <c r="G4130" s="214">
        <v>1249301</v>
      </c>
      <c r="H4130" s="210">
        <v>37026.477013888885</v>
      </c>
      <c r="I4130" t="s">
        <v>2630</v>
      </c>
      <c r="M4130" t="s">
        <v>3795</v>
      </c>
      <c r="N4130" t="s">
        <v>3247</v>
      </c>
      <c r="O4130" t="s">
        <v>135</v>
      </c>
      <c r="P4130" s="211">
        <v>7000</v>
      </c>
      <c r="S4130" t="s">
        <v>3796</v>
      </c>
      <c r="T4130" t="s">
        <v>2685</v>
      </c>
      <c r="U4130" s="213">
        <v>4.5199999999999996</v>
      </c>
      <c r="V4130" t="s">
        <v>2284</v>
      </c>
      <c r="W4130" t="s">
        <v>3424</v>
      </c>
      <c r="X4130" t="s">
        <v>3425</v>
      </c>
      <c r="Y4130" t="s">
        <v>2803</v>
      </c>
      <c r="Z4130" t="s">
        <v>4117</v>
      </c>
      <c r="AA4130" t="s">
        <v>302</v>
      </c>
      <c r="AB4130" s="210">
        <v>37028.875</v>
      </c>
      <c r="AC4130" s="210">
        <v>37042.875</v>
      </c>
      <c r="AD4130">
        <f>(AC4130-AB4130+1)*SUM(P4130:Q4130)</f>
        <v>105000</v>
      </c>
    </row>
    <row r="4131" spans="1:30" x14ac:dyDescent="0.2">
      <c r="A4131" s="44" t="str">
        <f t="shared" si="332"/>
        <v>US Natural Gas Financial</v>
      </c>
      <c r="B4131" s="44" t="str">
        <f t="shared" si="333"/>
        <v>US</v>
      </c>
      <c r="C4131" s="44" t="str">
        <f t="shared" si="334"/>
        <v>Natural Gas</v>
      </c>
      <c r="D4131" s="44" t="str">
        <f t="shared" si="335"/>
        <v>Financial</v>
      </c>
      <c r="E4131" s="44">
        <f>IF(VLOOKUP(S4131,'DD-Lookup'!$J$6:$L$50,3,FALSE)="Monthly",(YEAR(AC4131)-YEAR(AB4131))*12+MONTH(AC4131)-MONTH(AB4131)+1,(AC4131-AB4131+1))</f>
        <v>151</v>
      </c>
      <c r="F4131" s="225">
        <f t="shared" si="336"/>
        <v>755000</v>
      </c>
      <c r="G4131" s="214">
        <v>1249302</v>
      </c>
      <c r="H4131" s="210">
        <v>37026.477164351854</v>
      </c>
      <c r="I4131" t="s">
        <v>3524</v>
      </c>
      <c r="M4131" t="s">
        <v>3795</v>
      </c>
      <c r="N4131" t="s">
        <v>3247</v>
      </c>
      <c r="O4131" t="s">
        <v>3346</v>
      </c>
      <c r="Q4131" s="211">
        <v>5000</v>
      </c>
      <c r="S4131" t="s">
        <v>3796</v>
      </c>
      <c r="T4131" t="s">
        <v>2685</v>
      </c>
      <c r="U4131" s="213">
        <v>4.99</v>
      </c>
      <c r="V4131" t="s">
        <v>3677</v>
      </c>
      <c r="W4131" t="s">
        <v>3975</v>
      </c>
      <c r="X4131" t="s">
        <v>3250</v>
      </c>
      <c r="Y4131" t="s">
        <v>2803</v>
      </c>
      <c r="Z4131" t="s">
        <v>4117</v>
      </c>
      <c r="AA4131" t="s">
        <v>303</v>
      </c>
      <c r="AB4131" s="210">
        <v>37196</v>
      </c>
      <c r="AC4131" s="210">
        <v>37346</v>
      </c>
      <c r="AD4131">
        <f>(AC4131-AB4131+1)*SUM(P4131:Q4131)</f>
        <v>755000</v>
      </c>
    </row>
    <row r="4132" spans="1:30" x14ac:dyDescent="0.2">
      <c r="A4132" s="44" t="str">
        <f t="shared" si="332"/>
        <v>US Natural Gas Financial</v>
      </c>
      <c r="B4132" s="44" t="str">
        <f t="shared" si="333"/>
        <v>US</v>
      </c>
      <c r="C4132" s="44" t="str">
        <f t="shared" si="334"/>
        <v>Natural Gas</v>
      </c>
      <c r="D4132" s="44" t="str">
        <f t="shared" si="335"/>
        <v>Financial</v>
      </c>
      <c r="E4132" s="44">
        <f>IF(VLOOKUP(S4132,'DD-Lookup'!$J$6:$L$50,3,FALSE)="Monthly",(YEAR(AC4132)-YEAR(AB4132))*12+MONTH(AC4132)-MONTH(AB4132)+1,(AC4132-AB4132+1))</f>
        <v>30</v>
      </c>
      <c r="F4132" s="225">
        <f t="shared" si="336"/>
        <v>300000</v>
      </c>
      <c r="G4132" s="214">
        <v>1249304</v>
      </c>
      <c r="H4132" s="210">
        <v>37026.477222222224</v>
      </c>
      <c r="I4132" t="s">
        <v>3386</v>
      </c>
      <c r="M4132" t="s">
        <v>3795</v>
      </c>
      <c r="N4132" t="s">
        <v>3247</v>
      </c>
      <c r="O4132" t="s">
        <v>3248</v>
      </c>
      <c r="Q4132" s="211">
        <v>10000</v>
      </c>
      <c r="S4132" t="s">
        <v>3796</v>
      </c>
      <c r="T4132" t="s">
        <v>2685</v>
      </c>
      <c r="U4132" s="213">
        <v>4.5949999999999998</v>
      </c>
      <c r="V4132" t="s">
        <v>1209</v>
      </c>
      <c r="W4132" t="s">
        <v>3975</v>
      </c>
      <c r="X4132" t="s">
        <v>3250</v>
      </c>
      <c r="Y4132" t="s">
        <v>2803</v>
      </c>
      <c r="Z4132" t="s">
        <v>4117</v>
      </c>
      <c r="AA4132" t="s">
        <v>304</v>
      </c>
      <c r="AB4132" s="210">
        <v>37043.875</v>
      </c>
      <c r="AC4132" s="210">
        <v>37072.875</v>
      </c>
      <c r="AD4132">
        <f>(AC4132-AB4132+1)*SUM(P4132:Q4132)</f>
        <v>300000</v>
      </c>
    </row>
    <row r="4133" spans="1:30" x14ac:dyDescent="0.2">
      <c r="A4133" s="44" t="str">
        <f t="shared" si="332"/>
        <v>US Power Financial</v>
      </c>
      <c r="B4133" s="44" t="str">
        <f t="shared" si="333"/>
        <v>US</v>
      </c>
      <c r="C4133" s="44" t="str">
        <f t="shared" si="334"/>
        <v>Power</v>
      </c>
      <c r="D4133" s="44" t="str">
        <f t="shared" si="335"/>
        <v>Financial</v>
      </c>
      <c r="E4133" s="44">
        <f>IF(VLOOKUP(S4133,'DD-Lookup'!$J$6:$L$50,3,FALSE)="Monthly",(YEAR(AC4133)-YEAR(AB4133))*12+MONTH(AC4133)-MONTH(AB4133)+1,(AC4133-AB4133+1))</f>
        <v>5</v>
      </c>
      <c r="F4133" s="225">
        <f t="shared" si="336"/>
        <v>250</v>
      </c>
      <c r="G4133" s="214">
        <v>1249306</v>
      </c>
      <c r="H4133" s="210">
        <v>37026.47729166667</v>
      </c>
      <c r="I4133" t="s">
        <v>3287</v>
      </c>
      <c r="M4133" t="s">
        <v>3886</v>
      </c>
      <c r="N4133" t="s">
        <v>3069</v>
      </c>
      <c r="O4133" t="s">
        <v>305</v>
      </c>
      <c r="P4133" s="211">
        <v>50</v>
      </c>
      <c r="S4133" t="s">
        <v>3794</v>
      </c>
      <c r="T4133" t="s">
        <v>2685</v>
      </c>
      <c r="U4133" s="213">
        <v>48.25</v>
      </c>
      <c r="V4133" t="s">
        <v>170</v>
      </c>
      <c r="W4133" t="s">
        <v>3108</v>
      </c>
      <c r="X4133" t="s">
        <v>3109</v>
      </c>
      <c r="Y4133" t="s">
        <v>3074</v>
      </c>
      <c r="Z4133" t="s">
        <v>4117</v>
      </c>
      <c r="AA4133">
        <v>611518.1</v>
      </c>
      <c r="AB4133" s="210">
        <v>37032.875</v>
      </c>
      <c r="AC4133" s="210">
        <v>37036.875</v>
      </c>
    </row>
    <row r="4134" spans="1:30" x14ac:dyDescent="0.2">
      <c r="A4134" s="44" t="str">
        <f t="shared" si="332"/>
        <v>US Natural Gas Financial</v>
      </c>
      <c r="B4134" s="44" t="str">
        <f t="shared" si="333"/>
        <v>US</v>
      </c>
      <c r="C4134" s="44" t="str">
        <f t="shared" si="334"/>
        <v>Natural Gas</v>
      </c>
      <c r="D4134" s="44" t="str">
        <f t="shared" si="335"/>
        <v>Financial</v>
      </c>
      <c r="E4134" s="44">
        <f>IF(VLOOKUP(S4134,'DD-Lookup'!$J$6:$L$50,3,FALSE)="Monthly",(YEAR(AC4134)-YEAR(AB4134))*12+MONTH(AC4134)-MONTH(AB4134)+1,(AC4134-AB4134+1))</f>
        <v>30</v>
      </c>
      <c r="F4134" s="225">
        <f t="shared" si="336"/>
        <v>150000</v>
      </c>
      <c r="G4134" s="214">
        <v>1249307</v>
      </c>
      <c r="H4134" s="210">
        <v>37026.477453703701</v>
      </c>
      <c r="I4134" t="s">
        <v>3287</v>
      </c>
      <c r="M4134" t="s">
        <v>3795</v>
      </c>
      <c r="N4134" t="s">
        <v>3247</v>
      </c>
      <c r="O4134" t="s">
        <v>3248</v>
      </c>
      <c r="Q4134" s="211">
        <v>5000</v>
      </c>
      <c r="S4134" t="s">
        <v>3796</v>
      </c>
      <c r="T4134" t="s">
        <v>2685</v>
      </c>
      <c r="U4134" s="213">
        <v>4.59</v>
      </c>
      <c r="V4134" t="s">
        <v>3370</v>
      </c>
      <c r="W4134" t="s">
        <v>3975</v>
      </c>
      <c r="X4134" t="s">
        <v>3250</v>
      </c>
      <c r="Y4134" t="s">
        <v>2803</v>
      </c>
      <c r="Z4134" t="s">
        <v>4117</v>
      </c>
      <c r="AA4134" t="s">
        <v>306</v>
      </c>
      <c r="AB4134" s="210">
        <v>37043.875</v>
      </c>
      <c r="AC4134" s="210">
        <v>37072.875</v>
      </c>
      <c r="AD4134">
        <f>(AC4134-AB4134+1)*SUM(P4134:Q4134)</f>
        <v>150000</v>
      </c>
    </row>
    <row r="4135" spans="1:30" x14ac:dyDescent="0.2">
      <c r="A4135" s="44" t="str">
        <f t="shared" si="332"/>
        <v>US Power Financial</v>
      </c>
      <c r="B4135" s="44" t="str">
        <f t="shared" si="333"/>
        <v>US</v>
      </c>
      <c r="C4135" s="44" t="str">
        <f t="shared" si="334"/>
        <v>Power</v>
      </c>
      <c r="D4135" s="44" t="str">
        <f t="shared" si="335"/>
        <v>Financial</v>
      </c>
      <c r="E4135" s="44">
        <f>IF(VLOOKUP(S4135,'DD-Lookup'!$J$6:$L$50,3,FALSE)="Monthly",(YEAR(AC4135)-YEAR(AB4135))*12+MONTH(AC4135)-MONTH(AB4135)+1,(AC4135-AB4135+1))</f>
        <v>15</v>
      </c>
      <c r="F4135" s="225">
        <f t="shared" si="336"/>
        <v>750</v>
      </c>
      <c r="G4135" s="214">
        <v>1249310</v>
      </c>
      <c r="H4135" s="210">
        <v>37026.477800925924</v>
      </c>
      <c r="I4135" t="s">
        <v>3287</v>
      </c>
      <c r="M4135" t="s">
        <v>3886</v>
      </c>
      <c r="N4135" t="s">
        <v>3069</v>
      </c>
      <c r="O4135" t="s">
        <v>307</v>
      </c>
      <c r="P4135" s="211">
        <v>50</v>
      </c>
      <c r="S4135" t="s">
        <v>3794</v>
      </c>
      <c r="T4135" t="s">
        <v>2685</v>
      </c>
      <c r="U4135" s="213">
        <v>52.55</v>
      </c>
      <c r="V4135" t="s">
        <v>170</v>
      </c>
      <c r="W4135" t="s">
        <v>3190</v>
      </c>
      <c r="X4135" t="s">
        <v>3109</v>
      </c>
      <c r="Y4135" t="s">
        <v>3074</v>
      </c>
      <c r="Z4135" t="s">
        <v>4117</v>
      </c>
      <c r="AA4135">
        <v>611520.1</v>
      </c>
      <c r="AB4135" s="210">
        <v>37028.875</v>
      </c>
      <c r="AC4135" s="210">
        <v>37042.875</v>
      </c>
    </row>
    <row r="4136" spans="1:30" x14ac:dyDescent="0.2">
      <c r="A4136" s="44" t="str">
        <f t="shared" si="332"/>
        <v>US Natural Gas Financial</v>
      </c>
      <c r="B4136" s="44" t="str">
        <f t="shared" si="333"/>
        <v>US</v>
      </c>
      <c r="C4136" s="44" t="str">
        <f t="shared" si="334"/>
        <v>Natural Gas</v>
      </c>
      <c r="D4136" s="44" t="str">
        <f t="shared" si="335"/>
        <v>Financial</v>
      </c>
      <c r="E4136" s="44">
        <f>IF(VLOOKUP(S4136,'DD-Lookup'!$J$6:$L$50,3,FALSE)="Monthly",(YEAR(AC4136)-YEAR(AB4136))*12+MONTH(AC4136)-MONTH(AB4136)+1,(AC4136-AB4136+1))</f>
        <v>15</v>
      </c>
      <c r="F4136" s="225">
        <f t="shared" si="336"/>
        <v>75000</v>
      </c>
      <c r="G4136" s="214">
        <v>1249311</v>
      </c>
      <c r="H4136" s="210">
        <v>37026.477835648147</v>
      </c>
      <c r="I4136" t="s">
        <v>3086</v>
      </c>
      <c r="M4136" t="s">
        <v>3795</v>
      </c>
      <c r="N4136" t="s">
        <v>3247</v>
      </c>
      <c r="O4136" t="s">
        <v>135</v>
      </c>
      <c r="P4136" s="211">
        <v>5000</v>
      </c>
      <c r="S4136" t="s">
        <v>3796</v>
      </c>
      <c r="T4136" t="s">
        <v>2685</v>
      </c>
      <c r="U4136" s="213">
        <v>4.51</v>
      </c>
      <c r="V4136" t="s">
        <v>1405</v>
      </c>
      <c r="W4136" t="s">
        <v>3424</v>
      </c>
      <c r="X4136" t="s">
        <v>3425</v>
      </c>
      <c r="Y4136" t="s">
        <v>2803</v>
      </c>
      <c r="Z4136" t="s">
        <v>4117</v>
      </c>
      <c r="AA4136" t="s">
        <v>308</v>
      </c>
      <c r="AB4136" s="210">
        <v>37028.875</v>
      </c>
      <c r="AC4136" s="210">
        <v>37042.875</v>
      </c>
      <c r="AD4136">
        <f>(AC4136-AB4136+1)*SUM(P4136:Q4136)</f>
        <v>75000</v>
      </c>
    </row>
    <row r="4137" spans="1:30" x14ac:dyDescent="0.2">
      <c r="A4137" s="44" t="str">
        <f t="shared" si="332"/>
        <v>US Power Financial</v>
      </c>
      <c r="B4137" s="44" t="str">
        <f t="shared" si="333"/>
        <v>US</v>
      </c>
      <c r="C4137" s="44" t="str">
        <f t="shared" si="334"/>
        <v>Power</v>
      </c>
      <c r="D4137" s="44" t="str">
        <f t="shared" si="335"/>
        <v>Financial</v>
      </c>
      <c r="E4137" s="44">
        <f>IF(VLOOKUP(S4137,'DD-Lookup'!$J$6:$L$50,3,FALSE)="Monthly",(YEAR(AC4137)-YEAR(AB4137))*12+MONTH(AC4137)-MONTH(AB4137)+1,(AC4137-AB4137+1))</f>
        <v>30</v>
      </c>
      <c r="F4137" s="225">
        <f t="shared" si="336"/>
        <v>1500</v>
      </c>
      <c r="G4137" s="214">
        <v>1249312</v>
      </c>
      <c r="H4137" s="210">
        <v>37026.477939814817</v>
      </c>
      <c r="I4137" t="s">
        <v>3287</v>
      </c>
      <c r="M4137" t="s">
        <v>3886</v>
      </c>
      <c r="N4137" t="s">
        <v>3069</v>
      </c>
      <c r="O4137" t="s">
        <v>309</v>
      </c>
      <c r="P4137" s="211">
        <v>50</v>
      </c>
      <c r="S4137" t="s">
        <v>3794</v>
      </c>
      <c r="T4137" t="s">
        <v>2685</v>
      </c>
      <c r="U4137" s="213">
        <v>65.349999999999994</v>
      </c>
      <c r="V4137" t="s">
        <v>170</v>
      </c>
      <c r="W4137" t="s">
        <v>3108</v>
      </c>
      <c r="X4137" t="s">
        <v>3144</v>
      </c>
      <c r="Y4137" t="s">
        <v>3074</v>
      </c>
      <c r="Z4137" t="s">
        <v>4117</v>
      </c>
      <c r="AA4137">
        <v>611521.1</v>
      </c>
      <c r="AB4137" s="210">
        <v>37043.586805555555</v>
      </c>
      <c r="AC4137" s="210">
        <v>37072.586805555555</v>
      </c>
    </row>
    <row r="4138" spans="1:30" x14ac:dyDescent="0.2">
      <c r="A4138" s="44" t="str">
        <f t="shared" si="332"/>
        <v>US Natural Gas Financial</v>
      </c>
      <c r="B4138" s="44" t="str">
        <f t="shared" si="333"/>
        <v>US</v>
      </c>
      <c r="C4138" s="44" t="str">
        <f t="shared" si="334"/>
        <v>Natural Gas</v>
      </c>
      <c r="D4138" s="44" t="str">
        <f t="shared" si="335"/>
        <v>Financial</v>
      </c>
      <c r="E4138" s="44">
        <f>IF(VLOOKUP(S4138,'DD-Lookup'!$J$6:$L$50,3,FALSE)="Monthly",(YEAR(AC4138)-YEAR(AB4138))*12+MONTH(AC4138)-MONTH(AB4138)+1,(AC4138-AB4138+1))</f>
        <v>30</v>
      </c>
      <c r="F4138" s="225">
        <f t="shared" si="336"/>
        <v>300000</v>
      </c>
      <c r="G4138" s="214">
        <v>1249313</v>
      </c>
      <c r="H4138" s="210">
        <v>37026.478148148148</v>
      </c>
      <c r="I4138" t="s">
        <v>3287</v>
      </c>
      <c r="M4138" t="s">
        <v>3795</v>
      </c>
      <c r="N4138" t="s">
        <v>3247</v>
      </c>
      <c r="O4138" t="s">
        <v>3248</v>
      </c>
      <c r="P4138" s="211">
        <v>10000</v>
      </c>
      <c r="S4138" t="s">
        <v>3796</v>
      </c>
      <c r="T4138" t="s">
        <v>2685</v>
      </c>
      <c r="U4138" s="213">
        <v>4.58</v>
      </c>
      <c r="V4138" t="s">
        <v>3288</v>
      </c>
      <c r="W4138" t="s">
        <v>3975</v>
      </c>
      <c r="X4138" t="s">
        <v>3250</v>
      </c>
      <c r="Y4138" t="s">
        <v>2803</v>
      </c>
      <c r="Z4138" t="s">
        <v>4117</v>
      </c>
      <c r="AA4138" t="s">
        <v>310</v>
      </c>
      <c r="AB4138" s="210">
        <v>37043.875</v>
      </c>
      <c r="AC4138" s="210">
        <v>37072.875</v>
      </c>
      <c r="AD4138">
        <f>(AC4138-AB4138+1)*SUM(P4138:Q4138)</f>
        <v>300000</v>
      </c>
    </row>
    <row r="4139" spans="1:30" x14ac:dyDescent="0.2">
      <c r="A4139" s="44" t="str">
        <f t="shared" si="332"/>
        <v>US Natural Gas Financial</v>
      </c>
      <c r="B4139" s="44" t="str">
        <f t="shared" si="333"/>
        <v>US</v>
      </c>
      <c r="C4139" s="44" t="str">
        <f t="shared" si="334"/>
        <v>Natural Gas</v>
      </c>
      <c r="D4139" s="44" t="str">
        <f t="shared" si="335"/>
        <v>Financial</v>
      </c>
      <c r="E4139" s="44">
        <f>IF(VLOOKUP(S4139,'DD-Lookup'!$J$6:$L$50,3,FALSE)="Monthly",(YEAR(AC4139)-YEAR(AB4139))*12+MONTH(AC4139)-MONTH(AB4139)+1,(AC4139-AB4139+1))</f>
        <v>153</v>
      </c>
      <c r="F4139" s="225">
        <f t="shared" si="336"/>
        <v>765000</v>
      </c>
      <c r="G4139" s="214">
        <v>1249315</v>
      </c>
      <c r="H4139" s="210">
        <v>37026.47828703704</v>
      </c>
      <c r="I4139" t="s">
        <v>3324</v>
      </c>
      <c r="M4139" t="s">
        <v>3795</v>
      </c>
      <c r="N4139" t="s">
        <v>3247</v>
      </c>
      <c r="O4139" t="s">
        <v>3430</v>
      </c>
      <c r="P4139" s="211">
        <v>5000</v>
      </c>
      <c r="S4139" t="s">
        <v>3796</v>
      </c>
      <c r="T4139" t="s">
        <v>2685</v>
      </c>
      <c r="U4139" s="213">
        <v>4.68</v>
      </c>
      <c r="V4139" t="s">
        <v>1811</v>
      </c>
      <c r="W4139" t="s">
        <v>3975</v>
      </c>
      <c r="X4139" t="s">
        <v>3250</v>
      </c>
      <c r="Y4139" t="s">
        <v>2803</v>
      </c>
      <c r="Z4139" t="s">
        <v>4117</v>
      </c>
      <c r="AA4139" t="s">
        <v>311</v>
      </c>
      <c r="AB4139" s="210">
        <v>37043</v>
      </c>
      <c r="AC4139" s="210">
        <v>37195</v>
      </c>
      <c r="AD4139">
        <f>(AC4139-AB4139+1)*SUM(P4139:Q4139)</f>
        <v>765000</v>
      </c>
    </row>
    <row r="4140" spans="1:30" x14ac:dyDescent="0.2">
      <c r="A4140" s="44" t="str">
        <f t="shared" si="332"/>
        <v>US Natural Gas Financial</v>
      </c>
      <c r="B4140" s="44" t="str">
        <f t="shared" si="333"/>
        <v>US</v>
      </c>
      <c r="C4140" s="44" t="str">
        <f t="shared" si="334"/>
        <v>Natural Gas</v>
      </c>
      <c r="D4140" s="44" t="str">
        <f t="shared" si="335"/>
        <v>Financial</v>
      </c>
      <c r="E4140" s="44">
        <f>IF(VLOOKUP(S4140,'DD-Lookup'!$J$6:$L$50,3,FALSE)="Monthly",(YEAR(AC4140)-YEAR(AB4140))*12+MONTH(AC4140)-MONTH(AB4140)+1,(AC4140-AB4140+1))</f>
        <v>30</v>
      </c>
      <c r="F4140" s="225">
        <f t="shared" si="336"/>
        <v>3000</v>
      </c>
      <c r="G4140" s="214">
        <v>1249316</v>
      </c>
      <c r="H4140" s="210">
        <v>37026.478321759256</v>
      </c>
      <c r="I4140" t="s">
        <v>3287</v>
      </c>
      <c r="M4140" t="s">
        <v>3795</v>
      </c>
      <c r="N4140" t="s">
        <v>1213</v>
      </c>
      <c r="O4140" t="s">
        <v>1214</v>
      </c>
      <c r="P4140" s="211">
        <v>100</v>
      </c>
      <c r="S4140" t="s">
        <v>1215</v>
      </c>
      <c r="T4140" t="s">
        <v>2685</v>
      </c>
      <c r="U4140" s="213">
        <v>4.7500000000000001E-2</v>
      </c>
      <c r="V4140" t="s">
        <v>3316</v>
      </c>
      <c r="W4140" t="s">
        <v>1216</v>
      </c>
      <c r="X4140" t="s">
        <v>1217</v>
      </c>
      <c r="Y4140" t="s">
        <v>2803</v>
      </c>
      <c r="Z4140" t="s">
        <v>4117</v>
      </c>
      <c r="AA4140" t="s">
        <v>312</v>
      </c>
      <c r="AB4140" s="210">
        <v>37043</v>
      </c>
      <c r="AC4140" s="210">
        <v>37072</v>
      </c>
      <c r="AD4140">
        <f>(AC4140-AB4140+1)*SUM(P4140:Q4140)</f>
        <v>3000</v>
      </c>
    </row>
    <row r="4141" spans="1:30" x14ac:dyDescent="0.2">
      <c r="A4141" s="44" t="str">
        <f t="shared" si="332"/>
        <v>US Natural Gas Financial</v>
      </c>
      <c r="B4141" s="44" t="str">
        <f t="shared" si="333"/>
        <v>US</v>
      </c>
      <c r="C4141" s="44" t="str">
        <f t="shared" si="334"/>
        <v>Natural Gas</v>
      </c>
      <c r="D4141" s="44" t="str">
        <f t="shared" si="335"/>
        <v>Financial</v>
      </c>
      <c r="E4141" s="44">
        <f>IF(VLOOKUP(S4141,'DD-Lookup'!$J$6:$L$50,3,FALSE)="Monthly",(YEAR(AC4141)-YEAR(AB4141))*12+MONTH(AC4141)-MONTH(AB4141)+1,(AC4141-AB4141+1))</f>
        <v>365</v>
      </c>
      <c r="F4141" s="225">
        <f t="shared" si="336"/>
        <v>1825000</v>
      </c>
      <c r="G4141" s="214">
        <v>1249319</v>
      </c>
      <c r="H4141" s="210">
        <v>37026.478368055556</v>
      </c>
      <c r="I4141" t="s">
        <v>3287</v>
      </c>
      <c r="M4141" t="s">
        <v>3795</v>
      </c>
      <c r="N4141" t="s">
        <v>3247</v>
      </c>
      <c r="O4141" t="s">
        <v>3418</v>
      </c>
      <c r="P4141" s="211">
        <v>5000</v>
      </c>
      <c r="S4141" t="s">
        <v>3796</v>
      </c>
      <c r="T4141" t="s">
        <v>2685</v>
      </c>
      <c r="U4141" s="213">
        <v>4.57</v>
      </c>
      <c r="V4141" t="s">
        <v>3288</v>
      </c>
      <c r="W4141" t="s">
        <v>3975</v>
      </c>
      <c r="X4141" t="s">
        <v>3250</v>
      </c>
      <c r="Y4141" t="s">
        <v>2803</v>
      </c>
      <c r="Z4141" t="s">
        <v>4117</v>
      </c>
      <c r="AA4141" t="s">
        <v>313</v>
      </c>
      <c r="AB4141" s="210">
        <v>37257.875</v>
      </c>
      <c r="AC4141" s="210">
        <v>37621.875</v>
      </c>
      <c r="AD4141">
        <f>(AC4141-AB4141+1)*SUM(P4141:Q4141)</f>
        <v>1825000</v>
      </c>
    </row>
    <row r="4142" spans="1:30" x14ac:dyDescent="0.2">
      <c r="A4142" s="44" t="str">
        <f t="shared" si="332"/>
        <v>US Power Physical</v>
      </c>
      <c r="B4142" s="44" t="str">
        <f t="shared" si="333"/>
        <v>US</v>
      </c>
      <c r="C4142" s="44" t="str">
        <f t="shared" si="334"/>
        <v>Power</v>
      </c>
      <c r="D4142" s="44" t="str">
        <f t="shared" si="335"/>
        <v>Physical</v>
      </c>
      <c r="E4142" s="44">
        <f>IF(VLOOKUP(S4142,'DD-Lookup'!$J$6:$L$50,3,FALSE)="Monthly",(YEAR(AC4142)-YEAR(AB4142))*12+MONTH(AC4142)-MONTH(AB4142)+1,(AC4142-AB4142+1))</f>
        <v>15</v>
      </c>
      <c r="F4142" s="225">
        <f t="shared" si="336"/>
        <v>375</v>
      </c>
      <c r="G4142" s="214">
        <v>1249318</v>
      </c>
      <c r="H4142" s="210">
        <v>37026.478368055556</v>
      </c>
      <c r="I4142" t="s">
        <v>3246</v>
      </c>
      <c r="M4142" t="s">
        <v>3886</v>
      </c>
      <c r="N4142" t="s">
        <v>3645</v>
      </c>
      <c r="O4142" t="s">
        <v>2073</v>
      </c>
      <c r="Q4142" s="211">
        <v>25</v>
      </c>
      <c r="S4142" t="s">
        <v>3794</v>
      </c>
      <c r="T4142" t="s">
        <v>2685</v>
      </c>
      <c r="U4142" s="213">
        <v>235</v>
      </c>
      <c r="V4142" t="s">
        <v>1255</v>
      </c>
      <c r="W4142" t="s">
        <v>3659</v>
      </c>
      <c r="X4142" t="s">
        <v>3649</v>
      </c>
      <c r="Y4142" t="s">
        <v>3074</v>
      </c>
      <c r="Z4142" t="s">
        <v>4112</v>
      </c>
      <c r="AA4142">
        <v>611522.1</v>
      </c>
      <c r="AB4142" s="210">
        <v>37028.875</v>
      </c>
      <c r="AC4142" s="210">
        <v>37042.875</v>
      </c>
    </row>
    <row r="4143" spans="1:30" x14ac:dyDescent="0.2">
      <c r="A4143" s="44" t="str">
        <f t="shared" si="332"/>
        <v>US Power Physical</v>
      </c>
      <c r="B4143" s="44" t="str">
        <f t="shared" si="333"/>
        <v>US</v>
      </c>
      <c r="C4143" s="44" t="str">
        <f t="shared" si="334"/>
        <v>Power</v>
      </c>
      <c r="D4143" s="44" t="str">
        <f t="shared" si="335"/>
        <v>Physical</v>
      </c>
      <c r="E4143" s="44">
        <f>IF(VLOOKUP(S4143,'DD-Lookup'!$J$6:$L$50,3,FALSE)="Monthly",(YEAR(AC4143)-YEAR(AB4143))*12+MONTH(AC4143)-MONTH(AB4143)+1,(AC4143-AB4143+1))</f>
        <v>15</v>
      </c>
      <c r="F4143" s="225">
        <f t="shared" si="336"/>
        <v>375</v>
      </c>
      <c r="G4143" s="214">
        <v>1249322</v>
      </c>
      <c r="H4143" s="210">
        <v>37026.478414351855</v>
      </c>
      <c r="I4143" t="s">
        <v>3246</v>
      </c>
      <c r="M4143" t="s">
        <v>3886</v>
      </c>
      <c r="N4143" t="s">
        <v>3650</v>
      </c>
      <c r="O4143" t="s">
        <v>98</v>
      </c>
      <c r="Q4143" s="211">
        <v>25</v>
      </c>
      <c r="S4143" t="s">
        <v>3794</v>
      </c>
      <c r="T4143" t="s">
        <v>2685</v>
      </c>
      <c r="U4143" s="213">
        <v>242</v>
      </c>
      <c r="V4143" t="s">
        <v>1255</v>
      </c>
      <c r="W4143" t="s">
        <v>3672</v>
      </c>
      <c r="X4143" t="s">
        <v>3654</v>
      </c>
      <c r="Y4143" t="s">
        <v>3074</v>
      </c>
      <c r="Z4143" t="s">
        <v>4112</v>
      </c>
      <c r="AA4143">
        <v>611523.1</v>
      </c>
      <c r="AB4143" s="210">
        <v>37028.875</v>
      </c>
      <c r="AC4143" s="210">
        <v>37042.875</v>
      </c>
    </row>
    <row r="4144" spans="1:30" x14ac:dyDescent="0.2">
      <c r="A4144" s="44" t="str">
        <f t="shared" si="332"/>
        <v xml:space="preserve"> Natural Gas Physical</v>
      </c>
      <c r="B4144" s="44" t="str">
        <f t="shared" si="333"/>
        <v/>
      </c>
      <c r="C4144" s="44" t="str">
        <f t="shared" si="334"/>
        <v>Natural Gas</v>
      </c>
      <c r="D4144" s="44" t="str">
        <f t="shared" si="335"/>
        <v>Physical</v>
      </c>
      <c r="E4144" s="44">
        <f>IF(VLOOKUP(S4144,'DD-Lookup'!$J$6:$L$50,3,FALSE)="Monthly",(YEAR(AC4144)-YEAR(AB4144))*12+MONTH(AC4144)-MONTH(AB4144)+1,(AC4144-AB4144+1))</f>
        <v>1</v>
      </c>
      <c r="F4144" s="225">
        <f t="shared" si="336"/>
        <v>10000</v>
      </c>
      <c r="G4144" s="214">
        <v>1249323</v>
      </c>
      <c r="H4144" s="210">
        <v>37026.478495370371</v>
      </c>
      <c r="I4144" t="s">
        <v>1305</v>
      </c>
      <c r="M4144" t="s">
        <v>3795</v>
      </c>
      <c r="N4144" t="s">
        <v>3623</v>
      </c>
      <c r="O4144" t="s">
        <v>3624</v>
      </c>
      <c r="P4144" s="211">
        <v>10000</v>
      </c>
      <c r="S4144" t="s">
        <v>4320</v>
      </c>
      <c r="T4144" t="s">
        <v>3625</v>
      </c>
      <c r="U4144" s="213">
        <v>6.08</v>
      </c>
      <c r="V4144" t="s">
        <v>1455</v>
      </c>
      <c r="W4144" t="s">
        <v>3627</v>
      </c>
      <c r="X4144" t="s">
        <v>3628</v>
      </c>
      <c r="Y4144" t="s">
        <v>3280</v>
      </c>
      <c r="Z4144" t="s">
        <v>4118</v>
      </c>
      <c r="AA4144">
        <v>790844</v>
      </c>
      <c r="AB4144" s="210">
        <v>37026.875</v>
      </c>
      <c r="AC4144" s="210">
        <v>37026.875</v>
      </c>
    </row>
    <row r="4145" spans="1:30" x14ac:dyDescent="0.2">
      <c r="A4145" s="44" t="str">
        <f t="shared" si="332"/>
        <v>US Natural Gas Financial</v>
      </c>
      <c r="B4145" s="44" t="str">
        <f t="shared" si="333"/>
        <v>US</v>
      </c>
      <c r="C4145" s="44" t="str">
        <f t="shared" si="334"/>
        <v>Natural Gas</v>
      </c>
      <c r="D4145" s="44" t="str">
        <f t="shared" si="335"/>
        <v>Financial</v>
      </c>
      <c r="E4145" s="44">
        <f>IF(VLOOKUP(S4145,'DD-Lookup'!$J$6:$L$50,3,FALSE)="Monthly",(YEAR(AC4145)-YEAR(AB4145))*12+MONTH(AC4145)-MONTH(AB4145)+1,(AC4145-AB4145+1))</f>
        <v>153</v>
      </c>
      <c r="F4145" s="225">
        <f t="shared" si="336"/>
        <v>765000</v>
      </c>
      <c r="G4145" s="214">
        <v>1249324</v>
      </c>
      <c r="H4145" s="210">
        <v>37026.478518518517</v>
      </c>
      <c r="I4145" t="s">
        <v>3324</v>
      </c>
      <c r="M4145" t="s">
        <v>3795</v>
      </c>
      <c r="N4145" t="s">
        <v>3247</v>
      </c>
      <c r="O4145" t="s">
        <v>3430</v>
      </c>
      <c r="P4145" s="211">
        <v>5000</v>
      </c>
      <c r="S4145" t="s">
        <v>3796</v>
      </c>
      <c r="T4145" t="s">
        <v>2685</v>
      </c>
      <c r="U4145" s="213">
        <v>4.6749999999999998</v>
      </c>
      <c r="V4145" t="s">
        <v>1811</v>
      </c>
      <c r="W4145" t="s">
        <v>3975</v>
      </c>
      <c r="X4145" t="s">
        <v>3250</v>
      </c>
      <c r="Y4145" t="s">
        <v>2803</v>
      </c>
      <c r="Z4145" t="s">
        <v>4117</v>
      </c>
      <c r="AA4145" t="s">
        <v>314</v>
      </c>
      <c r="AB4145" s="210">
        <v>37043</v>
      </c>
      <c r="AC4145" s="210">
        <v>37195</v>
      </c>
      <c r="AD4145">
        <f>(AC4145-AB4145+1)*SUM(P4145:Q4145)</f>
        <v>765000</v>
      </c>
    </row>
    <row r="4146" spans="1:30" x14ac:dyDescent="0.2">
      <c r="A4146" s="44" t="str">
        <f t="shared" si="332"/>
        <v>US Natural Gas Financial</v>
      </c>
      <c r="B4146" s="44" t="str">
        <f t="shared" si="333"/>
        <v>US</v>
      </c>
      <c r="C4146" s="44" t="str">
        <f t="shared" si="334"/>
        <v>Natural Gas</v>
      </c>
      <c r="D4146" s="44" t="str">
        <f t="shared" si="335"/>
        <v>Financial</v>
      </c>
      <c r="E4146" s="44">
        <f>IF(VLOOKUP(S4146,'DD-Lookup'!$J$6:$L$50,3,FALSE)="Monthly",(YEAR(AC4146)-YEAR(AB4146))*12+MONTH(AC4146)-MONTH(AB4146)+1,(AC4146-AB4146+1))</f>
        <v>30</v>
      </c>
      <c r="F4146" s="225">
        <f t="shared" si="336"/>
        <v>450000</v>
      </c>
      <c r="G4146" s="214">
        <v>1249325</v>
      </c>
      <c r="H4146" s="210">
        <v>37026.478541666664</v>
      </c>
      <c r="I4146" t="s">
        <v>3212</v>
      </c>
      <c r="M4146" t="s">
        <v>3795</v>
      </c>
      <c r="N4146" t="s">
        <v>3247</v>
      </c>
      <c r="O4146" t="s">
        <v>3248</v>
      </c>
      <c r="Q4146" s="211">
        <v>15000</v>
      </c>
      <c r="S4146" t="s">
        <v>3796</v>
      </c>
      <c r="T4146" t="s">
        <v>2685</v>
      </c>
      <c r="U4146" s="213">
        <v>4.58</v>
      </c>
      <c r="V4146" t="s">
        <v>3629</v>
      </c>
      <c r="W4146" t="s">
        <v>3975</v>
      </c>
      <c r="X4146" t="s">
        <v>3250</v>
      </c>
      <c r="Y4146" t="s">
        <v>2803</v>
      </c>
      <c r="Z4146" t="s">
        <v>4117</v>
      </c>
      <c r="AA4146" t="s">
        <v>315</v>
      </c>
      <c r="AB4146" s="210">
        <v>37043.875</v>
      </c>
      <c r="AC4146" s="210">
        <v>37072.875</v>
      </c>
      <c r="AD4146">
        <f>(AC4146-AB4146+1)*SUM(P4146:Q4146)</f>
        <v>450000</v>
      </c>
    </row>
    <row r="4147" spans="1:30" x14ac:dyDescent="0.2">
      <c r="A4147" s="44" t="str">
        <f t="shared" si="332"/>
        <v>US Natural Gas Financial</v>
      </c>
      <c r="B4147" s="44" t="str">
        <f t="shared" si="333"/>
        <v>US</v>
      </c>
      <c r="C4147" s="44" t="str">
        <f t="shared" si="334"/>
        <v>Natural Gas</v>
      </c>
      <c r="D4147" s="44" t="str">
        <f t="shared" si="335"/>
        <v>Financial</v>
      </c>
      <c r="E4147" s="44">
        <f>IF(VLOOKUP(S4147,'DD-Lookup'!$J$6:$L$50,3,FALSE)="Monthly",(YEAR(AC4147)-YEAR(AB4147))*12+MONTH(AC4147)-MONTH(AB4147)+1,(AC4147-AB4147+1))</f>
        <v>15</v>
      </c>
      <c r="F4147" s="225">
        <f t="shared" si="336"/>
        <v>150000</v>
      </c>
      <c r="G4147" s="214">
        <v>1249327</v>
      </c>
      <c r="H4147" s="210">
        <v>37026.478680555556</v>
      </c>
      <c r="I4147" t="s">
        <v>3212</v>
      </c>
      <c r="M4147" t="s">
        <v>3795</v>
      </c>
      <c r="N4147" t="s">
        <v>3247</v>
      </c>
      <c r="O4147" t="s">
        <v>135</v>
      </c>
      <c r="P4147" s="211">
        <v>10000</v>
      </c>
      <c r="S4147" t="s">
        <v>3796</v>
      </c>
      <c r="T4147" t="s">
        <v>2685</v>
      </c>
      <c r="U4147" s="213">
        <v>4.5049999999999999</v>
      </c>
      <c r="V4147" t="s">
        <v>1482</v>
      </c>
      <c r="W4147" t="s">
        <v>3424</v>
      </c>
      <c r="X4147" t="s">
        <v>3425</v>
      </c>
      <c r="Y4147" t="s">
        <v>2803</v>
      </c>
      <c r="Z4147" t="s">
        <v>4117</v>
      </c>
      <c r="AA4147" t="s">
        <v>316</v>
      </c>
      <c r="AB4147" s="210">
        <v>37028.875</v>
      </c>
      <c r="AC4147" s="210">
        <v>37042.875</v>
      </c>
      <c r="AD4147">
        <f>(AC4147-AB4147+1)*SUM(P4147:Q4147)</f>
        <v>150000</v>
      </c>
    </row>
    <row r="4148" spans="1:30" x14ac:dyDescent="0.2">
      <c r="A4148" s="44" t="str">
        <f t="shared" si="332"/>
        <v>US Power Financial</v>
      </c>
      <c r="B4148" s="44" t="str">
        <f t="shared" si="333"/>
        <v>US</v>
      </c>
      <c r="C4148" s="44" t="str">
        <f t="shared" si="334"/>
        <v>Power</v>
      </c>
      <c r="D4148" s="44" t="str">
        <f t="shared" si="335"/>
        <v>Financial</v>
      </c>
      <c r="E4148" s="44">
        <f>IF(VLOOKUP(S4148,'DD-Lookup'!$J$6:$L$50,3,FALSE)="Monthly",(YEAR(AC4148)-YEAR(AB4148))*12+MONTH(AC4148)-MONTH(AB4148)+1,(AC4148-AB4148+1))</f>
        <v>11</v>
      </c>
      <c r="F4148" s="225">
        <f t="shared" si="336"/>
        <v>550</v>
      </c>
      <c r="G4148" s="214">
        <v>1249329</v>
      </c>
      <c r="H4148" s="210">
        <v>37026.478854166664</v>
      </c>
      <c r="I4148" t="s">
        <v>3287</v>
      </c>
      <c r="M4148" t="s">
        <v>3886</v>
      </c>
      <c r="N4148" t="s">
        <v>3069</v>
      </c>
      <c r="O4148" t="s">
        <v>2420</v>
      </c>
      <c r="P4148" s="211">
        <v>50</v>
      </c>
      <c r="S4148" t="s">
        <v>3794</v>
      </c>
      <c r="T4148" t="s">
        <v>2685</v>
      </c>
      <c r="U4148" s="213">
        <v>69</v>
      </c>
      <c r="V4148" t="s">
        <v>170</v>
      </c>
      <c r="W4148" t="s">
        <v>3166</v>
      </c>
      <c r="X4148" t="s">
        <v>3114</v>
      </c>
      <c r="Y4148" t="s">
        <v>3074</v>
      </c>
      <c r="Z4148" t="s">
        <v>4117</v>
      </c>
      <c r="AA4148">
        <v>611525.1</v>
      </c>
      <c r="AB4148" s="210">
        <v>37032.875</v>
      </c>
      <c r="AC4148" s="210">
        <v>37042.875</v>
      </c>
    </row>
    <row r="4149" spans="1:30" x14ac:dyDescent="0.2">
      <c r="A4149" s="44" t="str">
        <f t="shared" si="332"/>
        <v>US Natural Gas Financial</v>
      </c>
      <c r="B4149" s="44" t="str">
        <f t="shared" si="333"/>
        <v>US</v>
      </c>
      <c r="C4149" s="44" t="str">
        <f t="shared" si="334"/>
        <v>Natural Gas</v>
      </c>
      <c r="D4149" s="44" t="str">
        <f t="shared" si="335"/>
        <v>Financial</v>
      </c>
      <c r="E4149" s="44">
        <f>IF(VLOOKUP(S4149,'DD-Lookup'!$J$6:$L$50,3,FALSE)="Monthly",(YEAR(AC4149)-YEAR(AB4149))*12+MONTH(AC4149)-MONTH(AB4149)+1,(AC4149-AB4149+1))</f>
        <v>151</v>
      </c>
      <c r="F4149" s="225">
        <f t="shared" si="336"/>
        <v>755000</v>
      </c>
      <c r="G4149" s="214">
        <v>1249331</v>
      </c>
      <c r="H4149" s="210">
        <v>37026.478946759256</v>
      </c>
      <c r="I4149" t="s">
        <v>3324</v>
      </c>
      <c r="M4149" t="s">
        <v>3795</v>
      </c>
      <c r="N4149" t="s">
        <v>3247</v>
      </c>
      <c r="O4149" t="s">
        <v>3346</v>
      </c>
      <c r="P4149" s="211">
        <v>5000</v>
      </c>
      <c r="S4149" t="s">
        <v>3796</v>
      </c>
      <c r="T4149" t="s">
        <v>2685</v>
      </c>
      <c r="U4149" s="213">
        <v>4.9649999999999999</v>
      </c>
      <c r="V4149" t="s">
        <v>1811</v>
      </c>
      <c r="W4149" t="s">
        <v>3975</v>
      </c>
      <c r="X4149" t="s">
        <v>3250</v>
      </c>
      <c r="Y4149" t="s">
        <v>2803</v>
      </c>
      <c r="Z4149" t="s">
        <v>4117</v>
      </c>
      <c r="AA4149" t="s">
        <v>317</v>
      </c>
      <c r="AB4149" s="210">
        <v>37196</v>
      </c>
      <c r="AC4149" s="210">
        <v>37346</v>
      </c>
      <c r="AD4149">
        <f>(AC4149-AB4149+1)*SUM(P4149:Q4149)</f>
        <v>755000</v>
      </c>
    </row>
    <row r="4150" spans="1:30" x14ac:dyDescent="0.2">
      <c r="A4150" s="44" t="str">
        <f t="shared" si="332"/>
        <v>US Crude Physical</v>
      </c>
      <c r="B4150" s="44" t="str">
        <f t="shared" si="333"/>
        <v>US</v>
      </c>
      <c r="C4150" s="44" t="str">
        <f t="shared" si="334"/>
        <v>Crude</v>
      </c>
      <c r="D4150" s="44" t="str">
        <f t="shared" si="335"/>
        <v>Physical</v>
      </c>
      <c r="E4150" s="44">
        <f>IF(VLOOKUP(S4150,'DD-Lookup'!$J$6:$L$50,3,FALSE)="Monthly",(YEAR(AC4150)-YEAR(AB4150))*12+MONTH(AC4150)-MONTH(AB4150)+1,(AC4150-AB4150+1))</f>
        <v>31</v>
      </c>
      <c r="F4150" s="225">
        <f t="shared" si="336"/>
        <v>93000</v>
      </c>
      <c r="G4150" s="214">
        <v>1249330</v>
      </c>
      <c r="H4150" s="210">
        <v>37026.478946759256</v>
      </c>
      <c r="I4150" t="s">
        <v>3510</v>
      </c>
      <c r="M4150" t="s">
        <v>4216</v>
      </c>
      <c r="N4150" t="s">
        <v>1711</v>
      </c>
      <c r="O4150" t="s">
        <v>58</v>
      </c>
      <c r="P4150" s="211">
        <v>3000</v>
      </c>
      <c r="S4150" t="s">
        <v>1713</v>
      </c>
      <c r="T4150" t="s">
        <v>2685</v>
      </c>
      <c r="U4150" s="213">
        <v>0.11</v>
      </c>
      <c r="V4150" t="s">
        <v>1503</v>
      </c>
      <c r="W4150" t="s">
        <v>1645</v>
      </c>
      <c r="X4150" t="s">
        <v>1715</v>
      </c>
      <c r="Y4150" t="s">
        <v>2803</v>
      </c>
      <c r="Z4150" t="s">
        <v>1716</v>
      </c>
      <c r="AA4150" t="s">
        <v>318</v>
      </c>
      <c r="AB4150" s="210">
        <v>37073.875</v>
      </c>
      <c r="AC4150" s="210">
        <v>37103.875</v>
      </c>
    </row>
    <row r="4151" spans="1:30" x14ac:dyDescent="0.2">
      <c r="A4151" s="44" t="str">
        <f t="shared" si="332"/>
        <v>US Natural Gas Financial</v>
      </c>
      <c r="B4151" s="44" t="str">
        <f t="shared" si="333"/>
        <v>US</v>
      </c>
      <c r="C4151" s="44" t="str">
        <f t="shared" si="334"/>
        <v>Natural Gas</v>
      </c>
      <c r="D4151" s="44" t="str">
        <f t="shared" si="335"/>
        <v>Financial</v>
      </c>
      <c r="E4151" s="44">
        <f>IF(VLOOKUP(S4151,'DD-Lookup'!$J$6:$L$50,3,FALSE)="Monthly",(YEAR(AC4151)-YEAR(AB4151))*12+MONTH(AC4151)-MONTH(AB4151)+1,(AC4151-AB4151+1))</f>
        <v>15</v>
      </c>
      <c r="F4151" s="225">
        <f t="shared" si="336"/>
        <v>225000</v>
      </c>
      <c r="G4151" s="214">
        <v>1249333</v>
      </c>
      <c r="H4151" s="210">
        <v>37026.479143518518</v>
      </c>
      <c r="I4151" t="s">
        <v>3287</v>
      </c>
      <c r="M4151" t="s">
        <v>3795</v>
      </c>
      <c r="N4151" t="s">
        <v>3247</v>
      </c>
      <c r="O4151" t="s">
        <v>319</v>
      </c>
      <c r="P4151" s="211">
        <v>15000</v>
      </c>
      <c r="S4151" t="s">
        <v>3796</v>
      </c>
      <c r="T4151" t="s">
        <v>2685</v>
      </c>
      <c r="U4151" s="213">
        <v>4.58</v>
      </c>
      <c r="V4151" t="s">
        <v>3684</v>
      </c>
      <c r="W4151" t="s">
        <v>3604</v>
      </c>
      <c r="X4151" t="s">
        <v>3605</v>
      </c>
      <c r="Y4151" t="s">
        <v>2803</v>
      </c>
      <c r="Z4151" t="s">
        <v>4117</v>
      </c>
      <c r="AA4151" t="s">
        <v>320</v>
      </c>
      <c r="AB4151" s="210">
        <v>37028.875</v>
      </c>
      <c r="AC4151" s="210">
        <v>37042.875</v>
      </c>
      <c r="AD4151">
        <f>(AC4151-AB4151+1)*SUM(P4151:Q4151)</f>
        <v>225000</v>
      </c>
    </row>
    <row r="4152" spans="1:30" x14ac:dyDescent="0.2">
      <c r="A4152" s="44" t="str">
        <f t="shared" si="332"/>
        <v>US Natural Gas Financial</v>
      </c>
      <c r="B4152" s="44" t="str">
        <f t="shared" si="333"/>
        <v>US</v>
      </c>
      <c r="C4152" s="44" t="str">
        <f t="shared" si="334"/>
        <v>Natural Gas</v>
      </c>
      <c r="D4152" s="44" t="str">
        <f t="shared" si="335"/>
        <v>Financial</v>
      </c>
      <c r="E4152" s="44">
        <f>IF(VLOOKUP(S4152,'DD-Lookup'!$J$6:$L$50,3,FALSE)="Monthly",(YEAR(AC4152)-YEAR(AB4152))*12+MONTH(AC4152)-MONTH(AB4152)+1,(AC4152-AB4152+1))</f>
        <v>30</v>
      </c>
      <c r="F4152" s="225">
        <f t="shared" si="336"/>
        <v>150000</v>
      </c>
      <c r="G4152" s="214">
        <v>1249339</v>
      </c>
      <c r="H4152" s="210">
        <v>37026.479594907411</v>
      </c>
      <c r="I4152" t="s">
        <v>3163</v>
      </c>
      <c r="M4152" t="s">
        <v>3795</v>
      </c>
      <c r="N4152" t="s">
        <v>3247</v>
      </c>
      <c r="O4152" t="s">
        <v>3248</v>
      </c>
      <c r="Q4152" s="211">
        <v>5000</v>
      </c>
      <c r="S4152" t="s">
        <v>3796</v>
      </c>
      <c r="T4152" t="s">
        <v>2685</v>
      </c>
      <c r="U4152" s="213">
        <v>4.5750000000000002</v>
      </c>
      <c r="V4152" t="s">
        <v>1572</v>
      </c>
      <c r="W4152" t="s">
        <v>3975</v>
      </c>
      <c r="X4152" t="s">
        <v>3250</v>
      </c>
      <c r="Y4152" t="s">
        <v>2803</v>
      </c>
      <c r="Z4152" t="s">
        <v>4117</v>
      </c>
      <c r="AA4152" t="s">
        <v>321</v>
      </c>
      <c r="AB4152" s="210">
        <v>37043.875</v>
      </c>
      <c r="AC4152" s="210">
        <v>37072.875</v>
      </c>
      <c r="AD4152">
        <f>(AC4152-AB4152+1)*SUM(P4152:Q4152)</f>
        <v>150000</v>
      </c>
    </row>
    <row r="4153" spans="1:30" x14ac:dyDescent="0.2">
      <c r="A4153" s="44" t="str">
        <f t="shared" si="332"/>
        <v>US Natural Gas Financial</v>
      </c>
      <c r="B4153" s="44" t="str">
        <f t="shared" si="333"/>
        <v>US</v>
      </c>
      <c r="C4153" s="44" t="str">
        <f t="shared" si="334"/>
        <v>Natural Gas</v>
      </c>
      <c r="D4153" s="44" t="str">
        <f t="shared" si="335"/>
        <v>Financial</v>
      </c>
      <c r="E4153" s="44">
        <f>IF(VLOOKUP(S4153,'DD-Lookup'!$J$6:$L$50,3,FALSE)="Monthly",(YEAR(AC4153)-YEAR(AB4153))*12+MONTH(AC4153)-MONTH(AB4153)+1,(AC4153-AB4153+1))</f>
        <v>30</v>
      </c>
      <c r="F4153" s="225">
        <f t="shared" si="336"/>
        <v>300000</v>
      </c>
      <c r="G4153" s="214">
        <v>1249341</v>
      </c>
      <c r="H4153" s="210">
        <v>37026.479641203703</v>
      </c>
      <c r="I4153" t="s">
        <v>3386</v>
      </c>
      <c r="M4153" t="s">
        <v>3795</v>
      </c>
      <c r="N4153" t="s">
        <v>3247</v>
      </c>
      <c r="O4153" t="s">
        <v>3248</v>
      </c>
      <c r="P4153" s="211">
        <v>10000</v>
      </c>
      <c r="S4153" t="s">
        <v>3796</v>
      </c>
      <c r="T4153" t="s">
        <v>2685</v>
      </c>
      <c r="U4153" s="213">
        <v>4.5650000000000004</v>
      </c>
      <c r="V4153" t="s">
        <v>1209</v>
      </c>
      <c r="W4153" t="s">
        <v>3975</v>
      </c>
      <c r="X4153" t="s">
        <v>3250</v>
      </c>
      <c r="Y4153" t="s">
        <v>2803</v>
      </c>
      <c r="Z4153" t="s">
        <v>4117</v>
      </c>
      <c r="AA4153" t="s">
        <v>322</v>
      </c>
      <c r="AB4153" s="210">
        <v>37043.875</v>
      </c>
      <c r="AC4153" s="210">
        <v>37072.875</v>
      </c>
      <c r="AD4153">
        <f>(AC4153-AB4153+1)*SUM(P4153:Q4153)</f>
        <v>300000</v>
      </c>
    </row>
    <row r="4154" spans="1:30" x14ac:dyDescent="0.2">
      <c r="A4154" s="44" t="str">
        <f t="shared" si="332"/>
        <v>US Power Physical</v>
      </c>
      <c r="B4154" s="44" t="str">
        <f t="shared" si="333"/>
        <v>US</v>
      </c>
      <c r="C4154" s="44" t="str">
        <f t="shared" si="334"/>
        <v>Power</v>
      </c>
      <c r="D4154" s="44" t="str">
        <f t="shared" si="335"/>
        <v>Physical</v>
      </c>
      <c r="E4154" s="44">
        <f>IF(VLOOKUP(S4154,'DD-Lookup'!$J$6:$L$50,3,FALSE)="Monthly",(YEAR(AC4154)-YEAR(AB4154))*12+MONTH(AC4154)-MONTH(AB4154)+1,(AC4154-AB4154+1))</f>
        <v>30</v>
      </c>
      <c r="F4154" s="225">
        <f t="shared" si="336"/>
        <v>1500</v>
      </c>
      <c r="G4154" s="214">
        <v>1249340</v>
      </c>
      <c r="H4154" s="210">
        <v>37026.479641203703</v>
      </c>
      <c r="I4154" t="s">
        <v>3785</v>
      </c>
      <c r="M4154" t="s">
        <v>3886</v>
      </c>
      <c r="N4154" t="s">
        <v>3096</v>
      </c>
      <c r="O4154" t="s">
        <v>3184</v>
      </c>
      <c r="P4154" s="211">
        <v>50</v>
      </c>
      <c r="S4154" t="s">
        <v>3794</v>
      </c>
      <c r="T4154" t="s">
        <v>2685</v>
      </c>
      <c r="U4154" s="213">
        <v>61</v>
      </c>
      <c r="V4154" t="s">
        <v>3333</v>
      </c>
      <c r="W4154" t="s">
        <v>3099</v>
      </c>
      <c r="X4154" t="s">
        <v>3144</v>
      </c>
      <c r="Y4154" t="s">
        <v>3074</v>
      </c>
      <c r="Z4154" t="s">
        <v>4112</v>
      </c>
      <c r="AA4154">
        <v>611526.1</v>
      </c>
      <c r="AB4154" s="210">
        <v>37043.710416666669</v>
      </c>
      <c r="AC4154" s="210">
        <v>37072.710416666669</v>
      </c>
    </row>
    <row r="4155" spans="1:30" x14ac:dyDescent="0.2">
      <c r="A4155" s="44" t="str">
        <f t="shared" si="332"/>
        <v xml:space="preserve"> Natural Gas Physical</v>
      </c>
      <c r="B4155" s="44" t="str">
        <f t="shared" si="333"/>
        <v/>
      </c>
      <c r="C4155" s="44" t="str">
        <f t="shared" si="334"/>
        <v>Natural Gas</v>
      </c>
      <c r="D4155" s="44" t="str">
        <f t="shared" si="335"/>
        <v>Physical</v>
      </c>
      <c r="E4155" s="44">
        <f>IF(VLOOKUP(S4155,'DD-Lookup'!$J$6:$L$50,3,FALSE)="Monthly",(YEAR(AC4155)-YEAR(AB4155))*12+MONTH(AC4155)-MONTH(AB4155)+1,(AC4155-AB4155+1))</f>
        <v>30</v>
      </c>
      <c r="F4155" s="225">
        <f t="shared" si="336"/>
        <v>150000</v>
      </c>
      <c r="G4155" s="214">
        <v>1249342</v>
      </c>
      <c r="H4155" s="210">
        <v>37026.479664351849</v>
      </c>
      <c r="I4155" t="s">
        <v>3822</v>
      </c>
      <c r="M4155" t="s">
        <v>3795</v>
      </c>
      <c r="N4155" t="s">
        <v>3623</v>
      </c>
      <c r="O4155" t="s">
        <v>1707</v>
      </c>
      <c r="P4155" s="211">
        <v>5000</v>
      </c>
      <c r="S4155" t="s">
        <v>4320</v>
      </c>
      <c r="T4155" t="s">
        <v>3625</v>
      </c>
      <c r="U4155" s="213">
        <v>6.2450000000000001</v>
      </c>
      <c r="V4155" t="s">
        <v>2256</v>
      </c>
      <c r="W4155" t="s">
        <v>1471</v>
      </c>
      <c r="X4155" t="s">
        <v>3628</v>
      </c>
      <c r="Y4155" t="s">
        <v>3280</v>
      </c>
      <c r="Z4155" t="s">
        <v>4118</v>
      </c>
      <c r="AA4155">
        <v>790847</v>
      </c>
      <c r="AB4155" s="210">
        <v>37043.875</v>
      </c>
      <c r="AC4155" s="210">
        <v>37072.875</v>
      </c>
    </row>
    <row r="4156" spans="1:30" x14ac:dyDescent="0.2">
      <c r="A4156" s="44" t="str">
        <f t="shared" si="332"/>
        <v>US Natural Gas Financial</v>
      </c>
      <c r="B4156" s="44" t="str">
        <f t="shared" si="333"/>
        <v>US</v>
      </c>
      <c r="C4156" s="44" t="str">
        <f t="shared" si="334"/>
        <v>Natural Gas</v>
      </c>
      <c r="D4156" s="44" t="str">
        <f t="shared" si="335"/>
        <v>Financial</v>
      </c>
      <c r="E4156" s="44">
        <f>IF(VLOOKUP(S4156,'DD-Lookup'!$J$6:$L$50,3,FALSE)="Monthly",(YEAR(AC4156)-YEAR(AB4156))*12+MONTH(AC4156)-MONTH(AB4156)+1,(AC4156-AB4156+1))</f>
        <v>30</v>
      </c>
      <c r="F4156" s="225">
        <f t="shared" si="336"/>
        <v>150000</v>
      </c>
      <c r="G4156" s="214">
        <v>1249345</v>
      </c>
      <c r="H4156" s="210">
        <v>37026.480393518519</v>
      </c>
      <c r="I4156" t="s">
        <v>1556</v>
      </c>
      <c r="M4156" t="s">
        <v>3795</v>
      </c>
      <c r="N4156" t="s">
        <v>3247</v>
      </c>
      <c r="O4156" t="s">
        <v>3248</v>
      </c>
      <c r="Q4156" s="211">
        <v>5000</v>
      </c>
      <c r="S4156" t="s">
        <v>3796</v>
      </c>
      <c r="T4156" t="s">
        <v>2685</v>
      </c>
      <c r="U4156" s="213">
        <v>4.57</v>
      </c>
      <c r="V4156" t="s">
        <v>1557</v>
      </c>
      <c r="W4156" t="s">
        <v>3975</v>
      </c>
      <c r="X4156" t="s">
        <v>3250</v>
      </c>
      <c r="Y4156" t="s">
        <v>2803</v>
      </c>
      <c r="Z4156" t="s">
        <v>4117</v>
      </c>
      <c r="AA4156" t="s">
        <v>323</v>
      </c>
      <c r="AB4156" s="210">
        <v>37043.875</v>
      </c>
      <c r="AC4156" s="210">
        <v>37072.875</v>
      </c>
      <c r="AD4156">
        <f>(AC4156-AB4156+1)*SUM(P4156:Q4156)</f>
        <v>150000</v>
      </c>
    </row>
    <row r="4157" spans="1:30" x14ac:dyDescent="0.2">
      <c r="A4157" s="44" t="str">
        <f t="shared" si="332"/>
        <v>US Natural Gas Financial</v>
      </c>
      <c r="B4157" s="44" t="str">
        <f t="shared" si="333"/>
        <v>US</v>
      </c>
      <c r="C4157" s="44" t="str">
        <f t="shared" si="334"/>
        <v>Natural Gas</v>
      </c>
      <c r="D4157" s="44" t="str">
        <f t="shared" si="335"/>
        <v>Financial</v>
      </c>
      <c r="E4157" s="44">
        <f>IF(VLOOKUP(S4157,'DD-Lookup'!$J$6:$L$50,3,FALSE)="Monthly",(YEAR(AC4157)-YEAR(AB4157))*12+MONTH(AC4157)-MONTH(AB4157)+1,(AC4157-AB4157+1))</f>
        <v>30</v>
      </c>
      <c r="F4157" s="225">
        <f t="shared" si="336"/>
        <v>150000</v>
      </c>
      <c r="G4157" s="214">
        <v>1249346</v>
      </c>
      <c r="H4157" s="210">
        <v>37026.480497685188</v>
      </c>
      <c r="I4157" t="s">
        <v>324</v>
      </c>
      <c r="M4157" t="s">
        <v>3795</v>
      </c>
      <c r="N4157" t="s">
        <v>3247</v>
      </c>
      <c r="O4157" t="s">
        <v>3248</v>
      </c>
      <c r="Q4157" s="211">
        <v>5000</v>
      </c>
      <c r="S4157" t="s">
        <v>3796</v>
      </c>
      <c r="T4157" t="s">
        <v>2685</v>
      </c>
      <c r="U4157" s="213">
        <v>4.57</v>
      </c>
      <c r="V4157" t="s">
        <v>325</v>
      </c>
      <c r="W4157" t="s">
        <v>3975</v>
      </c>
      <c r="X4157" t="s">
        <v>3250</v>
      </c>
      <c r="Y4157" t="s">
        <v>2803</v>
      </c>
      <c r="Z4157" t="s">
        <v>4117</v>
      </c>
      <c r="AA4157" t="s">
        <v>326</v>
      </c>
      <c r="AB4157" s="210">
        <v>37043.875</v>
      </c>
      <c r="AC4157" s="210">
        <v>37072.875</v>
      </c>
      <c r="AD4157">
        <f>(AC4157-AB4157+1)*SUM(P4157:Q4157)</f>
        <v>150000</v>
      </c>
    </row>
    <row r="4158" spans="1:30" x14ac:dyDescent="0.2">
      <c r="A4158" s="44" t="str">
        <f t="shared" si="332"/>
        <v>US Power Physical</v>
      </c>
      <c r="B4158" s="44" t="str">
        <f t="shared" si="333"/>
        <v>US</v>
      </c>
      <c r="C4158" s="44" t="str">
        <f t="shared" si="334"/>
        <v>Power</v>
      </c>
      <c r="D4158" s="44" t="str">
        <f t="shared" si="335"/>
        <v>Physical</v>
      </c>
      <c r="E4158" s="44">
        <f>IF(VLOOKUP(S4158,'DD-Lookup'!$J$6:$L$50,3,FALSE)="Monthly",(YEAR(AC4158)-YEAR(AB4158))*12+MONTH(AC4158)-MONTH(AB4158)+1,(AC4158-AB4158+1))</f>
        <v>3</v>
      </c>
      <c r="F4158" s="225">
        <f t="shared" si="336"/>
        <v>150</v>
      </c>
      <c r="G4158" s="214">
        <v>1249347</v>
      </c>
      <c r="H4158" s="210">
        <v>37026.480613425927</v>
      </c>
      <c r="I4158" t="s">
        <v>3822</v>
      </c>
      <c r="M4158" t="s">
        <v>3886</v>
      </c>
      <c r="N4158" t="s">
        <v>3096</v>
      </c>
      <c r="O4158" t="s">
        <v>1993</v>
      </c>
      <c r="P4158" s="211">
        <v>50</v>
      </c>
      <c r="S4158" t="s">
        <v>3794</v>
      </c>
      <c r="T4158" t="s">
        <v>2685</v>
      </c>
      <c r="U4158" s="213">
        <v>52.25</v>
      </c>
      <c r="V4158" t="s">
        <v>3153</v>
      </c>
      <c r="W4158" t="s">
        <v>3138</v>
      </c>
      <c r="X4158" t="s">
        <v>3139</v>
      </c>
      <c r="Y4158" t="s">
        <v>3074</v>
      </c>
      <c r="Z4158" t="s">
        <v>4112</v>
      </c>
      <c r="AA4158">
        <v>611528.1</v>
      </c>
      <c r="AB4158" s="210">
        <v>37040.875</v>
      </c>
      <c r="AC4158" s="210">
        <v>37042.875</v>
      </c>
    </row>
    <row r="4159" spans="1:30" x14ac:dyDescent="0.2">
      <c r="A4159" s="44" t="str">
        <f t="shared" si="332"/>
        <v>US Power Physical</v>
      </c>
      <c r="B4159" s="44" t="str">
        <f t="shared" si="333"/>
        <v>US</v>
      </c>
      <c r="C4159" s="44" t="str">
        <f t="shared" si="334"/>
        <v>Power</v>
      </c>
      <c r="D4159" s="44" t="str">
        <f t="shared" si="335"/>
        <v>Physical</v>
      </c>
      <c r="E4159" s="44">
        <f>IF(VLOOKUP(S4159,'DD-Lookup'!$J$6:$L$50,3,FALSE)="Monthly",(YEAR(AC4159)-YEAR(AB4159))*12+MONTH(AC4159)-MONTH(AB4159)+1,(AC4159-AB4159+1))</f>
        <v>30</v>
      </c>
      <c r="F4159" s="225">
        <f t="shared" si="336"/>
        <v>1500</v>
      </c>
      <c r="G4159" s="214">
        <v>1249348</v>
      </c>
      <c r="H4159" s="210">
        <v>37026.480671296296</v>
      </c>
      <c r="I4159" t="s">
        <v>3145</v>
      </c>
      <c r="M4159" t="s">
        <v>3886</v>
      </c>
      <c r="N4159" t="s">
        <v>3096</v>
      </c>
      <c r="O4159" t="s">
        <v>3217</v>
      </c>
      <c r="P4159" s="211">
        <v>50</v>
      </c>
      <c r="S4159" t="s">
        <v>3794</v>
      </c>
      <c r="T4159" t="s">
        <v>2685</v>
      </c>
      <c r="U4159" s="213">
        <v>56</v>
      </c>
      <c r="V4159" t="s">
        <v>3147</v>
      </c>
      <c r="W4159" t="s">
        <v>3194</v>
      </c>
      <c r="X4159" t="s">
        <v>3148</v>
      </c>
      <c r="Y4159" t="s">
        <v>3074</v>
      </c>
      <c r="Z4159" t="s">
        <v>4112</v>
      </c>
      <c r="AA4159">
        <v>611529.1</v>
      </c>
      <c r="AB4159" s="210">
        <v>37135.71597222222</v>
      </c>
      <c r="AC4159" s="210">
        <v>37164.71597222222</v>
      </c>
    </row>
    <row r="4160" spans="1:30" x14ac:dyDescent="0.2">
      <c r="A4160" s="44" t="str">
        <f t="shared" si="332"/>
        <v>US Natural Gas Financial</v>
      </c>
      <c r="B4160" s="44" t="str">
        <f t="shared" si="333"/>
        <v>US</v>
      </c>
      <c r="C4160" s="44" t="str">
        <f t="shared" si="334"/>
        <v>Natural Gas</v>
      </c>
      <c r="D4160" s="44" t="str">
        <f t="shared" si="335"/>
        <v>Financial</v>
      </c>
      <c r="E4160" s="44">
        <f>IF(VLOOKUP(S4160,'DD-Lookup'!$J$6:$L$50,3,FALSE)="Monthly",(YEAR(AC4160)-YEAR(AB4160))*12+MONTH(AC4160)-MONTH(AB4160)+1,(AC4160-AB4160+1))</f>
        <v>31</v>
      </c>
      <c r="F4160" s="225">
        <f t="shared" si="336"/>
        <v>155000</v>
      </c>
      <c r="G4160" s="214">
        <v>1249349</v>
      </c>
      <c r="H4160" s="210">
        <v>37026.480717592596</v>
      </c>
      <c r="I4160" t="s">
        <v>1056</v>
      </c>
      <c r="M4160" t="s">
        <v>3795</v>
      </c>
      <c r="N4160" t="s">
        <v>3247</v>
      </c>
      <c r="O4160" t="s">
        <v>3269</v>
      </c>
      <c r="Q4160" s="211">
        <v>5000</v>
      </c>
      <c r="S4160" t="s">
        <v>3796</v>
      </c>
      <c r="T4160" t="s">
        <v>2685</v>
      </c>
      <c r="U4160" s="213">
        <v>4.7074999999999996</v>
      </c>
      <c r="V4160" t="s">
        <v>1314</v>
      </c>
      <c r="W4160" t="s">
        <v>3975</v>
      </c>
      <c r="X4160" t="s">
        <v>3250</v>
      </c>
      <c r="Y4160" t="s">
        <v>2803</v>
      </c>
      <c r="Z4160" t="s">
        <v>4117</v>
      </c>
      <c r="AA4160" t="s">
        <v>327</v>
      </c>
      <c r="AB4160" s="210">
        <v>37104.875</v>
      </c>
      <c r="AC4160" s="210">
        <v>37134.875</v>
      </c>
      <c r="AD4160">
        <f>(AC4160-AB4160+1)*SUM(P4160:Q4160)</f>
        <v>155000</v>
      </c>
    </row>
    <row r="4161" spans="1:30" x14ac:dyDescent="0.2">
      <c r="A4161" s="44" t="str">
        <f t="shared" si="332"/>
        <v xml:space="preserve"> Metals Financial</v>
      </c>
      <c r="B4161" s="44" t="str">
        <f t="shared" si="333"/>
        <v/>
      </c>
      <c r="C4161" s="44" t="str">
        <f t="shared" si="334"/>
        <v>Metals</v>
      </c>
      <c r="D4161" s="44" t="str">
        <f t="shared" si="335"/>
        <v>Financial</v>
      </c>
      <c r="E4161" s="44">
        <f>IF(VLOOKUP(S4161,'DD-Lookup'!$J$6:$L$50,3,FALSE)="Monthly",(YEAR(AC4161)-YEAR(AB4161))*12+MONTH(AC4161)-MONTH(AB4161)+1,(AC4161-AB4161+1))</f>
        <v>1</v>
      </c>
      <c r="F4161" s="225">
        <f t="shared" si="336"/>
        <v>20</v>
      </c>
      <c r="G4161" s="214">
        <v>1249354</v>
      </c>
      <c r="H4161" s="210">
        <v>37026.480833333335</v>
      </c>
      <c r="I4161" t="s">
        <v>2967</v>
      </c>
      <c r="M4161" t="s">
        <v>3801</v>
      </c>
      <c r="N4161" t="s">
        <v>2682</v>
      </c>
      <c r="O4161" t="s">
        <v>2683</v>
      </c>
      <c r="P4161" s="211">
        <v>20</v>
      </c>
      <c r="S4161" t="s">
        <v>2684</v>
      </c>
      <c r="T4161" t="s">
        <v>2685</v>
      </c>
      <c r="U4161" s="213">
        <v>1669</v>
      </c>
      <c r="V4161" t="s">
        <v>2968</v>
      </c>
      <c r="W4161" t="s">
        <v>2732</v>
      </c>
      <c r="X4161" t="s">
        <v>2688</v>
      </c>
      <c r="Y4161" t="s">
        <v>2689</v>
      </c>
      <c r="Z4161" t="s">
        <v>2690</v>
      </c>
      <c r="AA4161">
        <v>2130909</v>
      </c>
    </row>
    <row r="4162" spans="1:30" x14ac:dyDescent="0.2">
      <c r="A4162" s="44" t="str">
        <f t="shared" si="332"/>
        <v>US Power Physical</v>
      </c>
      <c r="B4162" s="44" t="str">
        <f t="shared" si="333"/>
        <v>US</v>
      </c>
      <c r="C4162" s="44" t="str">
        <f t="shared" si="334"/>
        <v>Power</v>
      </c>
      <c r="D4162" s="44" t="str">
        <f t="shared" si="335"/>
        <v>Physical</v>
      </c>
      <c r="E4162" s="44">
        <f>IF(VLOOKUP(S4162,'DD-Lookup'!$J$6:$L$50,3,FALSE)="Monthly",(YEAR(AC4162)-YEAR(AB4162))*12+MONTH(AC4162)-MONTH(AB4162)+1,(AC4162-AB4162+1))</f>
        <v>15</v>
      </c>
      <c r="F4162" s="225">
        <f t="shared" si="336"/>
        <v>750</v>
      </c>
      <c r="G4162" s="214">
        <v>1249353</v>
      </c>
      <c r="H4162" s="210">
        <v>37026.480833333335</v>
      </c>
      <c r="I4162" t="s">
        <v>3822</v>
      </c>
      <c r="M4162" t="s">
        <v>3886</v>
      </c>
      <c r="N4162" t="s">
        <v>3096</v>
      </c>
      <c r="O4162" t="s">
        <v>3486</v>
      </c>
      <c r="P4162" s="211">
        <v>50</v>
      </c>
      <c r="S4162" t="s">
        <v>3794</v>
      </c>
      <c r="T4162" t="s">
        <v>2685</v>
      </c>
      <c r="U4162" s="213">
        <v>47</v>
      </c>
      <c r="V4162" t="s">
        <v>3153</v>
      </c>
      <c r="W4162" t="s">
        <v>3138</v>
      </c>
      <c r="X4162" t="s">
        <v>3139</v>
      </c>
      <c r="Y4162" t="s">
        <v>3074</v>
      </c>
      <c r="Z4162" t="s">
        <v>4112</v>
      </c>
      <c r="AA4162">
        <v>611531.1</v>
      </c>
      <c r="AB4162" s="210">
        <v>37028.875</v>
      </c>
      <c r="AC4162" s="210">
        <v>37042.875</v>
      </c>
    </row>
    <row r="4163" spans="1:30" x14ac:dyDescent="0.2">
      <c r="A4163" s="44" t="str">
        <f t="shared" si="332"/>
        <v>US Natural Gas Financial</v>
      </c>
      <c r="B4163" s="44" t="str">
        <f t="shared" si="333"/>
        <v>US</v>
      </c>
      <c r="C4163" s="44" t="str">
        <f t="shared" si="334"/>
        <v>Natural Gas</v>
      </c>
      <c r="D4163" s="44" t="str">
        <f t="shared" si="335"/>
        <v>Financial</v>
      </c>
      <c r="E4163" s="44">
        <f>IF(VLOOKUP(S4163,'DD-Lookup'!$J$6:$L$50,3,FALSE)="Monthly",(YEAR(AC4163)-YEAR(AB4163))*12+MONTH(AC4163)-MONTH(AB4163)+1,(AC4163-AB4163+1))</f>
        <v>30</v>
      </c>
      <c r="F4163" s="225">
        <f t="shared" si="336"/>
        <v>300000</v>
      </c>
      <c r="G4163" s="214">
        <v>1249355</v>
      </c>
      <c r="H4163" s="210">
        <v>37026.480856481481</v>
      </c>
      <c r="I4163" t="s">
        <v>3093</v>
      </c>
      <c r="M4163" t="s">
        <v>3795</v>
      </c>
      <c r="N4163" t="s">
        <v>3247</v>
      </c>
      <c r="O4163" t="s">
        <v>3248</v>
      </c>
      <c r="Q4163" s="211">
        <v>10000</v>
      </c>
      <c r="S4163" t="s">
        <v>3796</v>
      </c>
      <c r="T4163" t="s">
        <v>2685</v>
      </c>
      <c r="U4163" s="213">
        <v>4.5750000000000002</v>
      </c>
      <c r="V4163" t="s">
        <v>191</v>
      </c>
      <c r="W4163" t="s">
        <v>3975</v>
      </c>
      <c r="X4163" t="s">
        <v>3250</v>
      </c>
      <c r="Y4163" t="s">
        <v>2803</v>
      </c>
      <c r="Z4163" t="s">
        <v>4117</v>
      </c>
      <c r="AA4163" t="s">
        <v>328</v>
      </c>
      <c r="AB4163" s="210">
        <v>37043.875</v>
      </c>
      <c r="AC4163" s="210">
        <v>37072.875</v>
      </c>
      <c r="AD4163">
        <f>(AC4163-AB4163+1)*SUM(P4163:Q4163)</f>
        <v>300000</v>
      </c>
    </row>
    <row r="4164" spans="1:30" x14ac:dyDescent="0.2">
      <c r="A4164" s="44" t="str">
        <f t="shared" si="332"/>
        <v>US Crude Financial</v>
      </c>
      <c r="B4164" s="44" t="str">
        <f t="shared" si="333"/>
        <v>US</v>
      </c>
      <c r="C4164" s="44" t="str">
        <f t="shared" si="334"/>
        <v>Crude</v>
      </c>
      <c r="D4164" s="44" t="str">
        <f t="shared" si="335"/>
        <v>Financial</v>
      </c>
      <c r="E4164" s="44">
        <f>IF(VLOOKUP(S4164,'DD-Lookup'!$J$6:$L$50,3,FALSE)="Monthly",(YEAR(AC4164)-YEAR(AB4164))*12+MONTH(AC4164)-MONTH(AB4164)+1,(AC4164-AB4164+1))</f>
        <v>1</v>
      </c>
      <c r="F4164" s="225">
        <f t="shared" si="336"/>
        <v>50000</v>
      </c>
      <c r="G4164" s="214">
        <v>1249356</v>
      </c>
      <c r="H4164" s="210">
        <v>37026.481030092589</v>
      </c>
      <c r="I4164" t="s">
        <v>3246</v>
      </c>
      <c r="M4164" t="s">
        <v>4216</v>
      </c>
      <c r="N4164" t="s">
        <v>3046</v>
      </c>
      <c r="O4164" t="s">
        <v>3047</v>
      </c>
      <c r="Q4164" s="211">
        <v>50000</v>
      </c>
      <c r="S4164" t="s">
        <v>3802</v>
      </c>
      <c r="T4164" t="s">
        <v>2685</v>
      </c>
      <c r="U4164" s="213">
        <v>28.8</v>
      </c>
      <c r="V4164" t="s">
        <v>1514</v>
      </c>
      <c r="W4164" t="s">
        <v>3049</v>
      </c>
      <c r="X4164" t="s">
        <v>3050</v>
      </c>
      <c r="Y4164" t="s">
        <v>2803</v>
      </c>
      <c r="Z4164" t="s">
        <v>4117</v>
      </c>
      <c r="AA4164" t="s">
        <v>329</v>
      </c>
      <c r="AB4164" s="210">
        <v>37043</v>
      </c>
      <c r="AC4164" s="210">
        <v>37072</v>
      </c>
    </row>
    <row r="4165" spans="1:30" x14ac:dyDescent="0.2">
      <c r="A4165" s="44" t="str">
        <f t="shared" si="332"/>
        <v>US Power Physical</v>
      </c>
      <c r="B4165" s="44" t="str">
        <f t="shared" si="333"/>
        <v>US</v>
      </c>
      <c r="C4165" s="44" t="str">
        <f t="shared" si="334"/>
        <v>Power</v>
      </c>
      <c r="D4165" s="44" t="str">
        <f t="shared" si="335"/>
        <v>Physical</v>
      </c>
      <c r="E4165" s="44">
        <f>IF(VLOOKUP(S4165,'DD-Lookup'!$J$6:$L$50,3,FALSE)="Monthly",(YEAR(AC4165)-YEAR(AB4165))*12+MONTH(AC4165)-MONTH(AB4165)+1,(AC4165-AB4165+1))</f>
        <v>30</v>
      </c>
      <c r="F4165" s="225">
        <f t="shared" si="336"/>
        <v>1500</v>
      </c>
      <c r="G4165" s="214">
        <v>1249357</v>
      </c>
      <c r="H4165" s="210">
        <v>37026.481041666666</v>
      </c>
      <c r="I4165" t="s">
        <v>3145</v>
      </c>
      <c r="M4165" t="s">
        <v>3886</v>
      </c>
      <c r="N4165" t="s">
        <v>3096</v>
      </c>
      <c r="O4165" t="s">
        <v>3146</v>
      </c>
      <c r="P4165" s="211">
        <v>50</v>
      </c>
      <c r="S4165" t="s">
        <v>3794</v>
      </c>
      <c r="T4165" t="s">
        <v>2685</v>
      </c>
      <c r="U4165" s="213">
        <v>66</v>
      </c>
      <c r="V4165" t="s">
        <v>3147</v>
      </c>
      <c r="W4165" t="s">
        <v>3113</v>
      </c>
      <c r="X4165" t="s">
        <v>3148</v>
      </c>
      <c r="Y4165" t="s">
        <v>3074</v>
      </c>
      <c r="Z4165" t="s">
        <v>4112</v>
      </c>
      <c r="AA4165">
        <v>611532.1</v>
      </c>
      <c r="AB4165" s="210">
        <v>37043.71597222222</v>
      </c>
      <c r="AC4165" s="210">
        <v>37072.71597222222</v>
      </c>
    </row>
    <row r="4166" spans="1:30" x14ac:dyDescent="0.2">
      <c r="A4166" s="44" t="str">
        <f t="shared" si="332"/>
        <v>US Natural Gas Physical</v>
      </c>
      <c r="B4166" s="44" t="str">
        <f t="shared" si="333"/>
        <v>US</v>
      </c>
      <c r="C4166" s="44" t="str">
        <f t="shared" si="334"/>
        <v>Natural Gas</v>
      </c>
      <c r="D4166" s="44" t="str">
        <f t="shared" si="335"/>
        <v>Physical</v>
      </c>
      <c r="E4166" s="44">
        <f>IF(VLOOKUP(S4166,'DD-Lookup'!$J$6:$L$50,3,FALSE)="Monthly",(YEAR(AC4166)-YEAR(AB4166))*12+MONTH(AC4166)-MONTH(AB4166)+1,(AC4166-AB4166+1))</f>
        <v>1</v>
      </c>
      <c r="F4166" s="225">
        <f t="shared" si="336"/>
        <v>10000</v>
      </c>
      <c r="G4166" s="214">
        <v>1249358</v>
      </c>
      <c r="H4166" s="210">
        <v>37026.481111111112</v>
      </c>
      <c r="I4166" t="s">
        <v>3488</v>
      </c>
      <c r="M4166" t="s">
        <v>3795</v>
      </c>
      <c r="N4166" t="s">
        <v>3275</v>
      </c>
      <c r="O4166" t="s">
        <v>330</v>
      </c>
      <c r="P4166" s="211">
        <v>10000</v>
      </c>
      <c r="S4166" t="s">
        <v>3796</v>
      </c>
      <c r="T4166" t="s">
        <v>2685</v>
      </c>
      <c r="U4166" s="213">
        <v>4.7</v>
      </c>
      <c r="V4166" t="s">
        <v>3490</v>
      </c>
      <c r="W4166" t="s">
        <v>3491</v>
      </c>
      <c r="X4166" t="s">
        <v>3492</v>
      </c>
      <c r="Y4166" t="s">
        <v>3280</v>
      </c>
      <c r="Z4166" t="s">
        <v>4117</v>
      </c>
      <c r="AA4166">
        <v>790850</v>
      </c>
      <c r="AB4166" s="210">
        <v>37028.875</v>
      </c>
      <c r="AC4166" s="210">
        <v>37028.875</v>
      </c>
    </row>
    <row r="4167" spans="1:30" x14ac:dyDescent="0.2">
      <c r="A4167" s="44" t="str">
        <f t="shared" si="332"/>
        <v xml:space="preserve"> Metals Financial</v>
      </c>
      <c r="B4167" s="44" t="str">
        <f t="shared" si="333"/>
        <v/>
      </c>
      <c r="C4167" s="44" t="str">
        <f t="shared" si="334"/>
        <v>Metals</v>
      </c>
      <c r="D4167" s="44" t="str">
        <f t="shared" si="335"/>
        <v>Financial</v>
      </c>
      <c r="E4167" s="44">
        <f>IF(VLOOKUP(S4167,'DD-Lookup'!$J$6:$L$50,3,FALSE)="Monthly",(YEAR(AC4167)-YEAR(AB4167))*12+MONTH(AC4167)-MONTH(AB4167)+1,(AC4167-AB4167+1))</f>
        <v>1</v>
      </c>
      <c r="F4167" s="225">
        <f t="shared" si="336"/>
        <v>20</v>
      </c>
      <c r="G4167" s="214">
        <v>1249359</v>
      </c>
      <c r="H4167" s="210">
        <v>37026.481365740743</v>
      </c>
      <c r="I4167" t="s">
        <v>2186</v>
      </c>
      <c r="M4167" t="s">
        <v>3801</v>
      </c>
      <c r="N4167" t="s">
        <v>2682</v>
      </c>
      <c r="O4167" t="s">
        <v>2683</v>
      </c>
      <c r="P4167" s="211">
        <v>20</v>
      </c>
      <c r="S4167" t="s">
        <v>2684</v>
      </c>
      <c r="T4167" t="s">
        <v>2685</v>
      </c>
      <c r="U4167" s="213">
        <v>1668</v>
      </c>
      <c r="V4167" t="s">
        <v>2187</v>
      </c>
      <c r="W4167" t="s">
        <v>2732</v>
      </c>
      <c r="X4167" t="s">
        <v>2688</v>
      </c>
      <c r="Y4167" t="s">
        <v>2689</v>
      </c>
      <c r="Z4167" t="s">
        <v>2690</v>
      </c>
      <c r="AA4167">
        <v>2130907</v>
      </c>
    </row>
    <row r="4168" spans="1:30" x14ac:dyDescent="0.2">
      <c r="A4168" s="44" t="str">
        <f t="shared" si="332"/>
        <v xml:space="preserve"> Metals Financial</v>
      </c>
      <c r="B4168" s="44" t="str">
        <f t="shared" si="333"/>
        <v/>
      </c>
      <c r="C4168" s="44" t="str">
        <f t="shared" si="334"/>
        <v>Metals</v>
      </c>
      <c r="D4168" s="44" t="str">
        <f t="shared" si="335"/>
        <v>Financial</v>
      </c>
      <c r="E4168" s="44">
        <f>IF(VLOOKUP(S4168,'DD-Lookup'!$J$6:$L$50,3,FALSE)="Monthly",(YEAR(AC4168)-YEAR(AB4168))*12+MONTH(AC4168)-MONTH(AB4168)+1,(AC4168-AB4168+1))</f>
        <v>1</v>
      </c>
      <c r="F4168" s="225">
        <f t="shared" si="336"/>
        <v>2</v>
      </c>
      <c r="G4168" s="214">
        <v>1249360</v>
      </c>
      <c r="H4168" s="210">
        <v>37026.481400462966</v>
      </c>
      <c r="I4168" t="s">
        <v>2943</v>
      </c>
      <c r="M4168" t="s">
        <v>3801</v>
      </c>
      <c r="N4168" t="s">
        <v>2682</v>
      </c>
      <c r="O4168" t="s">
        <v>2683</v>
      </c>
      <c r="Q4168" s="211">
        <v>2</v>
      </c>
      <c r="S4168" t="s">
        <v>2684</v>
      </c>
      <c r="T4168" t="s">
        <v>2685</v>
      </c>
      <c r="U4168" s="213">
        <v>1669</v>
      </c>
      <c r="V4168" t="s">
        <v>2944</v>
      </c>
      <c r="W4168" t="s">
        <v>2732</v>
      </c>
      <c r="X4168" t="s">
        <v>2688</v>
      </c>
      <c r="Y4168" t="s">
        <v>2689</v>
      </c>
      <c r="Z4168" t="s">
        <v>2690</v>
      </c>
      <c r="AA4168">
        <v>2130905</v>
      </c>
    </row>
    <row r="4169" spans="1:30" x14ac:dyDescent="0.2">
      <c r="A4169" s="44" t="str">
        <f t="shared" si="332"/>
        <v>US Crude Financial</v>
      </c>
      <c r="B4169" s="44" t="str">
        <f t="shared" si="333"/>
        <v>US</v>
      </c>
      <c r="C4169" s="44" t="str">
        <f t="shared" si="334"/>
        <v>Crude</v>
      </c>
      <c r="D4169" s="44" t="str">
        <f t="shared" si="335"/>
        <v>Financial</v>
      </c>
      <c r="E4169" s="44">
        <f>IF(VLOOKUP(S4169,'DD-Lookup'!$J$6:$L$50,3,FALSE)="Monthly",(YEAR(AC4169)-YEAR(AB4169))*12+MONTH(AC4169)-MONTH(AB4169)+1,(AC4169-AB4169+1))</f>
        <v>1</v>
      </c>
      <c r="F4169" s="225">
        <f t="shared" si="336"/>
        <v>50000</v>
      </c>
      <c r="G4169" s="214">
        <v>1249361</v>
      </c>
      <c r="H4169" s="210">
        <v>37026.481423611112</v>
      </c>
      <c r="I4169" t="s">
        <v>3045</v>
      </c>
      <c r="M4169" t="s">
        <v>4216</v>
      </c>
      <c r="N4169" t="s">
        <v>3046</v>
      </c>
      <c r="O4169" t="s">
        <v>3047</v>
      </c>
      <c r="P4169" s="211">
        <v>50000</v>
      </c>
      <c r="S4169" t="s">
        <v>3802</v>
      </c>
      <c r="T4169" t="s">
        <v>2685</v>
      </c>
      <c r="U4169" s="213">
        <v>28.78</v>
      </c>
      <c r="V4169" t="s">
        <v>3575</v>
      </c>
      <c r="W4169" t="s">
        <v>3049</v>
      </c>
      <c r="X4169" t="s">
        <v>3050</v>
      </c>
      <c r="Y4169" t="s">
        <v>2803</v>
      </c>
      <c r="Z4169" t="s">
        <v>4117</v>
      </c>
      <c r="AA4169" t="s">
        <v>331</v>
      </c>
      <c r="AB4169" s="210">
        <v>37043</v>
      </c>
      <c r="AC4169" s="210">
        <v>37072</v>
      </c>
    </row>
    <row r="4170" spans="1:30" x14ac:dyDescent="0.2">
      <c r="A4170" s="44" t="str">
        <f t="shared" si="332"/>
        <v>US Natural Gas Financial</v>
      </c>
      <c r="B4170" s="44" t="str">
        <f t="shared" si="333"/>
        <v>US</v>
      </c>
      <c r="C4170" s="44" t="str">
        <f t="shared" si="334"/>
        <v>Natural Gas</v>
      </c>
      <c r="D4170" s="44" t="str">
        <f t="shared" si="335"/>
        <v>Financial</v>
      </c>
      <c r="E4170" s="44">
        <f>IF(VLOOKUP(S4170,'DD-Lookup'!$J$6:$L$50,3,FALSE)="Monthly",(YEAR(AC4170)-YEAR(AB4170))*12+MONTH(AC4170)-MONTH(AB4170)+1,(AC4170-AB4170+1))</f>
        <v>30</v>
      </c>
      <c r="F4170" s="225">
        <f t="shared" si="336"/>
        <v>150000</v>
      </c>
      <c r="G4170" s="214">
        <v>1249363</v>
      </c>
      <c r="H4170" s="210">
        <v>37026.481689814813</v>
      </c>
      <c r="I4170" t="s">
        <v>1630</v>
      </c>
      <c r="M4170" t="s">
        <v>3795</v>
      </c>
      <c r="N4170" t="s">
        <v>3247</v>
      </c>
      <c r="O4170" t="s">
        <v>3248</v>
      </c>
      <c r="P4170" s="211">
        <v>5000</v>
      </c>
      <c r="S4170" t="s">
        <v>3796</v>
      </c>
      <c r="T4170" t="s">
        <v>2685</v>
      </c>
      <c r="U4170" s="213">
        <v>4.5750000000000002</v>
      </c>
      <c r="V4170" t="s">
        <v>1631</v>
      </c>
      <c r="W4170" t="s">
        <v>3975</v>
      </c>
      <c r="X4170" t="s">
        <v>3250</v>
      </c>
      <c r="Y4170" t="s">
        <v>2803</v>
      </c>
      <c r="Z4170" t="s">
        <v>4117</v>
      </c>
      <c r="AA4170" t="s">
        <v>332</v>
      </c>
      <c r="AB4170" s="210">
        <v>37043.875</v>
      </c>
      <c r="AC4170" s="210">
        <v>37072.875</v>
      </c>
      <c r="AD4170">
        <f>(AC4170-AB4170+1)*SUM(P4170:Q4170)</f>
        <v>150000</v>
      </c>
    </row>
    <row r="4171" spans="1:30" x14ac:dyDescent="0.2">
      <c r="A4171" s="44" t="str">
        <f t="shared" ref="A4171:A4234" si="338">B4171&amp;" "&amp;C4171&amp;" "&amp;D4171</f>
        <v xml:space="preserve"> Metals Financial</v>
      </c>
      <c r="B4171" s="44" t="str">
        <f t="shared" ref="B4171:B4234" si="339">IF((LEFT(N4171,2)="US"),"US","")</f>
        <v/>
      </c>
      <c r="C4171" s="44" t="str">
        <f t="shared" ref="C4171:C4234" si="340">M4171</f>
        <v>Metals</v>
      </c>
      <c r="D4171" s="44" t="str">
        <f t="shared" ref="D4171:D4234" si="341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25">
        <f t="shared" ref="F4171:F4234" si="342">E4171*SUM(P4171:Q4171)</f>
        <v>6</v>
      </c>
      <c r="G4171" s="214">
        <v>1249366</v>
      </c>
      <c r="H4171" s="210">
        <v>37026.48201388889</v>
      </c>
      <c r="I4171" t="s">
        <v>3201</v>
      </c>
      <c r="M4171" t="s">
        <v>3801</v>
      </c>
      <c r="N4171" t="s">
        <v>2682</v>
      </c>
      <c r="O4171" t="s">
        <v>2683</v>
      </c>
      <c r="Q4171" s="211">
        <v>6</v>
      </c>
      <c r="S4171" t="s">
        <v>2684</v>
      </c>
      <c r="T4171" t="s">
        <v>2685</v>
      </c>
      <c r="U4171" s="213">
        <v>1669</v>
      </c>
      <c r="V4171" t="s">
        <v>3202</v>
      </c>
      <c r="W4171" t="s">
        <v>2732</v>
      </c>
      <c r="X4171" t="s">
        <v>2688</v>
      </c>
      <c r="Y4171" t="s">
        <v>2689</v>
      </c>
      <c r="Z4171" t="s">
        <v>2690</v>
      </c>
      <c r="AA4171">
        <v>2130903</v>
      </c>
    </row>
    <row r="4172" spans="1:30" x14ac:dyDescent="0.2">
      <c r="A4172" s="44" t="str">
        <f t="shared" si="338"/>
        <v>US Natural Gas Financial</v>
      </c>
      <c r="B4172" s="44" t="str">
        <f t="shared" si="339"/>
        <v>US</v>
      </c>
      <c r="C4172" s="44" t="str">
        <f t="shared" si="340"/>
        <v>Natural Gas</v>
      </c>
      <c r="D4172" s="44" t="str">
        <f t="shared" si="341"/>
        <v>Financial</v>
      </c>
      <c r="E4172" s="44">
        <f>IF(VLOOKUP(S4172,'DD-Lookup'!$J$6:$L$50,3,FALSE)="Monthly",(YEAR(AC4172)-YEAR(AB4172))*12+MONTH(AC4172)-MONTH(AB4172)+1,(AC4172-AB4172+1))</f>
        <v>30</v>
      </c>
      <c r="F4172" s="225">
        <f t="shared" si="342"/>
        <v>150000</v>
      </c>
      <c r="G4172" s="214">
        <v>1249370</v>
      </c>
      <c r="H4172" s="210">
        <v>37026.482268518521</v>
      </c>
      <c r="I4172" t="s">
        <v>1630</v>
      </c>
      <c r="M4172" t="s">
        <v>3795</v>
      </c>
      <c r="N4172" t="s">
        <v>3247</v>
      </c>
      <c r="O4172" t="s">
        <v>3248</v>
      </c>
      <c r="P4172" s="211">
        <v>5000</v>
      </c>
      <c r="S4172" t="s">
        <v>3796</v>
      </c>
      <c r="T4172" t="s">
        <v>2685</v>
      </c>
      <c r="U4172" s="213">
        <v>4.58</v>
      </c>
      <c r="V4172" t="s">
        <v>1631</v>
      </c>
      <c r="W4172" t="s">
        <v>3975</v>
      </c>
      <c r="X4172" t="s">
        <v>3250</v>
      </c>
      <c r="Y4172" t="s">
        <v>2803</v>
      </c>
      <c r="Z4172" t="s">
        <v>4117</v>
      </c>
      <c r="AA4172" t="s">
        <v>333</v>
      </c>
      <c r="AB4172" s="210">
        <v>37043.875</v>
      </c>
      <c r="AC4172" s="210">
        <v>37072.875</v>
      </c>
      <c r="AD4172">
        <f t="shared" ref="AD4172:AD4178" si="343">(AC4172-AB4172+1)*SUM(P4172:Q4172)</f>
        <v>150000</v>
      </c>
    </row>
    <row r="4173" spans="1:30" x14ac:dyDescent="0.2">
      <c r="A4173" s="44" t="str">
        <f t="shared" si="338"/>
        <v>US Natural Gas Financial</v>
      </c>
      <c r="B4173" s="44" t="str">
        <f t="shared" si="339"/>
        <v>US</v>
      </c>
      <c r="C4173" s="44" t="str">
        <f t="shared" si="340"/>
        <v>Natural Gas</v>
      </c>
      <c r="D4173" s="44" t="str">
        <f t="shared" si="341"/>
        <v>Financial</v>
      </c>
      <c r="E4173" s="44">
        <f>IF(VLOOKUP(S4173,'DD-Lookup'!$J$6:$L$50,3,FALSE)="Monthly",(YEAR(AC4173)-YEAR(AB4173))*12+MONTH(AC4173)-MONTH(AB4173)+1,(AC4173-AB4173+1))</f>
        <v>15</v>
      </c>
      <c r="F4173" s="225">
        <f t="shared" si="342"/>
        <v>75000</v>
      </c>
      <c r="G4173" s="214">
        <v>1249376</v>
      </c>
      <c r="H4173" s="210">
        <v>37026.482511574075</v>
      </c>
      <c r="I4173" t="s">
        <v>3268</v>
      </c>
      <c r="M4173" t="s">
        <v>3795</v>
      </c>
      <c r="N4173" t="s">
        <v>3247</v>
      </c>
      <c r="O4173" t="s">
        <v>135</v>
      </c>
      <c r="Q4173" s="211">
        <v>5000</v>
      </c>
      <c r="S4173" t="s">
        <v>3796</v>
      </c>
      <c r="T4173" t="s">
        <v>2685</v>
      </c>
      <c r="U4173" s="213">
        <v>4.51</v>
      </c>
      <c r="V4173" t="s">
        <v>3270</v>
      </c>
      <c r="W4173" t="s">
        <v>3424</v>
      </c>
      <c r="X4173" t="s">
        <v>3425</v>
      </c>
      <c r="Y4173" t="s">
        <v>2803</v>
      </c>
      <c r="Z4173" t="s">
        <v>4117</v>
      </c>
      <c r="AA4173" t="s">
        <v>334</v>
      </c>
      <c r="AB4173" s="210">
        <v>37028.875</v>
      </c>
      <c r="AC4173" s="210">
        <v>37042.875</v>
      </c>
      <c r="AD4173">
        <f t="shared" si="343"/>
        <v>75000</v>
      </c>
    </row>
    <row r="4174" spans="1:30" x14ac:dyDescent="0.2">
      <c r="A4174" s="44" t="str">
        <f t="shared" si="338"/>
        <v>US Natural Gas Financial</v>
      </c>
      <c r="B4174" s="44" t="str">
        <f t="shared" si="339"/>
        <v>US</v>
      </c>
      <c r="C4174" s="44" t="str">
        <f t="shared" si="340"/>
        <v>Natural Gas</v>
      </c>
      <c r="D4174" s="44" t="str">
        <f t="shared" si="341"/>
        <v>Financial</v>
      </c>
      <c r="E4174" s="44">
        <f>IF(VLOOKUP(S4174,'DD-Lookup'!$J$6:$L$50,3,FALSE)="Monthly",(YEAR(AC4174)-YEAR(AB4174))*12+MONTH(AC4174)-MONTH(AB4174)+1,(AC4174-AB4174+1))</f>
        <v>30</v>
      </c>
      <c r="F4174" s="225">
        <f t="shared" si="342"/>
        <v>3000</v>
      </c>
      <c r="G4174" s="214">
        <v>1249377</v>
      </c>
      <c r="H4174" s="210">
        <v>37026.482824074075</v>
      </c>
      <c r="I4174" t="s">
        <v>3287</v>
      </c>
      <c r="M4174" t="s">
        <v>3795</v>
      </c>
      <c r="N4174" t="s">
        <v>1213</v>
      </c>
      <c r="O4174" t="s">
        <v>1214</v>
      </c>
      <c r="P4174" s="211">
        <v>100</v>
      </c>
      <c r="S4174" t="s">
        <v>1215</v>
      </c>
      <c r="T4174" t="s">
        <v>2685</v>
      </c>
      <c r="U4174" s="213">
        <v>4.7500000000000001E-2</v>
      </c>
      <c r="V4174" t="s">
        <v>3316</v>
      </c>
      <c r="W4174" t="s">
        <v>1216</v>
      </c>
      <c r="X4174" t="s">
        <v>1217</v>
      </c>
      <c r="Y4174" t="s">
        <v>2803</v>
      </c>
      <c r="Z4174" t="s">
        <v>4117</v>
      </c>
      <c r="AA4174" t="s">
        <v>335</v>
      </c>
      <c r="AB4174" s="210">
        <v>37043</v>
      </c>
      <c r="AC4174" s="210">
        <v>37072</v>
      </c>
      <c r="AD4174">
        <f t="shared" si="343"/>
        <v>3000</v>
      </c>
    </row>
    <row r="4175" spans="1:30" x14ac:dyDescent="0.2">
      <c r="A4175" s="44" t="str">
        <f t="shared" si="338"/>
        <v>US Natural Gas Financial</v>
      </c>
      <c r="B4175" s="44" t="str">
        <f t="shared" si="339"/>
        <v>US</v>
      </c>
      <c r="C4175" s="44" t="str">
        <f t="shared" si="340"/>
        <v>Natural Gas</v>
      </c>
      <c r="D4175" s="44" t="str">
        <f t="shared" si="341"/>
        <v>Financial</v>
      </c>
      <c r="E4175" s="44">
        <f>IF(VLOOKUP(S4175,'DD-Lookup'!$J$6:$L$50,3,FALSE)="Monthly",(YEAR(AC4175)-YEAR(AB4175))*12+MONTH(AC4175)-MONTH(AB4175)+1,(AC4175-AB4175+1))</f>
        <v>15</v>
      </c>
      <c r="F4175" s="225">
        <f t="shared" si="342"/>
        <v>75000</v>
      </c>
      <c r="G4175" s="214">
        <v>1249379</v>
      </c>
      <c r="H4175" s="210">
        <v>37026.483217592591</v>
      </c>
      <c r="I4175" t="s">
        <v>3287</v>
      </c>
      <c r="M4175" t="s">
        <v>3795</v>
      </c>
      <c r="N4175" t="s">
        <v>3247</v>
      </c>
      <c r="O4175" t="s">
        <v>319</v>
      </c>
      <c r="P4175" s="211">
        <v>5000</v>
      </c>
      <c r="S4175" t="s">
        <v>3796</v>
      </c>
      <c r="T4175" t="s">
        <v>2685</v>
      </c>
      <c r="U4175" s="213">
        <v>4.58</v>
      </c>
      <c r="V4175" t="s">
        <v>3684</v>
      </c>
      <c r="W4175" t="s">
        <v>3604</v>
      </c>
      <c r="X4175" t="s">
        <v>3605</v>
      </c>
      <c r="Y4175" t="s">
        <v>2803</v>
      </c>
      <c r="Z4175" t="s">
        <v>4117</v>
      </c>
      <c r="AA4175" t="s">
        <v>336</v>
      </c>
      <c r="AB4175" s="210">
        <v>37028.875</v>
      </c>
      <c r="AC4175" s="210">
        <v>37042.875</v>
      </c>
      <c r="AD4175">
        <f t="shared" si="343"/>
        <v>75000</v>
      </c>
    </row>
    <row r="4176" spans="1:30" x14ac:dyDescent="0.2">
      <c r="A4176" s="44" t="str">
        <f t="shared" si="338"/>
        <v>US Natural Gas Financial</v>
      </c>
      <c r="B4176" s="44" t="str">
        <f t="shared" si="339"/>
        <v>US</v>
      </c>
      <c r="C4176" s="44" t="str">
        <f t="shared" si="340"/>
        <v>Natural Gas</v>
      </c>
      <c r="D4176" s="44" t="str">
        <f t="shared" si="341"/>
        <v>Financial</v>
      </c>
      <c r="E4176" s="44">
        <f>IF(VLOOKUP(S4176,'DD-Lookup'!$J$6:$L$50,3,FALSE)="Monthly",(YEAR(AC4176)-YEAR(AB4176))*12+MONTH(AC4176)-MONTH(AB4176)+1,(AC4176-AB4176+1))</f>
        <v>30</v>
      </c>
      <c r="F4176" s="225">
        <f t="shared" si="342"/>
        <v>150000</v>
      </c>
      <c r="G4176" s="214">
        <v>1249381</v>
      </c>
      <c r="H4176" s="210">
        <v>37026.483344907407</v>
      </c>
      <c r="I4176" t="s">
        <v>3822</v>
      </c>
      <c r="M4176" t="s">
        <v>3795</v>
      </c>
      <c r="N4176" t="s">
        <v>3247</v>
      </c>
      <c r="O4176" t="s">
        <v>3248</v>
      </c>
      <c r="P4176" s="211">
        <v>5000</v>
      </c>
      <c r="S4176" t="s">
        <v>3796</v>
      </c>
      <c r="T4176" t="s">
        <v>2685</v>
      </c>
      <c r="U4176" s="213">
        <v>4.58</v>
      </c>
      <c r="V4176" t="s">
        <v>1725</v>
      </c>
      <c r="W4176" t="s">
        <v>3975</v>
      </c>
      <c r="X4176" t="s">
        <v>3250</v>
      </c>
      <c r="Y4176" t="s">
        <v>2803</v>
      </c>
      <c r="Z4176" t="s">
        <v>4117</v>
      </c>
      <c r="AA4176" t="s">
        <v>337</v>
      </c>
      <c r="AB4176" s="210">
        <v>37043.875</v>
      </c>
      <c r="AC4176" s="210">
        <v>37072.875</v>
      </c>
      <c r="AD4176">
        <f t="shared" si="343"/>
        <v>150000</v>
      </c>
    </row>
    <row r="4177" spans="1:30" x14ac:dyDescent="0.2">
      <c r="A4177" s="44" t="str">
        <f t="shared" si="338"/>
        <v>US Natural Gas Financial</v>
      </c>
      <c r="B4177" s="44" t="str">
        <f t="shared" si="339"/>
        <v>US</v>
      </c>
      <c r="C4177" s="44" t="str">
        <f t="shared" si="340"/>
        <v>Natural Gas</v>
      </c>
      <c r="D4177" s="44" t="str">
        <f t="shared" si="341"/>
        <v>Financial</v>
      </c>
      <c r="E4177" s="44">
        <f>IF(VLOOKUP(S4177,'DD-Lookup'!$J$6:$L$50,3,FALSE)="Monthly",(YEAR(AC4177)-YEAR(AB4177))*12+MONTH(AC4177)-MONTH(AB4177)+1,(AC4177-AB4177+1))</f>
        <v>30</v>
      </c>
      <c r="F4177" s="225">
        <f t="shared" si="342"/>
        <v>3000</v>
      </c>
      <c r="G4177" s="214">
        <v>1249382</v>
      </c>
      <c r="H4177" s="210">
        <v>37026.483564814815</v>
      </c>
      <c r="I4177" t="s">
        <v>3287</v>
      </c>
      <c r="M4177" t="s">
        <v>3795</v>
      </c>
      <c r="N4177" t="s">
        <v>1213</v>
      </c>
      <c r="O4177" t="s">
        <v>1214</v>
      </c>
      <c r="P4177" s="211">
        <v>100</v>
      </c>
      <c r="S4177" t="s">
        <v>1215</v>
      </c>
      <c r="T4177" t="s">
        <v>2685</v>
      </c>
      <c r="U4177" s="213">
        <v>4.7500000000000001E-2</v>
      </c>
      <c r="V4177" t="s">
        <v>3316</v>
      </c>
      <c r="W4177" t="s">
        <v>1216</v>
      </c>
      <c r="X4177" t="s">
        <v>1217</v>
      </c>
      <c r="Y4177" t="s">
        <v>2803</v>
      </c>
      <c r="Z4177" t="s">
        <v>4117</v>
      </c>
      <c r="AA4177" t="s">
        <v>338</v>
      </c>
      <c r="AB4177" s="210">
        <v>37043</v>
      </c>
      <c r="AC4177" s="210">
        <v>37072</v>
      </c>
      <c r="AD4177">
        <f t="shared" si="343"/>
        <v>3000</v>
      </c>
    </row>
    <row r="4178" spans="1:30" x14ac:dyDescent="0.2">
      <c r="A4178" s="44" t="str">
        <f t="shared" si="338"/>
        <v>US Natural Gas Financial</v>
      </c>
      <c r="B4178" s="44" t="str">
        <f t="shared" si="339"/>
        <v>US</v>
      </c>
      <c r="C4178" s="44" t="str">
        <f t="shared" si="340"/>
        <v>Natural Gas</v>
      </c>
      <c r="D4178" s="44" t="str">
        <f t="shared" si="341"/>
        <v>Financial</v>
      </c>
      <c r="E4178" s="44">
        <f>IF(VLOOKUP(S4178,'DD-Lookup'!$J$6:$L$50,3,FALSE)="Monthly",(YEAR(AC4178)-YEAR(AB4178))*12+MONTH(AC4178)-MONTH(AB4178)+1,(AC4178-AB4178+1))</f>
        <v>15</v>
      </c>
      <c r="F4178" s="225">
        <f t="shared" si="342"/>
        <v>225000</v>
      </c>
      <c r="G4178" s="214">
        <v>1249384</v>
      </c>
      <c r="H4178" s="210">
        <v>37026.483657407407</v>
      </c>
      <c r="I4178" t="s">
        <v>3268</v>
      </c>
      <c r="M4178" t="s">
        <v>3795</v>
      </c>
      <c r="N4178" t="s">
        <v>3247</v>
      </c>
      <c r="O4178" t="s">
        <v>135</v>
      </c>
      <c r="Q4178" s="211">
        <v>15000</v>
      </c>
      <c r="S4178" t="s">
        <v>3796</v>
      </c>
      <c r="T4178" t="s">
        <v>2685</v>
      </c>
      <c r="U4178" s="213">
        <v>4.51</v>
      </c>
      <c r="V4178" t="s">
        <v>3270</v>
      </c>
      <c r="W4178" t="s">
        <v>3424</v>
      </c>
      <c r="X4178" t="s">
        <v>3425</v>
      </c>
      <c r="Y4178" t="s">
        <v>2803</v>
      </c>
      <c r="Z4178" t="s">
        <v>4117</v>
      </c>
      <c r="AA4178" t="s">
        <v>339</v>
      </c>
      <c r="AB4178" s="210">
        <v>37028.875</v>
      </c>
      <c r="AC4178" s="210">
        <v>37042.875</v>
      </c>
      <c r="AD4178">
        <f t="shared" si="343"/>
        <v>225000</v>
      </c>
    </row>
    <row r="4179" spans="1:30" x14ac:dyDescent="0.2">
      <c r="A4179" s="44" t="str">
        <f t="shared" si="338"/>
        <v>US Natural Gas Physical</v>
      </c>
      <c r="B4179" s="44" t="str">
        <f t="shared" si="339"/>
        <v>US</v>
      </c>
      <c r="C4179" s="44" t="str">
        <f t="shared" si="340"/>
        <v>Natural Gas</v>
      </c>
      <c r="D4179" s="44" t="str">
        <f t="shared" si="341"/>
        <v>Physical</v>
      </c>
      <c r="E4179" s="44">
        <f>IF(VLOOKUP(S4179,'DD-Lookup'!$J$6:$L$50,3,FALSE)="Monthly",(YEAR(AC4179)-YEAR(AB4179))*12+MONTH(AC4179)-MONTH(AB4179)+1,(AC4179-AB4179+1))</f>
        <v>30</v>
      </c>
      <c r="F4179" s="225">
        <f t="shared" si="342"/>
        <v>75000</v>
      </c>
      <c r="G4179" s="214">
        <v>1249386</v>
      </c>
      <c r="H4179" s="210">
        <v>37026.483726851853</v>
      </c>
      <c r="I4179" t="s">
        <v>3488</v>
      </c>
      <c r="M4179" t="s">
        <v>3795</v>
      </c>
      <c r="N4179" t="s">
        <v>3275</v>
      </c>
      <c r="O4179" t="s">
        <v>188</v>
      </c>
      <c r="P4179" s="211">
        <v>2500</v>
      </c>
      <c r="S4179" t="s">
        <v>3796</v>
      </c>
      <c r="T4179" t="s">
        <v>2685</v>
      </c>
      <c r="U4179" s="213">
        <v>4.7925000000000004</v>
      </c>
      <c r="V4179" t="s">
        <v>3490</v>
      </c>
      <c r="W4179" t="s">
        <v>3491</v>
      </c>
      <c r="X4179" t="s">
        <v>3492</v>
      </c>
      <c r="Y4179" t="s">
        <v>3280</v>
      </c>
      <c r="Z4179" t="s">
        <v>4117</v>
      </c>
      <c r="AA4179" t="s">
        <v>340</v>
      </c>
      <c r="AB4179" s="210">
        <v>37043.875</v>
      </c>
      <c r="AC4179" s="210">
        <v>37072.875</v>
      </c>
    </row>
    <row r="4180" spans="1:30" x14ac:dyDescent="0.2">
      <c r="A4180" s="44" t="str">
        <f t="shared" si="338"/>
        <v>US Natural Gas Financial</v>
      </c>
      <c r="B4180" s="44" t="str">
        <f t="shared" si="339"/>
        <v>US</v>
      </c>
      <c r="C4180" s="44" t="str">
        <f t="shared" si="340"/>
        <v>Natural Gas</v>
      </c>
      <c r="D4180" s="44" t="str">
        <f t="shared" si="341"/>
        <v>Financial</v>
      </c>
      <c r="E4180" s="44">
        <f>IF(VLOOKUP(S4180,'DD-Lookup'!$J$6:$L$50,3,FALSE)="Monthly",(YEAR(AC4180)-YEAR(AB4180))*12+MONTH(AC4180)-MONTH(AB4180)+1,(AC4180-AB4180+1))</f>
        <v>30</v>
      </c>
      <c r="F4180" s="225">
        <f t="shared" si="342"/>
        <v>3000</v>
      </c>
      <c r="G4180" s="214">
        <v>1249389</v>
      </c>
      <c r="H4180" s="210">
        <v>37026.483796296299</v>
      </c>
      <c r="I4180" t="s">
        <v>3246</v>
      </c>
      <c r="M4180" t="s">
        <v>3795</v>
      </c>
      <c r="N4180" t="s">
        <v>1213</v>
      </c>
      <c r="O4180" t="s">
        <v>1214</v>
      </c>
      <c r="P4180" s="211">
        <v>100</v>
      </c>
      <c r="S4180" t="s">
        <v>1215</v>
      </c>
      <c r="T4180" t="s">
        <v>2685</v>
      </c>
      <c r="U4180" s="213">
        <v>4.7500000000000001E-2</v>
      </c>
      <c r="V4180" t="s">
        <v>1183</v>
      </c>
      <c r="W4180" t="s">
        <v>1216</v>
      </c>
      <c r="X4180" t="s">
        <v>1217</v>
      </c>
      <c r="Y4180" t="s">
        <v>2803</v>
      </c>
      <c r="Z4180" t="s">
        <v>4117</v>
      </c>
      <c r="AA4180" t="s">
        <v>341</v>
      </c>
      <c r="AB4180" s="210">
        <v>37043</v>
      </c>
      <c r="AC4180" s="210">
        <v>37072</v>
      </c>
      <c r="AD4180">
        <f>(AC4180-AB4180+1)*SUM(P4180:Q4180)</f>
        <v>3000</v>
      </c>
    </row>
    <row r="4181" spans="1:30" x14ac:dyDescent="0.2">
      <c r="A4181" s="44" t="str">
        <f t="shared" si="338"/>
        <v>US Natural Gas Financial</v>
      </c>
      <c r="B4181" s="44" t="str">
        <f t="shared" si="339"/>
        <v>US</v>
      </c>
      <c r="C4181" s="44" t="str">
        <f t="shared" si="340"/>
        <v>Natural Gas</v>
      </c>
      <c r="D4181" s="44" t="str">
        <f t="shared" si="341"/>
        <v>Financial</v>
      </c>
      <c r="E4181" s="44">
        <f>IF(VLOOKUP(S4181,'DD-Lookup'!$J$6:$L$50,3,FALSE)="Monthly",(YEAR(AC4181)-YEAR(AB4181))*12+MONTH(AC4181)-MONTH(AB4181)+1,(AC4181-AB4181+1))</f>
        <v>30</v>
      </c>
      <c r="F4181" s="225">
        <f t="shared" si="342"/>
        <v>3000</v>
      </c>
      <c r="G4181" s="214">
        <v>1249391</v>
      </c>
      <c r="H4181" s="210">
        <v>37026.483912037038</v>
      </c>
      <c r="I4181" t="s">
        <v>3246</v>
      </c>
      <c r="M4181" t="s">
        <v>3795</v>
      </c>
      <c r="N4181" t="s">
        <v>1213</v>
      </c>
      <c r="O4181" t="s">
        <v>1214</v>
      </c>
      <c r="P4181" s="211">
        <v>100</v>
      </c>
      <c r="S4181" t="s">
        <v>1215</v>
      </c>
      <c r="T4181" t="s">
        <v>2685</v>
      </c>
      <c r="U4181" s="213">
        <v>4.7500000000000001E-2</v>
      </c>
      <c r="V4181" t="s">
        <v>1183</v>
      </c>
      <c r="W4181" t="s">
        <v>1216</v>
      </c>
      <c r="X4181" t="s">
        <v>1217</v>
      </c>
      <c r="Y4181" t="s">
        <v>2803</v>
      </c>
      <c r="Z4181" t="s">
        <v>4117</v>
      </c>
      <c r="AA4181" t="s">
        <v>342</v>
      </c>
      <c r="AB4181" s="210">
        <v>37043</v>
      </c>
      <c r="AC4181" s="210">
        <v>37072</v>
      </c>
      <c r="AD4181">
        <f>(AC4181-AB4181+1)*SUM(P4181:Q4181)</f>
        <v>3000</v>
      </c>
    </row>
    <row r="4182" spans="1:30" x14ac:dyDescent="0.2">
      <c r="A4182" s="44" t="str">
        <f t="shared" si="338"/>
        <v>US Natural Gas Financial</v>
      </c>
      <c r="B4182" s="44" t="str">
        <f t="shared" si="339"/>
        <v>US</v>
      </c>
      <c r="C4182" s="44" t="str">
        <f t="shared" si="340"/>
        <v>Natural Gas</v>
      </c>
      <c r="D4182" s="44" t="str">
        <f t="shared" si="341"/>
        <v>Financial</v>
      </c>
      <c r="E4182" s="44">
        <f>IF(VLOOKUP(S4182,'DD-Lookup'!$J$6:$L$50,3,FALSE)="Monthly",(YEAR(AC4182)-YEAR(AB4182))*12+MONTH(AC4182)-MONTH(AB4182)+1,(AC4182-AB4182+1))</f>
        <v>153</v>
      </c>
      <c r="F4182" s="225">
        <f t="shared" si="342"/>
        <v>765000</v>
      </c>
      <c r="G4182" s="214">
        <v>1249393</v>
      </c>
      <c r="H4182" s="210">
        <v>37026.483958333331</v>
      </c>
      <c r="I4182" t="s">
        <v>3389</v>
      </c>
      <c r="M4182" t="s">
        <v>3795</v>
      </c>
      <c r="N4182" t="s">
        <v>3247</v>
      </c>
      <c r="O4182" t="s">
        <v>3430</v>
      </c>
      <c r="P4182" s="211">
        <v>5000</v>
      </c>
      <c r="S4182" t="s">
        <v>3796</v>
      </c>
      <c r="T4182" t="s">
        <v>2685</v>
      </c>
      <c r="U4182" s="213">
        <v>4.6749999999999998</v>
      </c>
      <c r="V4182" t="s">
        <v>1659</v>
      </c>
      <c r="W4182" t="s">
        <v>3975</v>
      </c>
      <c r="X4182" t="s">
        <v>3250</v>
      </c>
      <c r="Y4182" t="s">
        <v>2803</v>
      </c>
      <c r="Z4182" t="s">
        <v>4117</v>
      </c>
      <c r="AA4182" t="s">
        <v>343</v>
      </c>
      <c r="AB4182" s="210">
        <v>37043</v>
      </c>
      <c r="AC4182" s="210">
        <v>37195</v>
      </c>
      <c r="AD4182">
        <f>(AC4182-AB4182+1)*SUM(P4182:Q4182)</f>
        <v>765000</v>
      </c>
    </row>
    <row r="4183" spans="1:30" x14ac:dyDescent="0.2">
      <c r="A4183" s="44" t="str">
        <f t="shared" si="338"/>
        <v>US Natural Gas Financial</v>
      </c>
      <c r="B4183" s="44" t="str">
        <f t="shared" si="339"/>
        <v>US</v>
      </c>
      <c r="C4183" s="44" t="str">
        <f t="shared" si="340"/>
        <v>Natural Gas</v>
      </c>
      <c r="D4183" s="44" t="str">
        <f t="shared" si="341"/>
        <v>Financial</v>
      </c>
      <c r="E4183" s="44">
        <f>IF(VLOOKUP(S4183,'DD-Lookup'!$J$6:$L$50,3,FALSE)="Monthly",(YEAR(AC4183)-YEAR(AB4183))*12+MONTH(AC4183)-MONTH(AB4183)+1,(AC4183-AB4183+1))</f>
        <v>30</v>
      </c>
      <c r="F4183" s="225">
        <f t="shared" si="342"/>
        <v>3000</v>
      </c>
      <c r="G4183" s="214">
        <v>1249394</v>
      </c>
      <c r="H4183" s="210">
        <v>37026.484027777777</v>
      </c>
      <c r="I4183" t="s">
        <v>3246</v>
      </c>
      <c r="M4183" t="s">
        <v>3795</v>
      </c>
      <c r="N4183" t="s">
        <v>1213</v>
      </c>
      <c r="O4183" t="s">
        <v>1214</v>
      </c>
      <c r="P4183" s="211">
        <v>100</v>
      </c>
      <c r="S4183" t="s">
        <v>1215</v>
      </c>
      <c r="T4183" t="s">
        <v>2685</v>
      </c>
      <c r="U4183" s="213">
        <v>4.7500000000000001E-2</v>
      </c>
      <c r="V4183" t="s">
        <v>1183</v>
      </c>
      <c r="W4183" t="s">
        <v>1216</v>
      </c>
      <c r="X4183" t="s">
        <v>1217</v>
      </c>
      <c r="Y4183" t="s">
        <v>2803</v>
      </c>
      <c r="Z4183" t="s">
        <v>4117</v>
      </c>
      <c r="AA4183" t="s">
        <v>344</v>
      </c>
      <c r="AB4183" s="210">
        <v>37043</v>
      </c>
      <c r="AC4183" s="210">
        <v>37072</v>
      </c>
      <c r="AD4183">
        <f>(AC4183-AB4183+1)*SUM(P4183:Q4183)</f>
        <v>3000</v>
      </c>
    </row>
    <row r="4184" spans="1:30" x14ac:dyDescent="0.2">
      <c r="A4184" s="44" t="str">
        <f t="shared" si="338"/>
        <v>US Natural Gas Financial</v>
      </c>
      <c r="B4184" s="44" t="str">
        <f t="shared" si="339"/>
        <v>US</v>
      </c>
      <c r="C4184" s="44" t="str">
        <f t="shared" si="340"/>
        <v>Natural Gas</v>
      </c>
      <c r="D4184" s="44" t="str">
        <f t="shared" si="341"/>
        <v>Financial</v>
      </c>
      <c r="E4184" s="44">
        <f>IF(VLOOKUP(S4184,'DD-Lookup'!$J$6:$L$50,3,FALSE)="Monthly",(YEAR(AC4184)-YEAR(AB4184))*12+MONTH(AC4184)-MONTH(AB4184)+1,(AC4184-AB4184+1))</f>
        <v>30</v>
      </c>
      <c r="F4184" s="225">
        <f t="shared" si="342"/>
        <v>3000</v>
      </c>
      <c r="G4184" s="214">
        <v>1249396</v>
      </c>
      <c r="H4184" s="210">
        <v>37026.484212962961</v>
      </c>
      <c r="I4184" t="s">
        <v>3246</v>
      </c>
      <c r="M4184" t="s">
        <v>3795</v>
      </c>
      <c r="N4184" t="s">
        <v>1213</v>
      </c>
      <c r="O4184" t="s">
        <v>1214</v>
      </c>
      <c r="P4184" s="211">
        <v>100</v>
      </c>
      <c r="S4184" t="s">
        <v>1215</v>
      </c>
      <c r="T4184" t="s">
        <v>2685</v>
      </c>
      <c r="U4184" s="213">
        <v>4.7500000000000001E-2</v>
      </c>
      <c r="V4184" t="s">
        <v>1183</v>
      </c>
      <c r="W4184" t="s">
        <v>1216</v>
      </c>
      <c r="X4184" t="s">
        <v>1217</v>
      </c>
      <c r="Y4184" t="s">
        <v>2803</v>
      </c>
      <c r="Z4184" t="s">
        <v>4117</v>
      </c>
      <c r="AA4184" t="s">
        <v>345</v>
      </c>
      <c r="AB4184" s="210">
        <v>37043</v>
      </c>
      <c r="AC4184" s="210">
        <v>37072</v>
      </c>
      <c r="AD4184">
        <f>(AC4184-AB4184+1)*SUM(P4184:Q4184)</f>
        <v>3000</v>
      </c>
    </row>
    <row r="4185" spans="1:30" x14ac:dyDescent="0.2">
      <c r="A4185" s="44" t="str">
        <f t="shared" si="338"/>
        <v>US Power Physical</v>
      </c>
      <c r="B4185" s="44" t="str">
        <f t="shared" si="339"/>
        <v>US</v>
      </c>
      <c r="C4185" s="44" t="str">
        <f t="shared" si="340"/>
        <v>Power</v>
      </c>
      <c r="D4185" s="44" t="str">
        <f t="shared" si="341"/>
        <v>Physical</v>
      </c>
      <c r="E4185" s="44">
        <f>IF(VLOOKUP(S4185,'DD-Lookup'!$J$6:$L$50,3,FALSE)="Monthly",(YEAR(AC4185)-YEAR(AB4185))*12+MONTH(AC4185)-MONTH(AB4185)+1,(AC4185-AB4185+1))</f>
        <v>15</v>
      </c>
      <c r="F4185" s="225">
        <f t="shared" si="342"/>
        <v>375</v>
      </c>
      <c r="G4185" s="214">
        <v>1249399</v>
      </c>
      <c r="H4185" s="210">
        <v>37026.486643518518</v>
      </c>
      <c r="I4185" t="s">
        <v>3093</v>
      </c>
      <c r="M4185" t="s">
        <v>3886</v>
      </c>
      <c r="N4185" t="s">
        <v>3650</v>
      </c>
      <c r="O4185" t="s">
        <v>346</v>
      </c>
      <c r="P4185" s="211">
        <v>25</v>
      </c>
      <c r="R4185" s="212">
        <v>0</v>
      </c>
      <c r="S4185" t="s">
        <v>3794</v>
      </c>
      <c r="T4185" t="s">
        <v>2685</v>
      </c>
      <c r="U4185" s="213">
        <v>145</v>
      </c>
      <c r="V4185" t="s">
        <v>3728</v>
      </c>
      <c r="W4185" t="s">
        <v>3672</v>
      </c>
      <c r="X4185" t="s">
        <v>3654</v>
      </c>
      <c r="Y4185" t="s">
        <v>3074</v>
      </c>
      <c r="Z4185" t="s">
        <v>4112</v>
      </c>
      <c r="AA4185">
        <v>611545.1</v>
      </c>
      <c r="AB4185" s="210">
        <v>37028.875</v>
      </c>
      <c r="AC4185" s="210">
        <v>37042.875</v>
      </c>
    </row>
    <row r="4186" spans="1:30" x14ac:dyDescent="0.2">
      <c r="A4186" s="44" t="str">
        <f t="shared" si="338"/>
        <v>US Power Physical</v>
      </c>
      <c r="B4186" s="44" t="str">
        <f t="shared" si="339"/>
        <v>US</v>
      </c>
      <c r="C4186" s="44" t="str">
        <f t="shared" si="340"/>
        <v>Power</v>
      </c>
      <c r="D4186" s="44" t="str">
        <f t="shared" si="341"/>
        <v>Physical</v>
      </c>
      <c r="E4186" s="44">
        <f>IF(VLOOKUP(S4186,'DD-Lookup'!$J$6:$L$50,3,FALSE)="Monthly",(YEAR(AC4186)-YEAR(AB4186))*12+MONTH(AC4186)-MONTH(AB4186)+1,(AC4186-AB4186+1))</f>
        <v>2</v>
      </c>
      <c r="F4186" s="225">
        <f t="shared" si="342"/>
        <v>100</v>
      </c>
      <c r="G4186" s="214">
        <v>1249400</v>
      </c>
      <c r="H4186" s="210">
        <v>37026.486747685187</v>
      </c>
      <c r="I4186" t="s">
        <v>3134</v>
      </c>
      <c r="M4186" t="s">
        <v>3886</v>
      </c>
      <c r="N4186" t="s">
        <v>3096</v>
      </c>
      <c r="O4186" t="s">
        <v>3208</v>
      </c>
      <c r="Q4186" s="211">
        <v>50</v>
      </c>
      <c r="S4186" t="s">
        <v>3794</v>
      </c>
      <c r="T4186" t="s">
        <v>2685</v>
      </c>
      <c r="U4186" s="213">
        <v>38.75</v>
      </c>
      <c r="V4186" t="s">
        <v>3135</v>
      </c>
      <c r="W4186" t="s">
        <v>3138</v>
      </c>
      <c r="X4186" t="s">
        <v>3139</v>
      </c>
      <c r="Y4186" t="s">
        <v>3074</v>
      </c>
      <c r="Z4186" t="s">
        <v>4112</v>
      </c>
      <c r="AA4186">
        <v>611546.1</v>
      </c>
      <c r="AB4186" s="210">
        <v>37028.875</v>
      </c>
      <c r="AC4186" s="210">
        <v>37029.875</v>
      </c>
    </row>
    <row r="4187" spans="1:30" x14ac:dyDescent="0.2">
      <c r="A4187" s="44" t="str">
        <f t="shared" si="338"/>
        <v>US Power Physical</v>
      </c>
      <c r="B4187" s="44" t="str">
        <f t="shared" si="339"/>
        <v>US</v>
      </c>
      <c r="C4187" s="44" t="str">
        <f t="shared" si="340"/>
        <v>Power</v>
      </c>
      <c r="D4187" s="44" t="str">
        <f t="shared" si="341"/>
        <v>Physical</v>
      </c>
      <c r="E4187" s="44">
        <f>IF(VLOOKUP(S4187,'DD-Lookup'!$J$6:$L$50,3,FALSE)="Monthly",(YEAR(AC4187)-YEAR(AB4187))*12+MONTH(AC4187)-MONTH(AB4187)+1,(AC4187-AB4187+1))</f>
        <v>30</v>
      </c>
      <c r="F4187" s="225">
        <f t="shared" si="342"/>
        <v>750</v>
      </c>
      <c r="G4187" s="214">
        <v>1249401</v>
      </c>
      <c r="H4187" s="210">
        <v>37026.486932870372</v>
      </c>
      <c r="I4187" t="s">
        <v>3596</v>
      </c>
      <c r="M4187" t="s">
        <v>3886</v>
      </c>
      <c r="N4187" t="s">
        <v>3650</v>
      </c>
      <c r="O4187" t="s">
        <v>347</v>
      </c>
      <c r="P4187" s="211">
        <v>25</v>
      </c>
      <c r="S4187" t="s">
        <v>3794</v>
      </c>
      <c r="T4187" t="s">
        <v>2685</v>
      </c>
      <c r="U4187" s="213">
        <v>272</v>
      </c>
      <c r="V4187" t="s">
        <v>348</v>
      </c>
      <c r="W4187" t="s">
        <v>3672</v>
      </c>
      <c r="X4187" t="s">
        <v>3654</v>
      </c>
      <c r="Y4187" t="s">
        <v>3074</v>
      </c>
      <c r="Z4187" t="s">
        <v>4112</v>
      </c>
      <c r="AA4187">
        <v>611547.1</v>
      </c>
      <c r="AB4187" s="210">
        <v>37043.875</v>
      </c>
      <c r="AC4187" s="210">
        <v>37072.875</v>
      </c>
    </row>
    <row r="4188" spans="1:30" x14ac:dyDescent="0.2">
      <c r="A4188" s="44" t="str">
        <f t="shared" si="338"/>
        <v>US Natural Gas Financial</v>
      </c>
      <c r="B4188" s="44" t="str">
        <f t="shared" si="339"/>
        <v>US</v>
      </c>
      <c r="C4188" s="44" t="str">
        <f t="shared" si="340"/>
        <v>Natural Gas</v>
      </c>
      <c r="D4188" s="44" t="str">
        <f t="shared" si="341"/>
        <v>Financial</v>
      </c>
      <c r="E4188" s="44">
        <f>IF(VLOOKUP(S4188,'DD-Lookup'!$J$6:$L$50,3,FALSE)="Monthly",(YEAR(AC4188)-YEAR(AB4188))*12+MONTH(AC4188)-MONTH(AB4188)+1,(AC4188-AB4188+1))</f>
        <v>30</v>
      </c>
      <c r="F4188" s="225">
        <f t="shared" si="342"/>
        <v>225000</v>
      </c>
      <c r="G4188" s="214">
        <v>1249403</v>
      </c>
      <c r="H4188" s="210">
        <v>37026.487245370372</v>
      </c>
      <c r="I4188" t="s">
        <v>3268</v>
      </c>
      <c r="M4188" t="s">
        <v>3795</v>
      </c>
      <c r="N4188" t="s">
        <v>3247</v>
      </c>
      <c r="O4188" t="s">
        <v>3248</v>
      </c>
      <c r="P4188" s="211">
        <v>7500</v>
      </c>
      <c r="S4188" t="s">
        <v>3796</v>
      </c>
      <c r="T4188" t="s">
        <v>2685</v>
      </c>
      <c r="U4188" s="213">
        <v>4.5750000000000002</v>
      </c>
      <c r="V4188" t="s">
        <v>3270</v>
      </c>
      <c r="W4188" t="s">
        <v>3975</v>
      </c>
      <c r="X4188" t="s">
        <v>3250</v>
      </c>
      <c r="Y4188" t="s">
        <v>2803</v>
      </c>
      <c r="Z4188" t="s">
        <v>4117</v>
      </c>
      <c r="AA4188" t="s">
        <v>349</v>
      </c>
      <c r="AB4188" s="210">
        <v>37043.875</v>
      </c>
      <c r="AC4188" s="210">
        <v>37072.875</v>
      </c>
      <c r="AD4188">
        <f>(AC4188-AB4188+1)*SUM(P4188:Q4188)</f>
        <v>225000</v>
      </c>
    </row>
    <row r="4189" spans="1:30" x14ac:dyDescent="0.2">
      <c r="A4189" s="44" t="str">
        <f t="shared" si="338"/>
        <v>US Power Physical</v>
      </c>
      <c r="B4189" s="44" t="str">
        <f t="shared" si="339"/>
        <v>US</v>
      </c>
      <c r="C4189" s="44" t="str">
        <f t="shared" si="340"/>
        <v>Power</v>
      </c>
      <c r="D4189" s="44" t="str">
        <f t="shared" si="341"/>
        <v>Physical</v>
      </c>
      <c r="E4189" s="44">
        <f>IF(VLOOKUP(S4189,'DD-Lookup'!$J$6:$L$50,3,FALSE)="Monthly",(YEAR(AC4189)-YEAR(AB4189))*12+MONTH(AC4189)-MONTH(AB4189)+1,(AC4189-AB4189+1))</f>
        <v>2</v>
      </c>
      <c r="F4189" s="225">
        <f t="shared" si="342"/>
        <v>100</v>
      </c>
      <c r="G4189" s="214">
        <v>1249404</v>
      </c>
      <c r="H4189" s="210">
        <v>37026.487476851849</v>
      </c>
      <c r="I4189" t="s">
        <v>3145</v>
      </c>
      <c r="M4189" t="s">
        <v>3886</v>
      </c>
      <c r="N4189" t="s">
        <v>3096</v>
      </c>
      <c r="O4189" t="s">
        <v>3208</v>
      </c>
      <c r="Q4189" s="211">
        <v>50</v>
      </c>
      <c r="S4189" t="s">
        <v>3794</v>
      </c>
      <c r="T4189" t="s">
        <v>2685</v>
      </c>
      <c r="U4189" s="213">
        <v>38.75</v>
      </c>
      <c r="V4189" t="s">
        <v>3186</v>
      </c>
      <c r="W4189" t="s">
        <v>3138</v>
      </c>
      <c r="X4189" t="s">
        <v>3139</v>
      </c>
      <c r="Y4189" t="s">
        <v>3074</v>
      </c>
      <c r="Z4189" t="s">
        <v>4112</v>
      </c>
      <c r="AA4189">
        <v>611548.1</v>
      </c>
      <c r="AB4189" s="210">
        <v>37028.875</v>
      </c>
      <c r="AC4189" s="210">
        <v>37029.875</v>
      </c>
    </row>
    <row r="4190" spans="1:30" x14ac:dyDescent="0.2">
      <c r="A4190" s="44" t="str">
        <f t="shared" si="338"/>
        <v>US Power Physical</v>
      </c>
      <c r="B4190" s="44" t="str">
        <f t="shared" si="339"/>
        <v>US</v>
      </c>
      <c r="C4190" s="44" t="str">
        <f t="shared" si="340"/>
        <v>Power</v>
      </c>
      <c r="D4190" s="44" t="str">
        <f t="shared" si="341"/>
        <v>Physical</v>
      </c>
      <c r="E4190" s="44">
        <f>IF(VLOOKUP(S4190,'DD-Lookup'!$J$6:$L$50,3,FALSE)="Monthly",(YEAR(AC4190)-YEAR(AB4190))*12+MONTH(AC4190)-MONTH(AB4190)+1,(AC4190-AB4190+1))</f>
        <v>30</v>
      </c>
      <c r="F4190" s="225">
        <f t="shared" si="342"/>
        <v>1500</v>
      </c>
      <c r="G4190" s="214">
        <v>1249405</v>
      </c>
      <c r="H4190" s="210">
        <v>37026.487893518519</v>
      </c>
      <c r="I4190" t="s">
        <v>3822</v>
      </c>
      <c r="M4190" t="s">
        <v>3886</v>
      </c>
      <c r="N4190" t="s">
        <v>3096</v>
      </c>
      <c r="O4190" t="s">
        <v>350</v>
      </c>
      <c r="P4190" s="211">
        <v>50</v>
      </c>
      <c r="S4190" t="s">
        <v>3794</v>
      </c>
      <c r="T4190" t="s">
        <v>2685</v>
      </c>
      <c r="U4190" s="213">
        <v>22</v>
      </c>
      <c r="V4190" t="s">
        <v>3315</v>
      </c>
      <c r="W4190" t="s">
        <v>3143</v>
      </c>
      <c r="X4190" t="s">
        <v>3129</v>
      </c>
      <c r="Y4190" t="s">
        <v>3074</v>
      </c>
      <c r="Z4190" t="s">
        <v>4112</v>
      </c>
      <c r="AA4190">
        <v>611549.1</v>
      </c>
      <c r="AB4190" s="210">
        <v>37043.875</v>
      </c>
      <c r="AC4190" s="210">
        <v>37072.875</v>
      </c>
    </row>
    <row r="4191" spans="1:30" x14ac:dyDescent="0.2">
      <c r="A4191" s="44" t="str">
        <f t="shared" si="338"/>
        <v>US Power Physical</v>
      </c>
      <c r="B4191" s="44" t="str">
        <f t="shared" si="339"/>
        <v>US</v>
      </c>
      <c r="C4191" s="44" t="str">
        <f t="shared" si="340"/>
        <v>Power</v>
      </c>
      <c r="D4191" s="44" t="str">
        <f t="shared" si="341"/>
        <v>Physical</v>
      </c>
      <c r="E4191" s="44">
        <f>IF(VLOOKUP(S4191,'DD-Lookup'!$J$6:$L$50,3,FALSE)="Monthly",(YEAR(AC4191)-YEAR(AB4191))*12+MONTH(AC4191)-MONTH(AB4191)+1,(AC4191-AB4191+1))</f>
        <v>30</v>
      </c>
      <c r="F4191" s="225">
        <f t="shared" si="342"/>
        <v>1500</v>
      </c>
      <c r="G4191" s="214">
        <v>1249406</v>
      </c>
      <c r="H4191" s="210">
        <v>37026.487951388888</v>
      </c>
      <c r="I4191" t="s">
        <v>3134</v>
      </c>
      <c r="J4191" t="s">
        <v>3206</v>
      </c>
      <c r="K4191" t="s">
        <v>3207</v>
      </c>
      <c r="M4191" t="s">
        <v>3886</v>
      </c>
      <c r="N4191" t="s">
        <v>3096</v>
      </c>
      <c r="O4191" t="s">
        <v>3298</v>
      </c>
      <c r="Q4191" s="211">
        <v>50</v>
      </c>
      <c r="S4191" t="s">
        <v>3794</v>
      </c>
      <c r="T4191" t="s">
        <v>2685</v>
      </c>
      <c r="U4191" s="213">
        <v>65.25</v>
      </c>
      <c r="V4191" t="s">
        <v>3209</v>
      </c>
      <c r="W4191" t="s">
        <v>3138</v>
      </c>
      <c r="X4191" t="s">
        <v>3179</v>
      </c>
      <c r="Y4191" t="s">
        <v>3074</v>
      </c>
      <c r="Z4191" t="s">
        <v>4112</v>
      </c>
      <c r="AA4191">
        <v>611550.1</v>
      </c>
      <c r="AB4191" s="210">
        <v>37043.591666666667</v>
      </c>
      <c r="AC4191" s="210">
        <v>37072.591666666667</v>
      </c>
    </row>
    <row r="4192" spans="1:30" x14ac:dyDescent="0.2">
      <c r="A4192" s="44" t="str">
        <f t="shared" si="338"/>
        <v>US Natural Gas Financial</v>
      </c>
      <c r="B4192" s="44" t="str">
        <f t="shared" si="339"/>
        <v>US</v>
      </c>
      <c r="C4192" s="44" t="str">
        <f t="shared" si="340"/>
        <v>Natural Gas</v>
      </c>
      <c r="D4192" s="44" t="str">
        <f t="shared" si="341"/>
        <v>Financial</v>
      </c>
      <c r="E4192" s="44">
        <f>IF(VLOOKUP(S4192,'DD-Lookup'!$J$6:$L$50,3,FALSE)="Monthly",(YEAR(AC4192)-YEAR(AB4192))*12+MONTH(AC4192)-MONTH(AB4192)+1,(AC4192-AB4192+1))</f>
        <v>31</v>
      </c>
      <c r="F4192" s="225">
        <f t="shared" si="342"/>
        <v>155000</v>
      </c>
      <c r="G4192" s="214">
        <v>1249407</v>
      </c>
      <c r="H4192" s="210">
        <v>37026.488321759258</v>
      </c>
      <c r="I4192" t="s">
        <v>3386</v>
      </c>
      <c r="M4192" t="s">
        <v>3795</v>
      </c>
      <c r="N4192" t="s">
        <v>3303</v>
      </c>
      <c r="O4192" t="s">
        <v>243</v>
      </c>
      <c r="Q4192" s="211">
        <v>5000</v>
      </c>
      <c r="S4192" t="s">
        <v>3796</v>
      </c>
      <c r="T4192" t="s">
        <v>2685</v>
      </c>
      <c r="U4192" s="213">
        <v>-0.9</v>
      </c>
      <c r="V4192" t="s">
        <v>1029</v>
      </c>
      <c r="W4192" t="s">
        <v>3641</v>
      </c>
      <c r="X4192" t="s">
        <v>3642</v>
      </c>
      <c r="Y4192" t="s">
        <v>2803</v>
      </c>
      <c r="Z4192" t="s">
        <v>4117</v>
      </c>
      <c r="AA4192" t="s">
        <v>351</v>
      </c>
      <c r="AB4192" s="210">
        <v>37165.915972222225</v>
      </c>
      <c r="AC4192" s="210">
        <v>37195.915972222225</v>
      </c>
      <c r="AD4192">
        <f>(AC4192-AB4192+1)*SUM(P4192:Q4192)</f>
        <v>155000</v>
      </c>
    </row>
    <row r="4193" spans="1:31" x14ac:dyDescent="0.2">
      <c r="A4193" s="44" t="str">
        <f t="shared" si="338"/>
        <v>US Power Physical</v>
      </c>
      <c r="B4193" s="44" t="str">
        <f t="shared" si="339"/>
        <v>US</v>
      </c>
      <c r="C4193" s="44" t="str">
        <f t="shared" si="340"/>
        <v>Power</v>
      </c>
      <c r="D4193" s="44" t="str">
        <f t="shared" si="341"/>
        <v>Physical</v>
      </c>
      <c r="E4193" s="44">
        <f>IF(VLOOKUP(S4193,'DD-Lookup'!$J$6:$L$50,3,FALSE)="Monthly",(YEAR(AC4193)-YEAR(AB4193))*12+MONTH(AC4193)-MONTH(AB4193)+1,(AC4193-AB4193+1))</f>
        <v>5</v>
      </c>
      <c r="F4193" s="225">
        <f t="shared" si="342"/>
        <v>250</v>
      </c>
      <c r="G4193" s="214">
        <v>1249408</v>
      </c>
      <c r="H4193" s="210">
        <v>37026.488726851851</v>
      </c>
      <c r="I4193" t="s">
        <v>3174</v>
      </c>
      <c r="M4193" t="s">
        <v>3886</v>
      </c>
      <c r="N4193" t="s">
        <v>3096</v>
      </c>
      <c r="O4193" t="s">
        <v>1118</v>
      </c>
      <c r="Q4193" s="211">
        <v>50</v>
      </c>
      <c r="S4193" t="s">
        <v>3794</v>
      </c>
      <c r="T4193" t="s">
        <v>2685</v>
      </c>
      <c r="U4193" s="213">
        <v>47.5</v>
      </c>
      <c r="V4193" t="s">
        <v>3175</v>
      </c>
      <c r="W4193" t="s">
        <v>3138</v>
      </c>
      <c r="X4193" t="s">
        <v>3139</v>
      </c>
      <c r="Y4193" t="s">
        <v>3074</v>
      </c>
      <c r="Z4193" t="s">
        <v>4112</v>
      </c>
      <c r="AA4193">
        <v>611551.1</v>
      </c>
      <c r="AB4193" s="210">
        <v>37032.875</v>
      </c>
      <c r="AC4193" s="210">
        <v>37036.875</v>
      </c>
    </row>
    <row r="4194" spans="1:31" x14ac:dyDescent="0.2">
      <c r="A4194" s="44" t="str">
        <f t="shared" si="338"/>
        <v>US Power Physical</v>
      </c>
      <c r="B4194" s="44" t="str">
        <f t="shared" si="339"/>
        <v>US</v>
      </c>
      <c r="C4194" s="44" t="str">
        <f t="shared" si="340"/>
        <v>Power</v>
      </c>
      <c r="D4194" s="44" t="str">
        <f t="shared" si="341"/>
        <v>Physical</v>
      </c>
      <c r="E4194" s="44">
        <f>IF(VLOOKUP(S4194,'DD-Lookup'!$J$6:$L$50,3,FALSE)="Monthly",(YEAR(AC4194)-YEAR(AB4194))*12+MONTH(AC4194)-MONTH(AB4194)+1,(AC4194-AB4194+1))</f>
        <v>3</v>
      </c>
      <c r="F4194" s="225">
        <f t="shared" si="342"/>
        <v>150</v>
      </c>
      <c r="G4194" s="214">
        <v>1249409</v>
      </c>
      <c r="H4194" s="210">
        <v>37026.488807870373</v>
      </c>
      <c r="I4194" t="s">
        <v>2632</v>
      </c>
      <c r="M4194" t="s">
        <v>3886</v>
      </c>
      <c r="N4194" t="s">
        <v>3096</v>
      </c>
      <c r="O4194" t="s">
        <v>1993</v>
      </c>
      <c r="Q4194" s="211">
        <v>50</v>
      </c>
      <c r="S4194" t="s">
        <v>3794</v>
      </c>
      <c r="T4194" t="s">
        <v>2685</v>
      </c>
      <c r="U4194" s="213">
        <v>52.25</v>
      </c>
      <c r="V4194" t="s">
        <v>3197</v>
      </c>
      <c r="W4194" t="s">
        <v>3138</v>
      </c>
      <c r="X4194" t="s">
        <v>3139</v>
      </c>
      <c r="Y4194" t="s">
        <v>3074</v>
      </c>
      <c r="Z4194" t="s">
        <v>4112</v>
      </c>
      <c r="AA4194">
        <v>611552.1</v>
      </c>
      <c r="AB4194" s="210">
        <v>37040.875</v>
      </c>
      <c r="AC4194" s="210">
        <v>37042.875</v>
      </c>
    </row>
    <row r="4195" spans="1:31" x14ac:dyDescent="0.2">
      <c r="A4195" s="44" t="str">
        <f t="shared" si="338"/>
        <v>US Power Physical</v>
      </c>
      <c r="B4195" s="44" t="str">
        <f t="shared" si="339"/>
        <v>US</v>
      </c>
      <c r="C4195" s="44" t="str">
        <f t="shared" si="340"/>
        <v>Power</v>
      </c>
      <c r="D4195" s="44" t="str">
        <f t="shared" si="341"/>
        <v>Physical</v>
      </c>
      <c r="E4195" s="44">
        <f>IF(VLOOKUP(S4195,'DD-Lookup'!$J$6:$L$50,3,FALSE)="Monthly",(YEAR(AC4195)-YEAR(AB4195))*12+MONTH(AC4195)-MONTH(AB4195)+1,(AC4195-AB4195+1))</f>
        <v>2</v>
      </c>
      <c r="F4195" s="225">
        <f t="shared" si="342"/>
        <v>100</v>
      </c>
      <c r="G4195" s="214">
        <v>1249410</v>
      </c>
      <c r="H4195" s="210">
        <v>37026.489201388889</v>
      </c>
      <c r="I4195" t="s">
        <v>3145</v>
      </c>
      <c r="M4195" t="s">
        <v>3886</v>
      </c>
      <c r="N4195" t="s">
        <v>3096</v>
      </c>
      <c r="O4195" t="s">
        <v>3208</v>
      </c>
      <c r="Q4195" s="211">
        <v>50</v>
      </c>
      <c r="S4195" t="s">
        <v>3794</v>
      </c>
      <c r="T4195" t="s">
        <v>2685</v>
      </c>
      <c r="U4195" s="213">
        <v>38.75</v>
      </c>
      <c r="V4195" t="s">
        <v>3186</v>
      </c>
      <c r="W4195" t="s">
        <v>3138</v>
      </c>
      <c r="X4195" t="s">
        <v>3139</v>
      </c>
      <c r="Y4195" t="s">
        <v>3074</v>
      </c>
      <c r="Z4195" t="s">
        <v>4112</v>
      </c>
      <c r="AA4195">
        <v>611553.1</v>
      </c>
      <c r="AB4195" s="210">
        <v>37028.875</v>
      </c>
      <c r="AC4195" s="210">
        <v>37029.875</v>
      </c>
    </row>
    <row r="4196" spans="1:31" x14ac:dyDescent="0.2">
      <c r="A4196" s="44" t="str">
        <f t="shared" si="338"/>
        <v>US Natural Gas Financial</v>
      </c>
      <c r="B4196" s="44" t="str">
        <f t="shared" si="339"/>
        <v>US</v>
      </c>
      <c r="C4196" s="44" t="str">
        <f t="shared" si="340"/>
        <v>Natural Gas</v>
      </c>
      <c r="D4196" s="44" t="str">
        <f t="shared" si="341"/>
        <v>Financial</v>
      </c>
      <c r="E4196" s="44">
        <f>IF(VLOOKUP(S4196,'DD-Lookup'!$J$6:$L$50,3,FALSE)="Monthly",(YEAR(AC4196)-YEAR(AB4196))*12+MONTH(AC4196)-MONTH(AB4196)+1,(AC4196-AB4196+1))</f>
        <v>30</v>
      </c>
      <c r="F4196" s="225">
        <f t="shared" si="342"/>
        <v>450000</v>
      </c>
      <c r="G4196" s="214">
        <v>1249411</v>
      </c>
      <c r="H4196" s="210">
        <v>37026.48982638889</v>
      </c>
      <c r="I4196" t="s">
        <v>3287</v>
      </c>
      <c r="M4196" t="s">
        <v>3795</v>
      </c>
      <c r="N4196" t="s">
        <v>3247</v>
      </c>
      <c r="O4196" t="s">
        <v>3248</v>
      </c>
      <c r="Q4196" s="211">
        <v>15000</v>
      </c>
      <c r="S4196" t="s">
        <v>3796</v>
      </c>
      <c r="T4196" t="s">
        <v>2685</v>
      </c>
      <c r="U4196" s="213">
        <v>4.59</v>
      </c>
      <c r="V4196" t="s">
        <v>3370</v>
      </c>
      <c r="W4196" t="s">
        <v>3975</v>
      </c>
      <c r="X4196" t="s">
        <v>3250</v>
      </c>
      <c r="Y4196" t="s">
        <v>2803</v>
      </c>
      <c r="Z4196" t="s">
        <v>4117</v>
      </c>
      <c r="AA4196" t="s">
        <v>352</v>
      </c>
      <c r="AB4196" s="210">
        <v>37043.875</v>
      </c>
      <c r="AC4196" s="210">
        <v>37072.875</v>
      </c>
      <c r="AD4196">
        <f>(AC4196-AB4196+1)*SUM(P4196:Q4196)</f>
        <v>450000</v>
      </c>
    </row>
    <row r="4197" spans="1:31" x14ac:dyDescent="0.2">
      <c r="A4197" s="44" t="str">
        <f t="shared" si="338"/>
        <v xml:space="preserve"> Metals Financial</v>
      </c>
      <c r="B4197" s="44" t="str">
        <f t="shared" si="339"/>
        <v/>
      </c>
      <c r="C4197" s="44" t="str">
        <f t="shared" si="340"/>
        <v>Metals</v>
      </c>
      <c r="D4197" s="44" t="str">
        <f t="shared" si="341"/>
        <v>Financial</v>
      </c>
      <c r="E4197" s="44">
        <f>IF(VLOOKUP(S4197,'DD-Lookup'!$J$6:$L$50,3,FALSE)="Monthly",(YEAR(AC4197)-YEAR(AB4197))*12+MONTH(AC4197)-MONTH(AB4197)+1,(AC4197-AB4197+1))</f>
        <v>1</v>
      </c>
      <c r="F4197" s="225">
        <f t="shared" si="342"/>
        <v>3</v>
      </c>
      <c r="G4197" s="214">
        <v>1249412</v>
      </c>
      <c r="H4197" s="210">
        <v>37026.489907407406</v>
      </c>
      <c r="I4197" t="s">
        <v>2806</v>
      </c>
      <c r="M4197" t="s">
        <v>3801</v>
      </c>
      <c r="N4197" t="s">
        <v>2682</v>
      </c>
      <c r="O4197" t="s">
        <v>2683</v>
      </c>
      <c r="Q4197" s="211">
        <v>3</v>
      </c>
      <c r="S4197" t="s">
        <v>2684</v>
      </c>
      <c r="T4197" t="s">
        <v>2685</v>
      </c>
      <c r="U4197" s="213">
        <v>1670</v>
      </c>
      <c r="V4197" t="s">
        <v>2905</v>
      </c>
      <c r="W4197" t="s">
        <v>2732</v>
      </c>
      <c r="X4197" t="s">
        <v>2688</v>
      </c>
      <c r="Y4197" t="s">
        <v>2689</v>
      </c>
      <c r="Z4197" t="s">
        <v>2690</v>
      </c>
      <c r="AA4197">
        <v>2130901</v>
      </c>
    </row>
    <row r="4198" spans="1:31" x14ac:dyDescent="0.2">
      <c r="A4198" s="44" t="str">
        <f t="shared" si="338"/>
        <v xml:space="preserve"> Metals Financial</v>
      </c>
      <c r="B4198" s="44" t="str">
        <f t="shared" si="339"/>
        <v/>
      </c>
      <c r="C4198" s="44" t="str">
        <f t="shared" si="340"/>
        <v>Metals</v>
      </c>
      <c r="D4198" s="44" t="str">
        <f t="shared" si="341"/>
        <v>Financial</v>
      </c>
      <c r="E4198" s="44">
        <f>IF(VLOOKUP(S4198,'DD-Lookup'!$J$6:$L$50,3,FALSE)="Monthly",(YEAR(AC4198)-YEAR(AB4198))*12+MONTH(AC4198)-MONTH(AB4198)+1,(AC4198-AB4198+1))</f>
        <v>1</v>
      </c>
      <c r="F4198" s="225">
        <f t="shared" si="342"/>
        <v>17</v>
      </c>
      <c r="G4198" s="214">
        <v>1249413</v>
      </c>
      <c r="H4198" s="210">
        <v>37026.490046296298</v>
      </c>
      <c r="I4198" t="s">
        <v>2891</v>
      </c>
      <c r="M4198" t="s">
        <v>3801</v>
      </c>
      <c r="N4198" t="s">
        <v>2682</v>
      </c>
      <c r="O4198" t="s">
        <v>2683</v>
      </c>
      <c r="Q4198" s="211">
        <v>17</v>
      </c>
      <c r="S4198" t="s">
        <v>2684</v>
      </c>
      <c r="T4198" t="s">
        <v>2685</v>
      </c>
      <c r="U4198" s="213">
        <v>1670</v>
      </c>
      <c r="V4198" t="s">
        <v>2899</v>
      </c>
      <c r="W4198" t="s">
        <v>2732</v>
      </c>
      <c r="X4198" t="s">
        <v>2688</v>
      </c>
      <c r="Y4198" t="s">
        <v>2689</v>
      </c>
      <c r="Z4198" t="s">
        <v>2690</v>
      </c>
      <c r="AA4198">
        <v>2130899</v>
      </c>
    </row>
    <row r="4199" spans="1:31" x14ac:dyDescent="0.2">
      <c r="A4199" s="44" t="str">
        <f t="shared" si="338"/>
        <v>US Natural Gas Financial</v>
      </c>
      <c r="B4199" s="44" t="str">
        <f t="shared" si="339"/>
        <v>US</v>
      </c>
      <c r="C4199" s="44" t="str">
        <f t="shared" si="340"/>
        <v>Natural Gas</v>
      </c>
      <c r="D4199" s="44" t="str">
        <f t="shared" si="341"/>
        <v>Financial</v>
      </c>
      <c r="E4199" s="44">
        <f>IF(VLOOKUP(S4199,'DD-Lookup'!$J$6:$L$50,3,FALSE)="Monthly",(YEAR(AC4199)-YEAR(AB4199))*12+MONTH(AC4199)-MONTH(AB4199)+1,(AC4199-AB4199+1))</f>
        <v>153</v>
      </c>
      <c r="F4199" s="225">
        <f t="shared" si="342"/>
        <v>765000</v>
      </c>
      <c r="G4199" s="214">
        <v>1249414</v>
      </c>
      <c r="H4199" s="210">
        <v>37026.49013888889</v>
      </c>
      <c r="I4199" t="s">
        <v>3246</v>
      </c>
      <c r="M4199" t="s">
        <v>3795</v>
      </c>
      <c r="N4199" t="s">
        <v>3247</v>
      </c>
      <c r="O4199" t="s">
        <v>3430</v>
      </c>
      <c r="Q4199" s="211">
        <v>5000</v>
      </c>
      <c r="S4199" t="s">
        <v>3796</v>
      </c>
      <c r="T4199" t="s">
        <v>2685</v>
      </c>
      <c r="U4199" s="213">
        <v>4.6900000000000004</v>
      </c>
      <c r="V4199" t="s">
        <v>1432</v>
      </c>
      <c r="W4199" t="s">
        <v>3975</v>
      </c>
      <c r="X4199" t="s">
        <v>3250</v>
      </c>
      <c r="Y4199" t="s">
        <v>2803</v>
      </c>
      <c r="Z4199" t="s">
        <v>4117</v>
      </c>
      <c r="AA4199" t="s">
        <v>353</v>
      </c>
      <c r="AB4199" s="210">
        <v>37043</v>
      </c>
      <c r="AC4199" s="210">
        <v>37195</v>
      </c>
      <c r="AD4199">
        <f>(AC4199-AB4199+1)*SUM(P4199:Q4199)</f>
        <v>765000</v>
      </c>
    </row>
    <row r="4200" spans="1:31" x14ac:dyDescent="0.2">
      <c r="A4200" s="44" t="str">
        <f t="shared" si="338"/>
        <v xml:space="preserve"> Natural Gas Financial</v>
      </c>
      <c r="B4200" s="44" t="str">
        <f t="shared" si="339"/>
        <v/>
      </c>
      <c r="C4200" s="44" t="str">
        <f t="shared" si="340"/>
        <v>Natural Gas</v>
      </c>
      <c r="D4200" s="44" t="str">
        <f t="shared" si="341"/>
        <v>Financial</v>
      </c>
      <c r="E4200" s="44">
        <f>IF(VLOOKUP(S4200,'DD-Lookup'!$J$6:$L$50,3,FALSE)="Monthly",(YEAR(AC4200)-YEAR(AB4200))*12+MONTH(AC4200)-MONTH(AB4200)+1,(AC4200-AB4200+1))</f>
        <v>30</v>
      </c>
      <c r="F4200" s="225">
        <f t="shared" si="342"/>
        <v>150000</v>
      </c>
      <c r="G4200" s="214">
        <v>1249415</v>
      </c>
      <c r="H4200" s="210">
        <v>37026.490254629629</v>
      </c>
      <c r="I4200" t="s">
        <v>1262</v>
      </c>
      <c r="M4200" t="s">
        <v>3795</v>
      </c>
      <c r="N4200" t="s">
        <v>2304</v>
      </c>
      <c r="O4200" t="s">
        <v>354</v>
      </c>
      <c r="Q4200" s="211">
        <v>5000</v>
      </c>
      <c r="S4200" t="s">
        <v>3796</v>
      </c>
      <c r="T4200" t="s">
        <v>2685</v>
      </c>
      <c r="U4200" s="213">
        <v>0.19</v>
      </c>
      <c r="V4200" t="s">
        <v>2377</v>
      </c>
      <c r="W4200" t="s">
        <v>1419</v>
      </c>
      <c r="X4200" t="s">
        <v>355</v>
      </c>
      <c r="Y4200" t="s">
        <v>2803</v>
      </c>
      <c r="Z4200" t="s">
        <v>4118</v>
      </c>
      <c r="AA4200" t="s">
        <v>356</v>
      </c>
      <c r="AB4200" s="210">
        <v>37043.875</v>
      </c>
      <c r="AC4200" s="210">
        <v>37072.875</v>
      </c>
    </row>
    <row r="4201" spans="1:31" x14ac:dyDescent="0.2">
      <c r="A4201" s="44" t="str">
        <f t="shared" si="338"/>
        <v xml:space="preserve"> Natural Gas Physical</v>
      </c>
      <c r="B4201" s="44" t="str">
        <f t="shared" si="339"/>
        <v/>
      </c>
      <c r="C4201" s="44" t="str">
        <f t="shared" si="340"/>
        <v>Natural Gas</v>
      </c>
      <c r="D4201" s="44" t="str">
        <f t="shared" si="341"/>
        <v>Physical</v>
      </c>
      <c r="E4201" s="44">
        <f>IF(VLOOKUP(S4201,'DD-Lookup'!$J$6:$L$50,3,FALSE)="Monthly",(YEAR(AC4201)-YEAR(AB4201))*12+MONTH(AC4201)-MONTH(AB4201)+1,(AC4201-AB4201+1))</f>
        <v>1</v>
      </c>
      <c r="F4201" s="225">
        <f t="shared" si="342"/>
        <v>10000</v>
      </c>
      <c r="G4201" s="214">
        <v>1249418</v>
      </c>
      <c r="H4201" s="210">
        <v>37026.490937499999</v>
      </c>
      <c r="I4201" t="s">
        <v>1305</v>
      </c>
      <c r="M4201" t="s">
        <v>3795</v>
      </c>
      <c r="N4201" t="s">
        <v>3623</v>
      </c>
      <c r="O4201" t="s">
        <v>3624</v>
      </c>
      <c r="P4201" s="211">
        <v>10000</v>
      </c>
      <c r="S4201" t="s">
        <v>4320</v>
      </c>
      <c r="T4201" t="s">
        <v>3625</v>
      </c>
      <c r="U4201" s="213">
        <v>6.08</v>
      </c>
      <c r="V4201" t="s">
        <v>1455</v>
      </c>
      <c r="W4201" t="s">
        <v>3627</v>
      </c>
      <c r="X4201" t="s">
        <v>3628</v>
      </c>
      <c r="Y4201" t="s">
        <v>3280</v>
      </c>
      <c r="Z4201" t="s">
        <v>4118</v>
      </c>
      <c r="AA4201">
        <v>790864</v>
      </c>
      <c r="AB4201" s="210">
        <v>37026.875</v>
      </c>
      <c r="AC4201" s="210">
        <v>37026.875</v>
      </c>
    </row>
    <row r="4202" spans="1:31" x14ac:dyDescent="0.2">
      <c r="A4202" s="44" t="str">
        <f t="shared" si="338"/>
        <v>US Crude Financial</v>
      </c>
      <c r="B4202" s="44" t="str">
        <f t="shared" si="339"/>
        <v>US</v>
      </c>
      <c r="C4202" s="44" t="str">
        <f t="shared" si="340"/>
        <v>Crude</v>
      </c>
      <c r="D4202" s="44" t="str">
        <f t="shared" si="341"/>
        <v>Financial</v>
      </c>
      <c r="E4202" s="44">
        <f>IF(VLOOKUP(S4202,'DD-Lookup'!$J$6:$L$50,3,FALSE)="Monthly",(YEAR(AC4202)-YEAR(AB4202))*12+MONTH(AC4202)-MONTH(AB4202)+1,(AC4202-AB4202+1))</f>
        <v>1</v>
      </c>
      <c r="F4202" s="225">
        <f t="shared" si="342"/>
        <v>50000</v>
      </c>
      <c r="G4202" s="214">
        <v>1249419</v>
      </c>
      <c r="H4202" s="210">
        <v>37026.490960648145</v>
      </c>
      <c r="I4202" t="s">
        <v>3246</v>
      </c>
      <c r="M4202" t="s">
        <v>4216</v>
      </c>
      <c r="N4202" t="s">
        <v>3046</v>
      </c>
      <c r="O4202" t="s">
        <v>3047</v>
      </c>
      <c r="Q4202" s="211">
        <v>50000</v>
      </c>
      <c r="S4202" t="s">
        <v>3802</v>
      </c>
      <c r="T4202" t="s">
        <v>2685</v>
      </c>
      <c r="U4202" s="213">
        <v>28.8</v>
      </c>
      <c r="V4202" t="s">
        <v>1818</v>
      </c>
      <c r="W4202" t="s">
        <v>3049</v>
      </c>
      <c r="X4202" t="s">
        <v>3050</v>
      </c>
      <c r="Y4202" t="s">
        <v>2803</v>
      </c>
      <c r="Z4202" t="s">
        <v>4117</v>
      </c>
      <c r="AA4202" t="s">
        <v>357</v>
      </c>
      <c r="AB4202" s="210">
        <v>37043</v>
      </c>
      <c r="AC4202" s="210">
        <v>37072</v>
      </c>
    </row>
    <row r="4203" spans="1:31" x14ac:dyDescent="0.2">
      <c r="A4203" s="44" t="str">
        <f t="shared" si="338"/>
        <v>US Power Physical</v>
      </c>
      <c r="B4203" s="44" t="str">
        <f t="shared" si="339"/>
        <v>US</v>
      </c>
      <c r="C4203" s="44" t="str">
        <f t="shared" si="340"/>
        <v>Power</v>
      </c>
      <c r="D4203" s="44" t="str">
        <f t="shared" si="341"/>
        <v>Physical</v>
      </c>
      <c r="E4203" s="44">
        <f>IF(VLOOKUP(S4203,'DD-Lookup'!$J$6:$L$50,3,FALSE)="Monthly",(YEAR(AC4203)-YEAR(AB4203))*12+MONTH(AC4203)-MONTH(AB4203)+1,(AC4203-AB4203+1))</f>
        <v>30</v>
      </c>
      <c r="F4203" s="225">
        <f t="shared" si="342"/>
        <v>750</v>
      </c>
      <c r="G4203" s="214">
        <v>1249420</v>
      </c>
      <c r="H4203" s="210">
        <v>37026.491122685184</v>
      </c>
      <c r="I4203" t="s">
        <v>3157</v>
      </c>
      <c r="M4203" t="s">
        <v>3886</v>
      </c>
      <c r="N4203" t="s">
        <v>3645</v>
      </c>
      <c r="O4203" t="s">
        <v>2030</v>
      </c>
      <c r="P4203" s="211">
        <v>25</v>
      </c>
      <c r="S4203" t="s">
        <v>3794</v>
      </c>
      <c r="T4203" t="s">
        <v>2685</v>
      </c>
      <c r="U4203" s="213">
        <v>315</v>
      </c>
      <c r="V4203" t="s">
        <v>3652</v>
      </c>
      <c r="W4203" t="s">
        <v>1377</v>
      </c>
      <c r="X4203" t="s">
        <v>1378</v>
      </c>
      <c r="Y4203" t="s">
        <v>3074</v>
      </c>
      <c r="Z4203" t="s">
        <v>4112</v>
      </c>
      <c r="AA4203">
        <v>611554.1</v>
      </c>
      <c r="AB4203" s="210">
        <v>37043.875</v>
      </c>
      <c r="AC4203" s="210">
        <v>37072.875</v>
      </c>
    </row>
    <row r="4204" spans="1:31" x14ac:dyDescent="0.2">
      <c r="A4204" s="44" t="str">
        <f t="shared" si="338"/>
        <v>US Natural Gas Financial</v>
      </c>
      <c r="B4204" s="44" t="str">
        <f t="shared" si="339"/>
        <v>US</v>
      </c>
      <c r="C4204" s="44" t="str">
        <f t="shared" si="340"/>
        <v>Natural Gas</v>
      </c>
      <c r="D4204" s="44" t="str">
        <f t="shared" si="341"/>
        <v>Financial</v>
      </c>
      <c r="E4204" s="44">
        <f>IF(VLOOKUP(S4204,'DD-Lookup'!$J$6:$L$50,3,FALSE)="Monthly",(YEAR(AC4204)-YEAR(AB4204))*12+MONTH(AC4204)-MONTH(AB4204)+1,(AC4204-AB4204+1))</f>
        <v>30</v>
      </c>
      <c r="F4204" s="225">
        <f t="shared" si="342"/>
        <v>3000</v>
      </c>
      <c r="G4204" s="214">
        <v>1249421</v>
      </c>
      <c r="H4204" s="210">
        <v>37026.492118055554</v>
      </c>
      <c r="I4204" t="s">
        <v>3822</v>
      </c>
      <c r="M4204" t="s">
        <v>3795</v>
      </c>
      <c r="N4204" t="s">
        <v>1213</v>
      </c>
      <c r="O4204" t="s">
        <v>1538</v>
      </c>
      <c r="P4204" s="211">
        <v>100</v>
      </c>
      <c r="S4204" t="s">
        <v>1215</v>
      </c>
      <c r="T4204" t="s">
        <v>2685</v>
      </c>
      <c r="U4204" s="213">
        <v>0.1125</v>
      </c>
      <c r="V4204" t="s">
        <v>358</v>
      </c>
      <c r="W4204" t="s">
        <v>1216</v>
      </c>
      <c r="X4204" t="s">
        <v>1217</v>
      </c>
      <c r="Y4204" t="s">
        <v>2803</v>
      </c>
      <c r="Z4204" t="s">
        <v>4117</v>
      </c>
      <c r="AA4204" t="s">
        <v>359</v>
      </c>
      <c r="AB4204" s="210">
        <v>37043</v>
      </c>
      <c r="AC4204" s="210">
        <v>37072</v>
      </c>
      <c r="AD4204">
        <f>(AC4204-AB4204+1)*SUM(P4204:Q4204)</f>
        <v>3000</v>
      </c>
    </row>
    <row r="4205" spans="1:31" x14ac:dyDescent="0.2">
      <c r="A4205" s="44" t="str">
        <f t="shared" si="338"/>
        <v>US Natural Gas Financial</v>
      </c>
      <c r="B4205" s="44" t="str">
        <f t="shared" si="339"/>
        <v>US</v>
      </c>
      <c r="C4205" s="44" t="str">
        <f t="shared" si="340"/>
        <v>Natural Gas</v>
      </c>
      <c r="D4205" s="44" t="str">
        <f t="shared" si="341"/>
        <v>Financial</v>
      </c>
      <c r="E4205" s="44">
        <f>IF(VLOOKUP(S4205,'DD-Lookup'!$J$6:$L$50,3,FALSE)="Monthly",(YEAR(AC4205)-YEAR(AB4205))*12+MONTH(AC4205)-MONTH(AB4205)+1,(AC4205-AB4205+1))</f>
        <v>30</v>
      </c>
      <c r="F4205" s="225">
        <f t="shared" si="342"/>
        <v>300000</v>
      </c>
      <c r="G4205" s="214">
        <v>1249423</v>
      </c>
      <c r="H4205" s="210">
        <v>37026.492361111108</v>
      </c>
      <c r="I4205" t="s">
        <v>3246</v>
      </c>
      <c r="M4205" t="s">
        <v>3795</v>
      </c>
      <c r="N4205" t="s">
        <v>3247</v>
      </c>
      <c r="O4205" t="s">
        <v>3248</v>
      </c>
      <c r="P4205" s="211">
        <v>10000</v>
      </c>
      <c r="S4205" t="s">
        <v>3796</v>
      </c>
      <c r="T4205" t="s">
        <v>2685</v>
      </c>
      <c r="U4205" s="213">
        <v>4.59</v>
      </c>
      <c r="V4205" t="s">
        <v>3249</v>
      </c>
      <c r="W4205" t="s">
        <v>3975</v>
      </c>
      <c r="X4205" t="s">
        <v>3250</v>
      </c>
      <c r="Y4205" t="s">
        <v>2803</v>
      </c>
      <c r="Z4205" t="s">
        <v>4117</v>
      </c>
      <c r="AA4205" t="s">
        <v>360</v>
      </c>
      <c r="AB4205" s="210">
        <v>37043.875</v>
      </c>
      <c r="AC4205" s="210">
        <v>37072.875</v>
      </c>
      <c r="AD4205">
        <f>(AC4205-AB4205+1)*SUM(P4205:Q4205)</f>
        <v>300000</v>
      </c>
    </row>
    <row r="4206" spans="1:31" x14ac:dyDescent="0.2">
      <c r="A4206" s="44" t="str">
        <f t="shared" si="338"/>
        <v>US Natural Gas Financial</v>
      </c>
      <c r="B4206" s="44" t="str">
        <f t="shared" si="339"/>
        <v>US</v>
      </c>
      <c r="C4206" s="44" t="str">
        <f t="shared" si="340"/>
        <v>Natural Gas</v>
      </c>
      <c r="D4206" s="44" t="str">
        <f t="shared" si="341"/>
        <v>Financial</v>
      </c>
      <c r="E4206" s="44">
        <f>IF(VLOOKUP(S4206,'DD-Lookup'!$J$6:$L$50,3,FALSE)="Monthly",(YEAR(AC4206)-YEAR(AB4206))*12+MONTH(AC4206)-MONTH(AB4206)+1,(AC4206-AB4206+1))</f>
        <v>30</v>
      </c>
      <c r="F4206" s="225">
        <f t="shared" si="342"/>
        <v>450000</v>
      </c>
      <c r="G4206" s="214">
        <v>1249425</v>
      </c>
      <c r="H4206" s="210">
        <v>37026.493993055556</v>
      </c>
      <c r="I4206" t="s">
        <v>3261</v>
      </c>
      <c r="M4206" t="s">
        <v>3795</v>
      </c>
      <c r="N4206" t="s">
        <v>3247</v>
      </c>
      <c r="O4206" t="s">
        <v>3248</v>
      </c>
      <c r="Q4206" s="211">
        <v>15000</v>
      </c>
      <c r="S4206" t="s">
        <v>3796</v>
      </c>
      <c r="T4206" t="s">
        <v>2685</v>
      </c>
      <c r="U4206" s="213">
        <v>4.5999999999999996</v>
      </c>
      <c r="V4206" t="s">
        <v>3262</v>
      </c>
      <c r="W4206" t="s">
        <v>3975</v>
      </c>
      <c r="X4206" t="s">
        <v>3250</v>
      </c>
      <c r="Y4206" t="s">
        <v>2803</v>
      </c>
      <c r="Z4206" t="s">
        <v>4117</v>
      </c>
      <c r="AA4206" t="s">
        <v>361</v>
      </c>
      <c r="AB4206" s="210">
        <v>37043.875</v>
      </c>
      <c r="AC4206" s="210">
        <v>37072.875</v>
      </c>
      <c r="AD4206">
        <f>(AC4206-AB4206+1)*SUM(P4206:Q4206)</f>
        <v>450000</v>
      </c>
    </row>
    <row r="4207" spans="1:31" x14ac:dyDescent="0.2">
      <c r="A4207" s="44" t="str">
        <f t="shared" si="338"/>
        <v>US Oil Products Financial</v>
      </c>
      <c r="B4207" s="44" t="str">
        <f t="shared" si="339"/>
        <v>US</v>
      </c>
      <c r="C4207" s="44" t="str">
        <f t="shared" si="340"/>
        <v>Oil Products</v>
      </c>
      <c r="D4207" s="44" t="str">
        <f t="shared" si="341"/>
        <v>Financial</v>
      </c>
      <c r="E4207" s="44">
        <f>IF(VLOOKUP(S4207,'DD-Lookup'!$J$6:$L$50,3,FALSE)="Monthly",(YEAR(AC4207)-YEAR(AB4207))*12+MONTH(AC4207)-MONTH(AB4207)+1,(AC4207-AB4207+1))</f>
        <v>1</v>
      </c>
      <c r="F4207" s="225">
        <f t="shared" si="342"/>
        <v>15000</v>
      </c>
      <c r="G4207" s="214">
        <v>1249426</v>
      </c>
      <c r="H4207" s="210">
        <v>37026.494108796294</v>
      </c>
      <c r="I4207" t="s">
        <v>3246</v>
      </c>
      <c r="M4207" t="s">
        <v>3799</v>
      </c>
      <c r="N4207" t="s">
        <v>1842</v>
      </c>
      <c r="O4207" t="s">
        <v>1843</v>
      </c>
      <c r="Q4207" s="211">
        <v>15000</v>
      </c>
      <c r="S4207" t="s">
        <v>3807</v>
      </c>
      <c r="T4207" t="s">
        <v>2685</v>
      </c>
      <c r="U4207" s="213">
        <v>100.15</v>
      </c>
      <c r="V4207" t="s">
        <v>1657</v>
      </c>
      <c r="W4207" t="s">
        <v>1844</v>
      </c>
      <c r="X4207" t="s">
        <v>1845</v>
      </c>
      <c r="Y4207" t="s">
        <v>2803</v>
      </c>
      <c r="Z4207" t="s">
        <v>4117</v>
      </c>
      <c r="AA4207" t="s">
        <v>362</v>
      </c>
      <c r="AB4207" s="210">
        <v>37043.875</v>
      </c>
      <c r="AC4207" s="210">
        <v>37072.875</v>
      </c>
      <c r="AE4207" s="116">
        <f>IF(S4207="Gallon",F4207/42,F4207)</f>
        <v>357.14285714285717</v>
      </c>
    </row>
    <row r="4208" spans="1:31" x14ac:dyDescent="0.2">
      <c r="A4208" s="44" t="str">
        <f t="shared" si="338"/>
        <v>US Power Physical</v>
      </c>
      <c r="B4208" s="44" t="str">
        <f t="shared" si="339"/>
        <v>US</v>
      </c>
      <c r="C4208" s="44" t="str">
        <f t="shared" si="340"/>
        <v>Power</v>
      </c>
      <c r="D4208" s="44" t="str">
        <f t="shared" si="341"/>
        <v>Physical</v>
      </c>
      <c r="E4208" s="44">
        <f>IF(VLOOKUP(S4208,'DD-Lookup'!$J$6:$L$50,3,FALSE)="Monthly",(YEAR(AC4208)-YEAR(AB4208))*12+MONTH(AC4208)-MONTH(AB4208)+1,(AC4208-AB4208+1))</f>
        <v>2</v>
      </c>
      <c r="F4208" s="225">
        <f t="shared" si="342"/>
        <v>100</v>
      </c>
      <c r="G4208" s="214">
        <v>1249428</v>
      </c>
      <c r="H4208" s="210">
        <v>37026.495972222219</v>
      </c>
      <c r="I4208" t="s">
        <v>363</v>
      </c>
      <c r="M4208" t="s">
        <v>3886</v>
      </c>
      <c r="N4208" t="s">
        <v>3096</v>
      </c>
      <c r="O4208" t="s">
        <v>3509</v>
      </c>
      <c r="P4208" s="211">
        <v>50</v>
      </c>
      <c r="S4208" t="s">
        <v>3794</v>
      </c>
      <c r="T4208" t="s">
        <v>2685</v>
      </c>
      <c r="U4208" s="213">
        <v>43</v>
      </c>
      <c r="V4208" t="s">
        <v>364</v>
      </c>
      <c r="W4208" t="s">
        <v>3108</v>
      </c>
      <c r="X4208" t="s">
        <v>3109</v>
      </c>
      <c r="Y4208" t="s">
        <v>3074</v>
      </c>
      <c r="Z4208" t="s">
        <v>4112</v>
      </c>
      <c r="AA4208">
        <v>611555.1</v>
      </c>
      <c r="AB4208" s="210">
        <v>37028.875</v>
      </c>
      <c r="AC4208" s="210">
        <v>37029.875</v>
      </c>
    </row>
    <row r="4209" spans="1:31" x14ac:dyDescent="0.2">
      <c r="A4209" s="44" t="str">
        <f t="shared" si="338"/>
        <v>US Natural Gas Physical</v>
      </c>
      <c r="B4209" s="44" t="str">
        <f t="shared" si="339"/>
        <v>US</v>
      </c>
      <c r="C4209" s="44" t="str">
        <f t="shared" si="340"/>
        <v>Natural Gas</v>
      </c>
      <c r="D4209" s="44" t="str">
        <f t="shared" si="341"/>
        <v>Physical</v>
      </c>
      <c r="E4209" s="44">
        <f>IF(VLOOKUP(S4209,'DD-Lookup'!$J$6:$L$50,3,FALSE)="Monthly",(YEAR(AC4209)-YEAR(AB4209))*12+MONTH(AC4209)-MONTH(AB4209)+1,(AC4209-AB4209+1))</f>
        <v>1</v>
      </c>
      <c r="F4209" s="225">
        <f t="shared" si="342"/>
        <v>10000</v>
      </c>
      <c r="G4209" s="214">
        <v>1249429</v>
      </c>
      <c r="H4209" s="210">
        <v>37026.496053240742</v>
      </c>
      <c r="I4209" t="s">
        <v>3488</v>
      </c>
      <c r="M4209" t="s">
        <v>3795</v>
      </c>
      <c r="N4209" t="s">
        <v>3275</v>
      </c>
      <c r="O4209" t="s">
        <v>330</v>
      </c>
      <c r="P4209" s="211">
        <v>10000</v>
      </c>
      <c r="S4209" t="s">
        <v>3796</v>
      </c>
      <c r="T4209" t="s">
        <v>2685</v>
      </c>
      <c r="U4209" s="213">
        <v>4.7249999999999996</v>
      </c>
      <c r="V4209" t="s">
        <v>3490</v>
      </c>
      <c r="W4209" t="s">
        <v>3491</v>
      </c>
      <c r="X4209" t="s">
        <v>3492</v>
      </c>
      <c r="Y4209" t="s">
        <v>3280</v>
      </c>
      <c r="Z4209" t="s">
        <v>4117</v>
      </c>
      <c r="AA4209">
        <v>790868</v>
      </c>
      <c r="AB4209" s="210">
        <v>37028.875</v>
      </c>
      <c r="AC4209" s="210">
        <v>37028.875</v>
      </c>
    </row>
    <row r="4210" spans="1:31" x14ac:dyDescent="0.2">
      <c r="A4210" s="44" t="str">
        <f t="shared" si="338"/>
        <v xml:space="preserve"> Natural Gas Physical</v>
      </c>
      <c r="B4210" s="44" t="str">
        <f t="shared" si="339"/>
        <v/>
      </c>
      <c r="C4210" s="44" t="str">
        <f t="shared" si="340"/>
        <v>Natural Gas</v>
      </c>
      <c r="D4210" s="44" t="str">
        <f t="shared" si="341"/>
        <v>Physical</v>
      </c>
      <c r="E4210" s="44">
        <f>IF(VLOOKUP(S4210,'DD-Lookup'!$J$6:$L$50,3,FALSE)="Monthly",(YEAR(AC4210)-YEAR(AB4210))*12+MONTH(AC4210)-MONTH(AB4210)+1,(AC4210-AB4210+1))</f>
        <v>1</v>
      </c>
      <c r="F4210" s="225">
        <f t="shared" si="342"/>
        <v>10000</v>
      </c>
      <c r="G4210" s="214">
        <v>1249430</v>
      </c>
      <c r="H4210" s="210">
        <v>37026.496365740742</v>
      </c>
      <c r="I4210" t="s">
        <v>3427</v>
      </c>
      <c r="M4210" t="s">
        <v>3795</v>
      </c>
      <c r="N4210" t="s">
        <v>3623</v>
      </c>
      <c r="O4210" t="s">
        <v>3624</v>
      </c>
      <c r="P4210" s="211">
        <v>10000</v>
      </c>
      <c r="S4210" t="s">
        <v>4320</v>
      </c>
      <c r="T4210" t="s">
        <v>3625</v>
      </c>
      <c r="U4210" s="213">
        <v>6.0750000000000002</v>
      </c>
      <c r="V4210" t="s">
        <v>2330</v>
      </c>
      <c r="W4210" t="s">
        <v>3627</v>
      </c>
      <c r="X4210" t="s">
        <v>3628</v>
      </c>
      <c r="Y4210" t="s">
        <v>3280</v>
      </c>
      <c r="Z4210" t="s">
        <v>4118</v>
      </c>
      <c r="AA4210">
        <v>790870</v>
      </c>
      <c r="AB4210" s="210">
        <v>37026.875</v>
      </c>
      <c r="AC4210" s="210">
        <v>37026.875</v>
      </c>
    </row>
    <row r="4211" spans="1:31" x14ac:dyDescent="0.2">
      <c r="A4211" s="44" t="str">
        <f t="shared" si="338"/>
        <v>US Oil Products Financial</v>
      </c>
      <c r="B4211" s="44" t="str">
        <f t="shared" si="339"/>
        <v>US</v>
      </c>
      <c r="C4211" s="44" t="str">
        <f t="shared" si="340"/>
        <v>Oil Products</v>
      </c>
      <c r="D4211" s="44" t="str">
        <f t="shared" si="341"/>
        <v>Financial</v>
      </c>
      <c r="E4211" s="44">
        <f>IF(VLOOKUP(S4211,'DD-Lookup'!$J$6:$L$50,3,FALSE)="Monthly",(YEAR(AC4211)-YEAR(AB4211))*12+MONTH(AC4211)-MONTH(AB4211)+1,(AC4211-AB4211+1))</f>
        <v>1</v>
      </c>
      <c r="F4211" s="225">
        <f t="shared" si="342"/>
        <v>15000</v>
      </c>
      <c r="G4211" s="214">
        <v>1249431</v>
      </c>
      <c r="H4211" s="210">
        <v>37026.496701388889</v>
      </c>
      <c r="I4211" t="s">
        <v>3045</v>
      </c>
      <c r="M4211" t="s">
        <v>3799</v>
      </c>
      <c r="N4211" t="s">
        <v>1842</v>
      </c>
      <c r="O4211" t="s">
        <v>1843</v>
      </c>
      <c r="P4211" s="211">
        <v>15000</v>
      </c>
      <c r="S4211" t="s">
        <v>3807</v>
      </c>
      <c r="T4211" t="s">
        <v>2685</v>
      </c>
      <c r="U4211" s="213">
        <v>100.2</v>
      </c>
      <c r="V4211" t="s">
        <v>1520</v>
      </c>
      <c r="W4211" t="s">
        <v>1844</v>
      </c>
      <c r="X4211" t="s">
        <v>1845</v>
      </c>
      <c r="Y4211" t="s">
        <v>2803</v>
      </c>
      <c r="Z4211" t="s">
        <v>4117</v>
      </c>
      <c r="AA4211" t="s">
        <v>365</v>
      </c>
      <c r="AB4211" s="210">
        <v>37043.875</v>
      </c>
      <c r="AC4211" s="210">
        <v>37072.875</v>
      </c>
      <c r="AE4211" s="116">
        <f>IF(S4211="Gallon",F4211/42,F4211)</f>
        <v>357.14285714285717</v>
      </c>
    </row>
    <row r="4212" spans="1:31" x14ac:dyDescent="0.2">
      <c r="A4212" s="44" t="str">
        <f t="shared" si="338"/>
        <v>US Power Physical</v>
      </c>
      <c r="B4212" s="44" t="str">
        <f t="shared" si="339"/>
        <v>US</v>
      </c>
      <c r="C4212" s="44" t="str">
        <f t="shared" si="340"/>
        <v>Power</v>
      </c>
      <c r="D4212" s="44" t="str">
        <f t="shared" si="341"/>
        <v>Physical</v>
      </c>
      <c r="E4212" s="44">
        <f>IF(VLOOKUP(S4212,'DD-Lookup'!$J$6:$L$50,3,FALSE)="Monthly",(YEAR(AC4212)-YEAR(AB4212))*12+MONTH(AC4212)-MONTH(AB4212)+1,(AC4212-AB4212+1))</f>
        <v>2</v>
      </c>
      <c r="F4212" s="225">
        <f t="shared" si="342"/>
        <v>100</v>
      </c>
      <c r="G4212" s="214">
        <v>1249432</v>
      </c>
      <c r="H4212" s="210">
        <v>37026.496979166666</v>
      </c>
      <c r="I4212" t="s">
        <v>3145</v>
      </c>
      <c r="M4212" t="s">
        <v>3886</v>
      </c>
      <c r="N4212" t="s">
        <v>3096</v>
      </c>
      <c r="O4212" t="s">
        <v>3208</v>
      </c>
      <c r="Q4212" s="211">
        <v>50</v>
      </c>
      <c r="S4212" t="s">
        <v>3794</v>
      </c>
      <c r="T4212" t="s">
        <v>2685</v>
      </c>
      <c r="U4212" s="213">
        <v>39</v>
      </c>
      <c r="V4212" t="s">
        <v>3186</v>
      </c>
      <c r="W4212" t="s">
        <v>3138</v>
      </c>
      <c r="X4212" t="s">
        <v>3139</v>
      </c>
      <c r="Y4212" t="s">
        <v>3074</v>
      </c>
      <c r="Z4212" t="s">
        <v>4112</v>
      </c>
      <c r="AA4212">
        <v>611563.1</v>
      </c>
      <c r="AB4212" s="210">
        <v>37028.875</v>
      </c>
      <c r="AC4212" s="210">
        <v>37029.875</v>
      </c>
    </row>
    <row r="4213" spans="1:31" x14ac:dyDescent="0.2">
      <c r="A4213" s="44" t="str">
        <f t="shared" si="338"/>
        <v>US Natural Gas Financial</v>
      </c>
      <c r="B4213" s="44" t="str">
        <f t="shared" si="339"/>
        <v>US</v>
      </c>
      <c r="C4213" s="44" t="str">
        <f t="shared" si="340"/>
        <v>Natural Gas</v>
      </c>
      <c r="D4213" s="44" t="str">
        <f t="shared" si="341"/>
        <v>Financial</v>
      </c>
      <c r="E4213" s="44">
        <f>IF(VLOOKUP(S4213,'DD-Lookup'!$J$6:$L$50,3,FALSE)="Monthly",(YEAR(AC4213)-YEAR(AB4213))*12+MONTH(AC4213)-MONTH(AB4213)+1,(AC4213-AB4213+1))</f>
        <v>31</v>
      </c>
      <c r="F4213" s="225">
        <f t="shared" si="342"/>
        <v>387500</v>
      </c>
      <c r="G4213" s="214">
        <v>1249433</v>
      </c>
      <c r="H4213" s="210">
        <v>37026.497094907405</v>
      </c>
      <c r="I4213" t="s">
        <v>3246</v>
      </c>
      <c r="M4213" t="s">
        <v>3795</v>
      </c>
      <c r="N4213" t="s">
        <v>3247</v>
      </c>
      <c r="O4213" t="s">
        <v>3300</v>
      </c>
      <c r="P4213" s="211">
        <v>12500</v>
      </c>
      <c r="S4213" t="s">
        <v>3796</v>
      </c>
      <c r="T4213" t="s">
        <v>2685</v>
      </c>
      <c r="U4213" s="213">
        <v>4.6624999999999996</v>
      </c>
      <c r="V4213" t="s">
        <v>1470</v>
      </c>
      <c r="W4213" t="s">
        <v>3975</v>
      </c>
      <c r="X4213" t="s">
        <v>3250</v>
      </c>
      <c r="Y4213" t="s">
        <v>2803</v>
      </c>
      <c r="Z4213" t="s">
        <v>4117</v>
      </c>
      <c r="AA4213" t="s">
        <v>366</v>
      </c>
      <c r="AB4213" s="210">
        <v>37073.875</v>
      </c>
      <c r="AC4213" s="210">
        <v>37103.875</v>
      </c>
      <c r="AD4213">
        <f>(AC4213-AB4213+1)*SUM(P4213:Q4213)</f>
        <v>387500</v>
      </c>
    </row>
    <row r="4214" spans="1:31" x14ac:dyDescent="0.2">
      <c r="A4214" s="44" t="str">
        <f t="shared" si="338"/>
        <v>US Natural Gas Financial</v>
      </c>
      <c r="B4214" s="44" t="str">
        <f t="shared" si="339"/>
        <v>US</v>
      </c>
      <c r="C4214" s="44" t="str">
        <f t="shared" si="340"/>
        <v>Natural Gas</v>
      </c>
      <c r="D4214" s="44" t="str">
        <f t="shared" si="341"/>
        <v>Financial</v>
      </c>
      <c r="E4214" s="44">
        <f>IF(VLOOKUP(S4214,'DD-Lookup'!$J$6:$L$50,3,FALSE)="Monthly",(YEAR(AC4214)-YEAR(AB4214))*12+MONTH(AC4214)-MONTH(AB4214)+1,(AC4214-AB4214+1))</f>
        <v>30</v>
      </c>
      <c r="F4214" s="225">
        <f t="shared" si="342"/>
        <v>300000</v>
      </c>
      <c r="G4214" s="214">
        <v>1249435</v>
      </c>
      <c r="H4214" s="210">
        <v>37026.498229166667</v>
      </c>
      <c r="I4214" t="s">
        <v>3386</v>
      </c>
      <c r="M4214" t="s">
        <v>3795</v>
      </c>
      <c r="N4214" t="s">
        <v>3247</v>
      </c>
      <c r="O4214" t="s">
        <v>3248</v>
      </c>
      <c r="Q4214" s="211">
        <v>10000</v>
      </c>
      <c r="S4214" t="s">
        <v>3796</v>
      </c>
      <c r="T4214" t="s">
        <v>2685</v>
      </c>
      <c r="U4214" s="213">
        <v>4.5999999999999996</v>
      </c>
      <c r="V4214" t="s">
        <v>1209</v>
      </c>
      <c r="W4214" t="s">
        <v>3975</v>
      </c>
      <c r="X4214" t="s">
        <v>3250</v>
      </c>
      <c r="Y4214" t="s">
        <v>2803</v>
      </c>
      <c r="Z4214" t="s">
        <v>4117</v>
      </c>
      <c r="AA4214" t="s">
        <v>367</v>
      </c>
      <c r="AB4214" s="210">
        <v>37043.875</v>
      </c>
      <c r="AC4214" s="210">
        <v>37072.875</v>
      </c>
      <c r="AD4214">
        <f>(AC4214-AB4214+1)*SUM(P4214:Q4214)</f>
        <v>300000</v>
      </c>
    </row>
    <row r="4215" spans="1:31" x14ac:dyDescent="0.2">
      <c r="A4215" s="44" t="str">
        <f t="shared" si="338"/>
        <v>US Natural Gas Financial</v>
      </c>
      <c r="B4215" s="44" t="str">
        <f t="shared" si="339"/>
        <v>US</v>
      </c>
      <c r="C4215" s="44" t="str">
        <f t="shared" si="340"/>
        <v>Natural Gas</v>
      </c>
      <c r="D4215" s="44" t="str">
        <f t="shared" si="341"/>
        <v>Financial</v>
      </c>
      <c r="E4215" s="44">
        <f>IF(VLOOKUP(S4215,'DD-Lookup'!$J$6:$L$50,3,FALSE)="Monthly",(YEAR(AC4215)-YEAR(AB4215))*12+MONTH(AC4215)-MONTH(AB4215)+1,(AC4215-AB4215+1))</f>
        <v>30</v>
      </c>
      <c r="F4215" s="225">
        <f t="shared" si="342"/>
        <v>150000</v>
      </c>
      <c r="G4215" s="214">
        <v>1249436</v>
      </c>
      <c r="H4215" s="210">
        <v>37026.498344907406</v>
      </c>
      <c r="I4215" t="s">
        <v>3822</v>
      </c>
      <c r="M4215" t="s">
        <v>3795</v>
      </c>
      <c r="N4215" t="s">
        <v>3247</v>
      </c>
      <c r="O4215" t="s">
        <v>3248</v>
      </c>
      <c r="Q4215" s="211">
        <v>5000</v>
      </c>
      <c r="S4215" t="s">
        <v>3796</v>
      </c>
      <c r="T4215" t="s">
        <v>2685</v>
      </c>
      <c r="U4215" s="213">
        <v>4.5999999999999996</v>
      </c>
      <c r="V4215" t="s">
        <v>1487</v>
      </c>
      <c r="W4215" t="s">
        <v>3975</v>
      </c>
      <c r="X4215" t="s">
        <v>3250</v>
      </c>
      <c r="Y4215" t="s">
        <v>2803</v>
      </c>
      <c r="Z4215" t="s">
        <v>4117</v>
      </c>
      <c r="AA4215" t="s">
        <v>368</v>
      </c>
      <c r="AB4215" s="210">
        <v>37043.875</v>
      </c>
      <c r="AC4215" s="210">
        <v>37072.875</v>
      </c>
      <c r="AD4215">
        <f>(AC4215-AB4215+1)*SUM(P4215:Q4215)</f>
        <v>150000</v>
      </c>
    </row>
    <row r="4216" spans="1:31" x14ac:dyDescent="0.2">
      <c r="A4216" s="44" t="str">
        <f t="shared" si="338"/>
        <v>US Power Physical</v>
      </c>
      <c r="B4216" s="44" t="str">
        <f t="shared" si="339"/>
        <v>US</v>
      </c>
      <c r="C4216" s="44" t="str">
        <f t="shared" si="340"/>
        <v>Power</v>
      </c>
      <c r="D4216" s="44" t="str">
        <f t="shared" si="341"/>
        <v>Physical</v>
      </c>
      <c r="E4216" s="44">
        <f>IF(VLOOKUP(S4216,'DD-Lookup'!$J$6:$L$50,3,FALSE)="Monthly",(YEAR(AC4216)-YEAR(AB4216))*12+MONTH(AC4216)-MONTH(AB4216)+1,(AC4216-AB4216+1))</f>
        <v>62</v>
      </c>
      <c r="F4216" s="225">
        <f t="shared" si="342"/>
        <v>3100</v>
      </c>
      <c r="G4216" s="214">
        <v>1249438</v>
      </c>
      <c r="H4216" s="210">
        <v>37026.498622685183</v>
      </c>
      <c r="I4216" t="s">
        <v>2632</v>
      </c>
      <c r="M4216" t="s">
        <v>3886</v>
      </c>
      <c r="N4216" t="s">
        <v>3096</v>
      </c>
      <c r="O4216" t="s">
        <v>369</v>
      </c>
      <c r="P4216" s="211">
        <v>50</v>
      </c>
      <c r="S4216" t="s">
        <v>3794</v>
      </c>
      <c r="T4216" t="s">
        <v>2685</v>
      </c>
      <c r="U4216" s="213">
        <v>104.25</v>
      </c>
      <c r="V4216" t="s">
        <v>370</v>
      </c>
      <c r="W4216" t="s">
        <v>3243</v>
      </c>
      <c r="X4216" t="s">
        <v>1984</v>
      </c>
      <c r="Y4216" t="s">
        <v>3074</v>
      </c>
      <c r="Z4216" t="s">
        <v>4112</v>
      </c>
      <c r="AA4216">
        <v>611568.1</v>
      </c>
      <c r="AB4216" s="210">
        <v>37073.600694444445</v>
      </c>
      <c r="AC4216" s="210">
        <v>37134.600694444445</v>
      </c>
    </row>
    <row r="4217" spans="1:31" x14ac:dyDescent="0.2">
      <c r="A4217" s="44" t="str">
        <f t="shared" si="338"/>
        <v>US Natural Gas Financial</v>
      </c>
      <c r="B4217" s="44" t="str">
        <f t="shared" si="339"/>
        <v>US</v>
      </c>
      <c r="C4217" s="44" t="str">
        <f t="shared" si="340"/>
        <v>Natural Gas</v>
      </c>
      <c r="D4217" s="44" t="str">
        <f t="shared" si="341"/>
        <v>Financial</v>
      </c>
      <c r="E4217" s="44">
        <f>IF(VLOOKUP(S4217,'DD-Lookup'!$J$6:$L$50,3,FALSE)="Monthly",(YEAR(AC4217)-YEAR(AB4217))*12+MONTH(AC4217)-MONTH(AB4217)+1,(AC4217-AB4217+1))</f>
        <v>15</v>
      </c>
      <c r="F4217" s="225">
        <f t="shared" si="342"/>
        <v>225000</v>
      </c>
      <c r="G4217" s="214">
        <v>1249439</v>
      </c>
      <c r="H4217" s="210">
        <v>37026.498831018522</v>
      </c>
      <c r="I4217" t="s">
        <v>3195</v>
      </c>
      <c r="M4217" t="s">
        <v>3795</v>
      </c>
      <c r="N4217" t="s">
        <v>3247</v>
      </c>
      <c r="O4217" t="s">
        <v>135</v>
      </c>
      <c r="P4217" s="211">
        <v>15000</v>
      </c>
      <c r="S4217" t="s">
        <v>3796</v>
      </c>
      <c r="T4217" t="s">
        <v>2685</v>
      </c>
      <c r="U4217" s="213">
        <v>4.53</v>
      </c>
      <c r="V4217" t="s">
        <v>1293</v>
      </c>
      <c r="W4217" t="s">
        <v>3424</v>
      </c>
      <c r="X4217" t="s">
        <v>3425</v>
      </c>
      <c r="Y4217" t="s">
        <v>2803</v>
      </c>
      <c r="Z4217" t="s">
        <v>4117</v>
      </c>
      <c r="AA4217" t="s">
        <v>371</v>
      </c>
      <c r="AB4217" s="210">
        <v>37028.875</v>
      </c>
      <c r="AC4217" s="210">
        <v>37042.875</v>
      </c>
      <c r="AD4217">
        <f>(AC4217-AB4217+1)*SUM(P4217:Q4217)</f>
        <v>225000</v>
      </c>
    </row>
    <row r="4218" spans="1:31" x14ac:dyDescent="0.2">
      <c r="A4218" s="44" t="str">
        <f t="shared" si="338"/>
        <v xml:space="preserve"> Natural Gas Physical</v>
      </c>
      <c r="B4218" s="44" t="str">
        <f t="shared" si="339"/>
        <v/>
      </c>
      <c r="C4218" s="44" t="str">
        <f t="shared" si="340"/>
        <v>Natural Gas</v>
      </c>
      <c r="D4218" s="44" t="str">
        <f t="shared" si="341"/>
        <v>Physical</v>
      </c>
      <c r="E4218" s="44">
        <f>IF(VLOOKUP(S4218,'DD-Lookup'!$J$6:$L$50,3,FALSE)="Monthly",(YEAR(AC4218)-YEAR(AB4218))*12+MONTH(AC4218)-MONTH(AB4218)+1,(AC4218-AB4218+1))</f>
        <v>1</v>
      </c>
      <c r="F4218" s="225">
        <f t="shared" si="342"/>
        <v>10000</v>
      </c>
      <c r="G4218" s="214">
        <v>1249440</v>
      </c>
      <c r="H4218" s="210">
        <v>37026.498900462961</v>
      </c>
      <c r="I4218" t="s">
        <v>1305</v>
      </c>
      <c r="M4218" t="s">
        <v>3795</v>
      </c>
      <c r="N4218" t="s">
        <v>3623</v>
      </c>
      <c r="O4218" t="s">
        <v>3624</v>
      </c>
      <c r="Q4218" s="211">
        <v>10000</v>
      </c>
      <c r="S4218" t="s">
        <v>4320</v>
      </c>
      <c r="T4218" t="s">
        <v>3625</v>
      </c>
      <c r="U4218" s="213">
        <v>6.08</v>
      </c>
      <c r="V4218" t="s">
        <v>1455</v>
      </c>
      <c r="W4218" t="s">
        <v>3627</v>
      </c>
      <c r="X4218" t="s">
        <v>3628</v>
      </c>
      <c r="Y4218" t="s">
        <v>3280</v>
      </c>
      <c r="Z4218" t="s">
        <v>4118</v>
      </c>
      <c r="AA4218">
        <v>790872</v>
      </c>
      <c r="AB4218" s="210">
        <v>37026.875</v>
      </c>
      <c r="AC4218" s="210">
        <v>37026.875</v>
      </c>
    </row>
    <row r="4219" spans="1:31" x14ac:dyDescent="0.2">
      <c r="A4219" s="44" t="str">
        <f t="shared" si="338"/>
        <v>US Power Physical</v>
      </c>
      <c r="B4219" s="44" t="str">
        <f t="shared" si="339"/>
        <v>US</v>
      </c>
      <c r="C4219" s="44" t="str">
        <f t="shared" si="340"/>
        <v>Power</v>
      </c>
      <c r="D4219" s="44" t="str">
        <f t="shared" si="341"/>
        <v>Physical</v>
      </c>
      <c r="E4219" s="44">
        <f>IF(VLOOKUP(S4219,'DD-Lookup'!$J$6:$L$50,3,FALSE)="Monthly",(YEAR(AC4219)-YEAR(AB4219))*12+MONTH(AC4219)-MONTH(AB4219)+1,(AC4219-AB4219+1))</f>
        <v>15</v>
      </c>
      <c r="F4219" s="225">
        <f t="shared" si="342"/>
        <v>375</v>
      </c>
      <c r="G4219" s="214">
        <v>1249441</v>
      </c>
      <c r="H4219" s="210">
        <v>37026.49895833333</v>
      </c>
      <c r="I4219" t="s">
        <v>3715</v>
      </c>
      <c r="M4219" t="s">
        <v>3886</v>
      </c>
      <c r="N4219" t="s">
        <v>3650</v>
      </c>
      <c r="O4219" t="s">
        <v>346</v>
      </c>
      <c r="P4219" s="211">
        <v>25</v>
      </c>
      <c r="R4219" s="212">
        <v>0</v>
      </c>
      <c r="S4219" t="s">
        <v>3794</v>
      </c>
      <c r="T4219" t="s">
        <v>2685</v>
      </c>
      <c r="U4219" s="213">
        <v>146</v>
      </c>
      <c r="V4219" t="s">
        <v>1599</v>
      </c>
      <c r="W4219" t="s">
        <v>3672</v>
      </c>
      <c r="X4219" t="s">
        <v>3654</v>
      </c>
      <c r="Y4219" t="s">
        <v>3074</v>
      </c>
      <c r="Z4219" t="s">
        <v>4112</v>
      </c>
      <c r="AA4219">
        <v>611569.1</v>
      </c>
      <c r="AB4219" s="210">
        <v>37028.875</v>
      </c>
      <c r="AC4219" s="210">
        <v>37042.875</v>
      </c>
    </row>
    <row r="4220" spans="1:31" x14ac:dyDescent="0.2">
      <c r="A4220" s="44" t="str">
        <f t="shared" si="338"/>
        <v xml:space="preserve"> Natural Gas Physical</v>
      </c>
      <c r="B4220" s="44" t="str">
        <f t="shared" si="339"/>
        <v/>
      </c>
      <c r="C4220" s="44" t="str">
        <f t="shared" si="340"/>
        <v>Natural Gas</v>
      </c>
      <c r="D4220" s="44" t="str">
        <f t="shared" si="341"/>
        <v>Physical</v>
      </c>
      <c r="E4220" s="44">
        <f>IF(VLOOKUP(S4220,'DD-Lookup'!$J$6:$L$50,3,FALSE)="Monthly",(YEAR(AC4220)-YEAR(AB4220))*12+MONTH(AC4220)-MONTH(AB4220)+1,(AC4220-AB4220+1))</f>
        <v>16</v>
      </c>
      <c r="F4220" s="225">
        <f t="shared" si="342"/>
        <v>80000</v>
      </c>
      <c r="G4220" s="214">
        <v>1249442</v>
      </c>
      <c r="H4220" s="210">
        <v>37026.499097222222</v>
      </c>
      <c r="I4220" t="s">
        <v>1262</v>
      </c>
      <c r="M4220" t="s">
        <v>3795</v>
      </c>
      <c r="N4220" t="s">
        <v>3623</v>
      </c>
      <c r="O4220" t="s">
        <v>1637</v>
      </c>
      <c r="P4220" s="211">
        <v>5000</v>
      </c>
      <c r="S4220" t="s">
        <v>4320</v>
      </c>
      <c r="T4220" t="s">
        <v>3625</v>
      </c>
      <c r="U4220" s="213">
        <v>6.2</v>
      </c>
      <c r="V4220" t="s">
        <v>1263</v>
      </c>
      <c r="W4220" t="s">
        <v>1471</v>
      </c>
      <c r="X4220" t="s">
        <v>3628</v>
      </c>
      <c r="Y4220" t="s">
        <v>3280</v>
      </c>
      <c r="Z4220" t="s">
        <v>4118</v>
      </c>
      <c r="AA4220">
        <v>790873</v>
      </c>
      <c r="AB4220" s="210">
        <v>37027.875</v>
      </c>
      <c r="AC4220" s="210">
        <v>37042.875</v>
      </c>
    </row>
    <row r="4221" spans="1:31" x14ac:dyDescent="0.2">
      <c r="A4221" s="44" t="str">
        <f t="shared" si="338"/>
        <v>US Natural Gas Financial</v>
      </c>
      <c r="B4221" s="44" t="str">
        <f t="shared" si="339"/>
        <v>US</v>
      </c>
      <c r="C4221" s="44" t="str">
        <f t="shared" si="340"/>
        <v>Natural Gas</v>
      </c>
      <c r="D4221" s="44" t="str">
        <f t="shared" si="341"/>
        <v>Financial</v>
      </c>
      <c r="E4221" s="44">
        <f>IF(VLOOKUP(S4221,'DD-Lookup'!$J$6:$L$50,3,FALSE)="Monthly",(YEAR(AC4221)-YEAR(AB4221))*12+MONTH(AC4221)-MONTH(AB4221)+1,(AC4221-AB4221+1))</f>
        <v>30</v>
      </c>
      <c r="F4221" s="225">
        <f t="shared" si="342"/>
        <v>300000</v>
      </c>
      <c r="G4221" s="214">
        <v>1249443</v>
      </c>
      <c r="H4221" s="210">
        <v>37026.499537037038</v>
      </c>
      <c r="I4221" t="s">
        <v>3246</v>
      </c>
      <c r="M4221" t="s">
        <v>3795</v>
      </c>
      <c r="N4221" t="s">
        <v>3247</v>
      </c>
      <c r="O4221" t="s">
        <v>3248</v>
      </c>
      <c r="P4221" s="211">
        <v>10000</v>
      </c>
      <c r="S4221" t="s">
        <v>3796</v>
      </c>
      <c r="T4221" t="s">
        <v>2685</v>
      </c>
      <c r="U4221" s="213">
        <v>4.5949999999999998</v>
      </c>
      <c r="V4221" t="s">
        <v>1397</v>
      </c>
      <c r="W4221" t="s">
        <v>3975</v>
      </c>
      <c r="X4221" t="s">
        <v>3250</v>
      </c>
      <c r="Y4221" t="s">
        <v>2803</v>
      </c>
      <c r="Z4221" t="s">
        <v>4117</v>
      </c>
      <c r="AA4221" t="s">
        <v>372</v>
      </c>
      <c r="AB4221" s="210">
        <v>37043.875</v>
      </c>
      <c r="AC4221" s="210">
        <v>37072.875</v>
      </c>
      <c r="AD4221">
        <f>(AC4221-AB4221+1)*SUM(P4221:Q4221)</f>
        <v>300000</v>
      </c>
    </row>
    <row r="4222" spans="1:31" x14ac:dyDescent="0.2">
      <c r="A4222" s="44" t="str">
        <f t="shared" si="338"/>
        <v>US Power Physical</v>
      </c>
      <c r="B4222" s="44" t="str">
        <f t="shared" si="339"/>
        <v>US</v>
      </c>
      <c r="C4222" s="44" t="str">
        <f t="shared" si="340"/>
        <v>Power</v>
      </c>
      <c r="D4222" s="44" t="str">
        <f t="shared" si="341"/>
        <v>Physical</v>
      </c>
      <c r="E4222" s="44">
        <f>IF(VLOOKUP(S4222,'DD-Lookup'!$J$6:$L$50,3,FALSE)="Monthly",(YEAR(AC4222)-YEAR(AB4222))*12+MONTH(AC4222)-MONTH(AB4222)+1,(AC4222-AB4222+1))</f>
        <v>92</v>
      </c>
      <c r="F4222" s="225">
        <f t="shared" si="342"/>
        <v>2300</v>
      </c>
      <c r="G4222" s="214">
        <v>1249444</v>
      </c>
      <c r="H4222" s="210">
        <v>37026.500034722223</v>
      </c>
      <c r="I4222" t="s">
        <v>3596</v>
      </c>
      <c r="M4222" t="s">
        <v>3886</v>
      </c>
      <c r="N4222" t="s">
        <v>3650</v>
      </c>
      <c r="O4222" t="s">
        <v>1387</v>
      </c>
      <c r="P4222" s="211">
        <v>25</v>
      </c>
      <c r="S4222" t="s">
        <v>3794</v>
      </c>
      <c r="T4222" t="s">
        <v>2685</v>
      </c>
      <c r="U4222" s="213">
        <v>150</v>
      </c>
      <c r="V4222" t="s">
        <v>348</v>
      </c>
      <c r="W4222" t="s">
        <v>1023</v>
      </c>
      <c r="X4222" t="s">
        <v>1024</v>
      </c>
      <c r="Y4222" t="s">
        <v>3074</v>
      </c>
      <c r="Z4222" t="s">
        <v>4112</v>
      </c>
      <c r="AA4222">
        <v>611570.1</v>
      </c>
      <c r="AB4222" s="210">
        <v>37165</v>
      </c>
      <c r="AC4222" s="210">
        <v>37256</v>
      </c>
    </row>
    <row r="4223" spans="1:31" x14ac:dyDescent="0.2">
      <c r="A4223" s="44" t="str">
        <f t="shared" si="338"/>
        <v>US Power Physical</v>
      </c>
      <c r="B4223" s="44" t="str">
        <f t="shared" si="339"/>
        <v>US</v>
      </c>
      <c r="C4223" s="44" t="str">
        <f t="shared" si="340"/>
        <v>Power</v>
      </c>
      <c r="D4223" s="44" t="str">
        <f t="shared" si="341"/>
        <v>Physical</v>
      </c>
      <c r="E4223" s="44">
        <f>IF(VLOOKUP(S4223,'DD-Lookup'!$J$6:$L$50,3,FALSE)="Monthly",(YEAR(AC4223)-YEAR(AB4223))*12+MONTH(AC4223)-MONTH(AB4223)+1,(AC4223-AB4223+1))</f>
        <v>15</v>
      </c>
      <c r="F4223" s="225">
        <f t="shared" si="342"/>
        <v>375</v>
      </c>
      <c r="G4223" s="214">
        <v>1249447</v>
      </c>
      <c r="H4223" s="210">
        <v>37026.501250000001</v>
      </c>
      <c r="I4223" t="s">
        <v>3246</v>
      </c>
      <c r="M4223" t="s">
        <v>3886</v>
      </c>
      <c r="N4223" t="s">
        <v>3645</v>
      </c>
      <c r="O4223" t="s">
        <v>373</v>
      </c>
      <c r="Q4223" s="211">
        <v>25</v>
      </c>
      <c r="S4223" t="s">
        <v>3794</v>
      </c>
      <c r="T4223" t="s">
        <v>2685</v>
      </c>
      <c r="U4223" s="213">
        <v>89.5</v>
      </c>
      <c r="V4223" t="s">
        <v>1255</v>
      </c>
      <c r="W4223" t="s">
        <v>3659</v>
      </c>
      <c r="X4223" t="s">
        <v>3649</v>
      </c>
      <c r="Y4223" t="s">
        <v>3074</v>
      </c>
      <c r="Z4223" t="s">
        <v>4112</v>
      </c>
      <c r="AA4223">
        <v>611573.1</v>
      </c>
      <c r="AB4223" s="210">
        <v>37028.875</v>
      </c>
      <c r="AC4223" s="210">
        <v>37042.875</v>
      </c>
    </row>
    <row r="4224" spans="1:31" x14ac:dyDescent="0.2">
      <c r="A4224" s="44" t="str">
        <f t="shared" si="338"/>
        <v xml:space="preserve"> Power Financial</v>
      </c>
      <c r="B4224" s="44" t="str">
        <f t="shared" si="339"/>
        <v/>
      </c>
      <c r="C4224" s="44" t="str">
        <f t="shared" si="340"/>
        <v>Power</v>
      </c>
      <c r="D4224" s="44" t="str">
        <f t="shared" si="341"/>
        <v>Financial</v>
      </c>
      <c r="E4224" s="44">
        <f>IF(VLOOKUP(S4224,'DD-Lookup'!$J$6:$L$50,3,FALSE)="Monthly",(YEAR(AC4224)-YEAR(AB4224))*12+MONTH(AC4224)-MONTH(AB4224)+1,(AC4224-AB4224+1))</f>
        <v>15</v>
      </c>
      <c r="F4224" s="225">
        <f t="shared" si="342"/>
        <v>225</v>
      </c>
      <c r="G4224" s="214">
        <v>1249448</v>
      </c>
      <c r="H4224" s="210">
        <v>37026.501319444447</v>
      </c>
      <c r="I4224" t="s">
        <v>1333</v>
      </c>
      <c r="M4224" t="s">
        <v>3886</v>
      </c>
      <c r="N4224" t="s">
        <v>1505</v>
      </c>
      <c r="O4224" t="s">
        <v>374</v>
      </c>
      <c r="P4224" s="211">
        <v>15</v>
      </c>
      <c r="S4224" t="s">
        <v>3797</v>
      </c>
      <c r="T4224" t="s">
        <v>3625</v>
      </c>
      <c r="U4224" s="213">
        <v>108.5</v>
      </c>
      <c r="V4224" t="s">
        <v>1507</v>
      </c>
      <c r="W4224" t="s">
        <v>1508</v>
      </c>
      <c r="X4224" t="s">
        <v>1509</v>
      </c>
      <c r="Y4224" t="s">
        <v>3074</v>
      </c>
      <c r="Z4224" t="s">
        <v>4118</v>
      </c>
      <c r="AA4224">
        <v>611576.1</v>
      </c>
      <c r="AB4224" s="210">
        <v>37028.875</v>
      </c>
      <c r="AC4224" s="210">
        <v>37042.875</v>
      </c>
    </row>
    <row r="4225" spans="1:31" x14ac:dyDescent="0.2">
      <c r="A4225" s="44" t="str">
        <f t="shared" si="338"/>
        <v>US Power Physical</v>
      </c>
      <c r="B4225" s="44" t="str">
        <f t="shared" si="339"/>
        <v>US</v>
      </c>
      <c r="C4225" s="44" t="str">
        <f t="shared" si="340"/>
        <v>Power</v>
      </c>
      <c r="D4225" s="44" t="str">
        <f t="shared" si="341"/>
        <v>Physical</v>
      </c>
      <c r="E4225" s="44">
        <f>IF(VLOOKUP(S4225,'DD-Lookup'!$J$6:$L$50,3,FALSE)="Monthly",(YEAR(AC4225)-YEAR(AB4225))*12+MONTH(AC4225)-MONTH(AB4225)+1,(AC4225-AB4225+1))</f>
        <v>92</v>
      </c>
      <c r="F4225" s="225">
        <f t="shared" si="342"/>
        <v>2300</v>
      </c>
      <c r="G4225" s="214">
        <v>1249449</v>
      </c>
      <c r="H4225" s="210">
        <v>37026.501851851855</v>
      </c>
      <c r="I4225" t="s">
        <v>3093</v>
      </c>
      <c r="M4225" t="s">
        <v>3886</v>
      </c>
      <c r="N4225" t="s">
        <v>3650</v>
      </c>
      <c r="O4225" t="s">
        <v>375</v>
      </c>
      <c r="P4225" s="211">
        <v>25</v>
      </c>
      <c r="S4225" t="s">
        <v>3794</v>
      </c>
      <c r="T4225" t="s">
        <v>2685</v>
      </c>
      <c r="U4225" s="213">
        <v>139</v>
      </c>
      <c r="V4225" t="s">
        <v>1413</v>
      </c>
      <c r="W4225" t="s">
        <v>1023</v>
      </c>
      <c r="X4225" t="s">
        <v>1024</v>
      </c>
      <c r="Y4225" t="s">
        <v>3074</v>
      </c>
      <c r="Z4225" t="s">
        <v>4112</v>
      </c>
      <c r="AA4225">
        <v>611585.1</v>
      </c>
      <c r="AB4225" s="210">
        <v>37165</v>
      </c>
      <c r="AC4225" s="210">
        <v>37256</v>
      </c>
    </row>
    <row r="4226" spans="1:31" x14ac:dyDescent="0.2">
      <c r="A4226" s="44" t="str">
        <f t="shared" si="338"/>
        <v>US Power Physical</v>
      </c>
      <c r="B4226" s="44" t="str">
        <f t="shared" si="339"/>
        <v>US</v>
      </c>
      <c r="C4226" s="44" t="str">
        <f t="shared" si="340"/>
        <v>Power</v>
      </c>
      <c r="D4226" s="44" t="str">
        <f t="shared" si="341"/>
        <v>Physical</v>
      </c>
      <c r="E4226" s="44">
        <f>IF(VLOOKUP(S4226,'DD-Lookup'!$J$6:$L$50,3,FALSE)="Monthly",(YEAR(AC4226)-YEAR(AB4226))*12+MONTH(AC4226)-MONTH(AB4226)+1,(AC4226-AB4226+1))</f>
        <v>15</v>
      </c>
      <c r="F4226" s="225">
        <f t="shared" si="342"/>
        <v>375</v>
      </c>
      <c r="G4226" s="214">
        <v>1249450</v>
      </c>
      <c r="H4226" s="210">
        <v>37026.50204861111</v>
      </c>
      <c r="I4226" t="s">
        <v>3246</v>
      </c>
      <c r="M4226" t="s">
        <v>3886</v>
      </c>
      <c r="N4226" t="s">
        <v>3645</v>
      </c>
      <c r="O4226" t="s">
        <v>373</v>
      </c>
      <c r="Q4226" s="211">
        <v>25</v>
      </c>
      <c r="S4226" t="s">
        <v>3794</v>
      </c>
      <c r="T4226" t="s">
        <v>2685</v>
      </c>
      <c r="U4226" s="213">
        <v>95</v>
      </c>
      <c r="V4226" t="s">
        <v>1255</v>
      </c>
      <c r="W4226" t="s">
        <v>3659</v>
      </c>
      <c r="X4226" t="s">
        <v>3649</v>
      </c>
      <c r="Y4226" t="s">
        <v>3074</v>
      </c>
      <c r="Z4226" t="s">
        <v>4112</v>
      </c>
      <c r="AA4226">
        <v>611586.1</v>
      </c>
      <c r="AB4226" s="210">
        <v>37028.875</v>
      </c>
      <c r="AC4226" s="210">
        <v>37042.875</v>
      </c>
    </row>
    <row r="4227" spans="1:31" x14ac:dyDescent="0.2">
      <c r="A4227" s="44" t="str">
        <f t="shared" si="338"/>
        <v>US Power Physical</v>
      </c>
      <c r="B4227" s="44" t="str">
        <f t="shared" si="339"/>
        <v>US</v>
      </c>
      <c r="C4227" s="44" t="str">
        <f t="shared" si="340"/>
        <v>Power</v>
      </c>
      <c r="D4227" s="44" t="str">
        <f t="shared" si="341"/>
        <v>Physical</v>
      </c>
      <c r="E4227" s="44">
        <f>IF(VLOOKUP(S4227,'DD-Lookup'!$J$6:$L$50,3,FALSE)="Monthly",(YEAR(AC4227)-YEAR(AB4227))*12+MONTH(AC4227)-MONTH(AB4227)+1,(AC4227-AB4227+1))</f>
        <v>30</v>
      </c>
      <c r="F4227" s="225">
        <f t="shared" si="342"/>
        <v>1500</v>
      </c>
      <c r="G4227" s="214">
        <v>1249451</v>
      </c>
      <c r="H4227" s="210">
        <v>37026.502118055556</v>
      </c>
      <c r="I4227" t="s">
        <v>3246</v>
      </c>
      <c r="M4227" t="s">
        <v>3886</v>
      </c>
      <c r="N4227" t="s">
        <v>3096</v>
      </c>
      <c r="O4227" t="s">
        <v>376</v>
      </c>
      <c r="Q4227" s="211">
        <v>50</v>
      </c>
      <c r="S4227" t="s">
        <v>3794</v>
      </c>
      <c r="T4227" t="s">
        <v>2685</v>
      </c>
      <c r="U4227" s="213">
        <v>60.5</v>
      </c>
      <c r="V4227" t="s">
        <v>3433</v>
      </c>
      <c r="W4227" t="s">
        <v>3243</v>
      </c>
      <c r="X4227" t="s">
        <v>3351</v>
      </c>
      <c r="Y4227" t="s">
        <v>3074</v>
      </c>
      <c r="Z4227" t="s">
        <v>4112</v>
      </c>
      <c r="AA4227">
        <v>611587.1</v>
      </c>
      <c r="AB4227" s="210">
        <v>37408.875</v>
      </c>
      <c r="AC4227" s="210">
        <v>37437.875</v>
      </c>
    </row>
    <row r="4228" spans="1:31" x14ac:dyDescent="0.2">
      <c r="A4228" s="44" t="str">
        <f t="shared" si="338"/>
        <v>US Natural Gas Financial</v>
      </c>
      <c r="B4228" s="44" t="str">
        <f t="shared" si="339"/>
        <v>US</v>
      </c>
      <c r="C4228" s="44" t="str">
        <f t="shared" si="340"/>
        <v>Natural Gas</v>
      </c>
      <c r="D4228" s="44" t="str">
        <f t="shared" si="341"/>
        <v>Financial</v>
      </c>
      <c r="E4228" s="44">
        <f>IF(VLOOKUP(S4228,'DD-Lookup'!$J$6:$L$50,3,FALSE)="Monthly",(YEAR(AC4228)-YEAR(AB4228))*12+MONTH(AC4228)-MONTH(AB4228)+1,(AC4228-AB4228+1))</f>
        <v>30</v>
      </c>
      <c r="F4228" s="225">
        <f t="shared" si="342"/>
        <v>300000</v>
      </c>
      <c r="G4228" s="214">
        <v>1249453</v>
      </c>
      <c r="H4228" s="210">
        <v>37026.502245370371</v>
      </c>
      <c r="I4228" t="s">
        <v>3093</v>
      </c>
      <c r="M4228" t="s">
        <v>3795</v>
      </c>
      <c r="N4228" t="s">
        <v>3247</v>
      </c>
      <c r="O4228" t="s">
        <v>3248</v>
      </c>
      <c r="Q4228" s="211">
        <v>10000</v>
      </c>
      <c r="S4228" t="s">
        <v>3796</v>
      </c>
      <c r="T4228" t="s">
        <v>2685</v>
      </c>
      <c r="U4228" s="213">
        <v>4.6050000000000004</v>
      </c>
      <c r="V4228" t="s">
        <v>1126</v>
      </c>
      <c r="W4228" t="s">
        <v>3975</v>
      </c>
      <c r="X4228" t="s">
        <v>3250</v>
      </c>
      <c r="Y4228" t="s">
        <v>2803</v>
      </c>
      <c r="Z4228" t="s">
        <v>4117</v>
      </c>
      <c r="AA4228" t="s">
        <v>377</v>
      </c>
      <c r="AB4228" s="210">
        <v>37043.875</v>
      </c>
      <c r="AC4228" s="210">
        <v>37072.875</v>
      </c>
      <c r="AD4228">
        <f>(AC4228-AB4228+1)*SUM(P4228:Q4228)</f>
        <v>300000</v>
      </c>
    </row>
    <row r="4229" spans="1:31" x14ac:dyDescent="0.2">
      <c r="A4229" s="44" t="str">
        <f t="shared" si="338"/>
        <v>US Crude Financial</v>
      </c>
      <c r="B4229" s="44" t="str">
        <f t="shared" si="339"/>
        <v>US</v>
      </c>
      <c r="C4229" s="44" t="str">
        <f t="shared" si="340"/>
        <v>Crude</v>
      </c>
      <c r="D4229" s="44" t="str">
        <f t="shared" si="341"/>
        <v>Financial</v>
      </c>
      <c r="E4229" s="44">
        <f>IF(VLOOKUP(S4229,'DD-Lookup'!$J$6:$L$50,3,FALSE)="Monthly",(YEAR(AC4229)-YEAR(AB4229))*12+MONTH(AC4229)-MONTH(AB4229)+1,(AC4229-AB4229+1))</f>
        <v>1</v>
      </c>
      <c r="F4229" s="225">
        <f t="shared" si="342"/>
        <v>50000</v>
      </c>
      <c r="G4229" s="214">
        <v>1249454</v>
      </c>
      <c r="H4229" s="210">
        <v>37026.502430555556</v>
      </c>
      <c r="I4229" t="s">
        <v>3246</v>
      </c>
      <c r="M4229" t="s">
        <v>4216</v>
      </c>
      <c r="N4229" t="s">
        <v>3046</v>
      </c>
      <c r="O4229" t="s">
        <v>3047</v>
      </c>
      <c r="P4229" s="211">
        <v>50000</v>
      </c>
      <c r="S4229" t="s">
        <v>3802</v>
      </c>
      <c r="T4229" t="s">
        <v>2685</v>
      </c>
      <c r="U4229" s="213">
        <v>28.82</v>
      </c>
      <c r="V4229" t="s">
        <v>1514</v>
      </c>
      <c r="W4229" t="s">
        <v>3049</v>
      </c>
      <c r="X4229" t="s">
        <v>3050</v>
      </c>
      <c r="Y4229" t="s">
        <v>2803</v>
      </c>
      <c r="Z4229" t="s">
        <v>4117</v>
      </c>
      <c r="AA4229" t="s">
        <v>378</v>
      </c>
      <c r="AB4229" s="210">
        <v>37043</v>
      </c>
      <c r="AC4229" s="210">
        <v>37072</v>
      </c>
    </row>
    <row r="4230" spans="1:31" x14ac:dyDescent="0.2">
      <c r="A4230" s="44" t="str">
        <f t="shared" si="338"/>
        <v>US Natural Gas Financial</v>
      </c>
      <c r="B4230" s="44" t="str">
        <f t="shared" si="339"/>
        <v>US</v>
      </c>
      <c r="C4230" s="44" t="str">
        <f t="shared" si="340"/>
        <v>Natural Gas</v>
      </c>
      <c r="D4230" s="44" t="str">
        <f t="shared" si="341"/>
        <v>Financial</v>
      </c>
      <c r="E4230" s="44">
        <f>IF(VLOOKUP(S4230,'DD-Lookup'!$J$6:$L$50,3,FALSE)="Monthly",(YEAR(AC4230)-YEAR(AB4230))*12+MONTH(AC4230)-MONTH(AB4230)+1,(AC4230-AB4230+1))</f>
        <v>153</v>
      </c>
      <c r="F4230" s="225">
        <f t="shared" si="342"/>
        <v>765000</v>
      </c>
      <c r="G4230" s="214">
        <v>1249455</v>
      </c>
      <c r="H4230" s="210">
        <v>37026.502511574072</v>
      </c>
      <c r="I4230" t="s">
        <v>3134</v>
      </c>
      <c r="M4230" t="s">
        <v>3795</v>
      </c>
      <c r="N4230" t="s">
        <v>3247</v>
      </c>
      <c r="O4230" t="s">
        <v>3430</v>
      </c>
      <c r="P4230" s="211">
        <v>5000</v>
      </c>
      <c r="S4230" t="s">
        <v>3796</v>
      </c>
      <c r="T4230" t="s">
        <v>2685</v>
      </c>
      <c r="U4230" s="213">
        <v>4.7</v>
      </c>
      <c r="V4230" t="s">
        <v>3514</v>
      </c>
      <c r="W4230" t="s">
        <v>3975</v>
      </c>
      <c r="X4230" t="s">
        <v>3250</v>
      </c>
      <c r="Y4230" t="s">
        <v>2803</v>
      </c>
      <c r="Z4230" t="s">
        <v>4117</v>
      </c>
      <c r="AA4230" t="s">
        <v>379</v>
      </c>
      <c r="AB4230" s="210">
        <v>37043</v>
      </c>
      <c r="AC4230" s="210">
        <v>37195</v>
      </c>
      <c r="AD4230">
        <f>(AC4230-AB4230+1)*SUM(P4230:Q4230)</f>
        <v>765000</v>
      </c>
    </row>
    <row r="4231" spans="1:31" x14ac:dyDescent="0.2">
      <c r="A4231" s="44" t="str">
        <f t="shared" si="338"/>
        <v xml:space="preserve"> Natural Gas Physical</v>
      </c>
      <c r="B4231" s="44" t="str">
        <f t="shared" si="339"/>
        <v/>
      </c>
      <c r="C4231" s="44" t="str">
        <f t="shared" si="340"/>
        <v>Natural Gas</v>
      </c>
      <c r="D4231" s="44" t="str">
        <f t="shared" si="341"/>
        <v>Physical</v>
      </c>
      <c r="E4231" s="44">
        <f>IF(VLOOKUP(S4231,'DD-Lookup'!$J$6:$L$50,3,FALSE)="Monthly",(YEAR(AC4231)-YEAR(AB4231))*12+MONTH(AC4231)-MONTH(AB4231)+1,(AC4231-AB4231+1))</f>
        <v>30</v>
      </c>
      <c r="F4231" s="225">
        <f t="shared" si="342"/>
        <v>90000</v>
      </c>
      <c r="G4231" s="214">
        <v>1249456</v>
      </c>
      <c r="H4231" s="210">
        <v>37026.502604166664</v>
      </c>
      <c r="I4231" t="s">
        <v>380</v>
      </c>
      <c r="M4231" t="s">
        <v>3795</v>
      </c>
      <c r="N4231" t="s">
        <v>3623</v>
      </c>
      <c r="O4231" t="s">
        <v>1707</v>
      </c>
      <c r="P4231" s="211">
        <v>3000</v>
      </c>
      <c r="S4231" t="s">
        <v>4320</v>
      </c>
      <c r="T4231" t="s">
        <v>3625</v>
      </c>
      <c r="U4231" s="213">
        <v>6.28</v>
      </c>
      <c r="V4231" t="s">
        <v>381</v>
      </c>
      <c r="W4231" t="s">
        <v>1471</v>
      </c>
      <c r="X4231" t="s">
        <v>3628</v>
      </c>
      <c r="Y4231" t="s">
        <v>3280</v>
      </c>
      <c r="Z4231" t="s">
        <v>4118</v>
      </c>
      <c r="AA4231">
        <v>790875</v>
      </c>
      <c r="AB4231" s="210">
        <v>37043.875</v>
      </c>
      <c r="AC4231" s="210">
        <v>37072.875</v>
      </c>
    </row>
    <row r="4232" spans="1:31" x14ac:dyDescent="0.2">
      <c r="A4232" s="44" t="str">
        <f t="shared" si="338"/>
        <v xml:space="preserve"> Natural Gas Physical</v>
      </c>
      <c r="B4232" s="44" t="str">
        <f t="shared" si="339"/>
        <v/>
      </c>
      <c r="C4232" s="44" t="str">
        <f t="shared" si="340"/>
        <v>Natural Gas</v>
      </c>
      <c r="D4232" s="44" t="str">
        <f t="shared" si="341"/>
        <v>Physical</v>
      </c>
      <c r="E4232" s="44">
        <f>IF(VLOOKUP(S4232,'DD-Lookup'!$J$6:$L$50,3,FALSE)="Monthly",(YEAR(AC4232)-YEAR(AB4232))*12+MONTH(AC4232)-MONTH(AB4232)+1,(AC4232-AB4232+1))</f>
        <v>30</v>
      </c>
      <c r="F4232" s="225">
        <f t="shared" si="342"/>
        <v>150000</v>
      </c>
      <c r="G4232" s="214">
        <v>1249457</v>
      </c>
      <c r="H4232" s="210">
        <v>37026.502766203703</v>
      </c>
      <c r="I4232" t="s">
        <v>3822</v>
      </c>
      <c r="M4232" t="s">
        <v>3795</v>
      </c>
      <c r="N4232" t="s">
        <v>3623</v>
      </c>
      <c r="O4232" t="s">
        <v>1707</v>
      </c>
      <c r="Q4232" s="211">
        <v>5000</v>
      </c>
      <c r="S4232" t="s">
        <v>4320</v>
      </c>
      <c r="T4232" t="s">
        <v>3625</v>
      </c>
      <c r="U4232" s="213">
        <v>6.3</v>
      </c>
      <c r="V4232" t="s">
        <v>2256</v>
      </c>
      <c r="W4232" t="s">
        <v>1471</v>
      </c>
      <c r="X4232" t="s">
        <v>3628</v>
      </c>
      <c r="Y4232" t="s">
        <v>3280</v>
      </c>
      <c r="Z4232" t="s">
        <v>4118</v>
      </c>
      <c r="AA4232">
        <v>790876</v>
      </c>
      <c r="AB4232" s="210">
        <v>37043.875</v>
      </c>
      <c r="AC4232" s="210">
        <v>37072.875</v>
      </c>
    </row>
    <row r="4233" spans="1:31" x14ac:dyDescent="0.2">
      <c r="A4233" s="44" t="str">
        <f t="shared" si="338"/>
        <v>US Natural Gas Financial</v>
      </c>
      <c r="B4233" s="44" t="str">
        <f t="shared" si="339"/>
        <v>US</v>
      </c>
      <c r="C4233" s="44" t="str">
        <f t="shared" si="340"/>
        <v>Natural Gas</v>
      </c>
      <c r="D4233" s="44" t="str">
        <f t="shared" si="341"/>
        <v>Financial</v>
      </c>
      <c r="E4233" s="44">
        <f>IF(VLOOKUP(S4233,'DD-Lookup'!$J$6:$L$50,3,FALSE)="Monthly",(YEAR(AC4233)-YEAR(AB4233))*12+MONTH(AC4233)-MONTH(AB4233)+1,(AC4233-AB4233+1))</f>
        <v>31</v>
      </c>
      <c r="F4233" s="225">
        <f t="shared" si="342"/>
        <v>465000</v>
      </c>
      <c r="G4233" s="214">
        <v>1249458</v>
      </c>
      <c r="H4233" s="210">
        <v>37026.502847222226</v>
      </c>
      <c r="I4233" t="s">
        <v>3287</v>
      </c>
      <c r="M4233" t="s">
        <v>3795</v>
      </c>
      <c r="N4233" t="s">
        <v>3247</v>
      </c>
      <c r="O4233" t="s">
        <v>3300</v>
      </c>
      <c r="Q4233" s="211">
        <v>15000</v>
      </c>
      <c r="S4233" t="s">
        <v>3796</v>
      </c>
      <c r="T4233" t="s">
        <v>2685</v>
      </c>
      <c r="U4233" s="213">
        <v>4.6775000000000002</v>
      </c>
      <c r="V4233" t="s">
        <v>3370</v>
      </c>
      <c r="W4233" t="s">
        <v>3975</v>
      </c>
      <c r="X4233" t="s">
        <v>3250</v>
      </c>
      <c r="Y4233" t="s">
        <v>2803</v>
      </c>
      <c r="Z4233" t="s">
        <v>4117</v>
      </c>
      <c r="AA4233" t="s">
        <v>382</v>
      </c>
      <c r="AB4233" s="210">
        <v>37073.875</v>
      </c>
      <c r="AC4233" s="210">
        <v>37103.875</v>
      </c>
      <c r="AD4233">
        <f>(AC4233-AB4233+1)*SUM(P4233:Q4233)</f>
        <v>465000</v>
      </c>
    </row>
    <row r="4234" spans="1:31" x14ac:dyDescent="0.2">
      <c r="A4234" s="44" t="str">
        <f t="shared" si="338"/>
        <v>US Natural Gas Financial</v>
      </c>
      <c r="B4234" s="44" t="str">
        <f t="shared" si="339"/>
        <v>US</v>
      </c>
      <c r="C4234" s="44" t="str">
        <f t="shared" si="340"/>
        <v>Natural Gas</v>
      </c>
      <c r="D4234" s="44" t="str">
        <f t="shared" si="341"/>
        <v>Financial</v>
      </c>
      <c r="E4234" s="44">
        <f>IF(VLOOKUP(S4234,'DD-Lookup'!$J$6:$L$50,3,FALSE)="Monthly",(YEAR(AC4234)-YEAR(AB4234))*12+MONTH(AC4234)-MONTH(AB4234)+1,(AC4234-AB4234+1))</f>
        <v>30</v>
      </c>
      <c r="F4234" s="225">
        <f t="shared" si="342"/>
        <v>450000</v>
      </c>
      <c r="G4234" s="214">
        <v>1249460</v>
      </c>
      <c r="H4234" s="210">
        <v>37026.503171296295</v>
      </c>
      <c r="I4234" t="s">
        <v>1630</v>
      </c>
      <c r="M4234" t="s">
        <v>3795</v>
      </c>
      <c r="N4234" t="s">
        <v>3247</v>
      </c>
      <c r="O4234" t="s">
        <v>3248</v>
      </c>
      <c r="Q4234" s="211">
        <v>15000</v>
      </c>
      <c r="S4234" t="s">
        <v>3796</v>
      </c>
      <c r="T4234" t="s">
        <v>2685</v>
      </c>
      <c r="U4234" s="213">
        <v>4.6100000000000003</v>
      </c>
      <c r="V4234" t="s">
        <v>1631</v>
      </c>
      <c r="W4234" t="s">
        <v>3975</v>
      </c>
      <c r="X4234" t="s">
        <v>3250</v>
      </c>
      <c r="Y4234" t="s">
        <v>2803</v>
      </c>
      <c r="Z4234" t="s">
        <v>4117</v>
      </c>
      <c r="AA4234" t="s">
        <v>383</v>
      </c>
      <c r="AB4234" s="210">
        <v>37043.875</v>
      </c>
      <c r="AC4234" s="210">
        <v>37072.875</v>
      </c>
      <c r="AD4234">
        <f>(AC4234-AB4234+1)*SUM(P4234:Q4234)</f>
        <v>450000</v>
      </c>
    </row>
    <row r="4235" spans="1:31" x14ac:dyDescent="0.2">
      <c r="A4235" s="44" t="str">
        <f t="shared" ref="A4235:A4298" si="344">B4235&amp;" "&amp;C4235&amp;" "&amp;D4235</f>
        <v>US Oil Products Financial</v>
      </c>
      <c r="B4235" s="44" t="str">
        <f t="shared" ref="B4235:B4298" si="345">IF((LEFT(N4235,2)="US"),"US","")</f>
        <v>US</v>
      </c>
      <c r="C4235" s="44" t="str">
        <f t="shared" ref="C4235:C4298" si="346">M4235</f>
        <v>Oil Products</v>
      </c>
      <c r="D4235" s="44" t="str">
        <f t="shared" ref="D4235:D4298" si="347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25">
        <f t="shared" ref="F4235:F4298" si="348">E4235*SUM(P4235:Q4235)</f>
        <v>15000</v>
      </c>
      <c r="G4235" s="214">
        <v>1249461</v>
      </c>
      <c r="H4235" s="210">
        <v>37026.503321759257</v>
      </c>
      <c r="I4235" t="s">
        <v>3246</v>
      </c>
      <c r="M4235" t="s">
        <v>3799</v>
      </c>
      <c r="N4235" t="s">
        <v>1842</v>
      </c>
      <c r="O4235" t="s">
        <v>1843</v>
      </c>
      <c r="P4235" s="211">
        <v>15000</v>
      </c>
      <c r="S4235" t="s">
        <v>3807</v>
      </c>
      <c r="T4235" t="s">
        <v>2685</v>
      </c>
      <c r="U4235" s="213">
        <v>100.25</v>
      </c>
      <c r="V4235" t="s">
        <v>1657</v>
      </c>
      <c r="W4235" t="s">
        <v>1844</v>
      </c>
      <c r="X4235" t="s">
        <v>1845</v>
      </c>
      <c r="Y4235" t="s">
        <v>2803</v>
      </c>
      <c r="Z4235" t="s">
        <v>4117</v>
      </c>
      <c r="AA4235" t="s">
        <v>384</v>
      </c>
      <c r="AB4235" s="210">
        <v>37043.875</v>
      </c>
      <c r="AC4235" s="210">
        <v>37072.875</v>
      </c>
      <c r="AE4235" s="116">
        <f>IF(S4235="Gallon",F4235/42,F4235)</f>
        <v>357.14285714285717</v>
      </c>
    </row>
    <row r="4236" spans="1:31" x14ac:dyDescent="0.2">
      <c r="A4236" s="44" t="str">
        <f t="shared" si="344"/>
        <v>US Natural Gas Financial</v>
      </c>
      <c r="B4236" s="44" t="str">
        <f t="shared" si="345"/>
        <v>US</v>
      </c>
      <c r="C4236" s="44" t="str">
        <f t="shared" si="346"/>
        <v>Natural Gas</v>
      </c>
      <c r="D4236" s="44" t="str">
        <f t="shared" si="347"/>
        <v>Financial</v>
      </c>
      <c r="E4236" s="44">
        <f>IF(VLOOKUP(S4236,'DD-Lookup'!$J$6:$L$50,3,FALSE)="Monthly",(YEAR(AC4236)-YEAR(AB4236))*12+MONTH(AC4236)-MONTH(AB4236)+1,(AC4236-AB4236+1))</f>
        <v>31</v>
      </c>
      <c r="F4236" s="225">
        <f t="shared" si="348"/>
        <v>3100</v>
      </c>
      <c r="G4236" s="214">
        <v>1249463</v>
      </c>
      <c r="H4236" s="210">
        <v>37026.50340277778</v>
      </c>
      <c r="I4236" t="s">
        <v>3524</v>
      </c>
      <c r="M4236" t="s">
        <v>3795</v>
      </c>
      <c r="N4236" t="s">
        <v>1213</v>
      </c>
      <c r="O4236" t="s">
        <v>385</v>
      </c>
      <c r="Q4236" s="211">
        <v>100</v>
      </c>
      <c r="S4236" t="s">
        <v>1215</v>
      </c>
      <c r="T4236" t="s">
        <v>2685</v>
      </c>
      <c r="U4236" s="213">
        <v>0.1525</v>
      </c>
      <c r="V4236" t="s">
        <v>386</v>
      </c>
      <c r="W4236" t="s">
        <v>1216</v>
      </c>
      <c r="X4236" t="s">
        <v>1217</v>
      </c>
      <c r="Y4236" t="s">
        <v>2803</v>
      </c>
      <c r="Z4236" t="s">
        <v>4117</v>
      </c>
      <c r="AA4236" t="s">
        <v>387</v>
      </c>
      <c r="AB4236" s="210">
        <v>37073</v>
      </c>
      <c r="AC4236" s="210">
        <v>37103</v>
      </c>
      <c r="AD4236">
        <f>(AC4236-AB4236+1)*SUM(P4236:Q4236)</f>
        <v>3100</v>
      </c>
    </row>
    <row r="4237" spans="1:31" x14ac:dyDescent="0.2">
      <c r="A4237" s="44" t="str">
        <f t="shared" si="344"/>
        <v>US Natural Gas Financial</v>
      </c>
      <c r="B4237" s="44" t="str">
        <f t="shared" si="345"/>
        <v>US</v>
      </c>
      <c r="C4237" s="44" t="str">
        <f t="shared" si="346"/>
        <v>Natural Gas</v>
      </c>
      <c r="D4237" s="44" t="str">
        <f t="shared" si="347"/>
        <v>Financial</v>
      </c>
      <c r="E4237" s="44">
        <f>IF(VLOOKUP(S4237,'DD-Lookup'!$J$6:$L$50,3,FALSE)="Monthly",(YEAR(AC4237)-YEAR(AB4237))*12+MONTH(AC4237)-MONTH(AB4237)+1,(AC4237-AB4237+1))</f>
        <v>31</v>
      </c>
      <c r="F4237" s="225">
        <f t="shared" si="348"/>
        <v>155000</v>
      </c>
      <c r="G4237" s="214">
        <v>1249466</v>
      </c>
      <c r="H4237" s="210">
        <v>37026.503645833334</v>
      </c>
      <c r="I4237" t="s">
        <v>3287</v>
      </c>
      <c r="M4237" t="s">
        <v>3795</v>
      </c>
      <c r="N4237" t="s">
        <v>3247</v>
      </c>
      <c r="O4237" t="s">
        <v>3300</v>
      </c>
      <c r="Q4237" s="211">
        <v>5000</v>
      </c>
      <c r="S4237" t="s">
        <v>3796</v>
      </c>
      <c r="T4237" t="s">
        <v>2685</v>
      </c>
      <c r="U4237" s="213">
        <v>4.6825000000000001</v>
      </c>
      <c r="V4237" t="s">
        <v>3370</v>
      </c>
      <c r="W4237" t="s">
        <v>3975</v>
      </c>
      <c r="X4237" t="s">
        <v>3250</v>
      </c>
      <c r="Y4237" t="s">
        <v>2803</v>
      </c>
      <c r="Z4237" t="s">
        <v>4117</v>
      </c>
      <c r="AA4237" t="s">
        <v>388</v>
      </c>
      <c r="AB4237" s="210">
        <v>37073.875</v>
      </c>
      <c r="AC4237" s="210">
        <v>37103.875</v>
      </c>
      <c r="AD4237">
        <f>(AC4237-AB4237+1)*SUM(P4237:Q4237)</f>
        <v>155000</v>
      </c>
    </row>
    <row r="4238" spans="1:31" x14ac:dyDescent="0.2">
      <c r="A4238" s="44" t="str">
        <f t="shared" si="344"/>
        <v xml:space="preserve"> Natural Gas Physical</v>
      </c>
      <c r="B4238" s="44" t="str">
        <f t="shared" si="345"/>
        <v/>
      </c>
      <c r="C4238" s="44" t="str">
        <f t="shared" si="346"/>
        <v>Natural Gas</v>
      </c>
      <c r="D4238" s="44" t="str">
        <f t="shared" si="347"/>
        <v>Physical</v>
      </c>
      <c r="E4238" s="44">
        <f>IF(VLOOKUP(S4238,'DD-Lookup'!$J$6:$L$50,3,FALSE)="Monthly",(YEAR(AC4238)-YEAR(AB4238))*12+MONTH(AC4238)-MONTH(AB4238)+1,(AC4238-AB4238+1))</f>
        <v>1</v>
      </c>
      <c r="F4238" s="225">
        <f t="shared" si="348"/>
        <v>10000</v>
      </c>
      <c r="G4238" s="214">
        <v>1249468</v>
      </c>
      <c r="H4238" s="210">
        <v>37026.503796296296</v>
      </c>
      <c r="I4238" t="s">
        <v>3475</v>
      </c>
      <c r="M4238" t="s">
        <v>3795</v>
      </c>
      <c r="N4238" t="s">
        <v>3623</v>
      </c>
      <c r="O4238" t="s">
        <v>3624</v>
      </c>
      <c r="Q4238" s="211">
        <v>10000</v>
      </c>
      <c r="S4238" t="s">
        <v>4320</v>
      </c>
      <c r="T4238" t="s">
        <v>3625</v>
      </c>
      <c r="U4238" s="213">
        <v>6.09</v>
      </c>
      <c r="V4238" t="s">
        <v>1864</v>
      </c>
      <c r="W4238" t="s">
        <v>3627</v>
      </c>
      <c r="X4238" t="s">
        <v>3628</v>
      </c>
      <c r="Y4238" t="s">
        <v>3280</v>
      </c>
      <c r="Z4238" t="s">
        <v>4118</v>
      </c>
      <c r="AA4238">
        <v>790878</v>
      </c>
      <c r="AB4238" s="210">
        <v>37026.875</v>
      </c>
      <c r="AC4238" s="210">
        <v>37026.875</v>
      </c>
    </row>
    <row r="4239" spans="1:31" x14ac:dyDescent="0.2">
      <c r="A4239" s="44" t="str">
        <f t="shared" si="344"/>
        <v xml:space="preserve"> Metals Financial</v>
      </c>
      <c r="B4239" s="44" t="str">
        <f t="shared" si="345"/>
        <v/>
      </c>
      <c r="C4239" s="44" t="str">
        <f t="shared" si="346"/>
        <v>Metals</v>
      </c>
      <c r="D4239" s="44" t="str">
        <f t="shared" si="347"/>
        <v>Financial</v>
      </c>
      <c r="E4239" s="44">
        <f>IF(VLOOKUP(S4239,'DD-Lookup'!$J$6:$L$50,3,FALSE)="Monthly",(YEAR(AC4239)-YEAR(AB4239))*12+MONTH(AC4239)-MONTH(AB4239)+1,(AC4239-AB4239+1))</f>
        <v>1</v>
      </c>
      <c r="F4239" s="225">
        <f t="shared" si="348"/>
        <v>20</v>
      </c>
      <c r="G4239" s="214">
        <v>1249469</v>
      </c>
      <c r="H4239" s="210">
        <v>37026.503958333335</v>
      </c>
      <c r="I4239" t="s">
        <v>2186</v>
      </c>
      <c r="M4239" t="s">
        <v>3801</v>
      </c>
      <c r="N4239" t="s">
        <v>2682</v>
      </c>
      <c r="O4239" t="s">
        <v>2683</v>
      </c>
      <c r="P4239" s="211">
        <v>20</v>
      </c>
      <c r="S4239" t="s">
        <v>2684</v>
      </c>
      <c r="T4239" t="s">
        <v>2685</v>
      </c>
      <c r="U4239" s="213">
        <v>1669</v>
      </c>
      <c r="V4239" t="s">
        <v>2187</v>
      </c>
      <c r="W4239" t="s">
        <v>2732</v>
      </c>
      <c r="X4239" t="s">
        <v>2688</v>
      </c>
      <c r="Y4239" t="s">
        <v>2689</v>
      </c>
      <c r="Z4239" t="s">
        <v>2690</v>
      </c>
      <c r="AA4239">
        <v>2130897</v>
      </c>
    </row>
    <row r="4240" spans="1:31" x14ac:dyDescent="0.2">
      <c r="A4240" s="44" t="str">
        <f t="shared" si="344"/>
        <v>US Natural Gas Financial</v>
      </c>
      <c r="B4240" s="44" t="str">
        <f t="shared" si="345"/>
        <v>US</v>
      </c>
      <c r="C4240" s="44" t="str">
        <f t="shared" si="346"/>
        <v>Natural Gas</v>
      </c>
      <c r="D4240" s="44" t="str">
        <f t="shared" si="347"/>
        <v>Financial</v>
      </c>
      <c r="E4240" s="44">
        <f>IF(VLOOKUP(S4240,'DD-Lookup'!$J$6:$L$50,3,FALSE)="Monthly",(YEAR(AC4240)-YEAR(AB4240))*12+MONTH(AC4240)-MONTH(AB4240)+1,(AC4240-AB4240+1))</f>
        <v>30</v>
      </c>
      <c r="F4240" s="225">
        <f t="shared" si="348"/>
        <v>300000</v>
      </c>
      <c r="G4240" s="214">
        <v>1249470</v>
      </c>
      <c r="H4240" s="210">
        <v>37026.503958333335</v>
      </c>
      <c r="I4240" t="s">
        <v>2630</v>
      </c>
      <c r="M4240" t="s">
        <v>3795</v>
      </c>
      <c r="N4240" t="s">
        <v>3247</v>
      </c>
      <c r="O4240" t="s">
        <v>3248</v>
      </c>
      <c r="P4240" s="211">
        <v>10000</v>
      </c>
      <c r="S4240" t="s">
        <v>3796</v>
      </c>
      <c r="T4240" t="s">
        <v>2685</v>
      </c>
      <c r="U4240" s="213">
        <v>4.6100000000000003</v>
      </c>
      <c r="V4240" t="s">
        <v>1531</v>
      </c>
      <c r="W4240" t="s">
        <v>3975</v>
      </c>
      <c r="X4240" t="s">
        <v>3250</v>
      </c>
      <c r="Y4240" t="s">
        <v>2803</v>
      </c>
      <c r="Z4240" t="s">
        <v>4117</v>
      </c>
      <c r="AA4240" t="s">
        <v>389</v>
      </c>
      <c r="AB4240" s="210">
        <v>37043.875</v>
      </c>
      <c r="AC4240" s="210">
        <v>37072.875</v>
      </c>
      <c r="AD4240">
        <f t="shared" ref="AD4240:AD4246" si="349">(AC4240-AB4240+1)*SUM(P4240:Q4240)</f>
        <v>300000</v>
      </c>
    </row>
    <row r="4241" spans="1:31" x14ac:dyDescent="0.2">
      <c r="A4241" s="44" t="str">
        <f t="shared" si="344"/>
        <v>US Natural Gas Financial</v>
      </c>
      <c r="B4241" s="44" t="str">
        <f t="shared" si="345"/>
        <v>US</v>
      </c>
      <c r="C4241" s="44" t="str">
        <f t="shared" si="346"/>
        <v>Natural Gas</v>
      </c>
      <c r="D4241" s="44" t="str">
        <f t="shared" si="347"/>
        <v>Financial</v>
      </c>
      <c r="E4241" s="44">
        <f>IF(VLOOKUP(S4241,'DD-Lookup'!$J$6:$L$50,3,FALSE)="Monthly",(YEAR(AC4241)-YEAR(AB4241))*12+MONTH(AC4241)-MONTH(AB4241)+1,(AC4241-AB4241+1))</f>
        <v>30</v>
      </c>
      <c r="F4241" s="225">
        <f t="shared" si="348"/>
        <v>150000</v>
      </c>
      <c r="G4241" s="214">
        <v>1249472</v>
      </c>
      <c r="H4241" s="210">
        <v>37026.50409722222</v>
      </c>
      <c r="I4241" t="s">
        <v>3134</v>
      </c>
      <c r="M4241" t="s">
        <v>3795</v>
      </c>
      <c r="N4241" t="s">
        <v>3247</v>
      </c>
      <c r="O4241" t="s">
        <v>3248</v>
      </c>
      <c r="P4241" s="211">
        <v>5000</v>
      </c>
      <c r="S4241" t="s">
        <v>3796</v>
      </c>
      <c r="T4241" t="s">
        <v>2685</v>
      </c>
      <c r="U4241" s="213">
        <v>4.6150000000000002</v>
      </c>
      <c r="V4241" t="s">
        <v>3514</v>
      </c>
      <c r="W4241" t="s">
        <v>3975</v>
      </c>
      <c r="X4241" t="s">
        <v>3250</v>
      </c>
      <c r="Y4241" t="s">
        <v>2803</v>
      </c>
      <c r="Z4241" t="s">
        <v>4117</v>
      </c>
      <c r="AA4241" t="s">
        <v>390</v>
      </c>
      <c r="AB4241" s="210">
        <v>37043.875</v>
      </c>
      <c r="AC4241" s="210">
        <v>37072.875</v>
      </c>
      <c r="AD4241">
        <f t="shared" si="349"/>
        <v>150000</v>
      </c>
    </row>
    <row r="4242" spans="1:31" x14ac:dyDescent="0.2">
      <c r="A4242" s="44" t="str">
        <f t="shared" si="344"/>
        <v>US Natural Gas Financial</v>
      </c>
      <c r="B4242" s="44" t="str">
        <f t="shared" si="345"/>
        <v>US</v>
      </c>
      <c r="C4242" s="44" t="str">
        <f t="shared" si="346"/>
        <v>Natural Gas</v>
      </c>
      <c r="D4242" s="44" t="str">
        <f t="shared" si="347"/>
        <v>Financial</v>
      </c>
      <c r="E4242" s="44">
        <f>IF(VLOOKUP(S4242,'DD-Lookup'!$J$6:$L$50,3,FALSE)="Monthly",(YEAR(AC4242)-YEAR(AB4242))*12+MONTH(AC4242)-MONTH(AB4242)+1,(AC4242-AB4242+1))</f>
        <v>153</v>
      </c>
      <c r="F4242" s="225">
        <f t="shared" si="348"/>
        <v>765000</v>
      </c>
      <c r="G4242" s="214">
        <v>1249474</v>
      </c>
      <c r="H4242" s="210">
        <v>37026.504305555558</v>
      </c>
      <c r="I4242" t="s">
        <v>3246</v>
      </c>
      <c r="M4242" t="s">
        <v>3795</v>
      </c>
      <c r="N4242" t="s">
        <v>3247</v>
      </c>
      <c r="O4242" t="s">
        <v>3430</v>
      </c>
      <c r="P4242" s="211">
        <v>5000</v>
      </c>
      <c r="S4242" t="s">
        <v>3796</v>
      </c>
      <c r="T4242" t="s">
        <v>2685</v>
      </c>
      <c r="U4242" s="213">
        <v>4.7050000000000001</v>
      </c>
      <c r="V4242" t="s">
        <v>1397</v>
      </c>
      <c r="W4242" t="s">
        <v>3975</v>
      </c>
      <c r="X4242" t="s">
        <v>3250</v>
      </c>
      <c r="Y4242" t="s">
        <v>2803</v>
      </c>
      <c r="Z4242" t="s">
        <v>4117</v>
      </c>
      <c r="AA4242" t="s">
        <v>391</v>
      </c>
      <c r="AB4242" s="210">
        <v>37043</v>
      </c>
      <c r="AC4242" s="210">
        <v>37195</v>
      </c>
      <c r="AD4242">
        <f t="shared" si="349"/>
        <v>765000</v>
      </c>
    </row>
    <row r="4243" spans="1:31" x14ac:dyDescent="0.2">
      <c r="A4243" s="44" t="str">
        <f t="shared" si="344"/>
        <v>US Natural Gas Financial</v>
      </c>
      <c r="B4243" s="44" t="str">
        <f t="shared" si="345"/>
        <v>US</v>
      </c>
      <c r="C4243" s="44" t="str">
        <f t="shared" si="346"/>
        <v>Natural Gas</v>
      </c>
      <c r="D4243" s="44" t="str">
        <f t="shared" si="347"/>
        <v>Financial</v>
      </c>
      <c r="E4243" s="44">
        <f>IF(VLOOKUP(S4243,'DD-Lookup'!$J$6:$L$50,3,FALSE)="Monthly",(YEAR(AC4243)-YEAR(AB4243))*12+MONTH(AC4243)-MONTH(AB4243)+1,(AC4243-AB4243+1))</f>
        <v>30</v>
      </c>
      <c r="F4243" s="225">
        <f t="shared" si="348"/>
        <v>450000</v>
      </c>
      <c r="G4243" s="214">
        <v>1249476</v>
      </c>
      <c r="H4243" s="210">
        <v>37026.504675925928</v>
      </c>
      <c r="I4243" t="s">
        <v>3324</v>
      </c>
      <c r="M4243" t="s">
        <v>3795</v>
      </c>
      <c r="N4243" t="s">
        <v>3247</v>
      </c>
      <c r="O4243" t="s">
        <v>3248</v>
      </c>
      <c r="Q4243" s="211">
        <v>15000</v>
      </c>
      <c r="S4243" t="s">
        <v>3796</v>
      </c>
      <c r="T4243" t="s">
        <v>2685</v>
      </c>
      <c r="U4243" s="213">
        <v>4.62</v>
      </c>
      <c r="V4243" t="s">
        <v>1811</v>
      </c>
      <c r="W4243" t="s">
        <v>3975</v>
      </c>
      <c r="X4243" t="s">
        <v>3250</v>
      </c>
      <c r="Y4243" t="s">
        <v>2803</v>
      </c>
      <c r="Z4243" t="s">
        <v>4117</v>
      </c>
      <c r="AA4243" t="s">
        <v>392</v>
      </c>
      <c r="AB4243" s="210">
        <v>37043.875</v>
      </c>
      <c r="AC4243" s="210">
        <v>37072.875</v>
      </c>
      <c r="AD4243">
        <f t="shared" si="349"/>
        <v>450000</v>
      </c>
    </row>
    <row r="4244" spans="1:31" x14ac:dyDescent="0.2">
      <c r="A4244" s="44" t="str">
        <f t="shared" si="344"/>
        <v>US Natural Gas Financial</v>
      </c>
      <c r="B4244" s="44" t="str">
        <f t="shared" si="345"/>
        <v>US</v>
      </c>
      <c r="C4244" s="44" t="str">
        <f t="shared" si="346"/>
        <v>Natural Gas</v>
      </c>
      <c r="D4244" s="44" t="str">
        <f t="shared" si="347"/>
        <v>Financial</v>
      </c>
      <c r="E4244" s="44">
        <f>IF(VLOOKUP(S4244,'DD-Lookup'!$J$6:$L$50,3,FALSE)="Monthly",(YEAR(AC4244)-YEAR(AB4244))*12+MONTH(AC4244)-MONTH(AB4244)+1,(AC4244-AB4244+1))</f>
        <v>153</v>
      </c>
      <c r="F4244" s="225">
        <f t="shared" si="348"/>
        <v>765000</v>
      </c>
      <c r="G4244" s="214">
        <v>1249477</v>
      </c>
      <c r="H4244" s="210">
        <v>37026.504756944443</v>
      </c>
      <c r="I4244" t="s">
        <v>3163</v>
      </c>
      <c r="M4244" t="s">
        <v>3795</v>
      </c>
      <c r="N4244" t="s">
        <v>3247</v>
      </c>
      <c r="O4244" t="s">
        <v>3430</v>
      </c>
      <c r="Q4244" s="211">
        <v>5000</v>
      </c>
      <c r="S4244" t="s">
        <v>3796</v>
      </c>
      <c r="T4244" t="s">
        <v>2685</v>
      </c>
      <c r="U4244" s="213">
        <v>4.7149999999999999</v>
      </c>
      <c r="V4244" t="s">
        <v>1447</v>
      </c>
      <c r="W4244" t="s">
        <v>3975</v>
      </c>
      <c r="X4244" t="s">
        <v>3250</v>
      </c>
      <c r="Y4244" t="s">
        <v>2803</v>
      </c>
      <c r="Z4244" t="s">
        <v>4117</v>
      </c>
      <c r="AA4244" t="s">
        <v>393</v>
      </c>
      <c r="AB4244" s="210">
        <v>37043</v>
      </c>
      <c r="AC4244" s="210">
        <v>37195</v>
      </c>
      <c r="AD4244">
        <f t="shared" si="349"/>
        <v>765000</v>
      </c>
    </row>
    <row r="4245" spans="1:31" x14ac:dyDescent="0.2">
      <c r="A4245" s="44" t="str">
        <f t="shared" si="344"/>
        <v>US Natural Gas Financial</v>
      </c>
      <c r="B4245" s="44" t="str">
        <f t="shared" si="345"/>
        <v>US</v>
      </c>
      <c r="C4245" s="44" t="str">
        <f t="shared" si="346"/>
        <v>Natural Gas</v>
      </c>
      <c r="D4245" s="44" t="str">
        <f t="shared" si="347"/>
        <v>Financial</v>
      </c>
      <c r="E4245" s="44">
        <f>IF(VLOOKUP(S4245,'DD-Lookup'!$J$6:$L$50,3,FALSE)="Monthly",(YEAR(AC4245)-YEAR(AB4245))*12+MONTH(AC4245)-MONTH(AB4245)+1,(AC4245-AB4245+1))</f>
        <v>30</v>
      </c>
      <c r="F4245" s="225">
        <f t="shared" si="348"/>
        <v>3000</v>
      </c>
      <c r="G4245" s="214">
        <v>1249478</v>
      </c>
      <c r="H4245" s="210">
        <v>37026.504814814813</v>
      </c>
      <c r="I4245" t="s">
        <v>3822</v>
      </c>
      <c r="M4245" t="s">
        <v>3795</v>
      </c>
      <c r="N4245" t="s">
        <v>1213</v>
      </c>
      <c r="O4245" t="s">
        <v>1538</v>
      </c>
      <c r="P4245" s="211">
        <v>100</v>
      </c>
      <c r="S4245" t="s">
        <v>1215</v>
      </c>
      <c r="T4245" t="s">
        <v>2685</v>
      </c>
      <c r="U4245" s="213">
        <v>0.1225</v>
      </c>
      <c r="V4245" t="s">
        <v>358</v>
      </c>
      <c r="W4245" t="s">
        <v>1216</v>
      </c>
      <c r="X4245" t="s">
        <v>1217</v>
      </c>
      <c r="Y4245" t="s">
        <v>2803</v>
      </c>
      <c r="Z4245" t="s">
        <v>4117</v>
      </c>
      <c r="AA4245" t="s">
        <v>394</v>
      </c>
      <c r="AB4245" s="210">
        <v>37043</v>
      </c>
      <c r="AC4245" s="210">
        <v>37072</v>
      </c>
      <c r="AD4245">
        <f t="shared" si="349"/>
        <v>3000</v>
      </c>
    </row>
    <row r="4246" spans="1:31" x14ac:dyDescent="0.2">
      <c r="A4246" s="44" t="str">
        <f t="shared" si="344"/>
        <v>US Natural Gas Financial</v>
      </c>
      <c r="B4246" s="44" t="str">
        <f t="shared" si="345"/>
        <v>US</v>
      </c>
      <c r="C4246" s="44" t="str">
        <f t="shared" si="346"/>
        <v>Natural Gas</v>
      </c>
      <c r="D4246" s="44" t="str">
        <f t="shared" si="347"/>
        <v>Financial</v>
      </c>
      <c r="E4246" s="44">
        <f>IF(VLOOKUP(S4246,'DD-Lookup'!$J$6:$L$50,3,FALSE)="Monthly",(YEAR(AC4246)-YEAR(AB4246))*12+MONTH(AC4246)-MONTH(AB4246)+1,(AC4246-AB4246+1))</f>
        <v>30</v>
      </c>
      <c r="F4246" s="225">
        <f t="shared" si="348"/>
        <v>450000</v>
      </c>
      <c r="G4246" s="214">
        <v>1249480</v>
      </c>
      <c r="H4246" s="210">
        <v>37026.50509259259</v>
      </c>
      <c r="I4246" t="s">
        <v>3246</v>
      </c>
      <c r="M4246" t="s">
        <v>3795</v>
      </c>
      <c r="N4246" t="s">
        <v>3247</v>
      </c>
      <c r="O4246" t="s">
        <v>3248</v>
      </c>
      <c r="Q4246" s="211">
        <v>15000</v>
      </c>
      <c r="S4246" t="s">
        <v>3796</v>
      </c>
      <c r="T4246" t="s">
        <v>2685</v>
      </c>
      <c r="U4246" s="213">
        <v>4.625</v>
      </c>
      <c r="V4246" t="s">
        <v>1183</v>
      </c>
      <c r="W4246" t="s">
        <v>3975</v>
      </c>
      <c r="X4246" t="s">
        <v>3250</v>
      </c>
      <c r="Y4246" t="s">
        <v>2803</v>
      </c>
      <c r="Z4246" t="s">
        <v>4117</v>
      </c>
      <c r="AA4246" t="s">
        <v>395</v>
      </c>
      <c r="AB4246" s="210">
        <v>37043.875</v>
      </c>
      <c r="AC4246" s="210">
        <v>37072.875</v>
      </c>
      <c r="AD4246">
        <f t="shared" si="349"/>
        <v>450000</v>
      </c>
    </row>
    <row r="4247" spans="1:31" x14ac:dyDescent="0.2">
      <c r="A4247" s="44" t="str">
        <f t="shared" si="344"/>
        <v xml:space="preserve"> Natural Gas Physical</v>
      </c>
      <c r="B4247" s="44" t="str">
        <f t="shared" si="345"/>
        <v/>
      </c>
      <c r="C4247" s="44" t="str">
        <f t="shared" si="346"/>
        <v>Natural Gas</v>
      </c>
      <c r="D4247" s="44" t="str">
        <f t="shared" si="347"/>
        <v>Physical</v>
      </c>
      <c r="E4247" s="44">
        <f>IF(VLOOKUP(S4247,'DD-Lookup'!$J$6:$L$50,3,FALSE)="Monthly",(YEAR(AC4247)-YEAR(AB4247))*12+MONTH(AC4247)-MONTH(AB4247)+1,(AC4247-AB4247+1))</f>
        <v>30</v>
      </c>
      <c r="F4247" s="225">
        <f t="shared" si="348"/>
        <v>150000</v>
      </c>
      <c r="G4247" s="214">
        <v>1249481</v>
      </c>
      <c r="H4247" s="210">
        <v>37026.505231481482</v>
      </c>
      <c r="I4247" t="s">
        <v>1157</v>
      </c>
      <c r="M4247" t="s">
        <v>3795</v>
      </c>
      <c r="N4247" t="s">
        <v>3623</v>
      </c>
      <c r="O4247" t="s">
        <v>1707</v>
      </c>
      <c r="Q4247" s="211">
        <v>5000</v>
      </c>
      <c r="S4247" t="s">
        <v>4320</v>
      </c>
      <c r="T4247" t="s">
        <v>3625</v>
      </c>
      <c r="U4247" s="213">
        <v>6.33</v>
      </c>
      <c r="V4247" t="s">
        <v>396</v>
      </c>
      <c r="W4247" t="s">
        <v>1471</v>
      </c>
      <c r="X4247" t="s">
        <v>3628</v>
      </c>
      <c r="Y4247" t="s">
        <v>3280</v>
      </c>
      <c r="Z4247" t="s">
        <v>4118</v>
      </c>
      <c r="AA4247">
        <v>790880</v>
      </c>
      <c r="AB4247" s="210">
        <v>37043.875</v>
      </c>
      <c r="AC4247" s="210">
        <v>37072.875</v>
      </c>
    </row>
    <row r="4248" spans="1:31" x14ac:dyDescent="0.2">
      <c r="A4248" s="44" t="str">
        <f t="shared" si="344"/>
        <v>US Natural Gas Financial</v>
      </c>
      <c r="B4248" s="44" t="str">
        <f t="shared" si="345"/>
        <v>US</v>
      </c>
      <c r="C4248" s="44" t="str">
        <f t="shared" si="346"/>
        <v>Natural Gas</v>
      </c>
      <c r="D4248" s="44" t="str">
        <f t="shared" si="347"/>
        <v>Financial</v>
      </c>
      <c r="E4248" s="44">
        <f>IF(VLOOKUP(S4248,'DD-Lookup'!$J$6:$L$50,3,FALSE)="Monthly",(YEAR(AC4248)-YEAR(AB4248))*12+MONTH(AC4248)-MONTH(AB4248)+1,(AC4248-AB4248+1))</f>
        <v>30</v>
      </c>
      <c r="F4248" s="225">
        <f t="shared" si="348"/>
        <v>300000</v>
      </c>
      <c r="G4248" s="214">
        <v>1249482</v>
      </c>
      <c r="H4248" s="210">
        <v>37026.505300925928</v>
      </c>
      <c r="I4248" t="s">
        <v>3246</v>
      </c>
      <c r="M4248" t="s">
        <v>3795</v>
      </c>
      <c r="N4248" t="s">
        <v>3247</v>
      </c>
      <c r="O4248" t="s">
        <v>3248</v>
      </c>
      <c r="Q4248" s="211">
        <v>10000</v>
      </c>
      <c r="S4248" t="s">
        <v>3796</v>
      </c>
      <c r="T4248" t="s">
        <v>2685</v>
      </c>
      <c r="U4248" s="213">
        <v>4.63</v>
      </c>
      <c r="V4248" t="s">
        <v>3249</v>
      </c>
      <c r="W4248" t="s">
        <v>3975</v>
      </c>
      <c r="X4248" t="s">
        <v>3250</v>
      </c>
      <c r="Y4248" t="s">
        <v>2803</v>
      </c>
      <c r="Z4248" t="s">
        <v>4117</v>
      </c>
      <c r="AA4248" t="s">
        <v>397</v>
      </c>
      <c r="AB4248" s="210">
        <v>37043.875</v>
      </c>
      <c r="AC4248" s="210">
        <v>37072.875</v>
      </c>
      <c r="AD4248">
        <f>(AC4248-AB4248+1)*SUM(P4248:Q4248)</f>
        <v>300000</v>
      </c>
    </row>
    <row r="4249" spans="1:31" x14ac:dyDescent="0.2">
      <c r="A4249" s="44" t="str">
        <f t="shared" si="344"/>
        <v>US Natural Gas Financial</v>
      </c>
      <c r="B4249" s="44" t="str">
        <f t="shared" si="345"/>
        <v>US</v>
      </c>
      <c r="C4249" s="44" t="str">
        <f t="shared" si="346"/>
        <v>Natural Gas</v>
      </c>
      <c r="D4249" s="44" t="str">
        <f t="shared" si="347"/>
        <v>Financial</v>
      </c>
      <c r="E4249" s="44">
        <f>IF(VLOOKUP(S4249,'DD-Lookup'!$J$6:$L$50,3,FALSE)="Monthly",(YEAR(AC4249)-YEAR(AB4249))*12+MONTH(AC4249)-MONTH(AB4249)+1,(AC4249-AB4249+1))</f>
        <v>15</v>
      </c>
      <c r="F4249" s="225">
        <f t="shared" si="348"/>
        <v>225000</v>
      </c>
      <c r="G4249" s="214">
        <v>1249483</v>
      </c>
      <c r="H4249" s="210">
        <v>37026.505324074074</v>
      </c>
      <c r="I4249" t="s">
        <v>3195</v>
      </c>
      <c r="M4249" t="s">
        <v>3795</v>
      </c>
      <c r="N4249" t="s">
        <v>3247</v>
      </c>
      <c r="O4249" t="s">
        <v>135</v>
      </c>
      <c r="Q4249" s="211">
        <v>15000</v>
      </c>
      <c r="S4249" t="s">
        <v>3796</v>
      </c>
      <c r="T4249" t="s">
        <v>2685</v>
      </c>
      <c r="U4249" s="213">
        <v>4.5650000000000004</v>
      </c>
      <c r="V4249" t="s">
        <v>1293</v>
      </c>
      <c r="W4249" t="s">
        <v>3424</v>
      </c>
      <c r="X4249" t="s">
        <v>3425</v>
      </c>
      <c r="Y4249" t="s">
        <v>2803</v>
      </c>
      <c r="Z4249" t="s">
        <v>4117</v>
      </c>
      <c r="AA4249" t="s">
        <v>398</v>
      </c>
      <c r="AB4249" s="210">
        <v>37028.875</v>
      </c>
      <c r="AC4249" s="210">
        <v>37042.875</v>
      </c>
      <c r="AD4249">
        <f>(AC4249-AB4249+1)*SUM(P4249:Q4249)</f>
        <v>225000</v>
      </c>
    </row>
    <row r="4250" spans="1:31" x14ac:dyDescent="0.2">
      <c r="A4250" s="44" t="str">
        <f t="shared" si="344"/>
        <v>US Natural Gas Physical</v>
      </c>
      <c r="B4250" s="44" t="str">
        <f t="shared" si="345"/>
        <v>US</v>
      </c>
      <c r="C4250" s="44" t="str">
        <f t="shared" si="346"/>
        <v>Natural Gas</v>
      </c>
      <c r="D4250" s="44" t="str">
        <f t="shared" si="347"/>
        <v>Physical</v>
      </c>
      <c r="E4250" s="44">
        <f>IF(VLOOKUP(S4250,'DD-Lookup'!$J$6:$L$50,3,FALSE)="Monthly",(YEAR(AC4250)-YEAR(AB4250))*12+MONTH(AC4250)-MONTH(AB4250)+1,(AC4250-AB4250+1))</f>
        <v>1</v>
      </c>
      <c r="F4250" s="225">
        <f t="shared" si="348"/>
        <v>10000</v>
      </c>
      <c r="G4250" s="214">
        <v>1249484</v>
      </c>
      <c r="H4250" s="210">
        <v>37026.505393518521</v>
      </c>
      <c r="I4250" t="s">
        <v>3565</v>
      </c>
      <c r="M4250" t="s">
        <v>3795</v>
      </c>
      <c r="N4250" t="s">
        <v>3275</v>
      </c>
      <c r="O4250" t="s">
        <v>399</v>
      </c>
      <c r="Q4250" s="211">
        <v>10000</v>
      </c>
      <c r="S4250" t="s">
        <v>3796</v>
      </c>
      <c r="T4250" t="s">
        <v>2685</v>
      </c>
      <c r="U4250" s="213">
        <v>4.5599999999999996</v>
      </c>
      <c r="V4250" t="s">
        <v>3566</v>
      </c>
      <c r="W4250" t="s">
        <v>3459</v>
      </c>
      <c r="X4250" t="s">
        <v>3460</v>
      </c>
      <c r="Y4250" t="s">
        <v>3280</v>
      </c>
      <c r="Z4250" t="s">
        <v>4117</v>
      </c>
      <c r="AA4250">
        <v>790881</v>
      </c>
      <c r="AB4250" s="210">
        <v>37028.875</v>
      </c>
      <c r="AC4250" s="210">
        <v>37028.875</v>
      </c>
    </row>
    <row r="4251" spans="1:31" x14ac:dyDescent="0.2">
      <c r="A4251" s="44" t="str">
        <f t="shared" si="344"/>
        <v>US Power Physical</v>
      </c>
      <c r="B4251" s="44" t="str">
        <f t="shared" si="345"/>
        <v>US</v>
      </c>
      <c r="C4251" s="44" t="str">
        <f t="shared" si="346"/>
        <v>Power</v>
      </c>
      <c r="D4251" s="44" t="str">
        <f t="shared" si="347"/>
        <v>Physical</v>
      </c>
      <c r="E4251" s="44">
        <f>IF(VLOOKUP(S4251,'DD-Lookup'!$J$6:$L$50,3,FALSE)="Monthly",(YEAR(AC4251)-YEAR(AB4251))*12+MONTH(AC4251)-MONTH(AB4251)+1,(AC4251-AB4251+1))</f>
        <v>30</v>
      </c>
      <c r="F4251" s="225">
        <f t="shared" si="348"/>
        <v>1500</v>
      </c>
      <c r="G4251" s="214">
        <v>1249486</v>
      </c>
      <c r="H4251" s="210">
        <v>37026.505497685182</v>
      </c>
      <c r="I4251" t="s">
        <v>3234</v>
      </c>
      <c r="M4251" t="s">
        <v>3886</v>
      </c>
      <c r="N4251" t="s">
        <v>3096</v>
      </c>
      <c r="O4251" t="s">
        <v>3161</v>
      </c>
      <c r="Q4251" s="211">
        <v>50</v>
      </c>
      <c r="S4251" t="s">
        <v>3794</v>
      </c>
      <c r="T4251" t="s">
        <v>2685</v>
      </c>
      <c r="U4251" s="213">
        <v>40.15</v>
      </c>
      <c r="V4251" t="s">
        <v>177</v>
      </c>
      <c r="W4251" t="s">
        <v>3143</v>
      </c>
      <c r="X4251" t="s">
        <v>3109</v>
      </c>
      <c r="Y4251" t="s">
        <v>3074</v>
      </c>
      <c r="Z4251" t="s">
        <v>4112</v>
      </c>
      <c r="AA4251">
        <v>611592.1</v>
      </c>
      <c r="AB4251" s="210">
        <v>37135.71597222222</v>
      </c>
      <c r="AC4251" s="210">
        <v>37164.71597222222</v>
      </c>
    </row>
    <row r="4252" spans="1:31" x14ac:dyDescent="0.2">
      <c r="A4252" s="44" t="str">
        <f t="shared" si="344"/>
        <v>US Natural Gas Financial</v>
      </c>
      <c r="B4252" s="44" t="str">
        <f t="shared" si="345"/>
        <v>US</v>
      </c>
      <c r="C4252" s="44" t="str">
        <f t="shared" si="346"/>
        <v>Natural Gas</v>
      </c>
      <c r="D4252" s="44" t="str">
        <f t="shared" si="347"/>
        <v>Financial</v>
      </c>
      <c r="E4252" s="44">
        <f>IF(VLOOKUP(S4252,'DD-Lookup'!$J$6:$L$50,3,FALSE)="Monthly",(YEAR(AC4252)-YEAR(AB4252))*12+MONTH(AC4252)-MONTH(AB4252)+1,(AC4252-AB4252+1))</f>
        <v>30</v>
      </c>
      <c r="F4252" s="225">
        <f t="shared" si="348"/>
        <v>3000</v>
      </c>
      <c r="G4252" s="214">
        <v>1249488</v>
      </c>
      <c r="H4252" s="210">
        <v>37026.505567129629</v>
      </c>
      <c r="I4252" t="s">
        <v>3822</v>
      </c>
      <c r="M4252" t="s">
        <v>3795</v>
      </c>
      <c r="N4252" t="s">
        <v>1213</v>
      </c>
      <c r="O4252" t="s">
        <v>1538</v>
      </c>
      <c r="P4252" s="211">
        <v>100</v>
      </c>
      <c r="S4252" t="s">
        <v>1215</v>
      </c>
      <c r="T4252" t="s">
        <v>2685</v>
      </c>
      <c r="U4252" s="213">
        <v>0.125</v>
      </c>
      <c r="V4252" t="s">
        <v>358</v>
      </c>
      <c r="W4252" t="s">
        <v>1216</v>
      </c>
      <c r="X4252" t="s">
        <v>1217</v>
      </c>
      <c r="Y4252" t="s">
        <v>2803</v>
      </c>
      <c r="Z4252" t="s">
        <v>4117</v>
      </c>
      <c r="AA4252" t="s">
        <v>400</v>
      </c>
      <c r="AB4252" s="210">
        <v>37043</v>
      </c>
      <c r="AC4252" s="210">
        <v>37072</v>
      </c>
      <c r="AD4252">
        <f>(AC4252-AB4252+1)*SUM(P4252:Q4252)</f>
        <v>3000</v>
      </c>
    </row>
    <row r="4253" spans="1:31" x14ac:dyDescent="0.2">
      <c r="A4253" s="44" t="str">
        <f t="shared" si="344"/>
        <v>US Natural Gas Financial</v>
      </c>
      <c r="B4253" s="44" t="str">
        <f t="shared" si="345"/>
        <v>US</v>
      </c>
      <c r="C4253" s="44" t="str">
        <f t="shared" si="346"/>
        <v>Natural Gas</v>
      </c>
      <c r="D4253" s="44" t="str">
        <f t="shared" si="347"/>
        <v>Financial</v>
      </c>
      <c r="E4253" s="44">
        <f>IF(VLOOKUP(S4253,'DD-Lookup'!$J$6:$L$50,3,FALSE)="Monthly",(YEAR(AC4253)-YEAR(AB4253))*12+MONTH(AC4253)-MONTH(AB4253)+1,(AC4253-AB4253+1))</f>
        <v>31</v>
      </c>
      <c r="F4253" s="225">
        <f t="shared" si="348"/>
        <v>3100</v>
      </c>
      <c r="G4253" s="214">
        <v>1249491</v>
      </c>
      <c r="H4253" s="210">
        <v>37026.505844907406</v>
      </c>
      <c r="I4253" t="s">
        <v>3324</v>
      </c>
      <c r="M4253" t="s">
        <v>3795</v>
      </c>
      <c r="N4253" t="s">
        <v>1485</v>
      </c>
      <c r="O4253" t="s">
        <v>1609</v>
      </c>
      <c r="Q4253" s="211">
        <v>100</v>
      </c>
      <c r="S4253" t="s">
        <v>1215</v>
      </c>
      <c r="T4253" t="s">
        <v>2685</v>
      </c>
      <c r="U4253" s="213">
        <v>9.5000000000000001E-2</v>
      </c>
      <c r="V4253" t="s">
        <v>1811</v>
      </c>
      <c r="W4253" t="s">
        <v>1216</v>
      </c>
      <c r="X4253" t="s">
        <v>1217</v>
      </c>
      <c r="Y4253" t="s">
        <v>2803</v>
      </c>
      <c r="Z4253" t="s">
        <v>4117</v>
      </c>
      <c r="AA4253" t="s">
        <v>401</v>
      </c>
      <c r="AB4253" s="210">
        <v>37073</v>
      </c>
      <c r="AC4253" s="210">
        <v>37103</v>
      </c>
      <c r="AD4253">
        <f>(AC4253-AB4253+1)*SUM(P4253:Q4253)</f>
        <v>3100</v>
      </c>
    </row>
    <row r="4254" spans="1:31" x14ac:dyDescent="0.2">
      <c r="A4254" s="44" t="str">
        <f t="shared" si="344"/>
        <v>US Crude Financial</v>
      </c>
      <c r="B4254" s="44" t="str">
        <f t="shared" si="345"/>
        <v>US</v>
      </c>
      <c r="C4254" s="44" t="str">
        <f t="shared" si="346"/>
        <v>Crude</v>
      </c>
      <c r="D4254" s="44" t="str">
        <f t="shared" si="347"/>
        <v>Financial</v>
      </c>
      <c r="E4254" s="44">
        <f>IF(VLOOKUP(S4254,'DD-Lookup'!$J$6:$L$50,3,FALSE)="Monthly",(YEAR(AC4254)-YEAR(AB4254))*12+MONTH(AC4254)-MONTH(AB4254)+1,(AC4254-AB4254+1))</f>
        <v>1</v>
      </c>
      <c r="F4254" s="225">
        <f t="shared" si="348"/>
        <v>50000</v>
      </c>
      <c r="G4254" s="214">
        <v>1249494</v>
      </c>
      <c r="H4254" s="210">
        <v>37026.505995370368</v>
      </c>
      <c r="I4254" t="s">
        <v>3045</v>
      </c>
      <c r="M4254" t="s">
        <v>4216</v>
      </c>
      <c r="N4254" t="s">
        <v>3046</v>
      </c>
      <c r="O4254" t="s">
        <v>3047</v>
      </c>
      <c r="Q4254" s="211">
        <v>50000</v>
      </c>
      <c r="S4254" t="s">
        <v>3802</v>
      </c>
      <c r="T4254" t="s">
        <v>2685</v>
      </c>
      <c r="U4254" s="213">
        <v>28.84</v>
      </c>
      <c r="V4254" t="s">
        <v>3575</v>
      </c>
      <c r="W4254" t="s">
        <v>3049</v>
      </c>
      <c r="X4254" t="s">
        <v>3050</v>
      </c>
      <c r="Y4254" t="s">
        <v>2803</v>
      </c>
      <c r="Z4254" t="s">
        <v>4117</v>
      </c>
      <c r="AA4254" t="s">
        <v>402</v>
      </c>
      <c r="AB4254" s="210">
        <v>37043</v>
      </c>
      <c r="AC4254" s="210">
        <v>37072</v>
      </c>
    </row>
    <row r="4255" spans="1:31" x14ac:dyDescent="0.2">
      <c r="A4255" s="44" t="str">
        <f t="shared" si="344"/>
        <v>US Natural Gas Financial</v>
      </c>
      <c r="B4255" s="44" t="str">
        <f t="shared" si="345"/>
        <v>US</v>
      </c>
      <c r="C4255" s="44" t="str">
        <f t="shared" si="346"/>
        <v>Natural Gas</v>
      </c>
      <c r="D4255" s="44" t="str">
        <f t="shared" si="347"/>
        <v>Financial</v>
      </c>
      <c r="E4255" s="44">
        <f>IF(VLOOKUP(S4255,'DD-Lookup'!$J$6:$L$50,3,FALSE)="Monthly",(YEAR(AC4255)-YEAR(AB4255))*12+MONTH(AC4255)-MONTH(AB4255)+1,(AC4255-AB4255+1))</f>
        <v>15</v>
      </c>
      <c r="F4255" s="225">
        <f t="shared" si="348"/>
        <v>75000</v>
      </c>
      <c r="G4255" s="214">
        <v>1249496</v>
      </c>
      <c r="H4255" s="210">
        <v>37026.506307870368</v>
      </c>
      <c r="I4255" t="s">
        <v>3163</v>
      </c>
      <c r="M4255" t="s">
        <v>3795</v>
      </c>
      <c r="N4255" t="s">
        <v>3247</v>
      </c>
      <c r="O4255" t="s">
        <v>135</v>
      </c>
      <c r="P4255" s="211">
        <v>5000</v>
      </c>
      <c r="S4255" t="s">
        <v>3796</v>
      </c>
      <c r="T4255" t="s">
        <v>2685</v>
      </c>
      <c r="U4255" s="213">
        <v>4.5549999999999997</v>
      </c>
      <c r="V4255" t="s">
        <v>3531</v>
      </c>
      <c r="W4255" t="s">
        <v>3424</v>
      </c>
      <c r="X4255" t="s">
        <v>3425</v>
      </c>
      <c r="Y4255" t="s">
        <v>2803</v>
      </c>
      <c r="Z4255" t="s">
        <v>4117</v>
      </c>
      <c r="AA4255" t="s">
        <v>403</v>
      </c>
      <c r="AB4255" s="210">
        <v>37028.875</v>
      </c>
      <c r="AC4255" s="210">
        <v>37042.875</v>
      </c>
      <c r="AD4255">
        <f>(AC4255-AB4255+1)*SUM(P4255:Q4255)</f>
        <v>75000</v>
      </c>
    </row>
    <row r="4256" spans="1:31" x14ac:dyDescent="0.2">
      <c r="A4256" s="44" t="str">
        <f t="shared" si="344"/>
        <v>US Oil Products Financial</v>
      </c>
      <c r="B4256" s="44" t="str">
        <f t="shared" si="345"/>
        <v>US</v>
      </c>
      <c r="C4256" s="44" t="str">
        <f t="shared" si="346"/>
        <v>Oil Products</v>
      </c>
      <c r="D4256" s="44" t="str">
        <f t="shared" si="347"/>
        <v>Financial</v>
      </c>
      <c r="E4256" s="44">
        <f>IF(VLOOKUP(S4256,'DD-Lookup'!$J$6:$L$50,3,FALSE)="Monthly",(YEAR(AC4256)-YEAR(AB4256))*12+MONTH(AC4256)-MONTH(AB4256)+1,(AC4256-AB4256+1))</f>
        <v>1</v>
      </c>
      <c r="F4256" s="225">
        <f t="shared" si="348"/>
        <v>15000</v>
      </c>
      <c r="G4256" s="214">
        <v>1249498</v>
      </c>
      <c r="H4256" s="210">
        <v>37026.506331018521</v>
      </c>
      <c r="I4256" t="s">
        <v>3045</v>
      </c>
      <c r="M4256" t="s">
        <v>3799</v>
      </c>
      <c r="N4256" t="s">
        <v>1842</v>
      </c>
      <c r="O4256" t="s">
        <v>1843</v>
      </c>
      <c r="P4256" s="211">
        <v>15000</v>
      </c>
      <c r="S4256" t="s">
        <v>3807</v>
      </c>
      <c r="T4256" t="s">
        <v>2685</v>
      </c>
      <c r="U4256" s="213">
        <v>100.4</v>
      </c>
      <c r="V4256" t="s">
        <v>1520</v>
      </c>
      <c r="W4256" t="s">
        <v>1844</v>
      </c>
      <c r="X4256" t="s">
        <v>1845</v>
      </c>
      <c r="Y4256" t="s">
        <v>2803</v>
      </c>
      <c r="Z4256" t="s">
        <v>4117</v>
      </c>
      <c r="AA4256" t="s">
        <v>404</v>
      </c>
      <c r="AB4256" s="210">
        <v>37043.875</v>
      </c>
      <c r="AC4256" s="210">
        <v>37072.875</v>
      </c>
      <c r="AE4256" s="116">
        <f>IF(S4256="Gallon",F4256/42,F4256)</f>
        <v>357.14285714285717</v>
      </c>
    </row>
    <row r="4257" spans="1:30" x14ac:dyDescent="0.2">
      <c r="A4257" s="44" t="str">
        <f t="shared" si="344"/>
        <v>US Natural Gas Financial</v>
      </c>
      <c r="B4257" s="44" t="str">
        <f t="shared" si="345"/>
        <v>US</v>
      </c>
      <c r="C4257" s="44" t="str">
        <f t="shared" si="346"/>
        <v>Natural Gas</v>
      </c>
      <c r="D4257" s="44" t="str">
        <f t="shared" si="347"/>
        <v>Financial</v>
      </c>
      <c r="E4257" s="44">
        <f>IF(VLOOKUP(S4257,'DD-Lookup'!$J$6:$L$50,3,FALSE)="Monthly",(YEAR(AC4257)-YEAR(AB4257))*12+MONTH(AC4257)-MONTH(AB4257)+1,(AC4257-AB4257+1))</f>
        <v>30</v>
      </c>
      <c r="F4257" s="225">
        <f t="shared" si="348"/>
        <v>300000</v>
      </c>
      <c r="G4257" s="214">
        <v>1249499</v>
      </c>
      <c r="H4257" s="210">
        <v>37026.50644675926</v>
      </c>
      <c r="I4257" t="s">
        <v>3324</v>
      </c>
      <c r="M4257" t="s">
        <v>3795</v>
      </c>
      <c r="N4257" t="s">
        <v>3247</v>
      </c>
      <c r="O4257" t="s">
        <v>3248</v>
      </c>
      <c r="P4257" s="211">
        <v>10000</v>
      </c>
      <c r="S4257" t="s">
        <v>3796</v>
      </c>
      <c r="T4257" t="s">
        <v>2685</v>
      </c>
      <c r="U4257" s="213">
        <v>4.62</v>
      </c>
      <c r="V4257" t="s">
        <v>3330</v>
      </c>
      <c r="W4257" t="s">
        <v>3975</v>
      </c>
      <c r="X4257" t="s">
        <v>3250</v>
      </c>
      <c r="Y4257" t="s">
        <v>2803</v>
      </c>
      <c r="Z4257" t="s">
        <v>4117</v>
      </c>
      <c r="AA4257" t="s">
        <v>405</v>
      </c>
      <c r="AB4257" s="210">
        <v>37043.875</v>
      </c>
      <c r="AC4257" s="210">
        <v>37072.875</v>
      </c>
      <c r="AD4257">
        <f>(AC4257-AB4257+1)*SUM(P4257:Q4257)</f>
        <v>300000</v>
      </c>
    </row>
    <row r="4258" spans="1:30" x14ac:dyDescent="0.2">
      <c r="A4258" s="44" t="str">
        <f t="shared" si="344"/>
        <v>US Power Physical</v>
      </c>
      <c r="B4258" s="44" t="str">
        <f t="shared" si="345"/>
        <v>US</v>
      </c>
      <c r="C4258" s="44" t="str">
        <f t="shared" si="346"/>
        <v>Power</v>
      </c>
      <c r="D4258" s="44" t="str">
        <f t="shared" si="347"/>
        <v>Physical</v>
      </c>
      <c r="E4258" s="44">
        <f>IF(VLOOKUP(S4258,'DD-Lookup'!$J$6:$L$50,3,FALSE)="Monthly",(YEAR(AC4258)-YEAR(AB4258))*12+MONTH(AC4258)-MONTH(AB4258)+1,(AC4258-AB4258+1))</f>
        <v>30</v>
      </c>
      <c r="F4258" s="225">
        <f t="shared" si="348"/>
        <v>1500</v>
      </c>
      <c r="G4258" s="214">
        <v>1249500</v>
      </c>
      <c r="H4258" s="210">
        <v>37026.506550925929</v>
      </c>
      <c r="I4258" t="s">
        <v>3157</v>
      </c>
      <c r="M4258" t="s">
        <v>3886</v>
      </c>
      <c r="N4258" t="s">
        <v>3096</v>
      </c>
      <c r="O4258" t="s">
        <v>1983</v>
      </c>
      <c r="Q4258" s="211">
        <v>50</v>
      </c>
      <c r="S4258" t="s">
        <v>3794</v>
      </c>
      <c r="T4258" t="s">
        <v>2685</v>
      </c>
      <c r="U4258" s="213">
        <v>41.9</v>
      </c>
      <c r="V4258" t="s">
        <v>406</v>
      </c>
      <c r="W4258" t="s">
        <v>3243</v>
      </c>
      <c r="X4258" t="s">
        <v>1984</v>
      </c>
      <c r="Y4258" t="s">
        <v>3074</v>
      </c>
      <c r="Z4258" t="s">
        <v>4112</v>
      </c>
      <c r="AA4258">
        <v>611597.1</v>
      </c>
      <c r="AB4258" s="210">
        <v>37135.600694444445</v>
      </c>
      <c r="AC4258" s="210">
        <v>37164.600694444445</v>
      </c>
    </row>
    <row r="4259" spans="1:30" x14ac:dyDescent="0.2">
      <c r="A4259" s="44" t="str">
        <f t="shared" si="344"/>
        <v>US Natural Gas Financial</v>
      </c>
      <c r="B4259" s="44" t="str">
        <f t="shared" si="345"/>
        <v>US</v>
      </c>
      <c r="C4259" s="44" t="str">
        <f t="shared" si="346"/>
        <v>Natural Gas</v>
      </c>
      <c r="D4259" s="44" t="str">
        <f t="shared" si="347"/>
        <v>Financial</v>
      </c>
      <c r="E4259" s="44">
        <f>IF(VLOOKUP(S4259,'DD-Lookup'!$J$6:$L$50,3,FALSE)="Monthly",(YEAR(AC4259)-YEAR(AB4259))*12+MONTH(AC4259)-MONTH(AB4259)+1,(AC4259-AB4259+1))</f>
        <v>30</v>
      </c>
      <c r="F4259" s="225">
        <f t="shared" si="348"/>
        <v>450000</v>
      </c>
      <c r="G4259" s="214">
        <v>1249501</v>
      </c>
      <c r="H4259" s="210">
        <v>37026.50675925926</v>
      </c>
      <c r="I4259" t="s">
        <v>2955</v>
      </c>
      <c r="M4259" t="s">
        <v>3795</v>
      </c>
      <c r="N4259" t="s">
        <v>3247</v>
      </c>
      <c r="O4259" t="s">
        <v>3248</v>
      </c>
      <c r="Q4259" s="211">
        <v>15000</v>
      </c>
      <c r="S4259" t="s">
        <v>3796</v>
      </c>
      <c r="T4259" t="s">
        <v>2685</v>
      </c>
      <c r="U4259" s="213">
        <v>4.63</v>
      </c>
      <c r="V4259" t="s">
        <v>407</v>
      </c>
      <c r="W4259" t="s">
        <v>3975</v>
      </c>
      <c r="X4259" t="s">
        <v>3250</v>
      </c>
      <c r="Y4259" t="s">
        <v>2803</v>
      </c>
      <c r="Z4259" t="s">
        <v>4117</v>
      </c>
      <c r="AA4259" t="s">
        <v>408</v>
      </c>
      <c r="AB4259" s="210">
        <v>37043.875</v>
      </c>
      <c r="AC4259" s="210">
        <v>37072.875</v>
      </c>
      <c r="AD4259">
        <f>(AC4259-AB4259+1)*SUM(P4259:Q4259)</f>
        <v>450000</v>
      </c>
    </row>
    <row r="4260" spans="1:30" x14ac:dyDescent="0.2">
      <c r="A4260" s="44" t="str">
        <f t="shared" si="344"/>
        <v>US Natural Gas Financial</v>
      </c>
      <c r="B4260" s="44" t="str">
        <f t="shared" si="345"/>
        <v>US</v>
      </c>
      <c r="C4260" s="44" t="str">
        <f t="shared" si="346"/>
        <v>Natural Gas</v>
      </c>
      <c r="D4260" s="44" t="str">
        <f t="shared" si="347"/>
        <v>Financial</v>
      </c>
      <c r="E4260" s="44">
        <f>IF(VLOOKUP(S4260,'DD-Lookup'!$J$6:$L$50,3,FALSE)="Monthly",(YEAR(AC4260)-YEAR(AB4260))*12+MONTH(AC4260)-MONTH(AB4260)+1,(AC4260-AB4260+1))</f>
        <v>151</v>
      </c>
      <c r="F4260" s="225">
        <f t="shared" si="348"/>
        <v>755000</v>
      </c>
      <c r="G4260" s="214">
        <v>1249502</v>
      </c>
      <c r="H4260" s="210">
        <v>37026.506840277776</v>
      </c>
      <c r="I4260" t="s">
        <v>3163</v>
      </c>
      <c r="M4260" t="s">
        <v>3795</v>
      </c>
      <c r="N4260" t="s">
        <v>3247</v>
      </c>
      <c r="O4260" t="s">
        <v>3346</v>
      </c>
      <c r="Q4260" s="211">
        <v>5000</v>
      </c>
      <c r="S4260" t="s">
        <v>3796</v>
      </c>
      <c r="T4260" t="s">
        <v>2685</v>
      </c>
      <c r="U4260" s="213">
        <v>5.0250000000000004</v>
      </c>
      <c r="V4260" t="s">
        <v>3358</v>
      </c>
      <c r="W4260" t="s">
        <v>3975</v>
      </c>
      <c r="X4260" t="s">
        <v>3250</v>
      </c>
      <c r="Y4260" t="s">
        <v>2803</v>
      </c>
      <c r="Z4260" t="s">
        <v>4117</v>
      </c>
      <c r="AA4260" t="s">
        <v>409</v>
      </c>
      <c r="AB4260" s="210">
        <v>37196</v>
      </c>
      <c r="AC4260" s="210">
        <v>37346</v>
      </c>
      <c r="AD4260">
        <f>(AC4260-AB4260+1)*SUM(P4260:Q4260)</f>
        <v>755000</v>
      </c>
    </row>
    <row r="4261" spans="1:30" x14ac:dyDescent="0.2">
      <c r="A4261" s="44" t="str">
        <f t="shared" si="344"/>
        <v>US Natural Gas Financial</v>
      </c>
      <c r="B4261" s="44" t="str">
        <f t="shared" si="345"/>
        <v>US</v>
      </c>
      <c r="C4261" s="44" t="str">
        <f t="shared" si="346"/>
        <v>Natural Gas</v>
      </c>
      <c r="D4261" s="44" t="str">
        <f t="shared" si="347"/>
        <v>Financial</v>
      </c>
      <c r="E4261" s="44">
        <f>IF(VLOOKUP(S4261,'DD-Lookup'!$J$6:$L$50,3,FALSE)="Monthly",(YEAR(AC4261)-YEAR(AB4261))*12+MONTH(AC4261)-MONTH(AB4261)+1,(AC4261-AB4261+1))</f>
        <v>15</v>
      </c>
      <c r="F4261" s="225">
        <f t="shared" si="348"/>
        <v>75000</v>
      </c>
      <c r="G4261" s="214">
        <v>1249504</v>
      </c>
      <c r="H4261" s="210">
        <v>37026.506840277776</v>
      </c>
      <c r="I4261" t="s">
        <v>3093</v>
      </c>
      <c r="M4261" t="s">
        <v>3795</v>
      </c>
      <c r="N4261" t="s">
        <v>3247</v>
      </c>
      <c r="O4261" t="s">
        <v>135</v>
      </c>
      <c r="P4261" s="211">
        <v>5000</v>
      </c>
      <c r="S4261" t="s">
        <v>3796</v>
      </c>
      <c r="T4261" t="s">
        <v>2685</v>
      </c>
      <c r="U4261" s="213">
        <v>4.5549999999999997</v>
      </c>
      <c r="V4261" t="s">
        <v>2301</v>
      </c>
      <c r="W4261" t="s">
        <v>3424</v>
      </c>
      <c r="X4261" t="s">
        <v>3425</v>
      </c>
      <c r="Y4261" t="s">
        <v>2803</v>
      </c>
      <c r="Z4261" t="s">
        <v>4117</v>
      </c>
      <c r="AA4261" t="s">
        <v>410</v>
      </c>
      <c r="AB4261" s="210">
        <v>37028.875</v>
      </c>
      <c r="AC4261" s="210">
        <v>37042.875</v>
      </c>
      <c r="AD4261">
        <f>(AC4261-AB4261+1)*SUM(P4261:Q4261)</f>
        <v>75000</v>
      </c>
    </row>
    <row r="4262" spans="1:30" x14ac:dyDescent="0.2">
      <c r="A4262" s="44" t="str">
        <f t="shared" si="344"/>
        <v>US Power Physical</v>
      </c>
      <c r="B4262" s="44" t="str">
        <f t="shared" si="345"/>
        <v>US</v>
      </c>
      <c r="C4262" s="44" t="str">
        <f t="shared" si="346"/>
        <v>Power</v>
      </c>
      <c r="D4262" s="44" t="str">
        <f t="shared" si="347"/>
        <v>Physical</v>
      </c>
      <c r="E4262" s="44">
        <f>IF(VLOOKUP(S4262,'DD-Lookup'!$J$6:$L$50,3,FALSE)="Monthly",(YEAR(AC4262)-YEAR(AB4262))*12+MONTH(AC4262)-MONTH(AB4262)+1,(AC4262-AB4262+1))</f>
        <v>59</v>
      </c>
      <c r="F4262" s="225">
        <f t="shared" si="348"/>
        <v>2950</v>
      </c>
      <c r="G4262" s="214">
        <v>1249503</v>
      </c>
      <c r="H4262" s="210">
        <v>37026.506840277776</v>
      </c>
      <c r="I4262" t="s">
        <v>3246</v>
      </c>
      <c r="M4262" t="s">
        <v>3886</v>
      </c>
      <c r="N4262" t="s">
        <v>3096</v>
      </c>
      <c r="O4262" t="s">
        <v>3150</v>
      </c>
      <c r="Q4262" s="211">
        <v>50</v>
      </c>
      <c r="S4262" t="s">
        <v>3794</v>
      </c>
      <c r="T4262" t="s">
        <v>2685</v>
      </c>
      <c r="U4262" s="213">
        <v>43</v>
      </c>
      <c r="V4262" t="s">
        <v>3433</v>
      </c>
      <c r="W4262" t="s">
        <v>3143</v>
      </c>
      <c r="X4262" t="s">
        <v>3144</v>
      </c>
      <c r="Y4262" t="s">
        <v>3074</v>
      </c>
      <c r="Z4262" t="s">
        <v>4112</v>
      </c>
      <c r="AA4262">
        <v>611598.1</v>
      </c>
      <c r="AB4262" s="210">
        <v>37257.71597222222</v>
      </c>
      <c r="AC4262" s="210">
        <v>37315.71597222222</v>
      </c>
    </row>
    <row r="4263" spans="1:30" x14ac:dyDescent="0.2">
      <c r="A4263" s="44" t="str">
        <f t="shared" si="344"/>
        <v xml:space="preserve"> Natural Gas Physical</v>
      </c>
      <c r="B4263" s="44" t="str">
        <f t="shared" si="345"/>
        <v/>
      </c>
      <c r="C4263" s="44" t="str">
        <f t="shared" si="346"/>
        <v>Natural Gas</v>
      </c>
      <c r="D4263" s="44" t="str">
        <f t="shared" si="347"/>
        <v>Physical</v>
      </c>
      <c r="E4263" s="44">
        <f>IF(VLOOKUP(S4263,'DD-Lookup'!$J$6:$L$50,3,FALSE)="Monthly",(YEAR(AC4263)-YEAR(AB4263))*12+MONTH(AC4263)-MONTH(AB4263)+1,(AC4263-AB4263+1))</f>
        <v>1</v>
      </c>
      <c r="F4263" s="225">
        <f t="shared" si="348"/>
        <v>2000</v>
      </c>
      <c r="G4263" s="214">
        <v>1249505</v>
      </c>
      <c r="H4263" s="210">
        <v>37026.506851851853</v>
      </c>
      <c r="I4263" t="s">
        <v>1722</v>
      </c>
      <c r="M4263" t="s">
        <v>3795</v>
      </c>
      <c r="N4263" t="s">
        <v>3623</v>
      </c>
      <c r="O4263" t="s">
        <v>3624</v>
      </c>
      <c r="P4263" s="211">
        <v>2000</v>
      </c>
      <c r="S4263" t="s">
        <v>4320</v>
      </c>
      <c r="T4263" t="s">
        <v>3625</v>
      </c>
      <c r="U4263" s="213">
        <v>6.1</v>
      </c>
      <c r="V4263" t="s">
        <v>1723</v>
      </c>
      <c r="W4263" t="s">
        <v>3627</v>
      </c>
      <c r="X4263" t="s">
        <v>3628</v>
      </c>
      <c r="Y4263" t="s">
        <v>3280</v>
      </c>
      <c r="Z4263" t="s">
        <v>4118</v>
      </c>
      <c r="AA4263">
        <v>790883</v>
      </c>
      <c r="AB4263" s="210">
        <v>37026.875</v>
      </c>
      <c r="AC4263" s="210">
        <v>37026.875</v>
      </c>
    </row>
    <row r="4264" spans="1:30" x14ac:dyDescent="0.2">
      <c r="A4264" s="44" t="str">
        <f t="shared" si="344"/>
        <v>US Natural Gas Physical</v>
      </c>
      <c r="B4264" s="44" t="str">
        <f t="shared" si="345"/>
        <v>US</v>
      </c>
      <c r="C4264" s="44" t="str">
        <f t="shared" si="346"/>
        <v>Natural Gas</v>
      </c>
      <c r="D4264" s="44" t="str">
        <f t="shared" si="347"/>
        <v>Physical</v>
      </c>
      <c r="E4264" s="44">
        <f>IF(VLOOKUP(S4264,'DD-Lookup'!$J$6:$L$50,3,FALSE)="Monthly",(YEAR(AC4264)-YEAR(AB4264))*12+MONTH(AC4264)-MONTH(AB4264)+1,(AC4264-AB4264+1))</f>
        <v>30</v>
      </c>
      <c r="F4264" s="225">
        <f t="shared" si="348"/>
        <v>150000</v>
      </c>
      <c r="G4264" s="214">
        <v>1249507</v>
      </c>
      <c r="H4264" s="210">
        <v>37026.506979166668</v>
      </c>
      <c r="I4264" t="s">
        <v>3125</v>
      </c>
      <c r="M4264" t="s">
        <v>3795</v>
      </c>
      <c r="N4264" t="s">
        <v>3275</v>
      </c>
      <c r="O4264" t="s">
        <v>2575</v>
      </c>
      <c r="Q4264" s="211">
        <v>5000</v>
      </c>
      <c r="S4264" t="s">
        <v>3796</v>
      </c>
      <c r="T4264" t="s">
        <v>2685</v>
      </c>
      <c r="U4264" s="213">
        <v>5.03</v>
      </c>
      <c r="V4264" t="s">
        <v>1327</v>
      </c>
      <c r="W4264" t="s">
        <v>3539</v>
      </c>
      <c r="X4264" t="s">
        <v>3540</v>
      </c>
      <c r="Y4264" t="s">
        <v>3280</v>
      </c>
      <c r="Z4264" t="s">
        <v>4117</v>
      </c>
      <c r="AA4264" t="s">
        <v>411</v>
      </c>
      <c r="AB4264" s="210">
        <v>37043.875</v>
      </c>
      <c r="AC4264" s="210">
        <v>37072.875</v>
      </c>
    </row>
    <row r="4265" spans="1:30" x14ac:dyDescent="0.2">
      <c r="A4265" s="44" t="str">
        <f t="shared" si="344"/>
        <v>US Natural Gas Financial</v>
      </c>
      <c r="B4265" s="44" t="str">
        <f t="shared" si="345"/>
        <v>US</v>
      </c>
      <c r="C4265" s="44" t="str">
        <f t="shared" si="346"/>
        <v>Natural Gas</v>
      </c>
      <c r="D4265" s="44" t="str">
        <f t="shared" si="347"/>
        <v>Financial</v>
      </c>
      <c r="E4265" s="44">
        <f>IF(VLOOKUP(S4265,'DD-Lookup'!$J$6:$L$50,3,FALSE)="Monthly",(YEAR(AC4265)-YEAR(AB4265))*12+MONTH(AC4265)-MONTH(AB4265)+1,(AC4265-AB4265+1))</f>
        <v>153</v>
      </c>
      <c r="F4265" s="225">
        <f t="shared" si="348"/>
        <v>382500</v>
      </c>
      <c r="G4265" s="214">
        <v>1249509</v>
      </c>
      <c r="H4265" s="210">
        <v>37026.507048611114</v>
      </c>
      <c r="I4265" t="s">
        <v>1262</v>
      </c>
      <c r="M4265" t="s">
        <v>3795</v>
      </c>
      <c r="N4265" t="s">
        <v>3247</v>
      </c>
      <c r="O4265" t="s">
        <v>3430</v>
      </c>
      <c r="Q4265" s="211">
        <v>2500</v>
      </c>
      <c r="S4265" t="s">
        <v>3796</v>
      </c>
      <c r="T4265" t="s">
        <v>2685</v>
      </c>
      <c r="U4265" s="213">
        <v>4.7350000000000003</v>
      </c>
      <c r="V4265" t="s">
        <v>1655</v>
      </c>
      <c r="W4265" t="s">
        <v>3975</v>
      </c>
      <c r="X4265" t="s">
        <v>3250</v>
      </c>
      <c r="Y4265" t="s">
        <v>2803</v>
      </c>
      <c r="Z4265" t="s">
        <v>4117</v>
      </c>
      <c r="AA4265" t="s">
        <v>412</v>
      </c>
      <c r="AB4265" s="210">
        <v>37043</v>
      </c>
      <c r="AC4265" s="210">
        <v>37195</v>
      </c>
      <c r="AD4265">
        <f>(AC4265-AB4265+1)*SUM(P4265:Q4265)</f>
        <v>382500</v>
      </c>
    </row>
    <row r="4266" spans="1:30" x14ac:dyDescent="0.2">
      <c r="A4266" s="44" t="str">
        <f t="shared" si="344"/>
        <v>US Natural Gas Financial</v>
      </c>
      <c r="B4266" s="44" t="str">
        <f t="shared" si="345"/>
        <v>US</v>
      </c>
      <c r="C4266" s="44" t="str">
        <f t="shared" si="346"/>
        <v>Natural Gas</v>
      </c>
      <c r="D4266" s="44" t="str">
        <f t="shared" si="347"/>
        <v>Financial</v>
      </c>
      <c r="E4266" s="44">
        <f>IF(VLOOKUP(S4266,'DD-Lookup'!$J$6:$L$50,3,FALSE)="Monthly",(YEAR(AC4266)-YEAR(AB4266))*12+MONTH(AC4266)-MONTH(AB4266)+1,(AC4266-AB4266+1))</f>
        <v>151</v>
      </c>
      <c r="F4266" s="225">
        <f t="shared" si="348"/>
        <v>377500</v>
      </c>
      <c r="G4266" s="214">
        <v>1249511</v>
      </c>
      <c r="H4266" s="210">
        <v>37026.507071759261</v>
      </c>
      <c r="I4266" t="s">
        <v>3551</v>
      </c>
      <c r="M4266" t="s">
        <v>3795</v>
      </c>
      <c r="N4266" t="s">
        <v>3247</v>
      </c>
      <c r="O4266" t="s">
        <v>3346</v>
      </c>
      <c r="P4266" s="211">
        <v>2500</v>
      </c>
      <c r="S4266" t="s">
        <v>3796</v>
      </c>
      <c r="T4266" t="s">
        <v>2685</v>
      </c>
      <c r="U4266" s="213">
        <v>5.0149999999999997</v>
      </c>
      <c r="V4266" t="s">
        <v>3552</v>
      </c>
      <c r="W4266" t="s">
        <v>3975</v>
      </c>
      <c r="X4266" t="s">
        <v>3250</v>
      </c>
      <c r="Y4266" t="s">
        <v>2803</v>
      </c>
      <c r="Z4266" t="s">
        <v>4117</v>
      </c>
      <c r="AA4266" t="s">
        <v>413</v>
      </c>
      <c r="AB4266" s="210">
        <v>37196</v>
      </c>
      <c r="AC4266" s="210">
        <v>37346</v>
      </c>
      <c r="AD4266">
        <f>(AC4266-AB4266+1)*SUM(P4266:Q4266)</f>
        <v>377500</v>
      </c>
    </row>
    <row r="4267" spans="1:30" x14ac:dyDescent="0.2">
      <c r="A4267" s="44" t="str">
        <f t="shared" si="344"/>
        <v>US Natural Gas Financial</v>
      </c>
      <c r="B4267" s="44" t="str">
        <f t="shared" si="345"/>
        <v>US</v>
      </c>
      <c r="C4267" s="44" t="str">
        <f t="shared" si="346"/>
        <v>Natural Gas</v>
      </c>
      <c r="D4267" s="44" t="str">
        <f t="shared" si="347"/>
        <v>Financial</v>
      </c>
      <c r="E4267" s="44">
        <f>IF(VLOOKUP(S4267,'DD-Lookup'!$J$6:$L$50,3,FALSE)="Monthly",(YEAR(AC4267)-YEAR(AB4267))*12+MONTH(AC4267)-MONTH(AB4267)+1,(AC4267-AB4267+1))</f>
        <v>30</v>
      </c>
      <c r="F4267" s="225">
        <f t="shared" si="348"/>
        <v>300000</v>
      </c>
      <c r="G4267" s="214">
        <v>1249510</v>
      </c>
      <c r="H4267" s="210">
        <v>37026.507071759261</v>
      </c>
      <c r="I4267" t="s">
        <v>3822</v>
      </c>
      <c r="M4267" t="s">
        <v>3795</v>
      </c>
      <c r="N4267" t="s">
        <v>3247</v>
      </c>
      <c r="O4267" t="s">
        <v>3248</v>
      </c>
      <c r="Q4267" s="211">
        <v>10000</v>
      </c>
      <c r="S4267" t="s">
        <v>3796</v>
      </c>
      <c r="T4267" t="s">
        <v>2685</v>
      </c>
      <c r="U4267" s="213">
        <v>4.63</v>
      </c>
      <c r="V4267" t="s">
        <v>414</v>
      </c>
      <c r="W4267" t="s">
        <v>3975</v>
      </c>
      <c r="X4267" t="s">
        <v>3250</v>
      </c>
      <c r="Y4267" t="s">
        <v>2803</v>
      </c>
      <c r="Z4267" t="s">
        <v>4117</v>
      </c>
      <c r="AA4267" t="s">
        <v>415</v>
      </c>
      <c r="AB4267" s="210">
        <v>37043.875</v>
      </c>
      <c r="AC4267" s="210">
        <v>37072.875</v>
      </c>
      <c r="AD4267">
        <f>(AC4267-AB4267+1)*SUM(P4267:Q4267)</f>
        <v>300000</v>
      </c>
    </row>
    <row r="4268" spans="1:30" x14ac:dyDescent="0.2">
      <c r="A4268" s="44" t="str">
        <f t="shared" si="344"/>
        <v>US Natural Gas Physical</v>
      </c>
      <c r="B4268" s="44" t="str">
        <f t="shared" si="345"/>
        <v>US</v>
      </c>
      <c r="C4268" s="44" t="str">
        <f t="shared" si="346"/>
        <v>Natural Gas</v>
      </c>
      <c r="D4268" s="44" t="str">
        <f t="shared" si="347"/>
        <v>Physical</v>
      </c>
      <c r="E4268" s="44">
        <f>IF(VLOOKUP(S4268,'DD-Lookup'!$J$6:$L$50,3,FALSE)="Monthly",(YEAR(AC4268)-YEAR(AB4268))*12+MONTH(AC4268)-MONTH(AB4268)+1,(AC4268-AB4268+1))</f>
        <v>1</v>
      </c>
      <c r="F4268" s="225">
        <f t="shared" si="348"/>
        <v>10000</v>
      </c>
      <c r="G4268" s="214">
        <v>1249512</v>
      </c>
      <c r="H4268" s="210">
        <v>37026.507303240738</v>
      </c>
      <c r="I4268" t="s">
        <v>3565</v>
      </c>
      <c r="M4268" t="s">
        <v>3795</v>
      </c>
      <c r="N4268" t="s">
        <v>3275</v>
      </c>
      <c r="O4268" t="s">
        <v>399</v>
      </c>
      <c r="Q4268" s="211">
        <v>10000</v>
      </c>
      <c r="S4268" t="s">
        <v>3796</v>
      </c>
      <c r="T4268" t="s">
        <v>2685</v>
      </c>
      <c r="U4268" s="213">
        <v>4.57</v>
      </c>
      <c r="V4268" t="s">
        <v>3566</v>
      </c>
      <c r="W4268" t="s">
        <v>3459</v>
      </c>
      <c r="X4268" t="s">
        <v>3460</v>
      </c>
      <c r="Y4268" t="s">
        <v>3280</v>
      </c>
      <c r="Z4268" t="s">
        <v>4117</v>
      </c>
      <c r="AA4268">
        <v>790886</v>
      </c>
      <c r="AB4268" s="210">
        <v>37028.875</v>
      </c>
      <c r="AC4268" s="210">
        <v>37028.875</v>
      </c>
    </row>
    <row r="4269" spans="1:30" x14ac:dyDescent="0.2">
      <c r="A4269" s="44" t="str">
        <f t="shared" si="344"/>
        <v>US Natural Gas Physical</v>
      </c>
      <c r="B4269" s="44" t="str">
        <f t="shared" si="345"/>
        <v>US</v>
      </c>
      <c r="C4269" s="44" t="str">
        <f t="shared" si="346"/>
        <v>Natural Gas</v>
      </c>
      <c r="D4269" s="44" t="str">
        <f t="shared" si="347"/>
        <v>Physical</v>
      </c>
      <c r="E4269" s="44">
        <f>IF(VLOOKUP(S4269,'DD-Lookup'!$J$6:$L$50,3,FALSE)="Monthly",(YEAR(AC4269)-YEAR(AB4269))*12+MONTH(AC4269)-MONTH(AB4269)+1,(AC4269-AB4269+1))</f>
        <v>30</v>
      </c>
      <c r="F4269" s="225">
        <f t="shared" si="348"/>
        <v>150000</v>
      </c>
      <c r="G4269" s="214">
        <v>1249513</v>
      </c>
      <c r="H4269" s="210">
        <v>37026.507314814815</v>
      </c>
      <c r="I4269" t="s">
        <v>3125</v>
      </c>
      <c r="M4269" t="s">
        <v>3795</v>
      </c>
      <c r="N4269" t="s">
        <v>3275</v>
      </c>
      <c r="O4269" t="s">
        <v>2575</v>
      </c>
      <c r="Q4269" s="211">
        <v>5000</v>
      </c>
      <c r="S4269" t="s">
        <v>3796</v>
      </c>
      <c r="T4269" t="s">
        <v>2685</v>
      </c>
      <c r="U4269" s="213">
        <v>5.0350000000000001</v>
      </c>
      <c r="V4269" t="s">
        <v>1327</v>
      </c>
      <c r="W4269" t="s">
        <v>3539</v>
      </c>
      <c r="X4269" t="s">
        <v>3540</v>
      </c>
      <c r="Y4269" t="s">
        <v>3280</v>
      </c>
      <c r="Z4269" t="s">
        <v>4117</v>
      </c>
      <c r="AA4269" t="s">
        <v>416</v>
      </c>
      <c r="AB4269" s="210">
        <v>37043.875</v>
      </c>
      <c r="AC4269" s="210">
        <v>37072.875</v>
      </c>
    </row>
    <row r="4270" spans="1:30" x14ac:dyDescent="0.2">
      <c r="A4270" s="44" t="str">
        <f t="shared" si="344"/>
        <v>US Natural Gas Financial</v>
      </c>
      <c r="B4270" s="44" t="str">
        <f t="shared" si="345"/>
        <v>US</v>
      </c>
      <c r="C4270" s="44" t="str">
        <f t="shared" si="346"/>
        <v>Natural Gas</v>
      </c>
      <c r="D4270" s="44" t="str">
        <f t="shared" si="347"/>
        <v>Financial</v>
      </c>
      <c r="E4270" s="44">
        <f>IF(VLOOKUP(S4270,'DD-Lookup'!$J$6:$L$50,3,FALSE)="Monthly",(YEAR(AC4270)-YEAR(AB4270))*12+MONTH(AC4270)-MONTH(AB4270)+1,(AC4270-AB4270+1))</f>
        <v>30</v>
      </c>
      <c r="F4270" s="225">
        <f t="shared" si="348"/>
        <v>450000</v>
      </c>
      <c r="G4270" s="214">
        <v>1249516</v>
      </c>
      <c r="H4270" s="210">
        <v>37026.507372685184</v>
      </c>
      <c r="I4270" t="s">
        <v>1309</v>
      </c>
      <c r="M4270" t="s">
        <v>3795</v>
      </c>
      <c r="N4270" t="s">
        <v>3247</v>
      </c>
      <c r="O4270" t="s">
        <v>3248</v>
      </c>
      <c r="P4270" s="211">
        <v>15000</v>
      </c>
      <c r="S4270" t="s">
        <v>3796</v>
      </c>
      <c r="T4270" t="s">
        <v>2685</v>
      </c>
      <c r="U4270" s="213">
        <v>4.625</v>
      </c>
      <c r="V4270" t="s">
        <v>1906</v>
      </c>
      <c r="W4270" t="s">
        <v>3975</v>
      </c>
      <c r="X4270" t="s">
        <v>3250</v>
      </c>
      <c r="Y4270" t="s">
        <v>2803</v>
      </c>
      <c r="Z4270" t="s">
        <v>4117</v>
      </c>
      <c r="AA4270" t="s">
        <v>417</v>
      </c>
      <c r="AB4270" s="210">
        <v>37043.875</v>
      </c>
      <c r="AC4270" s="210">
        <v>37072.875</v>
      </c>
      <c r="AD4270">
        <f>(AC4270-AB4270+1)*SUM(P4270:Q4270)</f>
        <v>450000</v>
      </c>
    </row>
    <row r="4271" spans="1:30" x14ac:dyDescent="0.2">
      <c r="A4271" s="44" t="str">
        <f t="shared" si="344"/>
        <v>US Natural Gas Financial</v>
      </c>
      <c r="B4271" s="44" t="str">
        <f t="shared" si="345"/>
        <v>US</v>
      </c>
      <c r="C4271" s="44" t="str">
        <f t="shared" si="346"/>
        <v>Natural Gas</v>
      </c>
      <c r="D4271" s="44" t="str">
        <f t="shared" si="347"/>
        <v>Financial</v>
      </c>
      <c r="E4271" s="44">
        <f>IF(VLOOKUP(S4271,'DD-Lookup'!$J$6:$L$50,3,FALSE)="Monthly",(YEAR(AC4271)-YEAR(AB4271))*12+MONTH(AC4271)-MONTH(AB4271)+1,(AC4271-AB4271+1))</f>
        <v>153</v>
      </c>
      <c r="F4271" s="225">
        <f t="shared" si="348"/>
        <v>382500</v>
      </c>
      <c r="G4271" s="214">
        <v>1249517</v>
      </c>
      <c r="H4271" s="210">
        <v>37026.507476851853</v>
      </c>
      <c r="I4271" t="s">
        <v>3246</v>
      </c>
      <c r="M4271" t="s">
        <v>3795</v>
      </c>
      <c r="N4271" t="s">
        <v>3247</v>
      </c>
      <c r="O4271" t="s">
        <v>3430</v>
      </c>
      <c r="P4271" s="211">
        <v>2500</v>
      </c>
      <c r="S4271" t="s">
        <v>3796</v>
      </c>
      <c r="T4271" t="s">
        <v>2685</v>
      </c>
      <c r="U4271" s="213">
        <v>4.72</v>
      </c>
      <c r="V4271" t="s">
        <v>1397</v>
      </c>
      <c r="W4271" t="s">
        <v>3975</v>
      </c>
      <c r="X4271" t="s">
        <v>3250</v>
      </c>
      <c r="Y4271" t="s">
        <v>2803</v>
      </c>
      <c r="Z4271" t="s">
        <v>4117</v>
      </c>
      <c r="AA4271" t="s">
        <v>418</v>
      </c>
      <c r="AB4271" s="210">
        <v>37043</v>
      </c>
      <c r="AC4271" s="210">
        <v>37195</v>
      </c>
      <c r="AD4271">
        <f>(AC4271-AB4271+1)*SUM(P4271:Q4271)</f>
        <v>382500</v>
      </c>
    </row>
    <row r="4272" spans="1:30" x14ac:dyDescent="0.2">
      <c r="A4272" s="44" t="str">
        <f t="shared" si="344"/>
        <v xml:space="preserve"> Natural Gas Physical</v>
      </c>
      <c r="B4272" s="44" t="str">
        <f t="shared" si="345"/>
        <v/>
      </c>
      <c r="C4272" s="44" t="str">
        <f t="shared" si="346"/>
        <v>Natural Gas</v>
      </c>
      <c r="D4272" s="44" t="str">
        <f t="shared" si="347"/>
        <v>Physical</v>
      </c>
      <c r="E4272" s="44">
        <f>IF(VLOOKUP(S4272,'DD-Lookup'!$J$6:$L$50,3,FALSE)="Monthly",(YEAR(AC4272)-YEAR(AB4272))*12+MONTH(AC4272)-MONTH(AB4272)+1,(AC4272-AB4272+1))</f>
        <v>30</v>
      </c>
      <c r="F4272" s="225">
        <f t="shared" si="348"/>
        <v>150000</v>
      </c>
      <c r="G4272" s="214">
        <v>1249518</v>
      </c>
      <c r="H4272" s="210">
        <v>37026.5075</v>
      </c>
      <c r="I4272" t="s">
        <v>1392</v>
      </c>
      <c r="M4272" t="s">
        <v>3795</v>
      </c>
      <c r="N4272" t="s">
        <v>3623</v>
      </c>
      <c r="O4272" t="s">
        <v>1707</v>
      </c>
      <c r="Q4272" s="211">
        <v>5000</v>
      </c>
      <c r="S4272" t="s">
        <v>4320</v>
      </c>
      <c r="T4272" t="s">
        <v>3625</v>
      </c>
      <c r="U4272" s="213">
        <v>6.3449999999999998</v>
      </c>
      <c r="V4272" t="s">
        <v>419</v>
      </c>
      <c r="W4272" t="s">
        <v>1471</v>
      </c>
      <c r="X4272" t="s">
        <v>3628</v>
      </c>
      <c r="Y4272" t="s">
        <v>3280</v>
      </c>
      <c r="Z4272" t="s">
        <v>4118</v>
      </c>
      <c r="AA4272">
        <v>790888</v>
      </c>
      <c r="AB4272" s="210">
        <v>37043.875</v>
      </c>
      <c r="AC4272" s="210">
        <v>37072.875</v>
      </c>
    </row>
    <row r="4273" spans="1:31" x14ac:dyDescent="0.2">
      <c r="A4273" s="44" t="str">
        <f t="shared" si="344"/>
        <v>US Power Physical</v>
      </c>
      <c r="B4273" s="44" t="str">
        <f t="shared" si="345"/>
        <v>US</v>
      </c>
      <c r="C4273" s="44" t="str">
        <f t="shared" si="346"/>
        <v>Power</v>
      </c>
      <c r="D4273" s="44" t="str">
        <f t="shared" si="347"/>
        <v>Physical</v>
      </c>
      <c r="E4273" s="44">
        <f>IF(VLOOKUP(S4273,'DD-Lookup'!$J$6:$L$50,3,FALSE)="Monthly",(YEAR(AC4273)-YEAR(AB4273))*12+MONTH(AC4273)-MONTH(AB4273)+1,(AC4273-AB4273+1))</f>
        <v>3</v>
      </c>
      <c r="F4273" s="225">
        <f t="shared" si="348"/>
        <v>150</v>
      </c>
      <c r="G4273" s="214">
        <v>1249519</v>
      </c>
      <c r="H4273" s="210">
        <v>37026.507673611108</v>
      </c>
      <c r="I4273" t="s">
        <v>3131</v>
      </c>
      <c r="M4273" t="s">
        <v>3886</v>
      </c>
      <c r="N4273" t="s">
        <v>3096</v>
      </c>
      <c r="O4273" t="s">
        <v>1993</v>
      </c>
      <c r="Q4273" s="211">
        <v>50</v>
      </c>
      <c r="S4273" t="s">
        <v>3794</v>
      </c>
      <c r="T4273" t="s">
        <v>2685</v>
      </c>
      <c r="U4273" s="213">
        <v>52.75</v>
      </c>
      <c r="V4273" t="s">
        <v>3198</v>
      </c>
      <c r="W4273" t="s">
        <v>3138</v>
      </c>
      <c r="X4273" t="s">
        <v>3139</v>
      </c>
      <c r="Y4273" t="s">
        <v>3074</v>
      </c>
      <c r="Z4273" t="s">
        <v>4112</v>
      </c>
      <c r="AA4273">
        <v>611599.1</v>
      </c>
      <c r="AB4273" s="210">
        <v>37040.875</v>
      </c>
      <c r="AC4273" s="210">
        <v>37042.875</v>
      </c>
    </row>
    <row r="4274" spans="1:31" x14ac:dyDescent="0.2">
      <c r="A4274" s="44" t="str">
        <f t="shared" si="344"/>
        <v>US Oil Products Financial</v>
      </c>
      <c r="B4274" s="44" t="str">
        <f t="shared" si="345"/>
        <v>US</v>
      </c>
      <c r="C4274" s="44" t="str">
        <f t="shared" si="346"/>
        <v>Oil Products</v>
      </c>
      <c r="D4274" s="44" t="str">
        <f t="shared" si="347"/>
        <v>Financial</v>
      </c>
      <c r="E4274" s="44">
        <f>IF(VLOOKUP(S4274,'DD-Lookup'!$J$6:$L$50,3,FALSE)="Monthly",(YEAR(AC4274)-YEAR(AB4274))*12+MONTH(AC4274)-MONTH(AB4274)+1,(AC4274-AB4274+1))</f>
        <v>1</v>
      </c>
      <c r="F4274" s="225">
        <f t="shared" si="348"/>
        <v>15000</v>
      </c>
      <c r="G4274" s="214">
        <v>1249522</v>
      </c>
      <c r="H4274" s="210">
        <v>37026.508263888885</v>
      </c>
      <c r="I4274" t="s">
        <v>3045</v>
      </c>
      <c r="M4274" t="s">
        <v>3799</v>
      </c>
      <c r="N4274" t="s">
        <v>1842</v>
      </c>
      <c r="O4274" t="s">
        <v>1843</v>
      </c>
      <c r="P4274" s="211">
        <v>15000</v>
      </c>
      <c r="S4274" t="s">
        <v>3807</v>
      </c>
      <c r="T4274" t="s">
        <v>2685</v>
      </c>
      <c r="U4274" s="213">
        <v>100.5</v>
      </c>
      <c r="V4274" t="s">
        <v>1520</v>
      </c>
      <c r="W4274" t="s">
        <v>1844</v>
      </c>
      <c r="X4274" t="s">
        <v>1845</v>
      </c>
      <c r="Y4274" t="s">
        <v>2803</v>
      </c>
      <c r="Z4274" t="s">
        <v>4117</v>
      </c>
      <c r="AA4274" t="s">
        <v>420</v>
      </c>
      <c r="AB4274" s="210">
        <v>37043.875</v>
      </c>
      <c r="AC4274" s="210">
        <v>37072.875</v>
      </c>
      <c r="AE4274" s="116">
        <f>IF(S4274="Gallon",F4274/42,F4274)</f>
        <v>357.14285714285717</v>
      </c>
    </row>
    <row r="4275" spans="1:31" x14ac:dyDescent="0.2">
      <c r="A4275" s="44" t="str">
        <f t="shared" si="344"/>
        <v>US Natural Gas Financial</v>
      </c>
      <c r="B4275" s="44" t="str">
        <f t="shared" si="345"/>
        <v>US</v>
      </c>
      <c r="C4275" s="44" t="str">
        <f t="shared" si="346"/>
        <v>Natural Gas</v>
      </c>
      <c r="D4275" s="44" t="str">
        <f t="shared" si="347"/>
        <v>Financial</v>
      </c>
      <c r="E4275" s="44">
        <f>IF(VLOOKUP(S4275,'DD-Lookup'!$J$6:$L$50,3,FALSE)="Monthly",(YEAR(AC4275)-YEAR(AB4275))*12+MONTH(AC4275)-MONTH(AB4275)+1,(AC4275-AB4275+1))</f>
        <v>30</v>
      </c>
      <c r="F4275" s="225">
        <f t="shared" si="348"/>
        <v>450000</v>
      </c>
      <c r="G4275" s="214">
        <v>1249523</v>
      </c>
      <c r="H4275" s="210">
        <v>37026.508587962962</v>
      </c>
      <c r="I4275" t="s">
        <v>1309</v>
      </c>
      <c r="M4275" t="s">
        <v>3795</v>
      </c>
      <c r="N4275" t="s">
        <v>3247</v>
      </c>
      <c r="O4275" t="s">
        <v>3248</v>
      </c>
      <c r="P4275" s="211">
        <v>15000</v>
      </c>
      <c r="S4275" t="s">
        <v>3796</v>
      </c>
      <c r="T4275" t="s">
        <v>2685</v>
      </c>
      <c r="U4275" s="213">
        <v>4.62</v>
      </c>
      <c r="V4275" t="s">
        <v>1906</v>
      </c>
      <c r="W4275" t="s">
        <v>3975</v>
      </c>
      <c r="X4275" t="s">
        <v>3250</v>
      </c>
      <c r="Y4275" t="s">
        <v>2803</v>
      </c>
      <c r="Z4275" t="s">
        <v>4117</v>
      </c>
      <c r="AA4275" t="s">
        <v>421</v>
      </c>
      <c r="AB4275" s="210">
        <v>37043.875</v>
      </c>
      <c r="AC4275" s="210">
        <v>37072.875</v>
      </c>
      <c r="AD4275">
        <f>(AC4275-AB4275+1)*SUM(P4275:Q4275)</f>
        <v>450000</v>
      </c>
    </row>
    <row r="4276" spans="1:31" x14ac:dyDescent="0.2">
      <c r="A4276" s="44" t="str">
        <f t="shared" si="344"/>
        <v>US Crude Financial</v>
      </c>
      <c r="B4276" s="44" t="str">
        <f t="shared" si="345"/>
        <v>US</v>
      </c>
      <c r="C4276" s="44" t="str">
        <f t="shared" si="346"/>
        <v>Crude</v>
      </c>
      <c r="D4276" s="44" t="str">
        <f t="shared" si="347"/>
        <v>Financial</v>
      </c>
      <c r="E4276" s="44">
        <f>IF(VLOOKUP(S4276,'DD-Lookup'!$J$6:$L$50,3,FALSE)="Monthly",(YEAR(AC4276)-YEAR(AB4276))*12+MONTH(AC4276)-MONTH(AB4276)+1,(AC4276-AB4276+1))</f>
        <v>1</v>
      </c>
      <c r="F4276" s="225">
        <f t="shared" si="348"/>
        <v>50000</v>
      </c>
      <c r="G4276" s="214">
        <v>1249524</v>
      </c>
      <c r="H4276" s="210">
        <v>37026.508692129632</v>
      </c>
      <c r="I4276" t="s">
        <v>3045</v>
      </c>
      <c r="M4276" t="s">
        <v>4216</v>
      </c>
      <c r="N4276" t="s">
        <v>3046</v>
      </c>
      <c r="O4276" t="s">
        <v>3047</v>
      </c>
      <c r="P4276" s="211">
        <v>50000</v>
      </c>
      <c r="S4276" t="s">
        <v>3802</v>
      </c>
      <c r="T4276" t="s">
        <v>2685</v>
      </c>
      <c r="U4276" s="213">
        <v>28.82</v>
      </c>
      <c r="V4276" t="s">
        <v>3575</v>
      </c>
      <c r="W4276" t="s">
        <v>3049</v>
      </c>
      <c r="X4276" t="s">
        <v>3050</v>
      </c>
      <c r="Y4276" t="s">
        <v>2803</v>
      </c>
      <c r="Z4276" t="s">
        <v>4117</v>
      </c>
      <c r="AA4276" t="s">
        <v>422</v>
      </c>
      <c r="AB4276" s="210">
        <v>37043</v>
      </c>
      <c r="AC4276" s="210">
        <v>37072</v>
      </c>
    </row>
    <row r="4277" spans="1:31" x14ac:dyDescent="0.2">
      <c r="A4277" s="44" t="str">
        <f t="shared" si="344"/>
        <v>US Natural Gas Financial</v>
      </c>
      <c r="B4277" s="44" t="str">
        <f t="shared" si="345"/>
        <v>US</v>
      </c>
      <c r="C4277" s="44" t="str">
        <f t="shared" si="346"/>
        <v>Natural Gas</v>
      </c>
      <c r="D4277" s="44" t="str">
        <f t="shared" si="347"/>
        <v>Financial</v>
      </c>
      <c r="E4277" s="44">
        <f>IF(VLOOKUP(S4277,'DD-Lookup'!$J$6:$L$50,3,FALSE)="Monthly",(YEAR(AC4277)-YEAR(AB4277))*12+MONTH(AC4277)-MONTH(AB4277)+1,(AC4277-AB4277+1))</f>
        <v>365</v>
      </c>
      <c r="F4277" s="225">
        <f t="shared" si="348"/>
        <v>912500</v>
      </c>
      <c r="G4277" s="214">
        <v>1249525</v>
      </c>
      <c r="H4277" s="210">
        <v>37026.508761574078</v>
      </c>
      <c r="I4277" t="s">
        <v>1974</v>
      </c>
      <c r="M4277" t="s">
        <v>3795</v>
      </c>
      <c r="N4277" t="s">
        <v>3247</v>
      </c>
      <c r="O4277" t="s">
        <v>3418</v>
      </c>
      <c r="P4277" s="211">
        <v>2500</v>
      </c>
      <c r="S4277" t="s">
        <v>3796</v>
      </c>
      <c r="T4277" t="s">
        <v>2685</v>
      </c>
      <c r="U4277" s="213">
        <v>4.59</v>
      </c>
      <c r="V4277" t="s">
        <v>172</v>
      </c>
      <c r="W4277" t="s">
        <v>3975</v>
      </c>
      <c r="X4277" t="s">
        <v>3250</v>
      </c>
      <c r="Y4277" t="s">
        <v>2803</v>
      </c>
      <c r="Z4277" t="s">
        <v>4117</v>
      </c>
      <c r="AA4277" t="s">
        <v>423</v>
      </c>
      <c r="AB4277" s="210">
        <v>37257.875</v>
      </c>
      <c r="AC4277" s="210">
        <v>37621.875</v>
      </c>
      <c r="AD4277">
        <f>(AC4277-AB4277+1)*SUM(P4277:Q4277)</f>
        <v>912500</v>
      </c>
    </row>
    <row r="4278" spans="1:31" x14ac:dyDescent="0.2">
      <c r="A4278" s="44" t="str">
        <f t="shared" si="344"/>
        <v>US Power Physical</v>
      </c>
      <c r="B4278" s="44" t="str">
        <f t="shared" si="345"/>
        <v>US</v>
      </c>
      <c r="C4278" s="44" t="str">
        <f t="shared" si="346"/>
        <v>Power</v>
      </c>
      <c r="D4278" s="44" t="str">
        <f t="shared" si="347"/>
        <v>Physical</v>
      </c>
      <c r="E4278" s="44">
        <f>IF(VLOOKUP(S4278,'DD-Lookup'!$J$6:$L$50,3,FALSE)="Monthly",(YEAR(AC4278)-YEAR(AB4278))*12+MONTH(AC4278)-MONTH(AB4278)+1,(AC4278-AB4278+1))</f>
        <v>15</v>
      </c>
      <c r="F4278" s="225">
        <f t="shared" si="348"/>
        <v>375</v>
      </c>
      <c r="G4278" s="214">
        <v>1249526</v>
      </c>
      <c r="H4278" s="210">
        <v>37026.508773148147</v>
      </c>
      <c r="I4278" t="s">
        <v>3234</v>
      </c>
      <c r="M4278" t="s">
        <v>3886</v>
      </c>
      <c r="N4278" t="s">
        <v>3650</v>
      </c>
      <c r="O4278" t="s">
        <v>346</v>
      </c>
      <c r="P4278" s="211">
        <v>25</v>
      </c>
      <c r="R4278" s="212">
        <v>0</v>
      </c>
      <c r="S4278" t="s">
        <v>3794</v>
      </c>
      <c r="T4278" t="s">
        <v>2685</v>
      </c>
      <c r="U4278" s="213">
        <v>148</v>
      </c>
      <c r="V4278" t="s">
        <v>1208</v>
      </c>
      <c r="W4278" t="s">
        <v>3672</v>
      </c>
      <c r="X4278" t="s">
        <v>3654</v>
      </c>
      <c r="Y4278" t="s">
        <v>3074</v>
      </c>
      <c r="Z4278" t="s">
        <v>4112</v>
      </c>
      <c r="AA4278">
        <v>611601.1</v>
      </c>
      <c r="AB4278" s="210">
        <v>37028.875</v>
      </c>
      <c r="AC4278" s="210">
        <v>37042.875</v>
      </c>
    </row>
    <row r="4279" spans="1:31" x14ac:dyDescent="0.2">
      <c r="A4279" s="44" t="str">
        <f t="shared" si="344"/>
        <v>US Oil Products Financial</v>
      </c>
      <c r="B4279" s="44" t="str">
        <f t="shared" si="345"/>
        <v>US</v>
      </c>
      <c r="C4279" s="44" t="str">
        <f t="shared" si="346"/>
        <v>Oil Products</v>
      </c>
      <c r="D4279" s="44" t="str">
        <f t="shared" si="347"/>
        <v>Financial</v>
      </c>
      <c r="E4279" s="44">
        <f>IF(VLOOKUP(S4279,'DD-Lookup'!$J$6:$L$50,3,FALSE)="Monthly",(YEAR(AC4279)-YEAR(AB4279))*12+MONTH(AC4279)-MONTH(AB4279)+1,(AC4279-AB4279+1))</f>
        <v>1</v>
      </c>
      <c r="F4279" s="225">
        <f t="shared" si="348"/>
        <v>15000</v>
      </c>
      <c r="G4279" s="214">
        <v>1249528</v>
      </c>
      <c r="H4279" s="210">
        <v>37026.508993055555</v>
      </c>
      <c r="I4279" t="s">
        <v>3246</v>
      </c>
      <c r="M4279" t="s">
        <v>3799</v>
      </c>
      <c r="N4279" t="s">
        <v>1842</v>
      </c>
      <c r="O4279" t="s">
        <v>1843</v>
      </c>
      <c r="P4279" s="211">
        <v>15000</v>
      </c>
      <c r="S4279" t="s">
        <v>3807</v>
      </c>
      <c r="T4279" t="s">
        <v>2685</v>
      </c>
      <c r="U4279" s="213">
        <v>100.25</v>
      </c>
      <c r="V4279" t="s">
        <v>1657</v>
      </c>
      <c r="W4279" t="s">
        <v>1844</v>
      </c>
      <c r="X4279" t="s">
        <v>1845</v>
      </c>
      <c r="Y4279" t="s">
        <v>2803</v>
      </c>
      <c r="Z4279" t="s">
        <v>4117</v>
      </c>
      <c r="AA4279" t="s">
        <v>424</v>
      </c>
      <c r="AB4279" s="210">
        <v>37043.875</v>
      </c>
      <c r="AC4279" s="210">
        <v>37072.875</v>
      </c>
      <c r="AE4279" s="116">
        <f>IF(S4279="Gallon",F4279/42,F4279)</f>
        <v>357.14285714285717</v>
      </c>
    </row>
    <row r="4280" spans="1:31" x14ac:dyDescent="0.2">
      <c r="A4280" s="44" t="str">
        <f t="shared" si="344"/>
        <v xml:space="preserve"> Natural Gas Physical</v>
      </c>
      <c r="B4280" s="44" t="str">
        <f t="shared" si="345"/>
        <v/>
      </c>
      <c r="C4280" s="44" t="str">
        <f t="shared" si="346"/>
        <v>Natural Gas</v>
      </c>
      <c r="D4280" s="44" t="str">
        <f t="shared" si="347"/>
        <v>Physical</v>
      </c>
      <c r="E4280" s="44">
        <f>IF(VLOOKUP(S4280,'DD-Lookup'!$J$6:$L$50,3,FALSE)="Monthly",(YEAR(AC4280)-YEAR(AB4280))*12+MONTH(AC4280)-MONTH(AB4280)+1,(AC4280-AB4280+1))</f>
        <v>16</v>
      </c>
      <c r="F4280" s="225">
        <f t="shared" si="348"/>
        <v>80000</v>
      </c>
      <c r="G4280" s="214">
        <v>1249530</v>
      </c>
      <c r="H4280" s="210">
        <v>37026.509201388886</v>
      </c>
      <c r="I4280" t="s">
        <v>1262</v>
      </c>
      <c r="M4280" t="s">
        <v>3795</v>
      </c>
      <c r="N4280" t="s">
        <v>3623</v>
      </c>
      <c r="O4280" t="s">
        <v>1637</v>
      </c>
      <c r="P4280" s="211">
        <v>5000</v>
      </c>
      <c r="S4280" t="s">
        <v>4320</v>
      </c>
      <c r="T4280" t="s">
        <v>3625</v>
      </c>
      <c r="U4280" s="213">
        <v>6.22</v>
      </c>
      <c r="V4280" t="s">
        <v>1263</v>
      </c>
      <c r="W4280" t="s">
        <v>1471</v>
      </c>
      <c r="X4280" t="s">
        <v>3628</v>
      </c>
      <c r="Y4280" t="s">
        <v>3280</v>
      </c>
      <c r="Z4280" t="s">
        <v>4118</v>
      </c>
      <c r="AA4280">
        <v>790897</v>
      </c>
      <c r="AB4280" s="210">
        <v>37027.875</v>
      </c>
      <c r="AC4280" s="210">
        <v>37042.875</v>
      </c>
    </row>
    <row r="4281" spans="1:31" x14ac:dyDescent="0.2">
      <c r="A4281" s="44" t="str">
        <f t="shared" si="344"/>
        <v>US Natural Gas Financial</v>
      </c>
      <c r="B4281" s="44" t="str">
        <f t="shared" si="345"/>
        <v>US</v>
      </c>
      <c r="C4281" s="44" t="str">
        <f t="shared" si="346"/>
        <v>Natural Gas</v>
      </c>
      <c r="D4281" s="44" t="str">
        <f t="shared" si="347"/>
        <v>Financial</v>
      </c>
      <c r="E4281" s="44">
        <f>IF(VLOOKUP(S4281,'DD-Lookup'!$J$6:$L$50,3,FALSE)="Monthly",(YEAR(AC4281)-YEAR(AB4281))*12+MONTH(AC4281)-MONTH(AB4281)+1,(AC4281-AB4281+1))</f>
        <v>15</v>
      </c>
      <c r="F4281" s="225">
        <f t="shared" si="348"/>
        <v>75000</v>
      </c>
      <c r="G4281" s="214">
        <v>1249531</v>
      </c>
      <c r="H4281" s="210">
        <v>37026.509259259263</v>
      </c>
      <c r="I4281" t="s">
        <v>3318</v>
      </c>
      <c r="M4281" t="s">
        <v>3795</v>
      </c>
      <c r="N4281" t="s">
        <v>3247</v>
      </c>
      <c r="O4281" t="s">
        <v>135</v>
      </c>
      <c r="P4281" s="211">
        <v>5000</v>
      </c>
      <c r="S4281" t="s">
        <v>3796</v>
      </c>
      <c r="T4281" t="s">
        <v>2685</v>
      </c>
      <c r="U4281" s="213">
        <v>4.5549999999999997</v>
      </c>
      <c r="V4281" t="s">
        <v>1749</v>
      </c>
      <c r="W4281" t="s">
        <v>3424</v>
      </c>
      <c r="X4281" t="s">
        <v>3425</v>
      </c>
      <c r="Y4281" t="s">
        <v>2803</v>
      </c>
      <c r="Z4281" t="s">
        <v>4117</v>
      </c>
      <c r="AA4281" t="s">
        <v>425</v>
      </c>
      <c r="AB4281" s="210">
        <v>37028.875</v>
      </c>
      <c r="AC4281" s="210">
        <v>37042.875</v>
      </c>
      <c r="AD4281">
        <f>(AC4281-AB4281+1)*SUM(P4281:Q4281)</f>
        <v>75000</v>
      </c>
    </row>
    <row r="4282" spans="1:31" x14ac:dyDescent="0.2">
      <c r="A4282" s="44" t="str">
        <f t="shared" si="344"/>
        <v>US Natural Gas Physical</v>
      </c>
      <c r="B4282" s="44" t="str">
        <f t="shared" si="345"/>
        <v>US</v>
      </c>
      <c r="C4282" s="44" t="str">
        <f t="shared" si="346"/>
        <v>Natural Gas</v>
      </c>
      <c r="D4282" s="44" t="str">
        <f t="shared" si="347"/>
        <v>Physical</v>
      </c>
      <c r="E4282" s="44">
        <f>IF(VLOOKUP(S4282,'DD-Lookup'!$J$6:$L$50,3,FALSE)="Monthly",(YEAR(AC4282)-YEAR(AB4282))*12+MONTH(AC4282)-MONTH(AB4282)+1,(AC4282-AB4282+1))</f>
        <v>15</v>
      </c>
      <c r="F4282" s="225">
        <f t="shared" si="348"/>
        <v>150000</v>
      </c>
      <c r="G4282" s="214">
        <v>1249532</v>
      </c>
      <c r="H4282" s="210">
        <v>37026.509363425925</v>
      </c>
      <c r="I4282" t="s">
        <v>1298</v>
      </c>
      <c r="M4282" t="s">
        <v>3795</v>
      </c>
      <c r="N4282" t="s">
        <v>3275</v>
      </c>
      <c r="O4282" t="s">
        <v>426</v>
      </c>
      <c r="P4282" s="211">
        <v>10000</v>
      </c>
      <c r="S4282" t="s">
        <v>3796</v>
      </c>
      <c r="T4282" t="s">
        <v>2685</v>
      </c>
      <c r="U4282" s="213">
        <v>4.4649999999999999</v>
      </c>
      <c r="V4282" t="s">
        <v>1300</v>
      </c>
      <c r="W4282" t="s">
        <v>3586</v>
      </c>
      <c r="X4282" t="s">
        <v>3587</v>
      </c>
      <c r="Y4282" t="s">
        <v>3280</v>
      </c>
      <c r="Z4282" t="s">
        <v>4117</v>
      </c>
      <c r="AA4282">
        <v>790901</v>
      </c>
      <c r="AB4282" s="210">
        <v>37028.875</v>
      </c>
      <c r="AC4282" s="210">
        <v>37042.875</v>
      </c>
    </row>
    <row r="4283" spans="1:31" x14ac:dyDescent="0.2">
      <c r="A4283" s="44" t="str">
        <f t="shared" si="344"/>
        <v>US Natural Gas Financial</v>
      </c>
      <c r="B4283" s="44" t="str">
        <f t="shared" si="345"/>
        <v>US</v>
      </c>
      <c r="C4283" s="44" t="str">
        <f t="shared" si="346"/>
        <v>Natural Gas</v>
      </c>
      <c r="D4283" s="44" t="str">
        <f t="shared" si="347"/>
        <v>Financial</v>
      </c>
      <c r="E4283" s="44">
        <f>IF(VLOOKUP(S4283,'DD-Lookup'!$J$6:$L$50,3,FALSE)="Monthly",(YEAR(AC4283)-YEAR(AB4283))*12+MONTH(AC4283)-MONTH(AB4283)+1,(AC4283-AB4283+1))</f>
        <v>30</v>
      </c>
      <c r="F4283" s="225">
        <f t="shared" si="348"/>
        <v>450000</v>
      </c>
      <c r="G4283" s="214">
        <v>1249533</v>
      </c>
      <c r="H4283" s="210">
        <v>37026.509375000001</v>
      </c>
      <c r="I4283" t="s">
        <v>1309</v>
      </c>
      <c r="M4283" t="s">
        <v>3795</v>
      </c>
      <c r="N4283" t="s">
        <v>3247</v>
      </c>
      <c r="O4283" t="s">
        <v>3248</v>
      </c>
      <c r="P4283" s="211">
        <v>15000</v>
      </c>
      <c r="S4283" t="s">
        <v>3796</v>
      </c>
      <c r="T4283" t="s">
        <v>2685</v>
      </c>
      <c r="U4283" s="213">
        <v>4.6150000000000002</v>
      </c>
      <c r="V4283" t="s">
        <v>1906</v>
      </c>
      <c r="W4283" t="s">
        <v>3975</v>
      </c>
      <c r="X4283" t="s">
        <v>3250</v>
      </c>
      <c r="Y4283" t="s">
        <v>2803</v>
      </c>
      <c r="Z4283" t="s">
        <v>4117</v>
      </c>
      <c r="AA4283" t="s">
        <v>427</v>
      </c>
      <c r="AB4283" s="210">
        <v>37043.875</v>
      </c>
      <c r="AC4283" s="210">
        <v>37072.875</v>
      </c>
      <c r="AD4283">
        <f>(AC4283-AB4283+1)*SUM(P4283:Q4283)</f>
        <v>450000</v>
      </c>
    </row>
    <row r="4284" spans="1:31" x14ac:dyDescent="0.2">
      <c r="A4284" s="44" t="str">
        <f t="shared" si="344"/>
        <v xml:space="preserve"> Natural Gas Physical</v>
      </c>
      <c r="B4284" s="44" t="str">
        <f t="shared" si="345"/>
        <v/>
      </c>
      <c r="C4284" s="44" t="str">
        <f t="shared" si="346"/>
        <v>Natural Gas</v>
      </c>
      <c r="D4284" s="44" t="str">
        <f t="shared" si="347"/>
        <v>Physical</v>
      </c>
      <c r="E4284" s="44">
        <f>IF(VLOOKUP(S4284,'DD-Lookup'!$J$6:$L$50,3,FALSE)="Monthly",(YEAR(AC4284)-YEAR(AB4284))*12+MONTH(AC4284)-MONTH(AB4284)+1,(AC4284-AB4284+1))</f>
        <v>1</v>
      </c>
      <c r="F4284" s="225">
        <f t="shared" si="348"/>
        <v>10000</v>
      </c>
      <c r="G4284" s="214">
        <v>1249536</v>
      </c>
      <c r="H4284" s="210">
        <v>37026.509409722225</v>
      </c>
      <c r="I4284" t="s">
        <v>1416</v>
      </c>
      <c r="M4284" t="s">
        <v>3795</v>
      </c>
      <c r="N4284" t="s">
        <v>3623</v>
      </c>
      <c r="O4284" t="s">
        <v>3624</v>
      </c>
      <c r="P4284" s="211">
        <v>10000</v>
      </c>
      <c r="S4284" t="s">
        <v>4320</v>
      </c>
      <c r="T4284" t="s">
        <v>3625</v>
      </c>
      <c r="U4284" s="213">
        <v>6.1</v>
      </c>
      <c r="V4284" t="s">
        <v>1579</v>
      </c>
      <c r="W4284" t="s">
        <v>3627</v>
      </c>
      <c r="X4284" t="s">
        <v>3628</v>
      </c>
      <c r="Y4284" t="s">
        <v>3280</v>
      </c>
      <c r="Z4284" t="s">
        <v>4118</v>
      </c>
      <c r="AA4284">
        <v>790900</v>
      </c>
      <c r="AB4284" s="210">
        <v>37026.875</v>
      </c>
      <c r="AC4284" s="210">
        <v>37026.875</v>
      </c>
    </row>
    <row r="4285" spans="1:31" x14ac:dyDescent="0.2">
      <c r="A4285" s="44" t="str">
        <f t="shared" si="344"/>
        <v>US Natural Gas Financial</v>
      </c>
      <c r="B4285" s="44" t="str">
        <f t="shared" si="345"/>
        <v>US</v>
      </c>
      <c r="C4285" s="44" t="str">
        <f t="shared" si="346"/>
        <v>Natural Gas</v>
      </c>
      <c r="D4285" s="44" t="str">
        <f t="shared" si="347"/>
        <v>Financial</v>
      </c>
      <c r="E4285" s="44">
        <f>IF(VLOOKUP(S4285,'DD-Lookup'!$J$6:$L$50,3,FALSE)="Monthly",(YEAR(AC4285)-YEAR(AB4285))*12+MONTH(AC4285)-MONTH(AB4285)+1,(AC4285-AB4285+1))</f>
        <v>151</v>
      </c>
      <c r="F4285" s="225">
        <f t="shared" si="348"/>
        <v>755000</v>
      </c>
      <c r="G4285" s="214">
        <v>1249537</v>
      </c>
      <c r="H4285" s="210">
        <v>37026.509421296294</v>
      </c>
      <c r="I4285" t="s">
        <v>3246</v>
      </c>
      <c r="M4285" t="s">
        <v>3795</v>
      </c>
      <c r="N4285" t="s">
        <v>3247</v>
      </c>
      <c r="O4285" t="s">
        <v>3346</v>
      </c>
      <c r="P4285" s="211">
        <v>5000</v>
      </c>
      <c r="S4285" t="s">
        <v>3796</v>
      </c>
      <c r="T4285" t="s">
        <v>2685</v>
      </c>
      <c r="U4285" s="213">
        <v>5.01</v>
      </c>
      <c r="V4285" t="s">
        <v>1432</v>
      </c>
      <c r="W4285" t="s">
        <v>3975</v>
      </c>
      <c r="X4285" t="s">
        <v>3250</v>
      </c>
      <c r="Y4285" t="s">
        <v>2803</v>
      </c>
      <c r="Z4285" t="s">
        <v>4117</v>
      </c>
      <c r="AA4285" t="s">
        <v>428</v>
      </c>
      <c r="AB4285" s="210">
        <v>37196</v>
      </c>
      <c r="AC4285" s="210">
        <v>37346</v>
      </c>
      <c r="AD4285">
        <f>(AC4285-AB4285+1)*SUM(P4285:Q4285)</f>
        <v>755000</v>
      </c>
    </row>
    <row r="4286" spans="1:31" x14ac:dyDescent="0.2">
      <c r="A4286" s="44" t="str">
        <f t="shared" si="344"/>
        <v>US Power Physical</v>
      </c>
      <c r="B4286" s="44" t="str">
        <f t="shared" si="345"/>
        <v>US</v>
      </c>
      <c r="C4286" s="44" t="str">
        <f t="shared" si="346"/>
        <v>Power</v>
      </c>
      <c r="D4286" s="44" t="str">
        <f t="shared" si="347"/>
        <v>Physical</v>
      </c>
      <c r="E4286" s="44">
        <f>IF(VLOOKUP(S4286,'DD-Lookup'!$J$6:$L$50,3,FALSE)="Monthly",(YEAR(AC4286)-YEAR(AB4286))*12+MONTH(AC4286)-MONTH(AB4286)+1,(AC4286-AB4286+1))</f>
        <v>11</v>
      </c>
      <c r="F4286" s="225">
        <f t="shared" si="348"/>
        <v>550</v>
      </c>
      <c r="G4286" s="214">
        <v>1249538</v>
      </c>
      <c r="H4286" s="210">
        <v>37026.509594907409</v>
      </c>
      <c r="I4286" t="s">
        <v>3266</v>
      </c>
      <c r="M4286" t="s">
        <v>3886</v>
      </c>
      <c r="N4286" t="s">
        <v>3218</v>
      </c>
      <c r="O4286" t="s">
        <v>2498</v>
      </c>
      <c r="P4286" s="211">
        <v>50</v>
      </c>
      <c r="S4286" t="s">
        <v>3794</v>
      </c>
      <c r="T4286" t="s">
        <v>2685</v>
      </c>
      <c r="U4286" s="213">
        <v>57.25</v>
      </c>
      <c r="V4286" t="s">
        <v>2499</v>
      </c>
      <c r="W4286" t="s">
        <v>3221</v>
      </c>
      <c r="X4286" t="s">
        <v>3369</v>
      </c>
      <c r="Y4286" t="s">
        <v>3074</v>
      </c>
      <c r="Z4286" t="s">
        <v>4112</v>
      </c>
      <c r="AA4286">
        <v>611616.1</v>
      </c>
      <c r="AB4286" s="210">
        <v>37032</v>
      </c>
      <c r="AC4286" s="210">
        <v>37042</v>
      </c>
    </row>
    <row r="4287" spans="1:31" x14ac:dyDescent="0.2">
      <c r="A4287" s="44" t="str">
        <f t="shared" si="344"/>
        <v>US Power Physical</v>
      </c>
      <c r="B4287" s="44" t="str">
        <f t="shared" si="345"/>
        <v>US</v>
      </c>
      <c r="C4287" s="44" t="str">
        <f t="shared" si="346"/>
        <v>Power</v>
      </c>
      <c r="D4287" s="44" t="str">
        <f t="shared" si="347"/>
        <v>Physical</v>
      </c>
      <c r="E4287" s="44">
        <f>IF(VLOOKUP(S4287,'DD-Lookup'!$J$6:$L$50,3,FALSE)="Monthly",(YEAR(AC4287)-YEAR(AB4287))*12+MONTH(AC4287)-MONTH(AB4287)+1,(AC4287-AB4287+1))</f>
        <v>2</v>
      </c>
      <c r="F4287" s="225">
        <f t="shared" si="348"/>
        <v>100</v>
      </c>
      <c r="G4287" s="214">
        <v>1249540</v>
      </c>
      <c r="H4287" s="210">
        <v>37026.509641203702</v>
      </c>
      <c r="I4287" t="s">
        <v>3266</v>
      </c>
      <c r="M4287" t="s">
        <v>3886</v>
      </c>
      <c r="N4287" t="s">
        <v>3218</v>
      </c>
      <c r="O4287" t="s">
        <v>3420</v>
      </c>
      <c r="P4287" s="211">
        <v>50</v>
      </c>
      <c r="S4287" t="s">
        <v>3794</v>
      </c>
      <c r="T4287" t="s">
        <v>2685</v>
      </c>
      <c r="U4287" s="213">
        <v>59.25</v>
      </c>
      <c r="V4287" t="s">
        <v>2499</v>
      </c>
      <c r="W4287" t="s">
        <v>3221</v>
      </c>
      <c r="X4287" t="s">
        <v>3222</v>
      </c>
      <c r="Y4287" t="s">
        <v>3074</v>
      </c>
      <c r="Z4287" t="s">
        <v>4112</v>
      </c>
      <c r="AA4287">
        <v>611617.1</v>
      </c>
      <c r="AB4287" s="210">
        <v>37028.875</v>
      </c>
      <c r="AC4287" s="210">
        <v>37029.875</v>
      </c>
    </row>
    <row r="4288" spans="1:31" x14ac:dyDescent="0.2">
      <c r="A4288" s="44" t="str">
        <f t="shared" si="344"/>
        <v xml:space="preserve"> Metals Financial</v>
      </c>
      <c r="B4288" s="44" t="str">
        <f t="shared" si="345"/>
        <v/>
      </c>
      <c r="C4288" s="44" t="str">
        <f t="shared" si="346"/>
        <v>Metals</v>
      </c>
      <c r="D4288" s="44" t="str">
        <f t="shared" si="347"/>
        <v>Financial</v>
      </c>
      <c r="E4288" s="44">
        <f>IF(VLOOKUP(S4288,'DD-Lookup'!$J$6:$L$50,3,FALSE)="Monthly",(YEAR(AC4288)-YEAR(AB4288))*12+MONTH(AC4288)-MONTH(AB4288)+1,(AC4288-AB4288+1))</f>
        <v>1</v>
      </c>
      <c r="F4288" s="225">
        <f t="shared" si="348"/>
        <v>20</v>
      </c>
      <c r="G4288" s="214">
        <v>1249543</v>
      </c>
      <c r="H4288" s="210">
        <v>37026.510150462964</v>
      </c>
      <c r="I4288" t="s">
        <v>2908</v>
      </c>
      <c r="M4288" t="s">
        <v>3801</v>
      </c>
      <c r="N4288" t="s">
        <v>2782</v>
      </c>
      <c r="O4288" t="s">
        <v>2783</v>
      </c>
      <c r="Q4288" s="211">
        <v>20</v>
      </c>
      <c r="S4288" t="s">
        <v>2684</v>
      </c>
      <c r="T4288" t="s">
        <v>2685</v>
      </c>
      <c r="U4288" s="213">
        <v>1510</v>
      </c>
      <c r="V4288" t="s">
        <v>2909</v>
      </c>
      <c r="W4288" t="s">
        <v>2732</v>
      </c>
      <c r="X4288" t="s">
        <v>2688</v>
      </c>
      <c r="Y4288" t="s">
        <v>2689</v>
      </c>
      <c r="Z4288" t="s">
        <v>2690</v>
      </c>
      <c r="AA4288">
        <v>2130895</v>
      </c>
    </row>
    <row r="4289" spans="1:30" x14ac:dyDescent="0.2">
      <c r="A4289" s="44" t="str">
        <f t="shared" si="344"/>
        <v>US Natural Gas Financial</v>
      </c>
      <c r="B4289" s="44" t="str">
        <f t="shared" si="345"/>
        <v>US</v>
      </c>
      <c r="C4289" s="44" t="str">
        <f t="shared" si="346"/>
        <v>Natural Gas</v>
      </c>
      <c r="D4289" s="44" t="str">
        <f t="shared" si="347"/>
        <v>Financial</v>
      </c>
      <c r="E4289" s="44">
        <f>IF(VLOOKUP(S4289,'DD-Lookup'!$J$6:$L$50,3,FALSE)="Monthly",(YEAR(AC4289)-YEAR(AB4289))*12+MONTH(AC4289)-MONTH(AB4289)+1,(AC4289-AB4289+1))</f>
        <v>153</v>
      </c>
      <c r="F4289" s="225">
        <f t="shared" si="348"/>
        <v>765000</v>
      </c>
      <c r="G4289" s="214">
        <v>1249542</v>
      </c>
      <c r="H4289" s="210">
        <v>37026.510150462964</v>
      </c>
      <c r="I4289" t="s">
        <v>3134</v>
      </c>
      <c r="M4289" t="s">
        <v>3795</v>
      </c>
      <c r="N4289" t="s">
        <v>3247</v>
      </c>
      <c r="O4289" t="s">
        <v>3430</v>
      </c>
      <c r="P4289" s="211">
        <v>5000</v>
      </c>
      <c r="S4289" t="s">
        <v>3796</v>
      </c>
      <c r="T4289" t="s">
        <v>2685</v>
      </c>
      <c r="U4289" s="213">
        <v>4.71</v>
      </c>
      <c r="V4289" t="s">
        <v>3514</v>
      </c>
      <c r="W4289" t="s">
        <v>3975</v>
      </c>
      <c r="X4289" t="s">
        <v>3250</v>
      </c>
      <c r="Y4289" t="s">
        <v>2803</v>
      </c>
      <c r="Z4289" t="s">
        <v>4117</v>
      </c>
      <c r="AA4289" t="s">
        <v>429</v>
      </c>
      <c r="AB4289" s="210">
        <v>37043</v>
      </c>
      <c r="AC4289" s="210">
        <v>37195</v>
      </c>
      <c r="AD4289">
        <f t="shared" ref="AD4289:AD4300" si="350">(AC4289-AB4289+1)*SUM(P4289:Q4289)</f>
        <v>765000</v>
      </c>
    </row>
    <row r="4290" spans="1:30" x14ac:dyDescent="0.2">
      <c r="A4290" s="44" t="str">
        <f t="shared" si="344"/>
        <v>US Natural Gas Financial</v>
      </c>
      <c r="B4290" s="44" t="str">
        <f t="shared" si="345"/>
        <v>US</v>
      </c>
      <c r="C4290" s="44" t="str">
        <f t="shared" si="346"/>
        <v>Natural Gas</v>
      </c>
      <c r="D4290" s="44" t="str">
        <f t="shared" si="347"/>
        <v>Financial</v>
      </c>
      <c r="E4290" s="44">
        <f>IF(VLOOKUP(S4290,'DD-Lookup'!$J$6:$L$50,3,FALSE)="Monthly",(YEAR(AC4290)-YEAR(AB4290))*12+MONTH(AC4290)-MONTH(AB4290)+1,(AC4290-AB4290+1))</f>
        <v>151</v>
      </c>
      <c r="F4290" s="225">
        <f t="shared" si="348"/>
        <v>755000</v>
      </c>
      <c r="G4290" s="214">
        <v>1249547</v>
      </c>
      <c r="H4290" s="210">
        <v>37026.510474537034</v>
      </c>
      <c r="I4290" t="s">
        <v>3246</v>
      </c>
      <c r="M4290" t="s">
        <v>3795</v>
      </c>
      <c r="N4290" t="s">
        <v>3247</v>
      </c>
      <c r="O4290" t="s">
        <v>3346</v>
      </c>
      <c r="P4290" s="211">
        <v>5000</v>
      </c>
      <c r="S4290" t="s">
        <v>3796</v>
      </c>
      <c r="T4290" t="s">
        <v>2685</v>
      </c>
      <c r="U4290" s="213">
        <v>5</v>
      </c>
      <c r="V4290" t="s">
        <v>1397</v>
      </c>
      <c r="W4290" t="s">
        <v>3975</v>
      </c>
      <c r="X4290" t="s">
        <v>3250</v>
      </c>
      <c r="Y4290" t="s">
        <v>2803</v>
      </c>
      <c r="Z4290" t="s">
        <v>4117</v>
      </c>
      <c r="AA4290" t="s">
        <v>430</v>
      </c>
      <c r="AB4290" s="210">
        <v>37196</v>
      </c>
      <c r="AC4290" s="210">
        <v>37346</v>
      </c>
      <c r="AD4290">
        <f t="shared" si="350"/>
        <v>755000</v>
      </c>
    </row>
    <row r="4291" spans="1:30" x14ac:dyDescent="0.2">
      <c r="A4291" s="44" t="str">
        <f t="shared" si="344"/>
        <v>US Natural Gas Financial</v>
      </c>
      <c r="B4291" s="44" t="str">
        <f t="shared" si="345"/>
        <v>US</v>
      </c>
      <c r="C4291" s="44" t="str">
        <f t="shared" si="346"/>
        <v>Natural Gas</v>
      </c>
      <c r="D4291" s="44" t="str">
        <f t="shared" si="347"/>
        <v>Financial</v>
      </c>
      <c r="E4291" s="44">
        <f>IF(VLOOKUP(S4291,'DD-Lookup'!$J$6:$L$50,3,FALSE)="Monthly",(YEAR(AC4291)-YEAR(AB4291))*12+MONTH(AC4291)-MONTH(AB4291)+1,(AC4291-AB4291+1))</f>
        <v>151</v>
      </c>
      <c r="F4291" s="225">
        <f t="shared" si="348"/>
        <v>755000</v>
      </c>
      <c r="G4291" s="214">
        <v>1249548</v>
      </c>
      <c r="H4291" s="210">
        <v>37026.510613425926</v>
      </c>
      <c r="I4291" t="s">
        <v>3822</v>
      </c>
      <c r="M4291" t="s">
        <v>3795</v>
      </c>
      <c r="N4291" t="s">
        <v>3247</v>
      </c>
      <c r="O4291" t="s">
        <v>3346</v>
      </c>
      <c r="P4291" s="211">
        <v>5000</v>
      </c>
      <c r="S4291" t="s">
        <v>3796</v>
      </c>
      <c r="T4291" t="s">
        <v>2685</v>
      </c>
      <c r="U4291" s="213">
        <v>5</v>
      </c>
      <c r="V4291" t="s">
        <v>414</v>
      </c>
      <c r="W4291" t="s">
        <v>3975</v>
      </c>
      <c r="X4291" t="s">
        <v>3250</v>
      </c>
      <c r="Y4291" t="s">
        <v>2803</v>
      </c>
      <c r="Z4291" t="s">
        <v>4117</v>
      </c>
      <c r="AA4291" t="s">
        <v>431</v>
      </c>
      <c r="AB4291" s="210">
        <v>37196</v>
      </c>
      <c r="AC4291" s="210">
        <v>37346</v>
      </c>
      <c r="AD4291">
        <f t="shared" si="350"/>
        <v>755000</v>
      </c>
    </row>
    <row r="4292" spans="1:30" x14ac:dyDescent="0.2">
      <c r="A4292" s="44" t="str">
        <f t="shared" si="344"/>
        <v>US Natural Gas Financial</v>
      </c>
      <c r="B4292" s="44" t="str">
        <f t="shared" si="345"/>
        <v>US</v>
      </c>
      <c r="C4292" s="44" t="str">
        <f t="shared" si="346"/>
        <v>Natural Gas</v>
      </c>
      <c r="D4292" s="44" t="str">
        <f t="shared" si="347"/>
        <v>Financial</v>
      </c>
      <c r="E4292" s="44">
        <f>IF(VLOOKUP(S4292,'DD-Lookup'!$J$6:$L$50,3,FALSE)="Monthly",(YEAR(AC4292)-YEAR(AB4292))*12+MONTH(AC4292)-MONTH(AB4292)+1,(AC4292-AB4292+1))</f>
        <v>365</v>
      </c>
      <c r="F4292" s="225">
        <f t="shared" si="348"/>
        <v>1825000</v>
      </c>
      <c r="G4292" s="214">
        <v>1249550</v>
      </c>
      <c r="H4292" s="210">
        <v>37026.511064814818</v>
      </c>
      <c r="I4292" t="s">
        <v>3134</v>
      </c>
      <c r="M4292" t="s">
        <v>3795</v>
      </c>
      <c r="N4292" t="s">
        <v>3247</v>
      </c>
      <c r="O4292" t="s">
        <v>3418</v>
      </c>
      <c r="P4292" s="211">
        <v>5000</v>
      </c>
      <c r="S4292" t="s">
        <v>3796</v>
      </c>
      <c r="T4292" t="s">
        <v>2685</v>
      </c>
      <c r="U4292" s="213">
        <v>4.58</v>
      </c>
      <c r="V4292" t="s">
        <v>3514</v>
      </c>
      <c r="W4292" t="s">
        <v>3975</v>
      </c>
      <c r="X4292" t="s">
        <v>3250</v>
      </c>
      <c r="Y4292" t="s">
        <v>2803</v>
      </c>
      <c r="Z4292" t="s">
        <v>4117</v>
      </c>
      <c r="AA4292" t="s">
        <v>432</v>
      </c>
      <c r="AB4292" s="210">
        <v>37257.875</v>
      </c>
      <c r="AC4292" s="210">
        <v>37621.875</v>
      </c>
      <c r="AD4292">
        <f t="shared" si="350"/>
        <v>1825000</v>
      </c>
    </row>
    <row r="4293" spans="1:30" x14ac:dyDescent="0.2">
      <c r="A4293" s="44" t="str">
        <f t="shared" si="344"/>
        <v>US Natural Gas Financial</v>
      </c>
      <c r="B4293" s="44" t="str">
        <f t="shared" si="345"/>
        <v>US</v>
      </c>
      <c r="C4293" s="44" t="str">
        <f t="shared" si="346"/>
        <v>Natural Gas</v>
      </c>
      <c r="D4293" s="44" t="str">
        <f t="shared" si="347"/>
        <v>Financial</v>
      </c>
      <c r="E4293" s="44">
        <f>IF(VLOOKUP(S4293,'DD-Lookup'!$J$6:$L$50,3,FALSE)="Monthly",(YEAR(AC4293)-YEAR(AB4293))*12+MONTH(AC4293)-MONTH(AB4293)+1,(AC4293-AB4293+1))</f>
        <v>30</v>
      </c>
      <c r="F4293" s="225">
        <f t="shared" si="348"/>
        <v>75000</v>
      </c>
      <c r="G4293" s="214">
        <v>1249551</v>
      </c>
      <c r="H4293" s="210">
        <v>37026.511261574073</v>
      </c>
      <c r="I4293" t="s">
        <v>3287</v>
      </c>
      <c r="M4293" t="s">
        <v>3795</v>
      </c>
      <c r="N4293" t="s">
        <v>3247</v>
      </c>
      <c r="O4293" t="s">
        <v>3248</v>
      </c>
      <c r="Q4293" s="211">
        <v>2500</v>
      </c>
      <c r="S4293" t="s">
        <v>3796</v>
      </c>
      <c r="T4293" t="s">
        <v>2685</v>
      </c>
      <c r="U4293" s="213">
        <v>4.6100000000000003</v>
      </c>
      <c r="V4293" t="s">
        <v>1524</v>
      </c>
      <c r="W4293" t="s">
        <v>3975</v>
      </c>
      <c r="X4293" t="s">
        <v>3250</v>
      </c>
      <c r="Y4293" t="s">
        <v>2803</v>
      </c>
      <c r="Z4293" t="s">
        <v>4117</v>
      </c>
      <c r="AA4293" t="s">
        <v>433</v>
      </c>
      <c r="AB4293" s="210">
        <v>37043.875</v>
      </c>
      <c r="AC4293" s="210">
        <v>37072.875</v>
      </c>
      <c r="AD4293">
        <f t="shared" si="350"/>
        <v>75000</v>
      </c>
    </row>
    <row r="4294" spans="1:30" x14ac:dyDescent="0.2">
      <c r="A4294" s="44" t="str">
        <f t="shared" si="344"/>
        <v>US Natural Gas Financial</v>
      </c>
      <c r="B4294" s="44" t="str">
        <f t="shared" si="345"/>
        <v>US</v>
      </c>
      <c r="C4294" s="44" t="str">
        <f t="shared" si="346"/>
        <v>Natural Gas</v>
      </c>
      <c r="D4294" s="44" t="str">
        <f t="shared" si="347"/>
        <v>Financial</v>
      </c>
      <c r="E4294" s="44">
        <f>IF(VLOOKUP(S4294,'DD-Lookup'!$J$6:$L$50,3,FALSE)="Monthly",(YEAR(AC4294)-YEAR(AB4294))*12+MONTH(AC4294)-MONTH(AB4294)+1,(AC4294-AB4294+1))</f>
        <v>30</v>
      </c>
      <c r="F4294" s="225">
        <f t="shared" si="348"/>
        <v>75000</v>
      </c>
      <c r="G4294" s="214">
        <v>1249552</v>
      </c>
      <c r="H4294" s="210">
        <v>37026.511354166665</v>
      </c>
      <c r="I4294" t="s">
        <v>3195</v>
      </c>
      <c r="M4294" t="s">
        <v>3795</v>
      </c>
      <c r="N4294" t="s">
        <v>3247</v>
      </c>
      <c r="O4294" t="s">
        <v>3248</v>
      </c>
      <c r="Q4294" s="211">
        <v>2500</v>
      </c>
      <c r="S4294" t="s">
        <v>3796</v>
      </c>
      <c r="T4294" t="s">
        <v>2685</v>
      </c>
      <c r="U4294" s="213">
        <v>4.6100000000000003</v>
      </c>
      <c r="V4294" t="s">
        <v>2429</v>
      </c>
      <c r="W4294" t="s">
        <v>3975</v>
      </c>
      <c r="X4294" t="s">
        <v>3250</v>
      </c>
      <c r="Y4294" t="s">
        <v>2803</v>
      </c>
      <c r="Z4294" t="s">
        <v>4117</v>
      </c>
      <c r="AA4294" t="s">
        <v>434</v>
      </c>
      <c r="AB4294" s="210">
        <v>37043.875</v>
      </c>
      <c r="AC4294" s="210">
        <v>37072.875</v>
      </c>
      <c r="AD4294">
        <f t="shared" si="350"/>
        <v>75000</v>
      </c>
    </row>
    <row r="4295" spans="1:30" x14ac:dyDescent="0.2">
      <c r="A4295" s="44" t="str">
        <f t="shared" si="344"/>
        <v>US Natural Gas Financial</v>
      </c>
      <c r="B4295" s="44" t="str">
        <f t="shared" si="345"/>
        <v>US</v>
      </c>
      <c r="C4295" s="44" t="str">
        <f t="shared" si="346"/>
        <v>Natural Gas</v>
      </c>
      <c r="D4295" s="44" t="str">
        <f t="shared" si="347"/>
        <v>Financial</v>
      </c>
      <c r="E4295" s="44">
        <f>IF(VLOOKUP(S4295,'DD-Lookup'!$J$6:$L$50,3,FALSE)="Monthly",(YEAR(AC4295)-YEAR(AB4295))*12+MONTH(AC4295)-MONTH(AB4295)+1,(AC4295-AB4295+1))</f>
        <v>30</v>
      </c>
      <c r="F4295" s="225">
        <f t="shared" si="348"/>
        <v>150000</v>
      </c>
      <c r="G4295" s="214">
        <v>1249553</v>
      </c>
      <c r="H4295" s="210">
        <v>37026.511458333334</v>
      </c>
      <c r="I4295" t="s">
        <v>3163</v>
      </c>
      <c r="M4295" t="s">
        <v>3795</v>
      </c>
      <c r="N4295" t="s">
        <v>3247</v>
      </c>
      <c r="O4295" t="s">
        <v>3248</v>
      </c>
      <c r="Q4295" s="211">
        <v>5000</v>
      </c>
      <c r="S4295" t="s">
        <v>3796</v>
      </c>
      <c r="T4295" t="s">
        <v>2685</v>
      </c>
      <c r="U4295" s="213">
        <v>4.6100000000000003</v>
      </c>
      <c r="V4295" t="s">
        <v>1572</v>
      </c>
      <c r="W4295" t="s">
        <v>3975</v>
      </c>
      <c r="X4295" t="s">
        <v>3250</v>
      </c>
      <c r="Y4295" t="s">
        <v>2803</v>
      </c>
      <c r="Z4295" t="s">
        <v>4117</v>
      </c>
      <c r="AA4295" t="s">
        <v>435</v>
      </c>
      <c r="AB4295" s="210">
        <v>37043.875</v>
      </c>
      <c r="AC4295" s="210">
        <v>37072.875</v>
      </c>
      <c r="AD4295">
        <f t="shared" si="350"/>
        <v>150000</v>
      </c>
    </row>
    <row r="4296" spans="1:30" x14ac:dyDescent="0.2">
      <c r="A4296" s="44" t="str">
        <f t="shared" si="344"/>
        <v>US Natural Gas Financial</v>
      </c>
      <c r="B4296" s="44" t="str">
        <f t="shared" si="345"/>
        <v>US</v>
      </c>
      <c r="C4296" s="44" t="str">
        <f t="shared" si="346"/>
        <v>Natural Gas</v>
      </c>
      <c r="D4296" s="44" t="str">
        <f t="shared" si="347"/>
        <v>Financial</v>
      </c>
      <c r="E4296" s="44">
        <f>IF(VLOOKUP(S4296,'DD-Lookup'!$J$6:$L$50,3,FALSE)="Monthly",(YEAR(AC4296)-YEAR(AB4296))*12+MONTH(AC4296)-MONTH(AB4296)+1,(AC4296-AB4296+1))</f>
        <v>153</v>
      </c>
      <c r="F4296" s="225">
        <f t="shared" si="348"/>
        <v>1530000</v>
      </c>
      <c r="G4296" s="214">
        <v>1249555</v>
      </c>
      <c r="H4296" s="210">
        <v>37026.51158564815</v>
      </c>
      <c r="I4296" t="s">
        <v>3429</v>
      </c>
      <c r="M4296" t="s">
        <v>3795</v>
      </c>
      <c r="N4296" t="s">
        <v>3303</v>
      </c>
      <c r="O4296" t="s">
        <v>436</v>
      </c>
      <c r="P4296" s="211">
        <v>10000</v>
      </c>
      <c r="S4296" t="s">
        <v>3796</v>
      </c>
      <c r="T4296" t="s">
        <v>2685</v>
      </c>
      <c r="U4296" s="213">
        <v>-0.13750000000000001</v>
      </c>
      <c r="V4296" t="s">
        <v>3431</v>
      </c>
      <c r="W4296" t="s">
        <v>1179</v>
      </c>
      <c r="X4296" t="s">
        <v>1180</v>
      </c>
      <c r="Y4296" t="s">
        <v>2803</v>
      </c>
      <c r="Z4296" t="s">
        <v>4117</v>
      </c>
      <c r="AA4296" t="s">
        <v>437</v>
      </c>
      <c r="AB4296" s="210">
        <v>37043</v>
      </c>
      <c r="AC4296" s="210">
        <v>37195</v>
      </c>
      <c r="AD4296">
        <f t="shared" si="350"/>
        <v>1530000</v>
      </c>
    </row>
    <row r="4297" spans="1:30" x14ac:dyDescent="0.2">
      <c r="A4297" s="44" t="str">
        <f t="shared" si="344"/>
        <v>US Natural Gas Financial</v>
      </c>
      <c r="B4297" s="44" t="str">
        <f t="shared" si="345"/>
        <v>US</v>
      </c>
      <c r="C4297" s="44" t="str">
        <f t="shared" si="346"/>
        <v>Natural Gas</v>
      </c>
      <c r="D4297" s="44" t="str">
        <f t="shared" si="347"/>
        <v>Financial</v>
      </c>
      <c r="E4297" s="44">
        <f>IF(VLOOKUP(S4297,'DD-Lookup'!$J$6:$L$50,3,FALSE)="Monthly",(YEAR(AC4297)-YEAR(AB4297))*12+MONTH(AC4297)-MONTH(AB4297)+1,(AC4297-AB4297+1))</f>
        <v>30</v>
      </c>
      <c r="F4297" s="225">
        <f t="shared" si="348"/>
        <v>450000</v>
      </c>
      <c r="G4297" s="214">
        <v>1249556</v>
      </c>
      <c r="H4297" s="210">
        <v>37026.512083333335</v>
      </c>
      <c r="I4297" t="s">
        <v>4237</v>
      </c>
      <c r="M4297" t="s">
        <v>3795</v>
      </c>
      <c r="N4297" t="s">
        <v>3247</v>
      </c>
      <c r="O4297" t="s">
        <v>3248</v>
      </c>
      <c r="P4297" s="211">
        <v>15000</v>
      </c>
      <c r="S4297" t="s">
        <v>3796</v>
      </c>
      <c r="T4297" t="s">
        <v>2685</v>
      </c>
      <c r="U4297" s="213">
        <v>4.6050000000000004</v>
      </c>
      <c r="V4297" t="s">
        <v>3546</v>
      </c>
      <c r="W4297" t="s">
        <v>3975</v>
      </c>
      <c r="X4297" t="s">
        <v>3250</v>
      </c>
      <c r="Y4297" t="s">
        <v>2803</v>
      </c>
      <c r="Z4297" t="s">
        <v>4117</v>
      </c>
      <c r="AA4297" t="s">
        <v>438</v>
      </c>
      <c r="AB4297" s="210">
        <v>37043.875</v>
      </c>
      <c r="AC4297" s="210">
        <v>37072.875</v>
      </c>
      <c r="AD4297">
        <f t="shared" si="350"/>
        <v>450000</v>
      </c>
    </row>
    <row r="4298" spans="1:30" x14ac:dyDescent="0.2">
      <c r="A4298" s="44" t="str">
        <f t="shared" si="344"/>
        <v>US Natural Gas Financial</v>
      </c>
      <c r="B4298" s="44" t="str">
        <f t="shared" si="345"/>
        <v>US</v>
      </c>
      <c r="C4298" s="44" t="str">
        <f t="shared" si="346"/>
        <v>Natural Gas</v>
      </c>
      <c r="D4298" s="44" t="str">
        <f t="shared" si="347"/>
        <v>Financial</v>
      </c>
      <c r="E4298" s="44">
        <f>IF(VLOOKUP(S4298,'DD-Lookup'!$J$6:$L$50,3,FALSE)="Monthly",(YEAR(AC4298)-YEAR(AB4298))*12+MONTH(AC4298)-MONTH(AB4298)+1,(AC4298-AB4298+1))</f>
        <v>151</v>
      </c>
      <c r="F4298" s="225">
        <f t="shared" si="348"/>
        <v>755000</v>
      </c>
      <c r="G4298" s="214">
        <v>1249558</v>
      </c>
      <c r="H4298" s="210">
        <v>37026.51226851852</v>
      </c>
      <c r="I4298" t="s">
        <v>3246</v>
      </c>
      <c r="M4298" t="s">
        <v>3795</v>
      </c>
      <c r="N4298" t="s">
        <v>3247</v>
      </c>
      <c r="O4298" t="s">
        <v>3346</v>
      </c>
      <c r="P4298" s="211">
        <v>5000</v>
      </c>
      <c r="S4298" t="s">
        <v>3796</v>
      </c>
      <c r="T4298" t="s">
        <v>2685</v>
      </c>
      <c r="U4298" s="213">
        <v>4.9950000000000001</v>
      </c>
      <c r="V4298" t="s">
        <v>1183</v>
      </c>
      <c r="W4298" t="s">
        <v>3975</v>
      </c>
      <c r="X4298" t="s">
        <v>3250</v>
      </c>
      <c r="Y4298" t="s">
        <v>2803</v>
      </c>
      <c r="Z4298" t="s">
        <v>4117</v>
      </c>
      <c r="AA4298" t="s">
        <v>439</v>
      </c>
      <c r="AB4298" s="210">
        <v>37196</v>
      </c>
      <c r="AC4298" s="210">
        <v>37346</v>
      </c>
      <c r="AD4298">
        <f t="shared" si="350"/>
        <v>755000</v>
      </c>
    </row>
    <row r="4299" spans="1:30" x14ac:dyDescent="0.2">
      <c r="A4299" s="44" t="str">
        <f t="shared" ref="A4299:A4362" si="351">B4299&amp;" "&amp;C4299&amp;" "&amp;D4299</f>
        <v>US Natural Gas Financial</v>
      </c>
      <c r="B4299" s="44" t="str">
        <f t="shared" ref="B4299:B4362" si="352">IF((LEFT(N4299,2)="US"),"US","")</f>
        <v>US</v>
      </c>
      <c r="C4299" s="44" t="str">
        <f t="shared" ref="C4299:C4362" si="353">M4299</f>
        <v>Natural Gas</v>
      </c>
      <c r="D4299" s="44" t="str">
        <f t="shared" ref="D4299:D4362" si="354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151</v>
      </c>
      <c r="F4299" s="225">
        <f t="shared" ref="F4299:F4362" si="355">E4299*SUM(P4299:Q4299)</f>
        <v>755000</v>
      </c>
      <c r="G4299" s="214">
        <v>1249559</v>
      </c>
      <c r="H4299" s="210">
        <v>37026.512719907405</v>
      </c>
      <c r="I4299" t="s">
        <v>2539</v>
      </c>
      <c r="M4299" t="s">
        <v>3795</v>
      </c>
      <c r="N4299" t="s">
        <v>3247</v>
      </c>
      <c r="O4299" t="s">
        <v>3346</v>
      </c>
      <c r="P4299" s="211">
        <v>5000</v>
      </c>
      <c r="S4299" t="s">
        <v>3796</v>
      </c>
      <c r="T4299" t="s">
        <v>2685</v>
      </c>
      <c r="U4299" s="213">
        <v>4.99</v>
      </c>
      <c r="V4299" t="s">
        <v>2540</v>
      </c>
      <c r="W4299" t="s">
        <v>3975</v>
      </c>
      <c r="X4299" t="s">
        <v>3250</v>
      </c>
      <c r="Y4299" t="s">
        <v>2803</v>
      </c>
      <c r="Z4299" t="s">
        <v>4117</v>
      </c>
      <c r="AA4299" t="s">
        <v>440</v>
      </c>
      <c r="AB4299" s="210">
        <v>37196</v>
      </c>
      <c r="AC4299" s="210">
        <v>37346</v>
      </c>
      <c r="AD4299">
        <f t="shared" si="350"/>
        <v>755000</v>
      </c>
    </row>
    <row r="4300" spans="1:30" x14ac:dyDescent="0.2">
      <c r="A4300" s="44" t="str">
        <f t="shared" si="351"/>
        <v>US Natural Gas Financial</v>
      </c>
      <c r="B4300" s="44" t="str">
        <f t="shared" si="352"/>
        <v>US</v>
      </c>
      <c r="C4300" s="44" t="str">
        <f t="shared" si="353"/>
        <v>Natural Gas</v>
      </c>
      <c r="D4300" s="44" t="str">
        <f t="shared" si="354"/>
        <v>Financial</v>
      </c>
      <c r="E4300" s="44">
        <f>IF(VLOOKUP(S4300,'DD-Lookup'!$J$6:$L$50,3,FALSE)="Monthly",(YEAR(AC4300)-YEAR(AB4300))*12+MONTH(AC4300)-MONTH(AB4300)+1,(AC4300-AB4300+1))</f>
        <v>30</v>
      </c>
      <c r="F4300" s="225">
        <f t="shared" si="355"/>
        <v>150000</v>
      </c>
      <c r="G4300" s="214">
        <v>1249561</v>
      </c>
      <c r="H4300" s="210">
        <v>37026.512986111113</v>
      </c>
      <c r="I4300" t="s">
        <v>3195</v>
      </c>
      <c r="M4300" t="s">
        <v>3795</v>
      </c>
      <c r="N4300" t="s">
        <v>3247</v>
      </c>
      <c r="O4300" t="s">
        <v>3248</v>
      </c>
      <c r="Q4300" s="211">
        <v>5000</v>
      </c>
      <c r="S4300" t="s">
        <v>3796</v>
      </c>
      <c r="T4300" t="s">
        <v>2685</v>
      </c>
      <c r="U4300" s="213">
        <v>4.6050000000000004</v>
      </c>
      <c r="V4300" t="s">
        <v>2476</v>
      </c>
      <c r="W4300" t="s">
        <v>3975</v>
      </c>
      <c r="X4300" t="s">
        <v>3250</v>
      </c>
      <c r="Y4300" t="s">
        <v>2803</v>
      </c>
      <c r="Z4300" t="s">
        <v>4117</v>
      </c>
      <c r="AA4300" t="s">
        <v>441</v>
      </c>
      <c r="AB4300" s="210">
        <v>37043.875</v>
      </c>
      <c r="AC4300" s="210">
        <v>37072.875</v>
      </c>
      <c r="AD4300">
        <f t="shared" si="350"/>
        <v>150000</v>
      </c>
    </row>
    <row r="4301" spans="1:30" x14ac:dyDescent="0.2">
      <c r="A4301" s="44" t="str">
        <f t="shared" si="351"/>
        <v>US Natural Gas Physical</v>
      </c>
      <c r="B4301" s="44" t="str">
        <f t="shared" si="352"/>
        <v>US</v>
      </c>
      <c r="C4301" s="44" t="str">
        <f t="shared" si="353"/>
        <v>Natural Gas</v>
      </c>
      <c r="D4301" s="44" t="str">
        <f t="shared" si="354"/>
        <v>Physical</v>
      </c>
      <c r="E4301" s="44">
        <f>IF(VLOOKUP(S4301,'DD-Lookup'!$J$6:$L$50,3,FALSE)="Monthly",(YEAR(AC4301)-YEAR(AB4301))*12+MONTH(AC4301)-MONTH(AB4301)+1,(AC4301-AB4301+1))</f>
        <v>1</v>
      </c>
      <c r="F4301" s="225">
        <f t="shared" si="355"/>
        <v>10000</v>
      </c>
      <c r="G4301" s="214">
        <v>1249562</v>
      </c>
      <c r="H4301" s="210">
        <v>37026.513518518521</v>
      </c>
      <c r="I4301" t="s">
        <v>3324</v>
      </c>
      <c r="M4301" t="s">
        <v>3795</v>
      </c>
      <c r="N4301" t="s">
        <v>3275</v>
      </c>
      <c r="O4301" t="s">
        <v>399</v>
      </c>
      <c r="P4301" s="211">
        <v>10000</v>
      </c>
      <c r="S4301" t="s">
        <v>3796</v>
      </c>
      <c r="T4301" t="s">
        <v>2685</v>
      </c>
      <c r="U4301" s="213">
        <v>4.57</v>
      </c>
      <c r="V4301" t="s">
        <v>1979</v>
      </c>
      <c r="W4301" t="s">
        <v>3459</v>
      </c>
      <c r="X4301" t="s">
        <v>3460</v>
      </c>
      <c r="Y4301" t="s">
        <v>3280</v>
      </c>
      <c r="Z4301" t="s">
        <v>4117</v>
      </c>
      <c r="AA4301">
        <v>790911</v>
      </c>
      <c r="AB4301" s="210">
        <v>37028.875</v>
      </c>
      <c r="AC4301" s="210">
        <v>37028.875</v>
      </c>
    </row>
    <row r="4302" spans="1:30" x14ac:dyDescent="0.2">
      <c r="A4302" s="44" t="str">
        <f t="shared" si="351"/>
        <v>US Natural Gas Physical</v>
      </c>
      <c r="B4302" s="44" t="str">
        <f t="shared" si="352"/>
        <v>US</v>
      </c>
      <c r="C4302" s="44" t="str">
        <f t="shared" si="353"/>
        <v>Natural Gas</v>
      </c>
      <c r="D4302" s="44" t="str">
        <f t="shared" si="354"/>
        <v>Physical</v>
      </c>
      <c r="E4302" s="44">
        <f>IF(VLOOKUP(S4302,'DD-Lookup'!$J$6:$L$50,3,FALSE)="Monthly",(YEAR(AC4302)-YEAR(AB4302))*12+MONTH(AC4302)-MONTH(AB4302)+1,(AC4302-AB4302+1))</f>
        <v>1</v>
      </c>
      <c r="F4302" s="225">
        <f t="shared" si="355"/>
        <v>10000</v>
      </c>
      <c r="G4302" s="214">
        <v>1249563</v>
      </c>
      <c r="H4302" s="210">
        <v>37026.513611111113</v>
      </c>
      <c r="I4302" t="s">
        <v>3324</v>
      </c>
      <c r="M4302" t="s">
        <v>3795</v>
      </c>
      <c r="N4302" t="s">
        <v>3275</v>
      </c>
      <c r="O4302" t="s">
        <v>399</v>
      </c>
      <c r="P4302" s="211">
        <v>10000</v>
      </c>
      <c r="S4302" t="s">
        <v>3796</v>
      </c>
      <c r="T4302" t="s">
        <v>2685</v>
      </c>
      <c r="U4302" s="213">
        <v>4.5650000000000004</v>
      </c>
      <c r="V4302" t="s">
        <v>1979</v>
      </c>
      <c r="W4302" t="s">
        <v>3459</v>
      </c>
      <c r="X4302" t="s">
        <v>3460</v>
      </c>
      <c r="Y4302" t="s">
        <v>3280</v>
      </c>
      <c r="Z4302" t="s">
        <v>4117</v>
      </c>
      <c r="AA4302">
        <v>790912</v>
      </c>
      <c r="AB4302" s="210">
        <v>37028.875</v>
      </c>
      <c r="AC4302" s="210">
        <v>37028.875</v>
      </c>
    </row>
    <row r="4303" spans="1:30" x14ac:dyDescent="0.2">
      <c r="A4303" s="44" t="str">
        <f t="shared" si="351"/>
        <v>US Power Physical</v>
      </c>
      <c r="B4303" s="44" t="str">
        <f t="shared" si="352"/>
        <v>US</v>
      </c>
      <c r="C4303" s="44" t="str">
        <f t="shared" si="353"/>
        <v>Power</v>
      </c>
      <c r="D4303" s="44" t="str">
        <f t="shared" si="354"/>
        <v>Physical</v>
      </c>
      <c r="E4303" s="44">
        <f>IF(VLOOKUP(S4303,'DD-Lookup'!$J$6:$L$50,3,FALSE)="Monthly",(YEAR(AC4303)-YEAR(AB4303))*12+MONTH(AC4303)-MONTH(AB4303)+1,(AC4303-AB4303+1))</f>
        <v>15</v>
      </c>
      <c r="F4303" s="225">
        <f t="shared" si="355"/>
        <v>375</v>
      </c>
      <c r="G4303" s="214">
        <v>1249565</v>
      </c>
      <c r="H4303" s="210">
        <v>37026.513657407406</v>
      </c>
      <c r="I4303" t="s">
        <v>3157</v>
      </c>
      <c r="M4303" t="s">
        <v>3886</v>
      </c>
      <c r="N4303" t="s">
        <v>3645</v>
      </c>
      <c r="O4303" t="s">
        <v>2077</v>
      </c>
      <c r="Q4303" s="211">
        <v>25</v>
      </c>
      <c r="S4303" t="s">
        <v>3794</v>
      </c>
      <c r="T4303" t="s">
        <v>2685</v>
      </c>
      <c r="U4303" s="213">
        <v>77.5</v>
      </c>
      <c r="V4303" t="s">
        <v>3652</v>
      </c>
      <c r="W4303" t="s">
        <v>3659</v>
      </c>
      <c r="X4303" t="s">
        <v>3649</v>
      </c>
      <c r="Y4303" t="s">
        <v>3074</v>
      </c>
      <c r="Z4303" t="s">
        <v>4112</v>
      </c>
      <c r="AA4303">
        <v>611621.1</v>
      </c>
      <c r="AB4303" s="210">
        <v>37028.875</v>
      </c>
      <c r="AC4303" s="210">
        <v>37042.875</v>
      </c>
    </row>
    <row r="4304" spans="1:30" x14ac:dyDescent="0.2">
      <c r="A4304" s="44" t="str">
        <f t="shared" si="351"/>
        <v>US Power Physical</v>
      </c>
      <c r="B4304" s="44" t="str">
        <f t="shared" si="352"/>
        <v>US</v>
      </c>
      <c r="C4304" s="44" t="str">
        <f t="shared" si="353"/>
        <v>Power</v>
      </c>
      <c r="D4304" s="44" t="str">
        <f t="shared" si="354"/>
        <v>Physical</v>
      </c>
      <c r="E4304" s="44">
        <f>IF(VLOOKUP(S4304,'DD-Lookup'!$J$6:$L$50,3,FALSE)="Monthly",(YEAR(AC4304)-YEAR(AB4304))*12+MONTH(AC4304)-MONTH(AB4304)+1,(AC4304-AB4304+1))</f>
        <v>30</v>
      </c>
      <c r="F4304" s="225">
        <f t="shared" si="355"/>
        <v>1500</v>
      </c>
      <c r="G4304" s="214">
        <v>1249567</v>
      </c>
      <c r="H4304" s="210">
        <v>37026.513923611114</v>
      </c>
      <c r="I4304" t="s">
        <v>3266</v>
      </c>
      <c r="M4304" t="s">
        <v>3886</v>
      </c>
      <c r="N4304" t="s">
        <v>3218</v>
      </c>
      <c r="O4304" t="s">
        <v>442</v>
      </c>
      <c r="P4304" s="211">
        <v>50</v>
      </c>
      <c r="S4304" t="s">
        <v>3794</v>
      </c>
      <c r="T4304" t="s">
        <v>2685</v>
      </c>
      <c r="U4304" s="213">
        <v>63.25</v>
      </c>
      <c r="V4304" t="s">
        <v>2499</v>
      </c>
      <c r="W4304" t="s">
        <v>3368</v>
      </c>
      <c r="X4304" t="s">
        <v>3369</v>
      </c>
      <c r="Y4304" t="s">
        <v>3074</v>
      </c>
      <c r="Z4304" t="s">
        <v>4112</v>
      </c>
      <c r="AA4304">
        <v>611622.1</v>
      </c>
      <c r="AB4304" s="210">
        <v>37043</v>
      </c>
      <c r="AC4304" s="210">
        <v>37072</v>
      </c>
    </row>
    <row r="4305" spans="1:30" x14ac:dyDescent="0.2">
      <c r="A4305" s="44" t="str">
        <f t="shared" si="351"/>
        <v>US Natural Gas Financial</v>
      </c>
      <c r="B4305" s="44" t="str">
        <f t="shared" si="352"/>
        <v>US</v>
      </c>
      <c r="C4305" s="44" t="str">
        <f t="shared" si="353"/>
        <v>Natural Gas</v>
      </c>
      <c r="D4305" s="44" t="str">
        <f t="shared" si="354"/>
        <v>Financial</v>
      </c>
      <c r="E4305" s="44">
        <f>IF(VLOOKUP(S4305,'DD-Lookup'!$J$6:$L$50,3,FALSE)="Monthly",(YEAR(AC4305)-YEAR(AB4305))*12+MONTH(AC4305)-MONTH(AB4305)+1,(AC4305-AB4305+1))</f>
        <v>153</v>
      </c>
      <c r="F4305" s="225">
        <f t="shared" si="355"/>
        <v>382500</v>
      </c>
      <c r="G4305" s="214">
        <v>1249568</v>
      </c>
      <c r="H4305" s="210">
        <v>37026.513981481483</v>
      </c>
      <c r="I4305" t="s">
        <v>3310</v>
      </c>
      <c r="M4305" t="s">
        <v>3795</v>
      </c>
      <c r="N4305" t="s">
        <v>3247</v>
      </c>
      <c r="O4305" t="s">
        <v>3430</v>
      </c>
      <c r="P4305" s="211">
        <v>2500</v>
      </c>
      <c r="S4305" t="s">
        <v>3796</v>
      </c>
      <c r="T4305" t="s">
        <v>2685</v>
      </c>
      <c r="U4305" s="213">
        <v>4.7</v>
      </c>
      <c r="V4305" t="s">
        <v>1580</v>
      </c>
      <c r="W4305" t="s">
        <v>3975</v>
      </c>
      <c r="X4305" t="s">
        <v>3250</v>
      </c>
      <c r="Y4305" t="s">
        <v>2803</v>
      </c>
      <c r="Z4305" t="s">
        <v>4117</v>
      </c>
      <c r="AA4305" t="s">
        <v>443</v>
      </c>
      <c r="AB4305" s="210">
        <v>37043</v>
      </c>
      <c r="AC4305" s="210">
        <v>37195</v>
      </c>
      <c r="AD4305">
        <f>(AC4305-AB4305+1)*SUM(P4305:Q4305)</f>
        <v>382500</v>
      </c>
    </row>
    <row r="4306" spans="1:30" x14ac:dyDescent="0.2">
      <c r="A4306" s="44" t="str">
        <f t="shared" si="351"/>
        <v>US Natural Gas Financial</v>
      </c>
      <c r="B4306" s="44" t="str">
        <f t="shared" si="352"/>
        <v>US</v>
      </c>
      <c r="C4306" s="44" t="str">
        <f t="shared" si="353"/>
        <v>Natural Gas</v>
      </c>
      <c r="D4306" s="44" t="str">
        <f t="shared" si="354"/>
        <v>Financial</v>
      </c>
      <c r="E4306" s="44">
        <f>IF(VLOOKUP(S4306,'DD-Lookup'!$J$6:$L$50,3,FALSE)="Monthly",(YEAR(AC4306)-YEAR(AB4306))*12+MONTH(AC4306)-MONTH(AB4306)+1,(AC4306-AB4306+1))</f>
        <v>151</v>
      </c>
      <c r="F4306" s="225">
        <f t="shared" si="355"/>
        <v>377500</v>
      </c>
      <c r="G4306" s="214">
        <v>1249569</v>
      </c>
      <c r="H4306" s="210">
        <v>37026.514016203706</v>
      </c>
      <c r="I4306" t="s">
        <v>3093</v>
      </c>
      <c r="M4306" t="s">
        <v>3795</v>
      </c>
      <c r="N4306" t="s">
        <v>3247</v>
      </c>
      <c r="O4306" t="s">
        <v>3346</v>
      </c>
      <c r="P4306" s="211">
        <v>2500</v>
      </c>
      <c r="S4306" t="s">
        <v>3796</v>
      </c>
      <c r="T4306" t="s">
        <v>2685</v>
      </c>
      <c r="U4306" s="213">
        <v>4.99</v>
      </c>
      <c r="V4306" t="s">
        <v>1126</v>
      </c>
      <c r="W4306" t="s">
        <v>3975</v>
      </c>
      <c r="X4306" t="s">
        <v>3250</v>
      </c>
      <c r="Y4306" t="s">
        <v>2803</v>
      </c>
      <c r="Z4306" t="s">
        <v>4117</v>
      </c>
      <c r="AA4306" t="s">
        <v>444</v>
      </c>
      <c r="AB4306" s="210">
        <v>37196</v>
      </c>
      <c r="AC4306" s="210">
        <v>37346</v>
      </c>
      <c r="AD4306">
        <f>(AC4306-AB4306+1)*SUM(P4306:Q4306)</f>
        <v>377500</v>
      </c>
    </row>
    <row r="4307" spans="1:30" x14ac:dyDescent="0.2">
      <c r="A4307" s="44" t="str">
        <f t="shared" si="351"/>
        <v>US Natural Gas Financial</v>
      </c>
      <c r="B4307" s="44" t="str">
        <f t="shared" si="352"/>
        <v>US</v>
      </c>
      <c r="C4307" s="44" t="str">
        <f t="shared" si="353"/>
        <v>Natural Gas</v>
      </c>
      <c r="D4307" s="44" t="str">
        <f t="shared" si="354"/>
        <v>Financial</v>
      </c>
      <c r="E4307" s="44">
        <f>IF(VLOOKUP(S4307,'DD-Lookup'!$J$6:$L$50,3,FALSE)="Monthly",(YEAR(AC4307)-YEAR(AB4307))*12+MONTH(AC4307)-MONTH(AB4307)+1,(AC4307-AB4307+1))</f>
        <v>151</v>
      </c>
      <c r="F4307" s="225">
        <f t="shared" si="355"/>
        <v>377500</v>
      </c>
      <c r="G4307" s="214">
        <v>1249570</v>
      </c>
      <c r="H4307" s="210">
        <v>37026.514247685183</v>
      </c>
      <c r="I4307" t="s">
        <v>3324</v>
      </c>
      <c r="M4307" t="s">
        <v>3795</v>
      </c>
      <c r="N4307" t="s">
        <v>3247</v>
      </c>
      <c r="O4307" t="s">
        <v>3346</v>
      </c>
      <c r="P4307" s="211">
        <v>2500</v>
      </c>
      <c r="S4307" t="s">
        <v>3796</v>
      </c>
      <c r="T4307" t="s">
        <v>2685</v>
      </c>
      <c r="U4307" s="213">
        <v>4.99</v>
      </c>
      <c r="V4307" t="s">
        <v>1476</v>
      </c>
      <c r="W4307" t="s">
        <v>3975</v>
      </c>
      <c r="X4307" t="s">
        <v>3250</v>
      </c>
      <c r="Y4307" t="s">
        <v>2803</v>
      </c>
      <c r="Z4307" t="s">
        <v>4117</v>
      </c>
      <c r="AA4307" t="s">
        <v>445</v>
      </c>
      <c r="AB4307" s="210">
        <v>37196</v>
      </c>
      <c r="AC4307" s="210">
        <v>37346</v>
      </c>
      <c r="AD4307">
        <f>(AC4307-AB4307+1)*SUM(P4307:Q4307)</f>
        <v>377500</v>
      </c>
    </row>
    <row r="4308" spans="1:30" x14ac:dyDescent="0.2">
      <c r="A4308" s="44" t="str">
        <f t="shared" si="351"/>
        <v>US Crude Financial</v>
      </c>
      <c r="B4308" s="44" t="str">
        <f t="shared" si="352"/>
        <v>US</v>
      </c>
      <c r="C4308" s="44" t="str">
        <f t="shared" si="353"/>
        <v>Crude</v>
      </c>
      <c r="D4308" s="44" t="str">
        <f t="shared" si="354"/>
        <v>Financial</v>
      </c>
      <c r="E4308" s="44">
        <f>IF(VLOOKUP(S4308,'DD-Lookup'!$J$6:$L$50,3,FALSE)="Monthly",(YEAR(AC4308)-YEAR(AB4308))*12+MONTH(AC4308)-MONTH(AB4308)+1,(AC4308-AB4308+1))</f>
        <v>1</v>
      </c>
      <c r="F4308" s="225">
        <f t="shared" si="355"/>
        <v>50000</v>
      </c>
      <c r="G4308" s="214">
        <v>1249571</v>
      </c>
      <c r="H4308" s="210">
        <v>37026.514293981483</v>
      </c>
      <c r="I4308" t="s">
        <v>3246</v>
      </c>
      <c r="M4308" t="s">
        <v>4216</v>
      </c>
      <c r="N4308" t="s">
        <v>3046</v>
      </c>
      <c r="O4308" t="s">
        <v>3047</v>
      </c>
      <c r="P4308" s="211">
        <v>50000</v>
      </c>
      <c r="S4308" t="s">
        <v>3802</v>
      </c>
      <c r="T4308" t="s">
        <v>2685</v>
      </c>
      <c r="U4308" s="213">
        <v>28.78</v>
      </c>
      <c r="V4308" t="s">
        <v>1514</v>
      </c>
      <c r="W4308" t="s">
        <v>3049</v>
      </c>
      <c r="X4308" t="s">
        <v>3050</v>
      </c>
      <c r="Y4308" t="s">
        <v>2803</v>
      </c>
      <c r="Z4308" t="s">
        <v>4117</v>
      </c>
      <c r="AA4308" t="s">
        <v>446</v>
      </c>
      <c r="AB4308" s="210">
        <v>37043</v>
      </c>
      <c r="AC4308" s="210">
        <v>37072</v>
      </c>
    </row>
    <row r="4309" spans="1:30" x14ac:dyDescent="0.2">
      <c r="A4309" s="44" t="str">
        <f t="shared" si="351"/>
        <v>US Lumber Physical</v>
      </c>
      <c r="B4309" s="44" t="str">
        <f t="shared" si="352"/>
        <v>US</v>
      </c>
      <c r="C4309" s="44" t="str">
        <f t="shared" si="353"/>
        <v>Lumber</v>
      </c>
      <c r="D4309" s="44" t="str">
        <f t="shared" si="354"/>
        <v>Physical</v>
      </c>
      <c r="E4309" s="44">
        <f>IF(VLOOKUP(S4309,'DD-Lookup'!$J$6:$L$50,3,FALSE)="Monthly",(YEAR(AC4309)-YEAR(AB4309))*12+MONTH(AC4309)-MONTH(AB4309)+1,(AC4309-AB4309+1))</f>
        <v>1</v>
      </c>
      <c r="F4309" s="225">
        <f t="shared" si="355"/>
        <v>66</v>
      </c>
      <c r="G4309" s="214">
        <v>1249573</v>
      </c>
      <c r="H4309" s="210">
        <v>37026.514687499999</v>
      </c>
      <c r="I4309" t="s">
        <v>447</v>
      </c>
      <c r="J4309" t="s">
        <v>448</v>
      </c>
      <c r="K4309" t="s">
        <v>449</v>
      </c>
      <c r="L4309">
        <v>166</v>
      </c>
      <c r="M4309" t="s">
        <v>3808</v>
      </c>
      <c r="N4309" t="s">
        <v>450</v>
      </c>
      <c r="O4309" t="s">
        <v>451</v>
      </c>
      <c r="P4309" s="211">
        <v>66</v>
      </c>
      <c r="S4309" t="s">
        <v>3809</v>
      </c>
      <c r="T4309" t="s">
        <v>2685</v>
      </c>
      <c r="U4309" s="213">
        <v>340</v>
      </c>
      <c r="V4309" t="s">
        <v>452</v>
      </c>
      <c r="W4309" t="s">
        <v>453</v>
      </c>
      <c r="X4309" t="s">
        <v>454</v>
      </c>
      <c r="Y4309" t="s">
        <v>2803</v>
      </c>
      <c r="Z4309" t="s">
        <v>4117</v>
      </c>
      <c r="AA4309" t="s">
        <v>455</v>
      </c>
      <c r="AB4309" s="210">
        <v>37026.875</v>
      </c>
      <c r="AC4309" s="210">
        <v>37026.875</v>
      </c>
    </row>
    <row r="4310" spans="1:30" x14ac:dyDescent="0.2">
      <c r="A4310" s="44" t="str">
        <f t="shared" si="351"/>
        <v>US Natural Gas Physical</v>
      </c>
      <c r="B4310" s="44" t="str">
        <f t="shared" si="352"/>
        <v>US</v>
      </c>
      <c r="C4310" s="44" t="str">
        <f t="shared" si="353"/>
        <v>Natural Gas</v>
      </c>
      <c r="D4310" s="44" t="str">
        <f t="shared" si="354"/>
        <v>Physical</v>
      </c>
      <c r="E4310" s="44">
        <f>IF(VLOOKUP(S4310,'DD-Lookup'!$J$6:$L$50,3,FALSE)="Monthly",(YEAR(AC4310)-YEAR(AB4310))*12+MONTH(AC4310)-MONTH(AB4310)+1,(AC4310-AB4310+1))</f>
        <v>1</v>
      </c>
      <c r="F4310" s="225">
        <f t="shared" si="355"/>
        <v>10000</v>
      </c>
      <c r="G4310" s="214">
        <v>1249574</v>
      </c>
      <c r="H4310" s="210">
        <v>37026.514791666668</v>
      </c>
      <c r="I4310" t="s">
        <v>3234</v>
      </c>
      <c r="M4310" t="s">
        <v>3795</v>
      </c>
      <c r="N4310" t="s">
        <v>3275</v>
      </c>
      <c r="O4310" t="s">
        <v>456</v>
      </c>
      <c r="P4310" s="211">
        <v>10000</v>
      </c>
      <c r="S4310" t="s">
        <v>3796</v>
      </c>
      <c r="T4310" t="s">
        <v>2685</v>
      </c>
      <c r="U4310" s="213">
        <v>4.53</v>
      </c>
      <c r="V4310" t="s">
        <v>1040</v>
      </c>
      <c r="W4310" t="s">
        <v>3471</v>
      </c>
      <c r="X4310" t="s">
        <v>3472</v>
      </c>
      <c r="Y4310" t="s">
        <v>3280</v>
      </c>
      <c r="Z4310" t="s">
        <v>4117</v>
      </c>
      <c r="AA4310">
        <v>790913</v>
      </c>
      <c r="AB4310" s="210">
        <v>37028.875</v>
      </c>
      <c r="AC4310" s="210">
        <v>37028.875</v>
      </c>
    </row>
    <row r="4311" spans="1:30" x14ac:dyDescent="0.2">
      <c r="A4311" s="44" t="str">
        <f t="shared" si="351"/>
        <v>US Crude Financial</v>
      </c>
      <c r="B4311" s="44" t="str">
        <f t="shared" si="352"/>
        <v>US</v>
      </c>
      <c r="C4311" s="44" t="str">
        <f t="shared" si="353"/>
        <v>Crude</v>
      </c>
      <c r="D4311" s="44" t="str">
        <f t="shared" si="354"/>
        <v>Financial</v>
      </c>
      <c r="E4311" s="44">
        <f>IF(VLOOKUP(S4311,'DD-Lookup'!$J$6:$L$50,3,FALSE)="Monthly",(YEAR(AC4311)-YEAR(AB4311))*12+MONTH(AC4311)-MONTH(AB4311)+1,(AC4311-AB4311+1))</f>
        <v>1</v>
      </c>
      <c r="F4311" s="225">
        <f t="shared" si="355"/>
        <v>50000</v>
      </c>
      <c r="G4311" s="214">
        <v>1249575</v>
      </c>
      <c r="H4311" s="210">
        <v>37026.514861111114</v>
      </c>
      <c r="I4311" t="s">
        <v>3045</v>
      </c>
      <c r="M4311" t="s">
        <v>4216</v>
      </c>
      <c r="N4311" t="s">
        <v>3046</v>
      </c>
      <c r="O4311" t="s">
        <v>3047</v>
      </c>
      <c r="Q4311" s="211">
        <v>50000</v>
      </c>
      <c r="S4311" t="s">
        <v>3802</v>
      </c>
      <c r="T4311" t="s">
        <v>2685</v>
      </c>
      <c r="U4311" s="213">
        <v>28.8</v>
      </c>
      <c r="V4311" t="s">
        <v>3575</v>
      </c>
      <c r="W4311" t="s">
        <v>3049</v>
      </c>
      <c r="X4311" t="s">
        <v>3050</v>
      </c>
      <c r="Y4311" t="s">
        <v>2803</v>
      </c>
      <c r="Z4311" t="s">
        <v>4117</v>
      </c>
      <c r="AA4311" t="s">
        <v>457</v>
      </c>
      <c r="AB4311" s="210">
        <v>37043</v>
      </c>
      <c r="AC4311" s="210">
        <v>37072</v>
      </c>
    </row>
    <row r="4312" spans="1:30" x14ac:dyDescent="0.2">
      <c r="A4312" s="44" t="str">
        <f t="shared" si="351"/>
        <v>US Natural Gas Physical</v>
      </c>
      <c r="B4312" s="44" t="str">
        <f t="shared" si="352"/>
        <v>US</v>
      </c>
      <c r="C4312" s="44" t="str">
        <f t="shared" si="353"/>
        <v>Natural Gas</v>
      </c>
      <c r="D4312" s="44" t="str">
        <f t="shared" si="354"/>
        <v>Physical</v>
      </c>
      <c r="E4312" s="44">
        <f>IF(VLOOKUP(S4312,'DD-Lookup'!$J$6:$L$50,3,FALSE)="Monthly",(YEAR(AC4312)-YEAR(AB4312))*12+MONTH(AC4312)-MONTH(AB4312)+1,(AC4312-AB4312+1))</f>
        <v>1</v>
      </c>
      <c r="F4312" s="225">
        <f t="shared" si="355"/>
        <v>10000</v>
      </c>
      <c r="G4312" s="214">
        <v>1249576</v>
      </c>
      <c r="H4312" s="210">
        <v>37026.514918981484</v>
      </c>
      <c r="I4312" t="s">
        <v>3234</v>
      </c>
      <c r="M4312" t="s">
        <v>3795</v>
      </c>
      <c r="N4312" t="s">
        <v>3275</v>
      </c>
      <c r="O4312" t="s">
        <v>330</v>
      </c>
      <c r="Q4312" s="211">
        <v>10000</v>
      </c>
      <c r="S4312" t="s">
        <v>3796</v>
      </c>
      <c r="T4312" t="s">
        <v>2685</v>
      </c>
      <c r="U4312" s="213">
        <v>4.7549999999999999</v>
      </c>
      <c r="V4312" t="s">
        <v>1040</v>
      </c>
      <c r="W4312" t="s">
        <v>3491</v>
      </c>
      <c r="X4312" t="s">
        <v>3492</v>
      </c>
      <c r="Y4312" t="s">
        <v>3280</v>
      </c>
      <c r="Z4312" t="s">
        <v>4117</v>
      </c>
      <c r="AA4312">
        <v>790914</v>
      </c>
      <c r="AB4312" s="210">
        <v>37028.875</v>
      </c>
      <c r="AC4312" s="210">
        <v>37028.875</v>
      </c>
    </row>
    <row r="4313" spans="1:30" x14ac:dyDescent="0.2">
      <c r="A4313" s="44" t="str">
        <f t="shared" si="351"/>
        <v xml:space="preserve"> Metals Financial</v>
      </c>
      <c r="B4313" s="44" t="str">
        <f t="shared" si="352"/>
        <v/>
      </c>
      <c r="C4313" s="44" t="str">
        <f t="shared" si="353"/>
        <v>Metals</v>
      </c>
      <c r="D4313" s="44" t="str">
        <f t="shared" si="354"/>
        <v>Financial</v>
      </c>
      <c r="E4313" s="44">
        <f>IF(VLOOKUP(S4313,'DD-Lookup'!$J$6:$L$50,3,FALSE)="Monthly",(YEAR(AC4313)-YEAR(AB4313))*12+MONTH(AC4313)-MONTH(AB4313)+1,(AC4313-AB4313+1))</f>
        <v>1</v>
      </c>
      <c r="F4313" s="225">
        <f t="shared" si="355"/>
        <v>20</v>
      </c>
      <c r="G4313" s="214">
        <v>1249577</v>
      </c>
      <c r="H4313" s="210">
        <v>37026.515243055554</v>
      </c>
      <c r="I4313" t="s">
        <v>2967</v>
      </c>
      <c r="M4313" t="s">
        <v>3801</v>
      </c>
      <c r="N4313" t="s">
        <v>2682</v>
      </c>
      <c r="O4313" t="s">
        <v>2683</v>
      </c>
      <c r="P4313" s="211">
        <v>20</v>
      </c>
      <c r="S4313" t="s">
        <v>2684</v>
      </c>
      <c r="T4313" t="s">
        <v>2685</v>
      </c>
      <c r="U4313" s="213">
        <v>1668</v>
      </c>
      <c r="V4313" t="s">
        <v>2968</v>
      </c>
      <c r="W4313" t="s">
        <v>2732</v>
      </c>
      <c r="X4313" t="s">
        <v>2688</v>
      </c>
      <c r="Y4313" t="s">
        <v>2689</v>
      </c>
      <c r="Z4313" t="s">
        <v>2690</v>
      </c>
      <c r="AA4313">
        <v>2130893</v>
      </c>
    </row>
    <row r="4314" spans="1:30" x14ac:dyDescent="0.2">
      <c r="A4314" s="44" t="str">
        <f t="shared" si="351"/>
        <v xml:space="preserve"> Metals Financial</v>
      </c>
      <c r="B4314" s="44" t="str">
        <f t="shared" si="352"/>
        <v/>
      </c>
      <c r="C4314" s="44" t="str">
        <f t="shared" si="353"/>
        <v>Metals</v>
      </c>
      <c r="D4314" s="44" t="str">
        <f t="shared" si="354"/>
        <v>Financial</v>
      </c>
      <c r="E4314" s="44">
        <f>IF(VLOOKUP(S4314,'DD-Lookup'!$J$6:$L$50,3,FALSE)="Monthly",(YEAR(AC4314)-YEAR(AB4314))*12+MONTH(AC4314)-MONTH(AB4314)+1,(AC4314-AB4314+1))</f>
        <v>1</v>
      </c>
      <c r="F4314" s="225">
        <f t="shared" si="355"/>
        <v>4</v>
      </c>
      <c r="G4314" s="214">
        <v>1249578</v>
      </c>
      <c r="H4314" s="210">
        <v>37026.515277777777</v>
      </c>
      <c r="I4314" t="s">
        <v>3201</v>
      </c>
      <c r="M4314" t="s">
        <v>3801</v>
      </c>
      <c r="N4314" t="s">
        <v>2682</v>
      </c>
      <c r="O4314" t="s">
        <v>2683</v>
      </c>
      <c r="Q4314" s="211">
        <v>4</v>
      </c>
      <c r="S4314" t="s">
        <v>2684</v>
      </c>
      <c r="T4314" t="s">
        <v>2685</v>
      </c>
      <c r="U4314" s="213">
        <v>1669</v>
      </c>
      <c r="V4314" t="s">
        <v>3202</v>
      </c>
      <c r="W4314" t="s">
        <v>2732</v>
      </c>
      <c r="X4314" t="s">
        <v>2688</v>
      </c>
      <c r="Y4314" t="s">
        <v>2689</v>
      </c>
      <c r="Z4314" t="s">
        <v>2690</v>
      </c>
      <c r="AA4314">
        <v>2130891</v>
      </c>
    </row>
    <row r="4315" spans="1:30" x14ac:dyDescent="0.2">
      <c r="A4315" s="44" t="str">
        <f t="shared" si="351"/>
        <v>US Natural Gas Financial</v>
      </c>
      <c r="B4315" s="44" t="str">
        <f t="shared" si="352"/>
        <v>US</v>
      </c>
      <c r="C4315" s="44" t="str">
        <f t="shared" si="353"/>
        <v>Natural Gas</v>
      </c>
      <c r="D4315" s="44" t="str">
        <f t="shared" si="354"/>
        <v>Financial</v>
      </c>
      <c r="E4315" s="44">
        <f>IF(VLOOKUP(S4315,'DD-Lookup'!$J$6:$L$50,3,FALSE)="Monthly",(YEAR(AC4315)-YEAR(AB4315))*12+MONTH(AC4315)-MONTH(AB4315)+1,(AC4315-AB4315+1))</f>
        <v>30</v>
      </c>
      <c r="F4315" s="225">
        <f t="shared" si="355"/>
        <v>300000</v>
      </c>
      <c r="G4315" s="214">
        <v>1249580</v>
      </c>
      <c r="H4315" s="210">
        <v>37026.5159375</v>
      </c>
      <c r="I4315" t="s">
        <v>3268</v>
      </c>
      <c r="M4315" t="s">
        <v>3795</v>
      </c>
      <c r="N4315" t="s">
        <v>3247</v>
      </c>
      <c r="O4315" t="s">
        <v>3248</v>
      </c>
      <c r="Q4315" s="211">
        <v>10000</v>
      </c>
      <c r="S4315" t="s">
        <v>3796</v>
      </c>
      <c r="T4315" t="s">
        <v>2685</v>
      </c>
      <c r="U4315" s="213">
        <v>4.5999999999999996</v>
      </c>
      <c r="V4315" t="s">
        <v>3749</v>
      </c>
      <c r="W4315" t="s">
        <v>3975</v>
      </c>
      <c r="X4315" t="s">
        <v>3250</v>
      </c>
      <c r="Y4315" t="s">
        <v>2803</v>
      </c>
      <c r="Z4315" t="s">
        <v>4117</v>
      </c>
      <c r="AA4315" t="s">
        <v>458</v>
      </c>
      <c r="AB4315" s="210">
        <v>37043.875</v>
      </c>
      <c r="AC4315" s="210">
        <v>37072.875</v>
      </c>
      <c r="AD4315">
        <f>(AC4315-AB4315+1)*SUM(P4315:Q4315)</f>
        <v>300000</v>
      </c>
    </row>
    <row r="4316" spans="1:30" x14ac:dyDescent="0.2">
      <c r="A4316" s="44" t="str">
        <f t="shared" si="351"/>
        <v>US Power Physical</v>
      </c>
      <c r="B4316" s="44" t="str">
        <f t="shared" si="352"/>
        <v>US</v>
      </c>
      <c r="C4316" s="44" t="str">
        <f t="shared" si="353"/>
        <v>Power</v>
      </c>
      <c r="D4316" s="44" t="str">
        <f t="shared" si="354"/>
        <v>Physical</v>
      </c>
      <c r="E4316" s="44">
        <f>IF(VLOOKUP(S4316,'DD-Lookup'!$J$6:$L$50,3,FALSE)="Monthly",(YEAR(AC4316)-YEAR(AB4316))*12+MONTH(AC4316)-MONTH(AB4316)+1,(AC4316-AB4316+1))</f>
        <v>5</v>
      </c>
      <c r="F4316" s="225">
        <f t="shared" si="355"/>
        <v>250</v>
      </c>
      <c r="G4316" s="214">
        <v>1249581</v>
      </c>
      <c r="H4316" s="210">
        <v>37026.516956018517</v>
      </c>
      <c r="I4316" t="s">
        <v>3125</v>
      </c>
      <c r="M4316" t="s">
        <v>3886</v>
      </c>
      <c r="N4316" t="s">
        <v>3096</v>
      </c>
      <c r="O4316" t="s">
        <v>1118</v>
      </c>
      <c r="Q4316" s="211">
        <v>50</v>
      </c>
      <c r="S4316" t="s">
        <v>3794</v>
      </c>
      <c r="T4316" t="s">
        <v>2685</v>
      </c>
      <c r="U4316" s="213">
        <v>47.75</v>
      </c>
      <c r="V4316" t="s">
        <v>3149</v>
      </c>
      <c r="W4316" t="s">
        <v>3138</v>
      </c>
      <c r="X4316" t="s">
        <v>3139</v>
      </c>
      <c r="Y4316" t="s">
        <v>3074</v>
      </c>
      <c r="Z4316" t="s">
        <v>4112</v>
      </c>
      <c r="AA4316">
        <v>611626.1</v>
      </c>
      <c r="AB4316" s="210">
        <v>37032.875</v>
      </c>
      <c r="AC4316" s="210">
        <v>37036.875</v>
      </c>
    </row>
    <row r="4317" spans="1:30" x14ac:dyDescent="0.2">
      <c r="A4317" s="44" t="str">
        <f t="shared" si="351"/>
        <v>US Power Physical</v>
      </c>
      <c r="B4317" s="44" t="str">
        <f t="shared" si="352"/>
        <v>US</v>
      </c>
      <c r="C4317" s="44" t="str">
        <f t="shared" si="353"/>
        <v>Power</v>
      </c>
      <c r="D4317" s="44" t="str">
        <f t="shared" si="354"/>
        <v>Physical</v>
      </c>
      <c r="E4317" s="44">
        <f>IF(VLOOKUP(S4317,'DD-Lookup'!$J$6:$L$50,3,FALSE)="Monthly",(YEAR(AC4317)-YEAR(AB4317))*12+MONTH(AC4317)-MONTH(AB4317)+1,(AC4317-AB4317+1))</f>
        <v>59</v>
      </c>
      <c r="F4317" s="225">
        <f t="shared" si="355"/>
        <v>2950</v>
      </c>
      <c r="G4317" s="214">
        <v>1249582</v>
      </c>
      <c r="H4317" s="210">
        <v>37026.517291666663</v>
      </c>
      <c r="I4317" t="s">
        <v>3266</v>
      </c>
      <c r="M4317" t="s">
        <v>3886</v>
      </c>
      <c r="N4317" t="s">
        <v>3218</v>
      </c>
      <c r="O4317" t="s">
        <v>3372</v>
      </c>
      <c r="P4317" s="211">
        <v>50</v>
      </c>
      <c r="S4317" t="s">
        <v>3794</v>
      </c>
      <c r="T4317" t="s">
        <v>2685</v>
      </c>
      <c r="U4317" s="213">
        <v>43.25</v>
      </c>
      <c r="V4317" t="s">
        <v>2499</v>
      </c>
      <c r="W4317" t="s">
        <v>3368</v>
      </c>
      <c r="X4317" t="s">
        <v>3369</v>
      </c>
      <c r="Y4317" t="s">
        <v>3074</v>
      </c>
      <c r="Z4317" t="s">
        <v>4112</v>
      </c>
      <c r="AA4317">
        <v>611627.1</v>
      </c>
      <c r="AB4317" s="210">
        <v>37257</v>
      </c>
      <c r="AC4317" s="210">
        <v>37315</v>
      </c>
    </row>
    <row r="4318" spans="1:30" x14ac:dyDescent="0.2">
      <c r="A4318" s="44" t="str">
        <f t="shared" si="351"/>
        <v>US Power Physical</v>
      </c>
      <c r="B4318" s="44" t="str">
        <f t="shared" si="352"/>
        <v>US</v>
      </c>
      <c r="C4318" s="44" t="str">
        <f t="shared" si="353"/>
        <v>Power</v>
      </c>
      <c r="D4318" s="44" t="str">
        <f t="shared" si="354"/>
        <v>Physical</v>
      </c>
      <c r="E4318" s="44">
        <f>IF(VLOOKUP(S4318,'DD-Lookup'!$J$6:$L$50,3,FALSE)="Monthly",(YEAR(AC4318)-YEAR(AB4318))*12+MONTH(AC4318)-MONTH(AB4318)+1,(AC4318-AB4318+1))</f>
        <v>5</v>
      </c>
      <c r="F4318" s="225">
        <f t="shared" si="355"/>
        <v>250</v>
      </c>
      <c r="G4318" s="214">
        <v>1249583</v>
      </c>
      <c r="H4318" s="210">
        <v>37026.517534722225</v>
      </c>
      <c r="I4318" t="s">
        <v>3134</v>
      </c>
      <c r="M4318" t="s">
        <v>3886</v>
      </c>
      <c r="N4318" t="s">
        <v>3096</v>
      </c>
      <c r="O4318" t="s">
        <v>1118</v>
      </c>
      <c r="Q4318" s="211">
        <v>50</v>
      </c>
      <c r="S4318" t="s">
        <v>3794</v>
      </c>
      <c r="T4318" t="s">
        <v>2685</v>
      </c>
      <c r="U4318" s="213">
        <v>47.75</v>
      </c>
      <c r="V4318" t="s">
        <v>459</v>
      </c>
      <c r="W4318" t="s">
        <v>3138</v>
      </c>
      <c r="X4318" t="s">
        <v>3139</v>
      </c>
      <c r="Y4318" t="s">
        <v>3074</v>
      </c>
      <c r="Z4318" t="s">
        <v>4112</v>
      </c>
      <c r="AA4318">
        <v>611629.1</v>
      </c>
      <c r="AB4318" s="210">
        <v>37032.875</v>
      </c>
      <c r="AC4318" s="210">
        <v>37036.875</v>
      </c>
    </row>
    <row r="4319" spans="1:30" x14ac:dyDescent="0.2">
      <c r="A4319" s="44" t="str">
        <f t="shared" si="351"/>
        <v>US Power Physical</v>
      </c>
      <c r="B4319" s="44" t="str">
        <f t="shared" si="352"/>
        <v>US</v>
      </c>
      <c r="C4319" s="44" t="str">
        <f t="shared" si="353"/>
        <v>Power</v>
      </c>
      <c r="D4319" s="44" t="str">
        <f t="shared" si="354"/>
        <v>Physical</v>
      </c>
      <c r="E4319" s="44">
        <f>IF(VLOOKUP(S4319,'DD-Lookup'!$J$6:$L$50,3,FALSE)="Monthly",(YEAR(AC4319)-YEAR(AB4319))*12+MONTH(AC4319)-MONTH(AB4319)+1,(AC4319-AB4319+1))</f>
        <v>5</v>
      </c>
      <c r="F4319" s="225">
        <f t="shared" si="355"/>
        <v>250</v>
      </c>
      <c r="G4319" s="214">
        <v>1249584</v>
      </c>
      <c r="H4319" s="210">
        <v>37026.517812500002</v>
      </c>
      <c r="I4319" t="s">
        <v>3125</v>
      </c>
      <c r="M4319" t="s">
        <v>3886</v>
      </c>
      <c r="N4319" t="s">
        <v>3096</v>
      </c>
      <c r="O4319" t="s">
        <v>1118</v>
      </c>
      <c r="Q4319" s="211">
        <v>50</v>
      </c>
      <c r="S4319" t="s">
        <v>3794</v>
      </c>
      <c r="T4319" t="s">
        <v>2685</v>
      </c>
      <c r="U4319" s="213">
        <v>47.75</v>
      </c>
      <c r="V4319" t="s">
        <v>3149</v>
      </c>
      <c r="W4319" t="s">
        <v>3138</v>
      </c>
      <c r="X4319" t="s">
        <v>3139</v>
      </c>
      <c r="Y4319" t="s">
        <v>3074</v>
      </c>
      <c r="Z4319" t="s">
        <v>4112</v>
      </c>
      <c r="AA4319">
        <v>611630.1</v>
      </c>
      <c r="AB4319" s="210">
        <v>37032.875</v>
      </c>
      <c r="AC4319" s="210">
        <v>37036.875</v>
      </c>
    </row>
    <row r="4320" spans="1:30" x14ac:dyDescent="0.2">
      <c r="A4320" s="44" t="str">
        <f t="shared" si="351"/>
        <v>US Natural Gas Financial</v>
      </c>
      <c r="B4320" s="44" t="str">
        <f t="shared" si="352"/>
        <v>US</v>
      </c>
      <c r="C4320" s="44" t="str">
        <f t="shared" si="353"/>
        <v>Natural Gas</v>
      </c>
      <c r="D4320" s="44" t="str">
        <f t="shared" si="354"/>
        <v>Financial</v>
      </c>
      <c r="E4320" s="44">
        <f>IF(VLOOKUP(S4320,'DD-Lookup'!$J$6:$L$50,3,FALSE)="Monthly",(YEAR(AC4320)-YEAR(AB4320))*12+MONTH(AC4320)-MONTH(AB4320)+1,(AC4320-AB4320+1))</f>
        <v>365</v>
      </c>
      <c r="F4320" s="225">
        <f t="shared" si="355"/>
        <v>365000</v>
      </c>
      <c r="G4320" s="214">
        <v>1249586</v>
      </c>
      <c r="H4320" s="210">
        <v>37026.518217592595</v>
      </c>
      <c r="I4320" t="s">
        <v>1974</v>
      </c>
      <c r="M4320" t="s">
        <v>3795</v>
      </c>
      <c r="N4320" t="s">
        <v>3247</v>
      </c>
      <c r="O4320" t="s">
        <v>3418</v>
      </c>
      <c r="Q4320" s="211">
        <v>1000</v>
      </c>
      <c r="S4320" t="s">
        <v>3796</v>
      </c>
      <c r="T4320" t="s">
        <v>2685</v>
      </c>
      <c r="U4320" s="213">
        <v>4.585</v>
      </c>
      <c r="V4320" t="s">
        <v>172</v>
      </c>
      <c r="W4320" t="s">
        <v>3975</v>
      </c>
      <c r="X4320" t="s">
        <v>3250</v>
      </c>
      <c r="Y4320" t="s">
        <v>2803</v>
      </c>
      <c r="Z4320" t="s">
        <v>4117</v>
      </c>
      <c r="AA4320" t="s">
        <v>460</v>
      </c>
      <c r="AB4320" s="210">
        <v>37257.875</v>
      </c>
      <c r="AC4320" s="210">
        <v>37621.875</v>
      </c>
      <c r="AD4320">
        <f>(AC4320-AB4320+1)*SUM(P4320:Q4320)</f>
        <v>365000</v>
      </c>
    </row>
    <row r="4321" spans="1:31" x14ac:dyDescent="0.2">
      <c r="A4321" s="44" t="str">
        <f t="shared" si="351"/>
        <v>US Oil Products Financial</v>
      </c>
      <c r="B4321" s="44" t="str">
        <f t="shared" si="352"/>
        <v>US</v>
      </c>
      <c r="C4321" s="44" t="str">
        <f t="shared" si="353"/>
        <v>Oil Products</v>
      </c>
      <c r="D4321" s="44" t="str">
        <f t="shared" si="354"/>
        <v>Financial</v>
      </c>
      <c r="E4321" s="44">
        <f>IF(VLOOKUP(S4321,'DD-Lookup'!$J$6:$L$50,3,FALSE)="Monthly",(YEAR(AC4321)-YEAR(AB4321))*12+MONTH(AC4321)-MONTH(AB4321)+1,(AC4321-AB4321+1))</f>
        <v>1</v>
      </c>
      <c r="F4321" s="225">
        <f t="shared" si="355"/>
        <v>10000</v>
      </c>
      <c r="G4321" s="214">
        <v>1249588</v>
      </c>
      <c r="H4321" s="210">
        <v>37026.520127314812</v>
      </c>
      <c r="I4321" t="s">
        <v>3785</v>
      </c>
      <c r="M4321" t="s">
        <v>3799</v>
      </c>
      <c r="N4321" t="s">
        <v>1842</v>
      </c>
      <c r="O4321" t="s">
        <v>461</v>
      </c>
      <c r="Q4321" s="211">
        <v>10000</v>
      </c>
      <c r="S4321" t="s">
        <v>3807</v>
      </c>
      <c r="T4321" t="s">
        <v>2685</v>
      </c>
      <c r="U4321" s="213">
        <v>79.400000000000006</v>
      </c>
      <c r="V4321" t="s">
        <v>462</v>
      </c>
      <c r="W4321" t="s">
        <v>1844</v>
      </c>
      <c r="X4321" t="s">
        <v>1845</v>
      </c>
      <c r="Y4321" t="s">
        <v>2803</v>
      </c>
      <c r="Z4321" t="s">
        <v>4117</v>
      </c>
      <c r="AA4321" t="s">
        <v>463</v>
      </c>
      <c r="AB4321" s="210">
        <v>37073.875</v>
      </c>
      <c r="AC4321" s="210">
        <v>37103.875</v>
      </c>
      <c r="AE4321" s="116">
        <f>IF(S4321="Gallon",F4321/42,F4321)</f>
        <v>238.0952380952381</v>
      </c>
    </row>
    <row r="4322" spans="1:31" x14ac:dyDescent="0.2">
      <c r="A4322" s="44" t="str">
        <f t="shared" si="351"/>
        <v>US Power Physical</v>
      </c>
      <c r="B4322" s="44" t="str">
        <f t="shared" si="352"/>
        <v>US</v>
      </c>
      <c r="C4322" s="44" t="str">
        <f t="shared" si="353"/>
        <v>Power</v>
      </c>
      <c r="D4322" s="44" t="str">
        <f t="shared" si="354"/>
        <v>Physical</v>
      </c>
      <c r="E4322" s="44">
        <f>IF(VLOOKUP(S4322,'DD-Lookup'!$J$6:$L$50,3,FALSE)="Monthly",(YEAR(AC4322)-YEAR(AB4322))*12+MONTH(AC4322)-MONTH(AB4322)+1,(AC4322-AB4322+1))</f>
        <v>30</v>
      </c>
      <c r="F4322" s="225">
        <f t="shared" si="355"/>
        <v>750</v>
      </c>
      <c r="G4322" s="214">
        <v>1249591</v>
      </c>
      <c r="H4322" s="210">
        <v>37026.520937499998</v>
      </c>
      <c r="I4322" t="s">
        <v>3086</v>
      </c>
      <c r="M4322" t="s">
        <v>3886</v>
      </c>
      <c r="N4322" t="s">
        <v>3650</v>
      </c>
      <c r="O4322" t="s">
        <v>464</v>
      </c>
      <c r="P4322" s="211">
        <v>25</v>
      </c>
      <c r="S4322" t="s">
        <v>3794</v>
      </c>
      <c r="T4322" t="s">
        <v>2685</v>
      </c>
      <c r="U4322" s="213">
        <v>220</v>
      </c>
      <c r="V4322" t="s">
        <v>1022</v>
      </c>
      <c r="W4322" t="s">
        <v>1023</v>
      </c>
      <c r="X4322" t="s">
        <v>1024</v>
      </c>
      <c r="Y4322" t="s">
        <v>3074</v>
      </c>
      <c r="Z4322" t="s">
        <v>4112</v>
      </c>
      <c r="AA4322">
        <v>611690.1</v>
      </c>
      <c r="AB4322" s="210">
        <v>37135.875</v>
      </c>
      <c r="AC4322" s="210">
        <v>37164.875</v>
      </c>
    </row>
    <row r="4323" spans="1:31" x14ac:dyDescent="0.2">
      <c r="A4323" s="44" t="str">
        <f t="shared" si="351"/>
        <v xml:space="preserve"> Metals Financial</v>
      </c>
      <c r="B4323" s="44" t="str">
        <f t="shared" si="352"/>
        <v/>
      </c>
      <c r="C4323" s="44" t="str">
        <f t="shared" si="353"/>
        <v>Metals</v>
      </c>
      <c r="D4323" s="44" t="str">
        <f t="shared" si="354"/>
        <v>Financial</v>
      </c>
      <c r="E4323" s="44">
        <f>IF(VLOOKUP(S4323,'DD-Lookup'!$J$6:$L$50,3,FALSE)="Monthly",(YEAR(AC4323)-YEAR(AB4323))*12+MONTH(AC4323)-MONTH(AB4323)+1,(AC4323-AB4323+1))</f>
        <v>1</v>
      </c>
      <c r="F4323" s="225">
        <f t="shared" si="355"/>
        <v>20</v>
      </c>
      <c r="G4323" s="214">
        <v>1249592</v>
      </c>
      <c r="H4323" s="210">
        <v>37026.520960648151</v>
      </c>
      <c r="I4323" t="s">
        <v>2891</v>
      </c>
      <c r="M4323" t="s">
        <v>3801</v>
      </c>
      <c r="N4323" t="s">
        <v>2682</v>
      </c>
      <c r="O4323" t="s">
        <v>2683</v>
      </c>
      <c r="P4323" s="211">
        <v>20</v>
      </c>
      <c r="S4323" t="s">
        <v>2684</v>
      </c>
      <c r="T4323" t="s">
        <v>2685</v>
      </c>
      <c r="U4323" s="213">
        <v>1667</v>
      </c>
      <c r="V4323" t="s">
        <v>2899</v>
      </c>
      <c r="W4323" t="s">
        <v>2732</v>
      </c>
      <c r="X4323" t="s">
        <v>2688</v>
      </c>
      <c r="Y4323" t="s">
        <v>2689</v>
      </c>
      <c r="Z4323" t="s">
        <v>2690</v>
      </c>
      <c r="AA4323">
        <v>2130889</v>
      </c>
    </row>
    <row r="4324" spans="1:31" x14ac:dyDescent="0.2">
      <c r="A4324" s="44" t="str">
        <f t="shared" si="351"/>
        <v>US Power Physical</v>
      </c>
      <c r="B4324" s="44" t="str">
        <f t="shared" si="352"/>
        <v>US</v>
      </c>
      <c r="C4324" s="44" t="str">
        <f t="shared" si="353"/>
        <v>Power</v>
      </c>
      <c r="D4324" s="44" t="str">
        <f t="shared" si="354"/>
        <v>Physical</v>
      </c>
      <c r="E4324" s="44">
        <f>IF(VLOOKUP(S4324,'DD-Lookup'!$J$6:$L$50,3,FALSE)="Monthly",(YEAR(AC4324)-YEAR(AB4324))*12+MONTH(AC4324)-MONTH(AB4324)+1,(AC4324-AB4324+1))</f>
        <v>92</v>
      </c>
      <c r="F4324" s="225">
        <f t="shared" si="355"/>
        <v>2300</v>
      </c>
      <c r="G4324" s="214">
        <v>1249593</v>
      </c>
      <c r="H4324" s="210">
        <v>37026.521122685182</v>
      </c>
      <c r="I4324" t="s">
        <v>3131</v>
      </c>
      <c r="M4324" t="s">
        <v>3886</v>
      </c>
      <c r="N4324" t="s">
        <v>3650</v>
      </c>
      <c r="O4324" t="s">
        <v>1387</v>
      </c>
      <c r="Q4324" s="211">
        <v>25</v>
      </c>
      <c r="S4324" t="s">
        <v>3794</v>
      </c>
      <c r="T4324" t="s">
        <v>2685</v>
      </c>
      <c r="U4324" s="213">
        <v>153</v>
      </c>
      <c r="V4324" t="s">
        <v>465</v>
      </c>
      <c r="W4324" t="s">
        <v>1023</v>
      </c>
      <c r="X4324" t="s">
        <v>1024</v>
      </c>
      <c r="Y4324" t="s">
        <v>3074</v>
      </c>
      <c r="Z4324" t="s">
        <v>4112</v>
      </c>
      <c r="AA4324">
        <v>611689.1</v>
      </c>
      <c r="AB4324" s="210">
        <v>37165</v>
      </c>
      <c r="AC4324" s="210">
        <v>37256</v>
      </c>
    </row>
    <row r="4325" spans="1:31" x14ac:dyDescent="0.2">
      <c r="A4325" s="44" t="str">
        <f t="shared" si="351"/>
        <v xml:space="preserve"> Metals Financial</v>
      </c>
      <c r="B4325" s="44" t="str">
        <f t="shared" si="352"/>
        <v/>
      </c>
      <c r="C4325" s="44" t="str">
        <f t="shared" si="353"/>
        <v>Metals</v>
      </c>
      <c r="D4325" s="44" t="str">
        <f t="shared" si="354"/>
        <v>Financial</v>
      </c>
      <c r="E4325" s="44">
        <f>IF(VLOOKUP(S4325,'DD-Lookup'!$J$6:$L$50,3,FALSE)="Monthly",(YEAR(AC4325)-YEAR(AB4325))*12+MONTH(AC4325)-MONTH(AB4325)+1,(AC4325-AB4325+1))</f>
        <v>1</v>
      </c>
      <c r="F4325" s="225">
        <f t="shared" si="355"/>
        <v>20</v>
      </c>
      <c r="G4325" s="214">
        <v>1249594</v>
      </c>
      <c r="H4325" s="210">
        <v>37026.52138888889</v>
      </c>
      <c r="I4325" t="s">
        <v>2808</v>
      </c>
      <c r="M4325" t="s">
        <v>3801</v>
      </c>
      <c r="N4325" t="s">
        <v>2782</v>
      </c>
      <c r="O4325" t="s">
        <v>2783</v>
      </c>
      <c r="P4325" s="211">
        <v>20</v>
      </c>
      <c r="S4325" t="s">
        <v>2684</v>
      </c>
      <c r="T4325" t="s">
        <v>2685</v>
      </c>
      <c r="U4325" s="213">
        <v>1509</v>
      </c>
      <c r="V4325" t="s">
        <v>2835</v>
      </c>
      <c r="W4325" t="s">
        <v>2732</v>
      </c>
      <c r="X4325" t="s">
        <v>2688</v>
      </c>
      <c r="Y4325" t="s">
        <v>2689</v>
      </c>
      <c r="Z4325" t="s">
        <v>2690</v>
      </c>
      <c r="AA4325">
        <v>2130887</v>
      </c>
    </row>
    <row r="4326" spans="1:31" x14ac:dyDescent="0.2">
      <c r="A4326" s="44" t="str">
        <f t="shared" si="351"/>
        <v xml:space="preserve"> Metals Financial</v>
      </c>
      <c r="B4326" s="44" t="str">
        <f t="shared" si="352"/>
        <v/>
      </c>
      <c r="C4326" s="44" t="str">
        <f t="shared" si="353"/>
        <v>Metals</v>
      </c>
      <c r="D4326" s="44" t="str">
        <f t="shared" si="354"/>
        <v>Financial</v>
      </c>
      <c r="E4326" s="44">
        <f>IF(VLOOKUP(S4326,'DD-Lookup'!$J$6:$L$50,3,FALSE)="Monthly",(YEAR(AC4326)-YEAR(AB4326))*12+MONTH(AC4326)-MONTH(AB4326)+1,(AC4326-AB4326+1))</f>
        <v>1</v>
      </c>
      <c r="F4326" s="225">
        <f t="shared" si="355"/>
        <v>10</v>
      </c>
      <c r="G4326" s="214">
        <v>1249595</v>
      </c>
      <c r="H4326" s="210">
        <v>37026.52144675926</v>
      </c>
      <c r="I4326" t="s">
        <v>2791</v>
      </c>
      <c r="M4326" t="s">
        <v>3801</v>
      </c>
      <c r="N4326" t="s">
        <v>2682</v>
      </c>
      <c r="O4326" t="s">
        <v>2124</v>
      </c>
      <c r="P4326" s="211">
        <v>10</v>
      </c>
      <c r="S4326" t="s">
        <v>2684</v>
      </c>
      <c r="T4326" t="s">
        <v>2685</v>
      </c>
      <c r="U4326" s="213">
        <v>1662.75</v>
      </c>
      <c r="V4326" t="s">
        <v>466</v>
      </c>
      <c r="W4326" t="s">
        <v>2732</v>
      </c>
      <c r="X4326" t="s">
        <v>2688</v>
      </c>
      <c r="Y4326" t="s">
        <v>2689</v>
      </c>
      <c r="Z4326" t="s">
        <v>2690</v>
      </c>
      <c r="AA4326">
        <v>2130885</v>
      </c>
      <c r="AB4326" s="210">
        <v>37090.647222222222</v>
      </c>
      <c r="AC4326" s="210">
        <v>37090.647222222222</v>
      </c>
    </row>
    <row r="4327" spans="1:31" x14ac:dyDescent="0.2">
      <c r="A4327" s="44" t="str">
        <f t="shared" si="351"/>
        <v xml:space="preserve"> Metals Financial</v>
      </c>
      <c r="B4327" s="44" t="str">
        <f t="shared" si="352"/>
        <v/>
      </c>
      <c r="C4327" s="44" t="str">
        <f t="shared" si="353"/>
        <v>Metals</v>
      </c>
      <c r="D4327" s="44" t="str">
        <f t="shared" si="354"/>
        <v>Financial</v>
      </c>
      <c r="E4327" s="44">
        <f>IF(VLOOKUP(S4327,'DD-Lookup'!$J$6:$L$50,3,FALSE)="Monthly",(YEAR(AC4327)-YEAR(AB4327))*12+MONTH(AC4327)-MONTH(AB4327)+1,(AC4327-AB4327+1))</f>
        <v>1</v>
      </c>
      <c r="F4327" s="225">
        <f t="shared" si="355"/>
        <v>10</v>
      </c>
      <c r="G4327" s="214">
        <v>1249597</v>
      </c>
      <c r="H4327" s="210">
        <v>37026.521504629629</v>
      </c>
      <c r="I4327" t="s">
        <v>2967</v>
      </c>
      <c r="M4327" t="s">
        <v>3801</v>
      </c>
      <c r="N4327" t="s">
        <v>2682</v>
      </c>
      <c r="O4327" t="s">
        <v>2683</v>
      </c>
      <c r="P4327" s="211">
        <v>10</v>
      </c>
      <c r="S4327" t="s">
        <v>2684</v>
      </c>
      <c r="T4327" t="s">
        <v>2685</v>
      </c>
      <c r="U4327" s="213">
        <v>1666</v>
      </c>
      <c r="V4327" t="s">
        <v>2968</v>
      </c>
      <c r="W4327" t="s">
        <v>2732</v>
      </c>
      <c r="X4327" t="s">
        <v>2688</v>
      </c>
      <c r="Y4327" t="s">
        <v>2689</v>
      </c>
      <c r="Z4327" t="s">
        <v>2690</v>
      </c>
      <c r="AA4327">
        <v>2130883</v>
      </c>
    </row>
    <row r="4328" spans="1:31" x14ac:dyDescent="0.2">
      <c r="A4328" s="44" t="str">
        <f t="shared" si="351"/>
        <v>US Power Physical</v>
      </c>
      <c r="B4328" s="44" t="str">
        <f t="shared" si="352"/>
        <v>US</v>
      </c>
      <c r="C4328" s="44" t="str">
        <f t="shared" si="353"/>
        <v>Power</v>
      </c>
      <c r="D4328" s="44" t="str">
        <f t="shared" si="354"/>
        <v>Physical</v>
      </c>
      <c r="E4328" s="44">
        <f>IF(VLOOKUP(S4328,'DD-Lookup'!$J$6:$L$50,3,FALSE)="Monthly",(YEAR(AC4328)-YEAR(AB4328))*12+MONTH(AC4328)-MONTH(AB4328)+1,(AC4328-AB4328+1))</f>
        <v>30</v>
      </c>
      <c r="F4328" s="225">
        <f t="shared" si="355"/>
        <v>1500</v>
      </c>
      <c r="G4328" s="214">
        <v>1249598</v>
      </c>
      <c r="H4328" s="210">
        <v>37026.521527777775</v>
      </c>
      <c r="I4328" t="s">
        <v>3157</v>
      </c>
      <c r="M4328" t="s">
        <v>3886</v>
      </c>
      <c r="N4328" t="s">
        <v>3096</v>
      </c>
      <c r="O4328" t="s">
        <v>3235</v>
      </c>
      <c r="P4328" s="211">
        <v>50</v>
      </c>
      <c r="S4328" t="s">
        <v>3794</v>
      </c>
      <c r="T4328" t="s">
        <v>2685</v>
      </c>
      <c r="U4328" s="213">
        <v>66.25</v>
      </c>
      <c r="V4328" t="s">
        <v>467</v>
      </c>
      <c r="W4328" t="s">
        <v>3108</v>
      </c>
      <c r="X4328" t="s">
        <v>3109</v>
      </c>
      <c r="Y4328" t="s">
        <v>3074</v>
      </c>
      <c r="Z4328" t="s">
        <v>4112</v>
      </c>
      <c r="AA4328">
        <v>611680.1</v>
      </c>
      <c r="AB4328" s="210">
        <v>37043.71597222222</v>
      </c>
      <c r="AC4328" s="210">
        <v>37072.71597222222</v>
      </c>
    </row>
    <row r="4329" spans="1:31" x14ac:dyDescent="0.2">
      <c r="A4329" s="44" t="str">
        <f t="shared" si="351"/>
        <v>US Crude Financial</v>
      </c>
      <c r="B4329" s="44" t="str">
        <f t="shared" si="352"/>
        <v>US</v>
      </c>
      <c r="C4329" s="44" t="str">
        <f t="shared" si="353"/>
        <v>Crude</v>
      </c>
      <c r="D4329" s="44" t="str">
        <f t="shared" si="354"/>
        <v>Financial</v>
      </c>
      <c r="E4329" s="44">
        <f>IF(VLOOKUP(S4329,'DD-Lookup'!$J$6:$L$50,3,FALSE)="Monthly",(YEAR(AC4329)-YEAR(AB4329))*12+MONTH(AC4329)-MONTH(AB4329)+1,(AC4329-AB4329+1))</f>
        <v>1</v>
      </c>
      <c r="F4329" s="225">
        <f t="shared" si="355"/>
        <v>50000</v>
      </c>
      <c r="G4329" s="214">
        <v>1249599</v>
      </c>
      <c r="H4329" s="210">
        <v>37026.521724537037</v>
      </c>
      <c r="I4329" t="s">
        <v>3246</v>
      </c>
      <c r="M4329" t="s">
        <v>4216</v>
      </c>
      <c r="N4329" t="s">
        <v>3046</v>
      </c>
      <c r="O4329" t="s">
        <v>3047</v>
      </c>
      <c r="P4329" s="211">
        <v>50000</v>
      </c>
      <c r="S4329" t="s">
        <v>3802</v>
      </c>
      <c r="T4329" t="s">
        <v>2685</v>
      </c>
      <c r="U4329" s="213">
        <v>28.82</v>
      </c>
      <c r="V4329" t="s">
        <v>1818</v>
      </c>
      <c r="W4329" t="s">
        <v>3049</v>
      </c>
      <c r="X4329" t="s">
        <v>3050</v>
      </c>
      <c r="Y4329" t="s">
        <v>2803</v>
      </c>
      <c r="Z4329" t="s">
        <v>4117</v>
      </c>
      <c r="AA4329" t="s">
        <v>468</v>
      </c>
      <c r="AB4329" s="210">
        <v>37043</v>
      </c>
      <c r="AC4329" s="210">
        <v>37072</v>
      </c>
    </row>
    <row r="4330" spans="1:31" x14ac:dyDescent="0.2">
      <c r="A4330" s="44" t="str">
        <f t="shared" si="351"/>
        <v>US Power Physical</v>
      </c>
      <c r="B4330" s="44" t="str">
        <f t="shared" si="352"/>
        <v>US</v>
      </c>
      <c r="C4330" s="44" t="str">
        <f t="shared" si="353"/>
        <v>Power</v>
      </c>
      <c r="D4330" s="44" t="str">
        <f t="shared" si="354"/>
        <v>Physical</v>
      </c>
      <c r="E4330" s="44">
        <f>IF(VLOOKUP(S4330,'DD-Lookup'!$J$6:$L$50,3,FALSE)="Monthly",(YEAR(AC4330)-YEAR(AB4330))*12+MONTH(AC4330)-MONTH(AB4330)+1,(AC4330-AB4330+1))</f>
        <v>61</v>
      </c>
      <c r="F4330" s="225">
        <f t="shared" si="355"/>
        <v>3050</v>
      </c>
      <c r="G4330" s="214">
        <v>1249601</v>
      </c>
      <c r="H4330" s="210">
        <v>37026.521863425929</v>
      </c>
      <c r="I4330" t="s">
        <v>3086</v>
      </c>
      <c r="M4330" t="s">
        <v>3886</v>
      </c>
      <c r="N4330" t="s">
        <v>3096</v>
      </c>
      <c r="O4330" t="s">
        <v>2228</v>
      </c>
      <c r="Q4330" s="211">
        <v>50</v>
      </c>
      <c r="S4330" t="s">
        <v>3794</v>
      </c>
      <c r="T4330" t="s">
        <v>2685</v>
      </c>
      <c r="U4330" s="213">
        <v>37.25</v>
      </c>
      <c r="V4330" t="s">
        <v>1442</v>
      </c>
      <c r="W4330" t="s">
        <v>3143</v>
      </c>
      <c r="X4330" t="s">
        <v>1984</v>
      </c>
      <c r="Y4330" t="s">
        <v>3074</v>
      </c>
      <c r="Z4330" t="s">
        <v>4112</v>
      </c>
      <c r="AA4330">
        <v>611681.1</v>
      </c>
      <c r="AB4330" s="210">
        <v>37316.600694444445</v>
      </c>
      <c r="AC4330" s="210">
        <v>37376.600694444445</v>
      </c>
    </row>
    <row r="4331" spans="1:31" x14ac:dyDescent="0.2">
      <c r="A4331" s="44" t="str">
        <f t="shared" si="351"/>
        <v xml:space="preserve"> Metals Financial</v>
      </c>
      <c r="B4331" s="44" t="str">
        <f t="shared" si="352"/>
        <v/>
      </c>
      <c r="C4331" s="44" t="str">
        <f t="shared" si="353"/>
        <v>Metals</v>
      </c>
      <c r="D4331" s="44" t="str">
        <f t="shared" si="354"/>
        <v>Financial</v>
      </c>
      <c r="E4331" s="44">
        <f>IF(VLOOKUP(S4331,'DD-Lookup'!$J$6:$L$50,3,FALSE)="Monthly",(YEAR(AC4331)-YEAR(AB4331))*12+MONTH(AC4331)-MONTH(AB4331)+1,(AC4331-AB4331+1))</f>
        <v>1</v>
      </c>
      <c r="F4331" s="225">
        <f t="shared" si="355"/>
        <v>10</v>
      </c>
      <c r="G4331" s="214">
        <v>1249602</v>
      </c>
      <c r="H4331" s="210">
        <v>37026.522129629629</v>
      </c>
      <c r="I4331" t="s">
        <v>2208</v>
      </c>
      <c r="M4331" t="s">
        <v>3801</v>
      </c>
      <c r="N4331" t="s">
        <v>2682</v>
      </c>
      <c r="O4331" t="s">
        <v>2683</v>
      </c>
      <c r="Q4331" s="211">
        <v>10</v>
      </c>
      <c r="S4331" t="s">
        <v>2684</v>
      </c>
      <c r="T4331" t="s">
        <v>2685</v>
      </c>
      <c r="U4331" s="213">
        <v>1666</v>
      </c>
      <c r="V4331" t="s">
        <v>2209</v>
      </c>
      <c r="W4331" t="s">
        <v>2732</v>
      </c>
      <c r="X4331" t="s">
        <v>2688</v>
      </c>
      <c r="Y4331" t="s">
        <v>2689</v>
      </c>
      <c r="Z4331" t="s">
        <v>2690</v>
      </c>
      <c r="AA4331">
        <v>2130881</v>
      </c>
    </row>
    <row r="4332" spans="1:31" x14ac:dyDescent="0.2">
      <c r="A4332" s="44" t="str">
        <f t="shared" si="351"/>
        <v xml:space="preserve"> Metals Financial</v>
      </c>
      <c r="B4332" s="44" t="str">
        <f t="shared" si="352"/>
        <v/>
      </c>
      <c r="C4332" s="44" t="str">
        <f t="shared" si="353"/>
        <v>Metals</v>
      </c>
      <c r="D4332" s="44" t="str">
        <f t="shared" si="354"/>
        <v>Financial</v>
      </c>
      <c r="E4332" s="44">
        <f>IF(VLOOKUP(S4332,'DD-Lookup'!$J$6:$L$50,3,FALSE)="Monthly",(YEAR(AC4332)-YEAR(AB4332))*12+MONTH(AC4332)-MONTH(AB4332)+1,(AC4332-AB4332+1))</f>
        <v>1</v>
      </c>
      <c r="F4332" s="225">
        <f t="shared" si="355"/>
        <v>6</v>
      </c>
      <c r="G4332" s="214">
        <v>1249603</v>
      </c>
      <c r="H4332" s="210">
        <v>37026.522233796299</v>
      </c>
      <c r="I4332" t="s">
        <v>2623</v>
      </c>
      <c r="M4332" t="s">
        <v>3801</v>
      </c>
      <c r="N4332" t="s">
        <v>2682</v>
      </c>
      <c r="O4332" t="s">
        <v>2683</v>
      </c>
      <c r="Q4332" s="211">
        <v>6</v>
      </c>
      <c r="S4332" t="s">
        <v>2684</v>
      </c>
      <c r="T4332" t="s">
        <v>2685</v>
      </c>
      <c r="U4332" s="213">
        <v>1666</v>
      </c>
      <c r="V4332" t="s">
        <v>2789</v>
      </c>
      <c r="W4332" t="s">
        <v>2732</v>
      </c>
      <c r="X4332" t="s">
        <v>2688</v>
      </c>
      <c r="Y4332" t="s">
        <v>2689</v>
      </c>
      <c r="Z4332" t="s">
        <v>2690</v>
      </c>
      <c r="AA4332">
        <v>2130879</v>
      </c>
    </row>
    <row r="4333" spans="1:31" x14ac:dyDescent="0.2">
      <c r="A4333" s="44" t="str">
        <f t="shared" si="351"/>
        <v xml:space="preserve"> Metals Financial</v>
      </c>
      <c r="B4333" s="44" t="str">
        <f t="shared" si="352"/>
        <v/>
      </c>
      <c r="C4333" s="44" t="str">
        <f t="shared" si="353"/>
        <v>Metals</v>
      </c>
      <c r="D4333" s="44" t="str">
        <f t="shared" si="354"/>
        <v>Financial</v>
      </c>
      <c r="E4333" s="44">
        <f>IF(VLOOKUP(S4333,'DD-Lookup'!$J$6:$L$50,3,FALSE)="Monthly",(YEAR(AC4333)-YEAR(AB4333))*12+MONTH(AC4333)-MONTH(AB4333)+1,(AC4333-AB4333+1))</f>
        <v>1</v>
      </c>
      <c r="F4333" s="225">
        <f t="shared" si="355"/>
        <v>20</v>
      </c>
      <c r="G4333" s="214">
        <v>1249604</v>
      </c>
      <c r="H4333" s="210">
        <v>37026.522303240738</v>
      </c>
      <c r="I4333" t="s">
        <v>2876</v>
      </c>
      <c r="M4333" t="s">
        <v>3801</v>
      </c>
      <c r="N4333" t="s">
        <v>2782</v>
      </c>
      <c r="O4333" t="s">
        <v>2783</v>
      </c>
      <c r="P4333" s="211">
        <v>20</v>
      </c>
      <c r="S4333" t="s">
        <v>2684</v>
      </c>
      <c r="T4333" t="s">
        <v>2685</v>
      </c>
      <c r="U4333" s="213">
        <v>1508</v>
      </c>
      <c r="V4333" t="s">
        <v>2877</v>
      </c>
      <c r="W4333" t="s">
        <v>2732</v>
      </c>
      <c r="X4333" t="s">
        <v>2688</v>
      </c>
      <c r="Y4333" t="s">
        <v>2689</v>
      </c>
      <c r="Z4333" t="s">
        <v>2690</v>
      </c>
      <c r="AA4333">
        <v>2130877</v>
      </c>
    </row>
    <row r="4334" spans="1:31" x14ac:dyDescent="0.2">
      <c r="A4334" s="44" t="str">
        <f t="shared" si="351"/>
        <v xml:space="preserve"> Natural Gas Financial</v>
      </c>
      <c r="B4334" s="44" t="str">
        <f t="shared" si="352"/>
        <v/>
      </c>
      <c r="C4334" s="44" t="str">
        <f t="shared" si="353"/>
        <v>Natural Gas</v>
      </c>
      <c r="D4334" s="44" t="str">
        <f t="shared" si="354"/>
        <v>Financial</v>
      </c>
      <c r="E4334" s="44">
        <f>IF(VLOOKUP(S4334,'DD-Lookup'!$J$6:$L$50,3,FALSE)="Monthly",(YEAR(AC4334)-YEAR(AB4334))*12+MONTH(AC4334)-MONTH(AB4334)+1,(AC4334-AB4334+1))</f>
        <v>31</v>
      </c>
      <c r="F4334" s="225">
        <f t="shared" si="355"/>
        <v>155000</v>
      </c>
      <c r="G4334" s="214">
        <v>1249605</v>
      </c>
      <c r="H4334" s="210">
        <v>37026.522569444445</v>
      </c>
      <c r="I4334" t="s">
        <v>1392</v>
      </c>
      <c r="M4334" t="s">
        <v>3795</v>
      </c>
      <c r="N4334" t="s">
        <v>2304</v>
      </c>
      <c r="O4334" t="s">
        <v>469</v>
      </c>
      <c r="Q4334" s="211">
        <v>5000</v>
      </c>
      <c r="S4334" t="s">
        <v>3796</v>
      </c>
      <c r="T4334" t="s">
        <v>2685</v>
      </c>
      <c r="U4334" s="213">
        <v>-0.32500000000000001</v>
      </c>
      <c r="V4334" t="s">
        <v>419</v>
      </c>
      <c r="W4334" t="s">
        <v>2306</v>
      </c>
      <c r="X4334" t="s">
        <v>2307</v>
      </c>
      <c r="Y4334" t="s">
        <v>2803</v>
      </c>
      <c r="Z4334" t="s">
        <v>4118</v>
      </c>
      <c r="AA4334" t="s">
        <v>470</v>
      </c>
      <c r="AB4334" s="210">
        <v>37073.875</v>
      </c>
      <c r="AC4334" s="210">
        <v>37103.875</v>
      </c>
    </row>
    <row r="4335" spans="1:31" x14ac:dyDescent="0.2">
      <c r="A4335" s="44" t="str">
        <f t="shared" si="351"/>
        <v>US Natural Gas Financial</v>
      </c>
      <c r="B4335" s="44" t="str">
        <f t="shared" si="352"/>
        <v>US</v>
      </c>
      <c r="C4335" s="44" t="str">
        <f t="shared" si="353"/>
        <v>Natural Gas</v>
      </c>
      <c r="D4335" s="44" t="str">
        <f t="shared" si="354"/>
        <v>Financial</v>
      </c>
      <c r="E4335" s="44">
        <f>IF(VLOOKUP(S4335,'DD-Lookup'!$J$6:$L$50,3,FALSE)="Monthly",(YEAR(AC4335)-YEAR(AB4335))*12+MONTH(AC4335)-MONTH(AB4335)+1,(AC4335-AB4335+1))</f>
        <v>30</v>
      </c>
      <c r="F4335" s="225">
        <f t="shared" si="355"/>
        <v>150000</v>
      </c>
      <c r="G4335" s="214">
        <v>1249606</v>
      </c>
      <c r="H4335" s="210">
        <v>37026.522638888891</v>
      </c>
      <c r="I4335" t="s">
        <v>3674</v>
      </c>
      <c r="M4335" t="s">
        <v>3795</v>
      </c>
      <c r="N4335" t="s">
        <v>3303</v>
      </c>
      <c r="O4335" t="s">
        <v>471</v>
      </c>
      <c r="Q4335" s="211">
        <v>5000</v>
      </c>
      <c r="S4335" t="s">
        <v>3796</v>
      </c>
      <c r="T4335" t="s">
        <v>2685</v>
      </c>
      <c r="U4335" s="213">
        <v>2.95</v>
      </c>
      <c r="V4335" t="s">
        <v>1361</v>
      </c>
      <c r="W4335" t="s">
        <v>3641</v>
      </c>
      <c r="X4335" t="s">
        <v>3642</v>
      </c>
      <c r="Y4335" t="s">
        <v>2803</v>
      </c>
      <c r="Z4335" t="s">
        <v>4117</v>
      </c>
      <c r="AA4335" t="s">
        <v>472</v>
      </c>
      <c r="AB4335" s="210">
        <v>37043.875</v>
      </c>
      <c r="AC4335" s="210">
        <v>37072.875</v>
      </c>
      <c r="AD4335">
        <f>(AC4335-AB4335+1)*SUM(P4335:Q4335)</f>
        <v>150000</v>
      </c>
    </row>
    <row r="4336" spans="1:31" x14ac:dyDescent="0.2">
      <c r="A4336" s="44" t="str">
        <f t="shared" si="351"/>
        <v>US Natural Gas Financial</v>
      </c>
      <c r="B4336" s="44" t="str">
        <f t="shared" si="352"/>
        <v>US</v>
      </c>
      <c r="C4336" s="44" t="str">
        <f t="shared" si="353"/>
        <v>Natural Gas</v>
      </c>
      <c r="D4336" s="44" t="str">
        <f t="shared" si="354"/>
        <v>Financial</v>
      </c>
      <c r="E4336" s="44">
        <f>IF(VLOOKUP(S4336,'DD-Lookup'!$J$6:$L$50,3,FALSE)="Monthly",(YEAR(AC4336)-YEAR(AB4336))*12+MONTH(AC4336)-MONTH(AB4336)+1,(AC4336-AB4336+1))</f>
        <v>151</v>
      </c>
      <c r="F4336" s="225">
        <f t="shared" si="355"/>
        <v>377500</v>
      </c>
      <c r="G4336" s="214">
        <v>1249607</v>
      </c>
      <c r="H4336" s="210">
        <v>37026.523078703707</v>
      </c>
      <c r="I4336" t="s">
        <v>3551</v>
      </c>
      <c r="M4336" t="s">
        <v>3795</v>
      </c>
      <c r="N4336" t="s">
        <v>3247</v>
      </c>
      <c r="O4336" t="s">
        <v>3346</v>
      </c>
      <c r="Q4336" s="211">
        <v>2500</v>
      </c>
      <c r="S4336" t="s">
        <v>3796</v>
      </c>
      <c r="T4336" t="s">
        <v>2685</v>
      </c>
      <c r="U4336" s="213">
        <v>5</v>
      </c>
      <c r="V4336" t="s">
        <v>3552</v>
      </c>
      <c r="W4336" t="s">
        <v>3975</v>
      </c>
      <c r="X4336" t="s">
        <v>3250</v>
      </c>
      <c r="Y4336" t="s">
        <v>2803</v>
      </c>
      <c r="Z4336" t="s">
        <v>4117</v>
      </c>
      <c r="AA4336" t="s">
        <v>473</v>
      </c>
      <c r="AB4336" s="210">
        <v>37196</v>
      </c>
      <c r="AC4336" s="210">
        <v>37346</v>
      </c>
      <c r="AD4336">
        <f>(AC4336-AB4336+1)*SUM(P4336:Q4336)</f>
        <v>377500</v>
      </c>
    </row>
    <row r="4337" spans="1:30" x14ac:dyDescent="0.2">
      <c r="A4337" s="44" t="str">
        <f t="shared" si="351"/>
        <v>US Power Physical</v>
      </c>
      <c r="B4337" s="44" t="str">
        <f t="shared" si="352"/>
        <v>US</v>
      </c>
      <c r="C4337" s="44" t="str">
        <f t="shared" si="353"/>
        <v>Power</v>
      </c>
      <c r="D4337" s="44" t="str">
        <f t="shared" si="354"/>
        <v>Physical</v>
      </c>
      <c r="E4337" s="44">
        <f>IF(VLOOKUP(S4337,'DD-Lookup'!$J$6:$L$50,3,FALSE)="Monthly",(YEAR(AC4337)-YEAR(AB4337))*12+MONTH(AC4337)-MONTH(AB4337)+1,(AC4337-AB4337+1))</f>
        <v>15</v>
      </c>
      <c r="F4337" s="225">
        <f t="shared" si="355"/>
        <v>375</v>
      </c>
      <c r="G4337" s="214">
        <v>1249609</v>
      </c>
      <c r="H4337" s="210">
        <v>37026.523333333331</v>
      </c>
      <c r="I4337" t="s">
        <v>3234</v>
      </c>
      <c r="M4337" t="s">
        <v>3886</v>
      </c>
      <c r="N4337" t="s">
        <v>3650</v>
      </c>
      <c r="O4337" t="s">
        <v>98</v>
      </c>
      <c r="Q4337" s="211">
        <v>25</v>
      </c>
      <c r="S4337" t="s">
        <v>3794</v>
      </c>
      <c r="T4337" t="s">
        <v>2685</v>
      </c>
      <c r="U4337" s="213">
        <v>250</v>
      </c>
      <c r="V4337" t="s">
        <v>1208</v>
      </c>
      <c r="W4337" t="s">
        <v>3672</v>
      </c>
      <c r="X4337" t="s">
        <v>3654</v>
      </c>
      <c r="Y4337" t="s">
        <v>3074</v>
      </c>
      <c r="Z4337" t="s">
        <v>4112</v>
      </c>
      <c r="AA4337">
        <v>611638.1</v>
      </c>
      <c r="AB4337" s="210">
        <v>37028.875</v>
      </c>
      <c r="AC4337" s="210">
        <v>37042.875</v>
      </c>
    </row>
    <row r="4338" spans="1:30" x14ac:dyDescent="0.2">
      <c r="A4338" s="44" t="str">
        <f t="shared" si="351"/>
        <v>US Crude Financial</v>
      </c>
      <c r="B4338" s="44" t="str">
        <f t="shared" si="352"/>
        <v>US</v>
      </c>
      <c r="C4338" s="44" t="str">
        <f t="shared" si="353"/>
        <v>Crude</v>
      </c>
      <c r="D4338" s="44" t="str">
        <f t="shared" si="354"/>
        <v>Financial</v>
      </c>
      <c r="E4338" s="44">
        <f>IF(VLOOKUP(S4338,'DD-Lookup'!$J$6:$L$50,3,FALSE)="Monthly",(YEAR(AC4338)-YEAR(AB4338))*12+MONTH(AC4338)-MONTH(AB4338)+1,(AC4338-AB4338+1))</f>
        <v>1</v>
      </c>
      <c r="F4338" s="225">
        <f t="shared" si="355"/>
        <v>50000</v>
      </c>
      <c r="G4338" s="214">
        <v>1249612</v>
      </c>
      <c r="H4338" s="210">
        <v>37026.524398148147</v>
      </c>
      <c r="I4338" t="s">
        <v>3045</v>
      </c>
      <c r="M4338" t="s">
        <v>4216</v>
      </c>
      <c r="N4338" t="s">
        <v>3046</v>
      </c>
      <c r="O4338" t="s">
        <v>3047</v>
      </c>
      <c r="Q4338" s="211">
        <v>50000</v>
      </c>
      <c r="S4338" t="s">
        <v>3802</v>
      </c>
      <c r="T4338" t="s">
        <v>2685</v>
      </c>
      <c r="U4338" s="213">
        <v>28.84</v>
      </c>
      <c r="V4338" t="s">
        <v>3575</v>
      </c>
      <c r="W4338" t="s">
        <v>3049</v>
      </c>
      <c r="X4338" t="s">
        <v>3050</v>
      </c>
      <c r="Y4338" t="s">
        <v>2803</v>
      </c>
      <c r="Z4338" t="s">
        <v>4117</v>
      </c>
      <c r="AA4338" t="s">
        <v>474</v>
      </c>
      <c r="AB4338" s="210">
        <v>37043</v>
      </c>
      <c r="AC4338" s="210">
        <v>37072</v>
      </c>
    </row>
    <row r="4339" spans="1:30" x14ac:dyDescent="0.2">
      <c r="A4339" s="44" t="str">
        <f t="shared" si="351"/>
        <v>US Crude Financial</v>
      </c>
      <c r="B4339" s="44" t="str">
        <f t="shared" si="352"/>
        <v>US</v>
      </c>
      <c r="C4339" s="44" t="str">
        <f t="shared" si="353"/>
        <v>Crude</v>
      </c>
      <c r="D4339" s="44" t="str">
        <f t="shared" si="354"/>
        <v>Financial</v>
      </c>
      <c r="E4339" s="44">
        <f>IF(VLOOKUP(S4339,'DD-Lookup'!$J$6:$L$50,3,FALSE)="Monthly",(YEAR(AC4339)-YEAR(AB4339))*12+MONTH(AC4339)-MONTH(AB4339)+1,(AC4339-AB4339+1))</f>
        <v>1</v>
      </c>
      <c r="F4339" s="225">
        <f t="shared" si="355"/>
        <v>50000</v>
      </c>
      <c r="G4339" s="214">
        <v>1249613</v>
      </c>
      <c r="H4339" s="210">
        <v>37026.524814814817</v>
      </c>
      <c r="I4339" t="s">
        <v>3045</v>
      </c>
      <c r="M4339" t="s">
        <v>4216</v>
      </c>
      <c r="N4339" t="s">
        <v>3046</v>
      </c>
      <c r="O4339" t="s">
        <v>3047</v>
      </c>
      <c r="Q4339" s="211">
        <v>50000</v>
      </c>
      <c r="S4339" t="s">
        <v>3802</v>
      </c>
      <c r="T4339" t="s">
        <v>2685</v>
      </c>
      <c r="U4339" s="213">
        <v>28.88</v>
      </c>
      <c r="V4339" t="s">
        <v>3048</v>
      </c>
      <c r="W4339" t="s">
        <v>3049</v>
      </c>
      <c r="X4339" t="s">
        <v>3050</v>
      </c>
      <c r="Y4339" t="s">
        <v>2803</v>
      </c>
      <c r="Z4339" t="s">
        <v>4117</v>
      </c>
      <c r="AA4339" t="s">
        <v>475</v>
      </c>
      <c r="AB4339" s="210">
        <v>37043</v>
      </c>
      <c r="AC4339" s="210">
        <v>37072</v>
      </c>
    </row>
    <row r="4340" spans="1:30" x14ac:dyDescent="0.2">
      <c r="A4340" s="44" t="str">
        <f t="shared" si="351"/>
        <v>US Natural Gas Financial</v>
      </c>
      <c r="B4340" s="44" t="str">
        <f t="shared" si="352"/>
        <v>US</v>
      </c>
      <c r="C4340" s="44" t="str">
        <f t="shared" si="353"/>
        <v>Natural Gas</v>
      </c>
      <c r="D4340" s="44" t="str">
        <f t="shared" si="354"/>
        <v>Financial</v>
      </c>
      <c r="E4340" s="44">
        <f>IF(VLOOKUP(S4340,'DD-Lookup'!$J$6:$L$50,3,FALSE)="Monthly",(YEAR(AC4340)-YEAR(AB4340))*12+MONTH(AC4340)-MONTH(AB4340)+1,(AC4340-AB4340+1))</f>
        <v>151</v>
      </c>
      <c r="F4340" s="225">
        <f t="shared" si="355"/>
        <v>377500</v>
      </c>
      <c r="G4340" s="214">
        <v>1249614</v>
      </c>
      <c r="H4340" s="210">
        <v>37026.524861111109</v>
      </c>
      <c r="I4340" t="s">
        <v>3093</v>
      </c>
      <c r="M4340" t="s">
        <v>3795</v>
      </c>
      <c r="N4340" t="s">
        <v>3247</v>
      </c>
      <c r="O4340" t="s">
        <v>3346</v>
      </c>
      <c r="Q4340" s="211">
        <v>2500</v>
      </c>
      <c r="S4340" t="s">
        <v>3796</v>
      </c>
      <c r="T4340" t="s">
        <v>2685</v>
      </c>
      <c r="U4340" s="213">
        <v>5.0049999999999999</v>
      </c>
      <c r="V4340" t="s">
        <v>1126</v>
      </c>
      <c r="W4340" t="s">
        <v>3975</v>
      </c>
      <c r="X4340" t="s">
        <v>3250</v>
      </c>
      <c r="Y4340" t="s">
        <v>2803</v>
      </c>
      <c r="Z4340" t="s">
        <v>4117</v>
      </c>
      <c r="AA4340" t="s">
        <v>476</v>
      </c>
      <c r="AB4340" s="210">
        <v>37196</v>
      </c>
      <c r="AC4340" s="210">
        <v>37346</v>
      </c>
      <c r="AD4340">
        <f>(AC4340-AB4340+1)*SUM(P4340:Q4340)</f>
        <v>377500</v>
      </c>
    </row>
    <row r="4341" spans="1:30" x14ac:dyDescent="0.2">
      <c r="A4341" s="44" t="str">
        <f t="shared" si="351"/>
        <v>US Natural Gas Financial</v>
      </c>
      <c r="B4341" s="44" t="str">
        <f t="shared" si="352"/>
        <v>US</v>
      </c>
      <c r="C4341" s="44" t="str">
        <f t="shared" si="353"/>
        <v>Natural Gas</v>
      </c>
      <c r="D4341" s="44" t="str">
        <f t="shared" si="354"/>
        <v>Financial</v>
      </c>
      <c r="E4341" s="44">
        <f>IF(VLOOKUP(S4341,'DD-Lookup'!$J$6:$L$50,3,FALSE)="Monthly",(YEAR(AC4341)-YEAR(AB4341))*12+MONTH(AC4341)-MONTH(AB4341)+1,(AC4341-AB4341+1))</f>
        <v>151</v>
      </c>
      <c r="F4341" s="225">
        <f t="shared" si="355"/>
        <v>377500</v>
      </c>
      <c r="G4341" s="214">
        <v>1249616</v>
      </c>
      <c r="H4341" s="210">
        <v>37026.524895833332</v>
      </c>
      <c r="I4341" t="s">
        <v>3045</v>
      </c>
      <c r="M4341" t="s">
        <v>3795</v>
      </c>
      <c r="N4341" t="s">
        <v>3247</v>
      </c>
      <c r="O4341" t="s">
        <v>3346</v>
      </c>
      <c r="Q4341" s="211">
        <v>2500</v>
      </c>
      <c r="S4341" t="s">
        <v>3796</v>
      </c>
      <c r="T4341" t="s">
        <v>2685</v>
      </c>
      <c r="U4341" s="213">
        <v>5.0049999999999999</v>
      </c>
      <c r="V4341" t="s">
        <v>1428</v>
      </c>
      <c r="W4341" t="s">
        <v>3975</v>
      </c>
      <c r="X4341" t="s">
        <v>3250</v>
      </c>
      <c r="Y4341" t="s">
        <v>2803</v>
      </c>
      <c r="Z4341" t="s">
        <v>4117</v>
      </c>
      <c r="AA4341" t="s">
        <v>477</v>
      </c>
      <c r="AB4341" s="210">
        <v>37196</v>
      </c>
      <c r="AC4341" s="210">
        <v>37346</v>
      </c>
      <c r="AD4341">
        <f>(AC4341-AB4341+1)*SUM(P4341:Q4341)</f>
        <v>377500</v>
      </c>
    </row>
    <row r="4342" spans="1:30" x14ac:dyDescent="0.2">
      <c r="A4342" s="44" t="str">
        <f t="shared" si="351"/>
        <v>US Power Physical</v>
      </c>
      <c r="B4342" s="44" t="str">
        <f t="shared" si="352"/>
        <v>US</v>
      </c>
      <c r="C4342" s="44" t="str">
        <f t="shared" si="353"/>
        <v>Power</v>
      </c>
      <c r="D4342" s="44" t="str">
        <f t="shared" si="354"/>
        <v>Physical</v>
      </c>
      <c r="E4342" s="44">
        <f>IF(VLOOKUP(S4342,'DD-Lookup'!$J$6:$L$50,3,FALSE)="Monthly",(YEAR(AC4342)-YEAR(AB4342))*12+MONTH(AC4342)-MONTH(AB4342)+1,(AC4342-AB4342+1))</f>
        <v>31</v>
      </c>
      <c r="F4342" s="225">
        <f t="shared" si="355"/>
        <v>775</v>
      </c>
      <c r="G4342" s="214">
        <v>1249615</v>
      </c>
      <c r="H4342" s="210">
        <v>37026.524895833332</v>
      </c>
      <c r="I4342" t="s">
        <v>3086</v>
      </c>
      <c r="M4342" t="s">
        <v>3886</v>
      </c>
      <c r="N4342" t="s">
        <v>3645</v>
      </c>
      <c r="O4342" t="s">
        <v>1965</v>
      </c>
      <c r="Q4342" s="211">
        <v>25</v>
      </c>
      <c r="S4342" t="s">
        <v>3794</v>
      </c>
      <c r="T4342" t="s">
        <v>2685</v>
      </c>
      <c r="U4342" s="213">
        <v>360</v>
      </c>
      <c r="V4342" t="s">
        <v>1022</v>
      </c>
      <c r="W4342" t="s">
        <v>1204</v>
      </c>
      <c r="X4342" t="s">
        <v>3649</v>
      </c>
      <c r="Y4342" t="s">
        <v>3074</v>
      </c>
      <c r="Z4342" t="s">
        <v>4112</v>
      </c>
      <c r="AA4342">
        <v>611641.1</v>
      </c>
      <c r="AB4342" s="210">
        <v>37073.875</v>
      </c>
      <c r="AC4342" s="210">
        <v>37103.875</v>
      </c>
    </row>
    <row r="4343" spans="1:30" x14ac:dyDescent="0.2">
      <c r="A4343" s="44" t="str">
        <f t="shared" si="351"/>
        <v>US Natural Gas Financial</v>
      </c>
      <c r="B4343" s="44" t="str">
        <f t="shared" si="352"/>
        <v>US</v>
      </c>
      <c r="C4343" s="44" t="str">
        <f t="shared" si="353"/>
        <v>Natural Gas</v>
      </c>
      <c r="D4343" s="44" t="str">
        <f t="shared" si="354"/>
        <v>Financial</v>
      </c>
      <c r="E4343" s="44">
        <f>IF(VLOOKUP(S4343,'DD-Lookup'!$J$6:$L$50,3,FALSE)="Monthly",(YEAR(AC4343)-YEAR(AB4343))*12+MONTH(AC4343)-MONTH(AB4343)+1,(AC4343-AB4343+1))</f>
        <v>153</v>
      </c>
      <c r="F4343" s="225">
        <f t="shared" si="355"/>
        <v>765000</v>
      </c>
      <c r="G4343" s="214">
        <v>1249618</v>
      </c>
      <c r="H4343" s="210">
        <v>37026.525081018517</v>
      </c>
      <c r="I4343" t="s">
        <v>3473</v>
      </c>
      <c r="M4343" t="s">
        <v>3795</v>
      </c>
      <c r="N4343" t="s">
        <v>3247</v>
      </c>
      <c r="O4343" t="s">
        <v>3430</v>
      </c>
      <c r="P4343" s="211">
        <v>5000</v>
      </c>
      <c r="S4343" t="s">
        <v>3796</v>
      </c>
      <c r="T4343" t="s">
        <v>2685</v>
      </c>
      <c r="U4343" s="213">
        <v>4.71</v>
      </c>
      <c r="V4343" t="s">
        <v>1381</v>
      </c>
      <c r="W4343" t="s">
        <v>3975</v>
      </c>
      <c r="X4343" t="s">
        <v>3250</v>
      </c>
      <c r="Y4343" t="s">
        <v>2803</v>
      </c>
      <c r="Z4343" t="s">
        <v>4117</v>
      </c>
      <c r="AA4343" t="s">
        <v>478</v>
      </c>
      <c r="AB4343" s="210">
        <v>37043</v>
      </c>
      <c r="AC4343" s="210">
        <v>37195</v>
      </c>
      <c r="AD4343">
        <f>(AC4343-AB4343+1)*SUM(P4343:Q4343)</f>
        <v>765000</v>
      </c>
    </row>
    <row r="4344" spans="1:30" x14ac:dyDescent="0.2">
      <c r="A4344" s="44" t="str">
        <f t="shared" si="351"/>
        <v>US Power Physical</v>
      </c>
      <c r="B4344" s="44" t="str">
        <f t="shared" si="352"/>
        <v>US</v>
      </c>
      <c r="C4344" s="44" t="str">
        <f t="shared" si="353"/>
        <v>Power</v>
      </c>
      <c r="D4344" s="44" t="str">
        <f t="shared" si="354"/>
        <v>Physical</v>
      </c>
      <c r="E4344" s="44">
        <f>IF(VLOOKUP(S4344,'DD-Lookup'!$J$6:$L$50,3,FALSE)="Monthly",(YEAR(AC4344)-YEAR(AB4344))*12+MONTH(AC4344)-MONTH(AB4344)+1,(AC4344-AB4344+1))</f>
        <v>15</v>
      </c>
      <c r="F4344" s="225">
        <f t="shared" si="355"/>
        <v>375</v>
      </c>
      <c r="G4344" s="214">
        <v>1249619</v>
      </c>
      <c r="H4344" s="210">
        <v>37026.525104166663</v>
      </c>
      <c r="I4344" t="s">
        <v>3086</v>
      </c>
      <c r="M4344" t="s">
        <v>3886</v>
      </c>
      <c r="N4344" t="s">
        <v>3650</v>
      </c>
      <c r="O4344" t="s">
        <v>2321</v>
      </c>
      <c r="Q4344" s="211">
        <v>25</v>
      </c>
      <c r="S4344" t="s">
        <v>3794</v>
      </c>
      <c r="T4344" t="s">
        <v>2685</v>
      </c>
      <c r="U4344" s="213">
        <v>222</v>
      </c>
      <c r="V4344" t="s">
        <v>3662</v>
      </c>
      <c r="W4344" t="s">
        <v>3672</v>
      </c>
      <c r="X4344" t="s">
        <v>3654</v>
      </c>
      <c r="Y4344" t="s">
        <v>3074</v>
      </c>
      <c r="Z4344" t="s">
        <v>4112</v>
      </c>
      <c r="AA4344">
        <v>611645.1</v>
      </c>
      <c r="AB4344" s="210">
        <v>37028.875</v>
      </c>
      <c r="AC4344" s="210">
        <v>37042.875</v>
      </c>
    </row>
    <row r="4345" spans="1:30" x14ac:dyDescent="0.2">
      <c r="A4345" s="44" t="str">
        <f t="shared" si="351"/>
        <v>US Power Physical</v>
      </c>
      <c r="B4345" s="44" t="str">
        <f t="shared" si="352"/>
        <v>US</v>
      </c>
      <c r="C4345" s="44" t="str">
        <f t="shared" si="353"/>
        <v>Power</v>
      </c>
      <c r="D4345" s="44" t="str">
        <f t="shared" si="354"/>
        <v>Physical</v>
      </c>
      <c r="E4345" s="44">
        <f>IF(VLOOKUP(S4345,'DD-Lookup'!$J$6:$L$50,3,FALSE)="Monthly",(YEAR(AC4345)-YEAR(AB4345))*12+MONTH(AC4345)-MONTH(AB4345)+1,(AC4345-AB4345+1))</f>
        <v>15</v>
      </c>
      <c r="F4345" s="225">
        <f t="shared" si="355"/>
        <v>375</v>
      </c>
      <c r="G4345" s="214">
        <v>1249623</v>
      </c>
      <c r="H4345" s="210">
        <v>37026.525266203702</v>
      </c>
      <c r="I4345" t="s">
        <v>3093</v>
      </c>
      <c r="M4345" t="s">
        <v>3886</v>
      </c>
      <c r="N4345" t="s">
        <v>3650</v>
      </c>
      <c r="O4345" t="s">
        <v>479</v>
      </c>
      <c r="Q4345" s="211">
        <v>25</v>
      </c>
      <c r="S4345" t="s">
        <v>3794</v>
      </c>
      <c r="T4345" t="s">
        <v>2685</v>
      </c>
      <c r="U4345" s="213">
        <v>90</v>
      </c>
      <c r="V4345" t="s">
        <v>3728</v>
      </c>
      <c r="W4345" t="s">
        <v>3672</v>
      </c>
      <c r="X4345" t="s">
        <v>3654</v>
      </c>
      <c r="Y4345" t="s">
        <v>3074</v>
      </c>
      <c r="Z4345" t="s">
        <v>4112</v>
      </c>
      <c r="AA4345">
        <v>611650.1</v>
      </c>
      <c r="AB4345" s="210">
        <v>37028.875</v>
      </c>
      <c r="AC4345" s="210">
        <v>37042.875</v>
      </c>
    </row>
    <row r="4346" spans="1:30" x14ac:dyDescent="0.2">
      <c r="A4346" s="44" t="str">
        <f t="shared" si="351"/>
        <v>US Natural Gas Financial</v>
      </c>
      <c r="B4346" s="44" t="str">
        <f t="shared" si="352"/>
        <v>US</v>
      </c>
      <c r="C4346" s="44" t="str">
        <f t="shared" si="353"/>
        <v>Natural Gas</v>
      </c>
      <c r="D4346" s="44" t="str">
        <f t="shared" si="354"/>
        <v>Financial</v>
      </c>
      <c r="E4346" s="44">
        <f>IF(VLOOKUP(S4346,'DD-Lookup'!$J$6:$L$50,3,FALSE)="Monthly",(YEAR(AC4346)-YEAR(AB4346))*12+MONTH(AC4346)-MONTH(AB4346)+1,(AC4346-AB4346+1))</f>
        <v>153</v>
      </c>
      <c r="F4346" s="225">
        <f t="shared" si="355"/>
        <v>765000</v>
      </c>
      <c r="G4346" s="214">
        <v>1249625</v>
      </c>
      <c r="H4346" s="210">
        <v>37026.52547453704</v>
      </c>
      <c r="I4346" t="s">
        <v>3396</v>
      </c>
      <c r="M4346" t="s">
        <v>3795</v>
      </c>
      <c r="N4346" t="s">
        <v>3247</v>
      </c>
      <c r="O4346" t="s">
        <v>3430</v>
      </c>
      <c r="P4346" s="211">
        <v>5000</v>
      </c>
      <c r="S4346" t="s">
        <v>3796</v>
      </c>
      <c r="T4346" t="s">
        <v>2685</v>
      </c>
      <c r="U4346" s="213">
        <v>4.71</v>
      </c>
      <c r="V4346" t="s">
        <v>480</v>
      </c>
      <c r="W4346" t="s">
        <v>3975</v>
      </c>
      <c r="X4346" t="s">
        <v>3250</v>
      </c>
      <c r="Y4346" t="s">
        <v>2803</v>
      </c>
      <c r="Z4346" t="s">
        <v>4117</v>
      </c>
      <c r="AA4346" t="s">
        <v>481</v>
      </c>
      <c r="AB4346" s="210">
        <v>37043</v>
      </c>
      <c r="AC4346" s="210">
        <v>37195</v>
      </c>
      <c r="AD4346">
        <f>(AC4346-AB4346+1)*SUM(P4346:Q4346)</f>
        <v>765000</v>
      </c>
    </row>
    <row r="4347" spans="1:30" x14ac:dyDescent="0.2">
      <c r="A4347" s="44" t="str">
        <f t="shared" si="351"/>
        <v>US Crude Financial</v>
      </c>
      <c r="B4347" s="44" t="str">
        <f t="shared" si="352"/>
        <v>US</v>
      </c>
      <c r="C4347" s="44" t="str">
        <f t="shared" si="353"/>
        <v>Crude</v>
      </c>
      <c r="D4347" s="44" t="str">
        <f t="shared" si="354"/>
        <v>Financial</v>
      </c>
      <c r="E4347" s="44">
        <f>IF(VLOOKUP(S4347,'DD-Lookup'!$J$6:$L$50,3,FALSE)="Monthly",(YEAR(AC4347)-YEAR(AB4347))*12+MONTH(AC4347)-MONTH(AB4347)+1,(AC4347-AB4347+1))</f>
        <v>1</v>
      </c>
      <c r="F4347" s="225">
        <f t="shared" si="355"/>
        <v>50000</v>
      </c>
      <c r="G4347" s="214">
        <v>1249626</v>
      </c>
      <c r="H4347" s="210">
        <v>37026.525648148148</v>
      </c>
      <c r="I4347" t="s">
        <v>3045</v>
      </c>
      <c r="M4347" t="s">
        <v>4216</v>
      </c>
      <c r="N4347" t="s">
        <v>3046</v>
      </c>
      <c r="O4347" t="s">
        <v>3047</v>
      </c>
      <c r="Q4347" s="211">
        <v>50000</v>
      </c>
      <c r="S4347" t="s">
        <v>3802</v>
      </c>
      <c r="T4347" t="s">
        <v>2685</v>
      </c>
      <c r="U4347" s="213">
        <v>28.88</v>
      </c>
      <c r="V4347" t="s">
        <v>3048</v>
      </c>
      <c r="W4347" t="s">
        <v>3049</v>
      </c>
      <c r="X4347" t="s">
        <v>3050</v>
      </c>
      <c r="Y4347" t="s">
        <v>2803</v>
      </c>
      <c r="Z4347" t="s">
        <v>4117</v>
      </c>
      <c r="AA4347" t="s">
        <v>482</v>
      </c>
      <c r="AB4347" s="210">
        <v>37043</v>
      </c>
      <c r="AC4347" s="210">
        <v>37072</v>
      </c>
    </row>
    <row r="4348" spans="1:30" x14ac:dyDescent="0.2">
      <c r="A4348" s="44" t="str">
        <f t="shared" si="351"/>
        <v>US Natural Gas Financial</v>
      </c>
      <c r="B4348" s="44" t="str">
        <f t="shared" si="352"/>
        <v>US</v>
      </c>
      <c r="C4348" s="44" t="str">
        <f t="shared" si="353"/>
        <v>Natural Gas</v>
      </c>
      <c r="D4348" s="44" t="str">
        <f t="shared" si="354"/>
        <v>Financial</v>
      </c>
      <c r="E4348" s="44">
        <f>IF(VLOOKUP(S4348,'DD-Lookup'!$J$6:$L$50,3,FALSE)="Monthly",(YEAR(AC4348)-YEAR(AB4348))*12+MONTH(AC4348)-MONTH(AB4348)+1,(AC4348-AB4348+1))</f>
        <v>30</v>
      </c>
      <c r="F4348" s="225">
        <f t="shared" si="355"/>
        <v>300000</v>
      </c>
      <c r="G4348" s="214">
        <v>1249628</v>
      </c>
      <c r="H4348" s="210">
        <v>37026.525891203702</v>
      </c>
      <c r="I4348" t="s">
        <v>3396</v>
      </c>
      <c r="M4348" t="s">
        <v>3795</v>
      </c>
      <c r="N4348" t="s">
        <v>3247</v>
      </c>
      <c r="O4348" t="s">
        <v>3248</v>
      </c>
      <c r="P4348" s="211">
        <v>10000</v>
      </c>
      <c r="S4348" t="s">
        <v>3796</v>
      </c>
      <c r="T4348" t="s">
        <v>2685</v>
      </c>
      <c r="U4348" s="213">
        <v>4.6050000000000004</v>
      </c>
      <c r="V4348" t="s">
        <v>2019</v>
      </c>
      <c r="W4348" t="s">
        <v>3975</v>
      </c>
      <c r="X4348" t="s">
        <v>3250</v>
      </c>
      <c r="Y4348" t="s">
        <v>2803</v>
      </c>
      <c r="Z4348" t="s">
        <v>4117</v>
      </c>
      <c r="AA4348" t="s">
        <v>483</v>
      </c>
      <c r="AB4348" s="210">
        <v>37043.875</v>
      </c>
      <c r="AC4348" s="210">
        <v>37072.875</v>
      </c>
      <c r="AD4348">
        <f>(AC4348-AB4348+1)*SUM(P4348:Q4348)</f>
        <v>300000</v>
      </c>
    </row>
    <row r="4349" spans="1:30" x14ac:dyDescent="0.2">
      <c r="A4349" s="44" t="str">
        <f t="shared" si="351"/>
        <v>US Crude Financial</v>
      </c>
      <c r="B4349" s="44" t="str">
        <f t="shared" si="352"/>
        <v>US</v>
      </c>
      <c r="C4349" s="44" t="str">
        <f t="shared" si="353"/>
        <v>Crude</v>
      </c>
      <c r="D4349" s="44" t="str">
        <f t="shared" si="354"/>
        <v>Financial</v>
      </c>
      <c r="E4349" s="44">
        <f>IF(VLOOKUP(S4349,'DD-Lookup'!$J$6:$L$50,3,FALSE)="Monthly",(YEAR(AC4349)-YEAR(AB4349))*12+MONTH(AC4349)-MONTH(AB4349)+1,(AC4349-AB4349+1))</f>
        <v>1</v>
      </c>
      <c r="F4349" s="225">
        <f t="shared" si="355"/>
        <v>25000</v>
      </c>
      <c r="G4349" s="214">
        <v>1249629</v>
      </c>
      <c r="H4349" s="210">
        <v>37026.526053240741</v>
      </c>
      <c r="I4349" t="s">
        <v>3045</v>
      </c>
      <c r="M4349" t="s">
        <v>4216</v>
      </c>
      <c r="N4349" t="s">
        <v>3046</v>
      </c>
      <c r="O4349" t="s">
        <v>3047</v>
      </c>
      <c r="P4349" s="211">
        <v>25000</v>
      </c>
      <c r="S4349" t="s">
        <v>3802</v>
      </c>
      <c r="T4349" t="s">
        <v>2685</v>
      </c>
      <c r="U4349" s="213">
        <v>28.86</v>
      </c>
      <c r="V4349" t="s">
        <v>3575</v>
      </c>
      <c r="W4349" t="s">
        <v>3049</v>
      </c>
      <c r="X4349" t="s">
        <v>3050</v>
      </c>
      <c r="Y4349" t="s">
        <v>2803</v>
      </c>
      <c r="Z4349" t="s">
        <v>4117</v>
      </c>
      <c r="AA4349" t="s">
        <v>484</v>
      </c>
      <c r="AB4349" s="210">
        <v>37043</v>
      </c>
      <c r="AC4349" s="210">
        <v>37072</v>
      </c>
    </row>
    <row r="4350" spans="1:30" x14ac:dyDescent="0.2">
      <c r="A4350" s="44" t="str">
        <f t="shared" si="351"/>
        <v xml:space="preserve"> Metals Financial</v>
      </c>
      <c r="B4350" s="44" t="str">
        <f t="shared" si="352"/>
        <v/>
      </c>
      <c r="C4350" s="44" t="str">
        <f t="shared" si="353"/>
        <v>Metals</v>
      </c>
      <c r="D4350" s="44" t="str">
        <f t="shared" si="354"/>
        <v>Financial</v>
      </c>
      <c r="E4350" s="44">
        <f>IF(VLOOKUP(S4350,'DD-Lookup'!$J$6:$L$50,3,FALSE)="Monthly",(YEAR(AC4350)-YEAR(AB4350))*12+MONTH(AC4350)-MONTH(AB4350)+1,(AC4350-AB4350+1))</f>
        <v>1</v>
      </c>
      <c r="F4350" s="225">
        <f t="shared" si="355"/>
        <v>20</v>
      </c>
      <c r="G4350" s="214">
        <v>1249632</v>
      </c>
      <c r="H4350" s="210">
        <v>37026.526574074072</v>
      </c>
      <c r="I4350" t="s">
        <v>2908</v>
      </c>
      <c r="M4350" t="s">
        <v>3801</v>
      </c>
      <c r="N4350" t="s">
        <v>2782</v>
      </c>
      <c r="O4350" t="s">
        <v>2783</v>
      </c>
      <c r="Q4350" s="211">
        <v>20</v>
      </c>
      <c r="S4350" t="s">
        <v>2684</v>
      </c>
      <c r="T4350" t="s">
        <v>2685</v>
      </c>
      <c r="U4350" s="213">
        <v>1509</v>
      </c>
      <c r="V4350" t="s">
        <v>2909</v>
      </c>
      <c r="W4350" t="s">
        <v>2732</v>
      </c>
      <c r="X4350" t="s">
        <v>2688</v>
      </c>
      <c r="Y4350" t="s">
        <v>2689</v>
      </c>
      <c r="Z4350" t="s">
        <v>2690</v>
      </c>
      <c r="AA4350">
        <v>2130875</v>
      </c>
    </row>
    <row r="4351" spans="1:30" x14ac:dyDescent="0.2">
      <c r="A4351" s="44" t="str">
        <f t="shared" si="351"/>
        <v>US Crude Financial</v>
      </c>
      <c r="B4351" s="44" t="str">
        <f t="shared" si="352"/>
        <v>US</v>
      </c>
      <c r="C4351" s="44" t="str">
        <f t="shared" si="353"/>
        <v>Crude</v>
      </c>
      <c r="D4351" s="44" t="str">
        <f t="shared" si="354"/>
        <v>Financial</v>
      </c>
      <c r="E4351" s="44">
        <f>IF(VLOOKUP(S4351,'DD-Lookup'!$J$6:$L$50,3,FALSE)="Monthly",(YEAR(AC4351)-YEAR(AB4351))*12+MONTH(AC4351)-MONTH(AB4351)+1,(AC4351-AB4351+1))</f>
        <v>1</v>
      </c>
      <c r="F4351" s="225">
        <f t="shared" si="355"/>
        <v>30000</v>
      </c>
      <c r="G4351" s="214">
        <v>1249634</v>
      </c>
      <c r="H4351" s="210">
        <v>37026.528009259258</v>
      </c>
      <c r="I4351" t="s">
        <v>3045</v>
      </c>
      <c r="M4351" t="s">
        <v>4216</v>
      </c>
      <c r="N4351" t="s">
        <v>3046</v>
      </c>
      <c r="O4351" t="s">
        <v>3047</v>
      </c>
      <c r="Q4351" s="211">
        <v>30000</v>
      </c>
      <c r="S4351" t="s">
        <v>3802</v>
      </c>
      <c r="T4351" t="s">
        <v>2685</v>
      </c>
      <c r="U4351" s="213">
        <v>28.88</v>
      </c>
      <c r="V4351" t="s">
        <v>3383</v>
      </c>
      <c r="W4351" t="s">
        <v>3049</v>
      </c>
      <c r="X4351" t="s">
        <v>3050</v>
      </c>
      <c r="Y4351" t="s">
        <v>2803</v>
      </c>
      <c r="Z4351" t="s">
        <v>4117</v>
      </c>
      <c r="AA4351" t="s">
        <v>485</v>
      </c>
      <c r="AB4351" s="210">
        <v>37043</v>
      </c>
      <c r="AC4351" s="210">
        <v>37072</v>
      </c>
    </row>
    <row r="4352" spans="1:30" x14ac:dyDescent="0.2">
      <c r="A4352" s="44" t="str">
        <f t="shared" si="351"/>
        <v>US Natural Gas Financial</v>
      </c>
      <c r="B4352" s="44" t="str">
        <f t="shared" si="352"/>
        <v>US</v>
      </c>
      <c r="C4352" s="44" t="str">
        <f t="shared" si="353"/>
        <v>Natural Gas</v>
      </c>
      <c r="D4352" s="44" t="str">
        <f t="shared" si="354"/>
        <v>Financial</v>
      </c>
      <c r="E4352" s="44">
        <f>IF(VLOOKUP(S4352,'DD-Lookup'!$J$6:$L$50,3,FALSE)="Monthly",(YEAR(AC4352)-YEAR(AB4352))*12+MONTH(AC4352)-MONTH(AB4352)+1,(AC4352-AB4352+1))</f>
        <v>30</v>
      </c>
      <c r="F4352" s="225">
        <f t="shared" si="355"/>
        <v>450000</v>
      </c>
      <c r="G4352" s="214">
        <v>1249635</v>
      </c>
      <c r="H4352" s="210">
        <v>37026.528067129628</v>
      </c>
      <c r="I4352" t="s">
        <v>3045</v>
      </c>
      <c r="M4352" t="s">
        <v>3795</v>
      </c>
      <c r="N4352" t="s">
        <v>3247</v>
      </c>
      <c r="O4352" t="s">
        <v>3248</v>
      </c>
      <c r="Q4352" s="211">
        <v>15000</v>
      </c>
      <c r="S4352" t="s">
        <v>3796</v>
      </c>
      <c r="T4352" t="s">
        <v>2685</v>
      </c>
      <c r="U4352" s="213">
        <v>4.6100000000000003</v>
      </c>
      <c r="V4352" t="s">
        <v>1548</v>
      </c>
      <c r="W4352" t="s">
        <v>3975</v>
      </c>
      <c r="X4352" t="s">
        <v>3250</v>
      </c>
      <c r="Y4352" t="s">
        <v>2803</v>
      </c>
      <c r="Z4352" t="s">
        <v>4117</v>
      </c>
      <c r="AA4352" t="s">
        <v>486</v>
      </c>
      <c r="AB4352" s="210">
        <v>37043.875</v>
      </c>
      <c r="AC4352" s="210">
        <v>37072.875</v>
      </c>
      <c r="AD4352">
        <f>(AC4352-AB4352+1)*SUM(P4352:Q4352)</f>
        <v>450000</v>
      </c>
    </row>
    <row r="4353" spans="1:30" x14ac:dyDescent="0.2">
      <c r="A4353" s="44" t="str">
        <f t="shared" si="351"/>
        <v>US Crude Financial</v>
      </c>
      <c r="B4353" s="44" t="str">
        <f t="shared" si="352"/>
        <v>US</v>
      </c>
      <c r="C4353" s="44" t="str">
        <f t="shared" si="353"/>
        <v>Crude</v>
      </c>
      <c r="D4353" s="44" t="str">
        <f t="shared" si="354"/>
        <v>Financial</v>
      </c>
      <c r="E4353" s="44">
        <f>IF(VLOOKUP(S4353,'DD-Lookup'!$J$6:$L$50,3,FALSE)="Monthly",(YEAR(AC4353)-YEAR(AB4353))*12+MONTH(AC4353)-MONTH(AB4353)+1,(AC4353-AB4353+1))</f>
        <v>1</v>
      </c>
      <c r="F4353" s="225">
        <f t="shared" si="355"/>
        <v>20000</v>
      </c>
      <c r="G4353" s="214">
        <v>1249636</v>
      </c>
      <c r="H4353" s="210">
        <v>37026.528101851851</v>
      </c>
      <c r="I4353" t="s">
        <v>3045</v>
      </c>
      <c r="M4353" t="s">
        <v>4216</v>
      </c>
      <c r="N4353" t="s">
        <v>3046</v>
      </c>
      <c r="O4353" t="s">
        <v>3047</v>
      </c>
      <c r="Q4353" s="211">
        <v>20000</v>
      </c>
      <c r="S4353" t="s">
        <v>3802</v>
      </c>
      <c r="T4353" t="s">
        <v>2685</v>
      </c>
      <c r="U4353" s="213">
        <v>28.88</v>
      </c>
      <c r="V4353" t="s">
        <v>3048</v>
      </c>
      <c r="W4353" t="s">
        <v>3049</v>
      </c>
      <c r="X4353" t="s">
        <v>3050</v>
      </c>
      <c r="Y4353" t="s">
        <v>2803</v>
      </c>
      <c r="Z4353" t="s">
        <v>4117</v>
      </c>
      <c r="AA4353" t="s">
        <v>487</v>
      </c>
      <c r="AB4353" s="210">
        <v>37043</v>
      </c>
      <c r="AC4353" s="210">
        <v>37072</v>
      </c>
    </row>
    <row r="4354" spans="1:30" x14ac:dyDescent="0.2">
      <c r="A4354" s="44" t="str">
        <f t="shared" si="351"/>
        <v xml:space="preserve"> Natural Gas Physical</v>
      </c>
      <c r="B4354" s="44" t="str">
        <f t="shared" si="352"/>
        <v/>
      </c>
      <c r="C4354" s="44" t="str">
        <f t="shared" si="353"/>
        <v>Natural Gas</v>
      </c>
      <c r="D4354" s="44" t="str">
        <f t="shared" si="354"/>
        <v>Physical</v>
      </c>
      <c r="E4354" s="44">
        <f>IF(VLOOKUP(S4354,'DD-Lookup'!$J$6:$L$50,3,FALSE)="Monthly",(YEAR(AC4354)-YEAR(AB4354))*12+MONTH(AC4354)-MONTH(AB4354)+1,(AC4354-AB4354+1))</f>
        <v>1</v>
      </c>
      <c r="F4354" s="225">
        <f t="shared" si="355"/>
        <v>10000</v>
      </c>
      <c r="G4354" s="214">
        <v>1249637</v>
      </c>
      <c r="H4354" s="210">
        <v>37026.528437499997</v>
      </c>
      <c r="I4354" t="s">
        <v>3310</v>
      </c>
      <c r="M4354" t="s">
        <v>3795</v>
      </c>
      <c r="N4354" t="s">
        <v>3623</v>
      </c>
      <c r="O4354" t="s">
        <v>3624</v>
      </c>
      <c r="Q4354" s="211">
        <v>10000</v>
      </c>
      <c r="S4354" t="s">
        <v>4320</v>
      </c>
      <c r="T4354" t="s">
        <v>3625</v>
      </c>
      <c r="U4354" s="213">
        <v>6.1150000000000002</v>
      </c>
      <c r="V4354" t="s">
        <v>488</v>
      </c>
      <c r="W4354" t="s">
        <v>3627</v>
      </c>
      <c r="X4354" t="s">
        <v>3628</v>
      </c>
      <c r="Y4354" t="s">
        <v>3280</v>
      </c>
      <c r="Z4354" t="s">
        <v>4118</v>
      </c>
      <c r="AA4354">
        <v>790918</v>
      </c>
      <c r="AB4354" s="210">
        <v>37026.875</v>
      </c>
      <c r="AC4354" s="210">
        <v>37026.875</v>
      </c>
    </row>
    <row r="4355" spans="1:30" x14ac:dyDescent="0.2">
      <c r="A4355" s="44" t="str">
        <f t="shared" si="351"/>
        <v>US Natural Gas Financial</v>
      </c>
      <c r="B4355" s="44" t="str">
        <f t="shared" si="352"/>
        <v>US</v>
      </c>
      <c r="C4355" s="44" t="str">
        <f t="shared" si="353"/>
        <v>Natural Gas</v>
      </c>
      <c r="D4355" s="44" t="str">
        <f t="shared" si="354"/>
        <v>Financial</v>
      </c>
      <c r="E4355" s="44">
        <f>IF(VLOOKUP(S4355,'DD-Lookup'!$J$6:$L$50,3,FALSE)="Monthly",(YEAR(AC4355)-YEAR(AB4355))*12+MONTH(AC4355)-MONTH(AB4355)+1,(AC4355-AB4355+1))</f>
        <v>153</v>
      </c>
      <c r="F4355" s="225">
        <f t="shared" si="355"/>
        <v>1530000</v>
      </c>
      <c r="G4355" s="214">
        <v>1249638</v>
      </c>
      <c r="H4355" s="210">
        <v>37026.528703703705</v>
      </c>
      <c r="I4355" t="s">
        <v>3093</v>
      </c>
      <c r="M4355" t="s">
        <v>3795</v>
      </c>
      <c r="N4355" t="s">
        <v>3303</v>
      </c>
      <c r="O4355" t="s">
        <v>2049</v>
      </c>
      <c r="Q4355" s="211">
        <v>10000</v>
      </c>
      <c r="S4355" t="s">
        <v>3796</v>
      </c>
      <c r="T4355" t="s">
        <v>2685</v>
      </c>
      <c r="U4355" s="213">
        <v>0.185</v>
      </c>
      <c r="V4355" t="s">
        <v>1407</v>
      </c>
      <c r="W4355" t="s">
        <v>3604</v>
      </c>
      <c r="X4355" t="s">
        <v>3605</v>
      </c>
      <c r="Y4355" t="s">
        <v>2803</v>
      </c>
      <c r="Z4355" t="s">
        <v>4117</v>
      </c>
      <c r="AA4355" t="s">
        <v>489</v>
      </c>
      <c r="AB4355" s="210">
        <v>37043</v>
      </c>
      <c r="AC4355" s="210">
        <v>37195</v>
      </c>
      <c r="AD4355">
        <f>(AC4355-AB4355+1)*SUM(P4355:Q4355)</f>
        <v>1530000</v>
      </c>
    </row>
    <row r="4356" spans="1:30" x14ac:dyDescent="0.2">
      <c r="A4356" s="44" t="str">
        <f t="shared" si="351"/>
        <v>US Power Physical</v>
      </c>
      <c r="B4356" s="44" t="str">
        <f t="shared" si="352"/>
        <v>US</v>
      </c>
      <c r="C4356" s="44" t="str">
        <f t="shared" si="353"/>
        <v>Power</v>
      </c>
      <c r="D4356" s="44" t="str">
        <f t="shared" si="354"/>
        <v>Physical</v>
      </c>
      <c r="E4356" s="44">
        <f>IF(VLOOKUP(S4356,'DD-Lookup'!$J$6:$L$50,3,FALSE)="Monthly",(YEAR(AC4356)-YEAR(AB4356))*12+MONTH(AC4356)-MONTH(AB4356)+1,(AC4356-AB4356+1))</f>
        <v>2</v>
      </c>
      <c r="F4356" s="225">
        <f t="shared" si="355"/>
        <v>100</v>
      </c>
      <c r="G4356" s="214">
        <v>1249639</v>
      </c>
      <c r="H4356" s="210">
        <v>37026.528819444444</v>
      </c>
      <c r="I4356" t="s">
        <v>3168</v>
      </c>
      <c r="M4356" t="s">
        <v>3886</v>
      </c>
      <c r="N4356" t="s">
        <v>3096</v>
      </c>
      <c r="O4356" t="s">
        <v>1615</v>
      </c>
      <c r="P4356" s="211">
        <v>50</v>
      </c>
      <c r="S4356" t="s">
        <v>3794</v>
      </c>
      <c r="T4356" t="s">
        <v>2685</v>
      </c>
      <c r="U4356" s="213">
        <v>51.75</v>
      </c>
      <c r="V4356" t="s">
        <v>3204</v>
      </c>
      <c r="W4356" t="s">
        <v>3113</v>
      </c>
      <c r="X4356" t="s">
        <v>3114</v>
      </c>
      <c r="Y4356" t="s">
        <v>3074</v>
      </c>
      <c r="Z4356" t="s">
        <v>4112</v>
      </c>
      <c r="AA4356">
        <v>611657.1</v>
      </c>
      <c r="AB4356" s="210">
        <v>37028.875</v>
      </c>
      <c r="AC4356" s="210">
        <v>37029.875</v>
      </c>
    </row>
    <row r="4357" spans="1:30" x14ac:dyDescent="0.2">
      <c r="A4357" s="44" t="str">
        <f t="shared" si="351"/>
        <v>US Crude Financial</v>
      </c>
      <c r="B4357" s="44" t="str">
        <f t="shared" si="352"/>
        <v>US</v>
      </c>
      <c r="C4357" s="44" t="str">
        <f t="shared" si="353"/>
        <v>Crude</v>
      </c>
      <c r="D4357" s="44" t="str">
        <f t="shared" si="354"/>
        <v>Financial</v>
      </c>
      <c r="E4357" s="44">
        <f>IF(VLOOKUP(S4357,'DD-Lookup'!$J$6:$L$50,3,FALSE)="Monthly",(YEAR(AC4357)-YEAR(AB4357))*12+MONTH(AC4357)-MONTH(AB4357)+1,(AC4357-AB4357+1))</f>
        <v>1</v>
      </c>
      <c r="F4357" s="225">
        <f t="shared" si="355"/>
        <v>50000</v>
      </c>
      <c r="G4357" s="214">
        <v>1249641</v>
      </c>
      <c r="H4357" s="210">
        <v>37026.529305555552</v>
      </c>
      <c r="I4357" t="s">
        <v>3246</v>
      </c>
      <c r="M4357" t="s">
        <v>4216</v>
      </c>
      <c r="N4357" t="s">
        <v>3046</v>
      </c>
      <c r="O4357" t="s">
        <v>3047</v>
      </c>
      <c r="Q4357" s="211">
        <v>50000</v>
      </c>
      <c r="S4357" t="s">
        <v>3802</v>
      </c>
      <c r="T4357" t="s">
        <v>2685</v>
      </c>
      <c r="U4357" s="213">
        <v>28.92</v>
      </c>
      <c r="V4357" t="s">
        <v>1514</v>
      </c>
      <c r="W4357" t="s">
        <v>3049</v>
      </c>
      <c r="X4357" t="s">
        <v>3050</v>
      </c>
      <c r="Y4357" t="s">
        <v>2803</v>
      </c>
      <c r="Z4357" t="s">
        <v>4117</v>
      </c>
      <c r="AA4357" t="s">
        <v>490</v>
      </c>
      <c r="AB4357" s="210">
        <v>37043</v>
      </c>
      <c r="AC4357" s="210">
        <v>37072</v>
      </c>
    </row>
    <row r="4358" spans="1:30" x14ac:dyDescent="0.2">
      <c r="A4358" s="44" t="str">
        <f t="shared" si="351"/>
        <v>US Natural Gas Physical</v>
      </c>
      <c r="B4358" s="44" t="str">
        <f t="shared" si="352"/>
        <v>US</v>
      </c>
      <c r="C4358" s="44" t="str">
        <f t="shared" si="353"/>
        <v>Natural Gas</v>
      </c>
      <c r="D4358" s="44" t="str">
        <f t="shared" si="354"/>
        <v>Physical</v>
      </c>
      <c r="E4358" s="44">
        <f>IF(VLOOKUP(S4358,'DD-Lookup'!$J$6:$L$50,3,FALSE)="Monthly",(YEAR(AC4358)-YEAR(AB4358))*12+MONTH(AC4358)-MONTH(AB4358)+1,(AC4358-AB4358+1))</f>
        <v>1</v>
      </c>
      <c r="F4358" s="225">
        <f t="shared" si="355"/>
        <v>10000</v>
      </c>
      <c r="G4358" s="214">
        <v>1249643</v>
      </c>
      <c r="H4358" s="210">
        <v>37026.529386574075</v>
      </c>
      <c r="I4358" t="s">
        <v>3565</v>
      </c>
      <c r="M4358" t="s">
        <v>3795</v>
      </c>
      <c r="N4358" t="s">
        <v>3275</v>
      </c>
      <c r="O4358" t="s">
        <v>399</v>
      </c>
      <c r="Q4358" s="211">
        <v>10000</v>
      </c>
      <c r="S4358" t="s">
        <v>3796</v>
      </c>
      <c r="T4358" t="s">
        <v>2685</v>
      </c>
      <c r="U4358" s="213">
        <v>4.57</v>
      </c>
      <c r="V4358" t="s">
        <v>3566</v>
      </c>
      <c r="W4358" t="s">
        <v>3459</v>
      </c>
      <c r="X4358" t="s">
        <v>3460</v>
      </c>
      <c r="Y4358" t="s">
        <v>3280</v>
      </c>
      <c r="Z4358" t="s">
        <v>4117</v>
      </c>
      <c r="AA4358">
        <v>790919</v>
      </c>
      <c r="AB4358" s="210">
        <v>37028.875</v>
      </c>
      <c r="AC4358" s="210">
        <v>37028.875</v>
      </c>
    </row>
    <row r="4359" spans="1:30" x14ac:dyDescent="0.2">
      <c r="A4359" s="44" t="str">
        <f t="shared" si="351"/>
        <v>US Natural Gas Financial</v>
      </c>
      <c r="B4359" s="44" t="str">
        <f t="shared" si="352"/>
        <v>US</v>
      </c>
      <c r="C4359" s="44" t="str">
        <f t="shared" si="353"/>
        <v>Natural Gas</v>
      </c>
      <c r="D4359" s="44" t="str">
        <f t="shared" si="354"/>
        <v>Financial</v>
      </c>
      <c r="E4359" s="44">
        <f>IF(VLOOKUP(S4359,'DD-Lookup'!$J$6:$L$50,3,FALSE)="Monthly",(YEAR(AC4359)-YEAR(AB4359))*12+MONTH(AC4359)-MONTH(AB4359)+1,(AC4359-AB4359+1))</f>
        <v>31</v>
      </c>
      <c r="F4359" s="225">
        <f t="shared" si="355"/>
        <v>77500</v>
      </c>
      <c r="G4359" s="214">
        <v>1249644</v>
      </c>
      <c r="H4359" s="210">
        <v>37026.529421296298</v>
      </c>
      <c r="I4359" t="s">
        <v>1903</v>
      </c>
      <c r="M4359" t="s">
        <v>3795</v>
      </c>
      <c r="N4359" t="s">
        <v>3247</v>
      </c>
      <c r="O4359" t="s">
        <v>3269</v>
      </c>
      <c r="P4359" s="211">
        <v>2500</v>
      </c>
      <c r="S4359" t="s">
        <v>3796</v>
      </c>
      <c r="T4359" t="s">
        <v>2685</v>
      </c>
      <c r="U4359" s="213">
        <v>4.74</v>
      </c>
      <c r="V4359" t="s">
        <v>2561</v>
      </c>
      <c r="W4359" t="s">
        <v>3975</v>
      </c>
      <c r="X4359" t="s">
        <v>3250</v>
      </c>
      <c r="Y4359" t="s">
        <v>2803</v>
      </c>
      <c r="Z4359" t="s">
        <v>4117</v>
      </c>
      <c r="AA4359" t="s">
        <v>491</v>
      </c>
      <c r="AB4359" s="210">
        <v>37104.875</v>
      </c>
      <c r="AC4359" s="210">
        <v>37134.875</v>
      </c>
      <c r="AD4359">
        <f>(AC4359-AB4359+1)*SUM(P4359:Q4359)</f>
        <v>77500</v>
      </c>
    </row>
    <row r="4360" spans="1:30" x14ac:dyDescent="0.2">
      <c r="A4360" s="44" t="str">
        <f t="shared" si="351"/>
        <v>US Natural Gas Financial</v>
      </c>
      <c r="B4360" s="44" t="str">
        <f t="shared" si="352"/>
        <v>US</v>
      </c>
      <c r="C4360" s="44" t="str">
        <f t="shared" si="353"/>
        <v>Natural Gas</v>
      </c>
      <c r="D4360" s="44" t="str">
        <f t="shared" si="354"/>
        <v>Financial</v>
      </c>
      <c r="E4360" s="44">
        <f>IF(VLOOKUP(S4360,'DD-Lookup'!$J$6:$L$50,3,FALSE)="Monthly",(YEAR(AC4360)-YEAR(AB4360))*12+MONTH(AC4360)-MONTH(AB4360)+1,(AC4360-AB4360+1))</f>
        <v>15</v>
      </c>
      <c r="F4360" s="225">
        <f t="shared" si="355"/>
        <v>225000</v>
      </c>
      <c r="G4360" s="214">
        <v>1249648</v>
      </c>
      <c r="H4360" s="210">
        <v>37026.530115740738</v>
      </c>
      <c r="I4360" t="s">
        <v>3318</v>
      </c>
      <c r="M4360" t="s">
        <v>3795</v>
      </c>
      <c r="N4360" t="s">
        <v>3247</v>
      </c>
      <c r="O4360" t="s">
        <v>135</v>
      </c>
      <c r="P4360" s="211">
        <v>15000</v>
      </c>
      <c r="S4360" t="s">
        <v>3796</v>
      </c>
      <c r="T4360" t="s">
        <v>2685</v>
      </c>
      <c r="U4360" s="213">
        <v>4.54</v>
      </c>
      <c r="V4360" t="s">
        <v>1869</v>
      </c>
      <c r="W4360" t="s">
        <v>3424</v>
      </c>
      <c r="X4360" t="s">
        <v>3425</v>
      </c>
      <c r="Y4360" t="s">
        <v>2803</v>
      </c>
      <c r="Z4360" t="s">
        <v>4117</v>
      </c>
      <c r="AA4360" t="s">
        <v>492</v>
      </c>
      <c r="AB4360" s="210">
        <v>37028.875</v>
      </c>
      <c r="AC4360" s="210">
        <v>37042.875</v>
      </c>
      <c r="AD4360">
        <f>(AC4360-AB4360+1)*SUM(P4360:Q4360)</f>
        <v>225000</v>
      </c>
    </row>
    <row r="4361" spans="1:30" x14ac:dyDescent="0.2">
      <c r="A4361" s="44" t="str">
        <f t="shared" si="351"/>
        <v>US Crude Financial</v>
      </c>
      <c r="B4361" s="44" t="str">
        <f t="shared" si="352"/>
        <v>US</v>
      </c>
      <c r="C4361" s="44" t="str">
        <f t="shared" si="353"/>
        <v>Crude</v>
      </c>
      <c r="D4361" s="44" t="str">
        <f t="shared" si="354"/>
        <v>Financial</v>
      </c>
      <c r="E4361" s="44">
        <f>IF(VLOOKUP(S4361,'DD-Lookup'!$J$6:$L$50,3,FALSE)="Monthly",(YEAR(AC4361)-YEAR(AB4361))*12+MONTH(AC4361)-MONTH(AB4361)+1,(AC4361-AB4361+1))</f>
        <v>1</v>
      </c>
      <c r="F4361" s="225">
        <f t="shared" si="355"/>
        <v>50000</v>
      </c>
      <c r="G4361" s="214">
        <v>1249649</v>
      </c>
      <c r="H4361" s="210">
        <v>37026.530138888891</v>
      </c>
      <c r="I4361" t="s">
        <v>3045</v>
      </c>
      <c r="M4361" t="s">
        <v>4216</v>
      </c>
      <c r="N4361" t="s">
        <v>3046</v>
      </c>
      <c r="O4361" t="s">
        <v>3047</v>
      </c>
      <c r="Q4361" s="211">
        <v>50000</v>
      </c>
      <c r="S4361" t="s">
        <v>3802</v>
      </c>
      <c r="T4361" t="s">
        <v>2685</v>
      </c>
      <c r="U4361" s="213">
        <v>28.92</v>
      </c>
      <c r="V4361" t="s">
        <v>1520</v>
      </c>
      <c r="W4361" t="s">
        <v>3049</v>
      </c>
      <c r="X4361" t="s">
        <v>3050</v>
      </c>
      <c r="Y4361" t="s">
        <v>2803</v>
      </c>
      <c r="Z4361" t="s">
        <v>4117</v>
      </c>
      <c r="AA4361" t="s">
        <v>493</v>
      </c>
      <c r="AB4361" s="210">
        <v>37043</v>
      </c>
      <c r="AC4361" s="210">
        <v>37072</v>
      </c>
    </row>
    <row r="4362" spans="1:30" x14ac:dyDescent="0.2">
      <c r="A4362" s="44" t="str">
        <f t="shared" si="351"/>
        <v>US Weather Financial</v>
      </c>
      <c r="B4362" s="44" t="str">
        <f t="shared" si="352"/>
        <v>US</v>
      </c>
      <c r="C4362" s="44" t="str">
        <f t="shared" si="353"/>
        <v>Weather</v>
      </c>
      <c r="D4362" s="44" t="str">
        <f t="shared" si="354"/>
        <v>Financial</v>
      </c>
      <c r="E4362" s="44">
        <f>IF(VLOOKUP(S4362,'DD-Lookup'!$J$6:$L$50,3,FALSE)="Monthly",(YEAR(AC4362)-YEAR(AB4362))*12+MONTH(AC4362)-MONTH(AB4362)+1,(AC4362-AB4362+1))</f>
        <v>31</v>
      </c>
      <c r="F4362" s="225">
        <f t="shared" si="355"/>
        <v>31</v>
      </c>
      <c r="G4362" s="214">
        <v>1249650</v>
      </c>
      <c r="H4362" s="210">
        <v>37026.530416666668</v>
      </c>
      <c r="I4362" t="s">
        <v>3287</v>
      </c>
      <c r="M4362" t="s">
        <v>3811</v>
      </c>
      <c r="N4362" t="s">
        <v>2432</v>
      </c>
      <c r="O4362" t="s">
        <v>494</v>
      </c>
      <c r="P4362" s="211">
        <v>1</v>
      </c>
      <c r="S4362" t="s">
        <v>3812</v>
      </c>
      <c r="T4362" t="s">
        <v>2685</v>
      </c>
      <c r="U4362" s="213">
        <v>342</v>
      </c>
      <c r="V4362" t="s">
        <v>495</v>
      </c>
      <c r="W4362" t="s">
        <v>2467</v>
      </c>
      <c r="X4362" t="s">
        <v>2436</v>
      </c>
      <c r="Y4362" t="s">
        <v>3811</v>
      </c>
      <c r="Z4362" t="s">
        <v>4117</v>
      </c>
      <c r="AA4362">
        <v>1249650</v>
      </c>
      <c r="AB4362" s="210">
        <v>37073.915972222225</v>
      </c>
      <c r="AC4362" s="210">
        <v>37103.915972222225</v>
      </c>
    </row>
    <row r="4363" spans="1:30" x14ac:dyDescent="0.2">
      <c r="A4363" s="44" t="str">
        <f t="shared" ref="A4363:A4426" si="356">B4363&amp;" "&amp;C4363&amp;" "&amp;D4363</f>
        <v>US Crude Financial</v>
      </c>
      <c r="B4363" s="44" t="str">
        <f t="shared" ref="B4363:B4426" si="357">IF((LEFT(N4363,2)="US"),"US","")</f>
        <v>US</v>
      </c>
      <c r="C4363" s="44" t="str">
        <f t="shared" ref="C4363:C4426" si="358">M4363</f>
        <v>Crude</v>
      </c>
      <c r="D4363" s="44" t="str">
        <f t="shared" ref="D4363:D4426" si="359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25">
        <f t="shared" ref="F4363:F4426" si="360">E4363*SUM(P4363:Q4363)</f>
        <v>25000</v>
      </c>
      <c r="G4363" s="214">
        <v>1249653</v>
      </c>
      <c r="H4363" s="210">
        <v>37026.530509259261</v>
      </c>
      <c r="I4363" t="s">
        <v>3045</v>
      </c>
      <c r="M4363" t="s">
        <v>4216</v>
      </c>
      <c r="N4363" t="s">
        <v>3046</v>
      </c>
      <c r="O4363" t="s">
        <v>3047</v>
      </c>
      <c r="P4363" s="211">
        <v>25000</v>
      </c>
      <c r="S4363" t="s">
        <v>3802</v>
      </c>
      <c r="T4363" t="s">
        <v>2685</v>
      </c>
      <c r="U4363" s="213">
        <v>28.9</v>
      </c>
      <c r="V4363" t="s">
        <v>3048</v>
      </c>
      <c r="W4363" t="s">
        <v>3049</v>
      </c>
      <c r="X4363" t="s">
        <v>3050</v>
      </c>
      <c r="Y4363" t="s">
        <v>2803</v>
      </c>
      <c r="Z4363" t="s">
        <v>4117</v>
      </c>
      <c r="AA4363" t="s">
        <v>496</v>
      </c>
      <c r="AB4363" s="210">
        <v>37043</v>
      </c>
      <c r="AC4363" s="210">
        <v>37072</v>
      </c>
    </row>
    <row r="4364" spans="1:30" x14ac:dyDescent="0.2">
      <c r="A4364" s="44" t="str">
        <f t="shared" si="356"/>
        <v>US Natural Gas Physical</v>
      </c>
      <c r="B4364" s="44" t="str">
        <f t="shared" si="357"/>
        <v>US</v>
      </c>
      <c r="C4364" s="44" t="str">
        <f t="shared" si="358"/>
        <v>Natural Gas</v>
      </c>
      <c r="D4364" s="44" t="str">
        <f t="shared" si="359"/>
        <v>Physical</v>
      </c>
      <c r="E4364" s="44">
        <f>IF(VLOOKUP(S4364,'DD-Lookup'!$J$6:$L$50,3,FALSE)="Monthly",(YEAR(AC4364)-YEAR(AB4364))*12+MONTH(AC4364)-MONTH(AB4364)+1,(AC4364-AB4364+1))</f>
        <v>1</v>
      </c>
      <c r="F4364" s="225">
        <f t="shared" si="360"/>
        <v>10000</v>
      </c>
      <c r="G4364" s="214">
        <v>1249654</v>
      </c>
      <c r="H4364" s="210">
        <v>37026.530590277776</v>
      </c>
      <c r="I4364" t="s">
        <v>3473</v>
      </c>
      <c r="M4364" t="s">
        <v>3795</v>
      </c>
      <c r="N4364" t="s">
        <v>3275</v>
      </c>
      <c r="O4364" t="s">
        <v>330</v>
      </c>
      <c r="Q4364" s="211">
        <v>10000</v>
      </c>
      <c r="S4364" t="s">
        <v>3796</v>
      </c>
      <c r="T4364" t="s">
        <v>2685</v>
      </c>
      <c r="U4364" s="213">
        <v>4.7699999999999996</v>
      </c>
      <c r="V4364" t="s">
        <v>3474</v>
      </c>
      <c r="W4364" t="s">
        <v>3491</v>
      </c>
      <c r="X4364" t="s">
        <v>3492</v>
      </c>
      <c r="Y4364" t="s">
        <v>3280</v>
      </c>
      <c r="Z4364" t="s">
        <v>4117</v>
      </c>
      <c r="AA4364">
        <v>790920</v>
      </c>
      <c r="AB4364" s="210">
        <v>37028.875</v>
      </c>
      <c r="AC4364" s="210">
        <v>37028.875</v>
      </c>
    </row>
    <row r="4365" spans="1:30" x14ac:dyDescent="0.2">
      <c r="A4365" s="44" t="str">
        <f t="shared" si="356"/>
        <v>US Natural Gas Physical</v>
      </c>
      <c r="B4365" s="44" t="str">
        <f t="shared" si="357"/>
        <v>US</v>
      </c>
      <c r="C4365" s="44" t="str">
        <f t="shared" si="358"/>
        <v>Natural Gas</v>
      </c>
      <c r="D4365" s="44" t="str">
        <f t="shared" si="359"/>
        <v>Physical</v>
      </c>
      <c r="E4365" s="44">
        <f>IF(VLOOKUP(S4365,'DD-Lookup'!$J$6:$L$50,3,FALSE)="Monthly",(YEAR(AC4365)-YEAR(AB4365))*12+MONTH(AC4365)-MONTH(AB4365)+1,(AC4365-AB4365+1))</f>
        <v>1</v>
      </c>
      <c r="F4365" s="225">
        <f t="shared" si="360"/>
        <v>10000</v>
      </c>
      <c r="G4365" s="214">
        <v>1249655</v>
      </c>
      <c r="H4365" s="210">
        <v>37026.530636574076</v>
      </c>
      <c r="I4365" t="s">
        <v>3473</v>
      </c>
      <c r="M4365" t="s">
        <v>3795</v>
      </c>
      <c r="N4365" t="s">
        <v>3275</v>
      </c>
      <c r="O4365" t="s">
        <v>399</v>
      </c>
      <c r="P4365" s="211">
        <v>10000</v>
      </c>
      <c r="S4365" t="s">
        <v>3796</v>
      </c>
      <c r="T4365" t="s">
        <v>2685</v>
      </c>
      <c r="U4365" s="213">
        <v>4.57</v>
      </c>
      <c r="V4365" t="s">
        <v>3474</v>
      </c>
      <c r="W4365" t="s">
        <v>3459</v>
      </c>
      <c r="X4365" t="s">
        <v>3460</v>
      </c>
      <c r="Y4365" t="s">
        <v>3280</v>
      </c>
      <c r="Z4365" t="s">
        <v>4117</v>
      </c>
      <c r="AA4365">
        <v>790921</v>
      </c>
      <c r="AB4365" s="210">
        <v>37028.875</v>
      </c>
      <c r="AC4365" s="210">
        <v>37028.875</v>
      </c>
    </row>
    <row r="4366" spans="1:30" x14ac:dyDescent="0.2">
      <c r="A4366" s="44" t="str">
        <f t="shared" si="356"/>
        <v>US Power Financial</v>
      </c>
      <c r="B4366" s="44" t="str">
        <f t="shared" si="357"/>
        <v>US</v>
      </c>
      <c r="C4366" s="44" t="str">
        <f t="shared" si="358"/>
        <v>Power</v>
      </c>
      <c r="D4366" s="44" t="str">
        <f t="shared" si="359"/>
        <v>Financial</v>
      </c>
      <c r="E4366" s="44">
        <f>IF(VLOOKUP(S4366,'DD-Lookup'!$J$6:$L$50,3,FALSE)="Monthly",(YEAR(AC4366)-YEAR(AB4366))*12+MONTH(AC4366)-MONTH(AB4366)+1,(AC4366-AB4366+1))</f>
        <v>1</v>
      </c>
      <c r="F4366" s="225">
        <f t="shared" si="360"/>
        <v>50</v>
      </c>
      <c r="G4366" s="214">
        <v>1249656</v>
      </c>
      <c r="H4366" s="210">
        <v>37026.530856481484</v>
      </c>
      <c r="I4366" t="s">
        <v>3068</v>
      </c>
      <c r="M4366" t="s">
        <v>3886</v>
      </c>
      <c r="N4366" t="s">
        <v>3069</v>
      </c>
      <c r="O4366" t="s">
        <v>497</v>
      </c>
      <c r="P4366" s="211">
        <v>50</v>
      </c>
      <c r="S4366" t="s">
        <v>3794</v>
      </c>
      <c r="T4366" t="s">
        <v>2685</v>
      </c>
      <c r="U4366" s="213">
        <v>32</v>
      </c>
      <c r="V4366" t="s">
        <v>3071</v>
      </c>
      <c r="W4366" t="s">
        <v>3072</v>
      </c>
      <c r="X4366" t="s">
        <v>3073</v>
      </c>
      <c r="Y4366" t="s">
        <v>3074</v>
      </c>
      <c r="Z4366" t="s">
        <v>4117</v>
      </c>
      <c r="AA4366">
        <v>611675.1</v>
      </c>
      <c r="AB4366" s="210">
        <v>37026.875</v>
      </c>
      <c r="AC4366" s="210">
        <v>37026.875</v>
      </c>
    </row>
    <row r="4367" spans="1:30" x14ac:dyDescent="0.2">
      <c r="A4367" s="44" t="str">
        <f t="shared" si="356"/>
        <v xml:space="preserve"> Natural Gas Physical</v>
      </c>
      <c r="B4367" s="44" t="str">
        <f t="shared" si="357"/>
        <v/>
      </c>
      <c r="C4367" s="44" t="str">
        <f t="shared" si="358"/>
        <v>Natural Gas</v>
      </c>
      <c r="D4367" s="44" t="str">
        <f t="shared" si="359"/>
        <v>Physical</v>
      </c>
      <c r="E4367" s="44">
        <f>IF(VLOOKUP(S4367,'DD-Lookup'!$J$6:$L$50,3,FALSE)="Monthly",(YEAR(AC4367)-YEAR(AB4367))*12+MONTH(AC4367)-MONTH(AB4367)+1,(AC4367-AB4367+1))</f>
        <v>1</v>
      </c>
      <c r="F4367" s="225">
        <f t="shared" si="360"/>
        <v>3000</v>
      </c>
      <c r="G4367" s="214">
        <v>1249660</v>
      </c>
      <c r="H4367" s="210">
        <v>37026.531134259261</v>
      </c>
      <c r="I4367" t="s">
        <v>2164</v>
      </c>
      <c r="M4367" t="s">
        <v>3795</v>
      </c>
      <c r="N4367" t="s">
        <v>3623</v>
      </c>
      <c r="O4367" t="s">
        <v>3624</v>
      </c>
      <c r="P4367" s="211">
        <v>3000</v>
      </c>
      <c r="S4367" t="s">
        <v>4320</v>
      </c>
      <c r="T4367" t="s">
        <v>3625</v>
      </c>
      <c r="U4367" s="213">
        <v>6.1150000000000002</v>
      </c>
      <c r="V4367" t="s">
        <v>2165</v>
      </c>
      <c r="W4367" t="s">
        <v>3627</v>
      </c>
      <c r="X4367" t="s">
        <v>3628</v>
      </c>
      <c r="Y4367" t="s">
        <v>3280</v>
      </c>
      <c r="Z4367" t="s">
        <v>4118</v>
      </c>
      <c r="AA4367">
        <v>790922</v>
      </c>
      <c r="AB4367" s="210">
        <v>37026.875</v>
      </c>
      <c r="AC4367" s="210">
        <v>37026.875</v>
      </c>
    </row>
    <row r="4368" spans="1:30" x14ac:dyDescent="0.2">
      <c r="A4368" s="44" t="str">
        <f t="shared" si="356"/>
        <v>US Natural Gas Physical</v>
      </c>
      <c r="B4368" s="44" t="str">
        <f t="shared" si="357"/>
        <v>US</v>
      </c>
      <c r="C4368" s="44" t="str">
        <f t="shared" si="358"/>
        <v>Natural Gas</v>
      </c>
      <c r="D4368" s="44" t="str">
        <f t="shared" si="359"/>
        <v>Physical</v>
      </c>
      <c r="E4368" s="44">
        <f>IF(VLOOKUP(S4368,'DD-Lookup'!$J$6:$L$50,3,FALSE)="Monthly",(YEAR(AC4368)-YEAR(AB4368))*12+MONTH(AC4368)-MONTH(AB4368)+1,(AC4368-AB4368+1))</f>
        <v>1</v>
      </c>
      <c r="F4368" s="225">
        <f t="shared" si="360"/>
        <v>5000</v>
      </c>
      <c r="G4368" s="214">
        <v>1249661</v>
      </c>
      <c r="H4368" s="210">
        <v>37026.531284722223</v>
      </c>
      <c r="I4368" t="s">
        <v>3473</v>
      </c>
      <c r="M4368" t="s">
        <v>3795</v>
      </c>
      <c r="N4368" t="s">
        <v>3275</v>
      </c>
      <c r="O4368" t="s">
        <v>276</v>
      </c>
      <c r="Q4368" s="211">
        <v>5000</v>
      </c>
      <c r="S4368" t="s">
        <v>3796</v>
      </c>
      <c r="T4368" t="s">
        <v>2685</v>
      </c>
      <c r="U4368" s="213">
        <v>4.7949999999999999</v>
      </c>
      <c r="V4368" t="s">
        <v>3474</v>
      </c>
      <c r="W4368" t="s">
        <v>3518</v>
      </c>
      <c r="X4368" t="s">
        <v>3519</v>
      </c>
      <c r="Y4368" t="s">
        <v>3280</v>
      </c>
      <c r="Z4368" t="s">
        <v>4117</v>
      </c>
      <c r="AA4368">
        <v>790923</v>
      </c>
      <c r="AB4368" s="210">
        <v>37028.875</v>
      </c>
      <c r="AC4368" s="210">
        <v>37028.875</v>
      </c>
    </row>
    <row r="4369" spans="1:30" x14ac:dyDescent="0.2">
      <c r="A4369" s="44" t="str">
        <f t="shared" si="356"/>
        <v>US Natural Gas Physical</v>
      </c>
      <c r="B4369" s="44" t="str">
        <f t="shared" si="357"/>
        <v>US</v>
      </c>
      <c r="C4369" s="44" t="str">
        <f t="shared" si="358"/>
        <v>Natural Gas</v>
      </c>
      <c r="D4369" s="44" t="str">
        <f t="shared" si="359"/>
        <v>Physical</v>
      </c>
      <c r="E4369" s="44">
        <f>IF(VLOOKUP(S4369,'DD-Lookup'!$J$6:$L$50,3,FALSE)="Monthly",(YEAR(AC4369)-YEAR(AB4369))*12+MONTH(AC4369)-MONTH(AB4369)+1,(AC4369-AB4369+1))</f>
        <v>1</v>
      </c>
      <c r="F4369" s="225">
        <f t="shared" si="360"/>
        <v>5000</v>
      </c>
      <c r="G4369" s="214">
        <v>1249662</v>
      </c>
      <c r="H4369" s="210">
        <v>37026.531354166669</v>
      </c>
      <c r="I4369" t="s">
        <v>3473</v>
      </c>
      <c r="M4369" t="s">
        <v>3795</v>
      </c>
      <c r="N4369" t="s">
        <v>3275</v>
      </c>
      <c r="O4369" t="s">
        <v>399</v>
      </c>
      <c r="P4369" s="211">
        <v>5000</v>
      </c>
      <c r="S4369" t="s">
        <v>3796</v>
      </c>
      <c r="T4369" t="s">
        <v>2685</v>
      </c>
      <c r="U4369" s="213">
        <v>4.5650000000000004</v>
      </c>
      <c r="V4369" t="s">
        <v>3474</v>
      </c>
      <c r="W4369" t="s">
        <v>3459</v>
      </c>
      <c r="X4369" t="s">
        <v>3460</v>
      </c>
      <c r="Y4369" t="s">
        <v>3280</v>
      </c>
      <c r="Z4369" t="s">
        <v>4117</v>
      </c>
      <c r="AA4369">
        <v>790924</v>
      </c>
      <c r="AB4369" s="210">
        <v>37028.875</v>
      </c>
      <c r="AC4369" s="210">
        <v>37028.875</v>
      </c>
    </row>
    <row r="4370" spans="1:30" x14ac:dyDescent="0.2">
      <c r="A4370" s="44" t="str">
        <f t="shared" si="356"/>
        <v>US Natural Gas Financial</v>
      </c>
      <c r="B4370" s="44" t="str">
        <f t="shared" si="357"/>
        <v>US</v>
      </c>
      <c r="C4370" s="44" t="str">
        <f t="shared" si="358"/>
        <v>Natural Gas</v>
      </c>
      <c r="D4370" s="44" t="str">
        <f t="shared" si="359"/>
        <v>Financial</v>
      </c>
      <c r="E4370" s="44">
        <f>IF(VLOOKUP(S4370,'DD-Lookup'!$J$6:$L$50,3,FALSE)="Monthly",(YEAR(AC4370)-YEAR(AB4370))*12+MONTH(AC4370)-MONTH(AB4370)+1,(AC4370-AB4370+1))</f>
        <v>30</v>
      </c>
      <c r="F4370" s="225">
        <f t="shared" si="360"/>
        <v>150000</v>
      </c>
      <c r="G4370" s="214">
        <v>1249663</v>
      </c>
      <c r="H4370" s="210">
        <v>37026.531655092593</v>
      </c>
      <c r="I4370" t="s">
        <v>1056</v>
      </c>
      <c r="M4370" t="s">
        <v>3795</v>
      </c>
      <c r="N4370" t="s">
        <v>3303</v>
      </c>
      <c r="O4370" t="s">
        <v>2173</v>
      </c>
      <c r="Q4370" s="211">
        <v>5000</v>
      </c>
      <c r="S4370" t="s">
        <v>3796</v>
      </c>
      <c r="T4370" t="s">
        <v>2685</v>
      </c>
      <c r="U4370" s="213">
        <v>-6.25E-2</v>
      </c>
      <c r="V4370" t="s">
        <v>1314</v>
      </c>
      <c r="W4370" t="s">
        <v>1070</v>
      </c>
      <c r="X4370" t="s">
        <v>1071</v>
      </c>
      <c r="Y4370" t="s">
        <v>2803</v>
      </c>
      <c r="Z4370" t="s">
        <v>4117</v>
      </c>
      <c r="AA4370" t="s">
        <v>498</v>
      </c>
      <c r="AB4370" s="210">
        <v>37043.875</v>
      </c>
      <c r="AC4370" s="210">
        <v>37072.875</v>
      </c>
      <c r="AD4370">
        <f>(AC4370-AB4370+1)*SUM(P4370:Q4370)</f>
        <v>150000</v>
      </c>
    </row>
    <row r="4371" spans="1:30" x14ac:dyDescent="0.2">
      <c r="A4371" s="44" t="str">
        <f t="shared" si="356"/>
        <v>US Crude Financial</v>
      </c>
      <c r="B4371" s="44" t="str">
        <f t="shared" si="357"/>
        <v>US</v>
      </c>
      <c r="C4371" s="44" t="str">
        <f t="shared" si="358"/>
        <v>Crude</v>
      </c>
      <c r="D4371" s="44" t="str">
        <f t="shared" si="359"/>
        <v>Financial</v>
      </c>
      <c r="E4371" s="44">
        <f>IF(VLOOKUP(S4371,'DD-Lookup'!$J$6:$L$50,3,FALSE)="Monthly",(YEAR(AC4371)-YEAR(AB4371))*12+MONTH(AC4371)-MONTH(AB4371)+1,(AC4371-AB4371+1))</f>
        <v>1</v>
      </c>
      <c r="F4371" s="225">
        <f t="shared" si="360"/>
        <v>50000</v>
      </c>
      <c r="G4371" s="214">
        <v>1249664</v>
      </c>
      <c r="H4371" s="210">
        <v>37026.531840277778</v>
      </c>
      <c r="I4371" t="s">
        <v>3246</v>
      </c>
      <c r="M4371" t="s">
        <v>4216</v>
      </c>
      <c r="N4371" t="s">
        <v>3046</v>
      </c>
      <c r="O4371" t="s">
        <v>3047</v>
      </c>
      <c r="Q4371" s="211">
        <v>50000</v>
      </c>
      <c r="S4371" t="s">
        <v>3802</v>
      </c>
      <c r="T4371" t="s">
        <v>2685</v>
      </c>
      <c r="U4371" s="213">
        <v>28.92</v>
      </c>
      <c r="V4371" t="s">
        <v>1514</v>
      </c>
      <c r="W4371" t="s">
        <v>3049</v>
      </c>
      <c r="X4371" t="s">
        <v>3050</v>
      </c>
      <c r="Y4371" t="s">
        <v>2803</v>
      </c>
      <c r="Z4371" t="s">
        <v>4117</v>
      </c>
      <c r="AA4371" t="s">
        <v>499</v>
      </c>
      <c r="AB4371" s="210">
        <v>37043</v>
      </c>
      <c r="AC4371" s="210">
        <v>37072</v>
      </c>
    </row>
    <row r="4372" spans="1:30" x14ac:dyDescent="0.2">
      <c r="A4372" s="44" t="str">
        <f t="shared" si="356"/>
        <v>US Natural Gas Financial</v>
      </c>
      <c r="B4372" s="44" t="str">
        <f t="shared" si="357"/>
        <v>US</v>
      </c>
      <c r="C4372" s="44" t="str">
        <f t="shared" si="358"/>
        <v>Natural Gas</v>
      </c>
      <c r="D4372" s="44" t="str">
        <f t="shared" si="359"/>
        <v>Financial</v>
      </c>
      <c r="E4372" s="44">
        <f>IF(VLOOKUP(S4372,'DD-Lookup'!$J$6:$L$50,3,FALSE)="Monthly",(YEAR(AC4372)-YEAR(AB4372))*12+MONTH(AC4372)-MONTH(AB4372)+1,(AC4372-AB4372+1))</f>
        <v>151</v>
      </c>
      <c r="F4372" s="225">
        <f t="shared" si="360"/>
        <v>755000</v>
      </c>
      <c r="G4372" s="214">
        <v>1249665</v>
      </c>
      <c r="H4372" s="210">
        <v>37026.532037037039</v>
      </c>
      <c r="I4372" t="s">
        <v>3246</v>
      </c>
      <c r="M4372" t="s">
        <v>3795</v>
      </c>
      <c r="N4372" t="s">
        <v>3247</v>
      </c>
      <c r="O4372" t="s">
        <v>3346</v>
      </c>
      <c r="P4372" s="211">
        <v>5000</v>
      </c>
      <c r="S4372" t="s">
        <v>3796</v>
      </c>
      <c r="T4372" t="s">
        <v>2685</v>
      </c>
      <c r="U4372" s="213">
        <v>5</v>
      </c>
      <c r="V4372" t="s">
        <v>1183</v>
      </c>
      <c r="W4372" t="s">
        <v>3975</v>
      </c>
      <c r="X4372" t="s">
        <v>3250</v>
      </c>
      <c r="Y4372" t="s">
        <v>2803</v>
      </c>
      <c r="Z4372" t="s">
        <v>4117</v>
      </c>
      <c r="AA4372" t="s">
        <v>500</v>
      </c>
      <c r="AB4372" s="210">
        <v>37196</v>
      </c>
      <c r="AC4372" s="210">
        <v>37346</v>
      </c>
      <c r="AD4372">
        <f>(AC4372-AB4372+1)*SUM(P4372:Q4372)</f>
        <v>755000</v>
      </c>
    </row>
    <row r="4373" spans="1:30" x14ac:dyDescent="0.2">
      <c r="A4373" s="44" t="str">
        <f t="shared" si="356"/>
        <v>US Power Financial</v>
      </c>
      <c r="B4373" s="44" t="str">
        <f t="shared" si="357"/>
        <v>US</v>
      </c>
      <c r="C4373" s="44" t="str">
        <f t="shared" si="358"/>
        <v>Power</v>
      </c>
      <c r="D4373" s="44" t="str">
        <f t="shared" si="359"/>
        <v>Financial</v>
      </c>
      <c r="E4373" s="44">
        <f>IF(VLOOKUP(S4373,'DD-Lookup'!$J$6:$L$50,3,FALSE)="Monthly",(YEAR(AC4373)-YEAR(AB4373))*12+MONTH(AC4373)-MONTH(AB4373)+1,(AC4373-AB4373+1))</f>
        <v>5</v>
      </c>
      <c r="F4373" s="225">
        <f t="shared" si="360"/>
        <v>250</v>
      </c>
      <c r="G4373" s="214">
        <v>1249666</v>
      </c>
      <c r="H4373" s="210">
        <v>37026.532083333332</v>
      </c>
      <c r="I4373" t="s">
        <v>3172</v>
      </c>
      <c r="M4373" t="s">
        <v>3886</v>
      </c>
      <c r="N4373" t="s">
        <v>3069</v>
      </c>
      <c r="O4373" t="s">
        <v>2417</v>
      </c>
      <c r="Q4373" s="211">
        <v>50</v>
      </c>
      <c r="S4373" t="s">
        <v>3794</v>
      </c>
      <c r="T4373" t="s">
        <v>2685</v>
      </c>
      <c r="U4373" s="213">
        <v>45.25</v>
      </c>
      <c r="V4373" t="s">
        <v>501</v>
      </c>
      <c r="W4373" t="s">
        <v>3166</v>
      </c>
      <c r="X4373" t="s">
        <v>3114</v>
      </c>
      <c r="Y4373" t="s">
        <v>3074</v>
      </c>
      <c r="Z4373" t="s">
        <v>4117</v>
      </c>
      <c r="AA4373">
        <v>611686.1</v>
      </c>
      <c r="AB4373" s="210">
        <v>37032.875</v>
      </c>
      <c r="AC4373" s="210">
        <v>37036.875</v>
      </c>
    </row>
    <row r="4374" spans="1:30" x14ac:dyDescent="0.2">
      <c r="A4374" s="44" t="str">
        <f t="shared" si="356"/>
        <v>US Power Financial</v>
      </c>
      <c r="B4374" s="44" t="str">
        <f t="shared" si="357"/>
        <v>US</v>
      </c>
      <c r="C4374" s="44" t="str">
        <f t="shared" si="358"/>
        <v>Power</v>
      </c>
      <c r="D4374" s="44" t="str">
        <f t="shared" si="359"/>
        <v>Financial</v>
      </c>
      <c r="E4374" s="44">
        <f>IF(VLOOKUP(S4374,'DD-Lookup'!$J$6:$L$50,3,FALSE)="Monthly",(YEAR(AC4374)-YEAR(AB4374))*12+MONTH(AC4374)-MONTH(AB4374)+1,(AC4374-AB4374+1))</f>
        <v>5</v>
      </c>
      <c r="F4374" s="225">
        <f t="shared" si="360"/>
        <v>250</v>
      </c>
      <c r="G4374" s="214">
        <v>1249667</v>
      </c>
      <c r="H4374" s="210">
        <v>37026.532395833332</v>
      </c>
      <c r="I4374" t="s">
        <v>3134</v>
      </c>
      <c r="M4374" t="s">
        <v>3886</v>
      </c>
      <c r="N4374" t="s">
        <v>3069</v>
      </c>
      <c r="O4374" t="s">
        <v>2417</v>
      </c>
      <c r="P4374" s="211">
        <v>50</v>
      </c>
      <c r="S4374" t="s">
        <v>3794</v>
      </c>
      <c r="T4374" t="s">
        <v>2685</v>
      </c>
      <c r="U4374" s="213">
        <v>45</v>
      </c>
      <c r="V4374" t="s">
        <v>459</v>
      </c>
      <c r="W4374" t="s">
        <v>3166</v>
      </c>
      <c r="X4374" t="s">
        <v>3114</v>
      </c>
      <c r="Y4374" t="s">
        <v>3074</v>
      </c>
      <c r="Z4374" t="s">
        <v>4117</v>
      </c>
      <c r="AA4374">
        <v>611687.1</v>
      </c>
      <c r="AB4374" s="210">
        <v>37032.875</v>
      </c>
      <c r="AC4374" s="210">
        <v>37036.875</v>
      </c>
    </row>
    <row r="4375" spans="1:30" x14ac:dyDescent="0.2">
      <c r="A4375" s="44" t="str">
        <f t="shared" si="356"/>
        <v>US Natural Gas Financial</v>
      </c>
      <c r="B4375" s="44" t="str">
        <f t="shared" si="357"/>
        <v>US</v>
      </c>
      <c r="C4375" s="44" t="str">
        <f t="shared" si="358"/>
        <v>Natural Gas</v>
      </c>
      <c r="D4375" s="44" t="str">
        <f t="shared" si="359"/>
        <v>Financial</v>
      </c>
      <c r="E4375" s="44">
        <f>IF(VLOOKUP(S4375,'DD-Lookup'!$J$6:$L$50,3,FALSE)="Monthly",(YEAR(AC4375)-YEAR(AB4375))*12+MONTH(AC4375)-MONTH(AB4375)+1,(AC4375-AB4375+1))</f>
        <v>30</v>
      </c>
      <c r="F4375" s="225">
        <f t="shared" si="360"/>
        <v>3000</v>
      </c>
      <c r="G4375" s="214">
        <v>1249668</v>
      </c>
      <c r="H4375" s="210">
        <v>37026.532418981478</v>
      </c>
      <c r="I4375" t="s">
        <v>3473</v>
      </c>
      <c r="M4375" t="s">
        <v>3795</v>
      </c>
      <c r="N4375" t="s">
        <v>1485</v>
      </c>
      <c r="O4375" t="s">
        <v>1486</v>
      </c>
      <c r="Q4375" s="211">
        <v>100</v>
      </c>
      <c r="S4375" t="s">
        <v>1215</v>
      </c>
      <c r="T4375" t="s">
        <v>2685</v>
      </c>
      <c r="U4375" s="213">
        <v>0.06</v>
      </c>
      <c r="V4375" t="s">
        <v>1381</v>
      </c>
      <c r="W4375" t="s">
        <v>1216</v>
      </c>
      <c r="X4375" t="s">
        <v>1217</v>
      </c>
      <c r="Y4375" t="s">
        <v>2803</v>
      </c>
      <c r="Z4375" t="s">
        <v>4117</v>
      </c>
      <c r="AA4375" t="s">
        <v>502</v>
      </c>
      <c r="AB4375" s="210">
        <v>37043</v>
      </c>
      <c r="AC4375" s="210">
        <v>37072</v>
      </c>
      <c r="AD4375">
        <f>(AC4375-AB4375+1)*SUM(P4375:Q4375)</f>
        <v>3000</v>
      </c>
    </row>
    <row r="4376" spans="1:30" x14ac:dyDescent="0.2">
      <c r="A4376" s="44" t="str">
        <f t="shared" si="356"/>
        <v>US Crude Financial</v>
      </c>
      <c r="B4376" s="44" t="str">
        <f t="shared" si="357"/>
        <v>US</v>
      </c>
      <c r="C4376" s="44" t="str">
        <f t="shared" si="358"/>
        <v>Crude</v>
      </c>
      <c r="D4376" s="44" t="str">
        <f t="shared" si="359"/>
        <v>Financial</v>
      </c>
      <c r="E4376" s="44">
        <f>IF(VLOOKUP(S4376,'DD-Lookup'!$J$6:$L$50,3,FALSE)="Monthly",(YEAR(AC4376)-YEAR(AB4376))*12+MONTH(AC4376)-MONTH(AB4376)+1,(AC4376-AB4376+1))</f>
        <v>1</v>
      </c>
      <c r="F4376" s="225">
        <f t="shared" si="360"/>
        <v>50000</v>
      </c>
      <c r="G4376" s="214">
        <v>1249671</v>
      </c>
      <c r="H4376" s="210">
        <v>37026.533043981479</v>
      </c>
      <c r="I4376" t="s">
        <v>3510</v>
      </c>
      <c r="M4376" t="s">
        <v>4216</v>
      </c>
      <c r="N4376" t="s">
        <v>3046</v>
      </c>
      <c r="O4376" t="s">
        <v>3047</v>
      </c>
      <c r="P4376" s="211">
        <v>50000</v>
      </c>
      <c r="S4376" t="s">
        <v>3802</v>
      </c>
      <c r="T4376" t="s">
        <v>2685</v>
      </c>
      <c r="U4376" s="213">
        <v>28.9</v>
      </c>
      <c r="V4376" t="s">
        <v>1503</v>
      </c>
      <c r="W4376" t="s">
        <v>3049</v>
      </c>
      <c r="X4376" t="s">
        <v>3050</v>
      </c>
      <c r="Y4376" t="s">
        <v>2803</v>
      </c>
      <c r="Z4376" t="s">
        <v>4117</v>
      </c>
      <c r="AA4376" t="s">
        <v>503</v>
      </c>
      <c r="AB4376" s="210">
        <v>37043</v>
      </c>
      <c r="AC4376" s="210">
        <v>37072</v>
      </c>
    </row>
    <row r="4377" spans="1:30" x14ac:dyDescent="0.2">
      <c r="A4377" s="44" t="str">
        <f t="shared" si="356"/>
        <v>US Power Physical</v>
      </c>
      <c r="B4377" s="44" t="str">
        <f t="shared" si="357"/>
        <v>US</v>
      </c>
      <c r="C4377" s="44" t="str">
        <f t="shared" si="358"/>
        <v>Power</v>
      </c>
      <c r="D4377" s="44" t="str">
        <f t="shared" si="359"/>
        <v>Physical</v>
      </c>
      <c r="E4377" s="44">
        <f>IF(VLOOKUP(S4377,'DD-Lookup'!$J$6:$L$50,3,FALSE)="Monthly",(YEAR(AC4377)-YEAR(AB4377))*12+MONTH(AC4377)-MONTH(AB4377)+1,(AC4377-AB4377+1))</f>
        <v>62</v>
      </c>
      <c r="F4377" s="225">
        <f t="shared" si="360"/>
        <v>3100</v>
      </c>
      <c r="G4377" s="214">
        <v>1249678</v>
      </c>
      <c r="H4377" s="210">
        <v>37026.533518518518</v>
      </c>
      <c r="I4377" t="s">
        <v>3125</v>
      </c>
      <c r="M4377" t="s">
        <v>3886</v>
      </c>
      <c r="N4377" t="s">
        <v>3096</v>
      </c>
      <c r="O4377" t="s">
        <v>504</v>
      </c>
      <c r="P4377" s="211">
        <v>50</v>
      </c>
      <c r="S4377" t="s">
        <v>3794</v>
      </c>
      <c r="T4377" t="s">
        <v>2685</v>
      </c>
      <c r="U4377" s="213">
        <v>101</v>
      </c>
      <c r="V4377" t="s">
        <v>2361</v>
      </c>
      <c r="W4377" t="s">
        <v>3143</v>
      </c>
      <c r="X4377" t="s">
        <v>3144</v>
      </c>
      <c r="Y4377" t="s">
        <v>3074</v>
      </c>
      <c r="Z4377" t="s">
        <v>4112</v>
      </c>
      <c r="AA4377">
        <v>611694.1</v>
      </c>
      <c r="AB4377" s="210">
        <v>37073.71597222222</v>
      </c>
      <c r="AC4377" s="210">
        <v>37134.71597222222</v>
      </c>
    </row>
    <row r="4378" spans="1:30" x14ac:dyDescent="0.2">
      <c r="A4378" s="44" t="str">
        <f t="shared" si="356"/>
        <v>US Natural Gas Physical</v>
      </c>
      <c r="B4378" s="44" t="str">
        <f t="shared" si="357"/>
        <v>US</v>
      </c>
      <c r="C4378" s="44" t="str">
        <f t="shared" si="358"/>
        <v>Natural Gas</v>
      </c>
      <c r="D4378" s="44" t="str">
        <f t="shared" si="359"/>
        <v>Physical</v>
      </c>
      <c r="E4378" s="44">
        <f>IF(VLOOKUP(S4378,'DD-Lookup'!$J$6:$L$50,3,FALSE)="Monthly",(YEAR(AC4378)-YEAR(AB4378))*12+MONTH(AC4378)-MONTH(AB4378)+1,(AC4378-AB4378+1))</f>
        <v>1</v>
      </c>
      <c r="F4378" s="225">
        <f t="shared" si="360"/>
        <v>5000</v>
      </c>
      <c r="G4378" s="214">
        <v>1249679</v>
      </c>
      <c r="H4378" s="210">
        <v>37026.533831018518</v>
      </c>
      <c r="I4378" t="s">
        <v>3473</v>
      </c>
      <c r="M4378" t="s">
        <v>3795</v>
      </c>
      <c r="N4378" t="s">
        <v>3275</v>
      </c>
      <c r="O4378" t="s">
        <v>276</v>
      </c>
      <c r="Q4378" s="211">
        <v>5000</v>
      </c>
      <c r="S4378" t="s">
        <v>3796</v>
      </c>
      <c r="T4378" t="s">
        <v>2685</v>
      </c>
      <c r="U4378" s="213">
        <v>4.8</v>
      </c>
      <c r="V4378" t="s">
        <v>3474</v>
      </c>
      <c r="W4378" t="s">
        <v>3518</v>
      </c>
      <c r="X4378" t="s">
        <v>3519</v>
      </c>
      <c r="Y4378" t="s">
        <v>3280</v>
      </c>
      <c r="Z4378" t="s">
        <v>4117</v>
      </c>
      <c r="AA4378">
        <v>790925</v>
      </c>
      <c r="AB4378" s="210">
        <v>37028.875</v>
      </c>
      <c r="AC4378" s="210">
        <v>37028.875</v>
      </c>
    </row>
    <row r="4379" spans="1:30" x14ac:dyDescent="0.2">
      <c r="A4379" s="44" t="str">
        <f t="shared" si="356"/>
        <v>US Natural Gas Physical</v>
      </c>
      <c r="B4379" s="44" t="str">
        <f t="shared" si="357"/>
        <v>US</v>
      </c>
      <c r="C4379" s="44" t="str">
        <f t="shared" si="358"/>
        <v>Natural Gas</v>
      </c>
      <c r="D4379" s="44" t="str">
        <f t="shared" si="359"/>
        <v>Physical</v>
      </c>
      <c r="E4379" s="44">
        <f>IF(VLOOKUP(S4379,'DD-Lookup'!$J$6:$L$50,3,FALSE)="Monthly",(YEAR(AC4379)-YEAR(AB4379))*12+MONTH(AC4379)-MONTH(AB4379)+1,(AC4379-AB4379+1))</f>
        <v>1</v>
      </c>
      <c r="F4379" s="225">
        <f t="shared" si="360"/>
        <v>5000</v>
      </c>
      <c r="G4379" s="214">
        <v>1249680</v>
      </c>
      <c r="H4379" s="210">
        <v>37026.533877314818</v>
      </c>
      <c r="I4379" t="s">
        <v>3473</v>
      </c>
      <c r="M4379" t="s">
        <v>3795</v>
      </c>
      <c r="N4379" t="s">
        <v>3275</v>
      </c>
      <c r="O4379" t="s">
        <v>399</v>
      </c>
      <c r="P4379" s="211">
        <v>5000</v>
      </c>
      <c r="S4379" t="s">
        <v>3796</v>
      </c>
      <c r="T4379" t="s">
        <v>2685</v>
      </c>
      <c r="U4379" s="213">
        <v>4.5650000000000004</v>
      </c>
      <c r="V4379" t="s">
        <v>3474</v>
      </c>
      <c r="W4379" t="s">
        <v>3459</v>
      </c>
      <c r="X4379" t="s">
        <v>3460</v>
      </c>
      <c r="Y4379" t="s">
        <v>3280</v>
      </c>
      <c r="Z4379" t="s">
        <v>4117</v>
      </c>
      <c r="AA4379">
        <v>790926</v>
      </c>
      <c r="AB4379" s="210">
        <v>37028.875</v>
      </c>
      <c r="AC4379" s="210">
        <v>37028.875</v>
      </c>
    </row>
    <row r="4380" spans="1:30" x14ac:dyDescent="0.2">
      <c r="A4380" s="44" t="str">
        <f t="shared" si="356"/>
        <v>US Natural Gas Financial</v>
      </c>
      <c r="B4380" s="44" t="str">
        <f t="shared" si="357"/>
        <v>US</v>
      </c>
      <c r="C4380" s="44" t="str">
        <f t="shared" si="358"/>
        <v>Natural Gas</v>
      </c>
      <c r="D4380" s="44" t="str">
        <f t="shared" si="359"/>
        <v>Financial</v>
      </c>
      <c r="E4380" s="44">
        <f>IF(VLOOKUP(S4380,'DD-Lookup'!$J$6:$L$50,3,FALSE)="Monthly",(YEAR(AC4380)-YEAR(AB4380))*12+MONTH(AC4380)-MONTH(AB4380)+1,(AC4380-AB4380+1))</f>
        <v>15</v>
      </c>
      <c r="F4380" s="225">
        <f t="shared" si="360"/>
        <v>225000</v>
      </c>
      <c r="G4380" s="214">
        <v>1249681</v>
      </c>
      <c r="H4380" s="210">
        <v>37026.533900462964</v>
      </c>
      <c r="I4380" t="s">
        <v>1195</v>
      </c>
      <c r="M4380" t="s">
        <v>3795</v>
      </c>
      <c r="N4380" t="s">
        <v>3247</v>
      </c>
      <c r="O4380" t="s">
        <v>135</v>
      </c>
      <c r="Q4380" s="211">
        <v>15000</v>
      </c>
      <c r="S4380" t="s">
        <v>3796</v>
      </c>
      <c r="T4380" t="s">
        <v>2685</v>
      </c>
      <c r="U4380" s="213">
        <v>4.54</v>
      </c>
      <c r="V4380" t="s">
        <v>1856</v>
      </c>
      <c r="W4380" t="s">
        <v>3424</v>
      </c>
      <c r="X4380" t="s">
        <v>3425</v>
      </c>
      <c r="Y4380" t="s">
        <v>2803</v>
      </c>
      <c r="Z4380" t="s">
        <v>4117</v>
      </c>
      <c r="AA4380" t="s">
        <v>505</v>
      </c>
      <c r="AB4380" s="210">
        <v>37028.875</v>
      </c>
      <c r="AC4380" s="210">
        <v>37042.875</v>
      </c>
      <c r="AD4380">
        <f>(AC4380-AB4380+1)*SUM(P4380:Q4380)</f>
        <v>225000</v>
      </c>
    </row>
    <row r="4381" spans="1:30" x14ac:dyDescent="0.2">
      <c r="A4381" s="44" t="str">
        <f t="shared" si="356"/>
        <v>US Natural Gas Financial</v>
      </c>
      <c r="B4381" s="44" t="str">
        <f t="shared" si="357"/>
        <v>US</v>
      </c>
      <c r="C4381" s="44" t="str">
        <f t="shared" si="358"/>
        <v>Natural Gas</v>
      </c>
      <c r="D4381" s="44" t="str">
        <f t="shared" si="359"/>
        <v>Financial</v>
      </c>
      <c r="E4381" s="44">
        <f>IF(VLOOKUP(S4381,'DD-Lookup'!$J$6:$L$50,3,FALSE)="Monthly",(YEAR(AC4381)-YEAR(AB4381))*12+MONTH(AC4381)-MONTH(AB4381)+1,(AC4381-AB4381+1))</f>
        <v>151</v>
      </c>
      <c r="F4381" s="225">
        <f t="shared" si="360"/>
        <v>377500</v>
      </c>
      <c r="G4381" s="214">
        <v>1249683</v>
      </c>
      <c r="H4381" s="210">
        <v>37026.534444444442</v>
      </c>
      <c r="I4381" t="s">
        <v>2630</v>
      </c>
      <c r="M4381" t="s">
        <v>3795</v>
      </c>
      <c r="N4381" t="s">
        <v>3247</v>
      </c>
      <c r="O4381" t="s">
        <v>3346</v>
      </c>
      <c r="P4381" s="211">
        <v>2500</v>
      </c>
      <c r="S4381" t="s">
        <v>3796</v>
      </c>
      <c r="T4381" t="s">
        <v>2685</v>
      </c>
      <c r="U4381" s="213">
        <v>4.9950000000000001</v>
      </c>
      <c r="V4381" t="s">
        <v>1948</v>
      </c>
      <c r="W4381" t="s">
        <v>3975</v>
      </c>
      <c r="X4381" t="s">
        <v>3250</v>
      </c>
      <c r="Y4381" t="s">
        <v>2803</v>
      </c>
      <c r="Z4381" t="s">
        <v>4117</v>
      </c>
      <c r="AA4381" t="s">
        <v>506</v>
      </c>
      <c r="AB4381" s="210">
        <v>37196</v>
      </c>
      <c r="AC4381" s="210">
        <v>37346</v>
      </c>
      <c r="AD4381">
        <f>(AC4381-AB4381+1)*SUM(P4381:Q4381)</f>
        <v>377500</v>
      </c>
    </row>
    <row r="4382" spans="1:30" x14ac:dyDescent="0.2">
      <c r="A4382" s="44" t="str">
        <f t="shared" si="356"/>
        <v>US Natural Gas Financial</v>
      </c>
      <c r="B4382" s="44" t="str">
        <f t="shared" si="357"/>
        <v>US</v>
      </c>
      <c r="C4382" s="44" t="str">
        <f t="shared" si="358"/>
        <v>Natural Gas</v>
      </c>
      <c r="D4382" s="44" t="str">
        <f t="shared" si="359"/>
        <v>Financial</v>
      </c>
      <c r="E4382" s="44">
        <f>IF(VLOOKUP(S4382,'DD-Lookup'!$J$6:$L$50,3,FALSE)="Monthly",(YEAR(AC4382)-YEAR(AB4382))*12+MONTH(AC4382)-MONTH(AB4382)+1,(AC4382-AB4382+1))</f>
        <v>153</v>
      </c>
      <c r="F4382" s="225">
        <f t="shared" si="360"/>
        <v>382500</v>
      </c>
      <c r="G4382" s="214">
        <v>1249684</v>
      </c>
      <c r="H4382" s="210">
        <v>37026.534502314818</v>
      </c>
      <c r="I4382" t="s">
        <v>2955</v>
      </c>
      <c r="M4382" t="s">
        <v>3795</v>
      </c>
      <c r="N4382" t="s">
        <v>3247</v>
      </c>
      <c r="O4382" t="s">
        <v>3430</v>
      </c>
      <c r="P4382" s="211">
        <v>2500</v>
      </c>
      <c r="S4382" t="s">
        <v>3796</v>
      </c>
      <c r="T4382" t="s">
        <v>2685</v>
      </c>
      <c r="U4382" s="213">
        <v>4.7</v>
      </c>
      <c r="V4382" t="s">
        <v>1739</v>
      </c>
      <c r="W4382" t="s">
        <v>3975</v>
      </c>
      <c r="X4382" t="s">
        <v>3250</v>
      </c>
      <c r="Y4382" t="s">
        <v>2803</v>
      </c>
      <c r="Z4382" t="s">
        <v>4117</v>
      </c>
      <c r="AA4382" t="s">
        <v>507</v>
      </c>
      <c r="AB4382" s="210">
        <v>37043</v>
      </c>
      <c r="AC4382" s="210">
        <v>37195</v>
      </c>
      <c r="AD4382">
        <f>(AC4382-AB4382+1)*SUM(P4382:Q4382)</f>
        <v>382500</v>
      </c>
    </row>
    <row r="4383" spans="1:30" x14ac:dyDescent="0.2">
      <c r="A4383" s="44" t="str">
        <f t="shared" si="356"/>
        <v>US Natural Gas Financial</v>
      </c>
      <c r="B4383" s="44" t="str">
        <f t="shared" si="357"/>
        <v>US</v>
      </c>
      <c r="C4383" s="44" t="str">
        <f t="shared" si="358"/>
        <v>Natural Gas</v>
      </c>
      <c r="D4383" s="44" t="str">
        <f t="shared" si="359"/>
        <v>Financial</v>
      </c>
      <c r="E4383" s="44">
        <f>IF(VLOOKUP(S4383,'DD-Lookup'!$J$6:$L$50,3,FALSE)="Monthly",(YEAR(AC4383)-YEAR(AB4383))*12+MONTH(AC4383)-MONTH(AB4383)+1,(AC4383-AB4383+1))</f>
        <v>30</v>
      </c>
      <c r="F4383" s="225">
        <f t="shared" si="360"/>
        <v>300000</v>
      </c>
      <c r="G4383" s="214">
        <v>1249685</v>
      </c>
      <c r="H4383" s="210">
        <v>37026.534548611111</v>
      </c>
      <c r="I4383" t="s">
        <v>3551</v>
      </c>
      <c r="M4383" t="s">
        <v>3795</v>
      </c>
      <c r="N4383" t="s">
        <v>3247</v>
      </c>
      <c r="O4383" t="s">
        <v>3248</v>
      </c>
      <c r="Q4383" s="211">
        <v>10000</v>
      </c>
      <c r="S4383" t="s">
        <v>3796</v>
      </c>
      <c r="T4383" t="s">
        <v>2685</v>
      </c>
      <c r="U4383" s="213">
        <v>4.6100000000000003</v>
      </c>
      <c r="V4383" t="s">
        <v>3552</v>
      </c>
      <c r="W4383" t="s">
        <v>3975</v>
      </c>
      <c r="X4383" t="s">
        <v>3250</v>
      </c>
      <c r="Y4383" t="s">
        <v>2803</v>
      </c>
      <c r="Z4383" t="s">
        <v>4117</v>
      </c>
      <c r="AA4383" t="s">
        <v>508</v>
      </c>
      <c r="AB4383" s="210">
        <v>37043.875</v>
      </c>
      <c r="AC4383" s="210">
        <v>37072.875</v>
      </c>
      <c r="AD4383">
        <f>(AC4383-AB4383+1)*SUM(P4383:Q4383)</f>
        <v>300000</v>
      </c>
    </row>
    <row r="4384" spans="1:30" x14ac:dyDescent="0.2">
      <c r="A4384" s="44" t="str">
        <f t="shared" si="356"/>
        <v xml:space="preserve"> Metals Financial</v>
      </c>
      <c r="B4384" s="44" t="str">
        <f t="shared" si="357"/>
        <v/>
      </c>
      <c r="C4384" s="44" t="str">
        <f t="shared" si="358"/>
        <v>Metals</v>
      </c>
      <c r="D4384" s="44" t="str">
        <f t="shared" si="359"/>
        <v>Financial</v>
      </c>
      <c r="E4384" s="44">
        <f>IF(VLOOKUP(S4384,'DD-Lookup'!$J$6:$L$50,3,FALSE)="Monthly",(YEAR(AC4384)-YEAR(AB4384))*12+MONTH(AC4384)-MONTH(AB4384)+1,(AC4384-AB4384+1))</f>
        <v>1</v>
      </c>
      <c r="F4384" s="225">
        <f t="shared" si="360"/>
        <v>20</v>
      </c>
      <c r="G4384" s="214">
        <v>1249687</v>
      </c>
      <c r="H4384" s="210">
        <v>37026.534780092596</v>
      </c>
      <c r="I4384" t="s">
        <v>2870</v>
      </c>
      <c r="M4384" t="s">
        <v>3801</v>
      </c>
      <c r="N4384" t="s">
        <v>2682</v>
      </c>
      <c r="O4384" t="s">
        <v>2683</v>
      </c>
      <c r="P4384" s="211">
        <v>20</v>
      </c>
      <c r="S4384" t="s">
        <v>2684</v>
      </c>
      <c r="T4384" t="s">
        <v>2685</v>
      </c>
      <c r="U4384" s="213">
        <v>1665</v>
      </c>
      <c r="V4384" t="s">
        <v>2871</v>
      </c>
      <c r="W4384" t="s">
        <v>2732</v>
      </c>
      <c r="X4384" t="s">
        <v>2688</v>
      </c>
      <c r="Y4384" t="s">
        <v>2689</v>
      </c>
      <c r="Z4384" t="s">
        <v>2690</v>
      </c>
      <c r="AA4384">
        <v>2130873</v>
      </c>
    </row>
    <row r="4385" spans="1:30" x14ac:dyDescent="0.2">
      <c r="A4385" s="44" t="str">
        <f t="shared" si="356"/>
        <v>US Power Financial</v>
      </c>
      <c r="B4385" s="44" t="str">
        <f t="shared" si="357"/>
        <v>US</v>
      </c>
      <c r="C4385" s="44" t="str">
        <f t="shared" si="358"/>
        <v>Power</v>
      </c>
      <c r="D4385" s="44" t="str">
        <f t="shared" si="359"/>
        <v>Financial</v>
      </c>
      <c r="E4385" s="44">
        <f>IF(VLOOKUP(S4385,'DD-Lookup'!$J$6:$L$50,3,FALSE)="Monthly",(YEAR(AC4385)-YEAR(AB4385))*12+MONTH(AC4385)-MONTH(AB4385)+1,(AC4385-AB4385+1))</f>
        <v>2</v>
      </c>
      <c r="F4385" s="225">
        <f t="shared" si="360"/>
        <v>100</v>
      </c>
      <c r="G4385" s="214">
        <v>1249690</v>
      </c>
      <c r="H4385" s="210">
        <v>37026.535231481481</v>
      </c>
      <c r="I4385" t="s">
        <v>3145</v>
      </c>
      <c r="M4385" t="s">
        <v>3886</v>
      </c>
      <c r="N4385" t="s">
        <v>3069</v>
      </c>
      <c r="O4385" t="s">
        <v>2172</v>
      </c>
      <c r="Q4385" s="211">
        <v>50</v>
      </c>
      <c r="S4385" t="s">
        <v>3794</v>
      </c>
      <c r="T4385" t="s">
        <v>2685</v>
      </c>
      <c r="U4385" s="213">
        <v>51.5</v>
      </c>
      <c r="V4385" t="s">
        <v>3147</v>
      </c>
      <c r="W4385" t="s">
        <v>3166</v>
      </c>
      <c r="X4385" t="s">
        <v>3114</v>
      </c>
      <c r="Y4385" t="s">
        <v>3074</v>
      </c>
      <c r="Z4385" t="s">
        <v>4117</v>
      </c>
      <c r="AA4385">
        <v>611702.1</v>
      </c>
      <c r="AB4385" s="210">
        <v>37028.875</v>
      </c>
      <c r="AC4385" s="210">
        <v>37029.875</v>
      </c>
    </row>
    <row r="4386" spans="1:30" x14ac:dyDescent="0.2">
      <c r="A4386" s="44" t="str">
        <f t="shared" si="356"/>
        <v xml:space="preserve"> Metals Financial</v>
      </c>
      <c r="B4386" s="44" t="str">
        <f t="shared" si="357"/>
        <v/>
      </c>
      <c r="C4386" s="44" t="str">
        <f t="shared" si="358"/>
        <v>Metals</v>
      </c>
      <c r="D4386" s="44" t="str">
        <f t="shared" si="359"/>
        <v>Financial</v>
      </c>
      <c r="E4386" s="44">
        <f>IF(VLOOKUP(S4386,'DD-Lookup'!$J$6:$L$50,3,FALSE)="Monthly",(YEAR(AC4386)-YEAR(AB4386))*12+MONTH(AC4386)-MONTH(AB4386)+1,(AC4386-AB4386+1))</f>
        <v>1</v>
      </c>
      <c r="F4386" s="225">
        <f t="shared" si="360"/>
        <v>20</v>
      </c>
      <c r="G4386" s="214">
        <v>1249691</v>
      </c>
      <c r="H4386" s="210">
        <v>37026.535243055558</v>
      </c>
      <c r="I4386" t="s">
        <v>2208</v>
      </c>
      <c r="M4386" t="s">
        <v>3801</v>
      </c>
      <c r="N4386" t="s">
        <v>2682</v>
      </c>
      <c r="O4386" t="s">
        <v>2683</v>
      </c>
      <c r="Q4386" s="211">
        <v>20</v>
      </c>
      <c r="S4386" t="s">
        <v>2684</v>
      </c>
      <c r="T4386" t="s">
        <v>2685</v>
      </c>
      <c r="U4386" s="213">
        <v>1666</v>
      </c>
      <c r="V4386" t="s">
        <v>2209</v>
      </c>
      <c r="W4386" t="s">
        <v>2732</v>
      </c>
      <c r="X4386" t="s">
        <v>2688</v>
      </c>
      <c r="Y4386" t="s">
        <v>2689</v>
      </c>
      <c r="Z4386" t="s">
        <v>2690</v>
      </c>
      <c r="AA4386">
        <v>2130869</v>
      </c>
    </row>
    <row r="4387" spans="1:30" x14ac:dyDescent="0.2">
      <c r="A4387" s="44" t="str">
        <f t="shared" si="356"/>
        <v>US Power Physical</v>
      </c>
      <c r="B4387" s="44" t="str">
        <f t="shared" si="357"/>
        <v>US</v>
      </c>
      <c r="C4387" s="44" t="str">
        <f t="shared" si="358"/>
        <v>Power</v>
      </c>
      <c r="D4387" s="44" t="str">
        <f t="shared" si="359"/>
        <v>Physical</v>
      </c>
      <c r="E4387" s="44">
        <f>IF(VLOOKUP(S4387,'DD-Lookup'!$J$6:$L$50,3,FALSE)="Monthly",(YEAR(AC4387)-YEAR(AB4387))*12+MONTH(AC4387)-MONTH(AB4387)+1,(AC4387-AB4387+1))</f>
        <v>30</v>
      </c>
      <c r="F4387" s="225">
        <f t="shared" si="360"/>
        <v>750</v>
      </c>
      <c r="G4387" s="214">
        <v>1249692</v>
      </c>
      <c r="H4387" s="210">
        <v>37026.535451388889</v>
      </c>
      <c r="I4387" t="s">
        <v>3785</v>
      </c>
      <c r="M4387" t="s">
        <v>3886</v>
      </c>
      <c r="N4387" t="s">
        <v>3645</v>
      </c>
      <c r="O4387" t="s">
        <v>509</v>
      </c>
      <c r="Q4387" s="211">
        <v>25</v>
      </c>
      <c r="S4387" t="s">
        <v>3794</v>
      </c>
      <c r="T4387" t="s">
        <v>2685</v>
      </c>
      <c r="U4387" s="213">
        <v>327</v>
      </c>
      <c r="V4387" t="s">
        <v>2233</v>
      </c>
      <c r="W4387" t="s">
        <v>3659</v>
      </c>
      <c r="X4387" t="s">
        <v>3649</v>
      </c>
      <c r="Y4387" t="s">
        <v>3074</v>
      </c>
      <c r="Z4387" t="s">
        <v>4112</v>
      </c>
      <c r="AA4387">
        <v>611704.1</v>
      </c>
      <c r="AB4387" s="210">
        <v>37043.875</v>
      </c>
      <c r="AC4387" s="210">
        <v>37072.875</v>
      </c>
    </row>
    <row r="4388" spans="1:30" x14ac:dyDescent="0.2">
      <c r="A4388" s="44" t="str">
        <f t="shared" si="356"/>
        <v>US Natural Gas Financial</v>
      </c>
      <c r="B4388" s="44" t="str">
        <f t="shared" si="357"/>
        <v>US</v>
      </c>
      <c r="C4388" s="44" t="str">
        <f t="shared" si="358"/>
        <v>Natural Gas</v>
      </c>
      <c r="D4388" s="44" t="str">
        <f t="shared" si="359"/>
        <v>Financial</v>
      </c>
      <c r="E4388" s="44">
        <f>IF(VLOOKUP(S4388,'DD-Lookup'!$J$6:$L$50,3,FALSE)="Monthly",(YEAR(AC4388)-YEAR(AB4388))*12+MONTH(AC4388)-MONTH(AB4388)+1,(AC4388-AB4388+1))</f>
        <v>30</v>
      </c>
      <c r="F4388" s="225">
        <f t="shared" si="360"/>
        <v>150000</v>
      </c>
      <c r="G4388" s="214">
        <v>1249693</v>
      </c>
      <c r="H4388" s="210">
        <v>37026.535590277781</v>
      </c>
      <c r="I4388" t="s">
        <v>3163</v>
      </c>
      <c r="M4388" t="s">
        <v>3795</v>
      </c>
      <c r="N4388" t="s">
        <v>3247</v>
      </c>
      <c r="O4388" t="s">
        <v>3248</v>
      </c>
      <c r="Q4388" s="211">
        <v>5000</v>
      </c>
      <c r="S4388" t="s">
        <v>3796</v>
      </c>
      <c r="T4388" t="s">
        <v>2685</v>
      </c>
      <c r="U4388" s="213">
        <v>4.6100000000000003</v>
      </c>
      <c r="V4388" t="s">
        <v>1572</v>
      </c>
      <c r="W4388" t="s">
        <v>3975</v>
      </c>
      <c r="X4388" t="s">
        <v>3250</v>
      </c>
      <c r="Y4388" t="s">
        <v>2803</v>
      </c>
      <c r="Z4388" t="s">
        <v>4117</v>
      </c>
      <c r="AA4388" t="s">
        <v>510</v>
      </c>
      <c r="AB4388" s="210">
        <v>37043.875</v>
      </c>
      <c r="AC4388" s="210">
        <v>37072.875</v>
      </c>
      <c r="AD4388">
        <f>(AC4388-AB4388+1)*SUM(P4388:Q4388)</f>
        <v>150000</v>
      </c>
    </row>
    <row r="4389" spans="1:30" x14ac:dyDescent="0.2">
      <c r="A4389" s="44" t="str">
        <f t="shared" si="356"/>
        <v>US Natural Gas Financial</v>
      </c>
      <c r="B4389" s="44" t="str">
        <f t="shared" si="357"/>
        <v>US</v>
      </c>
      <c r="C4389" s="44" t="str">
        <f t="shared" si="358"/>
        <v>Natural Gas</v>
      </c>
      <c r="D4389" s="44" t="str">
        <f t="shared" si="359"/>
        <v>Financial</v>
      </c>
      <c r="E4389" s="44">
        <f>IF(VLOOKUP(S4389,'DD-Lookup'!$J$6:$L$50,3,FALSE)="Monthly",(YEAR(AC4389)-YEAR(AB4389))*12+MONTH(AC4389)-MONTH(AB4389)+1,(AC4389-AB4389+1))</f>
        <v>153</v>
      </c>
      <c r="F4389" s="225">
        <f t="shared" si="360"/>
        <v>765000</v>
      </c>
      <c r="G4389" s="214">
        <v>1249694</v>
      </c>
      <c r="H4389" s="210">
        <v>37026.535821759258</v>
      </c>
      <c r="I4389" t="s">
        <v>3822</v>
      </c>
      <c r="M4389" t="s">
        <v>3795</v>
      </c>
      <c r="N4389" t="s">
        <v>3247</v>
      </c>
      <c r="O4389" t="s">
        <v>3430</v>
      </c>
      <c r="Q4389" s="211">
        <v>5000</v>
      </c>
      <c r="S4389" t="s">
        <v>3796</v>
      </c>
      <c r="T4389" t="s">
        <v>2685</v>
      </c>
      <c r="U4389" s="213">
        <v>4.7050000000000001</v>
      </c>
      <c r="V4389" t="s">
        <v>1487</v>
      </c>
      <c r="W4389" t="s">
        <v>3975</v>
      </c>
      <c r="X4389" t="s">
        <v>3250</v>
      </c>
      <c r="Y4389" t="s">
        <v>2803</v>
      </c>
      <c r="Z4389" t="s">
        <v>4117</v>
      </c>
      <c r="AA4389" t="s">
        <v>511</v>
      </c>
      <c r="AB4389" s="210">
        <v>37043</v>
      </c>
      <c r="AC4389" s="210">
        <v>37195</v>
      </c>
      <c r="AD4389">
        <f>(AC4389-AB4389+1)*SUM(P4389:Q4389)</f>
        <v>765000</v>
      </c>
    </row>
    <row r="4390" spans="1:30" x14ac:dyDescent="0.2">
      <c r="A4390" s="44" t="str">
        <f t="shared" si="356"/>
        <v>US Natural Gas Financial</v>
      </c>
      <c r="B4390" s="44" t="str">
        <f t="shared" si="357"/>
        <v>US</v>
      </c>
      <c r="C4390" s="44" t="str">
        <f t="shared" si="358"/>
        <v>Natural Gas</v>
      </c>
      <c r="D4390" s="44" t="str">
        <f t="shared" si="359"/>
        <v>Financial</v>
      </c>
      <c r="E4390" s="44">
        <f>IF(VLOOKUP(S4390,'DD-Lookup'!$J$6:$L$50,3,FALSE)="Monthly",(YEAR(AC4390)-YEAR(AB4390))*12+MONTH(AC4390)-MONTH(AB4390)+1,(AC4390-AB4390+1))</f>
        <v>15</v>
      </c>
      <c r="F4390" s="225">
        <f t="shared" si="360"/>
        <v>225000</v>
      </c>
      <c r="G4390" s="214">
        <v>1249695</v>
      </c>
      <c r="H4390" s="210">
        <v>37026.536273148151</v>
      </c>
      <c r="I4390" t="s">
        <v>1195</v>
      </c>
      <c r="M4390" t="s">
        <v>3795</v>
      </c>
      <c r="N4390" t="s">
        <v>3247</v>
      </c>
      <c r="O4390" t="s">
        <v>135</v>
      </c>
      <c r="Q4390" s="211">
        <v>15000</v>
      </c>
      <c r="S4390" t="s">
        <v>3796</v>
      </c>
      <c r="T4390" t="s">
        <v>2685</v>
      </c>
      <c r="U4390" s="213">
        <v>4.54</v>
      </c>
      <c r="V4390" t="s">
        <v>1856</v>
      </c>
      <c r="W4390" t="s">
        <v>3424</v>
      </c>
      <c r="X4390" t="s">
        <v>3425</v>
      </c>
      <c r="Y4390" t="s">
        <v>2803</v>
      </c>
      <c r="Z4390" t="s">
        <v>4117</v>
      </c>
      <c r="AA4390" t="s">
        <v>512</v>
      </c>
      <c r="AB4390" s="210">
        <v>37028.875</v>
      </c>
      <c r="AC4390" s="210">
        <v>37042.875</v>
      </c>
      <c r="AD4390">
        <f>(AC4390-AB4390+1)*SUM(P4390:Q4390)</f>
        <v>225000</v>
      </c>
    </row>
    <row r="4391" spans="1:30" x14ac:dyDescent="0.2">
      <c r="A4391" s="44" t="str">
        <f t="shared" si="356"/>
        <v>US Crude Financial</v>
      </c>
      <c r="B4391" s="44" t="str">
        <f t="shared" si="357"/>
        <v>US</v>
      </c>
      <c r="C4391" s="44" t="str">
        <f t="shared" si="358"/>
        <v>Crude</v>
      </c>
      <c r="D4391" s="44" t="str">
        <f t="shared" si="359"/>
        <v>Financial</v>
      </c>
      <c r="E4391" s="44">
        <f>IF(VLOOKUP(S4391,'DD-Lookup'!$J$6:$L$50,3,FALSE)="Monthly",(YEAR(AC4391)-YEAR(AB4391))*12+MONTH(AC4391)-MONTH(AB4391)+1,(AC4391-AB4391+1))</f>
        <v>1</v>
      </c>
      <c r="F4391" s="225">
        <f t="shared" si="360"/>
        <v>50000</v>
      </c>
      <c r="G4391" s="214">
        <v>1249696</v>
      </c>
      <c r="H4391" s="210">
        <v>37026.53738425926</v>
      </c>
      <c r="I4391" t="s">
        <v>3246</v>
      </c>
      <c r="M4391" t="s">
        <v>4216</v>
      </c>
      <c r="N4391" t="s">
        <v>513</v>
      </c>
      <c r="O4391" t="s">
        <v>514</v>
      </c>
      <c r="Q4391" s="211">
        <v>50000</v>
      </c>
      <c r="S4391" t="s">
        <v>3802</v>
      </c>
      <c r="T4391" t="s">
        <v>2685</v>
      </c>
      <c r="U4391" s="213">
        <v>0.32</v>
      </c>
      <c r="V4391" t="s">
        <v>1657</v>
      </c>
      <c r="W4391" t="s">
        <v>515</v>
      </c>
      <c r="X4391" t="s">
        <v>516</v>
      </c>
      <c r="Y4391" t="s">
        <v>2803</v>
      </c>
      <c r="Z4391" t="s">
        <v>4117</v>
      </c>
      <c r="AA4391" t="s">
        <v>517</v>
      </c>
      <c r="AB4391" s="210">
        <v>37043</v>
      </c>
      <c r="AC4391" s="210">
        <v>37072</v>
      </c>
    </row>
    <row r="4392" spans="1:30" x14ac:dyDescent="0.2">
      <c r="A4392" s="44" t="str">
        <f t="shared" si="356"/>
        <v>US Crude Financial</v>
      </c>
      <c r="B4392" s="44" t="str">
        <f t="shared" si="357"/>
        <v>US</v>
      </c>
      <c r="C4392" s="44" t="str">
        <f t="shared" si="358"/>
        <v>Crude</v>
      </c>
      <c r="D4392" s="44" t="str">
        <f t="shared" si="359"/>
        <v>Financial</v>
      </c>
      <c r="E4392" s="44">
        <f>IF(VLOOKUP(S4392,'DD-Lookup'!$J$6:$L$50,3,FALSE)="Monthly",(YEAR(AC4392)-YEAR(AB4392))*12+MONTH(AC4392)-MONTH(AB4392)+1,(AC4392-AB4392+1))</f>
        <v>1</v>
      </c>
      <c r="F4392" s="225">
        <f t="shared" si="360"/>
        <v>50000</v>
      </c>
      <c r="G4392" s="214">
        <v>1249698</v>
      </c>
      <c r="H4392" s="210">
        <v>37026.537465277775</v>
      </c>
      <c r="I4392" t="s">
        <v>3246</v>
      </c>
      <c r="M4392" t="s">
        <v>4216</v>
      </c>
      <c r="N4392" t="s">
        <v>513</v>
      </c>
      <c r="O4392" t="s">
        <v>514</v>
      </c>
      <c r="Q4392" s="211">
        <v>50000</v>
      </c>
      <c r="S4392" t="s">
        <v>3802</v>
      </c>
      <c r="T4392" t="s">
        <v>2685</v>
      </c>
      <c r="U4392" s="213">
        <v>0.32</v>
      </c>
      <c r="V4392" t="s">
        <v>1657</v>
      </c>
      <c r="W4392" t="s">
        <v>515</v>
      </c>
      <c r="X4392" t="s">
        <v>516</v>
      </c>
      <c r="Y4392" t="s">
        <v>2803</v>
      </c>
      <c r="Z4392" t="s">
        <v>4117</v>
      </c>
      <c r="AA4392" t="s">
        <v>518</v>
      </c>
      <c r="AB4392" s="210">
        <v>37043</v>
      </c>
      <c r="AC4392" s="210">
        <v>37072</v>
      </c>
    </row>
    <row r="4393" spans="1:30" x14ac:dyDescent="0.2">
      <c r="A4393" s="44" t="str">
        <f t="shared" si="356"/>
        <v>US Crude Financial</v>
      </c>
      <c r="B4393" s="44" t="str">
        <f t="shared" si="357"/>
        <v>US</v>
      </c>
      <c r="C4393" s="44" t="str">
        <f t="shared" si="358"/>
        <v>Crude</v>
      </c>
      <c r="D4393" s="44" t="str">
        <f t="shared" si="359"/>
        <v>Financial</v>
      </c>
      <c r="E4393" s="44">
        <f>IF(VLOOKUP(S4393,'DD-Lookup'!$J$6:$L$50,3,FALSE)="Monthly",(YEAR(AC4393)-YEAR(AB4393))*12+MONTH(AC4393)-MONTH(AB4393)+1,(AC4393-AB4393+1))</f>
        <v>1</v>
      </c>
      <c r="F4393" s="225">
        <f t="shared" si="360"/>
        <v>25000</v>
      </c>
      <c r="G4393" s="214">
        <v>1249700</v>
      </c>
      <c r="H4393" s="210">
        <v>37026.537731481483</v>
      </c>
      <c r="I4393" t="s">
        <v>3246</v>
      </c>
      <c r="M4393" t="s">
        <v>4216</v>
      </c>
      <c r="N4393" t="s">
        <v>1643</v>
      </c>
      <c r="O4393" t="s">
        <v>2225</v>
      </c>
      <c r="Q4393" s="211">
        <v>25000</v>
      </c>
      <c r="S4393" t="s">
        <v>3798</v>
      </c>
      <c r="T4393" t="s">
        <v>2685</v>
      </c>
      <c r="U4393" s="213">
        <v>-0.37</v>
      </c>
      <c r="V4393" t="s">
        <v>1818</v>
      </c>
      <c r="W4393" t="s">
        <v>1645</v>
      </c>
      <c r="X4393" t="s">
        <v>1646</v>
      </c>
      <c r="Y4393" t="s">
        <v>2803</v>
      </c>
      <c r="Z4393" t="s">
        <v>4117</v>
      </c>
      <c r="AA4393" t="s">
        <v>519</v>
      </c>
      <c r="AB4393" s="210">
        <v>37043</v>
      </c>
      <c r="AC4393" s="210">
        <v>37072</v>
      </c>
    </row>
    <row r="4394" spans="1:30" x14ac:dyDescent="0.2">
      <c r="A4394" s="44" t="str">
        <f t="shared" si="356"/>
        <v xml:space="preserve"> Metals Financial</v>
      </c>
      <c r="B4394" s="44" t="str">
        <f t="shared" si="357"/>
        <v/>
      </c>
      <c r="C4394" s="44" t="str">
        <f t="shared" si="358"/>
        <v>Metals</v>
      </c>
      <c r="D4394" s="44" t="str">
        <f t="shared" si="359"/>
        <v>Financial</v>
      </c>
      <c r="E4394" s="44">
        <f>IF(VLOOKUP(S4394,'DD-Lookup'!$J$6:$L$50,3,FALSE)="Monthly",(YEAR(AC4394)-YEAR(AB4394))*12+MONTH(AC4394)-MONTH(AB4394)+1,(AC4394-AB4394+1))</f>
        <v>1</v>
      </c>
      <c r="F4394" s="225">
        <f t="shared" si="360"/>
        <v>20</v>
      </c>
      <c r="G4394" s="214">
        <v>1249701</v>
      </c>
      <c r="H4394" s="210">
        <v>37026.537824074076</v>
      </c>
      <c r="I4394" t="s">
        <v>3313</v>
      </c>
      <c r="M4394" t="s">
        <v>3801</v>
      </c>
      <c r="N4394" t="s">
        <v>2782</v>
      </c>
      <c r="O4394" t="s">
        <v>2783</v>
      </c>
      <c r="Q4394" s="211">
        <v>20</v>
      </c>
      <c r="S4394" t="s">
        <v>2684</v>
      </c>
      <c r="T4394" t="s">
        <v>2685</v>
      </c>
      <c r="U4394" s="213">
        <v>1510</v>
      </c>
      <c r="V4394" t="s">
        <v>2211</v>
      </c>
      <c r="W4394" t="s">
        <v>2732</v>
      </c>
      <c r="X4394" t="s">
        <v>2688</v>
      </c>
      <c r="Y4394" t="s">
        <v>2689</v>
      </c>
      <c r="Z4394" t="s">
        <v>2690</v>
      </c>
      <c r="AA4394">
        <v>2130867</v>
      </c>
    </row>
    <row r="4395" spans="1:30" x14ac:dyDescent="0.2">
      <c r="A4395" s="44" t="str">
        <f t="shared" si="356"/>
        <v>US Crude Financial</v>
      </c>
      <c r="B4395" s="44" t="str">
        <f t="shared" si="357"/>
        <v>US</v>
      </c>
      <c r="C4395" s="44" t="str">
        <f t="shared" si="358"/>
        <v>Crude</v>
      </c>
      <c r="D4395" s="44" t="str">
        <f t="shared" si="359"/>
        <v>Financial</v>
      </c>
      <c r="E4395" s="44">
        <f>IF(VLOOKUP(S4395,'DD-Lookup'!$J$6:$L$50,3,FALSE)="Monthly",(YEAR(AC4395)-YEAR(AB4395))*12+MONTH(AC4395)-MONTH(AB4395)+1,(AC4395-AB4395+1))</f>
        <v>1</v>
      </c>
      <c r="F4395" s="225">
        <f t="shared" si="360"/>
        <v>50000</v>
      </c>
      <c r="G4395" s="214">
        <v>1249702</v>
      </c>
      <c r="H4395" s="210">
        <v>37026.537986111114</v>
      </c>
      <c r="I4395" t="s">
        <v>3246</v>
      </c>
      <c r="M4395" t="s">
        <v>4216</v>
      </c>
      <c r="N4395" t="s">
        <v>3046</v>
      </c>
      <c r="O4395" t="s">
        <v>3047</v>
      </c>
      <c r="Q4395" s="211">
        <v>50000</v>
      </c>
      <c r="S4395" t="s">
        <v>3802</v>
      </c>
      <c r="T4395" t="s">
        <v>2685</v>
      </c>
      <c r="U4395" s="213">
        <v>29</v>
      </c>
      <c r="V4395" t="s">
        <v>1514</v>
      </c>
      <c r="W4395" t="s">
        <v>3049</v>
      </c>
      <c r="X4395" t="s">
        <v>3050</v>
      </c>
      <c r="Y4395" t="s">
        <v>2803</v>
      </c>
      <c r="Z4395" t="s">
        <v>4117</v>
      </c>
      <c r="AA4395" t="s">
        <v>520</v>
      </c>
      <c r="AB4395" s="210">
        <v>37043</v>
      </c>
      <c r="AC4395" s="210">
        <v>37072</v>
      </c>
    </row>
    <row r="4396" spans="1:30" x14ac:dyDescent="0.2">
      <c r="A4396" s="44" t="str">
        <f t="shared" si="356"/>
        <v>US Power Physical</v>
      </c>
      <c r="B4396" s="44" t="str">
        <f t="shared" si="357"/>
        <v>US</v>
      </c>
      <c r="C4396" s="44" t="str">
        <f t="shared" si="358"/>
        <v>Power</v>
      </c>
      <c r="D4396" s="44" t="str">
        <f t="shared" si="359"/>
        <v>Physical</v>
      </c>
      <c r="E4396" s="44">
        <f>IF(VLOOKUP(S4396,'DD-Lookup'!$J$6:$L$50,3,FALSE)="Monthly",(YEAR(AC4396)-YEAR(AB4396))*12+MONTH(AC4396)-MONTH(AB4396)+1,(AC4396-AB4396+1))</f>
        <v>30</v>
      </c>
      <c r="F4396" s="225">
        <f t="shared" si="360"/>
        <v>1500</v>
      </c>
      <c r="G4396" s="214">
        <v>1249703</v>
      </c>
      <c r="H4396" s="210">
        <v>37026.538136574076</v>
      </c>
      <c r="I4396" t="s">
        <v>3134</v>
      </c>
      <c r="M4396" t="s">
        <v>3886</v>
      </c>
      <c r="N4396" t="s">
        <v>3096</v>
      </c>
      <c r="O4396" t="s">
        <v>3241</v>
      </c>
      <c r="P4396" s="211">
        <v>50</v>
      </c>
      <c r="S4396" t="s">
        <v>3794</v>
      </c>
      <c r="T4396" t="s">
        <v>2685</v>
      </c>
      <c r="U4396" s="213">
        <v>46.7</v>
      </c>
      <c r="V4396" t="s">
        <v>3142</v>
      </c>
      <c r="W4396" t="s">
        <v>3243</v>
      </c>
      <c r="X4396" t="s">
        <v>3244</v>
      </c>
      <c r="Y4396" t="s">
        <v>3074</v>
      </c>
      <c r="Z4396" t="s">
        <v>4112</v>
      </c>
      <c r="AA4396">
        <v>611706.1</v>
      </c>
      <c r="AB4396" s="210">
        <v>37135.594444444447</v>
      </c>
      <c r="AC4396" s="210">
        <v>37164.594444444447</v>
      </c>
    </row>
    <row r="4397" spans="1:30" x14ac:dyDescent="0.2">
      <c r="A4397" s="44" t="str">
        <f t="shared" si="356"/>
        <v>US Power Physical</v>
      </c>
      <c r="B4397" s="44" t="str">
        <f t="shared" si="357"/>
        <v>US</v>
      </c>
      <c r="C4397" s="44" t="str">
        <f t="shared" si="358"/>
        <v>Power</v>
      </c>
      <c r="D4397" s="44" t="str">
        <f t="shared" si="359"/>
        <v>Physical</v>
      </c>
      <c r="E4397" s="44">
        <f>IF(VLOOKUP(S4397,'DD-Lookup'!$J$6:$L$50,3,FALSE)="Monthly",(YEAR(AC4397)-YEAR(AB4397))*12+MONTH(AC4397)-MONTH(AB4397)+1,(AC4397-AB4397+1))</f>
        <v>31</v>
      </c>
      <c r="F4397" s="225">
        <f t="shared" si="360"/>
        <v>775</v>
      </c>
      <c r="G4397" s="214">
        <v>1249704</v>
      </c>
      <c r="H4397" s="210">
        <v>37026.538206018522</v>
      </c>
      <c r="I4397" t="s">
        <v>3157</v>
      </c>
      <c r="M4397" t="s">
        <v>3886</v>
      </c>
      <c r="N4397" t="s">
        <v>3650</v>
      </c>
      <c r="O4397" t="s">
        <v>521</v>
      </c>
      <c r="Q4397" s="211">
        <v>25</v>
      </c>
      <c r="S4397" t="s">
        <v>3794</v>
      </c>
      <c r="T4397" t="s">
        <v>2685</v>
      </c>
      <c r="U4397" s="213">
        <v>312</v>
      </c>
      <c r="V4397" t="s">
        <v>3652</v>
      </c>
      <c r="W4397" t="s">
        <v>1023</v>
      </c>
      <c r="X4397" t="s">
        <v>1024</v>
      </c>
      <c r="Y4397" t="s">
        <v>3074</v>
      </c>
      <c r="Z4397" t="s">
        <v>4112</v>
      </c>
      <c r="AA4397">
        <v>611707.1</v>
      </c>
      <c r="AB4397" s="210">
        <v>37104.875</v>
      </c>
      <c r="AC4397" s="210">
        <v>37134.875</v>
      </c>
    </row>
    <row r="4398" spans="1:30" x14ac:dyDescent="0.2">
      <c r="A4398" s="44" t="str">
        <f t="shared" si="356"/>
        <v>US Crude Financial</v>
      </c>
      <c r="B4398" s="44" t="str">
        <f t="shared" si="357"/>
        <v>US</v>
      </c>
      <c r="C4398" s="44" t="str">
        <f t="shared" si="358"/>
        <v>Crude</v>
      </c>
      <c r="D4398" s="44" t="str">
        <f t="shared" si="359"/>
        <v>Financial</v>
      </c>
      <c r="E4398" s="44">
        <f>IF(VLOOKUP(S4398,'DD-Lookup'!$J$6:$L$50,3,FALSE)="Monthly",(YEAR(AC4398)-YEAR(AB4398))*12+MONTH(AC4398)-MONTH(AB4398)+1,(AC4398-AB4398+1))</f>
        <v>1</v>
      </c>
      <c r="F4398" s="225">
        <f t="shared" si="360"/>
        <v>25000</v>
      </c>
      <c r="G4398" s="214">
        <v>1249705</v>
      </c>
      <c r="H4398" s="210">
        <v>37026.538923611108</v>
      </c>
      <c r="I4398" t="s">
        <v>3045</v>
      </c>
      <c r="M4398" t="s">
        <v>4216</v>
      </c>
      <c r="N4398" t="s">
        <v>3046</v>
      </c>
      <c r="O4398" t="s">
        <v>3047</v>
      </c>
      <c r="P4398" s="211">
        <v>25000</v>
      </c>
      <c r="S4398" t="s">
        <v>3802</v>
      </c>
      <c r="T4398" t="s">
        <v>2685</v>
      </c>
      <c r="U4398" s="213">
        <v>28.98</v>
      </c>
      <c r="V4398" t="s">
        <v>3575</v>
      </c>
      <c r="W4398" t="s">
        <v>3049</v>
      </c>
      <c r="X4398" t="s">
        <v>3050</v>
      </c>
      <c r="Y4398" t="s">
        <v>2803</v>
      </c>
      <c r="Z4398" t="s">
        <v>4117</v>
      </c>
      <c r="AA4398" t="s">
        <v>522</v>
      </c>
      <c r="AB4398" s="210">
        <v>37043</v>
      </c>
      <c r="AC4398" s="210">
        <v>37072</v>
      </c>
    </row>
    <row r="4399" spans="1:30" x14ac:dyDescent="0.2">
      <c r="A4399" s="44" t="str">
        <f t="shared" si="356"/>
        <v>US Power Physical</v>
      </c>
      <c r="B4399" s="44" t="str">
        <f t="shared" si="357"/>
        <v>US</v>
      </c>
      <c r="C4399" s="44" t="str">
        <f t="shared" si="358"/>
        <v>Power</v>
      </c>
      <c r="D4399" s="44" t="str">
        <f t="shared" si="359"/>
        <v>Physical</v>
      </c>
      <c r="E4399" s="44">
        <f>IF(VLOOKUP(S4399,'DD-Lookup'!$J$6:$L$50,3,FALSE)="Monthly",(YEAR(AC4399)-YEAR(AB4399))*12+MONTH(AC4399)-MONTH(AB4399)+1,(AC4399-AB4399+1))</f>
        <v>5</v>
      </c>
      <c r="F4399" s="225">
        <f t="shared" si="360"/>
        <v>250</v>
      </c>
      <c r="G4399" s="214">
        <v>1249706</v>
      </c>
      <c r="H4399" s="210">
        <v>37026.539120370369</v>
      </c>
      <c r="I4399" t="s">
        <v>3115</v>
      </c>
      <c r="J4399" t="s">
        <v>1247</v>
      </c>
      <c r="K4399" t="s">
        <v>3207</v>
      </c>
      <c r="M4399" t="s">
        <v>3886</v>
      </c>
      <c r="N4399" t="s">
        <v>3096</v>
      </c>
      <c r="O4399" t="s">
        <v>523</v>
      </c>
      <c r="P4399" s="211">
        <v>50</v>
      </c>
      <c r="S4399" t="s">
        <v>3794</v>
      </c>
      <c r="T4399" t="s">
        <v>2685</v>
      </c>
      <c r="U4399" s="213">
        <v>44.75</v>
      </c>
      <c r="V4399" t="s">
        <v>524</v>
      </c>
      <c r="W4399" t="s">
        <v>3099</v>
      </c>
      <c r="X4399" t="s">
        <v>3100</v>
      </c>
      <c r="Y4399" t="s">
        <v>3074</v>
      </c>
      <c r="Z4399" t="s">
        <v>4112</v>
      </c>
      <c r="AA4399">
        <v>611713.1</v>
      </c>
      <c r="AB4399" s="210">
        <v>37032.875</v>
      </c>
      <c r="AC4399" s="210">
        <v>37036.875</v>
      </c>
    </row>
    <row r="4400" spans="1:30" x14ac:dyDescent="0.2">
      <c r="A4400" s="44" t="str">
        <f t="shared" si="356"/>
        <v xml:space="preserve"> Metals Financial</v>
      </c>
      <c r="B4400" s="44" t="str">
        <f t="shared" si="357"/>
        <v/>
      </c>
      <c r="C4400" s="44" t="str">
        <f t="shared" si="358"/>
        <v>Metals</v>
      </c>
      <c r="D4400" s="44" t="str">
        <f t="shared" si="359"/>
        <v>Financial</v>
      </c>
      <c r="E4400" s="44">
        <f>IF(VLOOKUP(S4400,'DD-Lookup'!$J$6:$L$50,3,FALSE)="Monthly",(YEAR(AC4400)-YEAR(AB4400))*12+MONTH(AC4400)-MONTH(AB4400)+1,(AC4400-AB4400+1))</f>
        <v>1</v>
      </c>
      <c r="F4400" s="225">
        <f t="shared" si="360"/>
        <v>20</v>
      </c>
      <c r="G4400" s="214">
        <v>1249707</v>
      </c>
      <c r="H4400" s="210">
        <v>37026.539224537039</v>
      </c>
      <c r="I4400" t="s">
        <v>2891</v>
      </c>
      <c r="M4400" t="s">
        <v>3801</v>
      </c>
      <c r="N4400" t="s">
        <v>2682</v>
      </c>
      <c r="O4400" t="s">
        <v>2683</v>
      </c>
      <c r="P4400" s="211">
        <v>20</v>
      </c>
      <c r="S4400" t="s">
        <v>2684</v>
      </c>
      <c r="T4400" t="s">
        <v>2685</v>
      </c>
      <c r="U4400" s="213">
        <v>1665</v>
      </c>
      <c r="V4400" t="s">
        <v>2899</v>
      </c>
      <c r="W4400" t="s">
        <v>2732</v>
      </c>
      <c r="X4400" t="s">
        <v>2688</v>
      </c>
      <c r="Y4400" t="s">
        <v>2689</v>
      </c>
      <c r="Z4400" t="s">
        <v>2690</v>
      </c>
      <c r="AA4400">
        <v>2130865</v>
      </c>
    </row>
    <row r="4401" spans="1:30" x14ac:dyDescent="0.2">
      <c r="A4401" s="44" t="str">
        <f t="shared" si="356"/>
        <v xml:space="preserve"> Metals Financial</v>
      </c>
      <c r="B4401" s="44" t="str">
        <f t="shared" si="357"/>
        <v/>
      </c>
      <c r="C4401" s="44" t="str">
        <f t="shared" si="358"/>
        <v>Metals</v>
      </c>
      <c r="D4401" s="44" t="str">
        <f t="shared" si="359"/>
        <v>Financial</v>
      </c>
      <c r="E4401" s="44">
        <f>IF(VLOOKUP(S4401,'DD-Lookup'!$J$6:$L$50,3,FALSE)="Monthly",(YEAR(AC4401)-YEAR(AB4401))*12+MONTH(AC4401)-MONTH(AB4401)+1,(AC4401-AB4401+1))</f>
        <v>1</v>
      </c>
      <c r="F4401" s="225">
        <f t="shared" si="360"/>
        <v>20</v>
      </c>
      <c r="G4401" s="214">
        <v>1249708</v>
      </c>
      <c r="H4401" s="210">
        <v>37026.539259259262</v>
      </c>
      <c r="I4401" t="s">
        <v>3201</v>
      </c>
      <c r="M4401" t="s">
        <v>3801</v>
      </c>
      <c r="N4401" t="s">
        <v>2682</v>
      </c>
      <c r="O4401" t="s">
        <v>2683</v>
      </c>
      <c r="Q4401" s="211">
        <v>20</v>
      </c>
      <c r="S4401" t="s">
        <v>2684</v>
      </c>
      <c r="T4401" t="s">
        <v>2685</v>
      </c>
      <c r="U4401" s="213">
        <v>1666</v>
      </c>
      <c r="V4401" t="s">
        <v>3202</v>
      </c>
      <c r="W4401" t="s">
        <v>2732</v>
      </c>
      <c r="X4401" t="s">
        <v>2688</v>
      </c>
      <c r="Y4401" t="s">
        <v>2689</v>
      </c>
      <c r="Z4401" t="s">
        <v>2690</v>
      </c>
      <c r="AA4401">
        <v>2130863</v>
      </c>
    </row>
    <row r="4402" spans="1:30" x14ac:dyDescent="0.2">
      <c r="A4402" s="44" t="str">
        <f t="shared" si="356"/>
        <v>US Natural Gas Physical</v>
      </c>
      <c r="B4402" s="44" t="str">
        <f t="shared" si="357"/>
        <v>US</v>
      </c>
      <c r="C4402" s="44" t="str">
        <f t="shared" si="358"/>
        <v>Natural Gas</v>
      </c>
      <c r="D4402" s="44" t="str">
        <f t="shared" si="359"/>
        <v>Physical</v>
      </c>
      <c r="E4402" s="44">
        <f>IF(VLOOKUP(S4402,'DD-Lookup'!$J$6:$L$50,3,FALSE)="Monthly",(YEAR(AC4402)-YEAR(AB4402))*12+MONTH(AC4402)-MONTH(AB4402)+1,(AC4402-AB4402+1))</f>
        <v>1</v>
      </c>
      <c r="F4402" s="225">
        <f t="shared" si="360"/>
        <v>9480</v>
      </c>
      <c r="G4402" s="214">
        <v>1249710</v>
      </c>
      <c r="H4402" s="210">
        <v>37026.539618055554</v>
      </c>
      <c r="I4402" t="s">
        <v>3268</v>
      </c>
      <c r="M4402" t="s">
        <v>3795</v>
      </c>
      <c r="N4402" t="s">
        <v>3275</v>
      </c>
      <c r="O4402" t="s">
        <v>399</v>
      </c>
      <c r="P4402" s="211">
        <v>9480</v>
      </c>
      <c r="S4402" t="s">
        <v>3796</v>
      </c>
      <c r="T4402" t="s">
        <v>2685</v>
      </c>
      <c r="U4402" s="213">
        <v>4.5599999999999996</v>
      </c>
      <c r="V4402" t="s">
        <v>1087</v>
      </c>
      <c r="W4402" t="s">
        <v>3459</v>
      </c>
      <c r="X4402" t="s">
        <v>3460</v>
      </c>
      <c r="Y4402" t="s">
        <v>3280</v>
      </c>
      <c r="Z4402" t="s">
        <v>4117</v>
      </c>
      <c r="AA4402">
        <v>790927</v>
      </c>
      <c r="AB4402" s="210">
        <v>37028.875</v>
      </c>
      <c r="AC4402" s="210">
        <v>37028.875</v>
      </c>
    </row>
    <row r="4403" spans="1:30" x14ac:dyDescent="0.2">
      <c r="A4403" s="44" t="str">
        <f t="shared" si="356"/>
        <v xml:space="preserve"> Metals Financial</v>
      </c>
      <c r="B4403" s="44" t="str">
        <f t="shared" si="357"/>
        <v/>
      </c>
      <c r="C4403" s="44" t="str">
        <f t="shared" si="358"/>
        <v>Metals</v>
      </c>
      <c r="D4403" s="44" t="str">
        <f t="shared" si="359"/>
        <v>Financial</v>
      </c>
      <c r="E4403" s="44">
        <f>IF(VLOOKUP(S4403,'DD-Lookup'!$J$6:$L$50,3,FALSE)="Monthly",(YEAR(AC4403)-YEAR(AB4403))*12+MONTH(AC4403)-MONTH(AB4403)+1,(AC4403-AB4403+1))</f>
        <v>1</v>
      </c>
      <c r="F4403" s="225">
        <f t="shared" si="360"/>
        <v>20</v>
      </c>
      <c r="G4403" s="214">
        <v>1249711</v>
      </c>
      <c r="H4403" s="210">
        <v>37026.539907407408</v>
      </c>
      <c r="I4403" t="s">
        <v>2681</v>
      </c>
      <c r="M4403" t="s">
        <v>3801</v>
      </c>
      <c r="N4403" t="s">
        <v>2682</v>
      </c>
      <c r="O4403" t="s">
        <v>2683</v>
      </c>
      <c r="Q4403" s="211">
        <v>20</v>
      </c>
      <c r="S4403" t="s">
        <v>2684</v>
      </c>
      <c r="T4403" t="s">
        <v>2685</v>
      </c>
      <c r="U4403" s="213">
        <v>1666</v>
      </c>
      <c r="V4403" t="s">
        <v>525</v>
      </c>
      <c r="W4403" t="s">
        <v>2732</v>
      </c>
      <c r="X4403" t="s">
        <v>2688</v>
      </c>
      <c r="Y4403" t="s">
        <v>2689</v>
      </c>
      <c r="Z4403" t="s">
        <v>2690</v>
      </c>
      <c r="AA4403">
        <v>2130861</v>
      </c>
    </row>
    <row r="4404" spans="1:30" x14ac:dyDescent="0.2">
      <c r="A4404" s="44" t="str">
        <f t="shared" si="356"/>
        <v>US Natural Gas Financial</v>
      </c>
      <c r="B4404" s="44" t="str">
        <f t="shared" si="357"/>
        <v>US</v>
      </c>
      <c r="C4404" s="44" t="str">
        <f t="shared" si="358"/>
        <v>Natural Gas</v>
      </c>
      <c r="D4404" s="44" t="str">
        <f t="shared" si="359"/>
        <v>Financial</v>
      </c>
      <c r="E4404" s="44">
        <f>IF(VLOOKUP(S4404,'DD-Lookup'!$J$6:$L$50,3,FALSE)="Monthly",(YEAR(AC4404)-YEAR(AB4404))*12+MONTH(AC4404)-MONTH(AB4404)+1,(AC4404-AB4404+1))</f>
        <v>90</v>
      </c>
      <c r="F4404" s="225">
        <f t="shared" si="360"/>
        <v>202500</v>
      </c>
      <c r="G4404" s="214">
        <v>1249712</v>
      </c>
      <c r="H4404" s="210">
        <v>37026.540011574078</v>
      </c>
      <c r="I4404" t="s">
        <v>3318</v>
      </c>
      <c r="M4404" t="s">
        <v>3795</v>
      </c>
      <c r="N4404" t="s">
        <v>3303</v>
      </c>
      <c r="O4404" t="s">
        <v>1271</v>
      </c>
      <c r="P4404" s="211">
        <v>2250</v>
      </c>
      <c r="S4404" t="s">
        <v>3796</v>
      </c>
      <c r="T4404" t="s">
        <v>2685</v>
      </c>
      <c r="U4404" s="213">
        <v>3.49</v>
      </c>
      <c r="V4404" t="s">
        <v>1284</v>
      </c>
      <c r="W4404" t="s">
        <v>1111</v>
      </c>
      <c r="X4404" t="s">
        <v>1112</v>
      </c>
      <c r="Y4404" t="s">
        <v>2803</v>
      </c>
      <c r="Z4404" t="s">
        <v>4117</v>
      </c>
      <c r="AA4404" t="s">
        <v>526</v>
      </c>
      <c r="AB4404" s="210">
        <v>37257</v>
      </c>
      <c r="AC4404" s="210">
        <v>37346</v>
      </c>
      <c r="AD4404">
        <f>(AC4404-AB4404+1)*SUM(P4404:Q4404)</f>
        <v>202500</v>
      </c>
    </row>
    <row r="4405" spans="1:30" x14ac:dyDescent="0.2">
      <c r="A4405" s="44" t="str">
        <f t="shared" si="356"/>
        <v xml:space="preserve"> Metals Financial</v>
      </c>
      <c r="B4405" s="44" t="str">
        <f t="shared" si="357"/>
        <v/>
      </c>
      <c r="C4405" s="44" t="str">
        <f t="shared" si="358"/>
        <v>Metals</v>
      </c>
      <c r="D4405" s="44" t="str">
        <f t="shared" si="359"/>
        <v>Financial</v>
      </c>
      <c r="E4405" s="44">
        <f>IF(VLOOKUP(S4405,'DD-Lookup'!$J$6:$L$50,3,FALSE)="Monthly",(YEAR(AC4405)-YEAR(AB4405))*12+MONTH(AC4405)-MONTH(AB4405)+1,(AC4405-AB4405+1))</f>
        <v>1</v>
      </c>
      <c r="F4405" s="225">
        <f t="shared" si="360"/>
        <v>15</v>
      </c>
      <c r="G4405" s="214">
        <v>1249713</v>
      </c>
      <c r="H4405" s="210">
        <v>37026.540046296293</v>
      </c>
      <c r="I4405" t="s">
        <v>2806</v>
      </c>
      <c r="M4405" t="s">
        <v>3801</v>
      </c>
      <c r="N4405" t="s">
        <v>2682</v>
      </c>
      <c r="O4405" t="s">
        <v>2683</v>
      </c>
      <c r="P4405" s="211">
        <v>15</v>
      </c>
      <c r="S4405" t="s">
        <v>2684</v>
      </c>
      <c r="T4405" t="s">
        <v>2685</v>
      </c>
      <c r="U4405" s="213">
        <v>1665</v>
      </c>
      <c r="V4405" t="s">
        <v>2807</v>
      </c>
      <c r="W4405" t="s">
        <v>2732</v>
      </c>
      <c r="X4405" t="s">
        <v>2688</v>
      </c>
      <c r="Y4405" t="s">
        <v>2689</v>
      </c>
      <c r="Z4405" t="s">
        <v>2690</v>
      </c>
      <c r="AA4405">
        <v>2130859</v>
      </c>
    </row>
    <row r="4406" spans="1:30" x14ac:dyDescent="0.2">
      <c r="A4406" s="44" t="str">
        <f t="shared" si="356"/>
        <v>US Crude Financial</v>
      </c>
      <c r="B4406" s="44" t="str">
        <f t="shared" si="357"/>
        <v>US</v>
      </c>
      <c r="C4406" s="44" t="str">
        <f t="shared" si="358"/>
        <v>Crude</v>
      </c>
      <c r="D4406" s="44" t="str">
        <f t="shared" si="359"/>
        <v>Financial</v>
      </c>
      <c r="E4406" s="44">
        <f>IF(VLOOKUP(S4406,'DD-Lookup'!$J$6:$L$50,3,FALSE)="Monthly",(YEAR(AC4406)-YEAR(AB4406))*12+MONTH(AC4406)-MONTH(AB4406)+1,(AC4406-AB4406+1))</f>
        <v>1</v>
      </c>
      <c r="F4406" s="225">
        <f t="shared" si="360"/>
        <v>50000</v>
      </c>
      <c r="G4406" s="214">
        <v>1249714</v>
      </c>
      <c r="H4406" s="210">
        <v>37026.540370370371</v>
      </c>
      <c r="I4406" t="s">
        <v>3212</v>
      </c>
      <c r="M4406" t="s">
        <v>4216</v>
      </c>
      <c r="N4406" t="s">
        <v>3046</v>
      </c>
      <c r="O4406" t="s">
        <v>3494</v>
      </c>
      <c r="P4406" s="211">
        <v>50000</v>
      </c>
      <c r="S4406" t="s">
        <v>3802</v>
      </c>
      <c r="T4406" t="s">
        <v>2685</v>
      </c>
      <c r="U4406" s="213">
        <v>28.94</v>
      </c>
      <c r="V4406" t="s">
        <v>1490</v>
      </c>
      <c r="W4406" t="s">
        <v>3049</v>
      </c>
      <c r="X4406" t="s">
        <v>3496</v>
      </c>
      <c r="Y4406" t="s">
        <v>2803</v>
      </c>
      <c r="Z4406" t="s">
        <v>4117</v>
      </c>
      <c r="AA4406" t="s">
        <v>527</v>
      </c>
      <c r="AB4406" s="210">
        <v>37043</v>
      </c>
      <c r="AC4406" s="210">
        <v>37072</v>
      </c>
    </row>
    <row r="4407" spans="1:30" x14ac:dyDescent="0.2">
      <c r="A4407" s="44" t="str">
        <f t="shared" si="356"/>
        <v>US Crude Financial</v>
      </c>
      <c r="B4407" s="44" t="str">
        <f t="shared" si="357"/>
        <v>US</v>
      </c>
      <c r="C4407" s="44" t="str">
        <f t="shared" si="358"/>
        <v>Crude</v>
      </c>
      <c r="D4407" s="44" t="str">
        <f t="shared" si="359"/>
        <v>Financial</v>
      </c>
      <c r="E4407" s="44">
        <f>IF(VLOOKUP(S4407,'DD-Lookup'!$J$6:$L$50,3,FALSE)="Monthly",(YEAR(AC4407)-YEAR(AB4407))*12+MONTH(AC4407)-MONTH(AB4407)+1,(AC4407-AB4407+1))</f>
        <v>1</v>
      </c>
      <c r="F4407" s="225">
        <f t="shared" si="360"/>
        <v>25000</v>
      </c>
      <c r="G4407" s="214">
        <v>1249715</v>
      </c>
      <c r="H4407" s="210">
        <v>37026.540543981479</v>
      </c>
      <c r="I4407" t="s">
        <v>3246</v>
      </c>
      <c r="M4407" t="s">
        <v>4216</v>
      </c>
      <c r="N4407" t="s">
        <v>1643</v>
      </c>
      <c r="O4407" t="s">
        <v>2225</v>
      </c>
      <c r="Q4407" s="211">
        <v>25000</v>
      </c>
      <c r="S4407" t="s">
        <v>3798</v>
      </c>
      <c r="T4407" t="s">
        <v>2685</v>
      </c>
      <c r="U4407" s="213">
        <v>-0.38</v>
      </c>
      <c r="V4407" t="s">
        <v>1514</v>
      </c>
      <c r="W4407" t="s">
        <v>1645</v>
      </c>
      <c r="X4407" t="s">
        <v>1646</v>
      </c>
      <c r="Y4407" t="s">
        <v>2803</v>
      </c>
      <c r="Z4407" t="s">
        <v>4117</v>
      </c>
      <c r="AA4407" t="s">
        <v>528</v>
      </c>
      <c r="AB4407" s="210">
        <v>37043</v>
      </c>
      <c r="AC4407" s="210">
        <v>37072</v>
      </c>
    </row>
    <row r="4408" spans="1:30" x14ac:dyDescent="0.2">
      <c r="A4408" s="44" t="str">
        <f t="shared" si="356"/>
        <v xml:space="preserve"> Metals Financial</v>
      </c>
      <c r="B4408" s="44" t="str">
        <f t="shared" si="357"/>
        <v/>
      </c>
      <c r="C4408" s="44" t="str">
        <f t="shared" si="358"/>
        <v>Metals</v>
      </c>
      <c r="D4408" s="44" t="str">
        <f t="shared" si="359"/>
        <v>Financial</v>
      </c>
      <c r="E4408" s="44">
        <f>IF(VLOOKUP(S4408,'DD-Lookup'!$J$6:$L$50,3,FALSE)="Monthly",(YEAR(AC4408)-YEAR(AB4408))*12+MONTH(AC4408)-MONTH(AB4408)+1,(AC4408-AB4408+1))</f>
        <v>1</v>
      </c>
      <c r="F4408" s="225">
        <f t="shared" si="360"/>
        <v>12</v>
      </c>
      <c r="G4408" s="214">
        <v>1249716</v>
      </c>
      <c r="H4408" s="210">
        <v>37026.540567129632</v>
      </c>
      <c r="I4408" t="s">
        <v>2781</v>
      </c>
      <c r="M4408" t="s">
        <v>3801</v>
      </c>
      <c r="N4408" t="s">
        <v>2682</v>
      </c>
      <c r="O4408" t="s">
        <v>2683</v>
      </c>
      <c r="Q4408" s="211">
        <v>12</v>
      </c>
      <c r="S4408" t="s">
        <v>2684</v>
      </c>
      <c r="T4408" t="s">
        <v>2685</v>
      </c>
      <c r="U4408" s="213">
        <v>1666</v>
      </c>
      <c r="V4408" t="s">
        <v>2784</v>
      </c>
      <c r="W4408" t="s">
        <v>2732</v>
      </c>
      <c r="X4408" t="s">
        <v>2688</v>
      </c>
      <c r="Y4408" t="s">
        <v>2689</v>
      </c>
      <c r="Z4408" t="s">
        <v>2690</v>
      </c>
      <c r="AA4408">
        <v>2130857</v>
      </c>
    </row>
    <row r="4409" spans="1:30" x14ac:dyDescent="0.2">
      <c r="A4409" s="44" t="str">
        <f t="shared" si="356"/>
        <v>US Natural Gas Financial</v>
      </c>
      <c r="B4409" s="44" t="str">
        <f t="shared" si="357"/>
        <v>US</v>
      </c>
      <c r="C4409" s="44" t="str">
        <f t="shared" si="358"/>
        <v>Natural Gas</v>
      </c>
      <c r="D4409" s="44" t="str">
        <f t="shared" si="359"/>
        <v>Financial</v>
      </c>
      <c r="E4409" s="44">
        <f>IF(VLOOKUP(S4409,'DD-Lookup'!$J$6:$L$50,3,FALSE)="Monthly",(YEAR(AC4409)-YEAR(AB4409))*12+MONTH(AC4409)-MONTH(AB4409)+1,(AC4409-AB4409+1))</f>
        <v>30</v>
      </c>
      <c r="F4409" s="225">
        <f t="shared" si="360"/>
        <v>450000</v>
      </c>
      <c r="G4409" s="214">
        <v>1249717</v>
      </c>
      <c r="H4409" s="210">
        <v>37026.540648148148</v>
      </c>
      <c r="I4409" t="s">
        <v>3318</v>
      </c>
      <c r="M4409" t="s">
        <v>3795</v>
      </c>
      <c r="N4409" t="s">
        <v>3247</v>
      </c>
      <c r="O4409" t="s">
        <v>3248</v>
      </c>
      <c r="Q4409" s="211">
        <v>15000</v>
      </c>
      <c r="S4409" t="s">
        <v>3796</v>
      </c>
      <c r="T4409" t="s">
        <v>2685</v>
      </c>
      <c r="U4409" s="213">
        <v>4.6100000000000003</v>
      </c>
      <c r="V4409" t="s">
        <v>3319</v>
      </c>
      <c r="W4409" t="s">
        <v>3975</v>
      </c>
      <c r="X4409" t="s">
        <v>3250</v>
      </c>
      <c r="Y4409" t="s">
        <v>2803</v>
      </c>
      <c r="Z4409" t="s">
        <v>4117</v>
      </c>
      <c r="AA4409" t="s">
        <v>529</v>
      </c>
      <c r="AB4409" s="210">
        <v>37043.875</v>
      </c>
      <c r="AC4409" s="210">
        <v>37072.875</v>
      </c>
      <c r="AD4409">
        <f>(AC4409-AB4409+1)*SUM(P4409:Q4409)</f>
        <v>450000</v>
      </c>
    </row>
    <row r="4410" spans="1:30" x14ac:dyDescent="0.2">
      <c r="A4410" s="44" t="str">
        <f t="shared" si="356"/>
        <v xml:space="preserve"> Metals Financial</v>
      </c>
      <c r="B4410" s="44" t="str">
        <f t="shared" si="357"/>
        <v/>
      </c>
      <c r="C4410" s="44" t="str">
        <f t="shared" si="358"/>
        <v>Metals</v>
      </c>
      <c r="D4410" s="44" t="str">
        <f t="shared" si="359"/>
        <v>Financial</v>
      </c>
      <c r="E4410" s="44">
        <f>IF(VLOOKUP(S4410,'DD-Lookup'!$J$6:$L$50,3,FALSE)="Monthly",(YEAR(AC4410)-YEAR(AB4410))*12+MONTH(AC4410)-MONTH(AB4410)+1,(AC4410-AB4410+1))</f>
        <v>1</v>
      </c>
      <c r="F4410" s="225">
        <f t="shared" si="360"/>
        <v>10</v>
      </c>
      <c r="G4410" s="214">
        <v>1249718</v>
      </c>
      <c r="H4410" s="210">
        <v>37026.540752314817</v>
      </c>
      <c r="I4410" t="s">
        <v>2872</v>
      </c>
      <c r="M4410" t="s">
        <v>3801</v>
      </c>
      <c r="N4410" t="s">
        <v>2782</v>
      </c>
      <c r="O4410" t="s">
        <v>2783</v>
      </c>
      <c r="P4410" s="211">
        <v>10</v>
      </c>
      <c r="S4410" t="s">
        <v>2684</v>
      </c>
      <c r="T4410" t="s">
        <v>2685</v>
      </c>
      <c r="U4410" s="213">
        <v>1509</v>
      </c>
      <c r="V4410" t="s">
        <v>3130</v>
      </c>
      <c r="W4410" t="s">
        <v>2732</v>
      </c>
      <c r="X4410" t="s">
        <v>2688</v>
      </c>
      <c r="Y4410" t="s">
        <v>2689</v>
      </c>
      <c r="Z4410" t="s">
        <v>2690</v>
      </c>
      <c r="AA4410">
        <v>2130855</v>
      </c>
    </row>
    <row r="4411" spans="1:30" x14ac:dyDescent="0.2">
      <c r="A4411" s="44" t="str">
        <f t="shared" si="356"/>
        <v xml:space="preserve"> Metals Financial</v>
      </c>
      <c r="B4411" s="44" t="str">
        <f t="shared" si="357"/>
        <v/>
      </c>
      <c r="C4411" s="44" t="str">
        <f t="shared" si="358"/>
        <v>Metals</v>
      </c>
      <c r="D4411" s="44" t="str">
        <f t="shared" si="359"/>
        <v>Financial</v>
      </c>
      <c r="E4411" s="44">
        <f>IF(VLOOKUP(S4411,'DD-Lookup'!$J$6:$L$50,3,FALSE)="Monthly",(YEAR(AC4411)-YEAR(AB4411))*12+MONTH(AC4411)-MONTH(AB4411)+1,(AC4411-AB4411+1))</f>
        <v>1</v>
      </c>
      <c r="F4411" s="225">
        <f t="shared" si="360"/>
        <v>8</v>
      </c>
      <c r="G4411" s="214">
        <v>1249719</v>
      </c>
      <c r="H4411" s="210">
        <v>37026.541400462964</v>
      </c>
      <c r="I4411" t="s">
        <v>2623</v>
      </c>
      <c r="M4411" t="s">
        <v>3801</v>
      </c>
      <c r="N4411" t="s">
        <v>2682</v>
      </c>
      <c r="O4411" t="s">
        <v>2683</v>
      </c>
      <c r="Q4411" s="211">
        <v>8</v>
      </c>
      <c r="S4411" t="s">
        <v>2684</v>
      </c>
      <c r="T4411" t="s">
        <v>2685</v>
      </c>
      <c r="U4411" s="213">
        <v>1666</v>
      </c>
      <c r="V4411" t="s">
        <v>2789</v>
      </c>
      <c r="W4411" t="s">
        <v>2732</v>
      </c>
      <c r="X4411" t="s">
        <v>2688</v>
      </c>
      <c r="Y4411" t="s">
        <v>2689</v>
      </c>
      <c r="Z4411" t="s">
        <v>2690</v>
      </c>
      <c r="AA4411">
        <v>2130853</v>
      </c>
    </row>
    <row r="4412" spans="1:30" x14ac:dyDescent="0.2">
      <c r="A4412" s="44" t="str">
        <f t="shared" si="356"/>
        <v>US Power Physical</v>
      </c>
      <c r="B4412" s="44" t="str">
        <f t="shared" si="357"/>
        <v>US</v>
      </c>
      <c r="C4412" s="44" t="str">
        <f t="shared" si="358"/>
        <v>Power</v>
      </c>
      <c r="D4412" s="44" t="str">
        <f t="shared" si="359"/>
        <v>Physical</v>
      </c>
      <c r="E4412" s="44">
        <f>IF(VLOOKUP(S4412,'DD-Lookup'!$J$6:$L$50,3,FALSE)="Monthly",(YEAR(AC4412)-YEAR(AB4412))*12+MONTH(AC4412)-MONTH(AB4412)+1,(AC4412-AB4412+1))</f>
        <v>15</v>
      </c>
      <c r="F4412" s="225">
        <f t="shared" si="360"/>
        <v>375</v>
      </c>
      <c r="G4412" s="214">
        <v>1249720</v>
      </c>
      <c r="H4412" s="210">
        <v>37026.541516203702</v>
      </c>
      <c r="I4412" t="s">
        <v>3145</v>
      </c>
      <c r="M4412" t="s">
        <v>3886</v>
      </c>
      <c r="N4412" t="s">
        <v>3645</v>
      </c>
      <c r="O4412" t="s">
        <v>2073</v>
      </c>
      <c r="P4412" s="211">
        <v>25</v>
      </c>
      <c r="S4412" t="s">
        <v>3794</v>
      </c>
      <c r="T4412" t="s">
        <v>2685</v>
      </c>
      <c r="U4412" s="213">
        <v>240</v>
      </c>
      <c r="V4412" t="s">
        <v>3661</v>
      </c>
      <c r="W4412" t="s">
        <v>3659</v>
      </c>
      <c r="X4412" t="s">
        <v>3649</v>
      </c>
      <c r="Y4412" t="s">
        <v>3074</v>
      </c>
      <c r="Z4412" t="s">
        <v>4112</v>
      </c>
      <c r="AA4412">
        <v>611722.1</v>
      </c>
      <c r="AB4412" s="210">
        <v>37028.875</v>
      </c>
      <c r="AC4412" s="210">
        <v>37042.875</v>
      </c>
    </row>
    <row r="4413" spans="1:30" x14ac:dyDescent="0.2">
      <c r="A4413" s="44" t="str">
        <f t="shared" si="356"/>
        <v xml:space="preserve"> Metals Financial</v>
      </c>
      <c r="B4413" s="44" t="str">
        <f t="shared" si="357"/>
        <v/>
      </c>
      <c r="C4413" s="44" t="str">
        <f t="shared" si="358"/>
        <v>Metals</v>
      </c>
      <c r="D4413" s="44" t="str">
        <f t="shared" si="359"/>
        <v>Financial</v>
      </c>
      <c r="E4413" s="44">
        <f>IF(VLOOKUP(S4413,'DD-Lookup'!$J$6:$L$50,3,FALSE)="Monthly",(YEAR(AC4413)-YEAR(AB4413))*12+MONTH(AC4413)-MONTH(AB4413)+1,(AC4413-AB4413+1))</f>
        <v>1</v>
      </c>
      <c r="F4413" s="225">
        <f t="shared" si="360"/>
        <v>20</v>
      </c>
      <c r="G4413" s="214">
        <v>1249721</v>
      </c>
      <c r="H4413" s="210">
        <v>37026.541886574072</v>
      </c>
      <c r="I4413" t="s">
        <v>2623</v>
      </c>
      <c r="M4413" t="s">
        <v>3801</v>
      </c>
      <c r="N4413" t="s">
        <v>2682</v>
      </c>
      <c r="O4413" t="s">
        <v>2683</v>
      </c>
      <c r="Q4413" s="211">
        <v>20</v>
      </c>
      <c r="S4413" t="s">
        <v>2684</v>
      </c>
      <c r="T4413" t="s">
        <v>2685</v>
      </c>
      <c r="U4413" s="213">
        <v>1666</v>
      </c>
      <c r="V4413" t="s">
        <v>2789</v>
      </c>
      <c r="W4413" t="s">
        <v>2732</v>
      </c>
      <c r="X4413" t="s">
        <v>2688</v>
      </c>
      <c r="Y4413" t="s">
        <v>2689</v>
      </c>
      <c r="Z4413" t="s">
        <v>2690</v>
      </c>
      <c r="AA4413">
        <v>2130851</v>
      </c>
    </row>
    <row r="4414" spans="1:30" x14ac:dyDescent="0.2">
      <c r="A4414" s="44" t="str">
        <f t="shared" si="356"/>
        <v xml:space="preserve"> Metals Financial</v>
      </c>
      <c r="B4414" s="44" t="str">
        <f t="shared" si="357"/>
        <v/>
      </c>
      <c r="C4414" s="44" t="str">
        <f t="shared" si="358"/>
        <v>Metals</v>
      </c>
      <c r="D4414" s="44" t="str">
        <f t="shared" si="359"/>
        <v>Financial</v>
      </c>
      <c r="E4414" s="44">
        <f>IF(VLOOKUP(S4414,'DD-Lookup'!$J$6:$L$50,3,FALSE)="Monthly",(YEAR(AC4414)-YEAR(AB4414))*12+MONTH(AC4414)-MONTH(AB4414)+1,(AC4414-AB4414+1))</f>
        <v>1</v>
      </c>
      <c r="F4414" s="225">
        <f t="shared" si="360"/>
        <v>10</v>
      </c>
      <c r="G4414" s="214">
        <v>1249722</v>
      </c>
      <c r="H4414" s="210">
        <v>37026.542511574073</v>
      </c>
      <c r="I4414" t="s">
        <v>2880</v>
      </c>
      <c r="M4414" t="s">
        <v>3801</v>
      </c>
      <c r="N4414" t="s">
        <v>2682</v>
      </c>
      <c r="O4414" t="s">
        <v>2683</v>
      </c>
      <c r="Q4414" s="211">
        <v>10</v>
      </c>
      <c r="S4414" t="s">
        <v>2684</v>
      </c>
      <c r="T4414" t="s">
        <v>2685</v>
      </c>
      <c r="U4414" s="213">
        <v>1666</v>
      </c>
      <c r="V4414" t="s">
        <v>2980</v>
      </c>
      <c r="W4414" t="s">
        <v>2732</v>
      </c>
      <c r="X4414" t="s">
        <v>2688</v>
      </c>
      <c r="Y4414" t="s">
        <v>2689</v>
      </c>
      <c r="Z4414" t="s">
        <v>2690</v>
      </c>
      <c r="AA4414">
        <v>2130849</v>
      </c>
    </row>
    <row r="4415" spans="1:30" x14ac:dyDescent="0.2">
      <c r="A4415" s="44" t="str">
        <f t="shared" si="356"/>
        <v>US Crude Financial</v>
      </c>
      <c r="B4415" s="44" t="str">
        <f t="shared" si="357"/>
        <v>US</v>
      </c>
      <c r="C4415" s="44" t="str">
        <f t="shared" si="358"/>
        <v>Crude</v>
      </c>
      <c r="D4415" s="44" t="str">
        <f t="shared" si="359"/>
        <v>Financial</v>
      </c>
      <c r="E4415" s="44">
        <f>IF(VLOOKUP(S4415,'DD-Lookup'!$J$6:$L$50,3,FALSE)="Monthly",(YEAR(AC4415)-YEAR(AB4415))*12+MONTH(AC4415)-MONTH(AB4415)+1,(AC4415-AB4415+1))</f>
        <v>1</v>
      </c>
      <c r="F4415" s="225">
        <f t="shared" si="360"/>
        <v>50000</v>
      </c>
      <c r="G4415" s="214">
        <v>1249723</v>
      </c>
      <c r="H4415" s="210">
        <v>37026.542638888888</v>
      </c>
      <c r="I4415" t="s">
        <v>3045</v>
      </c>
      <c r="M4415" t="s">
        <v>4216</v>
      </c>
      <c r="N4415" t="s">
        <v>3046</v>
      </c>
      <c r="O4415" t="s">
        <v>3047</v>
      </c>
      <c r="P4415" s="211">
        <v>50000</v>
      </c>
      <c r="S4415" t="s">
        <v>3802</v>
      </c>
      <c r="T4415" t="s">
        <v>2685</v>
      </c>
      <c r="U4415" s="213">
        <v>28.9</v>
      </c>
      <c r="V4415" t="s">
        <v>3048</v>
      </c>
      <c r="W4415" t="s">
        <v>3049</v>
      </c>
      <c r="X4415" t="s">
        <v>3050</v>
      </c>
      <c r="Y4415" t="s">
        <v>2803</v>
      </c>
      <c r="Z4415" t="s">
        <v>4117</v>
      </c>
      <c r="AA4415" t="s">
        <v>530</v>
      </c>
      <c r="AB4415" s="210">
        <v>37043</v>
      </c>
      <c r="AC4415" s="210">
        <v>37072</v>
      </c>
    </row>
    <row r="4416" spans="1:30" x14ac:dyDescent="0.2">
      <c r="A4416" s="44" t="str">
        <f t="shared" si="356"/>
        <v>US Natural Gas Financial</v>
      </c>
      <c r="B4416" s="44" t="str">
        <f t="shared" si="357"/>
        <v>US</v>
      </c>
      <c r="C4416" s="44" t="str">
        <f t="shared" si="358"/>
        <v>Natural Gas</v>
      </c>
      <c r="D4416" s="44" t="str">
        <f t="shared" si="359"/>
        <v>Financial</v>
      </c>
      <c r="E4416" s="44">
        <f>IF(VLOOKUP(S4416,'DD-Lookup'!$J$6:$L$50,3,FALSE)="Monthly",(YEAR(AC4416)-YEAR(AB4416))*12+MONTH(AC4416)-MONTH(AB4416)+1,(AC4416-AB4416+1))</f>
        <v>30</v>
      </c>
      <c r="F4416" s="225">
        <f t="shared" si="360"/>
        <v>15000</v>
      </c>
      <c r="G4416" s="214">
        <v>1249724</v>
      </c>
      <c r="H4416" s="210">
        <v>37026.543310185189</v>
      </c>
      <c r="I4416" t="s">
        <v>3674</v>
      </c>
      <c r="M4416" t="s">
        <v>3795</v>
      </c>
      <c r="N4416" t="s">
        <v>3303</v>
      </c>
      <c r="O4416" t="s">
        <v>1145</v>
      </c>
      <c r="Q4416" s="211">
        <v>500</v>
      </c>
      <c r="S4416" t="s">
        <v>3796</v>
      </c>
      <c r="T4416" t="s">
        <v>2685</v>
      </c>
      <c r="U4416" s="213">
        <v>6.68</v>
      </c>
      <c r="V4416" t="s">
        <v>1361</v>
      </c>
      <c r="W4416" t="s">
        <v>1111</v>
      </c>
      <c r="X4416" t="s">
        <v>1112</v>
      </c>
      <c r="Y4416" t="s">
        <v>2803</v>
      </c>
      <c r="Z4416" t="s">
        <v>4117</v>
      </c>
      <c r="AA4416" t="s">
        <v>531</v>
      </c>
      <c r="AB4416" s="210">
        <v>37043.875</v>
      </c>
      <c r="AC4416" s="210">
        <v>37072.875</v>
      </c>
      <c r="AD4416">
        <f t="shared" ref="AD4416:AD4421" si="361">(AC4416-AB4416+1)*SUM(P4416:Q4416)</f>
        <v>15000</v>
      </c>
    </row>
    <row r="4417" spans="1:30" x14ac:dyDescent="0.2">
      <c r="A4417" s="44" t="str">
        <f t="shared" si="356"/>
        <v>US Natural Gas Financial</v>
      </c>
      <c r="B4417" s="44" t="str">
        <f t="shared" si="357"/>
        <v>US</v>
      </c>
      <c r="C4417" s="44" t="str">
        <f t="shared" si="358"/>
        <v>Natural Gas</v>
      </c>
      <c r="D4417" s="44" t="str">
        <f t="shared" si="359"/>
        <v>Financial</v>
      </c>
      <c r="E4417" s="44">
        <f>IF(VLOOKUP(S4417,'DD-Lookup'!$J$6:$L$50,3,FALSE)="Monthly",(YEAR(AC4417)-YEAR(AB4417))*12+MONTH(AC4417)-MONTH(AB4417)+1,(AC4417-AB4417+1))</f>
        <v>31</v>
      </c>
      <c r="F4417" s="225">
        <f t="shared" si="360"/>
        <v>6200</v>
      </c>
      <c r="G4417" s="214">
        <v>1249725</v>
      </c>
      <c r="H4417" s="210">
        <v>37026.543414351851</v>
      </c>
      <c r="I4417" t="s">
        <v>3674</v>
      </c>
      <c r="M4417" t="s">
        <v>3795</v>
      </c>
      <c r="N4417" t="s">
        <v>3303</v>
      </c>
      <c r="O4417" t="s">
        <v>1109</v>
      </c>
      <c r="Q4417" s="211">
        <v>200</v>
      </c>
      <c r="S4417" t="s">
        <v>3796</v>
      </c>
      <c r="T4417" t="s">
        <v>2685</v>
      </c>
      <c r="U4417" s="213">
        <v>6.65</v>
      </c>
      <c r="V4417" t="s">
        <v>1361</v>
      </c>
      <c r="W4417" t="s">
        <v>1111</v>
      </c>
      <c r="X4417" t="s">
        <v>1112</v>
      </c>
      <c r="Y4417" t="s">
        <v>2803</v>
      </c>
      <c r="Z4417" t="s">
        <v>4117</v>
      </c>
      <c r="AA4417" t="s">
        <v>532</v>
      </c>
      <c r="AB4417" s="210">
        <v>37073.875</v>
      </c>
      <c r="AC4417" s="210">
        <v>37103.875</v>
      </c>
      <c r="AD4417">
        <f t="shared" si="361"/>
        <v>6200</v>
      </c>
    </row>
    <row r="4418" spans="1:30" x14ac:dyDescent="0.2">
      <c r="A4418" s="44" t="str">
        <f t="shared" si="356"/>
        <v>US Natural Gas Financial</v>
      </c>
      <c r="B4418" s="44" t="str">
        <f t="shared" si="357"/>
        <v>US</v>
      </c>
      <c r="C4418" s="44" t="str">
        <f t="shared" si="358"/>
        <v>Natural Gas</v>
      </c>
      <c r="D4418" s="44" t="str">
        <f t="shared" si="359"/>
        <v>Financial</v>
      </c>
      <c r="E4418" s="44">
        <f>IF(VLOOKUP(S4418,'DD-Lookup'!$J$6:$L$50,3,FALSE)="Monthly",(YEAR(AC4418)-YEAR(AB4418))*12+MONTH(AC4418)-MONTH(AB4418)+1,(AC4418-AB4418+1))</f>
        <v>31</v>
      </c>
      <c r="F4418" s="225">
        <f t="shared" si="360"/>
        <v>6200</v>
      </c>
      <c r="G4418" s="214">
        <v>1249726</v>
      </c>
      <c r="H4418" s="210">
        <v>37026.543483796297</v>
      </c>
      <c r="I4418" t="s">
        <v>3674</v>
      </c>
      <c r="M4418" t="s">
        <v>3795</v>
      </c>
      <c r="N4418" t="s">
        <v>3303</v>
      </c>
      <c r="O4418" t="s">
        <v>1115</v>
      </c>
      <c r="Q4418" s="211">
        <v>200</v>
      </c>
      <c r="S4418" t="s">
        <v>3796</v>
      </c>
      <c r="T4418" t="s">
        <v>2685</v>
      </c>
      <c r="U4418" s="213">
        <v>6.6</v>
      </c>
      <c r="V4418" t="s">
        <v>1361</v>
      </c>
      <c r="W4418" t="s">
        <v>1111</v>
      </c>
      <c r="X4418" t="s">
        <v>1112</v>
      </c>
      <c r="Y4418" t="s">
        <v>2803</v>
      </c>
      <c r="Z4418" t="s">
        <v>4117</v>
      </c>
      <c r="AA4418" t="s">
        <v>533</v>
      </c>
      <c r="AB4418" s="210">
        <v>37104.875</v>
      </c>
      <c r="AC4418" s="210">
        <v>37134.875</v>
      </c>
      <c r="AD4418">
        <f t="shared" si="361"/>
        <v>6200</v>
      </c>
    </row>
    <row r="4419" spans="1:30" x14ac:dyDescent="0.2">
      <c r="A4419" s="44" t="str">
        <f t="shared" si="356"/>
        <v>US Natural Gas Financial</v>
      </c>
      <c r="B4419" s="44" t="str">
        <f t="shared" si="357"/>
        <v>US</v>
      </c>
      <c r="C4419" s="44" t="str">
        <f t="shared" si="358"/>
        <v>Natural Gas</v>
      </c>
      <c r="D4419" s="44" t="str">
        <f t="shared" si="359"/>
        <v>Financial</v>
      </c>
      <c r="E4419" s="44">
        <f>IF(VLOOKUP(S4419,'DD-Lookup'!$J$6:$L$50,3,FALSE)="Monthly",(YEAR(AC4419)-YEAR(AB4419))*12+MONTH(AC4419)-MONTH(AB4419)+1,(AC4419-AB4419+1))</f>
        <v>30</v>
      </c>
      <c r="F4419" s="225">
        <f t="shared" si="360"/>
        <v>6000</v>
      </c>
      <c r="G4419" s="214">
        <v>1249727</v>
      </c>
      <c r="H4419" s="210">
        <v>37026.543611111112</v>
      </c>
      <c r="I4419" t="s">
        <v>3674</v>
      </c>
      <c r="M4419" t="s">
        <v>3795</v>
      </c>
      <c r="N4419" t="s">
        <v>3303</v>
      </c>
      <c r="O4419" t="s">
        <v>1119</v>
      </c>
      <c r="Q4419" s="211">
        <v>200</v>
      </c>
      <c r="S4419" t="s">
        <v>3796</v>
      </c>
      <c r="T4419" t="s">
        <v>2685</v>
      </c>
      <c r="U4419" s="213">
        <v>5.34</v>
      </c>
      <c r="V4419" t="s">
        <v>1361</v>
      </c>
      <c r="W4419" t="s">
        <v>1111</v>
      </c>
      <c r="X4419" t="s">
        <v>1112</v>
      </c>
      <c r="Y4419" t="s">
        <v>2803</v>
      </c>
      <c r="Z4419" t="s">
        <v>4117</v>
      </c>
      <c r="AA4419" t="s">
        <v>534</v>
      </c>
      <c r="AB4419" s="210">
        <v>37135.875</v>
      </c>
      <c r="AC4419" s="210">
        <v>37164.875</v>
      </c>
      <c r="AD4419">
        <f t="shared" si="361"/>
        <v>6000</v>
      </c>
    </row>
    <row r="4420" spans="1:30" x14ac:dyDescent="0.2">
      <c r="A4420" s="44" t="str">
        <f t="shared" si="356"/>
        <v>US Natural Gas Financial</v>
      </c>
      <c r="B4420" s="44" t="str">
        <f t="shared" si="357"/>
        <v>US</v>
      </c>
      <c r="C4420" s="44" t="str">
        <f t="shared" si="358"/>
        <v>Natural Gas</v>
      </c>
      <c r="D4420" s="44" t="str">
        <f t="shared" si="359"/>
        <v>Financial</v>
      </c>
      <c r="E4420" s="44">
        <f>IF(VLOOKUP(S4420,'DD-Lookup'!$J$6:$L$50,3,FALSE)="Monthly",(YEAR(AC4420)-YEAR(AB4420))*12+MONTH(AC4420)-MONTH(AB4420)+1,(AC4420-AB4420+1))</f>
        <v>365</v>
      </c>
      <c r="F4420" s="225">
        <f t="shared" si="360"/>
        <v>1825000</v>
      </c>
      <c r="G4420" s="214">
        <v>1249728</v>
      </c>
      <c r="H4420" s="210">
        <v>37026.543668981481</v>
      </c>
      <c r="I4420" t="s">
        <v>3822</v>
      </c>
      <c r="M4420" t="s">
        <v>3795</v>
      </c>
      <c r="N4420" t="s">
        <v>3247</v>
      </c>
      <c r="O4420" t="s">
        <v>3418</v>
      </c>
      <c r="Q4420" s="211">
        <v>5000</v>
      </c>
      <c r="S4420" t="s">
        <v>3796</v>
      </c>
      <c r="T4420" t="s">
        <v>2685</v>
      </c>
      <c r="U4420" s="213">
        <v>4.585</v>
      </c>
      <c r="V4420" t="s">
        <v>535</v>
      </c>
      <c r="W4420" t="s">
        <v>3975</v>
      </c>
      <c r="X4420" t="s">
        <v>3250</v>
      </c>
      <c r="Y4420" t="s">
        <v>2803</v>
      </c>
      <c r="Z4420" t="s">
        <v>4117</v>
      </c>
      <c r="AA4420" t="s">
        <v>536</v>
      </c>
      <c r="AB4420" s="210">
        <v>37257.875</v>
      </c>
      <c r="AC4420" s="210">
        <v>37621.875</v>
      </c>
      <c r="AD4420">
        <f t="shared" si="361"/>
        <v>1825000</v>
      </c>
    </row>
    <row r="4421" spans="1:30" x14ac:dyDescent="0.2">
      <c r="A4421" s="44" t="str">
        <f t="shared" si="356"/>
        <v>US Natural Gas Financial</v>
      </c>
      <c r="B4421" s="44" t="str">
        <f t="shared" si="357"/>
        <v>US</v>
      </c>
      <c r="C4421" s="44" t="str">
        <f t="shared" si="358"/>
        <v>Natural Gas</v>
      </c>
      <c r="D4421" s="44" t="str">
        <f t="shared" si="359"/>
        <v>Financial</v>
      </c>
      <c r="E4421" s="44">
        <f>IF(VLOOKUP(S4421,'DD-Lookup'!$J$6:$L$50,3,FALSE)="Monthly",(YEAR(AC4421)-YEAR(AB4421))*12+MONTH(AC4421)-MONTH(AB4421)+1,(AC4421-AB4421+1))</f>
        <v>31</v>
      </c>
      <c r="F4421" s="225">
        <f t="shared" si="360"/>
        <v>6200</v>
      </c>
      <c r="G4421" s="214">
        <v>1249729</v>
      </c>
      <c r="H4421" s="210">
        <v>37026.543703703705</v>
      </c>
      <c r="I4421" t="s">
        <v>3674</v>
      </c>
      <c r="M4421" t="s">
        <v>3795</v>
      </c>
      <c r="N4421" t="s">
        <v>3303</v>
      </c>
      <c r="O4421" t="s">
        <v>1135</v>
      </c>
      <c r="Q4421" s="211">
        <v>200</v>
      </c>
      <c r="S4421" t="s">
        <v>3796</v>
      </c>
      <c r="T4421" t="s">
        <v>2685</v>
      </c>
      <c r="U4421" s="213">
        <v>4.8</v>
      </c>
      <c r="V4421" t="s">
        <v>1361</v>
      </c>
      <c r="W4421" t="s">
        <v>1111</v>
      </c>
      <c r="X4421" t="s">
        <v>1112</v>
      </c>
      <c r="Y4421" t="s">
        <v>2803</v>
      </c>
      <c r="Z4421" t="s">
        <v>4117</v>
      </c>
      <c r="AA4421" t="s">
        <v>537</v>
      </c>
      <c r="AB4421" s="210">
        <v>37165</v>
      </c>
      <c r="AC4421" s="210">
        <v>37195</v>
      </c>
      <c r="AD4421">
        <f t="shared" si="361"/>
        <v>6200</v>
      </c>
    </row>
    <row r="4422" spans="1:30" x14ac:dyDescent="0.2">
      <c r="A4422" s="44" t="str">
        <f t="shared" si="356"/>
        <v>US Power Financial</v>
      </c>
      <c r="B4422" s="44" t="str">
        <f t="shared" si="357"/>
        <v>US</v>
      </c>
      <c r="C4422" s="44" t="str">
        <f t="shared" si="358"/>
        <v>Power</v>
      </c>
      <c r="D4422" s="44" t="str">
        <f t="shared" si="359"/>
        <v>Financial</v>
      </c>
      <c r="E4422" s="44">
        <f>IF(VLOOKUP(S4422,'DD-Lookup'!$J$6:$L$50,3,FALSE)="Monthly",(YEAR(AC4422)-YEAR(AB4422))*12+MONTH(AC4422)-MONTH(AB4422)+1,(AC4422-AB4422+1))</f>
        <v>1</v>
      </c>
      <c r="F4422" s="225">
        <f t="shared" si="360"/>
        <v>50</v>
      </c>
      <c r="G4422" s="214">
        <v>1249731</v>
      </c>
      <c r="H4422" s="210">
        <v>37026.545034722221</v>
      </c>
      <c r="I4422" t="s">
        <v>3068</v>
      </c>
      <c r="M4422" t="s">
        <v>3886</v>
      </c>
      <c r="N4422" t="s">
        <v>3069</v>
      </c>
      <c r="O4422" t="s">
        <v>538</v>
      </c>
      <c r="P4422" s="211">
        <v>50</v>
      </c>
      <c r="S4422" t="s">
        <v>3794</v>
      </c>
      <c r="T4422" t="s">
        <v>2685</v>
      </c>
      <c r="U4422" s="213">
        <v>32</v>
      </c>
      <c r="V4422" t="s">
        <v>3071</v>
      </c>
      <c r="W4422" t="s">
        <v>3072</v>
      </c>
      <c r="X4422" t="s">
        <v>3073</v>
      </c>
      <c r="Y4422" t="s">
        <v>3074</v>
      </c>
      <c r="Z4422" t="s">
        <v>4117</v>
      </c>
      <c r="AA4422">
        <v>611734.1</v>
      </c>
      <c r="AB4422" s="210">
        <v>37026.875</v>
      </c>
      <c r="AC4422" s="210">
        <v>37026.875</v>
      </c>
    </row>
    <row r="4423" spans="1:30" x14ac:dyDescent="0.2">
      <c r="A4423" s="44" t="str">
        <f t="shared" si="356"/>
        <v xml:space="preserve"> Natural Gas Physical</v>
      </c>
      <c r="B4423" s="44" t="str">
        <f t="shared" si="357"/>
        <v/>
      </c>
      <c r="C4423" s="44" t="str">
        <f t="shared" si="358"/>
        <v>Natural Gas</v>
      </c>
      <c r="D4423" s="44" t="str">
        <f t="shared" si="359"/>
        <v>Physical</v>
      </c>
      <c r="E4423" s="44">
        <f>IF(VLOOKUP(S4423,'DD-Lookup'!$J$6:$L$50,3,FALSE)="Monthly",(YEAR(AC4423)-YEAR(AB4423))*12+MONTH(AC4423)-MONTH(AB4423)+1,(AC4423-AB4423+1))</f>
        <v>1</v>
      </c>
      <c r="F4423" s="225">
        <f t="shared" si="360"/>
        <v>10000</v>
      </c>
      <c r="G4423" s="214">
        <v>1249735</v>
      </c>
      <c r="H4423" s="210">
        <v>37026.545208333337</v>
      </c>
      <c r="I4423" t="s">
        <v>3427</v>
      </c>
      <c r="M4423" t="s">
        <v>3795</v>
      </c>
      <c r="N4423" t="s">
        <v>3623</v>
      </c>
      <c r="O4423" t="s">
        <v>3624</v>
      </c>
      <c r="P4423" s="211">
        <v>10000</v>
      </c>
      <c r="S4423" t="s">
        <v>4320</v>
      </c>
      <c r="T4423" t="s">
        <v>3625</v>
      </c>
      <c r="U4423" s="213">
        <v>6.12</v>
      </c>
      <c r="V4423" t="s">
        <v>2330</v>
      </c>
      <c r="W4423" t="s">
        <v>3627</v>
      </c>
      <c r="X4423" t="s">
        <v>3628</v>
      </c>
      <c r="Y4423" t="s">
        <v>3280</v>
      </c>
      <c r="Z4423" t="s">
        <v>4118</v>
      </c>
      <c r="AA4423">
        <v>790928</v>
      </c>
      <c r="AB4423" s="210">
        <v>37026.875</v>
      </c>
      <c r="AC4423" s="210">
        <v>37026.875</v>
      </c>
    </row>
    <row r="4424" spans="1:30" x14ac:dyDescent="0.2">
      <c r="A4424" s="44" t="str">
        <f t="shared" si="356"/>
        <v>US Natural Gas Financial</v>
      </c>
      <c r="B4424" s="44" t="str">
        <f t="shared" si="357"/>
        <v>US</v>
      </c>
      <c r="C4424" s="44" t="str">
        <f t="shared" si="358"/>
        <v>Natural Gas</v>
      </c>
      <c r="D4424" s="44" t="str">
        <f t="shared" si="359"/>
        <v>Financial</v>
      </c>
      <c r="E4424" s="44">
        <f>IF(VLOOKUP(S4424,'DD-Lookup'!$J$6:$L$50,3,FALSE)="Monthly",(YEAR(AC4424)-YEAR(AB4424))*12+MONTH(AC4424)-MONTH(AB4424)+1,(AC4424-AB4424+1))</f>
        <v>30</v>
      </c>
      <c r="F4424" s="225">
        <f t="shared" si="360"/>
        <v>150000</v>
      </c>
      <c r="G4424" s="214">
        <v>1249736</v>
      </c>
      <c r="H4424" s="210">
        <v>37026.545474537037</v>
      </c>
      <c r="I4424" t="s">
        <v>3246</v>
      </c>
      <c r="M4424" t="s">
        <v>3795</v>
      </c>
      <c r="N4424" t="s">
        <v>3247</v>
      </c>
      <c r="O4424" t="s">
        <v>3248</v>
      </c>
      <c r="Q4424" s="211">
        <v>5000</v>
      </c>
      <c r="S4424" t="s">
        <v>3796</v>
      </c>
      <c r="T4424" t="s">
        <v>2685</v>
      </c>
      <c r="U4424" s="213">
        <v>4.6100000000000003</v>
      </c>
      <c r="V4424" t="s">
        <v>1470</v>
      </c>
      <c r="W4424" t="s">
        <v>3975</v>
      </c>
      <c r="X4424" t="s">
        <v>3250</v>
      </c>
      <c r="Y4424" t="s">
        <v>2803</v>
      </c>
      <c r="Z4424" t="s">
        <v>4117</v>
      </c>
      <c r="AA4424" t="s">
        <v>539</v>
      </c>
      <c r="AB4424" s="210">
        <v>37043.875</v>
      </c>
      <c r="AC4424" s="210">
        <v>37072.875</v>
      </c>
      <c r="AD4424">
        <f>(AC4424-AB4424+1)*SUM(P4424:Q4424)</f>
        <v>150000</v>
      </c>
    </row>
    <row r="4425" spans="1:30" x14ac:dyDescent="0.2">
      <c r="A4425" s="44" t="str">
        <f t="shared" si="356"/>
        <v xml:space="preserve"> Metals Financial</v>
      </c>
      <c r="B4425" s="44" t="str">
        <f t="shared" si="357"/>
        <v/>
      </c>
      <c r="C4425" s="44" t="str">
        <f t="shared" si="358"/>
        <v>Metals</v>
      </c>
      <c r="D4425" s="44" t="str">
        <f t="shared" si="359"/>
        <v>Financial</v>
      </c>
      <c r="E4425" s="44">
        <f>IF(VLOOKUP(S4425,'DD-Lookup'!$J$6:$L$50,3,FALSE)="Monthly",(YEAR(AC4425)-YEAR(AB4425))*12+MONTH(AC4425)-MONTH(AB4425)+1,(AC4425-AB4425+1))</f>
        <v>1</v>
      </c>
      <c r="F4425" s="225">
        <f t="shared" si="360"/>
        <v>20</v>
      </c>
      <c r="G4425" s="214">
        <v>1249738</v>
      </c>
      <c r="H4425" s="210">
        <v>37026.545810185184</v>
      </c>
      <c r="I4425" t="s">
        <v>3313</v>
      </c>
      <c r="M4425" t="s">
        <v>3801</v>
      </c>
      <c r="N4425" t="s">
        <v>2782</v>
      </c>
      <c r="O4425" t="s">
        <v>2783</v>
      </c>
      <c r="Q4425" s="211">
        <v>20</v>
      </c>
      <c r="S4425" t="s">
        <v>2684</v>
      </c>
      <c r="T4425" t="s">
        <v>2685</v>
      </c>
      <c r="U4425" s="213">
        <v>1511</v>
      </c>
      <c r="V4425" t="s">
        <v>2211</v>
      </c>
      <c r="W4425" t="s">
        <v>540</v>
      </c>
      <c r="X4425" t="s">
        <v>2688</v>
      </c>
      <c r="Y4425" t="s">
        <v>2689</v>
      </c>
      <c r="Z4425" t="s">
        <v>2690</v>
      </c>
      <c r="AA4425">
        <v>2130847</v>
      </c>
    </row>
    <row r="4426" spans="1:30" x14ac:dyDescent="0.2">
      <c r="A4426" s="44" t="str">
        <f t="shared" si="356"/>
        <v xml:space="preserve"> Natural Gas Physical</v>
      </c>
      <c r="B4426" s="44" t="str">
        <f t="shared" si="357"/>
        <v/>
      </c>
      <c r="C4426" s="44" t="str">
        <f t="shared" si="358"/>
        <v>Natural Gas</v>
      </c>
      <c r="D4426" s="44" t="str">
        <f t="shared" si="359"/>
        <v>Physical</v>
      </c>
      <c r="E4426" s="44">
        <f>IF(VLOOKUP(S4426,'DD-Lookup'!$J$6:$L$50,3,FALSE)="Monthly",(YEAR(AC4426)-YEAR(AB4426))*12+MONTH(AC4426)-MONTH(AB4426)+1,(AC4426-AB4426+1))</f>
        <v>1</v>
      </c>
      <c r="F4426" s="225">
        <f t="shared" si="360"/>
        <v>10000</v>
      </c>
      <c r="G4426" s="214">
        <v>1249739</v>
      </c>
      <c r="H4426" s="210">
        <v>37026.545891203707</v>
      </c>
      <c r="I4426" t="s">
        <v>1262</v>
      </c>
      <c r="M4426" t="s">
        <v>3795</v>
      </c>
      <c r="N4426" t="s">
        <v>3623</v>
      </c>
      <c r="O4426" t="s">
        <v>3624</v>
      </c>
      <c r="Q4426" s="211">
        <v>10000</v>
      </c>
      <c r="S4426" t="s">
        <v>4320</v>
      </c>
      <c r="T4426" t="s">
        <v>3625</v>
      </c>
      <c r="U4426" s="213">
        <v>6.13</v>
      </c>
      <c r="V4426" t="s">
        <v>1263</v>
      </c>
      <c r="W4426" t="s">
        <v>3627</v>
      </c>
      <c r="X4426" t="s">
        <v>3628</v>
      </c>
      <c r="Y4426" t="s">
        <v>3280</v>
      </c>
      <c r="Z4426" t="s">
        <v>4118</v>
      </c>
      <c r="AA4426">
        <v>790929</v>
      </c>
      <c r="AB4426" s="210">
        <v>37026.875</v>
      </c>
      <c r="AC4426" s="210">
        <v>37026.875</v>
      </c>
    </row>
    <row r="4427" spans="1:30" x14ac:dyDescent="0.2">
      <c r="A4427" s="44" t="str">
        <f t="shared" ref="A4427:A4490" si="362">B4427&amp;" "&amp;C4427&amp;" "&amp;D4427</f>
        <v xml:space="preserve"> Natural Gas Physical</v>
      </c>
      <c r="B4427" s="44" t="str">
        <f t="shared" ref="B4427:B4490" si="363">IF((LEFT(N4427,2)="US"),"US","")</f>
        <v/>
      </c>
      <c r="C4427" s="44" t="str">
        <f t="shared" ref="C4427:C4490" si="364">M4427</f>
        <v>Natural Gas</v>
      </c>
      <c r="D4427" s="44" t="str">
        <f t="shared" ref="D4427:D4490" si="365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1</v>
      </c>
      <c r="F4427" s="225">
        <f t="shared" ref="F4427:F4490" si="366">E4427*SUM(P4427:Q4427)</f>
        <v>10000</v>
      </c>
      <c r="G4427" s="214">
        <v>1249740</v>
      </c>
      <c r="H4427" s="210">
        <v>37026.545937499999</v>
      </c>
      <c r="I4427" t="s">
        <v>1262</v>
      </c>
      <c r="M4427" t="s">
        <v>3795</v>
      </c>
      <c r="N4427" t="s">
        <v>3623</v>
      </c>
      <c r="O4427" t="s">
        <v>3624</v>
      </c>
      <c r="Q4427" s="211">
        <v>10000</v>
      </c>
      <c r="S4427" t="s">
        <v>4320</v>
      </c>
      <c r="T4427" t="s">
        <v>3625</v>
      </c>
      <c r="U4427" s="213">
        <v>6.1349999999999998</v>
      </c>
      <c r="V4427" t="s">
        <v>1263</v>
      </c>
      <c r="W4427" t="s">
        <v>3627</v>
      </c>
      <c r="X4427" t="s">
        <v>3628</v>
      </c>
      <c r="Y4427" t="s">
        <v>3280</v>
      </c>
      <c r="Z4427" t="s">
        <v>4118</v>
      </c>
      <c r="AA4427">
        <v>790930</v>
      </c>
      <c r="AB4427" s="210">
        <v>37026.875</v>
      </c>
      <c r="AC4427" s="210">
        <v>37026.875</v>
      </c>
    </row>
    <row r="4428" spans="1:30" x14ac:dyDescent="0.2">
      <c r="A4428" s="44" t="str">
        <f t="shared" si="362"/>
        <v>US Natural Gas Financial</v>
      </c>
      <c r="B4428" s="44" t="str">
        <f t="shared" si="363"/>
        <v>US</v>
      </c>
      <c r="C4428" s="44" t="str">
        <f t="shared" si="364"/>
        <v>Natural Gas</v>
      </c>
      <c r="D4428" s="44" t="str">
        <f t="shared" si="365"/>
        <v>Financial</v>
      </c>
      <c r="E4428" s="44">
        <f>IF(VLOOKUP(S4428,'DD-Lookup'!$J$6:$L$50,3,FALSE)="Monthly",(YEAR(AC4428)-YEAR(AB4428))*12+MONTH(AC4428)-MONTH(AB4428)+1,(AC4428-AB4428+1))</f>
        <v>30</v>
      </c>
      <c r="F4428" s="225">
        <f t="shared" si="366"/>
        <v>450000</v>
      </c>
      <c r="G4428" s="214">
        <v>1249741</v>
      </c>
      <c r="H4428" s="210">
        <v>37026.546307870369</v>
      </c>
      <c r="I4428" t="s">
        <v>3268</v>
      </c>
      <c r="M4428" t="s">
        <v>3795</v>
      </c>
      <c r="N4428" t="s">
        <v>3247</v>
      </c>
      <c r="O4428" t="s">
        <v>3248</v>
      </c>
      <c r="Q4428" s="211">
        <v>15000</v>
      </c>
      <c r="S4428" t="s">
        <v>3796</v>
      </c>
      <c r="T4428" t="s">
        <v>2685</v>
      </c>
      <c r="U4428" s="213">
        <v>4.62</v>
      </c>
      <c r="V4428" t="s">
        <v>3749</v>
      </c>
      <c r="W4428" t="s">
        <v>3975</v>
      </c>
      <c r="X4428" t="s">
        <v>3250</v>
      </c>
      <c r="Y4428" t="s">
        <v>2803</v>
      </c>
      <c r="Z4428" t="s">
        <v>4117</v>
      </c>
      <c r="AA4428" t="s">
        <v>541</v>
      </c>
      <c r="AB4428" s="210">
        <v>37043.875</v>
      </c>
      <c r="AC4428" s="210">
        <v>37072.875</v>
      </c>
      <c r="AD4428">
        <f>(AC4428-AB4428+1)*SUM(P4428:Q4428)</f>
        <v>450000</v>
      </c>
    </row>
    <row r="4429" spans="1:30" x14ac:dyDescent="0.2">
      <c r="A4429" s="44" t="str">
        <f t="shared" si="362"/>
        <v>US Natural Gas Financial</v>
      </c>
      <c r="B4429" s="44" t="str">
        <f t="shared" si="363"/>
        <v>US</v>
      </c>
      <c r="C4429" s="44" t="str">
        <f t="shared" si="364"/>
        <v>Natural Gas</v>
      </c>
      <c r="D4429" s="44" t="str">
        <f t="shared" si="365"/>
        <v>Financial</v>
      </c>
      <c r="E4429" s="44">
        <f>IF(VLOOKUP(S4429,'DD-Lookup'!$J$6:$L$50,3,FALSE)="Monthly",(YEAR(AC4429)-YEAR(AB4429))*12+MONTH(AC4429)-MONTH(AB4429)+1,(AC4429-AB4429+1))</f>
        <v>151</v>
      </c>
      <c r="F4429" s="225">
        <f t="shared" si="366"/>
        <v>755000</v>
      </c>
      <c r="G4429" s="214">
        <v>1249742</v>
      </c>
      <c r="H4429" s="210">
        <v>37026.546307870369</v>
      </c>
      <c r="I4429" t="s">
        <v>3246</v>
      </c>
      <c r="M4429" t="s">
        <v>3795</v>
      </c>
      <c r="N4429" t="s">
        <v>3247</v>
      </c>
      <c r="O4429" t="s">
        <v>3346</v>
      </c>
      <c r="Q4429" s="211">
        <v>5000</v>
      </c>
      <c r="S4429" t="s">
        <v>3796</v>
      </c>
      <c r="T4429" t="s">
        <v>2685</v>
      </c>
      <c r="U4429" s="213">
        <v>5.01</v>
      </c>
      <c r="V4429" t="s">
        <v>1470</v>
      </c>
      <c r="W4429" t="s">
        <v>3975</v>
      </c>
      <c r="X4429" t="s">
        <v>3250</v>
      </c>
      <c r="Y4429" t="s">
        <v>2803</v>
      </c>
      <c r="Z4429" t="s">
        <v>4117</v>
      </c>
      <c r="AA4429" t="s">
        <v>542</v>
      </c>
      <c r="AB4429" s="210">
        <v>37196</v>
      </c>
      <c r="AC4429" s="210">
        <v>37346</v>
      </c>
      <c r="AD4429">
        <f>(AC4429-AB4429+1)*SUM(P4429:Q4429)</f>
        <v>755000</v>
      </c>
    </row>
    <row r="4430" spans="1:30" x14ac:dyDescent="0.2">
      <c r="A4430" s="44" t="str">
        <f t="shared" si="362"/>
        <v>US Natural Gas Financial</v>
      </c>
      <c r="B4430" s="44" t="str">
        <f t="shared" si="363"/>
        <v>US</v>
      </c>
      <c r="C4430" s="44" t="str">
        <f t="shared" si="364"/>
        <v>Natural Gas</v>
      </c>
      <c r="D4430" s="44" t="str">
        <f t="shared" si="365"/>
        <v>Financial</v>
      </c>
      <c r="E4430" s="44">
        <f>IF(VLOOKUP(S4430,'DD-Lookup'!$J$6:$L$50,3,FALSE)="Monthly",(YEAR(AC4430)-YEAR(AB4430))*12+MONTH(AC4430)-MONTH(AB4430)+1,(AC4430-AB4430+1))</f>
        <v>15</v>
      </c>
      <c r="F4430" s="225">
        <f t="shared" si="366"/>
        <v>75000</v>
      </c>
      <c r="G4430" s="214">
        <v>1249743</v>
      </c>
      <c r="H4430" s="210">
        <v>37026.546342592592</v>
      </c>
      <c r="I4430" t="s">
        <v>3086</v>
      </c>
      <c r="M4430" t="s">
        <v>3795</v>
      </c>
      <c r="N4430" t="s">
        <v>3247</v>
      </c>
      <c r="O4430" t="s">
        <v>135</v>
      </c>
      <c r="P4430" s="211">
        <v>5000</v>
      </c>
      <c r="S4430" t="s">
        <v>3796</v>
      </c>
      <c r="T4430" t="s">
        <v>2685</v>
      </c>
      <c r="U4430" s="213">
        <v>4.54</v>
      </c>
      <c r="V4430" t="s">
        <v>1405</v>
      </c>
      <c r="W4430" t="s">
        <v>3424</v>
      </c>
      <c r="X4430" t="s">
        <v>3425</v>
      </c>
      <c r="Y4430" t="s">
        <v>2803</v>
      </c>
      <c r="Z4430" t="s">
        <v>4117</v>
      </c>
      <c r="AA4430" t="s">
        <v>543</v>
      </c>
      <c r="AB4430" s="210">
        <v>37028.875</v>
      </c>
      <c r="AC4430" s="210">
        <v>37042.875</v>
      </c>
      <c r="AD4430">
        <f>(AC4430-AB4430+1)*SUM(P4430:Q4430)</f>
        <v>75000</v>
      </c>
    </row>
    <row r="4431" spans="1:30" x14ac:dyDescent="0.2">
      <c r="A4431" s="44" t="str">
        <f t="shared" si="362"/>
        <v xml:space="preserve"> Natural Gas Physical</v>
      </c>
      <c r="B4431" s="44" t="str">
        <f t="shared" si="363"/>
        <v/>
      </c>
      <c r="C4431" s="44" t="str">
        <f t="shared" si="364"/>
        <v>Natural Gas</v>
      </c>
      <c r="D4431" s="44" t="str">
        <f t="shared" si="365"/>
        <v>Physical</v>
      </c>
      <c r="E4431" s="44">
        <f>IF(VLOOKUP(S4431,'DD-Lookup'!$J$6:$L$50,3,FALSE)="Monthly",(YEAR(AC4431)-YEAR(AB4431))*12+MONTH(AC4431)-MONTH(AB4431)+1,(AC4431-AB4431+1))</f>
        <v>30</v>
      </c>
      <c r="F4431" s="225">
        <f t="shared" si="366"/>
        <v>150000</v>
      </c>
      <c r="G4431" s="214">
        <v>1249744</v>
      </c>
      <c r="H4431" s="210">
        <v>37026.546574074076</v>
      </c>
      <c r="I4431" t="s">
        <v>3822</v>
      </c>
      <c r="M4431" t="s">
        <v>3795</v>
      </c>
      <c r="N4431" t="s">
        <v>3623</v>
      </c>
      <c r="O4431" t="s">
        <v>1707</v>
      </c>
      <c r="Q4431" s="211">
        <v>5000</v>
      </c>
      <c r="S4431" t="s">
        <v>4320</v>
      </c>
      <c r="T4431" t="s">
        <v>3625</v>
      </c>
      <c r="U4431" s="213">
        <v>6.32</v>
      </c>
      <c r="V4431" t="s">
        <v>2256</v>
      </c>
      <c r="W4431" t="s">
        <v>1471</v>
      </c>
      <c r="X4431" t="s">
        <v>3628</v>
      </c>
      <c r="Y4431" t="s">
        <v>3280</v>
      </c>
      <c r="Z4431" t="s">
        <v>4118</v>
      </c>
      <c r="AA4431">
        <v>790931</v>
      </c>
      <c r="AB4431" s="210">
        <v>37043.875</v>
      </c>
      <c r="AC4431" s="210">
        <v>37072.875</v>
      </c>
    </row>
    <row r="4432" spans="1:30" x14ac:dyDescent="0.2">
      <c r="A4432" s="44" t="str">
        <f t="shared" si="362"/>
        <v>US Natural Gas Financial</v>
      </c>
      <c r="B4432" s="44" t="str">
        <f t="shared" si="363"/>
        <v>US</v>
      </c>
      <c r="C4432" s="44" t="str">
        <f t="shared" si="364"/>
        <v>Natural Gas</v>
      </c>
      <c r="D4432" s="44" t="str">
        <f t="shared" si="365"/>
        <v>Financial</v>
      </c>
      <c r="E4432" s="44">
        <f>IF(VLOOKUP(S4432,'DD-Lookup'!$J$6:$L$50,3,FALSE)="Monthly",(YEAR(AC4432)-YEAR(AB4432))*12+MONTH(AC4432)-MONTH(AB4432)+1,(AC4432-AB4432+1))</f>
        <v>31</v>
      </c>
      <c r="F4432" s="225">
        <f t="shared" si="366"/>
        <v>310000</v>
      </c>
      <c r="G4432" s="214">
        <v>1249745</v>
      </c>
      <c r="H4432" s="210">
        <v>37026.546597222223</v>
      </c>
      <c r="I4432" t="s">
        <v>1262</v>
      </c>
      <c r="M4432" t="s">
        <v>3795</v>
      </c>
      <c r="N4432" t="s">
        <v>3247</v>
      </c>
      <c r="O4432" t="s">
        <v>3300</v>
      </c>
      <c r="Q4432" s="211">
        <v>10000</v>
      </c>
      <c r="S4432" t="s">
        <v>3796</v>
      </c>
      <c r="T4432" t="s">
        <v>2685</v>
      </c>
      <c r="U4432" s="213">
        <v>4.6924999999999999</v>
      </c>
      <c r="V4432" t="s">
        <v>1655</v>
      </c>
      <c r="W4432" t="s">
        <v>3975</v>
      </c>
      <c r="X4432" t="s">
        <v>3250</v>
      </c>
      <c r="Y4432" t="s">
        <v>2803</v>
      </c>
      <c r="Z4432" t="s">
        <v>4117</v>
      </c>
      <c r="AA4432" t="s">
        <v>544</v>
      </c>
      <c r="AB4432" s="210">
        <v>37073.875</v>
      </c>
      <c r="AC4432" s="210">
        <v>37103.875</v>
      </c>
      <c r="AD4432">
        <f>(AC4432-AB4432+1)*SUM(P4432:Q4432)</f>
        <v>310000</v>
      </c>
    </row>
    <row r="4433" spans="1:30" x14ac:dyDescent="0.2">
      <c r="A4433" s="44" t="str">
        <f t="shared" si="362"/>
        <v>US Crude Financial</v>
      </c>
      <c r="B4433" s="44" t="str">
        <f t="shared" si="363"/>
        <v>US</v>
      </c>
      <c r="C4433" s="44" t="str">
        <f t="shared" si="364"/>
        <v>Crude</v>
      </c>
      <c r="D4433" s="44" t="str">
        <f t="shared" si="365"/>
        <v>Financial</v>
      </c>
      <c r="E4433" s="44">
        <f>IF(VLOOKUP(S4433,'DD-Lookup'!$J$6:$L$50,3,FALSE)="Monthly",(YEAR(AC4433)-YEAR(AB4433))*12+MONTH(AC4433)-MONTH(AB4433)+1,(AC4433-AB4433+1))</f>
        <v>1</v>
      </c>
      <c r="F4433" s="225">
        <f t="shared" si="366"/>
        <v>50000</v>
      </c>
      <c r="G4433" s="214">
        <v>1249747</v>
      </c>
      <c r="H4433" s="210">
        <v>37026.546643518515</v>
      </c>
      <c r="I4433" t="s">
        <v>3045</v>
      </c>
      <c r="M4433" t="s">
        <v>4216</v>
      </c>
      <c r="N4433" t="s">
        <v>3046</v>
      </c>
      <c r="O4433" t="s">
        <v>3047</v>
      </c>
      <c r="Q4433" s="211">
        <v>50000</v>
      </c>
      <c r="S4433" t="s">
        <v>3802</v>
      </c>
      <c r="T4433" t="s">
        <v>2685</v>
      </c>
      <c r="U4433" s="213">
        <v>28.96</v>
      </c>
      <c r="V4433" t="s">
        <v>3575</v>
      </c>
      <c r="W4433" t="s">
        <v>3049</v>
      </c>
      <c r="X4433" t="s">
        <v>3050</v>
      </c>
      <c r="Y4433" t="s">
        <v>2803</v>
      </c>
      <c r="Z4433" t="s">
        <v>4117</v>
      </c>
      <c r="AA4433" t="s">
        <v>545</v>
      </c>
      <c r="AB4433" s="210">
        <v>37043</v>
      </c>
      <c r="AC4433" s="210">
        <v>37072</v>
      </c>
    </row>
    <row r="4434" spans="1:30" x14ac:dyDescent="0.2">
      <c r="A4434" s="44" t="str">
        <f t="shared" si="362"/>
        <v>US Power Physical</v>
      </c>
      <c r="B4434" s="44" t="str">
        <f t="shared" si="363"/>
        <v>US</v>
      </c>
      <c r="C4434" s="44" t="str">
        <f t="shared" si="364"/>
        <v>Power</v>
      </c>
      <c r="D4434" s="44" t="str">
        <f t="shared" si="365"/>
        <v>Physical</v>
      </c>
      <c r="E4434" s="44">
        <f>IF(VLOOKUP(S4434,'DD-Lookup'!$J$6:$L$50,3,FALSE)="Monthly",(YEAR(AC4434)-YEAR(AB4434))*12+MONTH(AC4434)-MONTH(AB4434)+1,(AC4434-AB4434+1))</f>
        <v>31</v>
      </c>
      <c r="F4434" s="225">
        <f t="shared" si="366"/>
        <v>775</v>
      </c>
      <c r="G4434" s="214">
        <v>1249748</v>
      </c>
      <c r="H4434" s="210">
        <v>37026.546759259261</v>
      </c>
      <c r="I4434" t="s">
        <v>3785</v>
      </c>
      <c r="M4434" t="s">
        <v>3886</v>
      </c>
      <c r="N4434" t="s">
        <v>3650</v>
      </c>
      <c r="O4434" t="s">
        <v>521</v>
      </c>
      <c r="Q4434" s="211">
        <v>25</v>
      </c>
      <c r="S4434" t="s">
        <v>3794</v>
      </c>
      <c r="T4434" t="s">
        <v>2685</v>
      </c>
      <c r="U4434" s="213">
        <v>314</v>
      </c>
      <c r="V4434" t="s">
        <v>2233</v>
      </c>
      <c r="W4434" t="s">
        <v>1023</v>
      </c>
      <c r="X4434" t="s">
        <v>1024</v>
      </c>
      <c r="Y4434" t="s">
        <v>3074</v>
      </c>
      <c r="Z4434" t="s">
        <v>4112</v>
      </c>
      <c r="AA4434">
        <v>611735.1</v>
      </c>
      <c r="AB4434" s="210">
        <v>37104.875</v>
      </c>
      <c r="AC4434" s="210">
        <v>37134.875</v>
      </c>
    </row>
    <row r="4435" spans="1:30" x14ac:dyDescent="0.2">
      <c r="A4435" s="44" t="str">
        <f t="shared" si="362"/>
        <v>US Natural Gas Physical</v>
      </c>
      <c r="B4435" s="44" t="str">
        <f t="shared" si="363"/>
        <v>US</v>
      </c>
      <c r="C4435" s="44" t="str">
        <f t="shared" si="364"/>
        <v>Natural Gas</v>
      </c>
      <c r="D4435" s="44" t="str">
        <f t="shared" si="365"/>
        <v>Physical</v>
      </c>
      <c r="E4435" s="44">
        <f>IF(VLOOKUP(S4435,'DD-Lookup'!$J$6:$L$50,3,FALSE)="Monthly",(YEAR(AC4435)-YEAR(AB4435))*12+MONTH(AC4435)-MONTH(AB4435)+1,(AC4435-AB4435+1))</f>
        <v>15</v>
      </c>
      <c r="F4435" s="225">
        <f t="shared" si="366"/>
        <v>60555</v>
      </c>
      <c r="G4435" s="214">
        <v>1249749</v>
      </c>
      <c r="H4435" s="210">
        <v>37026.547048611108</v>
      </c>
      <c r="I4435" t="s">
        <v>3473</v>
      </c>
      <c r="M4435" t="s">
        <v>3795</v>
      </c>
      <c r="N4435" t="s">
        <v>3275</v>
      </c>
      <c r="O4435" t="s">
        <v>546</v>
      </c>
      <c r="P4435" s="211">
        <v>4037</v>
      </c>
      <c r="S4435" t="s">
        <v>3796</v>
      </c>
      <c r="T4435" t="s">
        <v>2685</v>
      </c>
      <c r="U4435" s="213">
        <v>4.875</v>
      </c>
      <c r="V4435" t="s">
        <v>3760</v>
      </c>
      <c r="W4435" t="s">
        <v>3539</v>
      </c>
      <c r="X4435" t="s">
        <v>3540</v>
      </c>
      <c r="Y4435" t="s">
        <v>3280</v>
      </c>
      <c r="Z4435" t="s">
        <v>4117</v>
      </c>
      <c r="AA4435">
        <v>790932</v>
      </c>
      <c r="AB4435" s="210">
        <v>37028.875</v>
      </c>
      <c r="AC4435" s="210">
        <v>37042.875</v>
      </c>
    </row>
    <row r="4436" spans="1:30" x14ac:dyDescent="0.2">
      <c r="A4436" s="44" t="str">
        <f t="shared" si="362"/>
        <v>US Natural Gas Financial</v>
      </c>
      <c r="B4436" s="44" t="str">
        <f t="shared" si="363"/>
        <v>US</v>
      </c>
      <c r="C4436" s="44" t="str">
        <f t="shared" si="364"/>
        <v>Natural Gas</v>
      </c>
      <c r="D4436" s="44" t="str">
        <f t="shared" si="365"/>
        <v>Financial</v>
      </c>
      <c r="E4436" s="44">
        <f>IF(VLOOKUP(S4436,'DD-Lookup'!$J$6:$L$50,3,FALSE)="Monthly",(YEAR(AC4436)-YEAR(AB4436))*12+MONTH(AC4436)-MONTH(AB4436)+1,(AC4436-AB4436+1))</f>
        <v>30</v>
      </c>
      <c r="F4436" s="225">
        <f t="shared" si="366"/>
        <v>300000</v>
      </c>
      <c r="G4436" s="214">
        <v>1249751</v>
      </c>
      <c r="H4436" s="210">
        <v>37026.547361111108</v>
      </c>
      <c r="I4436" t="s">
        <v>3386</v>
      </c>
      <c r="M4436" t="s">
        <v>3795</v>
      </c>
      <c r="N4436" t="s">
        <v>3303</v>
      </c>
      <c r="O4436" t="s">
        <v>1068</v>
      </c>
      <c r="Q4436" s="211">
        <v>10000</v>
      </c>
      <c r="S4436" t="s">
        <v>3796</v>
      </c>
      <c r="T4436" t="s">
        <v>2685</v>
      </c>
      <c r="U4436" s="213">
        <v>-6.25E-2</v>
      </c>
      <c r="V4436" t="s">
        <v>1029</v>
      </c>
      <c r="W4436" t="s">
        <v>1070</v>
      </c>
      <c r="X4436" t="s">
        <v>1071</v>
      </c>
      <c r="Y4436" t="s">
        <v>2803</v>
      </c>
      <c r="Z4436" t="s">
        <v>4117</v>
      </c>
      <c r="AA4436" t="s">
        <v>547</v>
      </c>
      <c r="AB4436" s="210">
        <v>37043.875</v>
      </c>
      <c r="AC4436" s="210">
        <v>37072.875</v>
      </c>
      <c r="AD4436">
        <f>(AC4436-AB4436+1)*SUM(P4436:Q4436)</f>
        <v>300000</v>
      </c>
    </row>
    <row r="4437" spans="1:30" x14ac:dyDescent="0.2">
      <c r="A4437" s="44" t="str">
        <f t="shared" si="362"/>
        <v>US Natural Gas Financial</v>
      </c>
      <c r="B4437" s="44" t="str">
        <f t="shared" si="363"/>
        <v>US</v>
      </c>
      <c r="C4437" s="44" t="str">
        <f t="shared" si="364"/>
        <v>Natural Gas</v>
      </c>
      <c r="D4437" s="44" t="str">
        <f t="shared" si="365"/>
        <v>Financial</v>
      </c>
      <c r="E4437" s="44">
        <f>IF(VLOOKUP(S4437,'DD-Lookup'!$J$6:$L$50,3,FALSE)="Monthly",(YEAR(AC4437)-YEAR(AB4437))*12+MONTH(AC4437)-MONTH(AB4437)+1,(AC4437-AB4437+1))</f>
        <v>365</v>
      </c>
      <c r="F4437" s="225">
        <f t="shared" si="366"/>
        <v>1825000</v>
      </c>
      <c r="G4437" s="214">
        <v>1249752</v>
      </c>
      <c r="H4437" s="210">
        <v>37026.547731481478</v>
      </c>
      <c r="I4437" t="s">
        <v>3045</v>
      </c>
      <c r="M4437" t="s">
        <v>3795</v>
      </c>
      <c r="N4437" t="s">
        <v>3247</v>
      </c>
      <c r="O4437" t="s">
        <v>3418</v>
      </c>
      <c r="Q4437" s="211">
        <v>5000</v>
      </c>
      <c r="S4437" t="s">
        <v>3796</v>
      </c>
      <c r="T4437" t="s">
        <v>2685</v>
      </c>
      <c r="U4437" s="213">
        <v>4.5949999999999998</v>
      </c>
      <c r="V4437" t="s">
        <v>1428</v>
      </c>
      <c r="W4437" t="s">
        <v>3975</v>
      </c>
      <c r="X4437" t="s">
        <v>3250</v>
      </c>
      <c r="Y4437" t="s">
        <v>2803</v>
      </c>
      <c r="Z4437" t="s">
        <v>4117</v>
      </c>
      <c r="AA4437" t="s">
        <v>548</v>
      </c>
      <c r="AB4437" s="210">
        <v>37257.875</v>
      </c>
      <c r="AC4437" s="210">
        <v>37621.875</v>
      </c>
      <c r="AD4437">
        <f>(AC4437-AB4437+1)*SUM(P4437:Q4437)</f>
        <v>1825000</v>
      </c>
    </row>
    <row r="4438" spans="1:30" x14ac:dyDescent="0.2">
      <c r="A4438" s="44" t="str">
        <f t="shared" si="362"/>
        <v>US Natural Gas Financial</v>
      </c>
      <c r="B4438" s="44" t="str">
        <f t="shared" si="363"/>
        <v>US</v>
      </c>
      <c r="C4438" s="44" t="str">
        <f t="shared" si="364"/>
        <v>Natural Gas</v>
      </c>
      <c r="D4438" s="44" t="str">
        <f t="shared" si="365"/>
        <v>Financial</v>
      </c>
      <c r="E4438" s="44">
        <f>IF(VLOOKUP(S4438,'DD-Lookup'!$J$6:$L$50,3,FALSE)="Monthly",(YEAR(AC4438)-YEAR(AB4438))*12+MONTH(AC4438)-MONTH(AB4438)+1,(AC4438-AB4438+1))</f>
        <v>15</v>
      </c>
      <c r="F4438" s="225">
        <f t="shared" si="366"/>
        <v>375000</v>
      </c>
      <c r="G4438" s="214">
        <v>1249754</v>
      </c>
      <c r="H4438" s="210">
        <v>37026.54792824074</v>
      </c>
      <c r="I4438" t="s">
        <v>3287</v>
      </c>
      <c r="M4438" t="s">
        <v>3795</v>
      </c>
      <c r="N4438" t="s">
        <v>3247</v>
      </c>
      <c r="O4438" t="s">
        <v>216</v>
      </c>
      <c r="Q4438" s="211">
        <v>25000</v>
      </c>
      <c r="S4438" t="s">
        <v>3796</v>
      </c>
      <c r="T4438" t="s">
        <v>2685</v>
      </c>
      <c r="U4438" s="213">
        <v>4.585</v>
      </c>
      <c r="V4438" t="s">
        <v>2126</v>
      </c>
      <c r="W4438" t="s">
        <v>1070</v>
      </c>
      <c r="X4438" t="s">
        <v>1071</v>
      </c>
      <c r="Y4438" t="s">
        <v>2803</v>
      </c>
      <c r="Z4438" t="s">
        <v>4117</v>
      </c>
      <c r="AA4438" t="s">
        <v>549</v>
      </c>
      <c r="AB4438" s="210">
        <v>37028.875</v>
      </c>
      <c r="AC4438" s="210">
        <v>37042.875</v>
      </c>
      <c r="AD4438">
        <f>(AC4438-AB4438+1)*SUM(P4438:Q4438)</f>
        <v>375000</v>
      </c>
    </row>
    <row r="4439" spans="1:30" x14ac:dyDescent="0.2">
      <c r="A4439" s="44" t="str">
        <f t="shared" si="362"/>
        <v>US Natural Gas Financial</v>
      </c>
      <c r="B4439" s="44" t="str">
        <f t="shared" si="363"/>
        <v>US</v>
      </c>
      <c r="C4439" s="44" t="str">
        <f t="shared" si="364"/>
        <v>Natural Gas</v>
      </c>
      <c r="D4439" s="44" t="str">
        <f t="shared" si="365"/>
        <v>Financial</v>
      </c>
      <c r="E4439" s="44">
        <f>IF(VLOOKUP(S4439,'DD-Lookup'!$J$6:$L$50,3,FALSE)="Monthly",(YEAR(AC4439)-YEAR(AB4439))*12+MONTH(AC4439)-MONTH(AB4439)+1,(AC4439-AB4439+1))</f>
        <v>15</v>
      </c>
      <c r="F4439" s="225">
        <f t="shared" si="366"/>
        <v>225000</v>
      </c>
      <c r="G4439" s="214">
        <v>1249756</v>
      </c>
      <c r="H4439" s="210">
        <v>37026.547997685186</v>
      </c>
      <c r="I4439" t="s">
        <v>1195</v>
      </c>
      <c r="M4439" t="s">
        <v>3795</v>
      </c>
      <c r="N4439" t="s">
        <v>3247</v>
      </c>
      <c r="O4439" t="s">
        <v>135</v>
      </c>
      <c r="Q4439" s="211">
        <v>15000</v>
      </c>
      <c r="S4439" t="s">
        <v>3796</v>
      </c>
      <c r="T4439" t="s">
        <v>2685</v>
      </c>
      <c r="U4439" s="213">
        <v>4.5549999999999997</v>
      </c>
      <c r="V4439" t="s">
        <v>1856</v>
      </c>
      <c r="W4439" t="s">
        <v>3424</v>
      </c>
      <c r="X4439" t="s">
        <v>3425</v>
      </c>
      <c r="Y4439" t="s">
        <v>2803</v>
      </c>
      <c r="Z4439" t="s">
        <v>4117</v>
      </c>
      <c r="AA4439" t="s">
        <v>550</v>
      </c>
      <c r="AB4439" s="210">
        <v>37028.875</v>
      </c>
      <c r="AC4439" s="210">
        <v>37042.875</v>
      </c>
      <c r="AD4439">
        <f>(AC4439-AB4439+1)*SUM(P4439:Q4439)</f>
        <v>225000</v>
      </c>
    </row>
    <row r="4440" spans="1:30" x14ac:dyDescent="0.2">
      <c r="A4440" s="44" t="str">
        <f t="shared" si="362"/>
        <v>US Natural Gas Financial</v>
      </c>
      <c r="B4440" s="44" t="str">
        <f t="shared" si="363"/>
        <v>US</v>
      </c>
      <c r="C4440" s="44" t="str">
        <f t="shared" si="364"/>
        <v>Natural Gas</v>
      </c>
      <c r="D4440" s="44" t="str">
        <f t="shared" si="365"/>
        <v>Financial</v>
      </c>
      <c r="E4440" s="44">
        <f>IF(VLOOKUP(S4440,'DD-Lookup'!$J$6:$L$50,3,FALSE)="Monthly",(YEAR(AC4440)-YEAR(AB4440))*12+MONTH(AC4440)-MONTH(AB4440)+1,(AC4440-AB4440+1))</f>
        <v>15</v>
      </c>
      <c r="F4440" s="225">
        <f t="shared" si="366"/>
        <v>375000</v>
      </c>
      <c r="G4440" s="214">
        <v>1249757</v>
      </c>
      <c r="H4440" s="210">
        <v>37026.548217592594</v>
      </c>
      <c r="I4440" t="s">
        <v>3287</v>
      </c>
      <c r="M4440" t="s">
        <v>3795</v>
      </c>
      <c r="N4440" t="s">
        <v>3247</v>
      </c>
      <c r="O4440" t="s">
        <v>216</v>
      </c>
      <c r="Q4440" s="211">
        <v>25000</v>
      </c>
      <c r="S4440" t="s">
        <v>3796</v>
      </c>
      <c r="T4440" t="s">
        <v>2685</v>
      </c>
      <c r="U4440" s="213">
        <v>4.5949999999999998</v>
      </c>
      <c r="V4440" t="s">
        <v>2126</v>
      </c>
      <c r="W4440" t="s">
        <v>1070</v>
      </c>
      <c r="X4440" t="s">
        <v>1071</v>
      </c>
      <c r="Y4440" t="s">
        <v>2803</v>
      </c>
      <c r="Z4440" t="s">
        <v>4117</v>
      </c>
      <c r="AA4440" t="s">
        <v>551</v>
      </c>
      <c r="AB4440" s="210">
        <v>37028.875</v>
      </c>
      <c r="AC4440" s="210">
        <v>37042.875</v>
      </c>
      <c r="AD4440">
        <f>(AC4440-AB4440+1)*SUM(P4440:Q4440)</f>
        <v>375000</v>
      </c>
    </row>
    <row r="4441" spans="1:30" x14ac:dyDescent="0.2">
      <c r="A4441" s="44" t="str">
        <f t="shared" si="362"/>
        <v xml:space="preserve"> Natural Gas Physical</v>
      </c>
      <c r="B4441" s="44" t="str">
        <f t="shared" si="363"/>
        <v/>
      </c>
      <c r="C4441" s="44" t="str">
        <f t="shared" si="364"/>
        <v>Natural Gas</v>
      </c>
      <c r="D4441" s="44" t="str">
        <f t="shared" si="365"/>
        <v>Physical</v>
      </c>
      <c r="E4441" s="44">
        <f>IF(VLOOKUP(S4441,'DD-Lookup'!$J$6:$L$50,3,FALSE)="Monthly",(YEAR(AC4441)-YEAR(AB4441))*12+MONTH(AC4441)-MONTH(AB4441)+1,(AC4441-AB4441+1))</f>
        <v>1</v>
      </c>
      <c r="F4441" s="225">
        <f t="shared" si="366"/>
        <v>10000</v>
      </c>
      <c r="G4441" s="214">
        <v>1249758</v>
      </c>
      <c r="H4441" s="210">
        <v>37026.548321759263</v>
      </c>
      <c r="I4441" t="s">
        <v>1456</v>
      </c>
      <c r="M4441" t="s">
        <v>3795</v>
      </c>
      <c r="N4441" t="s">
        <v>3623</v>
      </c>
      <c r="O4441" t="s">
        <v>3624</v>
      </c>
      <c r="Q4441" s="211">
        <v>10000</v>
      </c>
      <c r="S4441" t="s">
        <v>4320</v>
      </c>
      <c r="T4441" t="s">
        <v>3625</v>
      </c>
      <c r="U4441" s="213">
        <v>6.1449999999999996</v>
      </c>
      <c r="V4441" t="s">
        <v>1883</v>
      </c>
      <c r="W4441" t="s">
        <v>3627</v>
      </c>
      <c r="X4441" t="s">
        <v>3628</v>
      </c>
      <c r="Y4441" t="s">
        <v>3280</v>
      </c>
      <c r="Z4441" t="s">
        <v>4118</v>
      </c>
      <c r="AA4441">
        <v>790933</v>
      </c>
      <c r="AB4441" s="210">
        <v>37026.875</v>
      </c>
      <c r="AC4441" s="210">
        <v>37026.875</v>
      </c>
    </row>
    <row r="4442" spans="1:30" x14ac:dyDescent="0.2">
      <c r="A4442" s="44" t="str">
        <f t="shared" si="362"/>
        <v>US Natural Gas Financial</v>
      </c>
      <c r="B4442" s="44" t="str">
        <f t="shared" si="363"/>
        <v>US</v>
      </c>
      <c r="C4442" s="44" t="str">
        <f t="shared" si="364"/>
        <v>Natural Gas</v>
      </c>
      <c r="D4442" s="44" t="str">
        <f t="shared" si="365"/>
        <v>Financial</v>
      </c>
      <c r="E4442" s="44">
        <f>IF(VLOOKUP(S4442,'DD-Lookup'!$J$6:$L$50,3,FALSE)="Monthly",(YEAR(AC4442)-YEAR(AB4442))*12+MONTH(AC4442)-MONTH(AB4442)+1,(AC4442-AB4442+1))</f>
        <v>151</v>
      </c>
      <c r="F4442" s="225">
        <f t="shared" si="366"/>
        <v>755000</v>
      </c>
      <c r="G4442" s="214">
        <v>1249759</v>
      </c>
      <c r="H4442" s="210">
        <v>37026.548368055555</v>
      </c>
      <c r="I4442" t="s">
        <v>3246</v>
      </c>
      <c r="M4442" t="s">
        <v>3795</v>
      </c>
      <c r="N4442" t="s">
        <v>3247</v>
      </c>
      <c r="O4442" t="s">
        <v>3346</v>
      </c>
      <c r="Q4442" s="211">
        <v>5000</v>
      </c>
      <c r="S4442" t="s">
        <v>3796</v>
      </c>
      <c r="T4442" t="s">
        <v>2685</v>
      </c>
      <c r="U4442" s="213">
        <v>5.0149999999999997</v>
      </c>
      <c r="V4442" t="s">
        <v>1432</v>
      </c>
      <c r="W4442" t="s">
        <v>3975</v>
      </c>
      <c r="X4442" t="s">
        <v>3250</v>
      </c>
      <c r="Y4442" t="s">
        <v>2803</v>
      </c>
      <c r="Z4442" t="s">
        <v>4117</v>
      </c>
      <c r="AA4442" t="s">
        <v>552</v>
      </c>
      <c r="AB4442" s="210">
        <v>37196</v>
      </c>
      <c r="AC4442" s="210">
        <v>37346</v>
      </c>
      <c r="AD4442">
        <f>(AC4442-AB4442+1)*SUM(P4442:Q4442)</f>
        <v>755000</v>
      </c>
    </row>
    <row r="4443" spans="1:30" x14ac:dyDescent="0.2">
      <c r="A4443" s="44" t="str">
        <f t="shared" si="362"/>
        <v>US Crude Financial</v>
      </c>
      <c r="B4443" s="44" t="str">
        <f t="shared" si="363"/>
        <v>US</v>
      </c>
      <c r="C4443" s="44" t="str">
        <f t="shared" si="364"/>
        <v>Crude</v>
      </c>
      <c r="D4443" s="44" t="str">
        <f t="shared" si="365"/>
        <v>Financial</v>
      </c>
      <c r="E4443" s="44">
        <f>IF(VLOOKUP(S4443,'DD-Lookup'!$J$6:$L$50,3,FALSE)="Monthly",(YEAR(AC4443)-YEAR(AB4443))*12+MONTH(AC4443)-MONTH(AB4443)+1,(AC4443-AB4443+1))</f>
        <v>1</v>
      </c>
      <c r="F4443" s="225">
        <f t="shared" si="366"/>
        <v>50000</v>
      </c>
      <c r="G4443" s="214">
        <v>1249761</v>
      </c>
      <c r="H4443" s="210">
        <v>37026.548472222225</v>
      </c>
      <c r="I4443" t="s">
        <v>3510</v>
      </c>
      <c r="M4443" t="s">
        <v>4216</v>
      </c>
      <c r="N4443" t="s">
        <v>3046</v>
      </c>
      <c r="O4443" t="s">
        <v>3047</v>
      </c>
      <c r="P4443" s="211">
        <v>50000</v>
      </c>
      <c r="S4443" t="s">
        <v>3802</v>
      </c>
      <c r="T4443" t="s">
        <v>2685</v>
      </c>
      <c r="U4443" s="213">
        <v>28.94</v>
      </c>
      <c r="V4443" t="s">
        <v>1503</v>
      </c>
      <c r="W4443" t="s">
        <v>3049</v>
      </c>
      <c r="X4443" t="s">
        <v>3050</v>
      </c>
      <c r="Y4443" t="s">
        <v>2803</v>
      </c>
      <c r="Z4443" t="s">
        <v>4117</v>
      </c>
      <c r="AA4443" t="s">
        <v>553</v>
      </c>
      <c r="AB4443" s="210">
        <v>37043</v>
      </c>
      <c r="AC4443" s="210">
        <v>37072</v>
      </c>
    </row>
    <row r="4444" spans="1:30" x14ac:dyDescent="0.2">
      <c r="A4444" s="44" t="str">
        <f t="shared" si="362"/>
        <v>US Natural Gas Financial</v>
      </c>
      <c r="B4444" s="44" t="str">
        <f t="shared" si="363"/>
        <v>US</v>
      </c>
      <c r="C4444" s="44" t="str">
        <f t="shared" si="364"/>
        <v>Natural Gas</v>
      </c>
      <c r="D4444" s="44" t="str">
        <f t="shared" si="365"/>
        <v>Financial</v>
      </c>
      <c r="E4444" s="44">
        <f>IF(VLOOKUP(S4444,'DD-Lookup'!$J$6:$L$50,3,FALSE)="Monthly",(YEAR(AC4444)-YEAR(AB4444))*12+MONTH(AC4444)-MONTH(AB4444)+1,(AC4444-AB4444+1))</f>
        <v>30</v>
      </c>
      <c r="F4444" s="225">
        <f t="shared" si="366"/>
        <v>300000</v>
      </c>
      <c r="G4444" s="214">
        <v>1249763</v>
      </c>
      <c r="H4444" s="210">
        <v>37026.548807870371</v>
      </c>
      <c r="I4444" t="s">
        <v>4237</v>
      </c>
      <c r="M4444" t="s">
        <v>3795</v>
      </c>
      <c r="N4444" t="s">
        <v>3247</v>
      </c>
      <c r="O4444" t="s">
        <v>3248</v>
      </c>
      <c r="Q4444" s="211">
        <v>10000</v>
      </c>
      <c r="S4444" t="s">
        <v>3796</v>
      </c>
      <c r="T4444" t="s">
        <v>2685</v>
      </c>
      <c r="U4444" s="213">
        <v>4.625</v>
      </c>
      <c r="V4444" t="s">
        <v>2239</v>
      </c>
      <c r="W4444" t="s">
        <v>3975</v>
      </c>
      <c r="X4444" t="s">
        <v>3250</v>
      </c>
      <c r="Y4444" t="s">
        <v>2803</v>
      </c>
      <c r="Z4444" t="s">
        <v>4117</v>
      </c>
      <c r="AA4444" t="s">
        <v>554</v>
      </c>
      <c r="AB4444" s="210">
        <v>37043.875</v>
      </c>
      <c r="AC4444" s="210">
        <v>37072.875</v>
      </c>
      <c r="AD4444">
        <f>(AC4444-AB4444+1)*SUM(P4444:Q4444)</f>
        <v>300000</v>
      </c>
    </row>
    <row r="4445" spans="1:30" x14ac:dyDescent="0.2">
      <c r="A4445" s="44" t="str">
        <f t="shared" si="362"/>
        <v>US Natural Gas Financial</v>
      </c>
      <c r="B4445" s="44" t="str">
        <f t="shared" si="363"/>
        <v>US</v>
      </c>
      <c r="C4445" s="44" t="str">
        <f t="shared" si="364"/>
        <v>Natural Gas</v>
      </c>
      <c r="D4445" s="44" t="str">
        <f t="shared" si="365"/>
        <v>Financial</v>
      </c>
      <c r="E4445" s="44">
        <f>IF(VLOOKUP(S4445,'DD-Lookup'!$J$6:$L$50,3,FALSE)="Monthly",(YEAR(AC4445)-YEAR(AB4445))*12+MONTH(AC4445)-MONTH(AB4445)+1,(AC4445-AB4445+1))</f>
        <v>15</v>
      </c>
      <c r="F4445" s="225">
        <f t="shared" si="366"/>
        <v>375000</v>
      </c>
      <c r="G4445" s="214">
        <v>1249764</v>
      </c>
      <c r="H4445" s="210">
        <v>37026.549085648148</v>
      </c>
      <c r="I4445" t="s">
        <v>3287</v>
      </c>
      <c r="M4445" t="s">
        <v>3795</v>
      </c>
      <c r="N4445" t="s">
        <v>3247</v>
      </c>
      <c r="O4445" t="s">
        <v>216</v>
      </c>
      <c r="Q4445" s="211">
        <v>25000</v>
      </c>
      <c r="S4445" t="s">
        <v>3796</v>
      </c>
      <c r="T4445" t="s">
        <v>2685</v>
      </c>
      <c r="U4445" s="213">
        <v>4.6050000000000004</v>
      </c>
      <c r="V4445" t="s">
        <v>2126</v>
      </c>
      <c r="W4445" t="s">
        <v>1070</v>
      </c>
      <c r="X4445" t="s">
        <v>1071</v>
      </c>
      <c r="Y4445" t="s">
        <v>2803</v>
      </c>
      <c r="Z4445" t="s">
        <v>4117</v>
      </c>
      <c r="AA4445" t="s">
        <v>555</v>
      </c>
      <c r="AB4445" s="210">
        <v>37028.875</v>
      </c>
      <c r="AC4445" s="210">
        <v>37042.875</v>
      </c>
      <c r="AD4445">
        <f>(AC4445-AB4445+1)*SUM(P4445:Q4445)</f>
        <v>375000</v>
      </c>
    </row>
    <row r="4446" spans="1:30" x14ac:dyDescent="0.2">
      <c r="A4446" s="44" t="str">
        <f t="shared" si="362"/>
        <v>US Natural Gas Financial</v>
      </c>
      <c r="B4446" s="44" t="str">
        <f t="shared" si="363"/>
        <v>US</v>
      </c>
      <c r="C4446" s="44" t="str">
        <f t="shared" si="364"/>
        <v>Natural Gas</v>
      </c>
      <c r="D4446" s="44" t="str">
        <f t="shared" si="365"/>
        <v>Financial</v>
      </c>
      <c r="E4446" s="44">
        <f>IF(VLOOKUP(S4446,'DD-Lookup'!$J$6:$L$50,3,FALSE)="Monthly",(YEAR(AC4446)-YEAR(AB4446))*12+MONTH(AC4446)-MONTH(AB4446)+1,(AC4446-AB4446+1))</f>
        <v>151</v>
      </c>
      <c r="F4446" s="225">
        <f t="shared" si="366"/>
        <v>1510000</v>
      </c>
      <c r="G4446" s="214">
        <v>1249765</v>
      </c>
      <c r="H4446" s="210">
        <v>37026.54954861111</v>
      </c>
      <c r="I4446" t="s">
        <v>3287</v>
      </c>
      <c r="M4446" t="s">
        <v>3795</v>
      </c>
      <c r="N4446" t="s">
        <v>3303</v>
      </c>
      <c r="O4446" t="s">
        <v>556</v>
      </c>
      <c r="Q4446" s="211">
        <v>10000</v>
      </c>
      <c r="S4446" t="s">
        <v>3796</v>
      </c>
      <c r="T4446" t="s">
        <v>2685</v>
      </c>
      <c r="U4446" s="213">
        <v>-0.09</v>
      </c>
      <c r="V4446" t="s">
        <v>2013</v>
      </c>
      <c r="W4446" t="s">
        <v>3685</v>
      </c>
      <c r="X4446" t="s">
        <v>3686</v>
      </c>
      <c r="Y4446" t="s">
        <v>2803</v>
      </c>
      <c r="Z4446" t="s">
        <v>4117</v>
      </c>
      <c r="AA4446" t="s">
        <v>557</v>
      </c>
      <c r="AB4446" s="210">
        <v>37196</v>
      </c>
      <c r="AC4446" s="210">
        <v>37346</v>
      </c>
      <c r="AD4446">
        <f>(AC4446-AB4446+1)*SUM(P4446:Q4446)</f>
        <v>1510000</v>
      </c>
    </row>
    <row r="4447" spans="1:30" x14ac:dyDescent="0.2">
      <c r="A4447" s="44" t="str">
        <f t="shared" si="362"/>
        <v>US Natural Gas Physical</v>
      </c>
      <c r="B4447" s="44" t="str">
        <f t="shared" si="363"/>
        <v>US</v>
      </c>
      <c r="C4447" s="44" t="str">
        <f t="shared" si="364"/>
        <v>Natural Gas</v>
      </c>
      <c r="D4447" s="44" t="str">
        <f t="shared" si="365"/>
        <v>Physical</v>
      </c>
      <c r="E4447" s="44">
        <f>IF(VLOOKUP(S4447,'DD-Lookup'!$J$6:$L$50,3,FALSE)="Monthly",(YEAR(AC4447)-YEAR(AB4447))*12+MONTH(AC4447)-MONTH(AB4447)+1,(AC4447-AB4447+1))</f>
        <v>15</v>
      </c>
      <c r="F4447" s="225">
        <f t="shared" si="366"/>
        <v>75000</v>
      </c>
      <c r="G4447" s="214">
        <v>1249766</v>
      </c>
      <c r="H4447" s="210">
        <v>37026.549571759257</v>
      </c>
      <c r="I4447" t="s">
        <v>3692</v>
      </c>
      <c r="M4447" t="s">
        <v>3795</v>
      </c>
      <c r="N4447" t="s">
        <v>3275</v>
      </c>
      <c r="O4447" t="s">
        <v>558</v>
      </c>
      <c r="Q4447" s="211">
        <v>5000</v>
      </c>
      <c r="S4447" t="s">
        <v>3796</v>
      </c>
      <c r="T4447" t="s">
        <v>2685</v>
      </c>
      <c r="U4447" s="213">
        <v>4.9450000000000003</v>
      </c>
      <c r="V4447" t="s">
        <v>1254</v>
      </c>
      <c r="W4447" t="s">
        <v>3539</v>
      </c>
      <c r="X4447" t="s">
        <v>3540</v>
      </c>
      <c r="Y4447" t="s">
        <v>3280</v>
      </c>
      <c r="Z4447" t="s">
        <v>4117</v>
      </c>
      <c r="AA4447">
        <v>790934</v>
      </c>
      <c r="AB4447" s="210">
        <v>37028.875</v>
      </c>
      <c r="AC4447" s="210">
        <v>37042.875</v>
      </c>
    </row>
    <row r="4448" spans="1:30" x14ac:dyDescent="0.2">
      <c r="A4448" s="44" t="str">
        <f t="shared" si="362"/>
        <v xml:space="preserve"> Natural Gas Physical</v>
      </c>
      <c r="B4448" s="44" t="str">
        <f t="shared" si="363"/>
        <v/>
      </c>
      <c r="C4448" s="44" t="str">
        <f t="shared" si="364"/>
        <v>Natural Gas</v>
      </c>
      <c r="D4448" s="44" t="str">
        <f t="shared" si="365"/>
        <v>Physical</v>
      </c>
      <c r="E4448" s="44">
        <f>IF(VLOOKUP(S4448,'DD-Lookup'!$J$6:$L$50,3,FALSE)="Monthly",(YEAR(AC4448)-YEAR(AB4448))*12+MONTH(AC4448)-MONTH(AB4448)+1,(AC4448-AB4448+1))</f>
        <v>30</v>
      </c>
      <c r="F4448" s="225">
        <f t="shared" si="366"/>
        <v>150000</v>
      </c>
      <c r="G4448" s="214">
        <v>1249769</v>
      </c>
      <c r="H4448" s="210">
        <v>37026.549976851849</v>
      </c>
      <c r="I4448" t="s">
        <v>1392</v>
      </c>
      <c r="M4448" t="s">
        <v>3795</v>
      </c>
      <c r="N4448" t="s">
        <v>3623</v>
      </c>
      <c r="O4448" t="s">
        <v>1707</v>
      </c>
      <c r="Q4448" s="211">
        <v>5000</v>
      </c>
      <c r="S4448" t="s">
        <v>4320</v>
      </c>
      <c r="T4448" t="s">
        <v>3625</v>
      </c>
      <c r="U4448" s="213">
        <v>6.335</v>
      </c>
      <c r="V4448" t="s">
        <v>419</v>
      </c>
      <c r="W4448" t="s">
        <v>1471</v>
      </c>
      <c r="X4448" t="s">
        <v>3628</v>
      </c>
      <c r="Y4448" t="s">
        <v>3280</v>
      </c>
      <c r="Z4448" t="s">
        <v>4118</v>
      </c>
      <c r="AA4448">
        <v>790935</v>
      </c>
      <c r="AB4448" s="210">
        <v>37043.875</v>
      </c>
      <c r="AC4448" s="210">
        <v>37072.875</v>
      </c>
    </row>
    <row r="4449" spans="1:31" x14ac:dyDescent="0.2">
      <c r="A4449" s="44" t="str">
        <f t="shared" si="362"/>
        <v>US Natural Gas Financial</v>
      </c>
      <c r="B4449" s="44" t="str">
        <f t="shared" si="363"/>
        <v>US</v>
      </c>
      <c r="C4449" s="44" t="str">
        <f t="shared" si="364"/>
        <v>Natural Gas</v>
      </c>
      <c r="D4449" s="44" t="str">
        <f t="shared" si="365"/>
        <v>Financial</v>
      </c>
      <c r="E4449" s="44">
        <f>IF(VLOOKUP(S4449,'DD-Lookup'!$J$6:$L$50,3,FALSE)="Monthly",(YEAR(AC4449)-YEAR(AB4449))*12+MONTH(AC4449)-MONTH(AB4449)+1,(AC4449-AB4449+1))</f>
        <v>153</v>
      </c>
      <c r="F4449" s="225">
        <f t="shared" si="366"/>
        <v>765000</v>
      </c>
      <c r="G4449" s="214">
        <v>1249771</v>
      </c>
      <c r="H4449" s="210">
        <v>37026.550196759257</v>
      </c>
      <c r="I4449" t="s">
        <v>3324</v>
      </c>
      <c r="M4449" t="s">
        <v>3795</v>
      </c>
      <c r="N4449" t="s">
        <v>3247</v>
      </c>
      <c r="O4449" t="s">
        <v>3430</v>
      </c>
      <c r="Q4449" s="211">
        <v>5000</v>
      </c>
      <c r="S4449" t="s">
        <v>3796</v>
      </c>
      <c r="T4449" t="s">
        <v>2685</v>
      </c>
      <c r="U4449" s="213">
        <v>4.7350000000000003</v>
      </c>
      <c r="V4449" t="s">
        <v>44</v>
      </c>
      <c r="W4449" t="s">
        <v>3975</v>
      </c>
      <c r="X4449" t="s">
        <v>3250</v>
      </c>
      <c r="Y4449" t="s">
        <v>2803</v>
      </c>
      <c r="Z4449" t="s">
        <v>4117</v>
      </c>
      <c r="AA4449" t="s">
        <v>559</v>
      </c>
      <c r="AB4449" s="210">
        <v>37043</v>
      </c>
      <c r="AC4449" s="210">
        <v>37195</v>
      </c>
      <c r="AD4449">
        <f>(AC4449-AB4449+1)*SUM(P4449:Q4449)</f>
        <v>765000</v>
      </c>
    </row>
    <row r="4450" spans="1:31" x14ac:dyDescent="0.2">
      <c r="A4450" s="44" t="str">
        <f t="shared" si="362"/>
        <v>US Natural Gas Financial</v>
      </c>
      <c r="B4450" s="44" t="str">
        <f t="shared" si="363"/>
        <v>US</v>
      </c>
      <c r="C4450" s="44" t="str">
        <f t="shared" si="364"/>
        <v>Natural Gas</v>
      </c>
      <c r="D4450" s="44" t="str">
        <f t="shared" si="365"/>
        <v>Financial</v>
      </c>
      <c r="E4450" s="44">
        <f>IF(VLOOKUP(S4450,'DD-Lookup'!$J$6:$L$50,3,FALSE)="Monthly",(YEAR(AC4450)-YEAR(AB4450))*12+MONTH(AC4450)-MONTH(AB4450)+1,(AC4450-AB4450+1))</f>
        <v>30</v>
      </c>
      <c r="F4450" s="225">
        <f t="shared" si="366"/>
        <v>150000</v>
      </c>
      <c r="G4450" s="214">
        <v>1249772</v>
      </c>
      <c r="H4450" s="210">
        <v>37026.550266203703</v>
      </c>
      <c r="I4450" t="s">
        <v>1526</v>
      </c>
      <c r="M4450" t="s">
        <v>3795</v>
      </c>
      <c r="N4450" t="s">
        <v>3247</v>
      </c>
      <c r="O4450" t="s">
        <v>3248</v>
      </c>
      <c r="P4450" s="211">
        <v>5000</v>
      </c>
      <c r="S4450" t="s">
        <v>3796</v>
      </c>
      <c r="T4450" t="s">
        <v>2685</v>
      </c>
      <c r="U4450" s="213">
        <v>4.63</v>
      </c>
      <c r="V4450" t="s">
        <v>1527</v>
      </c>
      <c r="W4450" t="s">
        <v>3975</v>
      </c>
      <c r="X4450" t="s">
        <v>3250</v>
      </c>
      <c r="Y4450" t="s">
        <v>2803</v>
      </c>
      <c r="Z4450" t="s">
        <v>4117</v>
      </c>
      <c r="AA4450" t="s">
        <v>560</v>
      </c>
      <c r="AB4450" s="210">
        <v>37043.875</v>
      </c>
      <c r="AC4450" s="210">
        <v>37072.875</v>
      </c>
      <c r="AD4450">
        <f>(AC4450-AB4450+1)*SUM(P4450:Q4450)</f>
        <v>150000</v>
      </c>
    </row>
    <row r="4451" spans="1:31" x14ac:dyDescent="0.2">
      <c r="A4451" s="44" t="str">
        <f t="shared" si="362"/>
        <v>US Crude Financial</v>
      </c>
      <c r="B4451" s="44" t="str">
        <f t="shared" si="363"/>
        <v>US</v>
      </c>
      <c r="C4451" s="44" t="str">
        <f t="shared" si="364"/>
        <v>Crude</v>
      </c>
      <c r="D4451" s="44" t="str">
        <f t="shared" si="365"/>
        <v>Financial</v>
      </c>
      <c r="E4451" s="44">
        <f>IF(VLOOKUP(S4451,'DD-Lookup'!$J$6:$L$50,3,FALSE)="Monthly",(YEAR(AC4451)-YEAR(AB4451))*12+MONTH(AC4451)-MONTH(AB4451)+1,(AC4451-AB4451+1))</f>
        <v>1</v>
      </c>
      <c r="F4451" s="225">
        <f t="shared" si="366"/>
        <v>50000</v>
      </c>
      <c r="G4451" s="214">
        <v>1249774</v>
      </c>
      <c r="H4451" s="210">
        <v>37026.550370370373</v>
      </c>
      <c r="I4451" t="s">
        <v>3045</v>
      </c>
      <c r="M4451" t="s">
        <v>4216</v>
      </c>
      <c r="N4451" t="s">
        <v>3046</v>
      </c>
      <c r="O4451" t="s">
        <v>3047</v>
      </c>
      <c r="Q4451" s="211">
        <v>50000</v>
      </c>
      <c r="S4451" t="s">
        <v>3802</v>
      </c>
      <c r="T4451" t="s">
        <v>2685</v>
      </c>
      <c r="U4451" s="213">
        <v>28.96</v>
      </c>
      <c r="V4451" t="s">
        <v>3048</v>
      </c>
      <c r="W4451" t="s">
        <v>3049</v>
      </c>
      <c r="X4451" t="s">
        <v>3050</v>
      </c>
      <c r="Y4451" t="s">
        <v>2803</v>
      </c>
      <c r="Z4451" t="s">
        <v>4117</v>
      </c>
      <c r="AA4451" t="s">
        <v>561</v>
      </c>
      <c r="AB4451" s="210">
        <v>37043</v>
      </c>
      <c r="AC4451" s="210">
        <v>37072</v>
      </c>
    </row>
    <row r="4452" spans="1:31" x14ac:dyDescent="0.2">
      <c r="A4452" s="44" t="str">
        <f t="shared" si="362"/>
        <v>US Natural Gas Financial</v>
      </c>
      <c r="B4452" s="44" t="str">
        <f t="shared" si="363"/>
        <v>US</v>
      </c>
      <c r="C4452" s="44" t="str">
        <f t="shared" si="364"/>
        <v>Natural Gas</v>
      </c>
      <c r="D4452" s="44" t="str">
        <f t="shared" si="365"/>
        <v>Financial</v>
      </c>
      <c r="E4452" s="44">
        <f>IF(VLOOKUP(S4452,'DD-Lookup'!$J$6:$L$50,3,FALSE)="Monthly",(YEAR(AC4452)-YEAR(AB4452))*12+MONTH(AC4452)-MONTH(AB4452)+1,(AC4452-AB4452+1))</f>
        <v>30</v>
      </c>
      <c r="F4452" s="225">
        <f t="shared" si="366"/>
        <v>450000</v>
      </c>
      <c r="G4452" s="214">
        <v>1249775</v>
      </c>
      <c r="H4452" s="210">
        <v>37026.550393518519</v>
      </c>
      <c r="I4452" t="s">
        <v>1630</v>
      </c>
      <c r="M4452" t="s">
        <v>3795</v>
      </c>
      <c r="N4452" t="s">
        <v>3247</v>
      </c>
      <c r="O4452" t="s">
        <v>3248</v>
      </c>
      <c r="Q4452" s="211">
        <v>15000</v>
      </c>
      <c r="S4452" t="s">
        <v>3796</v>
      </c>
      <c r="T4452" t="s">
        <v>2685</v>
      </c>
      <c r="U4452" s="213">
        <v>4.6399999999999997</v>
      </c>
      <c r="V4452" t="s">
        <v>1631</v>
      </c>
      <c r="W4452" t="s">
        <v>3975</v>
      </c>
      <c r="X4452" t="s">
        <v>3250</v>
      </c>
      <c r="Y4452" t="s">
        <v>2803</v>
      </c>
      <c r="Z4452" t="s">
        <v>4117</v>
      </c>
      <c r="AA4452" t="s">
        <v>562</v>
      </c>
      <c r="AB4452" s="210">
        <v>37043.875</v>
      </c>
      <c r="AC4452" s="210">
        <v>37072.875</v>
      </c>
      <c r="AD4452">
        <f>(AC4452-AB4452+1)*SUM(P4452:Q4452)</f>
        <v>450000</v>
      </c>
    </row>
    <row r="4453" spans="1:31" x14ac:dyDescent="0.2">
      <c r="A4453" s="44" t="str">
        <f t="shared" si="362"/>
        <v>US Natural Gas Financial</v>
      </c>
      <c r="B4453" s="44" t="str">
        <f t="shared" si="363"/>
        <v>US</v>
      </c>
      <c r="C4453" s="44" t="str">
        <f t="shared" si="364"/>
        <v>Natural Gas</v>
      </c>
      <c r="D4453" s="44" t="str">
        <f t="shared" si="365"/>
        <v>Financial</v>
      </c>
      <c r="E4453" s="44">
        <f>IF(VLOOKUP(S4453,'DD-Lookup'!$J$6:$L$50,3,FALSE)="Monthly",(YEAR(AC4453)-YEAR(AB4453))*12+MONTH(AC4453)-MONTH(AB4453)+1,(AC4453-AB4453+1))</f>
        <v>153</v>
      </c>
      <c r="F4453" s="225">
        <f t="shared" si="366"/>
        <v>765000</v>
      </c>
      <c r="G4453" s="214">
        <v>1249776</v>
      </c>
      <c r="H4453" s="210">
        <v>37026.550428240742</v>
      </c>
      <c r="I4453" t="s">
        <v>3396</v>
      </c>
      <c r="M4453" t="s">
        <v>3795</v>
      </c>
      <c r="N4453" t="s">
        <v>3247</v>
      </c>
      <c r="O4453" t="s">
        <v>3430</v>
      </c>
      <c r="Q4453" s="211">
        <v>5000</v>
      </c>
      <c r="S4453" t="s">
        <v>3796</v>
      </c>
      <c r="T4453" t="s">
        <v>2685</v>
      </c>
      <c r="U4453" s="213">
        <v>4.7450000000000001</v>
      </c>
      <c r="V4453" t="s">
        <v>480</v>
      </c>
      <c r="W4453" t="s">
        <v>3975</v>
      </c>
      <c r="X4453" t="s">
        <v>3250</v>
      </c>
      <c r="Y4453" t="s">
        <v>2803</v>
      </c>
      <c r="Z4453" t="s">
        <v>4117</v>
      </c>
      <c r="AA4453" t="s">
        <v>563</v>
      </c>
      <c r="AB4453" s="210">
        <v>37043</v>
      </c>
      <c r="AC4453" s="210">
        <v>37195</v>
      </c>
      <c r="AD4453">
        <f>(AC4453-AB4453+1)*SUM(P4453:Q4453)</f>
        <v>765000</v>
      </c>
    </row>
    <row r="4454" spans="1:31" x14ac:dyDescent="0.2">
      <c r="A4454" s="44" t="str">
        <f t="shared" si="362"/>
        <v>US Natural Gas Financial</v>
      </c>
      <c r="B4454" s="44" t="str">
        <f t="shared" si="363"/>
        <v>US</v>
      </c>
      <c r="C4454" s="44" t="str">
        <f t="shared" si="364"/>
        <v>Natural Gas</v>
      </c>
      <c r="D4454" s="44" t="str">
        <f t="shared" si="365"/>
        <v>Financial</v>
      </c>
      <c r="E4454" s="44">
        <f>IF(VLOOKUP(S4454,'DD-Lookup'!$J$6:$L$50,3,FALSE)="Monthly",(YEAR(AC4454)-YEAR(AB4454))*12+MONTH(AC4454)-MONTH(AB4454)+1,(AC4454-AB4454+1))</f>
        <v>30</v>
      </c>
      <c r="F4454" s="225">
        <f t="shared" si="366"/>
        <v>450000</v>
      </c>
      <c r="G4454" s="214">
        <v>1249777</v>
      </c>
      <c r="H4454" s="210">
        <v>37026.550543981481</v>
      </c>
      <c r="I4454" t="s">
        <v>3324</v>
      </c>
      <c r="M4454" t="s">
        <v>3795</v>
      </c>
      <c r="N4454" t="s">
        <v>3247</v>
      </c>
      <c r="O4454" t="s">
        <v>3248</v>
      </c>
      <c r="Q4454" s="211">
        <v>15000</v>
      </c>
      <c r="S4454" t="s">
        <v>3796</v>
      </c>
      <c r="T4454" t="s">
        <v>2685</v>
      </c>
      <c r="U4454" s="213">
        <v>4.6449999999999996</v>
      </c>
      <c r="V4454" t="s">
        <v>1811</v>
      </c>
      <c r="W4454" t="s">
        <v>3975</v>
      </c>
      <c r="X4454" t="s">
        <v>3250</v>
      </c>
      <c r="Y4454" t="s">
        <v>2803</v>
      </c>
      <c r="Z4454" t="s">
        <v>4117</v>
      </c>
      <c r="AA4454" t="s">
        <v>564</v>
      </c>
      <c r="AB4454" s="210">
        <v>37043.875</v>
      </c>
      <c r="AC4454" s="210">
        <v>37072.875</v>
      </c>
      <c r="AD4454">
        <f>(AC4454-AB4454+1)*SUM(P4454:Q4454)</f>
        <v>450000</v>
      </c>
    </row>
    <row r="4455" spans="1:31" x14ac:dyDescent="0.2">
      <c r="A4455" s="44" t="str">
        <f t="shared" si="362"/>
        <v>US Natural Gas Financial</v>
      </c>
      <c r="B4455" s="44" t="str">
        <f t="shared" si="363"/>
        <v>US</v>
      </c>
      <c r="C4455" s="44" t="str">
        <f t="shared" si="364"/>
        <v>Natural Gas</v>
      </c>
      <c r="D4455" s="44" t="str">
        <f t="shared" si="365"/>
        <v>Financial</v>
      </c>
      <c r="E4455" s="44">
        <f>IF(VLOOKUP(S4455,'DD-Lookup'!$J$6:$L$50,3,FALSE)="Monthly",(YEAR(AC4455)-YEAR(AB4455))*12+MONTH(AC4455)-MONTH(AB4455)+1,(AC4455-AB4455+1))</f>
        <v>15</v>
      </c>
      <c r="F4455" s="225">
        <f t="shared" si="366"/>
        <v>300000</v>
      </c>
      <c r="G4455" s="214">
        <v>1249779</v>
      </c>
      <c r="H4455" s="210">
        <v>37026.550671296296</v>
      </c>
      <c r="I4455" t="s">
        <v>3318</v>
      </c>
      <c r="M4455" t="s">
        <v>3795</v>
      </c>
      <c r="N4455" t="s">
        <v>3247</v>
      </c>
      <c r="O4455" t="s">
        <v>157</v>
      </c>
      <c r="Q4455" s="211">
        <v>20000</v>
      </c>
      <c r="S4455" t="s">
        <v>3796</v>
      </c>
      <c r="T4455" t="s">
        <v>2685</v>
      </c>
      <c r="U4455" s="213">
        <v>4.54</v>
      </c>
      <c r="V4455" t="s">
        <v>1613</v>
      </c>
      <c r="W4455" t="s">
        <v>1070</v>
      </c>
      <c r="X4455" t="s">
        <v>1071</v>
      </c>
      <c r="Y4455" t="s">
        <v>2803</v>
      </c>
      <c r="Z4455" t="s">
        <v>4117</v>
      </c>
      <c r="AA4455" t="s">
        <v>565</v>
      </c>
      <c r="AB4455" s="210">
        <v>37028.875</v>
      </c>
      <c r="AC4455" s="210">
        <v>37042.875</v>
      </c>
      <c r="AD4455">
        <f>(AC4455-AB4455+1)*SUM(P4455:Q4455)</f>
        <v>300000</v>
      </c>
    </row>
    <row r="4456" spans="1:31" x14ac:dyDescent="0.2">
      <c r="A4456" s="44" t="str">
        <f t="shared" si="362"/>
        <v>US Oil Products Financial</v>
      </c>
      <c r="B4456" s="44" t="str">
        <f t="shared" si="363"/>
        <v>US</v>
      </c>
      <c r="C4456" s="44" t="str">
        <f t="shared" si="364"/>
        <v>Oil Products</v>
      </c>
      <c r="D4456" s="44" t="str">
        <f t="shared" si="365"/>
        <v>Financial</v>
      </c>
      <c r="E4456" s="44">
        <f>IF(VLOOKUP(S4456,'DD-Lookup'!$J$6:$L$50,3,FALSE)="Monthly",(YEAR(AC4456)-YEAR(AB4456))*12+MONTH(AC4456)-MONTH(AB4456)+1,(AC4456-AB4456+1))</f>
        <v>1</v>
      </c>
      <c r="F4456" s="225">
        <f t="shared" si="366"/>
        <v>15000</v>
      </c>
      <c r="G4456" s="214">
        <v>1249778</v>
      </c>
      <c r="H4456" s="210">
        <v>37026.550671296296</v>
      </c>
      <c r="I4456" t="s">
        <v>3246</v>
      </c>
      <c r="M4456" t="s">
        <v>3799</v>
      </c>
      <c r="N4456" t="s">
        <v>1842</v>
      </c>
      <c r="O4456" t="s">
        <v>1843</v>
      </c>
      <c r="P4456" s="211">
        <v>15000</v>
      </c>
      <c r="S4456" t="s">
        <v>3807</v>
      </c>
      <c r="T4456" t="s">
        <v>2685</v>
      </c>
      <c r="U4456" s="213">
        <v>100.65</v>
      </c>
      <c r="V4456" t="s">
        <v>1657</v>
      </c>
      <c r="W4456" t="s">
        <v>1844</v>
      </c>
      <c r="X4456" t="s">
        <v>1845</v>
      </c>
      <c r="Y4456" t="s">
        <v>2803</v>
      </c>
      <c r="Z4456" t="s">
        <v>4117</v>
      </c>
      <c r="AA4456" t="s">
        <v>566</v>
      </c>
      <c r="AB4456" s="210">
        <v>37043.875</v>
      </c>
      <c r="AC4456" s="210">
        <v>37072.875</v>
      </c>
      <c r="AE4456" s="116">
        <f>IF(S4456="Gallon",F4456/42,F4456)</f>
        <v>357.14285714285717</v>
      </c>
    </row>
    <row r="4457" spans="1:31" x14ac:dyDescent="0.2">
      <c r="A4457" s="44" t="str">
        <f t="shared" si="362"/>
        <v>US Natural Gas Physical</v>
      </c>
      <c r="B4457" s="44" t="str">
        <f t="shared" si="363"/>
        <v>US</v>
      </c>
      <c r="C4457" s="44" t="str">
        <f t="shared" si="364"/>
        <v>Natural Gas</v>
      </c>
      <c r="D4457" s="44" t="str">
        <f t="shared" si="365"/>
        <v>Physical</v>
      </c>
      <c r="E4457" s="44">
        <f>IF(VLOOKUP(S4457,'DD-Lookup'!$J$6:$L$50,3,FALSE)="Monthly",(YEAR(AC4457)-YEAR(AB4457))*12+MONTH(AC4457)-MONTH(AB4457)+1,(AC4457-AB4457+1))</f>
        <v>30</v>
      </c>
      <c r="F4457" s="225">
        <f t="shared" si="366"/>
        <v>150000</v>
      </c>
      <c r="G4457" s="214">
        <v>1249780</v>
      </c>
      <c r="H4457" s="210">
        <v>37026.550694444442</v>
      </c>
      <c r="I4457" t="s">
        <v>3125</v>
      </c>
      <c r="M4457" t="s">
        <v>3795</v>
      </c>
      <c r="N4457" t="s">
        <v>3275</v>
      </c>
      <c r="O4457" t="s">
        <v>188</v>
      </c>
      <c r="Q4457" s="211">
        <v>5000</v>
      </c>
      <c r="S4457" t="s">
        <v>3796</v>
      </c>
      <c r="T4457" t="s">
        <v>2685</v>
      </c>
      <c r="U4457" s="213">
        <v>4.875</v>
      </c>
      <c r="V4457" t="s">
        <v>1327</v>
      </c>
      <c r="W4457" t="s">
        <v>3491</v>
      </c>
      <c r="X4457" t="s">
        <v>3492</v>
      </c>
      <c r="Y4457" t="s">
        <v>3280</v>
      </c>
      <c r="Z4457" t="s">
        <v>4117</v>
      </c>
      <c r="AA4457" t="s">
        <v>567</v>
      </c>
      <c r="AB4457" s="210">
        <v>37043.875</v>
      </c>
      <c r="AC4457" s="210">
        <v>37072.875</v>
      </c>
    </row>
    <row r="4458" spans="1:31" x14ac:dyDescent="0.2">
      <c r="A4458" s="44" t="str">
        <f t="shared" si="362"/>
        <v>US Natural Gas Financial</v>
      </c>
      <c r="B4458" s="44" t="str">
        <f t="shared" si="363"/>
        <v>US</v>
      </c>
      <c r="C4458" s="44" t="str">
        <f t="shared" si="364"/>
        <v>Natural Gas</v>
      </c>
      <c r="D4458" s="44" t="str">
        <f t="shared" si="365"/>
        <v>Financial</v>
      </c>
      <c r="E4458" s="44">
        <f>IF(VLOOKUP(S4458,'DD-Lookup'!$J$6:$L$50,3,FALSE)="Monthly",(YEAR(AC4458)-YEAR(AB4458))*12+MONTH(AC4458)-MONTH(AB4458)+1,(AC4458-AB4458+1))</f>
        <v>31</v>
      </c>
      <c r="F4458" s="225">
        <f t="shared" si="366"/>
        <v>155000</v>
      </c>
      <c r="G4458" s="214">
        <v>1249783</v>
      </c>
      <c r="H4458" s="210">
        <v>37026.550868055558</v>
      </c>
      <c r="I4458" t="s">
        <v>1262</v>
      </c>
      <c r="M4458" t="s">
        <v>3795</v>
      </c>
      <c r="N4458" t="s">
        <v>3247</v>
      </c>
      <c r="O4458" t="s">
        <v>3300</v>
      </c>
      <c r="Q4458" s="211">
        <v>5000</v>
      </c>
      <c r="S4458" t="s">
        <v>3796</v>
      </c>
      <c r="T4458" t="s">
        <v>2685</v>
      </c>
      <c r="U4458" s="213">
        <v>4.7175000000000002</v>
      </c>
      <c r="V4458" t="s">
        <v>1655</v>
      </c>
      <c r="W4458" t="s">
        <v>3975</v>
      </c>
      <c r="X4458" t="s">
        <v>3250</v>
      </c>
      <c r="Y4458" t="s">
        <v>2803</v>
      </c>
      <c r="Z4458" t="s">
        <v>4117</v>
      </c>
      <c r="AA4458" t="s">
        <v>568</v>
      </c>
      <c r="AB4458" s="210">
        <v>37073.875</v>
      </c>
      <c r="AC4458" s="210">
        <v>37103.875</v>
      </c>
      <c r="AD4458">
        <f>(AC4458-AB4458+1)*SUM(P4458:Q4458)</f>
        <v>155000</v>
      </c>
    </row>
    <row r="4459" spans="1:31" x14ac:dyDescent="0.2">
      <c r="A4459" s="44" t="str">
        <f t="shared" si="362"/>
        <v>US Natural Gas Financial</v>
      </c>
      <c r="B4459" s="44" t="str">
        <f t="shared" si="363"/>
        <v>US</v>
      </c>
      <c r="C4459" s="44" t="str">
        <f t="shared" si="364"/>
        <v>Natural Gas</v>
      </c>
      <c r="D4459" s="44" t="str">
        <f t="shared" si="365"/>
        <v>Financial</v>
      </c>
      <c r="E4459" s="44">
        <f>IF(VLOOKUP(S4459,'DD-Lookup'!$J$6:$L$50,3,FALSE)="Monthly",(YEAR(AC4459)-YEAR(AB4459))*12+MONTH(AC4459)-MONTH(AB4459)+1,(AC4459-AB4459+1))</f>
        <v>151</v>
      </c>
      <c r="F4459" s="225">
        <f t="shared" si="366"/>
        <v>755000</v>
      </c>
      <c r="G4459" s="214">
        <v>1249786</v>
      </c>
      <c r="H4459" s="210">
        <v>37026.551006944443</v>
      </c>
      <c r="I4459" t="s">
        <v>3093</v>
      </c>
      <c r="M4459" t="s">
        <v>3795</v>
      </c>
      <c r="N4459" t="s">
        <v>3247</v>
      </c>
      <c r="O4459" t="s">
        <v>3346</v>
      </c>
      <c r="Q4459" s="211">
        <v>5000</v>
      </c>
      <c r="S4459" t="s">
        <v>3796</v>
      </c>
      <c r="T4459" t="s">
        <v>2685</v>
      </c>
      <c r="U4459" s="213">
        <v>5.04</v>
      </c>
      <c r="V4459" t="s">
        <v>1066</v>
      </c>
      <c r="W4459" t="s">
        <v>3975</v>
      </c>
      <c r="X4459" t="s">
        <v>3250</v>
      </c>
      <c r="Y4459" t="s">
        <v>2803</v>
      </c>
      <c r="Z4459" t="s">
        <v>4117</v>
      </c>
      <c r="AA4459" t="s">
        <v>569</v>
      </c>
      <c r="AB4459" s="210">
        <v>37196</v>
      </c>
      <c r="AC4459" s="210">
        <v>37346</v>
      </c>
      <c r="AD4459">
        <f>(AC4459-AB4459+1)*SUM(P4459:Q4459)</f>
        <v>755000</v>
      </c>
    </row>
    <row r="4460" spans="1:31" x14ac:dyDescent="0.2">
      <c r="A4460" s="44" t="str">
        <f t="shared" si="362"/>
        <v>US Natural Gas Financial</v>
      </c>
      <c r="B4460" s="44" t="str">
        <f t="shared" si="363"/>
        <v>US</v>
      </c>
      <c r="C4460" s="44" t="str">
        <f t="shared" si="364"/>
        <v>Natural Gas</v>
      </c>
      <c r="D4460" s="44" t="str">
        <f t="shared" si="365"/>
        <v>Financial</v>
      </c>
      <c r="E4460" s="44">
        <f>IF(VLOOKUP(S4460,'DD-Lookup'!$J$6:$L$50,3,FALSE)="Monthly",(YEAR(AC4460)-YEAR(AB4460))*12+MONTH(AC4460)-MONTH(AB4460)+1,(AC4460-AB4460+1))</f>
        <v>30</v>
      </c>
      <c r="F4460" s="225">
        <f t="shared" si="366"/>
        <v>300000</v>
      </c>
      <c r="G4460" s="214">
        <v>1249787</v>
      </c>
      <c r="H4460" s="210">
        <v>37026.551006944443</v>
      </c>
      <c r="I4460" t="s">
        <v>3261</v>
      </c>
      <c r="M4460" t="s">
        <v>3795</v>
      </c>
      <c r="N4460" t="s">
        <v>3247</v>
      </c>
      <c r="O4460" t="s">
        <v>3248</v>
      </c>
      <c r="P4460" s="211">
        <v>10000</v>
      </c>
      <c r="S4460" t="s">
        <v>3796</v>
      </c>
      <c r="T4460" t="s">
        <v>2685</v>
      </c>
      <c r="U4460" s="213">
        <v>4.6449999999999996</v>
      </c>
      <c r="V4460" t="s">
        <v>3262</v>
      </c>
      <c r="W4460" t="s">
        <v>3975</v>
      </c>
      <c r="X4460" t="s">
        <v>3250</v>
      </c>
      <c r="Y4460" t="s">
        <v>2803</v>
      </c>
      <c r="Z4460" t="s">
        <v>4117</v>
      </c>
      <c r="AA4460" t="s">
        <v>570</v>
      </c>
      <c r="AB4460" s="210">
        <v>37043.875</v>
      </c>
      <c r="AC4460" s="210">
        <v>37072.875</v>
      </c>
      <c r="AD4460">
        <f>(AC4460-AB4460+1)*SUM(P4460:Q4460)</f>
        <v>300000</v>
      </c>
    </row>
    <row r="4461" spans="1:31" x14ac:dyDescent="0.2">
      <c r="A4461" s="44" t="str">
        <f t="shared" si="362"/>
        <v>US Crude Financial</v>
      </c>
      <c r="B4461" s="44" t="str">
        <f t="shared" si="363"/>
        <v>US</v>
      </c>
      <c r="C4461" s="44" t="str">
        <f t="shared" si="364"/>
        <v>Crude</v>
      </c>
      <c r="D4461" s="44" t="str">
        <f t="shared" si="365"/>
        <v>Financial</v>
      </c>
      <c r="E4461" s="44">
        <f>IF(VLOOKUP(S4461,'DD-Lookup'!$J$6:$L$50,3,FALSE)="Monthly",(YEAR(AC4461)-YEAR(AB4461))*12+MONTH(AC4461)-MONTH(AB4461)+1,(AC4461-AB4461+1))</f>
        <v>1</v>
      </c>
      <c r="F4461" s="225">
        <f t="shared" si="366"/>
        <v>50000</v>
      </c>
      <c r="G4461" s="214">
        <v>1249789</v>
      </c>
      <c r="H4461" s="210">
        <v>37026.551215277781</v>
      </c>
      <c r="I4461" t="s">
        <v>3045</v>
      </c>
      <c r="M4461" t="s">
        <v>4216</v>
      </c>
      <c r="N4461" t="s">
        <v>3046</v>
      </c>
      <c r="O4461" t="s">
        <v>3047</v>
      </c>
      <c r="Q4461" s="211">
        <v>50000</v>
      </c>
      <c r="S4461" t="s">
        <v>3802</v>
      </c>
      <c r="T4461" t="s">
        <v>2685</v>
      </c>
      <c r="U4461" s="213">
        <v>29</v>
      </c>
      <c r="V4461" t="s">
        <v>1623</v>
      </c>
      <c r="W4461" t="s">
        <v>3049</v>
      </c>
      <c r="X4461" t="s">
        <v>3050</v>
      </c>
      <c r="Y4461" t="s">
        <v>2803</v>
      </c>
      <c r="Z4461" t="s">
        <v>4117</v>
      </c>
      <c r="AA4461" t="s">
        <v>571</v>
      </c>
      <c r="AB4461" s="210">
        <v>37043</v>
      </c>
      <c r="AC4461" s="210">
        <v>37072</v>
      </c>
    </row>
    <row r="4462" spans="1:31" x14ac:dyDescent="0.2">
      <c r="A4462" s="44" t="str">
        <f t="shared" si="362"/>
        <v>US Natural Gas Financial</v>
      </c>
      <c r="B4462" s="44" t="str">
        <f t="shared" si="363"/>
        <v>US</v>
      </c>
      <c r="C4462" s="44" t="str">
        <f t="shared" si="364"/>
        <v>Natural Gas</v>
      </c>
      <c r="D4462" s="44" t="str">
        <f t="shared" si="365"/>
        <v>Financial</v>
      </c>
      <c r="E4462" s="44">
        <f>IF(VLOOKUP(S4462,'DD-Lookup'!$J$6:$L$50,3,FALSE)="Monthly",(YEAR(AC4462)-YEAR(AB4462))*12+MONTH(AC4462)-MONTH(AB4462)+1,(AC4462-AB4462+1))</f>
        <v>30</v>
      </c>
      <c r="F4462" s="225">
        <f t="shared" si="366"/>
        <v>75000</v>
      </c>
      <c r="G4462" s="214">
        <v>1249790</v>
      </c>
      <c r="H4462" s="210">
        <v>37026.551238425927</v>
      </c>
      <c r="I4462" t="s">
        <v>3195</v>
      </c>
      <c r="M4462" t="s">
        <v>3795</v>
      </c>
      <c r="N4462" t="s">
        <v>3247</v>
      </c>
      <c r="O4462" t="s">
        <v>3248</v>
      </c>
      <c r="P4462" s="211">
        <v>2500</v>
      </c>
      <c r="S4462" t="s">
        <v>3796</v>
      </c>
      <c r="T4462" t="s">
        <v>2685</v>
      </c>
      <c r="U4462" s="213">
        <v>4.6399999999999997</v>
      </c>
      <c r="V4462" t="s">
        <v>2429</v>
      </c>
      <c r="W4462" t="s">
        <v>3975</v>
      </c>
      <c r="X4462" t="s">
        <v>3250</v>
      </c>
      <c r="Y4462" t="s">
        <v>2803</v>
      </c>
      <c r="Z4462" t="s">
        <v>4117</v>
      </c>
      <c r="AA4462" t="s">
        <v>572</v>
      </c>
      <c r="AB4462" s="210">
        <v>37043.875</v>
      </c>
      <c r="AC4462" s="210">
        <v>37072.875</v>
      </c>
      <c r="AD4462">
        <f>(AC4462-AB4462+1)*SUM(P4462:Q4462)</f>
        <v>75000</v>
      </c>
    </row>
    <row r="4463" spans="1:31" x14ac:dyDescent="0.2">
      <c r="A4463" s="44" t="str">
        <f t="shared" si="362"/>
        <v>US Natural Gas Financial</v>
      </c>
      <c r="B4463" s="44" t="str">
        <f t="shared" si="363"/>
        <v>US</v>
      </c>
      <c r="C4463" s="44" t="str">
        <f t="shared" si="364"/>
        <v>Natural Gas</v>
      </c>
      <c r="D4463" s="44" t="str">
        <f t="shared" si="365"/>
        <v>Financial</v>
      </c>
      <c r="E4463" s="44">
        <f>IF(VLOOKUP(S4463,'DD-Lookup'!$J$6:$L$50,3,FALSE)="Monthly",(YEAR(AC4463)-YEAR(AB4463))*12+MONTH(AC4463)-MONTH(AB4463)+1,(AC4463-AB4463+1))</f>
        <v>30</v>
      </c>
      <c r="F4463" s="225">
        <f t="shared" si="366"/>
        <v>150000</v>
      </c>
      <c r="G4463" s="214">
        <v>1249792</v>
      </c>
      <c r="H4463" s="210">
        <v>37026.551469907405</v>
      </c>
      <c r="I4463" t="s">
        <v>3093</v>
      </c>
      <c r="M4463" t="s">
        <v>3795</v>
      </c>
      <c r="N4463" t="s">
        <v>3247</v>
      </c>
      <c r="O4463" t="s">
        <v>3248</v>
      </c>
      <c r="Q4463" s="211">
        <v>5000</v>
      </c>
      <c r="S4463" t="s">
        <v>3796</v>
      </c>
      <c r="T4463" t="s">
        <v>2685</v>
      </c>
      <c r="U4463" s="213">
        <v>4.6449999999999996</v>
      </c>
      <c r="V4463" t="s">
        <v>2301</v>
      </c>
      <c r="W4463" t="s">
        <v>3975</v>
      </c>
      <c r="X4463" t="s">
        <v>3250</v>
      </c>
      <c r="Y4463" t="s">
        <v>2803</v>
      </c>
      <c r="Z4463" t="s">
        <v>4117</v>
      </c>
      <c r="AA4463" t="s">
        <v>573</v>
      </c>
      <c r="AB4463" s="210">
        <v>37043.875</v>
      </c>
      <c r="AC4463" s="210">
        <v>37072.875</v>
      </c>
      <c r="AD4463">
        <f>(AC4463-AB4463+1)*SUM(P4463:Q4463)</f>
        <v>150000</v>
      </c>
    </row>
    <row r="4464" spans="1:31" x14ac:dyDescent="0.2">
      <c r="A4464" s="44" t="str">
        <f t="shared" si="362"/>
        <v>US Crude Financial</v>
      </c>
      <c r="B4464" s="44" t="str">
        <f t="shared" si="363"/>
        <v>US</v>
      </c>
      <c r="C4464" s="44" t="str">
        <f t="shared" si="364"/>
        <v>Crude</v>
      </c>
      <c r="D4464" s="44" t="str">
        <f t="shared" si="365"/>
        <v>Financial</v>
      </c>
      <c r="E4464" s="44">
        <f>IF(VLOOKUP(S4464,'DD-Lookup'!$J$6:$L$50,3,FALSE)="Monthly",(YEAR(AC4464)-YEAR(AB4464))*12+MONTH(AC4464)-MONTH(AB4464)+1,(AC4464-AB4464+1))</f>
        <v>1</v>
      </c>
      <c r="F4464" s="225">
        <f t="shared" si="366"/>
        <v>50000</v>
      </c>
      <c r="G4464" s="214">
        <v>1249794</v>
      </c>
      <c r="H4464" s="210">
        <v>37026.551666666666</v>
      </c>
      <c r="I4464" t="s">
        <v>3246</v>
      </c>
      <c r="M4464" t="s">
        <v>4216</v>
      </c>
      <c r="N4464" t="s">
        <v>3046</v>
      </c>
      <c r="O4464" t="s">
        <v>3047</v>
      </c>
      <c r="Q4464" s="211">
        <v>50000</v>
      </c>
      <c r="S4464" t="s">
        <v>3802</v>
      </c>
      <c r="T4464" t="s">
        <v>2685</v>
      </c>
      <c r="U4464" s="213">
        <v>29</v>
      </c>
      <c r="V4464" t="s">
        <v>1514</v>
      </c>
      <c r="W4464" t="s">
        <v>3049</v>
      </c>
      <c r="X4464" t="s">
        <v>3050</v>
      </c>
      <c r="Y4464" t="s">
        <v>2803</v>
      </c>
      <c r="Z4464" t="s">
        <v>4117</v>
      </c>
      <c r="AA4464" t="s">
        <v>574</v>
      </c>
      <c r="AB4464" s="210">
        <v>37043</v>
      </c>
      <c r="AC4464" s="210">
        <v>37072</v>
      </c>
    </row>
    <row r="4465" spans="1:30" x14ac:dyDescent="0.2">
      <c r="A4465" s="44" t="str">
        <f t="shared" si="362"/>
        <v>US Natural Gas Financial</v>
      </c>
      <c r="B4465" s="44" t="str">
        <f t="shared" si="363"/>
        <v>US</v>
      </c>
      <c r="C4465" s="44" t="str">
        <f t="shared" si="364"/>
        <v>Natural Gas</v>
      </c>
      <c r="D4465" s="44" t="str">
        <f t="shared" si="365"/>
        <v>Financial</v>
      </c>
      <c r="E4465" s="44">
        <f>IF(VLOOKUP(S4465,'DD-Lookup'!$J$6:$L$50,3,FALSE)="Monthly",(YEAR(AC4465)-YEAR(AB4465))*12+MONTH(AC4465)-MONTH(AB4465)+1,(AC4465-AB4465+1))</f>
        <v>30</v>
      </c>
      <c r="F4465" s="225">
        <f t="shared" si="366"/>
        <v>300000</v>
      </c>
      <c r="G4465" s="214">
        <v>1249795</v>
      </c>
      <c r="H4465" s="210">
        <v>37026.551678240743</v>
      </c>
      <c r="I4465" t="s">
        <v>3268</v>
      </c>
      <c r="M4465" t="s">
        <v>3795</v>
      </c>
      <c r="N4465" t="s">
        <v>3247</v>
      </c>
      <c r="O4465" t="s">
        <v>3248</v>
      </c>
      <c r="Q4465" s="211">
        <v>10000</v>
      </c>
      <c r="S4465" t="s">
        <v>3796</v>
      </c>
      <c r="T4465" t="s">
        <v>2685</v>
      </c>
      <c r="U4465" s="213">
        <v>4.6449999999999996</v>
      </c>
      <c r="V4465" t="s">
        <v>3749</v>
      </c>
      <c r="W4465" t="s">
        <v>3975</v>
      </c>
      <c r="X4465" t="s">
        <v>3250</v>
      </c>
      <c r="Y4465" t="s">
        <v>2803</v>
      </c>
      <c r="Z4465" t="s">
        <v>4117</v>
      </c>
      <c r="AA4465" t="s">
        <v>575</v>
      </c>
      <c r="AB4465" s="210">
        <v>37043.875</v>
      </c>
      <c r="AC4465" s="210">
        <v>37072.875</v>
      </c>
      <c r="AD4465">
        <f>(AC4465-AB4465+1)*SUM(P4465:Q4465)</f>
        <v>300000</v>
      </c>
    </row>
    <row r="4466" spans="1:30" x14ac:dyDescent="0.2">
      <c r="A4466" s="44" t="str">
        <f t="shared" si="362"/>
        <v>US Natural Gas Physical</v>
      </c>
      <c r="B4466" s="44" t="str">
        <f t="shared" si="363"/>
        <v>US</v>
      </c>
      <c r="C4466" s="44" t="str">
        <f t="shared" si="364"/>
        <v>Natural Gas</v>
      </c>
      <c r="D4466" s="44" t="str">
        <f t="shared" si="365"/>
        <v>Physical</v>
      </c>
      <c r="E4466" s="44">
        <f>IF(VLOOKUP(S4466,'DD-Lookup'!$J$6:$L$50,3,FALSE)="Monthly",(YEAR(AC4466)-YEAR(AB4466))*12+MONTH(AC4466)-MONTH(AB4466)+1,(AC4466-AB4466+1))</f>
        <v>1</v>
      </c>
      <c r="F4466" s="225">
        <f t="shared" si="366"/>
        <v>10000</v>
      </c>
      <c r="G4466" s="214">
        <v>1249796</v>
      </c>
      <c r="H4466" s="210">
        <v>37026.551793981482</v>
      </c>
      <c r="I4466" t="s">
        <v>1131</v>
      </c>
      <c r="M4466" t="s">
        <v>3795</v>
      </c>
      <c r="N4466" t="s">
        <v>3275</v>
      </c>
      <c r="O4466" t="s">
        <v>399</v>
      </c>
      <c r="Q4466" s="211">
        <v>10000</v>
      </c>
      <c r="S4466" t="s">
        <v>3796</v>
      </c>
      <c r="T4466" t="s">
        <v>2685</v>
      </c>
      <c r="U4466" s="213">
        <v>4.57</v>
      </c>
      <c r="V4466" t="s">
        <v>1132</v>
      </c>
      <c r="W4466" t="s">
        <v>3459</v>
      </c>
      <c r="X4466" t="s">
        <v>3460</v>
      </c>
      <c r="Y4466" t="s">
        <v>3280</v>
      </c>
      <c r="Z4466" t="s">
        <v>4117</v>
      </c>
      <c r="AA4466">
        <v>790939</v>
      </c>
      <c r="AB4466" s="210">
        <v>37028.875</v>
      </c>
      <c r="AC4466" s="210">
        <v>37028.875</v>
      </c>
    </row>
    <row r="4467" spans="1:30" x14ac:dyDescent="0.2">
      <c r="A4467" s="44" t="str">
        <f t="shared" si="362"/>
        <v>US Natural Gas Physical</v>
      </c>
      <c r="B4467" s="44" t="str">
        <f t="shared" si="363"/>
        <v>US</v>
      </c>
      <c r="C4467" s="44" t="str">
        <f t="shared" si="364"/>
        <v>Natural Gas</v>
      </c>
      <c r="D4467" s="44" t="str">
        <f t="shared" si="365"/>
        <v>Physical</v>
      </c>
      <c r="E4467" s="44">
        <f>IF(VLOOKUP(S4467,'DD-Lookup'!$J$6:$L$50,3,FALSE)="Monthly",(YEAR(AC4467)-YEAR(AB4467))*12+MONTH(AC4467)-MONTH(AB4467)+1,(AC4467-AB4467+1))</f>
        <v>15</v>
      </c>
      <c r="F4467" s="225">
        <f t="shared" si="366"/>
        <v>15000</v>
      </c>
      <c r="G4467" s="214">
        <v>1249797</v>
      </c>
      <c r="H4467" s="210">
        <v>37026.551944444444</v>
      </c>
      <c r="I4467" t="s">
        <v>1056</v>
      </c>
      <c r="M4467" t="s">
        <v>3795</v>
      </c>
      <c r="N4467" t="s">
        <v>3275</v>
      </c>
      <c r="O4467" t="s">
        <v>576</v>
      </c>
      <c r="Q4467" s="211">
        <v>1000</v>
      </c>
      <c r="S4467" t="s">
        <v>3796</v>
      </c>
      <c r="T4467" t="s">
        <v>2685</v>
      </c>
      <c r="U4467" s="213">
        <v>4.5750000000000002</v>
      </c>
      <c r="V4467" t="s">
        <v>1058</v>
      </c>
      <c r="W4467" t="s">
        <v>3586</v>
      </c>
      <c r="X4467" t="s">
        <v>1302</v>
      </c>
      <c r="Y4467" t="s">
        <v>3280</v>
      </c>
      <c r="Z4467" t="s">
        <v>4117</v>
      </c>
      <c r="AA4467">
        <v>790940</v>
      </c>
      <c r="AB4467" s="210">
        <v>37028.875</v>
      </c>
      <c r="AC4467" s="210">
        <v>37042.875</v>
      </c>
    </row>
    <row r="4468" spans="1:30" x14ac:dyDescent="0.2">
      <c r="A4468" s="44" t="str">
        <f t="shared" si="362"/>
        <v>US Natural Gas Financial</v>
      </c>
      <c r="B4468" s="44" t="str">
        <f t="shared" si="363"/>
        <v>US</v>
      </c>
      <c r="C4468" s="44" t="str">
        <f t="shared" si="364"/>
        <v>Natural Gas</v>
      </c>
      <c r="D4468" s="44" t="str">
        <f t="shared" si="365"/>
        <v>Financial</v>
      </c>
      <c r="E4468" s="44">
        <f>IF(VLOOKUP(S4468,'DD-Lookup'!$J$6:$L$50,3,FALSE)="Monthly",(YEAR(AC4468)-YEAR(AB4468))*12+MONTH(AC4468)-MONTH(AB4468)+1,(AC4468-AB4468+1))</f>
        <v>151</v>
      </c>
      <c r="F4468" s="225">
        <f t="shared" si="366"/>
        <v>1510000</v>
      </c>
      <c r="G4468" s="214">
        <v>1249799</v>
      </c>
      <c r="H4468" s="210">
        <v>37026.552141203705</v>
      </c>
      <c r="I4468" t="s">
        <v>3134</v>
      </c>
      <c r="M4468" t="s">
        <v>3795</v>
      </c>
      <c r="N4468" t="s">
        <v>3303</v>
      </c>
      <c r="O4468" t="s">
        <v>577</v>
      </c>
      <c r="Q4468" s="211">
        <v>10000</v>
      </c>
      <c r="S4468" t="s">
        <v>3796</v>
      </c>
      <c r="T4468" t="s">
        <v>2685</v>
      </c>
      <c r="U4468" s="213">
        <v>-7.7499999999999999E-2</v>
      </c>
      <c r="V4468" t="s">
        <v>578</v>
      </c>
      <c r="W4468" t="s">
        <v>3685</v>
      </c>
      <c r="X4468" t="s">
        <v>3686</v>
      </c>
      <c r="Y4468" t="s">
        <v>2803</v>
      </c>
      <c r="Z4468" t="s">
        <v>4117</v>
      </c>
      <c r="AA4468" t="s">
        <v>579</v>
      </c>
      <c r="AB4468" s="210">
        <v>37196</v>
      </c>
      <c r="AC4468" s="210">
        <v>37346</v>
      </c>
      <c r="AD4468">
        <f>(AC4468-AB4468+1)*SUM(P4468:Q4468)</f>
        <v>1510000</v>
      </c>
    </row>
    <row r="4469" spans="1:30" x14ac:dyDescent="0.2">
      <c r="A4469" s="44" t="str">
        <f t="shared" si="362"/>
        <v xml:space="preserve"> Metals Financial</v>
      </c>
      <c r="B4469" s="44" t="str">
        <f t="shared" si="363"/>
        <v/>
      </c>
      <c r="C4469" s="44" t="str">
        <f t="shared" si="364"/>
        <v>Metals</v>
      </c>
      <c r="D4469" s="44" t="str">
        <f t="shared" si="365"/>
        <v>Financial</v>
      </c>
      <c r="E4469" s="44">
        <f>IF(VLOOKUP(S4469,'DD-Lookup'!$J$6:$L$50,3,FALSE)="Monthly",(YEAR(AC4469)-YEAR(AB4469))*12+MONTH(AC4469)-MONTH(AB4469)+1,(AC4469-AB4469+1))</f>
        <v>1</v>
      </c>
      <c r="F4469" s="225">
        <f t="shared" si="366"/>
        <v>20</v>
      </c>
      <c r="G4469" s="214">
        <v>1249800</v>
      </c>
      <c r="H4469" s="210">
        <v>37026.552268518521</v>
      </c>
      <c r="I4469" t="s">
        <v>2186</v>
      </c>
      <c r="M4469" t="s">
        <v>3801</v>
      </c>
      <c r="N4469" t="s">
        <v>2682</v>
      </c>
      <c r="O4469" t="s">
        <v>2683</v>
      </c>
      <c r="Q4469" s="211">
        <v>20</v>
      </c>
      <c r="S4469" t="s">
        <v>2684</v>
      </c>
      <c r="T4469" t="s">
        <v>2685</v>
      </c>
      <c r="U4469" s="213">
        <v>1666</v>
      </c>
      <c r="V4469" t="s">
        <v>2187</v>
      </c>
      <c r="W4469" t="s">
        <v>540</v>
      </c>
      <c r="X4469" t="s">
        <v>2688</v>
      </c>
      <c r="Y4469" t="s">
        <v>2689</v>
      </c>
      <c r="Z4469" t="s">
        <v>2690</v>
      </c>
      <c r="AA4469">
        <v>2130845</v>
      </c>
    </row>
    <row r="4470" spans="1:30" x14ac:dyDescent="0.2">
      <c r="A4470" s="44" t="str">
        <f t="shared" si="362"/>
        <v>US Natural Gas Financial</v>
      </c>
      <c r="B4470" s="44" t="str">
        <f t="shared" si="363"/>
        <v>US</v>
      </c>
      <c r="C4470" s="44" t="str">
        <f t="shared" si="364"/>
        <v>Natural Gas</v>
      </c>
      <c r="D4470" s="44" t="str">
        <f t="shared" si="365"/>
        <v>Financial</v>
      </c>
      <c r="E4470" s="44">
        <f>IF(VLOOKUP(S4470,'DD-Lookup'!$J$6:$L$50,3,FALSE)="Monthly",(YEAR(AC4470)-YEAR(AB4470))*12+MONTH(AC4470)-MONTH(AB4470)+1,(AC4470-AB4470+1))</f>
        <v>31</v>
      </c>
      <c r="F4470" s="225">
        <f t="shared" si="366"/>
        <v>465000</v>
      </c>
      <c r="G4470" s="214">
        <v>1249801</v>
      </c>
      <c r="H4470" s="210">
        <v>37026.552511574075</v>
      </c>
      <c r="I4470" t="s">
        <v>3524</v>
      </c>
      <c r="M4470" t="s">
        <v>3795</v>
      </c>
      <c r="N4470" t="s">
        <v>3247</v>
      </c>
      <c r="O4470" t="s">
        <v>3300</v>
      </c>
      <c r="Q4470" s="211">
        <v>15000</v>
      </c>
      <c r="S4470" t="s">
        <v>3796</v>
      </c>
      <c r="T4470" t="s">
        <v>2685</v>
      </c>
      <c r="U4470" s="213">
        <v>4.7175000000000002</v>
      </c>
      <c r="V4470" t="s">
        <v>580</v>
      </c>
      <c r="W4470" t="s">
        <v>3975</v>
      </c>
      <c r="X4470" t="s">
        <v>3250</v>
      </c>
      <c r="Y4470" t="s">
        <v>2803</v>
      </c>
      <c r="Z4470" t="s">
        <v>4117</v>
      </c>
      <c r="AA4470" t="s">
        <v>581</v>
      </c>
      <c r="AB4470" s="210">
        <v>37073.875</v>
      </c>
      <c r="AC4470" s="210">
        <v>37103.875</v>
      </c>
      <c r="AD4470">
        <f>(AC4470-AB4470+1)*SUM(P4470:Q4470)</f>
        <v>465000</v>
      </c>
    </row>
    <row r="4471" spans="1:30" x14ac:dyDescent="0.2">
      <c r="A4471" s="44" t="str">
        <f t="shared" si="362"/>
        <v>US Crude Financial</v>
      </c>
      <c r="B4471" s="44" t="str">
        <f t="shared" si="363"/>
        <v>US</v>
      </c>
      <c r="C4471" s="44" t="str">
        <f t="shared" si="364"/>
        <v>Crude</v>
      </c>
      <c r="D4471" s="44" t="str">
        <f t="shared" si="365"/>
        <v>Financial</v>
      </c>
      <c r="E4471" s="44">
        <f>IF(VLOOKUP(S4471,'DD-Lookup'!$J$6:$L$50,3,FALSE)="Monthly",(YEAR(AC4471)-YEAR(AB4471))*12+MONTH(AC4471)-MONTH(AB4471)+1,(AC4471-AB4471+1))</f>
        <v>1</v>
      </c>
      <c r="F4471" s="225">
        <f t="shared" si="366"/>
        <v>50000</v>
      </c>
      <c r="G4471" s="214">
        <v>1249803</v>
      </c>
      <c r="H4471" s="210">
        <v>37026.552824074075</v>
      </c>
      <c r="I4471" t="s">
        <v>3212</v>
      </c>
      <c r="M4471" t="s">
        <v>4216</v>
      </c>
      <c r="N4471" t="s">
        <v>3046</v>
      </c>
      <c r="O4471" t="s">
        <v>3494</v>
      </c>
      <c r="Q4471" s="211">
        <v>50000</v>
      </c>
      <c r="S4471" t="s">
        <v>3802</v>
      </c>
      <c r="T4471" t="s">
        <v>2685</v>
      </c>
      <c r="U4471" s="213">
        <v>29.04</v>
      </c>
      <c r="V4471" t="s">
        <v>1490</v>
      </c>
      <c r="W4471" t="s">
        <v>3049</v>
      </c>
      <c r="X4471" t="s">
        <v>3496</v>
      </c>
      <c r="Y4471" t="s">
        <v>2803</v>
      </c>
      <c r="Z4471" t="s">
        <v>4117</v>
      </c>
      <c r="AA4471" t="s">
        <v>582</v>
      </c>
      <c r="AB4471" s="210">
        <v>37043</v>
      </c>
      <c r="AC4471" s="210">
        <v>37072</v>
      </c>
    </row>
    <row r="4472" spans="1:30" x14ac:dyDescent="0.2">
      <c r="A4472" s="44" t="str">
        <f t="shared" si="362"/>
        <v xml:space="preserve"> Metals Financial</v>
      </c>
      <c r="B4472" s="44" t="str">
        <f t="shared" si="363"/>
        <v/>
      </c>
      <c r="C4472" s="44" t="str">
        <f t="shared" si="364"/>
        <v>Metals</v>
      </c>
      <c r="D4472" s="44" t="str">
        <f t="shared" si="365"/>
        <v>Financial</v>
      </c>
      <c r="E4472" s="44">
        <f>IF(VLOOKUP(S4472,'DD-Lookup'!$J$6:$L$50,3,FALSE)="Monthly",(YEAR(AC4472)-YEAR(AB4472))*12+MONTH(AC4472)-MONTH(AB4472)+1,(AC4472-AB4472+1))</f>
        <v>1</v>
      </c>
      <c r="F4472" s="225">
        <f t="shared" si="366"/>
        <v>10</v>
      </c>
      <c r="G4472" s="214">
        <v>1249805</v>
      </c>
      <c r="H4472" s="210">
        <v>37026.552881944444</v>
      </c>
      <c r="I4472" t="s">
        <v>2186</v>
      </c>
      <c r="M4472" t="s">
        <v>3801</v>
      </c>
      <c r="N4472" t="s">
        <v>2816</v>
      </c>
      <c r="O4472" t="s">
        <v>2817</v>
      </c>
      <c r="Q4472" s="211">
        <v>10</v>
      </c>
      <c r="S4472" t="s">
        <v>2818</v>
      </c>
      <c r="T4472" t="s">
        <v>2685</v>
      </c>
      <c r="U4472" s="213">
        <v>7290</v>
      </c>
      <c r="V4472" t="s">
        <v>2187</v>
      </c>
      <c r="W4472" t="s">
        <v>540</v>
      </c>
      <c r="X4472" t="s">
        <v>2688</v>
      </c>
      <c r="Y4472" t="s">
        <v>2689</v>
      </c>
      <c r="Z4472" t="s">
        <v>2690</v>
      </c>
      <c r="AA4472">
        <v>2130843</v>
      </c>
    </row>
    <row r="4473" spans="1:30" x14ac:dyDescent="0.2">
      <c r="A4473" s="44" t="str">
        <f t="shared" si="362"/>
        <v>US Natural Gas Financial</v>
      </c>
      <c r="B4473" s="44" t="str">
        <f t="shared" si="363"/>
        <v>US</v>
      </c>
      <c r="C4473" s="44" t="str">
        <f t="shared" si="364"/>
        <v>Natural Gas</v>
      </c>
      <c r="D4473" s="44" t="str">
        <f t="shared" si="365"/>
        <v>Financial</v>
      </c>
      <c r="E4473" s="44">
        <f>IF(VLOOKUP(S4473,'DD-Lookup'!$J$6:$L$50,3,FALSE)="Monthly",(YEAR(AC4473)-YEAR(AB4473))*12+MONTH(AC4473)-MONTH(AB4473)+1,(AC4473-AB4473+1))</f>
        <v>30</v>
      </c>
      <c r="F4473" s="225">
        <f t="shared" si="366"/>
        <v>450000</v>
      </c>
      <c r="G4473" s="214">
        <v>1249806</v>
      </c>
      <c r="H4473" s="210">
        <v>37026.553287037037</v>
      </c>
      <c r="I4473" t="s">
        <v>3246</v>
      </c>
      <c r="M4473" t="s">
        <v>3795</v>
      </c>
      <c r="N4473" t="s">
        <v>3247</v>
      </c>
      <c r="O4473" t="s">
        <v>3248</v>
      </c>
      <c r="P4473" s="211">
        <v>15000</v>
      </c>
      <c r="S4473" t="s">
        <v>3796</v>
      </c>
      <c r="T4473" t="s">
        <v>2685</v>
      </c>
      <c r="U4473" s="213">
        <v>4.6449999999999996</v>
      </c>
      <c r="V4473" t="s">
        <v>1466</v>
      </c>
      <c r="W4473" t="s">
        <v>3975</v>
      </c>
      <c r="X4473" t="s">
        <v>3250</v>
      </c>
      <c r="Y4473" t="s">
        <v>2803</v>
      </c>
      <c r="Z4473" t="s">
        <v>4117</v>
      </c>
      <c r="AA4473" t="s">
        <v>583</v>
      </c>
      <c r="AB4473" s="210">
        <v>37043.875</v>
      </c>
      <c r="AC4473" s="210">
        <v>37072.875</v>
      </c>
      <c r="AD4473">
        <f>(AC4473-AB4473+1)*SUM(P4473:Q4473)</f>
        <v>450000</v>
      </c>
    </row>
    <row r="4474" spans="1:30" x14ac:dyDescent="0.2">
      <c r="A4474" s="44" t="str">
        <f t="shared" si="362"/>
        <v>US Power Physical</v>
      </c>
      <c r="B4474" s="44" t="str">
        <f t="shared" si="363"/>
        <v>US</v>
      </c>
      <c r="C4474" s="44" t="str">
        <f t="shared" si="364"/>
        <v>Power</v>
      </c>
      <c r="D4474" s="44" t="str">
        <f t="shared" si="365"/>
        <v>Physical</v>
      </c>
      <c r="E4474" s="44">
        <f>IF(VLOOKUP(S4474,'DD-Lookup'!$J$6:$L$50,3,FALSE)="Monthly",(YEAR(AC4474)-YEAR(AB4474))*12+MONTH(AC4474)-MONTH(AB4474)+1,(AC4474-AB4474+1))</f>
        <v>2</v>
      </c>
      <c r="F4474" s="225">
        <f t="shared" si="366"/>
        <v>100</v>
      </c>
      <c r="G4474" s="214">
        <v>1249807</v>
      </c>
      <c r="H4474" s="210">
        <v>37026.553287037037</v>
      </c>
      <c r="I4474" t="s">
        <v>3182</v>
      </c>
      <c r="J4474" t="s">
        <v>3206</v>
      </c>
      <c r="K4474" t="s">
        <v>3207</v>
      </c>
      <c r="M4474" t="s">
        <v>3886</v>
      </c>
      <c r="N4474" t="s">
        <v>3096</v>
      </c>
      <c r="O4474" t="s">
        <v>3509</v>
      </c>
      <c r="P4474" s="211">
        <v>50</v>
      </c>
      <c r="S4474" t="s">
        <v>3794</v>
      </c>
      <c r="T4474" t="s">
        <v>2685</v>
      </c>
      <c r="U4474" s="213">
        <v>43</v>
      </c>
      <c r="V4474" t="s">
        <v>584</v>
      </c>
      <c r="W4474" t="s">
        <v>3108</v>
      </c>
      <c r="X4474" t="s">
        <v>3109</v>
      </c>
      <c r="Y4474" t="s">
        <v>3074</v>
      </c>
      <c r="Z4474" t="s">
        <v>4112</v>
      </c>
      <c r="AA4474">
        <v>611755.1</v>
      </c>
      <c r="AB4474" s="210">
        <v>37028.875</v>
      </c>
      <c r="AC4474" s="210">
        <v>37029.875</v>
      </c>
    </row>
    <row r="4475" spans="1:30" x14ac:dyDescent="0.2">
      <c r="A4475" s="44" t="str">
        <f t="shared" si="362"/>
        <v>US Crude Financial</v>
      </c>
      <c r="B4475" s="44" t="str">
        <f t="shared" si="363"/>
        <v>US</v>
      </c>
      <c r="C4475" s="44" t="str">
        <f t="shared" si="364"/>
        <v>Crude</v>
      </c>
      <c r="D4475" s="44" t="str">
        <f t="shared" si="365"/>
        <v>Financial</v>
      </c>
      <c r="E4475" s="44">
        <f>IF(VLOOKUP(S4475,'DD-Lookup'!$J$6:$L$50,3,FALSE)="Monthly",(YEAR(AC4475)-YEAR(AB4475))*12+MONTH(AC4475)-MONTH(AB4475)+1,(AC4475-AB4475+1))</f>
        <v>1</v>
      </c>
      <c r="F4475" s="225">
        <f t="shared" si="366"/>
        <v>50000</v>
      </c>
      <c r="G4475" s="214">
        <v>1249808</v>
      </c>
      <c r="H4475" s="210">
        <v>37026.553483796299</v>
      </c>
      <c r="I4475" t="s">
        <v>3045</v>
      </c>
      <c r="M4475" t="s">
        <v>4216</v>
      </c>
      <c r="N4475" t="s">
        <v>3046</v>
      </c>
      <c r="O4475" t="s">
        <v>3047</v>
      </c>
      <c r="Q4475" s="211">
        <v>50000</v>
      </c>
      <c r="S4475" t="s">
        <v>3802</v>
      </c>
      <c r="T4475" t="s">
        <v>2685</v>
      </c>
      <c r="U4475" s="213">
        <v>29.04</v>
      </c>
      <c r="V4475" t="s">
        <v>3048</v>
      </c>
      <c r="W4475" t="s">
        <v>3049</v>
      </c>
      <c r="X4475" t="s">
        <v>3050</v>
      </c>
      <c r="Y4475" t="s">
        <v>2803</v>
      </c>
      <c r="Z4475" t="s">
        <v>4117</v>
      </c>
      <c r="AA4475" t="s">
        <v>585</v>
      </c>
      <c r="AB4475" s="210">
        <v>37043</v>
      </c>
      <c r="AC4475" s="210">
        <v>37072</v>
      </c>
    </row>
    <row r="4476" spans="1:30" x14ac:dyDescent="0.2">
      <c r="A4476" s="44" t="str">
        <f t="shared" si="362"/>
        <v>US Crude Financial</v>
      </c>
      <c r="B4476" s="44" t="str">
        <f t="shared" si="363"/>
        <v>US</v>
      </c>
      <c r="C4476" s="44" t="str">
        <f t="shared" si="364"/>
        <v>Crude</v>
      </c>
      <c r="D4476" s="44" t="str">
        <f t="shared" si="365"/>
        <v>Financial</v>
      </c>
      <c r="E4476" s="44">
        <f>IF(VLOOKUP(S4476,'DD-Lookup'!$J$6:$L$50,3,FALSE)="Monthly",(YEAR(AC4476)-YEAR(AB4476))*12+MONTH(AC4476)-MONTH(AB4476)+1,(AC4476-AB4476+1))</f>
        <v>1</v>
      </c>
      <c r="F4476" s="225">
        <f t="shared" si="366"/>
        <v>50000</v>
      </c>
      <c r="G4476" s="214">
        <v>1249809</v>
      </c>
      <c r="H4476" s="210">
        <v>37026.553611111114</v>
      </c>
      <c r="I4476" t="s">
        <v>3246</v>
      </c>
      <c r="M4476" t="s">
        <v>4216</v>
      </c>
      <c r="N4476" t="s">
        <v>3046</v>
      </c>
      <c r="O4476" t="s">
        <v>3047</v>
      </c>
      <c r="P4476" s="211">
        <v>50000</v>
      </c>
      <c r="S4476" t="s">
        <v>3802</v>
      </c>
      <c r="T4476" t="s">
        <v>2685</v>
      </c>
      <c r="U4476" s="213">
        <v>29.02</v>
      </c>
      <c r="V4476" t="s">
        <v>1514</v>
      </c>
      <c r="W4476" t="s">
        <v>3049</v>
      </c>
      <c r="X4476" t="s">
        <v>3050</v>
      </c>
      <c r="Y4476" t="s">
        <v>2803</v>
      </c>
      <c r="Z4476" t="s">
        <v>4117</v>
      </c>
      <c r="AA4476" t="s">
        <v>586</v>
      </c>
      <c r="AB4476" s="210">
        <v>37043</v>
      </c>
      <c r="AC4476" s="210">
        <v>37072</v>
      </c>
    </row>
    <row r="4477" spans="1:30" x14ac:dyDescent="0.2">
      <c r="A4477" s="44" t="str">
        <f t="shared" si="362"/>
        <v>US Natural Gas Physical</v>
      </c>
      <c r="B4477" s="44" t="str">
        <f t="shared" si="363"/>
        <v>US</v>
      </c>
      <c r="C4477" s="44" t="str">
        <f t="shared" si="364"/>
        <v>Natural Gas</v>
      </c>
      <c r="D4477" s="44" t="str">
        <f t="shared" si="365"/>
        <v>Physical</v>
      </c>
      <c r="E4477" s="44">
        <f>IF(VLOOKUP(S4477,'DD-Lookup'!$J$6:$L$50,3,FALSE)="Monthly",(YEAR(AC4477)-YEAR(AB4477))*12+MONTH(AC4477)-MONTH(AB4477)+1,(AC4477-AB4477+1))</f>
        <v>1</v>
      </c>
      <c r="F4477" s="225">
        <f t="shared" si="366"/>
        <v>10000</v>
      </c>
      <c r="G4477" s="214">
        <v>1249810</v>
      </c>
      <c r="H4477" s="210">
        <v>37026.553761574076</v>
      </c>
      <c r="I4477" t="s">
        <v>3565</v>
      </c>
      <c r="M4477" t="s">
        <v>3795</v>
      </c>
      <c r="N4477" t="s">
        <v>3275</v>
      </c>
      <c r="O4477" t="s">
        <v>399</v>
      </c>
      <c r="Q4477" s="211">
        <v>10000</v>
      </c>
      <c r="S4477" t="s">
        <v>3796</v>
      </c>
      <c r="T4477" t="s">
        <v>2685</v>
      </c>
      <c r="U4477" s="213">
        <v>4.58</v>
      </c>
      <c r="V4477" t="s">
        <v>3566</v>
      </c>
      <c r="W4477" t="s">
        <v>3459</v>
      </c>
      <c r="X4477" t="s">
        <v>3460</v>
      </c>
      <c r="Y4477" t="s">
        <v>3280</v>
      </c>
      <c r="Z4477" t="s">
        <v>4117</v>
      </c>
      <c r="AA4477">
        <v>790941</v>
      </c>
      <c r="AB4477" s="210">
        <v>37028.875</v>
      </c>
      <c r="AC4477" s="210">
        <v>37028.875</v>
      </c>
    </row>
    <row r="4478" spans="1:30" x14ac:dyDescent="0.2">
      <c r="A4478" s="44" t="str">
        <f t="shared" si="362"/>
        <v>US Natural Gas Financial</v>
      </c>
      <c r="B4478" s="44" t="str">
        <f t="shared" si="363"/>
        <v>US</v>
      </c>
      <c r="C4478" s="44" t="str">
        <f t="shared" si="364"/>
        <v>Natural Gas</v>
      </c>
      <c r="D4478" s="44" t="str">
        <f t="shared" si="365"/>
        <v>Financial</v>
      </c>
      <c r="E4478" s="44">
        <f>IF(VLOOKUP(S4478,'DD-Lookup'!$J$6:$L$50,3,FALSE)="Monthly",(YEAR(AC4478)-YEAR(AB4478))*12+MONTH(AC4478)-MONTH(AB4478)+1,(AC4478-AB4478+1))</f>
        <v>365</v>
      </c>
      <c r="F4478" s="225">
        <f t="shared" si="366"/>
        <v>1825000</v>
      </c>
      <c r="G4478" s="214">
        <v>1249811</v>
      </c>
      <c r="H4478" s="210">
        <v>37026.554062499999</v>
      </c>
      <c r="I4478" t="s">
        <v>3246</v>
      </c>
      <c r="M4478" t="s">
        <v>3795</v>
      </c>
      <c r="N4478" t="s">
        <v>3247</v>
      </c>
      <c r="O4478" t="s">
        <v>3418</v>
      </c>
      <c r="P4478" s="211">
        <v>5000</v>
      </c>
      <c r="S4478" t="s">
        <v>3796</v>
      </c>
      <c r="T4478" t="s">
        <v>2685</v>
      </c>
      <c r="U4478" s="213">
        <v>4.5949999999999998</v>
      </c>
      <c r="V4478" t="s">
        <v>1432</v>
      </c>
      <c r="W4478" t="s">
        <v>3975</v>
      </c>
      <c r="X4478" t="s">
        <v>3250</v>
      </c>
      <c r="Y4478" t="s">
        <v>2803</v>
      </c>
      <c r="Z4478" t="s">
        <v>4117</v>
      </c>
      <c r="AA4478" t="s">
        <v>587</v>
      </c>
      <c r="AB4478" s="210">
        <v>37257.875</v>
      </c>
      <c r="AC4478" s="210">
        <v>37621.875</v>
      </c>
      <c r="AD4478">
        <f>(AC4478-AB4478+1)*SUM(P4478:Q4478)</f>
        <v>1825000</v>
      </c>
    </row>
    <row r="4479" spans="1:30" x14ac:dyDescent="0.2">
      <c r="A4479" s="44" t="str">
        <f t="shared" si="362"/>
        <v>US Natural Gas Physical</v>
      </c>
      <c r="B4479" s="44" t="str">
        <f t="shared" si="363"/>
        <v>US</v>
      </c>
      <c r="C4479" s="44" t="str">
        <f t="shared" si="364"/>
        <v>Natural Gas</v>
      </c>
      <c r="D4479" s="44" t="str">
        <f t="shared" si="365"/>
        <v>Physical</v>
      </c>
      <c r="E4479" s="44">
        <f>IF(VLOOKUP(S4479,'DD-Lookup'!$J$6:$L$50,3,FALSE)="Monthly",(YEAR(AC4479)-YEAR(AB4479))*12+MONTH(AC4479)-MONTH(AB4479)+1,(AC4479-AB4479+1))</f>
        <v>1</v>
      </c>
      <c r="F4479" s="225">
        <f t="shared" si="366"/>
        <v>300</v>
      </c>
      <c r="G4479" s="214">
        <v>1249812</v>
      </c>
      <c r="H4479" s="210">
        <v>37026.554131944446</v>
      </c>
      <c r="I4479" t="s">
        <v>3479</v>
      </c>
      <c r="M4479" t="s">
        <v>3795</v>
      </c>
      <c r="N4479" t="s">
        <v>3275</v>
      </c>
      <c r="O4479" t="s">
        <v>588</v>
      </c>
      <c r="P4479" s="211">
        <v>300</v>
      </c>
      <c r="S4479" t="s">
        <v>3796</v>
      </c>
      <c r="T4479" t="s">
        <v>2685</v>
      </c>
      <c r="U4479" s="213">
        <v>4.4850000000000003</v>
      </c>
      <c r="V4479" t="s">
        <v>3480</v>
      </c>
      <c r="W4479" t="s">
        <v>3586</v>
      </c>
      <c r="X4479" t="s">
        <v>3587</v>
      </c>
      <c r="Y4479" t="s">
        <v>3280</v>
      </c>
      <c r="Z4479" t="s">
        <v>4117</v>
      </c>
      <c r="AA4479">
        <v>790942</v>
      </c>
      <c r="AB4479" s="210">
        <v>37028.875</v>
      </c>
      <c r="AC4479" s="210">
        <v>37028.875</v>
      </c>
    </row>
    <row r="4480" spans="1:30" x14ac:dyDescent="0.2">
      <c r="A4480" s="44" t="str">
        <f t="shared" si="362"/>
        <v xml:space="preserve"> Metals Financial</v>
      </c>
      <c r="B4480" s="44" t="str">
        <f t="shared" si="363"/>
        <v/>
      </c>
      <c r="C4480" s="44" t="str">
        <f t="shared" si="364"/>
        <v>Metals</v>
      </c>
      <c r="D4480" s="44" t="str">
        <f t="shared" si="365"/>
        <v>Financial</v>
      </c>
      <c r="E4480" s="44">
        <f>IF(VLOOKUP(S4480,'DD-Lookup'!$J$6:$L$50,3,FALSE)="Monthly",(YEAR(AC4480)-YEAR(AB4480))*12+MONTH(AC4480)-MONTH(AB4480)+1,(AC4480-AB4480+1))</f>
        <v>1</v>
      </c>
      <c r="F4480" s="225">
        <f t="shared" si="366"/>
        <v>5</v>
      </c>
      <c r="G4480" s="214">
        <v>1249813</v>
      </c>
      <c r="H4480" s="210">
        <v>37026.554236111115</v>
      </c>
      <c r="I4480" t="s">
        <v>2275</v>
      </c>
      <c r="M4480" t="s">
        <v>3801</v>
      </c>
      <c r="N4480" t="s">
        <v>2682</v>
      </c>
      <c r="O4480" t="s">
        <v>2683</v>
      </c>
      <c r="Q4480" s="211">
        <v>5</v>
      </c>
      <c r="S4480" t="s">
        <v>2684</v>
      </c>
      <c r="T4480" t="s">
        <v>2685</v>
      </c>
      <c r="U4480" s="213">
        <v>1668.5</v>
      </c>
      <c r="V4480" t="s">
        <v>2276</v>
      </c>
      <c r="W4480" t="s">
        <v>540</v>
      </c>
      <c r="X4480" t="s">
        <v>2688</v>
      </c>
      <c r="Y4480" t="s">
        <v>2689</v>
      </c>
      <c r="Z4480" t="s">
        <v>2690</v>
      </c>
      <c r="AA4480">
        <v>2130841</v>
      </c>
    </row>
    <row r="4481" spans="1:30" x14ac:dyDescent="0.2">
      <c r="A4481" s="44" t="str">
        <f t="shared" si="362"/>
        <v xml:space="preserve"> Metals Financial</v>
      </c>
      <c r="B4481" s="44" t="str">
        <f t="shared" si="363"/>
        <v/>
      </c>
      <c r="C4481" s="44" t="str">
        <f t="shared" si="364"/>
        <v>Metals</v>
      </c>
      <c r="D4481" s="44" t="str">
        <f t="shared" si="365"/>
        <v>Financial</v>
      </c>
      <c r="E4481" s="44">
        <f>IF(VLOOKUP(S4481,'DD-Lookup'!$J$6:$L$50,3,FALSE)="Monthly",(YEAR(AC4481)-YEAR(AB4481))*12+MONTH(AC4481)-MONTH(AB4481)+1,(AC4481-AB4481+1))</f>
        <v>1</v>
      </c>
      <c r="F4481" s="225">
        <f t="shared" si="366"/>
        <v>5</v>
      </c>
      <c r="G4481" s="214">
        <v>1249816</v>
      </c>
      <c r="H4481" s="210">
        <v>37026.554375</v>
      </c>
      <c r="I4481" t="s">
        <v>2275</v>
      </c>
      <c r="M4481" t="s">
        <v>3801</v>
      </c>
      <c r="N4481" t="s">
        <v>2782</v>
      </c>
      <c r="O4481" t="s">
        <v>2783</v>
      </c>
      <c r="Q4481" s="211">
        <v>5</v>
      </c>
      <c r="S4481" t="s">
        <v>2684</v>
      </c>
      <c r="T4481" t="s">
        <v>2685</v>
      </c>
      <c r="U4481" s="213">
        <v>1514.5</v>
      </c>
      <c r="V4481" t="s">
        <v>2276</v>
      </c>
      <c r="W4481" t="s">
        <v>540</v>
      </c>
      <c r="X4481" t="s">
        <v>2688</v>
      </c>
      <c r="Y4481" t="s">
        <v>2689</v>
      </c>
      <c r="Z4481" t="s">
        <v>2690</v>
      </c>
      <c r="AA4481">
        <v>2130839</v>
      </c>
    </row>
    <row r="4482" spans="1:30" x14ac:dyDescent="0.2">
      <c r="A4482" s="44" t="str">
        <f t="shared" si="362"/>
        <v>US Crude Financial</v>
      </c>
      <c r="B4482" s="44" t="str">
        <f t="shared" si="363"/>
        <v>US</v>
      </c>
      <c r="C4482" s="44" t="str">
        <f t="shared" si="364"/>
        <v>Crude</v>
      </c>
      <c r="D4482" s="44" t="str">
        <f t="shared" si="365"/>
        <v>Financial</v>
      </c>
      <c r="E4482" s="44">
        <f>IF(VLOOKUP(S4482,'DD-Lookup'!$J$6:$L$50,3,FALSE)="Monthly",(YEAR(AC4482)-YEAR(AB4482))*12+MONTH(AC4482)-MONTH(AB4482)+1,(AC4482-AB4482+1))</f>
        <v>1</v>
      </c>
      <c r="F4482" s="225">
        <f t="shared" si="366"/>
        <v>50000</v>
      </c>
      <c r="G4482" s="214">
        <v>1249817</v>
      </c>
      <c r="H4482" s="210">
        <v>37026.554756944446</v>
      </c>
      <c r="I4482" t="s">
        <v>3045</v>
      </c>
      <c r="M4482" t="s">
        <v>4216</v>
      </c>
      <c r="N4482" t="s">
        <v>3046</v>
      </c>
      <c r="O4482" t="s">
        <v>3047</v>
      </c>
      <c r="P4482" s="211">
        <v>50000</v>
      </c>
      <c r="S4482" t="s">
        <v>3802</v>
      </c>
      <c r="T4482" t="s">
        <v>2685</v>
      </c>
      <c r="U4482" s="213">
        <v>28.98</v>
      </c>
      <c r="V4482" t="s">
        <v>3048</v>
      </c>
      <c r="W4482" t="s">
        <v>3049</v>
      </c>
      <c r="X4482" t="s">
        <v>3050</v>
      </c>
      <c r="Y4482" t="s">
        <v>2803</v>
      </c>
      <c r="Z4482" t="s">
        <v>4117</v>
      </c>
      <c r="AA4482" t="s">
        <v>589</v>
      </c>
      <c r="AB4482" s="210">
        <v>37043</v>
      </c>
      <c r="AC4482" s="210">
        <v>37072</v>
      </c>
    </row>
    <row r="4483" spans="1:30" x14ac:dyDescent="0.2">
      <c r="A4483" s="44" t="str">
        <f t="shared" si="362"/>
        <v>US Natural Gas Financial</v>
      </c>
      <c r="B4483" s="44" t="str">
        <f t="shared" si="363"/>
        <v>US</v>
      </c>
      <c r="C4483" s="44" t="str">
        <f t="shared" si="364"/>
        <v>Natural Gas</v>
      </c>
      <c r="D4483" s="44" t="str">
        <f t="shared" si="365"/>
        <v>Financial</v>
      </c>
      <c r="E4483" s="44">
        <f>IF(VLOOKUP(S4483,'DD-Lookup'!$J$6:$L$50,3,FALSE)="Monthly",(YEAR(AC4483)-YEAR(AB4483))*12+MONTH(AC4483)-MONTH(AB4483)+1,(AC4483-AB4483+1))</f>
        <v>30</v>
      </c>
      <c r="F4483" s="225">
        <f t="shared" si="366"/>
        <v>300000</v>
      </c>
      <c r="G4483" s="214">
        <v>1249818</v>
      </c>
      <c r="H4483" s="210">
        <v>37026.554768518516</v>
      </c>
      <c r="I4483" t="s">
        <v>3246</v>
      </c>
      <c r="M4483" t="s">
        <v>3795</v>
      </c>
      <c r="N4483" t="s">
        <v>3247</v>
      </c>
      <c r="O4483" t="s">
        <v>3248</v>
      </c>
      <c r="P4483" s="211">
        <v>10000</v>
      </c>
      <c r="S4483" t="s">
        <v>3796</v>
      </c>
      <c r="T4483" t="s">
        <v>2685</v>
      </c>
      <c r="U4483" s="213">
        <v>4.6399999999999997</v>
      </c>
      <c r="V4483" t="s">
        <v>1397</v>
      </c>
      <c r="W4483" t="s">
        <v>3975</v>
      </c>
      <c r="X4483" t="s">
        <v>3250</v>
      </c>
      <c r="Y4483" t="s">
        <v>2803</v>
      </c>
      <c r="Z4483" t="s">
        <v>4117</v>
      </c>
      <c r="AA4483" t="s">
        <v>590</v>
      </c>
      <c r="AB4483" s="210">
        <v>37043.875</v>
      </c>
      <c r="AC4483" s="210">
        <v>37072.875</v>
      </c>
      <c r="AD4483">
        <f>(AC4483-AB4483+1)*SUM(P4483:Q4483)</f>
        <v>300000</v>
      </c>
    </row>
    <row r="4484" spans="1:30" x14ac:dyDescent="0.2">
      <c r="A4484" s="44" t="str">
        <f t="shared" si="362"/>
        <v>US Natural Gas Financial</v>
      </c>
      <c r="B4484" s="44" t="str">
        <f t="shared" si="363"/>
        <v>US</v>
      </c>
      <c r="C4484" s="44" t="str">
        <f t="shared" si="364"/>
        <v>Natural Gas</v>
      </c>
      <c r="D4484" s="44" t="str">
        <f t="shared" si="365"/>
        <v>Financial</v>
      </c>
      <c r="E4484" s="44">
        <f>IF(VLOOKUP(S4484,'DD-Lookup'!$J$6:$L$50,3,FALSE)="Monthly",(YEAR(AC4484)-YEAR(AB4484))*12+MONTH(AC4484)-MONTH(AB4484)+1,(AC4484-AB4484+1))</f>
        <v>30</v>
      </c>
      <c r="F4484" s="225">
        <f t="shared" si="366"/>
        <v>150000</v>
      </c>
      <c r="G4484" s="214">
        <v>1249819</v>
      </c>
      <c r="H4484" s="210">
        <v>37026.554861111108</v>
      </c>
      <c r="I4484" t="s">
        <v>3246</v>
      </c>
      <c r="M4484" t="s">
        <v>3795</v>
      </c>
      <c r="N4484" t="s">
        <v>3247</v>
      </c>
      <c r="O4484" t="s">
        <v>3248</v>
      </c>
      <c r="P4484" s="211">
        <v>5000</v>
      </c>
      <c r="S4484" t="s">
        <v>3796</v>
      </c>
      <c r="T4484" t="s">
        <v>2685</v>
      </c>
      <c r="U4484" s="213">
        <v>4.6399999999999997</v>
      </c>
      <c r="V4484" t="s">
        <v>3249</v>
      </c>
      <c r="W4484" t="s">
        <v>3975</v>
      </c>
      <c r="X4484" t="s">
        <v>3250</v>
      </c>
      <c r="Y4484" t="s">
        <v>2803</v>
      </c>
      <c r="Z4484" t="s">
        <v>4117</v>
      </c>
      <c r="AA4484" t="s">
        <v>591</v>
      </c>
      <c r="AB4484" s="210">
        <v>37043.875</v>
      </c>
      <c r="AC4484" s="210">
        <v>37072.875</v>
      </c>
      <c r="AD4484">
        <f>(AC4484-AB4484+1)*SUM(P4484:Q4484)</f>
        <v>150000</v>
      </c>
    </row>
    <row r="4485" spans="1:30" x14ac:dyDescent="0.2">
      <c r="A4485" s="44" t="str">
        <f t="shared" si="362"/>
        <v>US Natural Gas Financial</v>
      </c>
      <c r="B4485" s="44" t="str">
        <f t="shared" si="363"/>
        <v>US</v>
      </c>
      <c r="C4485" s="44" t="str">
        <f t="shared" si="364"/>
        <v>Natural Gas</v>
      </c>
      <c r="D4485" s="44" t="str">
        <f t="shared" si="365"/>
        <v>Financial</v>
      </c>
      <c r="E4485" s="44">
        <f>IF(VLOOKUP(S4485,'DD-Lookup'!$J$6:$L$50,3,FALSE)="Monthly",(YEAR(AC4485)-YEAR(AB4485))*12+MONTH(AC4485)-MONTH(AB4485)+1,(AC4485-AB4485+1))</f>
        <v>15</v>
      </c>
      <c r="F4485" s="225">
        <f t="shared" si="366"/>
        <v>150000</v>
      </c>
      <c r="G4485" s="214">
        <v>1249820</v>
      </c>
      <c r="H4485" s="210">
        <v>37026.554872685185</v>
      </c>
      <c r="I4485" t="s">
        <v>4237</v>
      </c>
      <c r="M4485" t="s">
        <v>3795</v>
      </c>
      <c r="N4485" t="s">
        <v>3247</v>
      </c>
      <c r="O4485" t="s">
        <v>135</v>
      </c>
      <c r="P4485" s="211">
        <v>10000</v>
      </c>
      <c r="S4485" t="s">
        <v>3796</v>
      </c>
      <c r="T4485" t="s">
        <v>2685</v>
      </c>
      <c r="U4485" s="213">
        <v>4.57</v>
      </c>
      <c r="V4485" t="s">
        <v>3423</v>
      </c>
      <c r="W4485" t="s">
        <v>3424</v>
      </c>
      <c r="X4485" t="s">
        <v>3425</v>
      </c>
      <c r="Y4485" t="s">
        <v>2803</v>
      </c>
      <c r="Z4485" t="s">
        <v>4117</v>
      </c>
      <c r="AA4485" t="s">
        <v>592</v>
      </c>
      <c r="AB4485" s="210">
        <v>37028.875</v>
      </c>
      <c r="AC4485" s="210">
        <v>37042.875</v>
      </c>
      <c r="AD4485">
        <f>(AC4485-AB4485+1)*SUM(P4485:Q4485)</f>
        <v>150000</v>
      </c>
    </row>
    <row r="4486" spans="1:30" x14ac:dyDescent="0.2">
      <c r="A4486" s="44" t="str">
        <f t="shared" si="362"/>
        <v>US Natural Gas Financial</v>
      </c>
      <c r="B4486" s="44" t="str">
        <f t="shared" si="363"/>
        <v>US</v>
      </c>
      <c r="C4486" s="44" t="str">
        <f t="shared" si="364"/>
        <v>Natural Gas</v>
      </c>
      <c r="D4486" s="44" t="str">
        <f t="shared" si="365"/>
        <v>Financial</v>
      </c>
      <c r="E4486" s="44">
        <f>IF(VLOOKUP(S4486,'DD-Lookup'!$J$6:$L$50,3,FALSE)="Monthly",(YEAR(AC4486)-YEAR(AB4486))*12+MONTH(AC4486)-MONTH(AB4486)+1,(AC4486-AB4486+1))</f>
        <v>153</v>
      </c>
      <c r="F4486" s="225">
        <f t="shared" si="366"/>
        <v>765000</v>
      </c>
      <c r="G4486" s="214">
        <v>1249823</v>
      </c>
      <c r="H4486" s="210">
        <v>37026.555127314816</v>
      </c>
      <c r="I4486" t="s">
        <v>1701</v>
      </c>
      <c r="M4486" t="s">
        <v>3795</v>
      </c>
      <c r="N4486" t="s">
        <v>3303</v>
      </c>
      <c r="O4486" t="s">
        <v>3688</v>
      </c>
      <c r="Q4486" s="211">
        <v>5000</v>
      </c>
      <c r="S4486" t="s">
        <v>3796</v>
      </c>
      <c r="T4486" t="s">
        <v>2685</v>
      </c>
      <c r="U4486" s="213">
        <v>-6.5000000000000002E-2</v>
      </c>
      <c r="V4486" t="s">
        <v>1703</v>
      </c>
      <c r="W4486" t="s">
        <v>3685</v>
      </c>
      <c r="X4486" t="s">
        <v>3686</v>
      </c>
      <c r="Y4486" t="s">
        <v>2803</v>
      </c>
      <c r="Z4486" t="s">
        <v>4117</v>
      </c>
      <c r="AA4486" t="s">
        <v>593</v>
      </c>
      <c r="AB4486" s="210">
        <v>37043</v>
      </c>
      <c r="AC4486" s="210">
        <v>37195</v>
      </c>
      <c r="AD4486">
        <f>(AC4486-AB4486+1)*SUM(P4486:Q4486)</f>
        <v>765000</v>
      </c>
    </row>
    <row r="4487" spans="1:30" x14ac:dyDescent="0.2">
      <c r="A4487" s="44" t="str">
        <f t="shared" si="362"/>
        <v>US Crude Financial</v>
      </c>
      <c r="B4487" s="44" t="str">
        <f t="shared" si="363"/>
        <v>US</v>
      </c>
      <c r="C4487" s="44" t="str">
        <f t="shared" si="364"/>
        <v>Crude</v>
      </c>
      <c r="D4487" s="44" t="str">
        <f t="shared" si="365"/>
        <v>Financial</v>
      </c>
      <c r="E4487" s="44">
        <f>IF(VLOOKUP(S4487,'DD-Lookup'!$J$6:$L$50,3,FALSE)="Monthly",(YEAR(AC4487)-YEAR(AB4487))*12+MONTH(AC4487)-MONTH(AB4487)+1,(AC4487-AB4487+1))</f>
        <v>1</v>
      </c>
      <c r="F4487" s="225">
        <f t="shared" si="366"/>
        <v>50000</v>
      </c>
      <c r="G4487" s="214">
        <v>1249822</v>
      </c>
      <c r="H4487" s="210">
        <v>37026.555127314816</v>
      </c>
      <c r="I4487" t="s">
        <v>3045</v>
      </c>
      <c r="M4487" t="s">
        <v>4216</v>
      </c>
      <c r="N4487" t="s">
        <v>3046</v>
      </c>
      <c r="O4487" t="s">
        <v>3047</v>
      </c>
      <c r="Q4487" s="211">
        <v>50000</v>
      </c>
      <c r="S4487" t="s">
        <v>3802</v>
      </c>
      <c r="T4487" t="s">
        <v>2685</v>
      </c>
      <c r="U4487" s="213">
        <v>29</v>
      </c>
      <c r="V4487" t="s">
        <v>1520</v>
      </c>
      <c r="W4487" t="s">
        <v>3049</v>
      </c>
      <c r="X4487" t="s">
        <v>3050</v>
      </c>
      <c r="Y4487" t="s">
        <v>2803</v>
      </c>
      <c r="Z4487" t="s">
        <v>4117</v>
      </c>
      <c r="AA4487" t="s">
        <v>594</v>
      </c>
      <c r="AB4487" s="210">
        <v>37043</v>
      </c>
      <c r="AC4487" s="210">
        <v>37072</v>
      </c>
    </row>
    <row r="4488" spans="1:30" x14ac:dyDescent="0.2">
      <c r="A4488" s="44" t="str">
        <f t="shared" si="362"/>
        <v>US Natural Gas Financial</v>
      </c>
      <c r="B4488" s="44" t="str">
        <f t="shared" si="363"/>
        <v>US</v>
      </c>
      <c r="C4488" s="44" t="str">
        <f t="shared" si="364"/>
        <v>Natural Gas</v>
      </c>
      <c r="D4488" s="44" t="str">
        <f t="shared" si="365"/>
        <v>Financial</v>
      </c>
      <c r="E4488" s="44">
        <f>IF(VLOOKUP(S4488,'DD-Lookup'!$J$6:$L$50,3,FALSE)="Monthly",(YEAR(AC4488)-YEAR(AB4488))*12+MONTH(AC4488)-MONTH(AB4488)+1,(AC4488-AB4488+1))</f>
        <v>30</v>
      </c>
      <c r="F4488" s="225">
        <f t="shared" si="366"/>
        <v>150000</v>
      </c>
      <c r="G4488" s="214">
        <v>1249824</v>
      </c>
      <c r="H4488" s="210">
        <v>37026.555243055554</v>
      </c>
      <c r="I4488" t="s">
        <v>3287</v>
      </c>
      <c r="M4488" t="s">
        <v>3795</v>
      </c>
      <c r="N4488" t="s">
        <v>3303</v>
      </c>
      <c r="O4488" t="s">
        <v>1341</v>
      </c>
      <c r="P4488" s="211">
        <v>5000</v>
      </c>
      <c r="S4488" t="s">
        <v>3796</v>
      </c>
      <c r="T4488" t="s">
        <v>2685</v>
      </c>
      <c r="U4488" s="213">
        <v>-0.80500000000000005</v>
      </c>
      <c r="V4488" t="s">
        <v>1146</v>
      </c>
      <c r="W4488" t="s">
        <v>1342</v>
      </c>
      <c r="X4488" t="s">
        <v>1343</v>
      </c>
      <c r="Y4488" t="s">
        <v>2803</v>
      </c>
      <c r="Z4488" t="s">
        <v>4117</v>
      </c>
      <c r="AA4488" t="s">
        <v>595</v>
      </c>
      <c r="AB4488" s="210">
        <v>37043.875</v>
      </c>
      <c r="AC4488" s="210">
        <v>37072.875</v>
      </c>
      <c r="AD4488">
        <f>(AC4488-AB4488+1)*SUM(P4488:Q4488)</f>
        <v>150000</v>
      </c>
    </row>
    <row r="4489" spans="1:30" x14ac:dyDescent="0.2">
      <c r="A4489" s="44" t="str">
        <f t="shared" si="362"/>
        <v>US Natural Gas Financial</v>
      </c>
      <c r="B4489" s="44" t="str">
        <f t="shared" si="363"/>
        <v>US</v>
      </c>
      <c r="C4489" s="44" t="str">
        <f t="shared" si="364"/>
        <v>Natural Gas</v>
      </c>
      <c r="D4489" s="44" t="str">
        <f t="shared" si="365"/>
        <v>Financial</v>
      </c>
      <c r="E4489" s="44">
        <f>IF(VLOOKUP(S4489,'DD-Lookup'!$J$6:$L$50,3,FALSE)="Monthly",(YEAR(AC4489)-YEAR(AB4489))*12+MONTH(AC4489)-MONTH(AB4489)+1,(AC4489-AB4489+1))</f>
        <v>153</v>
      </c>
      <c r="F4489" s="225">
        <f t="shared" si="366"/>
        <v>765000</v>
      </c>
      <c r="G4489" s="214">
        <v>1249825</v>
      </c>
      <c r="H4489" s="210">
        <v>37026.55541666667</v>
      </c>
      <c r="I4489" t="s">
        <v>2524</v>
      </c>
      <c r="M4489" t="s">
        <v>3795</v>
      </c>
      <c r="N4489" t="s">
        <v>3247</v>
      </c>
      <c r="O4489" t="s">
        <v>3430</v>
      </c>
      <c r="P4489" s="211">
        <v>5000</v>
      </c>
      <c r="S4489" t="s">
        <v>3796</v>
      </c>
      <c r="T4489" t="s">
        <v>2685</v>
      </c>
      <c r="U4489" s="213">
        <v>4.7300000000000004</v>
      </c>
      <c r="V4489" t="s">
        <v>2525</v>
      </c>
      <c r="W4489" t="s">
        <v>3975</v>
      </c>
      <c r="X4489" t="s">
        <v>3250</v>
      </c>
      <c r="Y4489" t="s">
        <v>2803</v>
      </c>
      <c r="Z4489" t="s">
        <v>4117</v>
      </c>
      <c r="AA4489" t="s">
        <v>596</v>
      </c>
      <c r="AB4489" s="210">
        <v>37043</v>
      </c>
      <c r="AC4489" s="210">
        <v>37195</v>
      </c>
      <c r="AD4489">
        <f>(AC4489-AB4489+1)*SUM(P4489:Q4489)</f>
        <v>765000</v>
      </c>
    </row>
    <row r="4490" spans="1:30" x14ac:dyDescent="0.2">
      <c r="A4490" s="44" t="str">
        <f t="shared" si="362"/>
        <v xml:space="preserve"> Metals Financial</v>
      </c>
      <c r="B4490" s="44" t="str">
        <f t="shared" si="363"/>
        <v/>
      </c>
      <c r="C4490" s="44" t="str">
        <f t="shared" si="364"/>
        <v>Metals</v>
      </c>
      <c r="D4490" s="44" t="str">
        <f t="shared" si="365"/>
        <v>Financial</v>
      </c>
      <c r="E4490" s="44">
        <f>IF(VLOOKUP(S4490,'DD-Lookup'!$J$6:$L$50,3,FALSE)="Monthly",(YEAR(AC4490)-YEAR(AB4490))*12+MONTH(AC4490)-MONTH(AB4490)+1,(AC4490-AB4490+1))</f>
        <v>1</v>
      </c>
      <c r="F4490" s="225">
        <f t="shared" si="366"/>
        <v>5</v>
      </c>
      <c r="G4490" s="214">
        <v>1249826</v>
      </c>
      <c r="H4490" s="210">
        <v>37026.555462962962</v>
      </c>
      <c r="I4490" t="s">
        <v>2880</v>
      </c>
      <c r="M4490" t="s">
        <v>3801</v>
      </c>
      <c r="N4490" t="s">
        <v>2682</v>
      </c>
      <c r="O4490" t="s">
        <v>2683</v>
      </c>
      <c r="P4490" s="211">
        <v>5</v>
      </c>
      <c r="S4490" t="s">
        <v>2684</v>
      </c>
      <c r="T4490" t="s">
        <v>2685</v>
      </c>
      <c r="U4490" s="213">
        <v>1666</v>
      </c>
      <c r="V4490" t="s">
        <v>2980</v>
      </c>
      <c r="W4490" t="s">
        <v>540</v>
      </c>
      <c r="X4490" t="s">
        <v>2688</v>
      </c>
      <c r="Y4490" t="s">
        <v>2689</v>
      </c>
      <c r="Z4490" t="s">
        <v>2690</v>
      </c>
      <c r="AA4490">
        <v>2130837</v>
      </c>
    </row>
    <row r="4491" spans="1:30" x14ac:dyDescent="0.2">
      <c r="A4491" s="44" t="str">
        <f t="shared" ref="A4491:A4554" si="367">B4491&amp;" "&amp;C4491&amp;" "&amp;D4491</f>
        <v xml:space="preserve"> Metals Financial</v>
      </c>
      <c r="B4491" s="44" t="str">
        <f t="shared" ref="B4491:B4554" si="368">IF((LEFT(N4491,2)="US"),"US","")</f>
        <v/>
      </c>
      <c r="C4491" s="44" t="str">
        <f t="shared" ref="C4491:C4554" si="369">M4491</f>
        <v>Metals</v>
      </c>
      <c r="D4491" s="44" t="str">
        <f t="shared" ref="D4491:D4554" si="370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25">
        <f t="shared" ref="F4491:F4554" si="371">E4491*SUM(P4491:Q4491)</f>
        <v>5</v>
      </c>
      <c r="G4491" s="214">
        <v>1249828</v>
      </c>
      <c r="H4491" s="210">
        <v>37026.555601851855</v>
      </c>
      <c r="I4491" t="s">
        <v>2880</v>
      </c>
      <c r="M4491" t="s">
        <v>3801</v>
      </c>
      <c r="N4491" t="s">
        <v>2782</v>
      </c>
      <c r="O4491" t="s">
        <v>2783</v>
      </c>
      <c r="P4491" s="211">
        <v>5</v>
      </c>
      <c r="S4491" t="s">
        <v>2684</v>
      </c>
      <c r="T4491" t="s">
        <v>2685</v>
      </c>
      <c r="U4491" s="213">
        <v>1511.5</v>
      </c>
      <c r="V4491" t="s">
        <v>2980</v>
      </c>
      <c r="W4491" t="s">
        <v>540</v>
      </c>
      <c r="X4491" t="s">
        <v>2688</v>
      </c>
      <c r="Y4491" t="s">
        <v>2689</v>
      </c>
      <c r="Z4491" t="s">
        <v>2690</v>
      </c>
      <c r="AA4491">
        <v>2130835</v>
      </c>
    </row>
    <row r="4492" spans="1:30" x14ac:dyDescent="0.2">
      <c r="A4492" s="44" t="str">
        <f t="shared" si="367"/>
        <v>US Natural Gas Financial</v>
      </c>
      <c r="B4492" s="44" t="str">
        <f t="shared" si="368"/>
        <v>US</v>
      </c>
      <c r="C4492" s="44" t="str">
        <f t="shared" si="369"/>
        <v>Natural Gas</v>
      </c>
      <c r="D4492" s="44" t="str">
        <f t="shared" si="370"/>
        <v>Financial</v>
      </c>
      <c r="E4492" s="44">
        <f>IF(VLOOKUP(S4492,'DD-Lookup'!$J$6:$L$50,3,FALSE)="Monthly",(YEAR(AC4492)-YEAR(AB4492))*12+MONTH(AC4492)-MONTH(AB4492)+1,(AC4492-AB4492+1))</f>
        <v>30</v>
      </c>
      <c r="F4492" s="225">
        <f t="shared" si="371"/>
        <v>3000</v>
      </c>
      <c r="G4492" s="214">
        <v>1249829</v>
      </c>
      <c r="H4492" s="210">
        <v>37026.555625000001</v>
      </c>
      <c r="I4492" t="s">
        <v>3324</v>
      </c>
      <c r="M4492" t="s">
        <v>3795</v>
      </c>
      <c r="N4492" t="s">
        <v>1485</v>
      </c>
      <c r="O4492" t="s">
        <v>190</v>
      </c>
      <c r="Q4492" s="211">
        <v>100</v>
      </c>
      <c r="S4492" t="s">
        <v>1215</v>
      </c>
      <c r="T4492" t="s">
        <v>2685</v>
      </c>
      <c r="U4492" s="213">
        <v>0.1275</v>
      </c>
      <c r="V4492" t="s">
        <v>1476</v>
      </c>
      <c r="W4492" t="s">
        <v>1216</v>
      </c>
      <c r="X4492" t="s">
        <v>1217</v>
      </c>
      <c r="Y4492" t="s">
        <v>2803</v>
      </c>
      <c r="Z4492" t="s">
        <v>4117</v>
      </c>
      <c r="AA4492" t="s">
        <v>597</v>
      </c>
      <c r="AB4492" s="210">
        <v>37043</v>
      </c>
      <c r="AC4492" s="210">
        <v>37072</v>
      </c>
      <c r="AD4492">
        <f>(AC4492-AB4492+1)*SUM(P4492:Q4492)</f>
        <v>3000</v>
      </c>
    </row>
    <row r="4493" spans="1:30" x14ac:dyDescent="0.2">
      <c r="A4493" s="44" t="str">
        <f t="shared" si="367"/>
        <v>US Natural Gas Financial</v>
      </c>
      <c r="B4493" s="44" t="str">
        <f t="shared" si="368"/>
        <v>US</v>
      </c>
      <c r="C4493" s="44" t="str">
        <f t="shared" si="369"/>
        <v>Natural Gas</v>
      </c>
      <c r="D4493" s="44" t="str">
        <f t="shared" si="370"/>
        <v>Financial</v>
      </c>
      <c r="E4493" s="44">
        <f>IF(VLOOKUP(S4493,'DD-Lookup'!$J$6:$L$50,3,FALSE)="Monthly",(YEAR(AC4493)-YEAR(AB4493))*12+MONTH(AC4493)-MONTH(AB4493)+1,(AC4493-AB4493+1))</f>
        <v>15</v>
      </c>
      <c r="F4493" s="225">
        <f t="shared" si="371"/>
        <v>225000</v>
      </c>
      <c r="G4493" s="214">
        <v>1249831</v>
      </c>
      <c r="H4493" s="210">
        <v>37026.55574074074</v>
      </c>
      <c r="I4493" t="s">
        <v>1195</v>
      </c>
      <c r="M4493" t="s">
        <v>3795</v>
      </c>
      <c r="N4493" t="s">
        <v>3247</v>
      </c>
      <c r="O4493" t="s">
        <v>135</v>
      </c>
      <c r="P4493" s="211">
        <v>15000</v>
      </c>
      <c r="S4493" t="s">
        <v>3796</v>
      </c>
      <c r="T4493" t="s">
        <v>2685</v>
      </c>
      <c r="U4493" s="213">
        <v>4.5599999999999996</v>
      </c>
      <c r="V4493" t="s">
        <v>1196</v>
      </c>
      <c r="W4493" t="s">
        <v>3424</v>
      </c>
      <c r="X4493" t="s">
        <v>3425</v>
      </c>
      <c r="Y4493" t="s">
        <v>2803</v>
      </c>
      <c r="Z4493" t="s">
        <v>4117</v>
      </c>
      <c r="AA4493" t="s">
        <v>598</v>
      </c>
      <c r="AB4493" s="210">
        <v>37028.875</v>
      </c>
      <c r="AC4493" s="210">
        <v>37042.875</v>
      </c>
      <c r="AD4493">
        <f>(AC4493-AB4493+1)*SUM(P4493:Q4493)</f>
        <v>225000</v>
      </c>
    </row>
    <row r="4494" spans="1:30" x14ac:dyDescent="0.2">
      <c r="A4494" s="44" t="str">
        <f t="shared" si="367"/>
        <v>US Natural Gas Financial</v>
      </c>
      <c r="B4494" s="44" t="str">
        <f t="shared" si="368"/>
        <v>US</v>
      </c>
      <c r="C4494" s="44" t="str">
        <f t="shared" si="369"/>
        <v>Natural Gas</v>
      </c>
      <c r="D4494" s="44" t="str">
        <f t="shared" si="370"/>
        <v>Financial</v>
      </c>
      <c r="E4494" s="44">
        <f>IF(VLOOKUP(S4494,'DD-Lookup'!$J$6:$L$50,3,FALSE)="Monthly",(YEAR(AC4494)-YEAR(AB4494))*12+MONTH(AC4494)-MONTH(AB4494)+1,(AC4494-AB4494+1))</f>
        <v>153</v>
      </c>
      <c r="F4494" s="225">
        <f t="shared" si="371"/>
        <v>3060000</v>
      </c>
      <c r="G4494" s="214">
        <v>1249832</v>
      </c>
      <c r="H4494" s="210">
        <v>37026.555879629632</v>
      </c>
      <c r="I4494" t="s">
        <v>3429</v>
      </c>
      <c r="M4494" t="s">
        <v>3795</v>
      </c>
      <c r="N4494" t="s">
        <v>3303</v>
      </c>
      <c r="O4494" t="s">
        <v>2012</v>
      </c>
      <c r="Q4494" s="211">
        <v>20000</v>
      </c>
      <c r="S4494" t="s">
        <v>3796</v>
      </c>
      <c r="T4494" t="s">
        <v>2685</v>
      </c>
      <c r="U4494" s="213">
        <v>3.5000000000000003E-2</v>
      </c>
      <c r="V4494" t="s">
        <v>3431</v>
      </c>
      <c r="W4494" t="s">
        <v>1070</v>
      </c>
      <c r="X4494" t="s">
        <v>1071</v>
      </c>
      <c r="Y4494" t="s">
        <v>2803</v>
      </c>
      <c r="Z4494" t="s">
        <v>4117</v>
      </c>
      <c r="AA4494" t="s">
        <v>599</v>
      </c>
      <c r="AB4494" s="210">
        <v>37043</v>
      </c>
      <c r="AC4494" s="210">
        <v>37195</v>
      </c>
      <c r="AD4494">
        <f>(AC4494-AB4494+1)*SUM(P4494:Q4494)</f>
        <v>3060000</v>
      </c>
    </row>
    <row r="4495" spans="1:30" x14ac:dyDescent="0.2">
      <c r="A4495" s="44" t="str">
        <f t="shared" si="367"/>
        <v>US Natural Gas Financial</v>
      </c>
      <c r="B4495" s="44" t="str">
        <f t="shared" si="368"/>
        <v>US</v>
      </c>
      <c r="C4495" s="44" t="str">
        <f t="shared" si="369"/>
        <v>Natural Gas</v>
      </c>
      <c r="D4495" s="44" t="str">
        <f t="shared" si="370"/>
        <v>Financial</v>
      </c>
      <c r="E4495" s="44">
        <f>IF(VLOOKUP(S4495,'DD-Lookup'!$J$6:$L$50,3,FALSE)="Monthly",(YEAR(AC4495)-YEAR(AB4495))*12+MONTH(AC4495)-MONTH(AB4495)+1,(AC4495-AB4495+1))</f>
        <v>30</v>
      </c>
      <c r="F4495" s="225">
        <f t="shared" si="371"/>
        <v>3000</v>
      </c>
      <c r="G4495" s="214">
        <v>1249833</v>
      </c>
      <c r="H4495" s="210">
        <v>37026.555949074071</v>
      </c>
      <c r="I4495" t="s">
        <v>3324</v>
      </c>
      <c r="M4495" t="s">
        <v>3795</v>
      </c>
      <c r="N4495" t="s">
        <v>1485</v>
      </c>
      <c r="O4495" t="s">
        <v>1486</v>
      </c>
      <c r="Q4495" s="211">
        <v>100</v>
      </c>
      <c r="S4495" t="s">
        <v>1215</v>
      </c>
      <c r="T4495" t="s">
        <v>2685</v>
      </c>
      <c r="U4495" s="213">
        <v>5.5E-2</v>
      </c>
      <c r="V4495" t="s">
        <v>1610</v>
      </c>
      <c r="W4495" t="s">
        <v>1216</v>
      </c>
      <c r="X4495" t="s">
        <v>1217</v>
      </c>
      <c r="Y4495" t="s">
        <v>2803</v>
      </c>
      <c r="Z4495" t="s">
        <v>4117</v>
      </c>
      <c r="AA4495" t="s">
        <v>600</v>
      </c>
      <c r="AB4495" s="210">
        <v>37043</v>
      </c>
      <c r="AC4495" s="210">
        <v>37072</v>
      </c>
      <c r="AD4495">
        <f>(AC4495-AB4495+1)*SUM(P4495:Q4495)</f>
        <v>3000</v>
      </c>
    </row>
    <row r="4496" spans="1:30" x14ac:dyDescent="0.2">
      <c r="A4496" s="44" t="str">
        <f t="shared" si="367"/>
        <v>US Power Physical</v>
      </c>
      <c r="B4496" s="44" t="str">
        <f t="shared" si="368"/>
        <v>US</v>
      </c>
      <c r="C4496" s="44" t="str">
        <f t="shared" si="369"/>
        <v>Power</v>
      </c>
      <c r="D4496" s="44" t="str">
        <f t="shared" si="370"/>
        <v>Physical</v>
      </c>
      <c r="E4496" s="44">
        <f>IF(VLOOKUP(S4496,'DD-Lookup'!$J$6:$L$50,3,FALSE)="Monthly",(YEAR(AC4496)-YEAR(AB4496))*12+MONTH(AC4496)-MONTH(AB4496)+1,(AC4496-AB4496+1))</f>
        <v>2</v>
      </c>
      <c r="F4496" s="225">
        <f t="shared" si="371"/>
        <v>100</v>
      </c>
      <c r="G4496" s="214">
        <v>1249835</v>
      </c>
      <c r="H4496" s="210">
        <v>37026.556064814817</v>
      </c>
      <c r="I4496" t="s">
        <v>3086</v>
      </c>
      <c r="M4496" t="s">
        <v>3886</v>
      </c>
      <c r="N4496" t="s">
        <v>3096</v>
      </c>
      <c r="O4496" t="s">
        <v>3509</v>
      </c>
      <c r="Q4496" s="211">
        <v>50</v>
      </c>
      <c r="S4496" t="s">
        <v>3794</v>
      </c>
      <c r="T4496" t="s">
        <v>2685</v>
      </c>
      <c r="U4496" s="213">
        <v>44</v>
      </c>
      <c r="V4496" t="s">
        <v>3185</v>
      </c>
      <c r="W4496" t="s">
        <v>3108</v>
      </c>
      <c r="X4496" t="s">
        <v>3109</v>
      </c>
      <c r="Y4496" t="s">
        <v>3074</v>
      </c>
      <c r="Z4496" t="s">
        <v>4112</v>
      </c>
      <c r="AA4496">
        <v>611756.1</v>
      </c>
      <c r="AB4496" s="210">
        <v>37028.875</v>
      </c>
      <c r="AC4496" s="210">
        <v>37029.875</v>
      </c>
    </row>
    <row r="4497" spans="1:30" x14ac:dyDescent="0.2">
      <c r="A4497" s="44" t="str">
        <f t="shared" si="367"/>
        <v>US Natural Gas Financial</v>
      </c>
      <c r="B4497" s="44" t="str">
        <f t="shared" si="368"/>
        <v>US</v>
      </c>
      <c r="C4497" s="44" t="str">
        <f t="shared" si="369"/>
        <v>Natural Gas</v>
      </c>
      <c r="D4497" s="44" t="str">
        <f t="shared" si="370"/>
        <v>Financial</v>
      </c>
      <c r="E4497" s="44">
        <f>IF(VLOOKUP(S4497,'DD-Lookup'!$J$6:$L$50,3,FALSE)="Monthly",(YEAR(AC4497)-YEAR(AB4497))*12+MONTH(AC4497)-MONTH(AB4497)+1,(AC4497-AB4497+1))</f>
        <v>153</v>
      </c>
      <c r="F4497" s="225">
        <f t="shared" si="371"/>
        <v>765000</v>
      </c>
      <c r="G4497" s="214">
        <v>1249837</v>
      </c>
      <c r="H4497" s="210">
        <v>37026.556192129632</v>
      </c>
      <c r="I4497" t="s">
        <v>3429</v>
      </c>
      <c r="M4497" t="s">
        <v>3795</v>
      </c>
      <c r="N4497" t="s">
        <v>3303</v>
      </c>
      <c r="O4497" t="s">
        <v>436</v>
      </c>
      <c r="P4497" s="211">
        <v>5000</v>
      </c>
      <c r="S4497" t="s">
        <v>3796</v>
      </c>
      <c r="T4497" t="s">
        <v>2685</v>
      </c>
      <c r="U4497" s="213">
        <v>-0.13750000000000001</v>
      </c>
      <c r="V4497" t="s">
        <v>3431</v>
      </c>
      <c r="W4497" t="s">
        <v>1179</v>
      </c>
      <c r="X4497" t="s">
        <v>1180</v>
      </c>
      <c r="Y4497" t="s">
        <v>2803</v>
      </c>
      <c r="Z4497" t="s">
        <v>4117</v>
      </c>
      <c r="AA4497" t="s">
        <v>601</v>
      </c>
      <c r="AB4497" s="210">
        <v>37043</v>
      </c>
      <c r="AC4497" s="210">
        <v>37195</v>
      </c>
      <c r="AD4497">
        <f>(AC4497-AB4497+1)*SUM(P4497:Q4497)</f>
        <v>765000</v>
      </c>
    </row>
    <row r="4498" spans="1:30" x14ac:dyDescent="0.2">
      <c r="A4498" s="44" t="str">
        <f t="shared" si="367"/>
        <v>US Natural Gas Financial</v>
      </c>
      <c r="B4498" s="44" t="str">
        <f t="shared" si="368"/>
        <v>US</v>
      </c>
      <c r="C4498" s="44" t="str">
        <f t="shared" si="369"/>
        <v>Natural Gas</v>
      </c>
      <c r="D4498" s="44" t="str">
        <f t="shared" si="370"/>
        <v>Financial</v>
      </c>
      <c r="E4498" s="44">
        <f>IF(VLOOKUP(S4498,'DD-Lookup'!$J$6:$L$50,3,FALSE)="Monthly",(YEAR(AC4498)-YEAR(AB4498))*12+MONTH(AC4498)-MONTH(AB4498)+1,(AC4498-AB4498+1))</f>
        <v>15</v>
      </c>
      <c r="F4498" s="225">
        <f t="shared" si="371"/>
        <v>225000</v>
      </c>
      <c r="G4498" s="214">
        <v>1249838</v>
      </c>
      <c r="H4498" s="210">
        <v>37026.556296296294</v>
      </c>
      <c r="I4498" t="s">
        <v>3324</v>
      </c>
      <c r="M4498" t="s">
        <v>3795</v>
      </c>
      <c r="N4498" t="s">
        <v>3247</v>
      </c>
      <c r="O4498" t="s">
        <v>135</v>
      </c>
      <c r="P4498" s="211">
        <v>15000</v>
      </c>
      <c r="S4498" t="s">
        <v>3796</v>
      </c>
      <c r="T4498" t="s">
        <v>2685</v>
      </c>
      <c r="U4498" s="213">
        <v>4.5549999999999997</v>
      </c>
      <c r="V4498" t="s">
        <v>602</v>
      </c>
      <c r="W4498" t="s">
        <v>3424</v>
      </c>
      <c r="X4498" t="s">
        <v>3425</v>
      </c>
      <c r="Y4498" t="s">
        <v>2803</v>
      </c>
      <c r="Z4498" t="s">
        <v>4117</v>
      </c>
      <c r="AA4498" t="s">
        <v>603</v>
      </c>
      <c r="AB4498" s="210">
        <v>37028.875</v>
      </c>
      <c r="AC4498" s="210">
        <v>37042.875</v>
      </c>
      <c r="AD4498">
        <f>(AC4498-AB4498+1)*SUM(P4498:Q4498)</f>
        <v>225000</v>
      </c>
    </row>
    <row r="4499" spans="1:30" x14ac:dyDescent="0.2">
      <c r="A4499" s="44" t="str">
        <f t="shared" si="367"/>
        <v>US Natural Gas Financial</v>
      </c>
      <c r="B4499" s="44" t="str">
        <f t="shared" si="368"/>
        <v>US</v>
      </c>
      <c r="C4499" s="44" t="str">
        <f t="shared" si="369"/>
        <v>Natural Gas</v>
      </c>
      <c r="D4499" s="44" t="str">
        <f t="shared" si="370"/>
        <v>Financial</v>
      </c>
      <c r="E4499" s="44">
        <f>IF(VLOOKUP(S4499,'DD-Lookup'!$J$6:$L$50,3,FALSE)="Monthly",(YEAR(AC4499)-YEAR(AB4499))*12+MONTH(AC4499)-MONTH(AB4499)+1,(AC4499-AB4499+1))</f>
        <v>153</v>
      </c>
      <c r="F4499" s="225">
        <f t="shared" si="371"/>
        <v>765000</v>
      </c>
      <c r="G4499" s="214">
        <v>1249839</v>
      </c>
      <c r="H4499" s="210">
        <v>37026.556342592594</v>
      </c>
      <c r="I4499" t="s">
        <v>1701</v>
      </c>
      <c r="M4499" t="s">
        <v>3795</v>
      </c>
      <c r="N4499" t="s">
        <v>3303</v>
      </c>
      <c r="O4499" t="s">
        <v>3688</v>
      </c>
      <c r="Q4499" s="211">
        <v>5000</v>
      </c>
      <c r="S4499" t="s">
        <v>3796</v>
      </c>
      <c r="T4499" t="s">
        <v>2685</v>
      </c>
      <c r="U4499" s="213">
        <v>-6.5000000000000002E-2</v>
      </c>
      <c r="V4499" t="s">
        <v>1703</v>
      </c>
      <c r="W4499" t="s">
        <v>3685</v>
      </c>
      <c r="X4499" t="s">
        <v>3686</v>
      </c>
      <c r="Y4499" t="s">
        <v>2803</v>
      </c>
      <c r="Z4499" t="s">
        <v>4117</v>
      </c>
      <c r="AA4499" t="s">
        <v>604</v>
      </c>
      <c r="AB4499" s="210">
        <v>37043</v>
      </c>
      <c r="AC4499" s="210">
        <v>37195</v>
      </c>
      <c r="AD4499">
        <f>(AC4499-AB4499+1)*SUM(P4499:Q4499)</f>
        <v>765000</v>
      </c>
    </row>
    <row r="4500" spans="1:30" x14ac:dyDescent="0.2">
      <c r="A4500" s="44" t="str">
        <f t="shared" si="367"/>
        <v>US Natural Gas Physical</v>
      </c>
      <c r="B4500" s="44" t="str">
        <f t="shared" si="368"/>
        <v>US</v>
      </c>
      <c r="C4500" s="44" t="str">
        <f t="shared" si="369"/>
        <v>Natural Gas</v>
      </c>
      <c r="D4500" s="44" t="str">
        <f t="shared" si="370"/>
        <v>Physical</v>
      </c>
      <c r="E4500" s="44">
        <f>IF(VLOOKUP(S4500,'DD-Lookup'!$J$6:$L$50,3,FALSE)="Monthly",(YEAR(AC4500)-YEAR(AB4500))*12+MONTH(AC4500)-MONTH(AB4500)+1,(AC4500-AB4500+1))</f>
        <v>1</v>
      </c>
      <c r="F4500" s="225">
        <f t="shared" si="371"/>
        <v>10000</v>
      </c>
      <c r="G4500" s="214">
        <v>1249840</v>
      </c>
      <c r="H4500" s="210">
        <v>37026.55641203704</v>
      </c>
      <c r="I4500" t="s">
        <v>3334</v>
      </c>
      <c r="M4500" t="s">
        <v>3795</v>
      </c>
      <c r="N4500" t="s">
        <v>3275</v>
      </c>
      <c r="O4500" t="s">
        <v>399</v>
      </c>
      <c r="P4500" s="211">
        <v>10000</v>
      </c>
      <c r="S4500" t="s">
        <v>3796</v>
      </c>
      <c r="T4500" t="s">
        <v>2685</v>
      </c>
      <c r="U4500" s="213">
        <v>4.57</v>
      </c>
      <c r="V4500" t="s">
        <v>3463</v>
      </c>
      <c r="W4500" t="s">
        <v>3459</v>
      </c>
      <c r="X4500" t="s">
        <v>3460</v>
      </c>
      <c r="Y4500" t="s">
        <v>3280</v>
      </c>
      <c r="Z4500" t="s">
        <v>4117</v>
      </c>
      <c r="AA4500">
        <v>790943</v>
      </c>
      <c r="AB4500" s="210">
        <v>37028.875</v>
      </c>
      <c r="AC4500" s="210">
        <v>37028.875</v>
      </c>
    </row>
    <row r="4501" spans="1:30" x14ac:dyDescent="0.2">
      <c r="A4501" s="44" t="str">
        <f t="shared" si="367"/>
        <v>US Natural Gas Financial</v>
      </c>
      <c r="B4501" s="44" t="str">
        <f t="shared" si="368"/>
        <v>US</v>
      </c>
      <c r="C4501" s="44" t="str">
        <f t="shared" si="369"/>
        <v>Natural Gas</v>
      </c>
      <c r="D4501" s="44" t="str">
        <f t="shared" si="370"/>
        <v>Financial</v>
      </c>
      <c r="E4501" s="44">
        <f>IF(VLOOKUP(S4501,'DD-Lookup'!$J$6:$L$50,3,FALSE)="Monthly",(YEAR(AC4501)-YEAR(AB4501))*12+MONTH(AC4501)-MONTH(AB4501)+1,(AC4501-AB4501+1))</f>
        <v>151</v>
      </c>
      <c r="F4501" s="225">
        <f t="shared" si="371"/>
        <v>755000</v>
      </c>
      <c r="G4501" s="214">
        <v>1249841</v>
      </c>
      <c r="H4501" s="210">
        <v>37026.556423611109</v>
      </c>
      <c r="I4501" t="s">
        <v>3246</v>
      </c>
      <c r="M4501" t="s">
        <v>3795</v>
      </c>
      <c r="N4501" t="s">
        <v>3247</v>
      </c>
      <c r="O4501" t="s">
        <v>3346</v>
      </c>
      <c r="P4501" s="211">
        <v>5000</v>
      </c>
      <c r="S4501" t="s">
        <v>3796</v>
      </c>
      <c r="T4501" t="s">
        <v>2685</v>
      </c>
      <c r="U4501" s="213">
        <v>5.0199999999999996</v>
      </c>
      <c r="V4501" t="s">
        <v>1466</v>
      </c>
      <c r="W4501" t="s">
        <v>3975</v>
      </c>
      <c r="X4501" t="s">
        <v>3250</v>
      </c>
      <c r="Y4501" t="s">
        <v>2803</v>
      </c>
      <c r="Z4501" t="s">
        <v>4117</v>
      </c>
      <c r="AA4501" t="s">
        <v>605</v>
      </c>
      <c r="AB4501" s="210">
        <v>37196</v>
      </c>
      <c r="AC4501" s="210">
        <v>37346</v>
      </c>
      <c r="AD4501">
        <f>(AC4501-AB4501+1)*SUM(P4501:Q4501)</f>
        <v>755000</v>
      </c>
    </row>
    <row r="4502" spans="1:30" x14ac:dyDescent="0.2">
      <c r="A4502" s="44" t="str">
        <f t="shared" si="367"/>
        <v>US Power Physical</v>
      </c>
      <c r="B4502" s="44" t="str">
        <f t="shared" si="368"/>
        <v>US</v>
      </c>
      <c r="C4502" s="44" t="str">
        <f t="shared" si="369"/>
        <v>Power</v>
      </c>
      <c r="D4502" s="44" t="str">
        <f t="shared" si="370"/>
        <v>Physical</v>
      </c>
      <c r="E4502" s="44">
        <f>IF(VLOOKUP(S4502,'DD-Lookup'!$J$6:$L$50,3,FALSE)="Monthly",(YEAR(AC4502)-YEAR(AB4502))*12+MONTH(AC4502)-MONTH(AB4502)+1,(AC4502-AB4502+1))</f>
        <v>2</v>
      </c>
      <c r="F4502" s="225">
        <f t="shared" si="371"/>
        <v>100</v>
      </c>
      <c r="G4502" s="214">
        <v>1249842</v>
      </c>
      <c r="H4502" s="210">
        <v>37026.556458333333</v>
      </c>
      <c r="I4502" t="s">
        <v>3086</v>
      </c>
      <c r="M4502" t="s">
        <v>3886</v>
      </c>
      <c r="N4502" t="s">
        <v>3096</v>
      </c>
      <c r="O4502" t="s">
        <v>3509</v>
      </c>
      <c r="Q4502" s="211">
        <v>50</v>
      </c>
      <c r="S4502" t="s">
        <v>3794</v>
      </c>
      <c r="T4502" t="s">
        <v>2685</v>
      </c>
      <c r="U4502" s="213">
        <v>44</v>
      </c>
      <c r="V4502" t="s">
        <v>3185</v>
      </c>
      <c r="W4502" t="s">
        <v>3108</v>
      </c>
      <c r="X4502" t="s">
        <v>3109</v>
      </c>
      <c r="Y4502" t="s">
        <v>3074</v>
      </c>
      <c r="Z4502" t="s">
        <v>4112</v>
      </c>
      <c r="AA4502">
        <v>611757.1</v>
      </c>
      <c r="AB4502" s="210">
        <v>37028.875</v>
      </c>
      <c r="AC4502" s="210">
        <v>37029.875</v>
      </c>
    </row>
    <row r="4503" spans="1:30" x14ac:dyDescent="0.2">
      <c r="A4503" s="44" t="str">
        <f t="shared" si="367"/>
        <v>US Natural Gas Financial</v>
      </c>
      <c r="B4503" s="44" t="str">
        <f t="shared" si="368"/>
        <v>US</v>
      </c>
      <c r="C4503" s="44" t="str">
        <f t="shared" si="369"/>
        <v>Natural Gas</v>
      </c>
      <c r="D4503" s="44" t="str">
        <f t="shared" si="370"/>
        <v>Financial</v>
      </c>
      <c r="E4503" s="44">
        <f>IF(VLOOKUP(S4503,'DD-Lookup'!$J$6:$L$50,3,FALSE)="Monthly",(YEAR(AC4503)-YEAR(AB4503))*12+MONTH(AC4503)-MONTH(AB4503)+1,(AC4503-AB4503+1))</f>
        <v>30</v>
      </c>
      <c r="F4503" s="225">
        <f t="shared" si="371"/>
        <v>3000</v>
      </c>
      <c r="G4503" s="214">
        <v>1249843</v>
      </c>
      <c r="H4503" s="210">
        <v>37026.556562500002</v>
      </c>
      <c r="I4503" t="s">
        <v>3246</v>
      </c>
      <c r="M4503" t="s">
        <v>3795</v>
      </c>
      <c r="N4503" t="s">
        <v>1213</v>
      </c>
      <c r="O4503" t="s">
        <v>1214</v>
      </c>
      <c r="P4503" s="211">
        <v>100</v>
      </c>
      <c r="S4503" t="s">
        <v>1215</v>
      </c>
      <c r="T4503" t="s">
        <v>2685</v>
      </c>
      <c r="U4503" s="213">
        <v>6.25E-2</v>
      </c>
      <c r="V4503" t="s">
        <v>2106</v>
      </c>
      <c r="W4503" t="s">
        <v>1216</v>
      </c>
      <c r="X4503" t="s">
        <v>1217</v>
      </c>
      <c r="Y4503" t="s">
        <v>2803</v>
      </c>
      <c r="Z4503" t="s">
        <v>4117</v>
      </c>
      <c r="AA4503" t="s">
        <v>606</v>
      </c>
      <c r="AB4503" s="210">
        <v>37043</v>
      </c>
      <c r="AC4503" s="210">
        <v>37072</v>
      </c>
      <c r="AD4503">
        <f>(AC4503-AB4503+1)*SUM(P4503:Q4503)</f>
        <v>3000</v>
      </c>
    </row>
    <row r="4504" spans="1:30" x14ac:dyDescent="0.2">
      <c r="A4504" s="44" t="str">
        <f t="shared" si="367"/>
        <v>US Natural Gas Physical</v>
      </c>
      <c r="B4504" s="44" t="str">
        <f t="shared" si="368"/>
        <v>US</v>
      </c>
      <c r="C4504" s="44" t="str">
        <f t="shared" si="369"/>
        <v>Natural Gas</v>
      </c>
      <c r="D4504" s="44" t="str">
        <f t="shared" si="370"/>
        <v>Physical</v>
      </c>
      <c r="E4504" s="44">
        <f>IF(VLOOKUP(S4504,'DD-Lookup'!$J$6:$L$50,3,FALSE)="Monthly",(YEAR(AC4504)-YEAR(AB4504))*12+MONTH(AC4504)-MONTH(AB4504)+1,(AC4504-AB4504+1))</f>
        <v>1</v>
      </c>
      <c r="F4504" s="225">
        <f t="shared" si="371"/>
        <v>500</v>
      </c>
      <c r="G4504" s="214">
        <v>1249845</v>
      </c>
      <c r="H4504" s="210">
        <v>37026.556597222225</v>
      </c>
      <c r="I4504" t="s">
        <v>3479</v>
      </c>
      <c r="M4504" t="s">
        <v>3795</v>
      </c>
      <c r="N4504" t="s">
        <v>3275</v>
      </c>
      <c r="O4504" t="s">
        <v>607</v>
      </c>
      <c r="P4504" s="211">
        <v>500</v>
      </c>
      <c r="S4504" t="s">
        <v>3796</v>
      </c>
      <c r="T4504" t="s">
        <v>2685</v>
      </c>
      <c r="U4504" s="213">
        <v>4.4375</v>
      </c>
      <c r="V4504" t="s">
        <v>3480</v>
      </c>
      <c r="W4504" t="s">
        <v>3586</v>
      </c>
      <c r="X4504" t="s">
        <v>3587</v>
      </c>
      <c r="Y4504" t="s">
        <v>3280</v>
      </c>
      <c r="Z4504" t="s">
        <v>4117</v>
      </c>
      <c r="AA4504">
        <v>790944</v>
      </c>
      <c r="AB4504" s="210">
        <v>37028.875</v>
      </c>
      <c r="AC4504" s="210">
        <v>37028.875</v>
      </c>
    </row>
    <row r="4505" spans="1:30" x14ac:dyDescent="0.2">
      <c r="A4505" s="44" t="str">
        <f t="shared" si="367"/>
        <v xml:space="preserve"> Metals Financial</v>
      </c>
      <c r="B4505" s="44" t="str">
        <f t="shared" si="368"/>
        <v/>
      </c>
      <c r="C4505" s="44" t="str">
        <f t="shared" si="369"/>
        <v>Metals</v>
      </c>
      <c r="D4505" s="44" t="str">
        <f t="shared" si="370"/>
        <v>Financial</v>
      </c>
      <c r="E4505" s="44">
        <f>IF(VLOOKUP(S4505,'DD-Lookup'!$J$6:$L$50,3,FALSE)="Monthly",(YEAR(AC4505)-YEAR(AB4505))*12+MONTH(AC4505)-MONTH(AB4505)+1,(AC4505-AB4505+1))</f>
        <v>1</v>
      </c>
      <c r="F4505" s="225">
        <f t="shared" si="371"/>
        <v>5</v>
      </c>
      <c r="G4505" s="214">
        <v>1249846</v>
      </c>
      <c r="H4505" s="210">
        <v>37026.556631944448</v>
      </c>
      <c r="I4505" t="s">
        <v>2876</v>
      </c>
      <c r="M4505" t="s">
        <v>3801</v>
      </c>
      <c r="N4505" t="s">
        <v>2782</v>
      </c>
      <c r="O4505" t="s">
        <v>2783</v>
      </c>
      <c r="P4505" s="211">
        <v>5</v>
      </c>
      <c r="S4505" t="s">
        <v>2684</v>
      </c>
      <c r="T4505" t="s">
        <v>2685</v>
      </c>
      <c r="U4505" s="213">
        <v>1511</v>
      </c>
      <c r="V4505" t="s">
        <v>2877</v>
      </c>
      <c r="W4505" t="s">
        <v>540</v>
      </c>
      <c r="X4505" t="s">
        <v>2688</v>
      </c>
      <c r="Y4505" t="s">
        <v>2689</v>
      </c>
      <c r="Z4505" t="s">
        <v>2690</v>
      </c>
      <c r="AA4505">
        <v>2130833</v>
      </c>
    </row>
    <row r="4506" spans="1:30" x14ac:dyDescent="0.2">
      <c r="A4506" s="44" t="str">
        <f t="shared" si="367"/>
        <v>US Power Physical</v>
      </c>
      <c r="B4506" s="44" t="str">
        <f t="shared" si="368"/>
        <v>US</v>
      </c>
      <c r="C4506" s="44" t="str">
        <f t="shared" si="369"/>
        <v>Power</v>
      </c>
      <c r="D4506" s="44" t="str">
        <f t="shared" si="370"/>
        <v>Physical</v>
      </c>
      <c r="E4506" s="44">
        <f>IF(VLOOKUP(S4506,'DD-Lookup'!$J$6:$L$50,3,FALSE)="Monthly",(YEAR(AC4506)-YEAR(AB4506))*12+MONTH(AC4506)-MONTH(AB4506)+1,(AC4506-AB4506+1))</f>
        <v>2</v>
      </c>
      <c r="F4506" s="225">
        <f t="shared" si="371"/>
        <v>100</v>
      </c>
      <c r="G4506" s="214">
        <v>1249847</v>
      </c>
      <c r="H4506" s="210">
        <v>37026.556770833333</v>
      </c>
      <c r="I4506" t="s">
        <v>3086</v>
      </c>
      <c r="M4506" t="s">
        <v>3886</v>
      </c>
      <c r="N4506" t="s">
        <v>3096</v>
      </c>
      <c r="O4506" t="s">
        <v>3509</v>
      </c>
      <c r="Q4506" s="211">
        <v>50</v>
      </c>
      <c r="S4506" t="s">
        <v>3794</v>
      </c>
      <c r="T4506" t="s">
        <v>2685</v>
      </c>
      <c r="U4506" s="213">
        <v>44</v>
      </c>
      <c r="V4506" t="s">
        <v>3185</v>
      </c>
      <c r="W4506" t="s">
        <v>3108</v>
      </c>
      <c r="X4506" t="s">
        <v>3109</v>
      </c>
      <c r="Y4506" t="s">
        <v>3074</v>
      </c>
      <c r="Z4506" t="s">
        <v>4112</v>
      </c>
      <c r="AA4506">
        <v>611761.1</v>
      </c>
      <c r="AB4506" s="210">
        <v>37028.875</v>
      </c>
      <c r="AC4506" s="210">
        <v>37029.875</v>
      </c>
    </row>
    <row r="4507" spans="1:30" x14ac:dyDescent="0.2">
      <c r="A4507" s="44" t="str">
        <f t="shared" si="367"/>
        <v>US Crude Financial</v>
      </c>
      <c r="B4507" s="44" t="str">
        <f t="shared" si="368"/>
        <v>US</v>
      </c>
      <c r="C4507" s="44" t="str">
        <f t="shared" si="369"/>
        <v>Crude</v>
      </c>
      <c r="D4507" s="44" t="str">
        <f t="shared" si="370"/>
        <v>Financial</v>
      </c>
      <c r="E4507" s="44">
        <f>IF(VLOOKUP(S4507,'DD-Lookup'!$J$6:$L$50,3,FALSE)="Monthly",(YEAR(AC4507)-YEAR(AB4507))*12+MONTH(AC4507)-MONTH(AB4507)+1,(AC4507-AB4507+1))</f>
        <v>1</v>
      </c>
      <c r="F4507" s="225">
        <f t="shared" si="371"/>
        <v>5000</v>
      </c>
      <c r="G4507" s="214">
        <v>1249848</v>
      </c>
      <c r="H4507" s="210">
        <v>37026.55678240741</v>
      </c>
      <c r="I4507" t="s">
        <v>3246</v>
      </c>
      <c r="M4507" t="s">
        <v>4216</v>
      </c>
      <c r="N4507" t="s">
        <v>3046</v>
      </c>
      <c r="O4507" t="s">
        <v>3047</v>
      </c>
      <c r="Q4507" s="211">
        <v>5000</v>
      </c>
      <c r="S4507" t="s">
        <v>3802</v>
      </c>
      <c r="T4507" t="s">
        <v>2685</v>
      </c>
      <c r="U4507" s="213">
        <v>29</v>
      </c>
      <c r="V4507" t="s">
        <v>1514</v>
      </c>
      <c r="W4507" t="s">
        <v>3049</v>
      </c>
      <c r="X4507" t="s">
        <v>3050</v>
      </c>
      <c r="Y4507" t="s">
        <v>2803</v>
      </c>
      <c r="Z4507" t="s">
        <v>4117</v>
      </c>
      <c r="AA4507" t="s">
        <v>608</v>
      </c>
      <c r="AB4507" s="210">
        <v>37043</v>
      </c>
      <c r="AC4507" s="210">
        <v>37072</v>
      </c>
    </row>
    <row r="4508" spans="1:30" x14ac:dyDescent="0.2">
      <c r="A4508" s="44" t="str">
        <f t="shared" si="367"/>
        <v xml:space="preserve"> Natural Gas Physical</v>
      </c>
      <c r="B4508" s="44" t="str">
        <f t="shared" si="368"/>
        <v/>
      </c>
      <c r="C4508" s="44" t="str">
        <f t="shared" si="369"/>
        <v>Natural Gas</v>
      </c>
      <c r="D4508" s="44" t="str">
        <f t="shared" si="370"/>
        <v>Physical</v>
      </c>
      <c r="E4508" s="44">
        <f>IF(VLOOKUP(S4508,'DD-Lookup'!$J$6:$L$50,3,FALSE)="Monthly",(YEAR(AC4508)-YEAR(AB4508))*12+MONTH(AC4508)-MONTH(AB4508)+1,(AC4508-AB4508+1))</f>
        <v>1</v>
      </c>
      <c r="F4508" s="225">
        <f t="shared" si="371"/>
        <v>3000</v>
      </c>
      <c r="G4508" s="214">
        <v>1249849</v>
      </c>
      <c r="H4508" s="210">
        <v>37026.556840277779</v>
      </c>
      <c r="I4508" t="s">
        <v>2164</v>
      </c>
      <c r="M4508" t="s">
        <v>3795</v>
      </c>
      <c r="N4508" t="s">
        <v>3623</v>
      </c>
      <c r="O4508" t="s">
        <v>3624</v>
      </c>
      <c r="P4508" s="211">
        <v>3000</v>
      </c>
      <c r="S4508" t="s">
        <v>4320</v>
      </c>
      <c r="T4508" t="s">
        <v>3625</v>
      </c>
      <c r="U4508" s="213">
        <v>6.14</v>
      </c>
      <c r="V4508" t="s">
        <v>2165</v>
      </c>
      <c r="W4508" t="s">
        <v>3627</v>
      </c>
      <c r="X4508" t="s">
        <v>3628</v>
      </c>
      <c r="Y4508" t="s">
        <v>3280</v>
      </c>
      <c r="Z4508" t="s">
        <v>4118</v>
      </c>
      <c r="AA4508">
        <v>790945</v>
      </c>
      <c r="AB4508" s="210">
        <v>37026.875</v>
      </c>
      <c r="AC4508" s="210">
        <v>37026.875</v>
      </c>
    </row>
    <row r="4509" spans="1:30" x14ac:dyDescent="0.2">
      <c r="A4509" s="44" t="str">
        <f t="shared" si="367"/>
        <v>US Power Financial</v>
      </c>
      <c r="B4509" s="44" t="str">
        <f t="shared" si="368"/>
        <v>US</v>
      </c>
      <c r="C4509" s="44" t="str">
        <f t="shared" si="369"/>
        <v>Power</v>
      </c>
      <c r="D4509" s="44" t="str">
        <f t="shared" si="370"/>
        <v>Financial</v>
      </c>
      <c r="E4509" s="44">
        <f>IF(VLOOKUP(S4509,'DD-Lookup'!$J$6:$L$50,3,FALSE)="Monthly",(YEAR(AC4509)-YEAR(AB4509))*12+MONTH(AC4509)-MONTH(AB4509)+1,(AC4509-AB4509+1))</f>
        <v>2</v>
      </c>
      <c r="F4509" s="225">
        <f t="shared" si="371"/>
        <v>100</v>
      </c>
      <c r="G4509" s="214">
        <v>1249853</v>
      </c>
      <c r="H4509" s="210">
        <v>37026.557210648149</v>
      </c>
      <c r="I4509" t="s">
        <v>3145</v>
      </c>
      <c r="M4509" t="s">
        <v>3886</v>
      </c>
      <c r="N4509" t="s">
        <v>3069</v>
      </c>
      <c r="O4509" t="s">
        <v>2172</v>
      </c>
      <c r="Q4509" s="211">
        <v>50</v>
      </c>
      <c r="S4509" t="s">
        <v>3794</v>
      </c>
      <c r="T4509" t="s">
        <v>2685</v>
      </c>
      <c r="U4509" s="213">
        <v>51.75</v>
      </c>
      <c r="V4509" t="s">
        <v>3147</v>
      </c>
      <c r="W4509" t="s">
        <v>3166</v>
      </c>
      <c r="X4509" t="s">
        <v>3114</v>
      </c>
      <c r="Y4509" t="s">
        <v>3074</v>
      </c>
      <c r="Z4509" t="s">
        <v>4117</v>
      </c>
      <c r="AA4509">
        <v>611770.1</v>
      </c>
      <c r="AB4509" s="210">
        <v>37028.875</v>
      </c>
      <c r="AC4509" s="210">
        <v>37029.875</v>
      </c>
    </row>
    <row r="4510" spans="1:30" x14ac:dyDescent="0.2">
      <c r="A4510" s="44" t="str">
        <f t="shared" si="367"/>
        <v>US Natural Gas Financial</v>
      </c>
      <c r="B4510" s="44" t="str">
        <f t="shared" si="368"/>
        <v>US</v>
      </c>
      <c r="C4510" s="44" t="str">
        <f t="shared" si="369"/>
        <v>Natural Gas</v>
      </c>
      <c r="D4510" s="44" t="str">
        <f t="shared" si="370"/>
        <v>Financial</v>
      </c>
      <c r="E4510" s="44">
        <f>IF(VLOOKUP(S4510,'DD-Lookup'!$J$6:$L$50,3,FALSE)="Monthly",(YEAR(AC4510)-YEAR(AB4510))*12+MONTH(AC4510)-MONTH(AB4510)+1,(AC4510-AB4510+1))</f>
        <v>30</v>
      </c>
      <c r="F4510" s="225">
        <f t="shared" si="371"/>
        <v>150000</v>
      </c>
      <c r="G4510" s="214">
        <v>1249854</v>
      </c>
      <c r="H4510" s="210">
        <v>37026.557835648149</v>
      </c>
      <c r="I4510" t="s">
        <v>609</v>
      </c>
      <c r="M4510" t="s">
        <v>3795</v>
      </c>
      <c r="N4510" t="s">
        <v>3303</v>
      </c>
      <c r="O4510" t="s">
        <v>610</v>
      </c>
      <c r="P4510" s="211">
        <v>5000</v>
      </c>
      <c r="S4510" t="s">
        <v>3796</v>
      </c>
      <c r="T4510" t="s">
        <v>2685</v>
      </c>
      <c r="U4510" s="213">
        <v>-0.10249999999999999</v>
      </c>
      <c r="V4510" t="s">
        <v>611</v>
      </c>
      <c r="W4510" t="s">
        <v>1179</v>
      </c>
      <c r="X4510" t="s">
        <v>1180</v>
      </c>
      <c r="Y4510" t="s">
        <v>2803</v>
      </c>
      <c r="Z4510" t="s">
        <v>4117</v>
      </c>
      <c r="AA4510" t="s">
        <v>612</v>
      </c>
      <c r="AB4510" s="210">
        <v>37043.875</v>
      </c>
      <c r="AC4510" s="210">
        <v>37072.875</v>
      </c>
      <c r="AD4510">
        <f>(AC4510-AB4510+1)*SUM(P4510:Q4510)</f>
        <v>150000</v>
      </c>
    </row>
    <row r="4511" spans="1:30" x14ac:dyDescent="0.2">
      <c r="A4511" s="44" t="str">
        <f t="shared" si="367"/>
        <v>US Crude Financial</v>
      </c>
      <c r="B4511" s="44" t="str">
        <f t="shared" si="368"/>
        <v>US</v>
      </c>
      <c r="C4511" s="44" t="str">
        <f t="shared" si="369"/>
        <v>Crude</v>
      </c>
      <c r="D4511" s="44" t="str">
        <f t="shared" si="370"/>
        <v>Financial</v>
      </c>
      <c r="E4511" s="44">
        <f>IF(VLOOKUP(S4511,'DD-Lookup'!$J$6:$L$50,3,FALSE)="Monthly",(YEAR(AC4511)-YEAR(AB4511))*12+MONTH(AC4511)-MONTH(AB4511)+1,(AC4511-AB4511+1))</f>
        <v>1</v>
      </c>
      <c r="F4511" s="225">
        <f t="shared" si="371"/>
        <v>45000</v>
      </c>
      <c r="G4511" s="214">
        <v>1249856</v>
      </c>
      <c r="H4511" s="210">
        <v>37026.558229166665</v>
      </c>
      <c r="I4511" t="s">
        <v>3246</v>
      </c>
      <c r="M4511" t="s">
        <v>4216</v>
      </c>
      <c r="N4511" t="s">
        <v>3046</v>
      </c>
      <c r="O4511" t="s">
        <v>3047</v>
      </c>
      <c r="Q4511" s="211">
        <v>45000</v>
      </c>
      <c r="S4511" t="s">
        <v>3802</v>
      </c>
      <c r="T4511" t="s">
        <v>2685</v>
      </c>
      <c r="U4511" s="213">
        <v>29</v>
      </c>
      <c r="V4511" t="s">
        <v>1818</v>
      </c>
      <c r="W4511" t="s">
        <v>3049</v>
      </c>
      <c r="X4511" t="s">
        <v>3050</v>
      </c>
      <c r="Y4511" t="s">
        <v>2803</v>
      </c>
      <c r="Z4511" t="s">
        <v>4117</v>
      </c>
      <c r="AA4511" t="s">
        <v>613</v>
      </c>
      <c r="AB4511" s="210">
        <v>37043</v>
      </c>
      <c r="AC4511" s="210">
        <v>37072</v>
      </c>
    </row>
    <row r="4512" spans="1:30" x14ac:dyDescent="0.2">
      <c r="A4512" s="44" t="str">
        <f t="shared" si="367"/>
        <v>US Natural Gas Physical</v>
      </c>
      <c r="B4512" s="44" t="str">
        <f t="shared" si="368"/>
        <v>US</v>
      </c>
      <c r="C4512" s="44" t="str">
        <f t="shared" si="369"/>
        <v>Natural Gas</v>
      </c>
      <c r="D4512" s="44" t="str">
        <f t="shared" si="370"/>
        <v>Physical</v>
      </c>
      <c r="E4512" s="44">
        <f>IF(VLOOKUP(S4512,'DD-Lookup'!$J$6:$L$50,3,FALSE)="Monthly",(YEAR(AC4512)-YEAR(AB4512))*12+MONTH(AC4512)-MONTH(AB4512)+1,(AC4512-AB4512+1))</f>
        <v>1</v>
      </c>
      <c r="F4512" s="225">
        <f t="shared" si="371"/>
        <v>5000</v>
      </c>
      <c r="G4512" s="214">
        <v>1249857</v>
      </c>
      <c r="H4512" s="210">
        <v>37026.558275462965</v>
      </c>
      <c r="I4512" t="s">
        <v>3822</v>
      </c>
      <c r="M4512" t="s">
        <v>3795</v>
      </c>
      <c r="N4512" t="s">
        <v>3275</v>
      </c>
      <c r="O4512" t="s">
        <v>276</v>
      </c>
      <c r="P4512" s="211">
        <v>5000</v>
      </c>
      <c r="S4512" t="s">
        <v>3796</v>
      </c>
      <c r="T4512" t="s">
        <v>2685</v>
      </c>
      <c r="U4512" s="213">
        <v>4.8099999999999996</v>
      </c>
      <c r="V4512" t="s">
        <v>3517</v>
      </c>
      <c r="W4512" t="s">
        <v>3518</v>
      </c>
      <c r="X4512" t="s">
        <v>3519</v>
      </c>
      <c r="Y4512" t="s">
        <v>3280</v>
      </c>
      <c r="Z4512" t="s">
        <v>4117</v>
      </c>
      <c r="AA4512">
        <v>790946</v>
      </c>
      <c r="AB4512" s="210">
        <v>37028.875</v>
      </c>
      <c r="AC4512" s="210">
        <v>37028.875</v>
      </c>
    </row>
    <row r="4513" spans="1:30" x14ac:dyDescent="0.2">
      <c r="A4513" s="44" t="str">
        <f t="shared" si="367"/>
        <v>US Natural Gas Financial</v>
      </c>
      <c r="B4513" s="44" t="str">
        <f t="shared" si="368"/>
        <v>US</v>
      </c>
      <c r="C4513" s="44" t="str">
        <f t="shared" si="369"/>
        <v>Natural Gas</v>
      </c>
      <c r="D4513" s="44" t="str">
        <f t="shared" si="370"/>
        <v>Financial</v>
      </c>
      <c r="E4513" s="44">
        <f>IF(VLOOKUP(S4513,'DD-Lookup'!$J$6:$L$50,3,FALSE)="Monthly",(YEAR(AC4513)-YEAR(AB4513))*12+MONTH(AC4513)-MONTH(AB4513)+1,(AC4513-AB4513+1))</f>
        <v>30</v>
      </c>
      <c r="F4513" s="225">
        <f t="shared" si="371"/>
        <v>150000</v>
      </c>
      <c r="G4513" s="214">
        <v>1249858</v>
      </c>
      <c r="H4513" s="210">
        <v>37026.558310185188</v>
      </c>
      <c r="I4513" t="s">
        <v>2623</v>
      </c>
      <c r="M4513" t="s">
        <v>3795</v>
      </c>
      <c r="N4513" t="s">
        <v>3247</v>
      </c>
      <c r="O4513" t="s">
        <v>3732</v>
      </c>
      <c r="Q4513" s="211">
        <v>5000</v>
      </c>
      <c r="S4513" t="s">
        <v>3796</v>
      </c>
      <c r="T4513" t="s">
        <v>2685</v>
      </c>
      <c r="U4513" s="213">
        <v>5.0650000000000004</v>
      </c>
      <c r="V4513" t="s">
        <v>1143</v>
      </c>
      <c r="W4513" t="s">
        <v>3539</v>
      </c>
      <c r="X4513" t="s">
        <v>3733</v>
      </c>
      <c r="Y4513" t="s">
        <v>2803</v>
      </c>
      <c r="Z4513" t="s">
        <v>4117</v>
      </c>
      <c r="AA4513" t="s">
        <v>614</v>
      </c>
      <c r="AB4513" s="210">
        <v>37043.875</v>
      </c>
      <c r="AC4513" s="210">
        <v>37072.875</v>
      </c>
      <c r="AD4513">
        <f>(AC4513-AB4513+1)*SUM(P4513:Q4513)</f>
        <v>150000</v>
      </c>
    </row>
    <row r="4514" spans="1:30" x14ac:dyDescent="0.2">
      <c r="A4514" s="44" t="str">
        <f t="shared" si="367"/>
        <v>US Natural Gas Financial</v>
      </c>
      <c r="B4514" s="44" t="str">
        <f t="shared" si="368"/>
        <v>US</v>
      </c>
      <c r="C4514" s="44" t="str">
        <f t="shared" si="369"/>
        <v>Natural Gas</v>
      </c>
      <c r="D4514" s="44" t="str">
        <f t="shared" si="370"/>
        <v>Financial</v>
      </c>
      <c r="E4514" s="44">
        <f>IF(VLOOKUP(S4514,'DD-Lookup'!$J$6:$L$50,3,FALSE)="Monthly",(YEAR(AC4514)-YEAR(AB4514))*12+MONTH(AC4514)-MONTH(AB4514)+1,(AC4514-AB4514+1))</f>
        <v>30</v>
      </c>
      <c r="F4514" s="225">
        <f t="shared" si="371"/>
        <v>30000</v>
      </c>
      <c r="G4514" s="214">
        <v>1249860</v>
      </c>
      <c r="H4514" s="210">
        <v>37026.558425925927</v>
      </c>
      <c r="I4514" t="s">
        <v>609</v>
      </c>
      <c r="M4514" t="s">
        <v>3795</v>
      </c>
      <c r="N4514" t="s">
        <v>3303</v>
      </c>
      <c r="O4514" t="s">
        <v>615</v>
      </c>
      <c r="P4514" s="211">
        <v>1000</v>
      </c>
      <c r="S4514" t="s">
        <v>3796</v>
      </c>
      <c r="T4514" t="s">
        <v>2685</v>
      </c>
      <c r="U4514" s="213">
        <v>-0.13500000000000001</v>
      </c>
      <c r="V4514" t="s">
        <v>611</v>
      </c>
      <c r="W4514" t="s">
        <v>1179</v>
      </c>
      <c r="X4514" t="s">
        <v>1180</v>
      </c>
      <c r="Y4514" t="s">
        <v>2803</v>
      </c>
      <c r="Z4514" t="s">
        <v>4117</v>
      </c>
      <c r="AA4514" t="s">
        <v>616</v>
      </c>
      <c r="AB4514" s="210">
        <v>37043.875</v>
      </c>
      <c r="AC4514" s="210">
        <v>37072.875</v>
      </c>
      <c r="AD4514">
        <f>(AC4514-AB4514+1)*SUM(P4514:Q4514)</f>
        <v>30000</v>
      </c>
    </row>
    <row r="4515" spans="1:30" x14ac:dyDescent="0.2">
      <c r="A4515" s="44" t="str">
        <f t="shared" si="367"/>
        <v>US Power Financial</v>
      </c>
      <c r="B4515" s="44" t="str">
        <f t="shared" si="368"/>
        <v>US</v>
      </c>
      <c r="C4515" s="44" t="str">
        <f t="shared" si="369"/>
        <v>Power</v>
      </c>
      <c r="D4515" s="44" t="str">
        <f t="shared" si="370"/>
        <v>Financial</v>
      </c>
      <c r="E4515" s="44">
        <f>IF(VLOOKUP(S4515,'DD-Lookup'!$J$6:$L$50,3,FALSE)="Monthly",(YEAR(AC4515)-YEAR(AB4515))*12+MONTH(AC4515)-MONTH(AB4515)+1,(AC4515-AB4515+1))</f>
        <v>1</v>
      </c>
      <c r="F4515" s="225">
        <f t="shared" si="371"/>
        <v>50</v>
      </c>
      <c r="G4515" s="214">
        <v>1249861</v>
      </c>
      <c r="H4515" s="210">
        <v>37026.558495370373</v>
      </c>
      <c r="I4515" t="s">
        <v>3093</v>
      </c>
      <c r="M4515" t="s">
        <v>3886</v>
      </c>
      <c r="N4515" t="s">
        <v>3069</v>
      </c>
      <c r="O4515" t="s">
        <v>538</v>
      </c>
      <c r="Q4515" s="211">
        <v>50</v>
      </c>
      <c r="S4515" t="s">
        <v>3794</v>
      </c>
      <c r="T4515" t="s">
        <v>2685</v>
      </c>
      <c r="U4515" s="213">
        <v>35</v>
      </c>
      <c r="V4515" t="s">
        <v>3094</v>
      </c>
      <c r="W4515" t="s">
        <v>3072</v>
      </c>
      <c r="X4515" t="s">
        <v>3073</v>
      </c>
      <c r="Y4515" t="s">
        <v>3074</v>
      </c>
      <c r="Z4515" t="s">
        <v>4117</v>
      </c>
      <c r="AA4515">
        <v>611772.1</v>
      </c>
      <c r="AB4515" s="210">
        <v>37026.875</v>
      </c>
      <c r="AC4515" s="210">
        <v>37026.875</v>
      </c>
    </row>
    <row r="4516" spans="1:30" x14ac:dyDescent="0.2">
      <c r="A4516" s="44" t="str">
        <f t="shared" si="367"/>
        <v>US Natural Gas Financial</v>
      </c>
      <c r="B4516" s="44" t="str">
        <f t="shared" si="368"/>
        <v>US</v>
      </c>
      <c r="C4516" s="44" t="str">
        <f t="shared" si="369"/>
        <v>Natural Gas</v>
      </c>
      <c r="D4516" s="44" t="str">
        <f t="shared" si="370"/>
        <v>Financial</v>
      </c>
      <c r="E4516" s="44">
        <f>IF(VLOOKUP(S4516,'DD-Lookup'!$J$6:$L$50,3,FALSE)="Monthly",(YEAR(AC4516)-YEAR(AB4516))*12+MONTH(AC4516)-MONTH(AB4516)+1,(AC4516-AB4516+1))</f>
        <v>31</v>
      </c>
      <c r="F4516" s="225">
        <f t="shared" si="371"/>
        <v>155000</v>
      </c>
      <c r="G4516" s="214">
        <v>1249862</v>
      </c>
      <c r="H4516" s="210">
        <v>37026.558541666665</v>
      </c>
      <c r="I4516" t="s">
        <v>3524</v>
      </c>
      <c r="M4516" t="s">
        <v>3795</v>
      </c>
      <c r="N4516" t="s">
        <v>3303</v>
      </c>
      <c r="O4516" t="s">
        <v>1135</v>
      </c>
      <c r="P4516" s="211">
        <v>5000</v>
      </c>
      <c r="S4516" t="s">
        <v>3796</v>
      </c>
      <c r="T4516" t="s">
        <v>2685</v>
      </c>
      <c r="U4516" s="213">
        <v>4.5999999999999996</v>
      </c>
      <c r="V4516" t="s">
        <v>3677</v>
      </c>
      <c r="W4516" t="s">
        <v>1111</v>
      </c>
      <c r="X4516" t="s">
        <v>1112</v>
      </c>
      <c r="Y4516" t="s">
        <v>2803</v>
      </c>
      <c r="Z4516" t="s">
        <v>4117</v>
      </c>
      <c r="AA4516" t="s">
        <v>617</v>
      </c>
      <c r="AB4516" s="210">
        <v>37165</v>
      </c>
      <c r="AC4516" s="210">
        <v>37195</v>
      </c>
      <c r="AD4516">
        <f>(AC4516-AB4516+1)*SUM(P4516:Q4516)</f>
        <v>155000</v>
      </c>
    </row>
    <row r="4517" spans="1:30" x14ac:dyDescent="0.2">
      <c r="A4517" s="44" t="str">
        <f t="shared" si="367"/>
        <v>US Natural Gas Financial</v>
      </c>
      <c r="B4517" s="44" t="str">
        <f t="shared" si="368"/>
        <v>US</v>
      </c>
      <c r="C4517" s="44" t="str">
        <f t="shared" si="369"/>
        <v>Natural Gas</v>
      </c>
      <c r="D4517" s="44" t="str">
        <f t="shared" si="370"/>
        <v>Financial</v>
      </c>
      <c r="E4517" s="44">
        <f>IF(VLOOKUP(S4517,'DD-Lookup'!$J$6:$L$50,3,FALSE)="Monthly",(YEAR(AC4517)-YEAR(AB4517))*12+MONTH(AC4517)-MONTH(AB4517)+1,(AC4517-AB4517+1))</f>
        <v>153</v>
      </c>
      <c r="F4517" s="225">
        <f t="shared" si="371"/>
        <v>1530000</v>
      </c>
      <c r="G4517" s="214">
        <v>1249863</v>
      </c>
      <c r="H4517" s="210">
        <v>37026.559317129628</v>
      </c>
      <c r="I4517" t="s">
        <v>2630</v>
      </c>
      <c r="M4517" t="s">
        <v>3795</v>
      </c>
      <c r="N4517" t="s">
        <v>3303</v>
      </c>
      <c r="O4517" t="s">
        <v>2086</v>
      </c>
      <c r="P4517" s="211">
        <v>10000</v>
      </c>
      <c r="S4517" t="s">
        <v>3796</v>
      </c>
      <c r="T4517" t="s">
        <v>2685</v>
      </c>
      <c r="U4517" s="213">
        <v>0.1075</v>
      </c>
      <c r="V4517" t="s">
        <v>618</v>
      </c>
      <c r="W4517" t="s">
        <v>3604</v>
      </c>
      <c r="X4517" t="s">
        <v>3605</v>
      </c>
      <c r="Y4517" t="s">
        <v>2803</v>
      </c>
      <c r="Z4517" t="s">
        <v>4117</v>
      </c>
      <c r="AA4517" t="s">
        <v>619</v>
      </c>
      <c r="AB4517" s="210">
        <v>37043</v>
      </c>
      <c r="AC4517" s="210">
        <v>37195</v>
      </c>
      <c r="AD4517">
        <f>(AC4517-AB4517+1)*SUM(P4517:Q4517)</f>
        <v>1530000</v>
      </c>
    </row>
    <row r="4518" spans="1:30" x14ac:dyDescent="0.2">
      <c r="A4518" s="44" t="str">
        <f t="shared" si="367"/>
        <v>US Natural Gas Financial</v>
      </c>
      <c r="B4518" s="44" t="str">
        <f t="shared" si="368"/>
        <v>US</v>
      </c>
      <c r="C4518" s="44" t="str">
        <f t="shared" si="369"/>
        <v>Natural Gas</v>
      </c>
      <c r="D4518" s="44" t="str">
        <f t="shared" si="370"/>
        <v>Financial</v>
      </c>
      <c r="E4518" s="44">
        <f>IF(VLOOKUP(S4518,'DD-Lookup'!$J$6:$L$50,3,FALSE)="Monthly",(YEAR(AC4518)-YEAR(AB4518))*12+MONTH(AC4518)-MONTH(AB4518)+1,(AC4518-AB4518+1))</f>
        <v>31</v>
      </c>
      <c r="F4518" s="225">
        <f t="shared" si="371"/>
        <v>148800</v>
      </c>
      <c r="G4518" s="214">
        <v>1249864</v>
      </c>
      <c r="H4518" s="210">
        <v>37026.559560185182</v>
      </c>
      <c r="I4518" t="s">
        <v>3134</v>
      </c>
      <c r="M4518" t="s">
        <v>3795</v>
      </c>
      <c r="N4518" t="s">
        <v>3303</v>
      </c>
      <c r="O4518" t="s">
        <v>1115</v>
      </c>
      <c r="Q4518" s="211">
        <v>4800</v>
      </c>
      <c r="S4518" t="s">
        <v>3796</v>
      </c>
      <c r="T4518" t="s">
        <v>2685</v>
      </c>
      <c r="U4518" s="213">
        <v>6.5</v>
      </c>
      <c r="V4518" t="s">
        <v>3514</v>
      </c>
      <c r="W4518" t="s">
        <v>1111</v>
      </c>
      <c r="X4518" t="s">
        <v>1112</v>
      </c>
      <c r="Y4518" t="s">
        <v>2803</v>
      </c>
      <c r="Z4518" t="s">
        <v>4117</v>
      </c>
      <c r="AA4518" t="s">
        <v>620</v>
      </c>
      <c r="AB4518" s="210">
        <v>37104.875</v>
      </c>
      <c r="AC4518" s="210">
        <v>37134.875</v>
      </c>
      <c r="AD4518">
        <f>(AC4518-AB4518+1)*SUM(P4518:Q4518)</f>
        <v>148800</v>
      </c>
    </row>
    <row r="4519" spans="1:30" x14ac:dyDescent="0.2">
      <c r="A4519" s="44" t="str">
        <f t="shared" si="367"/>
        <v>US Crude Financial</v>
      </c>
      <c r="B4519" s="44" t="str">
        <f t="shared" si="368"/>
        <v>US</v>
      </c>
      <c r="C4519" s="44" t="str">
        <f t="shared" si="369"/>
        <v>Crude</v>
      </c>
      <c r="D4519" s="44" t="str">
        <f t="shared" si="370"/>
        <v>Financial</v>
      </c>
      <c r="E4519" s="44">
        <f>IF(VLOOKUP(S4519,'DD-Lookup'!$J$6:$L$50,3,FALSE)="Monthly",(YEAR(AC4519)-YEAR(AB4519))*12+MONTH(AC4519)-MONTH(AB4519)+1,(AC4519-AB4519+1))</f>
        <v>1</v>
      </c>
      <c r="F4519" s="225">
        <f t="shared" si="371"/>
        <v>50000</v>
      </c>
      <c r="G4519" s="214">
        <v>1249865</v>
      </c>
      <c r="H4519" s="210">
        <v>37026.559629629628</v>
      </c>
      <c r="I4519" t="s">
        <v>3045</v>
      </c>
      <c r="M4519" t="s">
        <v>4216</v>
      </c>
      <c r="N4519" t="s">
        <v>3046</v>
      </c>
      <c r="O4519" t="s">
        <v>3047</v>
      </c>
      <c r="P4519" s="211">
        <v>50000</v>
      </c>
      <c r="S4519" t="s">
        <v>3802</v>
      </c>
      <c r="T4519" t="s">
        <v>2685</v>
      </c>
      <c r="U4519" s="213">
        <v>28.98</v>
      </c>
      <c r="V4519" t="s">
        <v>3048</v>
      </c>
      <c r="W4519" t="s">
        <v>3049</v>
      </c>
      <c r="X4519" t="s">
        <v>3050</v>
      </c>
      <c r="Y4519" t="s">
        <v>2803</v>
      </c>
      <c r="Z4519" t="s">
        <v>4117</v>
      </c>
      <c r="AA4519" t="s">
        <v>621</v>
      </c>
      <c r="AB4519" s="210">
        <v>37043</v>
      </c>
      <c r="AC4519" s="210">
        <v>37072</v>
      </c>
    </row>
    <row r="4520" spans="1:30" x14ac:dyDescent="0.2">
      <c r="A4520" s="44" t="str">
        <f t="shared" si="367"/>
        <v xml:space="preserve"> Natural Gas Physical</v>
      </c>
      <c r="B4520" s="44" t="str">
        <f t="shared" si="368"/>
        <v/>
      </c>
      <c r="C4520" s="44" t="str">
        <f t="shared" si="369"/>
        <v>Natural Gas</v>
      </c>
      <c r="D4520" s="44" t="str">
        <f t="shared" si="370"/>
        <v>Physical</v>
      </c>
      <c r="E4520" s="44">
        <f>IF(VLOOKUP(S4520,'DD-Lookup'!$J$6:$L$50,3,FALSE)="Monthly",(YEAR(AC4520)-YEAR(AB4520))*12+MONTH(AC4520)-MONTH(AB4520)+1,(AC4520-AB4520+1))</f>
        <v>1</v>
      </c>
      <c r="F4520" s="225">
        <f t="shared" si="371"/>
        <v>10000</v>
      </c>
      <c r="G4520" s="214">
        <v>1249866</v>
      </c>
      <c r="H4520" s="210">
        <v>37026.56013888889</v>
      </c>
      <c r="I4520" t="s">
        <v>622</v>
      </c>
      <c r="M4520" t="s">
        <v>3795</v>
      </c>
      <c r="N4520" t="s">
        <v>3623</v>
      </c>
      <c r="O4520" t="s">
        <v>3624</v>
      </c>
      <c r="Q4520" s="211">
        <v>10000</v>
      </c>
      <c r="S4520" t="s">
        <v>4320</v>
      </c>
      <c r="T4520" t="s">
        <v>3625</v>
      </c>
      <c r="U4520" s="213">
        <v>6.16</v>
      </c>
      <c r="V4520" t="s">
        <v>623</v>
      </c>
      <c r="W4520" t="s">
        <v>3627</v>
      </c>
      <c r="X4520" t="s">
        <v>3628</v>
      </c>
      <c r="Y4520" t="s">
        <v>3280</v>
      </c>
      <c r="Z4520" t="s">
        <v>4118</v>
      </c>
      <c r="AA4520">
        <v>790947</v>
      </c>
      <c r="AB4520" s="210">
        <v>37026.875</v>
      </c>
      <c r="AC4520" s="210">
        <v>37026.875</v>
      </c>
    </row>
    <row r="4521" spans="1:30" x14ac:dyDescent="0.2">
      <c r="A4521" s="44" t="str">
        <f t="shared" si="367"/>
        <v xml:space="preserve"> Metals Financial</v>
      </c>
      <c r="B4521" s="44" t="str">
        <f t="shared" si="368"/>
        <v/>
      </c>
      <c r="C4521" s="44" t="str">
        <f t="shared" si="369"/>
        <v>Metals</v>
      </c>
      <c r="D4521" s="44" t="str">
        <f t="shared" si="370"/>
        <v>Financial</v>
      </c>
      <c r="E4521" s="44">
        <f>IF(VLOOKUP(S4521,'DD-Lookup'!$J$6:$L$50,3,FALSE)="Monthly",(YEAR(AC4521)-YEAR(AB4521))*12+MONTH(AC4521)-MONTH(AB4521)+1,(AC4521-AB4521+1))</f>
        <v>1</v>
      </c>
      <c r="F4521" s="225">
        <f t="shared" si="371"/>
        <v>5</v>
      </c>
      <c r="G4521" s="214">
        <v>1249867</v>
      </c>
      <c r="H4521" s="210">
        <v>37026.56040509259</v>
      </c>
      <c r="I4521" t="s">
        <v>2623</v>
      </c>
      <c r="M4521" t="s">
        <v>3801</v>
      </c>
      <c r="N4521" t="s">
        <v>2816</v>
      </c>
      <c r="O4521" t="s">
        <v>2817</v>
      </c>
      <c r="P4521" s="211">
        <v>5</v>
      </c>
      <c r="S4521" t="s">
        <v>2818</v>
      </c>
      <c r="T4521" t="s">
        <v>2685</v>
      </c>
      <c r="U4521" s="213">
        <v>7285</v>
      </c>
      <c r="V4521" t="s">
        <v>2789</v>
      </c>
      <c r="W4521" t="s">
        <v>540</v>
      </c>
      <c r="X4521" t="s">
        <v>2688</v>
      </c>
      <c r="Y4521" t="s">
        <v>2689</v>
      </c>
      <c r="Z4521" t="s">
        <v>2690</v>
      </c>
      <c r="AA4521">
        <v>2130831</v>
      </c>
    </row>
    <row r="4522" spans="1:30" x14ac:dyDescent="0.2">
      <c r="A4522" s="44" t="str">
        <f t="shared" si="367"/>
        <v>US Natural Gas Financial</v>
      </c>
      <c r="B4522" s="44" t="str">
        <f t="shared" si="368"/>
        <v>US</v>
      </c>
      <c r="C4522" s="44" t="str">
        <f t="shared" si="369"/>
        <v>Natural Gas</v>
      </c>
      <c r="D4522" s="44" t="str">
        <f t="shared" si="370"/>
        <v>Financial</v>
      </c>
      <c r="E4522" s="44">
        <f>IF(VLOOKUP(S4522,'DD-Lookup'!$J$6:$L$50,3,FALSE)="Monthly",(YEAR(AC4522)-YEAR(AB4522))*12+MONTH(AC4522)-MONTH(AB4522)+1,(AC4522-AB4522+1))</f>
        <v>30</v>
      </c>
      <c r="F4522" s="225">
        <f t="shared" si="371"/>
        <v>150000</v>
      </c>
      <c r="G4522" s="214">
        <v>1249868</v>
      </c>
      <c r="H4522" s="210">
        <v>37026.560844907406</v>
      </c>
      <c r="I4522" t="s">
        <v>3246</v>
      </c>
      <c r="M4522" t="s">
        <v>3795</v>
      </c>
      <c r="N4522" t="s">
        <v>3247</v>
      </c>
      <c r="O4522" t="s">
        <v>3248</v>
      </c>
      <c r="P4522" s="211">
        <v>5000</v>
      </c>
      <c r="S4522" t="s">
        <v>3796</v>
      </c>
      <c r="T4522" t="s">
        <v>2685</v>
      </c>
      <c r="U4522" s="213">
        <v>4.625</v>
      </c>
      <c r="V4522" t="s">
        <v>1397</v>
      </c>
      <c r="W4522" t="s">
        <v>3975</v>
      </c>
      <c r="X4522" t="s">
        <v>3250</v>
      </c>
      <c r="Y4522" t="s">
        <v>2803</v>
      </c>
      <c r="Z4522" t="s">
        <v>4117</v>
      </c>
      <c r="AA4522" t="s">
        <v>624</v>
      </c>
      <c r="AB4522" s="210">
        <v>37043.875</v>
      </c>
      <c r="AC4522" s="210">
        <v>37072.875</v>
      </c>
      <c r="AD4522">
        <f>(AC4522-AB4522+1)*SUM(P4522:Q4522)</f>
        <v>150000</v>
      </c>
    </row>
    <row r="4523" spans="1:30" x14ac:dyDescent="0.2">
      <c r="A4523" s="44" t="str">
        <f t="shared" si="367"/>
        <v>US Natural Gas Financial</v>
      </c>
      <c r="B4523" s="44" t="str">
        <f t="shared" si="368"/>
        <v>US</v>
      </c>
      <c r="C4523" s="44" t="str">
        <f t="shared" si="369"/>
        <v>Natural Gas</v>
      </c>
      <c r="D4523" s="44" t="str">
        <f t="shared" si="370"/>
        <v>Financial</v>
      </c>
      <c r="E4523" s="44">
        <f>IF(VLOOKUP(S4523,'DD-Lookup'!$J$6:$L$50,3,FALSE)="Monthly",(YEAR(AC4523)-YEAR(AB4523))*12+MONTH(AC4523)-MONTH(AB4523)+1,(AC4523-AB4523+1))</f>
        <v>30</v>
      </c>
      <c r="F4523" s="225">
        <f t="shared" si="371"/>
        <v>75000</v>
      </c>
      <c r="G4523" s="214">
        <v>1249869</v>
      </c>
      <c r="H4523" s="210">
        <v>37026.560983796298</v>
      </c>
      <c r="I4523" t="s">
        <v>1556</v>
      </c>
      <c r="M4523" t="s">
        <v>3795</v>
      </c>
      <c r="N4523" t="s">
        <v>3247</v>
      </c>
      <c r="O4523" t="s">
        <v>3248</v>
      </c>
      <c r="P4523" s="211">
        <v>2500</v>
      </c>
      <c r="S4523" t="s">
        <v>3796</v>
      </c>
      <c r="T4523" t="s">
        <v>2685</v>
      </c>
      <c r="U4523" s="213">
        <v>4.625</v>
      </c>
      <c r="V4523" t="s">
        <v>1557</v>
      </c>
      <c r="W4523" t="s">
        <v>3975</v>
      </c>
      <c r="X4523" t="s">
        <v>3250</v>
      </c>
      <c r="Y4523" t="s">
        <v>2803</v>
      </c>
      <c r="Z4523" t="s">
        <v>4117</v>
      </c>
      <c r="AA4523" t="s">
        <v>625</v>
      </c>
      <c r="AB4523" s="210">
        <v>37043.875</v>
      </c>
      <c r="AC4523" s="210">
        <v>37072.875</v>
      </c>
      <c r="AD4523">
        <f>(AC4523-AB4523+1)*SUM(P4523:Q4523)</f>
        <v>75000</v>
      </c>
    </row>
    <row r="4524" spans="1:30" x14ac:dyDescent="0.2">
      <c r="A4524" s="44" t="str">
        <f t="shared" si="367"/>
        <v>US Power Physical</v>
      </c>
      <c r="B4524" s="44" t="str">
        <f t="shared" si="368"/>
        <v>US</v>
      </c>
      <c r="C4524" s="44" t="str">
        <f t="shared" si="369"/>
        <v>Power</v>
      </c>
      <c r="D4524" s="44" t="str">
        <f t="shared" si="370"/>
        <v>Physical</v>
      </c>
      <c r="E4524" s="44">
        <f>IF(VLOOKUP(S4524,'DD-Lookup'!$J$6:$L$50,3,FALSE)="Monthly",(YEAR(AC4524)-YEAR(AB4524))*12+MONTH(AC4524)-MONTH(AB4524)+1,(AC4524-AB4524+1))</f>
        <v>2</v>
      </c>
      <c r="F4524" s="225">
        <f t="shared" si="371"/>
        <v>100</v>
      </c>
      <c r="G4524" s="214">
        <v>1249870</v>
      </c>
      <c r="H4524" s="210">
        <v>37026.561342592591</v>
      </c>
      <c r="I4524" t="s">
        <v>3261</v>
      </c>
      <c r="M4524" t="s">
        <v>3886</v>
      </c>
      <c r="N4524" t="s">
        <v>3096</v>
      </c>
      <c r="O4524" t="s">
        <v>3208</v>
      </c>
      <c r="Q4524" s="211">
        <v>50</v>
      </c>
      <c r="S4524" t="s">
        <v>3794</v>
      </c>
      <c r="T4524" t="s">
        <v>2685</v>
      </c>
      <c r="U4524" s="213">
        <v>39</v>
      </c>
      <c r="V4524" t="s">
        <v>3378</v>
      </c>
      <c r="W4524" t="s">
        <v>3138</v>
      </c>
      <c r="X4524" t="s">
        <v>3139</v>
      </c>
      <c r="Y4524" t="s">
        <v>3074</v>
      </c>
      <c r="Z4524" t="s">
        <v>4112</v>
      </c>
      <c r="AA4524">
        <v>611773.1</v>
      </c>
      <c r="AB4524" s="210">
        <v>37028.875</v>
      </c>
      <c r="AC4524" s="210">
        <v>37029.875</v>
      </c>
    </row>
    <row r="4525" spans="1:30" x14ac:dyDescent="0.2">
      <c r="A4525" s="44" t="str">
        <f t="shared" si="367"/>
        <v xml:space="preserve"> Natural Gas Physical</v>
      </c>
      <c r="B4525" s="44" t="str">
        <f t="shared" si="368"/>
        <v/>
      </c>
      <c r="C4525" s="44" t="str">
        <f t="shared" si="369"/>
        <v>Natural Gas</v>
      </c>
      <c r="D4525" s="44" t="str">
        <f t="shared" si="370"/>
        <v>Physical</v>
      </c>
      <c r="E4525" s="44">
        <f>IF(VLOOKUP(S4525,'DD-Lookup'!$J$6:$L$50,3,FALSE)="Monthly",(YEAR(AC4525)-YEAR(AB4525))*12+MONTH(AC4525)-MONTH(AB4525)+1,(AC4525-AB4525+1))</f>
        <v>1</v>
      </c>
      <c r="F4525" s="225">
        <f t="shared" si="371"/>
        <v>10000</v>
      </c>
      <c r="G4525" s="214">
        <v>1249871</v>
      </c>
      <c r="H4525" s="210">
        <v>37026.561597222222</v>
      </c>
      <c r="I4525" t="s">
        <v>1305</v>
      </c>
      <c r="M4525" t="s">
        <v>3795</v>
      </c>
      <c r="N4525" t="s">
        <v>3623</v>
      </c>
      <c r="O4525" t="s">
        <v>3624</v>
      </c>
      <c r="P4525" s="211">
        <v>10000</v>
      </c>
      <c r="S4525" t="s">
        <v>4320</v>
      </c>
      <c r="T4525" t="s">
        <v>3625</v>
      </c>
      <c r="U4525" s="213">
        <v>6.15</v>
      </c>
      <c r="V4525" t="s">
        <v>1455</v>
      </c>
      <c r="W4525" t="s">
        <v>3627</v>
      </c>
      <c r="X4525" t="s">
        <v>3628</v>
      </c>
      <c r="Y4525" t="s">
        <v>3280</v>
      </c>
      <c r="Z4525" t="s">
        <v>4118</v>
      </c>
      <c r="AA4525">
        <v>790949</v>
      </c>
      <c r="AB4525" s="210">
        <v>37026.875</v>
      </c>
      <c r="AC4525" s="210">
        <v>37026.875</v>
      </c>
    </row>
    <row r="4526" spans="1:30" x14ac:dyDescent="0.2">
      <c r="A4526" s="44" t="str">
        <f t="shared" si="367"/>
        <v>US Crude Financial</v>
      </c>
      <c r="B4526" s="44" t="str">
        <f t="shared" si="368"/>
        <v>US</v>
      </c>
      <c r="C4526" s="44" t="str">
        <f t="shared" si="369"/>
        <v>Crude</v>
      </c>
      <c r="D4526" s="44" t="str">
        <f t="shared" si="370"/>
        <v>Financial</v>
      </c>
      <c r="E4526" s="44">
        <f>IF(VLOOKUP(S4526,'DD-Lookup'!$J$6:$L$50,3,FALSE)="Monthly",(YEAR(AC4526)-YEAR(AB4526))*12+MONTH(AC4526)-MONTH(AB4526)+1,(AC4526-AB4526+1))</f>
        <v>1</v>
      </c>
      <c r="F4526" s="225">
        <f t="shared" si="371"/>
        <v>50000</v>
      </c>
      <c r="G4526" s="214">
        <v>1249872</v>
      </c>
      <c r="H4526" s="210">
        <v>37026.561631944445</v>
      </c>
      <c r="I4526" t="s">
        <v>3246</v>
      </c>
      <c r="M4526" t="s">
        <v>4216</v>
      </c>
      <c r="N4526" t="s">
        <v>3046</v>
      </c>
      <c r="O4526" t="s">
        <v>3047</v>
      </c>
      <c r="Q4526" s="211">
        <v>50000</v>
      </c>
      <c r="S4526" t="s">
        <v>3802</v>
      </c>
      <c r="T4526" t="s">
        <v>2685</v>
      </c>
      <c r="U4526" s="213">
        <v>29</v>
      </c>
      <c r="V4526" t="s">
        <v>1818</v>
      </c>
      <c r="W4526" t="s">
        <v>3049</v>
      </c>
      <c r="X4526" t="s">
        <v>3050</v>
      </c>
      <c r="Y4526" t="s">
        <v>2803</v>
      </c>
      <c r="Z4526" t="s">
        <v>4117</v>
      </c>
      <c r="AA4526" t="s">
        <v>626</v>
      </c>
      <c r="AB4526" s="210">
        <v>37043</v>
      </c>
      <c r="AC4526" s="210">
        <v>37072</v>
      </c>
    </row>
    <row r="4527" spans="1:30" x14ac:dyDescent="0.2">
      <c r="A4527" s="44" t="str">
        <f t="shared" si="367"/>
        <v>US Crude Financial</v>
      </c>
      <c r="B4527" s="44" t="str">
        <f t="shared" si="368"/>
        <v>US</v>
      </c>
      <c r="C4527" s="44" t="str">
        <f t="shared" si="369"/>
        <v>Crude</v>
      </c>
      <c r="D4527" s="44" t="str">
        <f t="shared" si="370"/>
        <v>Financial</v>
      </c>
      <c r="E4527" s="44">
        <f>IF(VLOOKUP(S4527,'DD-Lookup'!$J$6:$L$50,3,FALSE)="Monthly",(YEAR(AC4527)-YEAR(AB4527))*12+MONTH(AC4527)-MONTH(AB4527)+1,(AC4527-AB4527+1))</f>
        <v>1</v>
      </c>
      <c r="F4527" s="225">
        <f t="shared" si="371"/>
        <v>50000</v>
      </c>
      <c r="G4527" s="214">
        <v>1249874</v>
      </c>
      <c r="H4527" s="210">
        <v>37026.562337962961</v>
      </c>
      <c r="I4527" t="s">
        <v>3045</v>
      </c>
      <c r="M4527" t="s">
        <v>4216</v>
      </c>
      <c r="N4527" t="s">
        <v>3046</v>
      </c>
      <c r="O4527" t="s">
        <v>3047</v>
      </c>
      <c r="Q4527" s="211">
        <v>50000</v>
      </c>
      <c r="S4527" t="s">
        <v>3802</v>
      </c>
      <c r="T4527" t="s">
        <v>2685</v>
      </c>
      <c r="U4527" s="213">
        <v>29.04</v>
      </c>
      <c r="V4527" t="s">
        <v>1520</v>
      </c>
      <c r="W4527" t="s">
        <v>3049</v>
      </c>
      <c r="X4527" t="s">
        <v>3050</v>
      </c>
      <c r="Y4527" t="s">
        <v>2803</v>
      </c>
      <c r="Z4527" t="s">
        <v>4117</v>
      </c>
      <c r="AA4527" t="s">
        <v>627</v>
      </c>
      <c r="AB4527" s="210">
        <v>37043</v>
      </c>
      <c r="AC4527" s="210">
        <v>37072</v>
      </c>
    </row>
    <row r="4528" spans="1:30" x14ac:dyDescent="0.2">
      <c r="A4528" s="44" t="str">
        <f t="shared" si="367"/>
        <v>US Power Physical</v>
      </c>
      <c r="B4528" s="44" t="str">
        <f t="shared" si="368"/>
        <v>US</v>
      </c>
      <c r="C4528" s="44" t="str">
        <f t="shared" si="369"/>
        <v>Power</v>
      </c>
      <c r="D4528" s="44" t="str">
        <f t="shared" si="370"/>
        <v>Physical</v>
      </c>
      <c r="E4528" s="44">
        <f>IF(VLOOKUP(S4528,'DD-Lookup'!$J$6:$L$50,3,FALSE)="Monthly",(YEAR(AC4528)-YEAR(AB4528))*12+MONTH(AC4528)-MONTH(AB4528)+1,(AC4528-AB4528+1))</f>
        <v>2</v>
      </c>
      <c r="F4528" s="225">
        <f t="shared" si="371"/>
        <v>100</v>
      </c>
      <c r="G4528" s="214">
        <v>1249875</v>
      </c>
      <c r="H4528" s="210">
        <v>37026.562430555554</v>
      </c>
      <c r="I4528" t="s">
        <v>3086</v>
      </c>
      <c r="M4528" t="s">
        <v>3886</v>
      </c>
      <c r="N4528" t="s">
        <v>3096</v>
      </c>
      <c r="O4528" t="s">
        <v>3509</v>
      </c>
      <c r="Q4528" s="211">
        <v>50</v>
      </c>
      <c r="S4528" t="s">
        <v>3794</v>
      </c>
      <c r="T4528" t="s">
        <v>2685</v>
      </c>
      <c r="U4528" s="213">
        <v>44.5</v>
      </c>
      <c r="V4528" t="s">
        <v>3185</v>
      </c>
      <c r="W4528" t="s">
        <v>3108</v>
      </c>
      <c r="X4528" t="s">
        <v>3109</v>
      </c>
      <c r="Y4528" t="s">
        <v>3074</v>
      </c>
      <c r="Z4528" t="s">
        <v>4112</v>
      </c>
      <c r="AA4528">
        <v>611774.1</v>
      </c>
      <c r="AB4528" s="210">
        <v>37028.875</v>
      </c>
      <c r="AC4528" s="210">
        <v>37029.875</v>
      </c>
    </row>
    <row r="4529" spans="1:31" x14ac:dyDescent="0.2">
      <c r="A4529" s="44" t="str">
        <f t="shared" si="367"/>
        <v>US Natural Gas Financial</v>
      </c>
      <c r="B4529" s="44" t="str">
        <f t="shared" si="368"/>
        <v>US</v>
      </c>
      <c r="C4529" s="44" t="str">
        <f t="shared" si="369"/>
        <v>Natural Gas</v>
      </c>
      <c r="D4529" s="44" t="str">
        <f t="shared" si="370"/>
        <v>Financial</v>
      </c>
      <c r="E4529" s="44">
        <f>IF(VLOOKUP(S4529,'DD-Lookup'!$J$6:$L$50,3,FALSE)="Monthly",(YEAR(AC4529)-YEAR(AB4529))*12+MONTH(AC4529)-MONTH(AB4529)+1,(AC4529-AB4529+1))</f>
        <v>30</v>
      </c>
      <c r="F4529" s="225">
        <f t="shared" si="371"/>
        <v>450000</v>
      </c>
      <c r="G4529" s="214">
        <v>1249876</v>
      </c>
      <c r="H4529" s="210">
        <v>37026.5625462963</v>
      </c>
      <c r="I4529" t="s">
        <v>3045</v>
      </c>
      <c r="M4529" t="s">
        <v>3795</v>
      </c>
      <c r="N4529" t="s">
        <v>3247</v>
      </c>
      <c r="O4529" t="s">
        <v>3248</v>
      </c>
      <c r="Q4529" s="211">
        <v>15000</v>
      </c>
      <c r="S4529" t="s">
        <v>3796</v>
      </c>
      <c r="T4529" t="s">
        <v>2685</v>
      </c>
      <c r="U4529" s="213">
        <v>4.6349999999999998</v>
      </c>
      <c r="V4529" t="s">
        <v>1548</v>
      </c>
      <c r="W4529" t="s">
        <v>3975</v>
      </c>
      <c r="X4529" t="s">
        <v>3250</v>
      </c>
      <c r="Y4529" t="s">
        <v>2803</v>
      </c>
      <c r="Z4529" t="s">
        <v>4117</v>
      </c>
      <c r="AA4529" t="s">
        <v>628</v>
      </c>
      <c r="AB4529" s="210">
        <v>37043.875</v>
      </c>
      <c r="AC4529" s="210">
        <v>37072.875</v>
      </c>
      <c r="AD4529">
        <f>(AC4529-AB4529+1)*SUM(P4529:Q4529)</f>
        <v>450000</v>
      </c>
    </row>
    <row r="4530" spans="1:31" x14ac:dyDescent="0.2">
      <c r="A4530" s="44" t="str">
        <f t="shared" si="367"/>
        <v>US Power Physical</v>
      </c>
      <c r="B4530" s="44" t="str">
        <f t="shared" si="368"/>
        <v>US</v>
      </c>
      <c r="C4530" s="44" t="str">
        <f t="shared" si="369"/>
        <v>Power</v>
      </c>
      <c r="D4530" s="44" t="str">
        <f t="shared" si="370"/>
        <v>Physical</v>
      </c>
      <c r="E4530" s="44">
        <f>IF(VLOOKUP(S4530,'DD-Lookup'!$J$6:$L$50,3,FALSE)="Monthly",(YEAR(AC4530)-YEAR(AB4530))*12+MONTH(AC4530)-MONTH(AB4530)+1,(AC4530-AB4530+1))</f>
        <v>30</v>
      </c>
      <c r="F4530" s="225">
        <f t="shared" si="371"/>
        <v>1500</v>
      </c>
      <c r="G4530" s="214">
        <v>1249877</v>
      </c>
      <c r="H4530" s="210">
        <v>37026.562627314815</v>
      </c>
      <c r="I4530" t="s">
        <v>3093</v>
      </c>
      <c r="M4530" t="s">
        <v>3886</v>
      </c>
      <c r="N4530" t="s">
        <v>3096</v>
      </c>
      <c r="O4530" t="s">
        <v>3146</v>
      </c>
      <c r="P4530" s="211">
        <v>50</v>
      </c>
      <c r="S4530" t="s">
        <v>3794</v>
      </c>
      <c r="T4530" t="s">
        <v>2685</v>
      </c>
      <c r="U4530" s="213">
        <v>66.25</v>
      </c>
      <c r="V4530" t="s">
        <v>2382</v>
      </c>
      <c r="W4530" t="s">
        <v>3113</v>
      </c>
      <c r="X4530" t="s">
        <v>3148</v>
      </c>
      <c r="Y4530" t="s">
        <v>3074</v>
      </c>
      <c r="Z4530" t="s">
        <v>4112</v>
      </c>
      <c r="AA4530">
        <v>611776.1</v>
      </c>
      <c r="AB4530" s="210">
        <v>37043.71597222222</v>
      </c>
      <c r="AC4530" s="210">
        <v>37072.71597222222</v>
      </c>
    </row>
    <row r="4531" spans="1:31" x14ac:dyDescent="0.2">
      <c r="A4531" s="44" t="str">
        <f t="shared" si="367"/>
        <v>US Natural Gas Financial</v>
      </c>
      <c r="B4531" s="44" t="str">
        <f t="shared" si="368"/>
        <v>US</v>
      </c>
      <c r="C4531" s="44" t="str">
        <f t="shared" si="369"/>
        <v>Natural Gas</v>
      </c>
      <c r="D4531" s="44" t="str">
        <f t="shared" si="370"/>
        <v>Financial</v>
      </c>
      <c r="E4531" s="44">
        <f>IF(VLOOKUP(S4531,'DD-Lookup'!$J$6:$L$50,3,FALSE)="Monthly",(YEAR(AC4531)-YEAR(AB4531))*12+MONTH(AC4531)-MONTH(AB4531)+1,(AC4531-AB4531+1))</f>
        <v>30</v>
      </c>
      <c r="F4531" s="225">
        <f t="shared" si="371"/>
        <v>150000</v>
      </c>
      <c r="G4531" s="214">
        <v>1249878</v>
      </c>
      <c r="H4531" s="210">
        <v>37026.562754629631</v>
      </c>
      <c r="I4531" t="s">
        <v>3324</v>
      </c>
      <c r="M4531" t="s">
        <v>3795</v>
      </c>
      <c r="N4531" t="s">
        <v>3247</v>
      </c>
      <c r="O4531" t="s">
        <v>3248</v>
      </c>
      <c r="Q4531" s="211">
        <v>5000</v>
      </c>
      <c r="S4531" t="s">
        <v>3796</v>
      </c>
      <c r="T4531" t="s">
        <v>2685</v>
      </c>
      <c r="U4531" s="213">
        <v>4.6399999999999997</v>
      </c>
      <c r="V4531" t="s">
        <v>629</v>
      </c>
      <c r="W4531" t="s">
        <v>3975</v>
      </c>
      <c r="X4531" t="s">
        <v>3250</v>
      </c>
      <c r="Y4531" t="s">
        <v>2803</v>
      </c>
      <c r="Z4531" t="s">
        <v>4117</v>
      </c>
      <c r="AA4531" t="s">
        <v>630</v>
      </c>
      <c r="AB4531" s="210">
        <v>37043.875</v>
      </c>
      <c r="AC4531" s="210">
        <v>37072.875</v>
      </c>
      <c r="AD4531">
        <f>(AC4531-AB4531+1)*SUM(P4531:Q4531)</f>
        <v>150000</v>
      </c>
    </row>
    <row r="4532" spans="1:31" x14ac:dyDescent="0.2">
      <c r="A4532" s="44" t="str">
        <f t="shared" si="367"/>
        <v>US Natural Gas Financial</v>
      </c>
      <c r="B4532" s="44" t="str">
        <f t="shared" si="368"/>
        <v>US</v>
      </c>
      <c r="C4532" s="44" t="str">
        <f t="shared" si="369"/>
        <v>Natural Gas</v>
      </c>
      <c r="D4532" s="44" t="str">
        <f t="shared" si="370"/>
        <v>Financial</v>
      </c>
      <c r="E4532" s="44">
        <f>IF(VLOOKUP(S4532,'DD-Lookup'!$J$6:$L$50,3,FALSE)="Monthly",(YEAR(AC4532)-YEAR(AB4532))*12+MONTH(AC4532)-MONTH(AB4532)+1,(AC4532-AB4532+1))</f>
        <v>31</v>
      </c>
      <c r="F4532" s="225">
        <f t="shared" si="371"/>
        <v>310000</v>
      </c>
      <c r="G4532" s="214">
        <v>1249879</v>
      </c>
      <c r="H4532" s="210">
        <v>37026.562847222223</v>
      </c>
      <c r="I4532" t="s">
        <v>3246</v>
      </c>
      <c r="M4532" t="s">
        <v>3795</v>
      </c>
      <c r="N4532" t="s">
        <v>3247</v>
      </c>
      <c r="O4532" t="s">
        <v>3300</v>
      </c>
      <c r="Q4532" s="211">
        <v>10000</v>
      </c>
      <c r="S4532" t="s">
        <v>3796</v>
      </c>
      <c r="T4532" t="s">
        <v>2685</v>
      </c>
      <c r="U4532" s="213">
        <v>4.7074999999999996</v>
      </c>
      <c r="V4532" t="s">
        <v>1397</v>
      </c>
      <c r="W4532" t="s">
        <v>3975</v>
      </c>
      <c r="X4532" t="s">
        <v>3250</v>
      </c>
      <c r="Y4532" t="s">
        <v>2803</v>
      </c>
      <c r="Z4532" t="s">
        <v>4117</v>
      </c>
      <c r="AA4532" t="s">
        <v>631</v>
      </c>
      <c r="AB4532" s="210">
        <v>37073.875</v>
      </c>
      <c r="AC4532" s="210">
        <v>37103.875</v>
      </c>
      <c r="AD4532">
        <f>(AC4532-AB4532+1)*SUM(P4532:Q4532)</f>
        <v>310000</v>
      </c>
    </row>
    <row r="4533" spans="1:31" x14ac:dyDescent="0.2">
      <c r="A4533" s="44" t="str">
        <f t="shared" si="367"/>
        <v>US Power Physical</v>
      </c>
      <c r="B4533" s="44" t="str">
        <f t="shared" si="368"/>
        <v>US</v>
      </c>
      <c r="C4533" s="44" t="str">
        <f t="shared" si="369"/>
        <v>Power</v>
      </c>
      <c r="D4533" s="44" t="str">
        <f t="shared" si="370"/>
        <v>Physical</v>
      </c>
      <c r="E4533" s="44">
        <f>IF(VLOOKUP(S4533,'DD-Lookup'!$J$6:$L$50,3,FALSE)="Monthly",(YEAR(AC4533)-YEAR(AB4533))*12+MONTH(AC4533)-MONTH(AB4533)+1,(AC4533-AB4533+1))</f>
        <v>2</v>
      </c>
      <c r="F4533" s="225">
        <f t="shared" si="371"/>
        <v>100</v>
      </c>
      <c r="G4533" s="214">
        <v>1249881</v>
      </c>
      <c r="H4533" s="210">
        <v>37026.563020833331</v>
      </c>
      <c r="I4533" t="s">
        <v>3105</v>
      </c>
      <c r="M4533" t="s">
        <v>3886</v>
      </c>
      <c r="N4533" t="s">
        <v>3096</v>
      </c>
      <c r="O4533" t="s">
        <v>3509</v>
      </c>
      <c r="Q4533" s="211">
        <v>50</v>
      </c>
      <c r="S4533" t="s">
        <v>3794</v>
      </c>
      <c r="T4533" t="s">
        <v>2685</v>
      </c>
      <c r="U4533" s="213">
        <v>45</v>
      </c>
      <c r="V4533" t="s">
        <v>3107</v>
      </c>
      <c r="W4533" t="s">
        <v>3108</v>
      </c>
      <c r="X4533" t="s">
        <v>3109</v>
      </c>
      <c r="Y4533" t="s">
        <v>3074</v>
      </c>
      <c r="Z4533" t="s">
        <v>4112</v>
      </c>
      <c r="AA4533">
        <v>611779.1</v>
      </c>
      <c r="AB4533" s="210">
        <v>37028.875</v>
      </c>
      <c r="AC4533" s="210">
        <v>37029.875</v>
      </c>
    </row>
    <row r="4534" spans="1:31" x14ac:dyDescent="0.2">
      <c r="A4534" s="44" t="str">
        <f t="shared" si="367"/>
        <v>US Power Physical</v>
      </c>
      <c r="B4534" s="44" t="str">
        <f t="shared" si="368"/>
        <v>US</v>
      </c>
      <c r="C4534" s="44" t="str">
        <f t="shared" si="369"/>
        <v>Power</v>
      </c>
      <c r="D4534" s="44" t="str">
        <f t="shared" si="370"/>
        <v>Physical</v>
      </c>
      <c r="E4534" s="44">
        <f>IF(VLOOKUP(S4534,'DD-Lookup'!$J$6:$L$50,3,FALSE)="Monthly",(YEAR(AC4534)-YEAR(AB4534))*12+MONTH(AC4534)-MONTH(AB4534)+1,(AC4534-AB4534+1))</f>
        <v>2</v>
      </c>
      <c r="F4534" s="225">
        <f t="shared" si="371"/>
        <v>100</v>
      </c>
      <c r="G4534" s="214">
        <v>1249882</v>
      </c>
      <c r="H4534" s="210">
        <v>37026.563344907408</v>
      </c>
      <c r="I4534" t="s">
        <v>3187</v>
      </c>
      <c r="M4534" t="s">
        <v>3886</v>
      </c>
      <c r="N4534" t="s">
        <v>3096</v>
      </c>
      <c r="O4534" t="s">
        <v>632</v>
      </c>
      <c r="Q4534" s="211">
        <v>50</v>
      </c>
      <c r="S4534" t="s">
        <v>3794</v>
      </c>
      <c r="T4534" t="s">
        <v>2685</v>
      </c>
      <c r="U4534" s="213">
        <v>48</v>
      </c>
      <c r="V4534" t="s">
        <v>3188</v>
      </c>
      <c r="W4534" t="s">
        <v>3119</v>
      </c>
      <c r="X4534" t="s">
        <v>3120</v>
      </c>
      <c r="Y4534" t="s">
        <v>3074</v>
      </c>
      <c r="Z4534" t="s">
        <v>4112</v>
      </c>
      <c r="AA4534">
        <v>611781.1</v>
      </c>
      <c r="AB4534" s="210">
        <v>37028.875</v>
      </c>
      <c r="AC4534" s="210">
        <v>37029.875</v>
      </c>
    </row>
    <row r="4535" spans="1:31" x14ac:dyDescent="0.2">
      <c r="A4535" s="44" t="str">
        <f t="shared" si="367"/>
        <v>US Natural Gas Financial</v>
      </c>
      <c r="B4535" s="44" t="str">
        <f t="shared" si="368"/>
        <v>US</v>
      </c>
      <c r="C4535" s="44" t="str">
        <f t="shared" si="369"/>
        <v>Natural Gas</v>
      </c>
      <c r="D4535" s="44" t="str">
        <f t="shared" si="370"/>
        <v>Financial</v>
      </c>
      <c r="E4535" s="44">
        <f>IF(VLOOKUP(S4535,'DD-Lookup'!$J$6:$L$50,3,FALSE)="Monthly",(YEAR(AC4535)-YEAR(AB4535))*12+MONTH(AC4535)-MONTH(AB4535)+1,(AC4535-AB4535+1))</f>
        <v>30</v>
      </c>
      <c r="F4535" s="225">
        <f t="shared" si="371"/>
        <v>225000</v>
      </c>
      <c r="G4535" s="214">
        <v>1249883</v>
      </c>
      <c r="H4535" s="210">
        <v>37026.563483796293</v>
      </c>
      <c r="I4535" t="s">
        <v>3524</v>
      </c>
      <c r="M4535" t="s">
        <v>3795</v>
      </c>
      <c r="N4535" t="s">
        <v>3247</v>
      </c>
      <c r="O4535" t="s">
        <v>3248</v>
      </c>
      <c r="P4535" s="211">
        <v>7500</v>
      </c>
      <c r="S4535" t="s">
        <v>3796</v>
      </c>
      <c r="T4535" t="s">
        <v>2685</v>
      </c>
      <c r="U4535" s="213">
        <v>4.6349999999999998</v>
      </c>
      <c r="V4535" t="s">
        <v>580</v>
      </c>
      <c r="W4535" t="s">
        <v>3975</v>
      </c>
      <c r="X4535" t="s">
        <v>3250</v>
      </c>
      <c r="Y4535" t="s">
        <v>2803</v>
      </c>
      <c r="Z4535" t="s">
        <v>4117</v>
      </c>
      <c r="AA4535" t="s">
        <v>633</v>
      </c>
      <c r="AB4535" s="210">
        <v>37043.875</v>
      </c>
      <c r="AC4535" s="210">
        <v>37072.875</v>
      </c>
      <c r="AD4535">
        <f>(AC4535-AB4535+1)*SUM(P4535:Q4535)</f>
        <v>225000</v>
      </c>
    </row>
    <row r="4536" spans="1:31" x14ac:dyDescent="0.2">
      <c r="A4536" s="44" t="str">
        <f t="shared" si="367"/>
        <v>US Crude Financial</v>
      </c>
      <c r="B4536" s="44" t="str">
        <f t="shared" si="368"/>
        <v>US</v>
      </c>
      <c r="C4536" s="44" t="str">
        <f t="shared" si="369"/>
        <v>Crude</v>
      </c>
      <c r="D4536" s="44" t="str">
        <f t="shared" si="370"/>
        <v>Financial</v>
      </c>
      <c r="E4536" s="44">
        <f>IF(VLOOKUP(S4536,'DD-Lookup'!$J$6:$L$50,3,FALSE)="Monthly",(YEAR(AC4536)-YEAR(AB4536))*12+MONTH(AC4536)-MONTH(AB4536)+1,(AC4536-AB4536+1))</f>
        <v>1</v>
      </c>
      <c r="F4536" s="225">
        <f t="shared" si="371"/>
        <v>50000</v>
      </c>
      <c r="G4536" s="214">
        <v>1249884</v>
      </c>
      <c r="H4536" s="210">
        <v>37026.563958333332</v>
      </c>
      <c r="I4536" t="s">
        <v>3045</v>
      </c>
      <c r="M4536" t="s">
        <v>4216</v>
      </c>
      <c r="N4536" t="s">
        <v>3046</v>
      </c>
      <c r="O4536" t="s">
        <v>3047</v>
      </c>
      <c r="P4536" s="211">
        <v>50000</v>
      </c>
      <c r="S4536" t="s">
        <v>3802</v>
      </c>
      <c r="T4536" t="s">
        <v>2685</v>
      </c>
      <c r="U4536" s="213">
        <v>29.02</v>
      </c>
      <c r="V4536" t="s">
        <v>1520</v>
      </c>
      <c r="W4536" t="s">
        <v>3049</v>
      </c>
      <c r="X4536" t="s">
        <v>3050</v>
      </c>
      <c r="Y4536" t="s">
        <v>2803</v>
      </c>
      <c r="Z4536" t="s">
        <v>4117</v>
      </c>
      <c r="AA4536" t="s">
        <v>634</v>
      </c>
      <c r="AB4536" s="210">
        <v>37043</v>
      </c>
      <c r="AC4536" s="210">
        <v>37072</v>
      </c>
    </row>
    <row r="4537" spans="1:31" x14ac:dyDescent="0.2">
      <c r="A4537" s="44" t="str">
        <f t="shared" si="367"/>
        <v>US Oil Products Financial</v>
      </c>
      <c r="B4537" s="44" t="str">
        <f t="shared" si="368"/>
        <v>US</v>
      </c>
      <c r="C4537" s="44" t="str">
        <f t="shared" si="369"/>
        <v>Oil Products</v>
      </c>
      <c r="D4537" s="44" t="str">
        <f t="shared" si="370"/>
        <v>Financial</v>
      </c>
      <c r="E4537" s="44">
        <f>IF(VLOOKUP(S4537,'DD-Lookup'!$J$6:$L$50,3,FALSE)="Monthly",(YEAR(AC4537)-YEAR(AB4537))*12+MONTH(AC4537)-MONTH(AB4537)+1,(AC4537-AB4537+1))</f>
        <v>3</v>
      </c>
      <c r="F4537" s="225">
        <f t="shared" si="371"/>
        <v>75000</v>
      </c>
      <c r="G4537" s="214">
        <v>1249887</v>
      </c>
      <c r="H4537" s="210">
        <v>37026.564513888887</v>
      </c>
      <c r="I4537" t="s">
        <v>3429</v>
      </c>
      <c r="M4537" t="s">
        <v>3799</v>
      </c>
      <c r="N4537" t="s">
        <v>2202</v>
      </c>
      <c r="O4537" t="s">
        <v>2203</v>
      </c>
      <c r="Q4537" s="211">
        <v>25000</v>
      </c>
      <c r="S4537" t="s">
        <v>3802</v>
      </c>
      <c r="T4537" t="s">
        <v>2685</v>
      </c>
      <c r="U4537" s="213">
        <v>23.7</v>
      </c>
      <c r="V4537" t="s">
        <v>3431</v>
      </c>
      <c r="W4537" t="s">
        <v>2204</v>
      </c>
      <c r="X4537" t="s">
        <v>2205</v>
      </c>
      <c r="Y4537" t="s">
        <v>2803</v>
      </c>
      <c r="Z4537" t="s">
        <v>4117</v>
      </c>
      <c r="AA4537" t="s">
        <v>635</v>
      </c>
      <c r="AB4537" s="210">
        <v>37073.875</v>
      </c>
      <c r="AC4537" s="210">
        <v>37164.875</v>
      </c>
      <c r="AE4537" s="116">
        <f>IF(S4537="Gallon",F4537/42,F4537)</f>
        <v>75000</v>
      </c>
    </row>
    <row r="4538" spans="1:31" x14ac:dyDescent="0.2">
      <c r="A4538" s="44" t="str">
        <f t="shared" si="367"/>
        <v xml:space="preserve"> Natural Gas Physical</v>
      </c>
      <c r="B4538" s="44" t="str">
        <f t="shared" si="368"/>
        <v/>
      </c>
      <c r="C4538" s="44" t="str">
        <f t="shared" si="369"/>
        <v>Natural Gas</v>
      </c>
      <c r="D4538" s="44" t="str">
        <f t="shared" si="370"/>
        <v>Physical</v>
      </c>
      <c r="E4538" s="44">
        <f>IF(VLOOKUP(S4538,'DD-Lookup'!$J$6:$L$50,3,FALSE)="Monthly",(YEAR(AC4538)-YEAR(AB4538))*12+MONTH(AC4538)-MONTH(AB4538)+1,(AC4538-AB4538+1))</f>
        <v>30</v>
      </c>
      <c r="F4538" s="225">
        <f t="shared" si="371"/>
        <v>150000</v>
      </c>
      <c r="G4538" s="214">
        <v>1249888</v>
      </c>
      <c r="H4538" s="210">
        <v>37026.56490740741</v>
      </c>
      <c r="I4538" t="s">
        <v>622</v>
      </c>
      <c r="M4538" t="s">
        <v>3795</v>
      </c>
      <c r="N4538" t="s">
        <v>3623</v>
      </c>
      <c r="O4538" t="s">
        <v>1707</v>
      </c>
      <c r="P4538" s="211">
        <v>5000</v>
      </c>
      <c r="S4538" t="s">
        <v>4320</v>
      </c>
      <c r="T4538" t="s">
        <v>3625</v>
      </c>
      <c r="U4538" s="213">
        <v>6.32</v>
      </c>
      <c r="V4538" t="s">
        <v>623</v>
      </c>
      <c r="W4538" t="s">
        <v>1471</v>
      </c>
      <c r="X4538" t="s">
        <v>3628</v>
      </c>
      <c r="Y4538" t="s">
        <v>3280</v>
      </c>
      <c r="Z4538" t="s">
        <v>4118</v>
      </c>
      <c r="AA4538">
        <v>790953</v>
      </c>
      <c r="AB4538" s="210">
        <v>37043.875</v>
      </c>
      <c r="AC4538" s="210">
        <v>37072.875</v>
      </c>
    </row>
    <row r="4539" spans="1:31" x14ac:dyDescent="0.2">
      <c r="A4539" s="44" t="str">
        <f t="shared" si="367"/>
        <v xml:space="preserve"> Natural Gas Physical</v>
      </c>
      <c r="B4539" s="44" t="str">
        <f t="shared" si="368"/>
        <v/>
      </c>
      <c r="C4539" s="44" t="str">
        <f t="shared" si="369"/>
        <v>Natural Gas</v>
      </c>
      <c r="D4539" s="44" t="str">
        <f t="shared" si="370"/>
        <v>Physical</v>
      </c>
      <c r="E4539" s="44">
        <f>IF(VLOOKUP(S4539,'DD-Lookup'!$J$6:$L$50,3,FALSE)="Monthly",(YEAR(AC4539)-YEAR(AB4539))*12+MONTH(AC4539)-MONTH(AB4539)+1,(AC4539-AB4539+1))</f>
        <v>1</v>
      </c>
      <c r="F4539" s="225">
        <f t="shared" si="371"/>
        <v>10000</v>
      </c>
      <c r="G4539" s="214">
        <v>1249889</v>
      </c>
      <c r="H4539" s="210">
        <v>37026.564942129633</v>
      </c>
      <c r="I4539" t="s">
        <v>116</v>
      </c>
      <c r="M4539" t="s">
        <v>3795</v>
      </c>
      <c r="N4539" t="s">
        <v>3623</v>
      </c>
      <c r="O4539" t="s">
        <v>3624</v>
      </c>
      <c r="Q4539" s="211">
        <v>10000</v>
      </c>
      <c r="S4539" t="s">
        <v>4320</v>
      </c>
      <c r="T4539" t="s">
        <v>3625</v>
      </c>
      <c r="U4539" s="213">
        <v>6.16</v>
      </c>
      <c r="V4539" t="s">
        <v>636</v>
      </c>
      <c r="W4539" t="s">
        <v>3627</v>
      </c>
      <c r="X4539" t="s">
        <v>3628</v>
      </c>
      <c r="Y4539" t="s">
        <v>3280</v>
      </c>
      <c r="Z4539" t="s">
        <v>4118</v>
      </c>
      <c r="AA4539">
        <v>790954</v>
      </c>
      <c r="AB4539" s="210">
        <v>37026.875</v>
      </c>
      <c r="AC4539" s="210">
        <v>37026.875</v>
      </c>
    </row>
    <row r="4540" spans="1:31" x14ac:dyDescent="0.2">
      <c r="A4540" s="44" t="str">
        <f t="shared" si="367"/>
        <v>US Power Physical</v>
      </c>
      <c r="B4540" s="44" t="str">
        <f t="shared" si="368"/>
        <v>US</v>
      </c>
      <c r="C4540" s="44" t="str">
        <f t="shared" si="369"/>
        <v>Power</v>
      </c>
      <c r="D4540" s="44" t="str">
        <f t="shared" si="370"/>
        <v>Physical</v>
      </c>
      <c r="E4540" s="44">
        <f>IF(VLOOKUP(S4540,'DD-Lookup'!$J$6:$L$50,3,FALSE)="Monthly",(YEAR(AC4540)-YEAR(AB4540))*12+MONTH(AC4540)-MONTH(AB4540)+1,(AC4540-AB4540+1))</f>
        <v>2</v>
      </c>
      <c r="F4540" s="225">
        <f t="shared" si="371"/>
        <v>100</v>
      </c>
      <c r="G4540" s="214">
        <v>1249890</v>
      </c>
      <c r="H4540" s="210">
        <v>37026.565381944441</v>
      </c>
      <c r="I4540" t="s">
        <v>3105</v>
      </c>
      <c r="M4540" t="s">
        <v>3886</v>
      </c>
      <c r="N4540" t="s">
        <v>3096</v>
      </c>
      <c r="O4540" t="s">
        <v>3509</v>
      </c>
      <c r="Q4540" s="211">
        <v>50</v>
      </c>
      <c r="S4540" t="s">
        <v>3794</v>
      </c>
      <c r="T4540" t="s">
        <v>2685</v>
      </c>
      <c r="U4540" s="213">
        <v>45.5</v>
      </c>
      <c r="V4540" t="s">
        <v>3107</v>
      </c>
      <c r="W4540" t="s">
        <v>3108</v>
      </c>
      <c r="X4540" t="s">
        <v>3109</v>
      </c>
      <c r="Y4540" t="s">
        <v>3074</v>
      </c>
      <c r="Z4540" t="s">
        <v>4112</v>
      </c>
      <c r="AA4540">
        <v>611783.1</v>
      </c>
      <c r="AB4540" s="210">
        <v>37028.875</v>
      </c>
      <c r="AC4540" s="210">
        <v>37029.875</v>
      </c>
    </row>
    <row r="4541" spans="1:31" x14ac:dyDescent="0.2">
      <c r="A4541" s="44" t="str">
        <f t="shared" si="367"/>
        <v>US Natural Gas Financial</v>
      </c>
      <c r="B4541" s="44" t="str">
        <f t="shared" si="368"/>
        <v>US</v>
      </c>
      <c r="C4541" s="44" t="str">
        <f t="shared" si="369"/>
        <v>Natural Gas</v>
      </c>
      <c r="D4541" s="44" t="str">
        <f t="shared" si="370"/>
        <v>Financial</v>
      </c>
      <c r="E4541" s="44">
        <f>IF(VLOOKUP(S4541,'DD-Lookup'!$J$6:$L$50,3,FALSE)="Monthly",(YEAR(AC4541)-YEAR(AB4541))*12+MONTH(AC4541)-MONTH(AB4541)+1,(AC4541-AB4541+1))</f>
        <v>30</v>
      </c>
      <c r="F4541" s="225">
        <f t="shared" si="371"/>
        <v>75000</v>
      </c>
      <c r="G4541" s="214">
        <v>1249891</v>
      </c>
      <c r="H4541" s="210">
        <v>37026.565439814818</v>
      </c>
      <c r="I4541" t="s">
        <v>1556</v>
      </c>
      <c r="M4541" t="s">
        <v>3795</v>
      </c>
      <c r="N4541" t="s">
        <v>3247</v>
      </c>
      <c r="O4541" t="s">
        <v>3248</v>
      </c>
      <c r="P4541" s="211">
        <v>2500</v>
      </c>
      <c r="S4541" t="s">
        <v>3796</v>
      </c>
      <c r="T4541" t="s">
        <v>2685</v>
      </c>
      <c r="U4541" s="213">
        <v>4.6349999999999998</v>
      </c>
      <c r="V4541" t="s">
        <v>1557</v>
      </c>
      <c r="W4541" t="s">
        <v>3975</v>
      </c>
      <c r="X4541" t="s">
        <v>3250</v>
      </c>
      <c r="Y4541" t="s">
        <v>2803</v>
      </c>
      <c r="Z4541" t="s">
        <v>4117</v>
      </c>
      <c r="AA4541" t="s">
        <v>637</v>
      </c>
      <c r="AB4541" s="210">
        <v>37043.875</v>
      </c>
      <c r="AC4541" s="210">
        <v>37072.875</v>
      </c>
      <c r="AD4541">
        <f>(AC4541-AB4541+1)*SUM(P4541:Q4541)</f>
        <v>75000</v>
      </c>
    </row>
    <row r="4542" spans="1:31" x14ac:dyDescent="0.2">
      <c r="A4542" s="44" t="str">
        <f t="shared" si="367"/>
        <v>US Natural Gas Financial</v>
      </c>
      <c r="B4542" s="44" t="str">
        <f t="shared" si="368"/>
        <v>US</v>
      </c>
      <c r="C4542" s="44" t="str">
        <f t="shared" si="369"/>
        <v>Natural Gas</v>
      </c>
      <c r="D4542" s="44" t="str">
        <f t="shared" si="370"/>
        <v>Financial</v>
      </c>
      <c r="E4542" s="44">
        <f>IF(VLOOKUP(S4542,'DD-Lookup'!$J$6:$L$50,3,FALSE)="Monthly",(YEAR(AC4542)-YEAR(AB4542))*12+MONTH(AC4542)-MONTH(AB4542)+1,(AC4542-AB4542+1))</f>
        <v>30</v>
      </c>
      <c r="F4542" s="225">
        <f t="shared" si="371"/>
        <v>375000</v>
      </c>
      <c r="G4542" s="214">
        <v>1249893</v>
      </c>
      <c r="H4542" s="210">
        <v>37026.565567129626</v>
      </c>
      <c r="I4542" t="s">
        <v>3125</v>
      </c>
      <c r="M4542" t="s">
        <v>3795</v>
      </c>
      <c r="N4542" t="s">
        <v>3247</v>
      </c>
      <c r="O4542" t="s">
        <v>3248</v>
      </c>
      <c r="P4542" s="211">
        <v>12500</v>
      </c>
      <c r="S4542" t="s">
        <v>3796</v>
      </c>
      <c r="T4542" t="s">
        <v>2685</v>
      </c>
      <c r="U4542" s="213">
        <v>4.6349999999999998</v>
      </c>
      <c r="V4542" t="s">
        <v>106</v>
      </c>
      <c r="W4542" t="s">
        <v>3975</v>
      </c>
      <c r="X4542" t="s">
        <v>3250</v>
      </c>
      <c r="Y4542" t="s">
        <v>2803</v>
      </c>
      <c r="Z4542" t="s">
        <v>4117</v>
      </c>
      <c r="AA4542" t="s">
        <v>638</v>
      </c>
      <c r="AB4542" s="210">
        <v>37043.875</v>
      </c>
      <c r="AC4542" s="210">
        <v>37072.875</v>
      </c>
      <c r="AD4542">
        <f>(AC4542-AB4542+1)*SUM(P4542:Q4542)</f>
        <v>375000</v>
      </c>
    </row>
    <row r="4543" spans="1:31" x14ac:dyDescent="0.2">
      <c r="A4543" s="44" t="str">
        <f t="shared" si="367"/>
        <v>US Natural Gas Financial</v>
      </c>
      <c r="B4543" s="44" t="str">
        <f t="shared" si="368"/>
        <v>US</v>
      </c>
      <c r="C4543" s="44" t="str">
        <f t="shared" si="369"/>
        <v>Natural Gas</v>
      </c>
      <c r="D4543" s="44" t="str">
        <f t="shared" si="370"/>
        <v>Financial</v>
      </c>
      <c r="E4543" s="44">
        <f>IF(VLOOKUP(S4543,'DD-Lookup'!$J$6:$L$50,3,FALSE)="Monthly",(YEAR(AC4543)-YEAR(AB4543))*12+MONTH(AC4543)-MONTH(AB4543)+1,(AC4543-AB4543+1))</f>
        <v>31</v>
      </c>
      <c r="F4543" s="225">
        <f t="shared" si="371"/>
        <v>155000</v>
      </c>
      <c r="G4543" s="214">
        <v>1249892</v>
      </c>
      <c r="H4543" s="210">
        <v>37026.565567129626</v>
      </c>
      <c r="I4543" t="s">
        <v>2955</v>
      </c>
      <c r="M4543" t="s">
        <v>3795</v>
      </c>
      <c r="N4543" t="s">
        <v>3303</v>
      </c>
      <c r="O4543" t="s">
        <v>1135</v>
      </c>
      <c r="P4543" s="211">
        <v>5000</v>
      </c>
      <c r="S4543" t="s">
        <v>3796</v>
      </c>
      <c r="T4543" t="s">
        <v>2685</v>
      </c>
      <c r="U4543" s="213">
        <v>4.5</v>
      </c>
      <c r="V4543" t="s">
        <v>1739</v>
      </c>
      <c r="W4543" t="s">
        <v>1111</v>
      </c>
      <c r="X4543" t="s">
        <v>1112</v>
      </c>
      <c r="Y4543" t="s">
        <v>2803</v>
      </c>
      <c r="Z4543" t="s">
        <v>4117</v>
      </c>
      <c r="AA4543" t="s">
        <v>639</v>
      </c>
      <c r="AB4543" s="210">
        <v>37165</v>
      </c>
      <c r="AC4543" s="210">
        <v>37195</v>
      </c>
      <c r="AD4543">
        <f>(AC4543-AB4543+1)*SUM(P4543:Q4543)</f>
        <v>155000</v>
      </c>
    </row>
    <row r="4544" spans="1:31" x14ac:dyDescent="0.2">
      <c r="A4544" s="44" t="str">
        <f t="shared" si="367"/>
        <v>US LPG Financial</v>
      </c>
      <c r="B4544" s="44" t="str">
        <f t="shared" si="368"/>
        <v>US</v>
      </c>
      <c r="C4544" s="44" t="str">
        <f t="shared" si="369"/>
        <v>LPG</v>
      </c>
      <c r="D4544" s="44" t="str">
        <f t="shared" si="370"/>
        <v>Financial</v>
      </c>
      <c r="E4544" s="44">
        <f>IF(VLOOKUP(S4544,'DD-Lookup'!$J$6:$L$50,3,FALSE)="Monthly",(YEAR(AC4544)-YEAR(AB4544))*12+MONTH(AC4544)-MONTH(AB4544)+1,(AC4544-AB4544+1))</f>
        <v>1</v>
      </c>
      <c r="F4544" s="225">
        <f t="shared" si="371"/>
        <v>10000</v>
      </c>
      <c r="G4544" s="214">
        <v>1249898</v>
      </c>
      <c r="H4544" s="210">
        <v>37026.566458333335</v>
      </c>
      <c r="I4544" t="s">
        <v>3093</v>
      </c>
      <c r="M4544" t="s">
        <v>3800</v>
      </c>
      <c r="N4544" t="s">
        <v>246</v>
      </c>
      <c r="O4544" t="s">
        <v>247</v>
      </c>
      <c r="P4544" s="211">
        <v>10000</v>
      </c>
      <c r="S4544" t="s">
        <v>3807</v>
      </c>
      <c r="T4544" t="s">
        <v>2685</v>
      </c>
      <c r="U4544" s="213">
        <v>52.375</v>
      </c>
      <c r="V4544" t="s">
        <v>640</v>
      </c>
      <c r="W4544" t="s">
        <v>249</v>
      </c>
      <c r="X4544" t="s">
        <v>250</v>
      </c>
      <c r="Y4544" t="s">
        <v>2803</v>
      </c>
      <c r="Z4544" t="s">
        <v>4117</v>
      </c>
      <c r="AA4544" t="s">
        <v>641</v>
      </c>
      <c r="AB4544" s="210">
        <v>37043.875</v>
      </c>
      <c r="AC4544" s="210">
        <v>37072.875</v>
      </c>
    </row>
    <row r="4545" spans="1:30" x14ac:dyDescent="0.2">
      <c r="A4545" s="44" t="str">
        <f t="shared" si="367"/>
        <v>US Crude Financial</v>
      </c>
      <c r="B4545" s="44" t="str">
        <f t="shared" si="368"/>
        <v>US</v>
      </c>
      <c r="C4545" s="44" t="str">
        <f t="shared" si="369"/>
        <v>Crude</v>
      </c>
      <c r="D4545" s="44" t="str">
        <f t="shared" si="370"/>
        <v>Financial</v>
      </c>
      <c r="E4545" s="44">
        <f>IF(VLOOKUP(S4545,'DD-Lookup'!$J$6:$L$50,3,FALSE)="Monthly",(YEAR(AC4545)-YEAR(AB4545))*12+MONTH(AC4545)-MONTH(AB4545)+1,(AC4545-AB4545+1))</f>
        <v>1</v>
      </c>
      <c r="F4545" s="225">
        <f t="shared" si="371"/>
        <v>50000</v>
      </c>
      <c r="G4545" s="214">
        <v>1249899</v>
      </c>
      <c r="H4545" s="210">
        <v>37026.566469907404</v>
      </c>
      <c r="I4545" t="s">
        <v>3045</v>
      </c>
      <c r="M4545" t="s">
        <v>4216</v>
      </c>
      <c r="N4545" t="s">
        <v>3046</v>
      </c>
      <c r="O4545" t="s">
        <v>3047</v>
      </c>
      <c r="Q4545" s="211">
        <v>50000</v>
      </c>
      <c r="S4545" t="s">
        <v>3802</v>
      </c>
      <c r="T4545" t="s">
        <v>2685</v>
      </c>
      <c r="U4545" s="213">
        <v>29.04</v>
      </c>
      <c r="V4545" t="s">
        <v>3048</v>
      </c>
      <c r="W4545" t="s">
        <v>3049</v>
      </c>
      <c r="X4545" t="s">
        <v>3050</v>
      </c>
      <c r="Y4545" t="s">
        <v>2803</v>
      </c>
      <c r="Z4545" t="s">
        <v>4117</v>
      </c>
      <c r="AA4545" t="s">
        <v>642</v>
      </c>
      <c r="AB4545" s="210">
        <v>37043</v>
      </c>
      <c r="AC4545" s="210">
        <v>37072</v>
      </c>
    </row>
    <row r="4546" spans="1:30" x14ac:dyDescent="0.2">
      <c r="A4546" s="44" t="str">
        <f t="shared" si="367"/>
        <v>US Natural Gas Financial</v>
      </c>
      <c r="B4546" s="44" t="str">
        <f t="shared" si="368"/>
        <v>US</v>
      </c>
      <c r="C4546" s="44" t="str">
        <f t="shared" si="369"/>
        <v>Natural Gas</v>
      </c>
      <c r="D4546" s="44" t="str">
        <f t="shared" si="370"/>
        <v>Financial</v>
      </c>
      <c r="E4546" s="44">
        <f>IF(VLOOKUP(S4546,'DD-Lookup'!$J$6:$L$50,3,FALSE)="Monthly",(YEAR(AC4546)-YEAR(AB4546))*12+MONTH(AC4546)-MONTH(AB4546)+1,(AC4546-AB4546+1))</f>
        <v>151</v>
      </c>
      <c r="F4546" s="225">
        <f t="shared" si="371"/>
        <v>377500</v>
      </c>
      <c r="G4546" s="214">
        <v>1249900</v>
      </c>
      <c r="H4546" s="210">
        <v>37026.566504629627</v>
      </c>
      <c r="I4546" t="s">
        <v>3174</v>
      </c>
      <c r="M4546" t="s">
        <v>3795</v>
      </c>
      <c r="N4546" t="s">
        <v>3247</v>
      </c>
      <c r="O4546" t="s">
        <v>3346</v>
      </c>
      <c r="P4546" s="211">
        <v>2500</v>
      </c>
      <c r="S4546" t="s">
        <v>3796</v>
      </c>
      <c r="T4546" t="s">
        <v>2685</v>
      </c>
      <c r="U4546" s="213">
        <v>5.0250000000000004</v>
      </c>
      <c r="V4546" t="s">
        <v>3500</v>
      </c>
      <c r="W4546" t="s">
        <v>3975</v>
      </c>
      <c r="X4546" t="s">
        <v>3250</v>
      </c>
      <c r="Y4546" t="s">
        <v>2803</v>
      </c>
      <c r="Z4546" t="s">
        <v>4117</v>
      </c>
      <c r="AA4546" t="s">
        <v>643</v>
      </c>
      <c r="AB4546" s="210">
        <v>37196</v>
      </c>
      <c r="AC4546" s="210">
        <v>37346</v>
      </c>
      <c r="AD4546">
        <f t="shared" ref="AD4546:AD4553" si="372">(AC4546-AB4546+1)*SUM(P4546:Q4546)</f>
        <v>377500</v>
      </c>
    </row>
    <row r="4547" spans="1:30" x14ac:dyDescent="0.2">
      <c r="A4547" s="44" t="str">
        <f t="shared" si="367"/>
        <v>US Natural Gas Financial</v>
      </c>
      <c r="B4547" s="44" t="str">
        <f t="shared" si="368"/>
        <v>US</v>
      </c>
      <c r="C4547" s="44" t="str">
        <f t="shared" si="369"/>
        <v>Natural Gas</v>
      </c>
      <c r="D4547" s="44" t="str">
        <f t="shared" si="370"/>
        <v>Financial</v>
      </c>
      <c r="E4547" s="44">
        <f>IF(VLOOKUP(S4547,'DD-Lookup'!$J$6:$L$50,3,FALSE)="Monthly",(YEAR(AC4547)-YEAR(AB4547))*12+MONTH(AC4547)-MONTH(AB4547)+1,(AC4547-AB4547+1))</f>
        <v>30</v>
      </c>
      <c r="F4547" s="225">
        <f t="shared" si="371"/>
        <v>450000</v>
      </c>
      <c r="G4547" s="214">
        <v>1249901</v>
      </c>
      <c r="H4547" s="210">
        <v>37026.566516203704</v>
      </c>
      <c r="I4547" t="s">
        <v>3195</v>
      </c>
      <c r="M4547" t="s">
        <v>3795</v>
      </c>
      <c r="N4547" t="s">
        <v>3247</v>
      </c>
      <c r="O4547" t="s">
        <v>3248</v>
      </c>
      <c r="Q4547" s="211">
        <v>15000</v>
      </c>
      <c r="S4547" t="s">
        <v>3796</v>
      </c>
      <c r="T4547" t="s">
        <v>2685</v>
      </c>
      <c r="U4547" s="213">
        <v>4.6399999999999997</v>
      </c>
      <c r="V4547" t="s">
        <v>2476</v>
      </c>
      <c r="W4547" t="s">
        <v>3975</v>
      </c>
      <c r="X4547" t="s">
        <v>3250</v>
      </c>
      <c r="Y4547" t="s">
        <v>2803</v>
      </c>
      <c r="Z4547" t="s">
        <v>4117</v>
      </c>
      <c r="AA4547" t="s">
        <v>644</v>
      </c>
      <c r="AB4547" s="210">
        <v>37043.875</v>
      </c>
      <c r="AC4547" s="210">
        <v>37072.875</v>
      </c>
      <c r="AD4547">
        <f t="shared" si="372"/>
        <v>450000</v>
      </c>
    </row>
    <row r="4548" spans="1:30" x14ac:dyDescent="0.2">
      <c r="A4548" s="44" t="str">
        <f t="shared" si="367"/>
        <v>US Natural Gas Financial</v>
      </c>
      <c r="B4548" s="44" t="str">
        <f t="shared" si="368"/>
        <v>US</v>
      </c>
      <c r="C4548" s="44" t="str">
        <f t="shared" si="369"/>
        <v>Natural Gas</v>
      </c>
      <c r="D4548" s="44" t="str">
        <f t="shared" si="370"/>
        <v>Financial</v>
      </c>
      <c r="E4548" s="44">
        <f>IF(VLOOKUP(S4548,'DD-Lookup'!$J$6:$L$50,3,FALSE)="Monthly",(YEAR(AC4548)-YEAR(AB4548))*12+MONTH(AC4548)-MONTH(AB4548)+1,(AC4548-AB4548+1))</f>
        <v>15</v>
      </c>
      <c r="F4548" s="225">
        <f t="shared" si="371"/>
        <v>150000</v>
      </c>
      <c r="G4548" s="214">
        <v>1249902</v>
      </c>
      <c r="H4548" s="210">
        <v>37026.566828703704</v>
      </c>
      <c r="I4548" t="s">
        <v>4237</v>
      </c>
      <c r="M4548" t="s">
        <v>3795</v>
      </c>
      <c r="N4548" t="s">
        <v>3247</v>
      </c>
      <c r="O4548" t="s">
        <v>135</v>
      </c>
      <c r="Q4548" s="211">
        <v>10000</v>
      </c>
      <c r="S4548" t="s">
        <v>3796</v>
      </c>
      <c r="T4548" t="s">
        <v>2685</v>
      </c>
      <c r="U4548" s="213">
        <v>4.5650000000000004</v>
      </c>
      <c r="V4548" t="s">
        <v>3423</v>
      </c>
      <c r="W4548" t="s">
        <v>3424</v>
      </c>
      <c r="X4548" t="s">
        <v>3425</v>
      </c>
      <c r="Y4548" t="s">
        <v>2803</v>
      </c>
      <c r="Z4548" t="s">
        <v>4117</v>
      </c>
      <c r="AA4548" t="s">
        <v>645</v>
      </c>
      <c r="AB4548" s="210">
        <v>37028.875</v>
      </c>
      <c r="AC4548" s="210">
        <v>37042.875</v>
      </c>
      <c r="AD4548">
        <f t="shared" si="372"/>
        <v>150000</v>
      </c>
    </row>
    <row r="4549" spans="1:30" x14ac:dyDescent="0.2">
      <c r="A4549" s="44" t="str">
        <f t="shared" si="367"/>
        <v>US Natural Gas Financial</v>
      </c>
      <c r="B4549" s="44" t="str">
        <f t="shared" si="368"/>
        <v>US</v>
      </c>
      <c r="C4549" s="44" t="str">
        <f t="shared" si="369"/>
        <v>Natural Gas</v>
      </c>
      <c r="D4549" s="44" t="str">
        <f t="shared" si="370"/>
        <v>Financial</v>
      </c>
      <c r="E4549" s="44">
        <f>IF(VLOOKUP(S4549,'DD-Lookup'!$J$6:$L$50,3,FALSE)="Monthly",(YEAR(AC4549)-YEAR(AB4549))*12+MONTH(AC4549)-MONTH(AB4549)+1,(AC4549-AB4549+1))</f>
        <v>30</v>
      </c>
      <c r="F4549" s="225">
        <f t="shared" si="371"/>
        <v>450000</v>
      </c>
      <c r="G4549" s="214">
        <v>1249903</v>
      </c>
      <c r="H4549" s="210">
        <v>37026.567106481481</v>
      </c>
      <c r="I4549" t="s">
        <v>3324</v>
      </c>
      <c r="M4549" t="s">
        <v>3795</v>
      </c>
      <c r="N4549" t="s">
        <v>3247</v>
      </c>
      <c r="O4549" t="s">
        <v>3248</v>
      </c>
      <c r="Q4549" s="211">
        <v>15000</v>
      </c>
      <c r="S4549" t="s">
        <v>3796</v>
      </c>
      <c r="T4549" t="s">
        <v>2685</v>
      </c>
      <c r="U4549" s="213">
        <v>4.6449999999999996</v>
      </c>
      <c r="V4549" t="s">
        <v>1811</v>
      </c>
      <c r="W4549" t="s">
        <v>3975</v>
      </c>
      <c r="X4549" t="s">
        <v>3250</v>
      </c>
      <c r="Y4549" t="s">
        <v>2803</v>
      </c>
      <c r="Z4549" t="s">
        <v>4117</v>
      </c>
      <c r="AA4549" t="s">
        <v>646</v>
      </c>
      <c r="AB4549" s="210">
        <v>37043.875</v>
      </c>
      <c r="AC4549" s="210">
        <v>37072.875</v>
      </c>
      <c r="AD4549">
        <f t="shared" si="372"/>
        <v>450000</v>
      </c>
    </row>
    <row r="4550" spans="1:30" x14ac:dyDescent="0.2">
      <c r="A4550" s="44" t="str">
        <f t="shared" si="367"/>
        <v>US Natural Gas Financial</v>
      </c>
      <c r="B4550" s="44" t="str">
        <f t="shared" si="368"/>
        <v>US</v>
      </c>
      <c r="C4550" s="44" t="str">
        <f t="shared" si="369"/>
        <v>Natural Gas</v>
      </c>
      <c r="D4550" s="44" t="str">
        <f t="shared" si="370"/>
        <v>Financial</v>
      </c>
      <c r="E4550" s="44">
        <f>IF(VLOOKUP(S4550,'DD-Lookup'!$J$6:$L$50,3,FALSE)="Monthly",(YEAR(AC4550)-YEAR(AB4550))*12+MONTH(AC4550)-MONTH(AB4550)+1,(AC4550-AB4550+1))</f>
        <v>15</v>
      </c>
      <c r="F4550" s="225">
        <f t="shared" si="371"/>
        <v>225000</v>
      </c>
      <c r="G4550" s="214">
        <v>1249904</v>
      </c>
      <c r="H4550" s="210">
        <v>37026.567407407405</v>
      </c>
      <c r="I4550" t="s">
        <v>3086</v>
      </c>
      <c r="M4550" t="s">
        <v>3795</v>
      </c>
      <c r="N4550" t="s">
        <v>3247</v>
      </c>
      <c r="O4550" t="s">
        <v>135</v>
      </c>
      <c r="P4550" s="211">
        <v>15000</v>
      </c>
      <c r="S4550" t="s">
        <v>3796</v>
      </c>
      <c r="T4550" t="s">
        <v>2685</v>
      </c>
      <c r="U4550" s="213">
        <v>4.5599999999999996</v>
      </c>
      <c r="V4550" t="s">
        <v>1405</v>
      </c>
      <c r="W4550" t="s">
        <v>3424</v>
      </c>
      <c r="X4550" t="s">
        <v>3425</v>
      </c>
      <c r="Y4550" t="s">
        <v>2803</v>
      </c>
      <c r="Z4550" t="s">
        <v>4117</v>
      </c>
      <c r="AA4550" t="s">
        <v>647</v>
      </c>
      <c r="AB4550" s="210">
        <v>37028.875</v>
      </c>
      <c r="AC4550" s="210">
        <v>37042.875</v>
      </c>
      <c r="AD4550">
        <f t="shared" si="372"/>
        <v>225000</v>
      </c>
    </row>
    <row r="4551" spans="1:30" x14ac:dyDescent="0.2">
      <c r="A4551" s="44" t="str">
        <f t="shared" si="367"/>
        <v>US Natural Gas Financial</v>
      </c>
      <c r="B4551" s="44" t="str">
        <f t="shared" si="368"/>
        <v>US</v>
      </c>
      <c r="C4551" s="44" t="str">
        <f t="shared" si="369"/>
        <v>Natural Gas</v>
      </c>
      <c r="D4551" s="44" t="str">
        <f t="shared" si="370"/>
        <v>Financial</v>
      </c>
      <c r="E4551" s="44">
        <f>IF(VLOOKUP(S4551,'DD-Lookup'!$J$6:$L$50,3,FALSE)="Monthly",(YEAR(AC4551)-YEAR(AB4551))*12+MONTH(AC4551)-MONTH(AB4551)+1,(AC4551-AB4551+1))</f>
        <v>15</v>
      </c>
      <c r="F4551" s="225">
        <f t="shared" si="371"/>
        <v>225000</v>
      </c>
      <c r="G4551" s="214">
        <v>1249905</v>
      </c>
      <c r="H4551" s="210">
        <v>37026.567569444444</v>
      </c>
      <c r="I4551" t="s">
        <v>3086</v>
      </c>
      <c r="M4551" t="s">
        <v>3795</v>
      </c>
      <c r="N4551" t="s">
        <v>3247</v>
      </c>
      <c r="O4551" t="s">
        <v>135</v>
      </c>
      <c r="P4551" s="211">
        <v>15000</v>
      </c>
      <c r="S4551" t="s">
        <v>3796</v>
      </c>
      <c r="T4551" t="s">
        <v>2685</v>
      </c>
      <c r="U4551" s="213">
        <v>4.5549999999999997</v>
      </c>
      <c r="V4551" t="s">
        <v>1405</v>
      </c>
      <c r="W4551" t="s">
        <v>3424</v>
      </c>
      <c r="X4551" t="s">
        <v>3425</v>
      </c>
      <c r="Y4551" t="s">
        <v>2803</v>
      </c>
      <c r="Z4551" t="s">
        <v>4117</v>
      </c>
      <c r="AA4551" t="s">
        <v>648</v>
      </c>
      <c r="AB4551" s="210">
        <v>37028.875</v>
      </c>
      <c r="AC4551" s="210">
        <v>37042.875</v>
      </c>
      <c r="AD4551">
        <f t="shared" si="372"/>
        <v>225000</v>
      </c>
    </row>
    <row r="4552" spans="1:30" x14ac:dyDescent="0.2">
      <c r="A4552" s="44" t="str">
        <f t="shared" si="367"/>
        <v>US Natural Gas Financial</v>
      </c>
      <c r="B4552" s="44" t="str">
        <f t="shared" si="368"/>
        <v>US</v>
      </c>
      <c r="C4552" s="44" t="str">
        <f t="shared" si="369"/>
        <v>Natural Gas</v>
      </c>
      <c r="D4552" s="44" t="str">
        <f t="shared" si="370"/>
        <v>Financial</v>
      </c>
      <c r="E4552" s="44">
        <f>IF(VLOOKUP(S4552,'DD-Lookup'!$J$6:$L$50,3,FALSE)="Monthly",(YEAR(AC4552)-YEAR(AB4552))*12+MONTH(AC4552)-MONTH(AB4552)+1,(AC4552-AB4552+1))</f>
        <v>365</v>
      </c>
      <c r="F4552" s="225">
        <f t="shared" si="371"/>
        <v>1825000</v>
      </c>
      <c r="G4552" s="214">
        <v>1249906</v>
      </c>
      <c r="H4552" s="210">
        <v>37026.567777777775</v>
      </c>
      <c r="I4552" t="s">
        <v>3324</v>
      </c>
      <c r="M4552" t="s">
        <v>3795</v>
      </c>
      <c r="N4552" t="s">
        <v>3247</v>
      </c>
      <c r="O4552" t="s">
        <v>3418</v>
      </c>
      <c r="Q4552" s="211">
        <v>5000</v>
      </c>
      <c r="S4552" t="s">
        <v>3796</v>
      </c>
      <c r="T4552" t="s">
        <v>2685</v>
      </c>
      <c r="U4552" s="213">
        <v>4.5999999999999996</v>
      </c>
      <c r="V4552" t="s">
        <v>1811</v>
      </c>
      <c r="W4552" t="s">
        <v>3975</v>
      </c>
      <c r="X4552" t="s">
        <v>3250</v>
      </c>
      <c r="Y4552" t="s">
        <v>2803</v>
      </c>
      <c r="Z4552" t="s">
        <v>4117</v>
      </c>
      <c r="AA4552" t="s">
        <v>649</v>
      </c>
      <c r="AB4552" s="210">
        <v>37257.875</v>
      </c>
      <c r="AC4552" s="210">
        <v>37621.875</v>
      </c>
      <c r="AD4552">
        <f t="shared" si="372"/>
        <v>1825000</v>
      </c>
    </row>
    <row r="4553" spans="1:30" x14ac:dyDescent="0.2">
      <c r="A4553" s="44" t="str">
        <f t="shared" si="367"/>
        <v>US Natural Gas Financial</v>
      </c>
      <c r="B4553" s="44" t="str">
        <f t="shared" si="368"/>
        <v>US</v>
      </c>
      <c r="C4553" s="44" t="str">
        <f t="shared" si="369"/>
        <v>Natural Gas</v>
      </c>
      <c r="D4553" s="44" t="str">
        <f t="shared" si="370"/>
        <v>Financial</v>
      </c>
      <c r="E4553" s="44">
        <f>IF(VLOOKUP(S4553,'DD-Lookup'!$J$6:$L$50,3,FALSE)="Monthly",(YEAR(AC4553)-YEAR(AB4553))*12+MONTH(AC4553)-MONTH(AB4553)+1,(AC4553-AB4553+1))</f>
        <v>365</v>
      </c>
      <c r="F4553" s="225">
        <f t="shared" si="371"/>
        <v>1825000</v>
      </c>
      <c r="G4553" s="214">
        <v>1249907</v>
      </c>
      <c r="H4553" s="210">
        <v>37026.567986111113</v>
      </c>
      <c r="I4553" t="s">
        <v>3287</v>
      </c>
      <c r="M4553" t="s">
        <v>3795</v>
      </c>
      <c r="N4553" t="s">
        <v>3247</v>
      </c>
      <c r="O4553" t="s">
        <v>3418</v>
      </c>
      <c r="Q4553" s="211">
        <v>5000</v>
      </c>
      <c r="S4553" t="s">
        <v>3796</v>
      </c>
      <c r="T4553" t="s">
        <v>2685</v>
      </c>
      <c r="U4553" s="213">
        <v>4.5999999999999996</v>
      </c>
      <c r="V4553" t="s">
        <v>3288</v>
      </c>
      <c r="W4553" t="s">
        <v>3975</v>
      </c>
      <c r="X4553" t="s">
        <v>3250</v>
      </c>
      <c r="Y4553" t="s">
        <v>2803</v>
      </c>
      <c r="Z4553" t="s">
        <v>4117</v>
      </c>
      <c r="AA4553" t="s">
        <v>650</v>
      </c>
      <c r="AB4553" s="210">
        <v>37257.875</v>
      </c>
      <c r="AC4553" s="210">
        <v>37621.875</v>
      </c>
      <c r="AD4553">
        <f t="shared" si="372"/>
        <v>1825000</v>
      </c>
    </row>
    <row r="4554" spans="1:30" x14ac:dyDescent="0.2">
      <c r="A4554" s="44" t="str">
        <f t="shared" si="367"/>
        <v>US Natural Gas Physical</v>
      </c>
      <c r="B4554" s="44" t="str">
        <f t="shared" si="368"/>
        <v>US</v>
      </c>
      <c r="C4554" s="44" t="str">
        <f t="shared" si="369"/>
        <v>Natural Gas</v>
      </c>
      <c r="D4554" s="44" t="str">
        <f t="shared" si="370"/>
        <v>Physical</v>
      </c>
      <c r="E4554" s="44">
        <f>IF(VLOOKUP(S4554,'DD-Lookup'!$J$6:$L$50,3,FALSE)="Monthly",(YEAR(AC4554)-YEAR(AB4554))*12+MONTH(AC4554)-MONTH(AB4554)+1,(AC4554-AB4554+1))</f>
        <v>1</v>
      </c>
      <c r="F4554" s="225">
        <f t="shared" si="371"/>
        <v>10000</v>
      </c>
      <c r="G4554" s="214">
        <v>1249908</v>
      </c>
      <c r="H4554" s="210">
        <v>37026.567986111113</v>
      </c>
      <c r="I4554" t="s">
        <v>1131</v>
      </c>
      <c r="M4554" t="s">
        <v>3795</v>
      </c>
      <c r="N4554" t="s">
        <v>3275</v>
      </c>
      <c r="O4554" t="s">
        <v>399</v>
      </c>
      <c r="Q4554" s="211">
        <v>10000</v>
      </c>
      <c r="S4554" t="s">
        <v>3796</v>
      </c>
      <c r="T4554" t="s">
        <v>2685</v>
      </c>
      <c r="U4554" s="213">
        <v>4.5750000000000002</v>
      </c>
      <c r="V4554" t="s">
        <v>1132</v>
      </c>
      <c r="W4554" t="s">
        <v>3459</v>
      </c>
      <c r="X4554" t="s">
        <v>3460</v>
      </c>
      <c r="Y4554" t="s">
        <v>3280</v>
      </c>
      <c r="Z4554" t="s">
        <v>4117</v>
      </c>
      <c r="AA4554">
        <v>790957</v>
      </c>
      <c r="AB4554" s="210">
        <v>37028.875</v>
      </c>
      <c r="AC4554" s="210">
        <v>37028.875</v>
      </c>
    </row>
    <row r="4555" spans="1:30" x14ac:dyDescent="0.2">
      <c r="A4555" s="44" t="str">
        <f t="shared" ref="A4555:A4618" si="373">B4555&amp;" "&amp;C4555&amp;" "&amp;D4555</f>
        <v>US Natural Gas Financial</v>
      </c>
      <c r="B4555" s="44" t="str">
        <f t="shared" ref="B4555:B4618" si="374">IF((LEFT(N4555,2)="US"),"US","")</f>
        <v>US</v>
      </c>
      <c r="C4555" s="44" t="str">
        <f t="shared" ref="C4555:C4618" si="375">M4555</f>
        <v>Natural Gas</v>
      </c>
      <c r="D4555" s="44" t="str">
        <f t="shared" ref="D4555:D4618" si="376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</v>
      </c>
      <c r="F4555" s="225">
        <f t="shared" ref="F4555:F4618" si="377">E4555*SUM(P4555:Q4555)</f>
        <v>225000</v>
      </c>
      <c r="G4555" s="214">
        <v>1249909</v>
      </c>
      <c r="H4555" s="210">
        <v>37026.568761574075</v>
      </c>
      <c r="I4555" t="s">
        <v>3822</v>
      </c>
      <c r="M4555" t="s">
        <v>3795</v>
      </c>
      <c r="N4555" t="s">
        <v>3247</v>
      </c>
      <c r="O4555" t="s">
        <v>135</v>
      </c>
      <c r="Q4555" s="211">
        <v>15000</v>
      </c>
      <c r="S4555" t="s">
        <v>3796</v>
      </c>
      <c r="T4555" t="s">
        <v>2685</v>
      </c>
      <c r="U4555" s="213">
        <v>4.57</v>
      </c>
      <c r="V4555" t="s">
        <v>2513</v>
      </c>
      <c r="W4555" t="s">
        <v>3424</v>
      </c>
      <c r="X4555" t="s">
        <v>3425</v>
      </c>
      <c r="Y4555" t="s">
        <v>2803</v>
      </c>
      <c r="Z4555" t="s">
        <v>4117</v>
      </c>
      <c r="AA4555" t="s">
        <v>651</v>
      </c>
      <c r="AB4555" s="210">
        <v>37028.875</v>
      </c>
      <c r="AC4555" s="210">
        <v>37042.875</v>
      </c>
      <c r="AD4555">
        <f>(AC4555-AB4555+1)*SUM(P4555:Q4555)</f>
        <v>225000</v>
      </c>
    </row>
    <row r="4556" spans="1:30" x14ac:dyDescent="0.2">
      <c r="A4556" s="44" t="str">
        <f t="shared" si="373"/>
        <v>US Natural Gas Financial</v>
      </c>
      <c r="B4556" s="44" t="str">
        <f t="shared" si="374"/>
        <v>US</v>
      </c>
      <c r="C4556" s="44" t="str">
        <f t="shared" si="375"/>
        <v>Natural Gas</v>
      </c>
      <c r="D4556" s="44" t="str">
        <f t="shared" si="376"/>
        <v>Financial</v>
      </c>
      <c r="E4556" s="44">
        <f>IF(VLOOKUP(S4556,'DD-Lookup'!$J$6:$L$50,3,FALSE)="Monthly",(YEAR(AC4556)-YEAR(AB4556))*12+MONTH(AC4556)-MONTH(AB4556)+1,(AC4556-AB4556+1))</f>
        <v>31</v>
      </c>
      <c r="F4556" s="225">
        <f t="shared" si="377"/>
        <v>155000</v>
      </c>
      <c r="G4556" s="214">
        <v>1249910</v>
      </c>
      <c r="H4556" s="210">
        <v>37026.568796296298</v>
      </c>
      <c r="I4556" t="s">
        <v>3318</v>
      </c>
      <c r="M4556" t="s">
        <v>3795</v>
      </c>
      <c r="N4556" t="s">
        <v>3247</v>
      </c>
      <c r="O4556" t="s">
        <v>3269</v>
      </c>
      <c r="P4556" s="211">
        <v>5000</v>
      </c>
      <c r="S4556" t="s">
        <v>3796</v>
      </c>
      <c r="T4556" t="s">
        <v>2685</v>
      </c>
      <c r="U4556" s="213">
        <v>4.7750000000000004</v>
      </c>
      <c r="V4556" t="s">
        <v>3319</v>
      </c>
      <c r="W4556" t="s">
        <v>3975</v>
      </c>
      <c r="X4556" t="s">
        <v>3250</v>
      </c>
      <c r="Y4556" t="s">
        <v>2803</v>
      </c>
      <c r="Z4556" t="s">
        <v>4117</v>
      </c>
      <c r="AA4556" t="s">
        <v>652</v>
      </c>
      <c r="AB4556" s="210">
        <v>37104.875</v>
      </c>
      <c r="AC4556" s="210">
        <v>37134.875</v>
      </c>
      <c r="AD4556">
        <f>(AC4556-AB4556+1)*SUM(P4556:Q4556)</f>
        <v>155000</v>
      </c>
    </row>
    <row r="4557" spans="1:30" x14ac:dyDescent="0.2">
      <c r="A4557" s="44" t="str">
        <f t="shared" si="373"/>
        <v>US Natural Gas Financial</v>
      </c>
      <c r="B4557" s="44" t="str">
        <f t="shared" si="374"/>
        <v>US</v>
      </c>
      <c r="C4557" s="44" t="str">
        <f t="shared" si="375"/>
        <v>Natural Gas</v>
      </c>
      <c r="D4557" s="44" t="str">
        <f t="shared" si="376"/>
        <v>Financial</v>
      </c>
      <c r="E4557" s="44">
        <f>IF(VLOOKUP(S4557,'DD-Lookup'!$J$6:$L$50,3,FALSE)="Monthly",(YEAR(AC4557)-YEAR(AB4557))*12+MONTH(AC4557)-MONTH(AB4557)+1,(AC4557-AB4557+1))</f>
        <v>31</v>
      </c>
      <c r="F4557" s="225">
        <f t="shared" si="377"/>
        <v>155000</v>
      </c>
      <c r="G4557" s="214">
        <v>1249913</v>
      </c>
      <c r="H4557" s="210">
        <v>37026.56894675926</v>
      </c>
      <c r="I4557" t="s">
        <v>3318</v>
      </c>
      <c r="M4557" t="s">
        <v>3795</v>
      </c>
      <c r="N4557" t="s">
        <v>3247</v>
      </c>
      <c r="O4557" t="s">
        <v>3269</v>
      </c>
      <c r="P4557" s="211">
        <v>5000</v>
      </c>
      <c r="S4557" t="s">
        <v>3796</v>
      </c>
      <c r="T4557" t="s">
        <v>2685</v>
      </c>
      <c r="U4557" s="213">
        <v>4.7750000000000004</v>
      </c>
      <c r="V4557" t="s">
        <v>3319</v>
      </c>
      <c r="W4557" t="s">
        <v>3975</v>
      </c>
      <c r="X4557" t="s">
        <v>3250</v>
      </c>
      <c r="Y4557" t="s">
        <v>2803</v>
      </c>
      <c r="Z4557" t="s">
        <v>4117</v>
      </c>
      <c r="AA4557" t="s">
        <v>653</v>
      </c>
      <c r="AB4557" s="210">
        <v>37104.875</v>
      </c>
      <c r="AC4557" s="210">
        <v>37134.875</v>
      </c>
      <c r="AD4557">
        <f>(AC4557-AB4557+1)*SUM(P4557:Q4557)</f>
        <v>155000</v>
      </c>
    </row>
    <row r="4558" spans="1:30" x14ac:dyDescent="0.2">
      <c r="A4558" s="44" t="str">
        <f t="shared" si="373"/>
        <v>US Natural Gas Financial</v>
      </c>
      <c r="B4558" s="44" t="str">
        <f t="shared" si="374"/>
        <v>US</v>
      </c>
      <c r="C4558" s="44" t="str">
        <f t="shared" si="375"/>
        <v>Natural Gas</v>
      </c>
      <c r="D4558" s="44" t="str">
        <f t="shared" si="376"/>
        <v>Financial</v>
      </c>
      <c r="E4558" s="44">
        <f>IF(VLOOKUP(S4558,'DD-Lookup'!$J$6:$L$50,3,FALSE)="Monthly",(YEAR(AC4558)-YEAR(AB4558))*12+MONTH(AC4558)-MONTH(AB4558)+1,(AC4558-AB4558+1))</f>
        <v>30</v>
      </c>
      <c r="F4558" s="225">
        <f t="shared" si="377"/>
        <v>75000</v>
      </c>
      <c r="G4558" s="214">
        <v>1249916</v>
      </c>
      <c r="H4558" s="210">
        <v>37026.569004629629</v>
      </c>
      <c r="I4558" t="s">
        <v>3125</v>
      </c>
      <c r="M4558" t="s">
        <v>3795</v>
      </c>
      <c r="N4558" t="s">
        <v>3247</v>
      </c>
      <c r="O4558" t="s">
        <v>3248</v>
      </c>
      <c r="P4558" s="211">
        <v>2500</v>
      </c>
      <c r="S4558" t="s">
        <v>3796</v>
      </c>
      <c r="T4558" t="s">
        <v>2685</v>
      </c>
      <c r="U4558" s="213">
        <v>4.6399999999999997</v>
      </c>
      <c r="V4558" t="s">
        <v>106</v>
      </c>
      <c r="W4558" t="s">
        <v>3975</v>
      </c>
      <c r="X4558" t="s">
        <v>3250</v>
      </c>
      <c r="Y4558" t="s">
        <v>2803</v>
      </c>
      <c r="Z4558" t="s">
        <v>4117</v>
      </c>
      <c r="AA4558" t="s">
        <v>654</v>
      </c>
      <c r="AB4558" s="210">
        <v>37043.875</v>
      </c>
      <c r="AC4558" s="210">
        <v>37072.875</v>
      </c>
      <c r="AD4558">
        <f>(AC4558-AB4558+1)*SUM(P4558:Q4558)</f>
        <v>75000</v>
      </c>
    </row>
    <row r="4559" spans="1:30" x14ac:dyDescent="0.2">
      <c r="A4559" s="44" t="str">
        <f t="shared" si="373"/>
        <v>US LPG Physical</v>
      </c>
      <c r="B4559" s="44" t="str">
        <f t="shared" si="374"/>
        <v>US</v>
      </c>
      <c r="C4559" s="44" t="str">
        <f t="shared" si="375"/>
        <v>LPG</v>
      </c>
      <c r="D4559" s="44" t="str">
        <f t="shared" si="376"/>
        <v>Physical</v>
      </c>
      <c r="E4559" s="44">
        <f>IF(VLOOKUP(S4559,'DD-Lookup'!$J$6:$L$50,3,FALSE)="Monthly",(YEAR(AC4559)-YEAR(AB4559))*12+MONTH(AC4559)-MONTH(AB4559)+1,(AC4559-AB4559+1))</f>
        <v>1</v>
      </c>
      <c r="F4559" s="225">
        <f t="shared" si="377"/>
        <v>5000</v>
      </c>
      <c r="G4559" s="214">
        <v>1249919</v>
      </c>
      <c r="H4559" s="210">
        <v>37026.569201388891</v>
      </c>
      <c r="I4559" t="s">
        <v>655</v>
      </c>
      <c r="M4559" t="s">
        <v>3800</v>
      </c>
      <c r="N4559" t="s">
        <v>2242</v>
      </c>
      <c r="O4559" t="s">
        <v>656</v>
      </c>
      <c r="Q4559" s="211">
        <v>5000</v>
      </c>
      <c r="S4559" t="s">
        <v>3807</v>
      </c>
      <c r="T4559" t="s">
        <v>2685</v>
      </c>
      <c r="U4559" s="213">
        <v>58</v>
      </c>
      <c r="V4559" t="s">
        <v>657</v>
      </c>
      <c r="W4559" t="s">
        <v>2245</v>
      </c>
      <c r="X4559" t="s">
        <v>2246</v>
      </c>
      <c r="Y4559" t="s">
        <v>2803</v>
      </c>
      <c r="Z4559" t="s">
        <v>2247</v>
      </c>
      <c r="AA4559" t="s">
        <v>658</v>
      </c>
      <c r="AB4559" s="210">
        <v>37012.875</v>
      </c>
      <c r="AC4559" s="210">
        <v>37042.875</v>
      </c>
    </row>
    <row r="4560" spans="1:30" x14ac:dyDescent="0.2">
      <c r="A4560" s="44" t="str">
        <f t="shared" si="373"/>
        <v>US Natural Gas Financial</v>
      </c>
      <c r="B4560" s="44" t="str">
        <f t="shared" si="374"/>
        <v>US</v>
      </c>
      <c r="C4560" s="44" t="str">
        <f t="shared" si="375"/>
        <v>Natural Gas</v>
      </c>
      <c r="D4560" s="44" t="str">
        <f t="shared" si="376"/>
        <v>Financial</v>
      </c>
      <c r="E4560" s="44">
        <f>IF(VLOOKUP(S4560,'DD-Lookup'!$J$6:$L$50,3,FALSE)="Monthly",(YEAR(AC4560)-YEAR(AB4560))*12+MONTH(AC4560)-MONTH(AB4560)+1,(AC4560-AB4560+1))</f>
        <v>15</v>
      </c>
      <c r="F4560" s="225">
        <f t="shared" si="377"/>
        <v>300000</v>
      </c>
      <c r="G4560" s="214">
        <v>1249920</v>
      </c>
      <c r="H4560" s="210">
        <v>37026.569212962961</v>
      </c>
      <c r="I4560" t="s">
        <v>3822</v>
      </c>
      <c r="M4560" t="s">
        <v>3795</v>
      </c>
      <c r="N4560" t="s">
        <v>3247</v>
      </c>
      <c r="O4560" t="s">
        <v>157</v>
      </c>
      <c r="P4560" s="211">
        <v>20000</v>
      </c>
      <c r="S4560" t="s">
        <v>3796</v>
      </c>
      <c r="T4560" t="s">
        <v>2685</v>
      </c>
      <c r="U4560" s="213">
        <v>4.5199999999999996</v>
      </c>
      <c r="V4560" t="s">
        <v>2513</v>
      </c>
      <c r="W4560" t="s">
        <v>1070</v>
      </c>
      <c r="X4560" t="s">
        <v>1071</v>
      </c>
      <c r="Y4560" t="s">
        <v>2803</v>
      </c>
      <c r="Z4560" t="s">
        <v>4117</v>
      </c>
      <c r="AA4560" t="s">
        <v>659</v>
      </c>
      <c r="AB4560" s="210">
        <v>37028.875</v>
      </c>
      <c r="AC4560" s="210">
        <v>37042.875</v>
      </c>
      <c r="AD4560">
        <f t="shared" ref="AD4560:AD4566" si="378">(AC4560-AB4560+1)*SUM(P4560:Q4560)</f>
        <v>300000</v>
      </c>
    </row>
    <row r="4561" spans="1:31" x14ac:dyDescent="0.2">
      <c r="A4561" s="44" t="str">
        <f t="shared" si="373"/>
        <v>US Natural Gas Financial</v>
      </c>
      <c r="B4561" s="44" t="str">
        <f t="shared" si="374"/>
        <v>US</v>
      </c>
      <c r="C4561" s="44" t="str">
        <f t="shared" si="375"/>
        <v>Natural Gas</v>
      </c>
      <c r="D4561" s="44" t="str">
        <f t="shared" si="376"/>
        <v>Financial</v>
      </c>
      <c r="E4561" s="44">
        <f>IF(VLOOKUP(S4561,'DD-Lookup'!$J$6:$L$50,3,FALSE)="Monthly",(YEAR(AC4561)-YEAR(AB4561))*12+MONTH(AC4561)-MONTH(AB4561)+1,(AC4561-AB4561+1))</f>
        <v>151</v>
      </c>
      <c r="F4561" s="225">
        <f t="shared" si="377"/>
        <v>755000</v>
      </c>
      <c r="G4561" s="214">
        <v>1249921</v>
      </c>
      <c r="H4561" s="210">
        <v>37026.569421296299</v>
      </c>
      <c r="I4561" t="s">
        <v>3246</v>
      </c>
      <c r="M4561" t="s">
        <v>3795</v>
      </c>
      <c r="N4561" t="s">
        <v>3247</v>
      </c>
      <c r="O4561" t="s">
        <v>3346</v>
      </c>
      <c r="Q4561" s="211">
        <v>5000</v>
      </c>
      <c r="S4561" t="s">
        <v>3796</v>
      </c>
      <c r="T4561" t="s">
        <v>2685</v>
      </c>
      <c r="U4561" s="213">
        <v>5.04</v>
      </c>
      <c r="V4561" t="s">
        <v>1470</v>
      </c>
      <c r="W4561" t="s">
        <v>3975</v>
      </c>
      <c r="X4561" t="s">
        <v>3250</v>
      </c>
      <c r="Y4561" t="s">
        <v>2803</v>
      </c>
      <c r="Z4561" t="s">
        <v>4117</v>
      </c>
      <c r="AA4561" t="s">
        <v>660</v>
      </c>
      <c r="AB4561" s="210">
        <v>37196</v>
      </c>
      <c r="AC4561" s="210">
        <v>37346</v>
      </c>
      <c r="AD4561">
        <f t="shared" si="378"/>
        <v>755000</v>
      </c>
    </row>
    <row r="4562" spans="1:31" x14ac:dyDescent="0.2">
      <c r="A4562" s="44" t="str">
        <f t="shared" si="373"/>
        <v>US Natural Gas Financial</v>
      </c>
      <c r="B4562" s="44" t="str">
        <f t="shared" si="374"/>
        <v>US</v>
      </c>
      <c r="C4562" s="44" t="str">
        <f t="shared" si="375"/>
        <v>Natural Gas</v>
      </c>
      <c r="D4562" s="44" t="str">
        <f t="shared" si="376"/>
        <v>Financial</v>
      </c>
      <c r="E4562" s="44">
        <f>IF(VLOOKUP(S4562,'DD-Lookup'!$J$6:$L$50,3,FALSE)="Monthly",(YEAR(AC4562)-YEAR(AB4562))*12+MONTH(AC4562)-MONTH(AB4562)+1,(AC4562-AB4562+1))</f>
        <v>30</v>
      </c>
      <c r="F4562" s="225">
        <f t="shared" si="377"/>
        <v>450000</v>
      </c>
      <c r="G4562" s="214">
        <v>1249922</v>
      </c>
      <c r="H4562" s="210">
        <v>37026.569467592592</v>
      </c>
      <c r="I4562" t="s">
        <v>3246</v>
      </c>
      <c r="M4562" t="s">
        <v>3795</v>
      </c>
      <c r="N4562" t="s">
        <v>3247</v>
      </c>
      <c r="O4562" t="s">
        <v>3248</v>
      </c>
      <c r="Q4562" s="211">
        <v>15000</v>
      </c>
      <c r="S4562" t="s">
        <v>3796</v>
      </c>
      <c r="T4562" t="s">
        <v>2685</v>
      </c>
      <c r="U4562" s="213">
        <v>4.6500000000000004</v>
      </c>
      <c r="V4562" t="s">
        <v>1432</v>
      </c>
      <c r="W4562" t="s">
        <v>3975</v>
      </c>
      <c r="X4562" t="s">
        <v>3250</v>
      </c>
      <c r="Y4562" t="s">
        <v>2803</v>
      </c>
      <c r="Z4562" t="s">
        <v>4117</v>
      </c>
      <c r="AA4562" t="s">
        <v>661</v>
      </c>
      <c r="AB4562" s="210">
        <v>37043.875</v>
      </c>
      <c r="AC4562" s="210">
        <v>37072.875</v>
      </c>
      <c r="AD4562">
        <f t="shared" si="378"/>
        <v>450000</v>
      </c>
    </row>
    <row r="4563" spans="1:31" x14ac:dyDescent="0.2">
      <c r="A4563" s="44" t="str">
        <f t="shared" si="373"/>
        <v>US Natural Gas Financial</v>
      </c>
      <c r="B4563" s="44" t="str">
        <f t="shared" si="374"/>
        <v>US</v>
      </c>
      <c r="C4563" s="44" t="str">
        <f t="shared" si="375"/>
        <v>Natural Gas</v>
      </c>
      <c r="D4563" s="44" t="str">
        <f t="shared" si="376"/>
        <v>Financial</v>
      </c>
      <c r="E4563" s="44">
        <f>IF(VLOOKUP(S4563,'DD-Lookup'!$J$6:$L$50,3,FALSE)="Monthly",(YEAR(AC4563)-YEAR(AB4563))*12+MONTH(AC4563)-MONTH(AB4563)+1,(AC4563-AB4563+1))</f>
        <v>151</v>
      </c>
      <c r="F4563" s="225">
        <f t="shared" si="377"/>
        <v>755000</v>
      </c>
      <c r="G4563" s="214">
        <v>1249923</v>
      </c>
      <c r="H4563" s="210">
        <v>37026.569490740738</v>
      </c>
      <c r="I4563" t="s">
        <v>1176</v>
      </c>
      <c r="M4563" t="s">
        <v>3795</v>
      </c>
      <c r="N4563" t="s">
        <v>3303</v>
      </c>
      <c r="O4563" t="s">
        <v>662</v>
      </c>
      <c r="P4563" s="211">
        <v>5000</v>
      </c>
      <c r="S4563" t="s">
        <v>3796</v>
      </c>
      <c r="T4563" t="s">
        <v>2685</v>
      </c>
      <c r="U4563" s="213">
        <v>-0.1225</v>
      </c>
      <c r="V4563" t="s">
        <v>663</v>
      </c>
      <c r="W4563" t="s">
        <v>1179</v>
      </c>
      <c r="X4563" t="s">
        <v>1180</v>
      </c>
      <c r="Y4563" t="s">
        <v>2803</v>
      </c>
      <c r="Z4563" t="s">
        <v>4117</v>
      </c>
      <c r="AA4563" t="s">
        <v>664</v>
      </c>
      <c r="AB4563" s="210">
        <v>37196</v>
      </c>
      <c r="AC4563" s="210">
        <v>37346</v>
      </c>
      <c r="AD4563">
        <f t="shared" si="378"/>
        <v>755000</v>
      </c>
    </row>
    <row r="4564" spans="1:31" x14ac:dyDescent="0.2">
      <c r="A4564" s="44" t="str">
        <f t="shared" si="373"/>
        <v>US Natural Gas Financial</v>
      </c>
      <c r="B4564" s="44" t="str">
        <f t="shared" si="374"/>
        <v>US</v>
      </c>
      <c r="C4564" s="44" t="str">
        <f t="shared" si="375"/>
        <v>Natural Gas</v>
      </c>
      <c r="D4564" s="44" t="str">
        <f t="shared" si="376"/>
        <v>Financial</v>
      </c>
      <c r="E4564" s="44">
        <f>IF(VLOOKUP(S4564,'DD-Lookup'!$J$6:$L$50,3,FALSE)="Monthly",(YEAR(AC4564)-YEAR(AB4564))*12+MONTH(AC4564)-MONTH(AB4564)+1,(AC4564-AB4564+1))</f>
        <v>151</v>
      </c>
      <c r="F4564" s="225">
        <f t="shared" si="377"/>
        <v>755000</v>
      </c>
      <c r="G4564" s="214">
        <v>1249925</v>
      </c>
      <c r="H4564" s="210">
        <v>37026.569675925923</v>
      </c>
      <c r="I4564" t="s">
        <v>1176</v>
      </c>
      <c r="M4564" t="s">
        <v>3795</v>
      </c>
      <c r="N4564" t="s">
        <v>3303</v>
      </c>
      <c r="O4564" t="s">
        <v>665</v>
      </c>
      <c r="Q4564" s="211">
        <v>5000</v>
      </c>
      <c r="S4564" t="s">
        <v>3796</v>
      </c>
      <c r="T4564" t="s">
        <v>2685</v>
      </c>
      <c r="U4564" s="213">
        <v>-3.2500000000000001E-2</v>
      </c>
      <c r="V4564" t="s">
        <v>663</v>
      </c>
      <c r="W4564" t="s">
        <v>1070</v>
      </c>
      <c r="X4564" t="s">
        <v>1071</v>
      </c>
      <c r="Y4564" t="s">
        <v>2803</v>
      </c>
      <c r="Z4564" t="s">
        <v>4117</v>
      </c>
      <c r="AA4564" t="s">
        <v>666</v>
      </c>
      <c r="AB4564" s="210">
        <v>37196</v>
      </c>
      <c r="AC4564" s="210">
        <v>37346</v>
      </c>
      <c r="AD4564">
        <f t="shared" si="378"/>
        <v>755000</v>
      </c>
    </row>
    <row r="4565" spans="1:31" x14ac:dyDescent="0.2">
      <c r="A4565" s="44" t="str">
        <f t="shared" si="373"/>
        <v>US Natural Gas Financial</v>
      </c>
      <c r="B4565" s="44" t="str">
        <f t="shared" si="374"/>
        <v>US</v>
      </c>
      <c r="C4565" s="44" t="str">
        <f t="shared" si="375"/>
        <v>Natural Gas</v>
      </c>
      <c r="D4565" s="44" t="str">
        <f t="shared" si="376"/>
        <v>Financial</v>
      </c>
      <c r="E4565" s="44">
        <f>IF(VLOOKUP(S4565,'DD-Lookup'!$J$6:$L$50,3,FALSE)="Monthly",(YEAR(AC4565)-YEAR(AB4565))*12+MONTH(AC4565)-MONTH(AB4565)+1,(AC4565-AB4565+1))</f>
        <v>30</v>
      </c>
      <c r="F4565" s="225">
        <f t="shared" si="377"/>
        <v>225000</v>
      </c>
      <c r="G4565" s="214">
        <v>1249927</v>
      </c>
      <c r="H4565" s="210">
        <v>37026.569849537038</v>
      </c>
      <c r="I4565" t="s">
        <v>3261</v>
      </c>
      <c r="M4565" t="s">
        <v>3795</v>
      </c>
      <c r="N4565" t="s">
        <v>3247</v>
      </c>
      <c r="O4565" t="s">
        <v>3248</v>
      </c>
      <c r="P4565" s="211">
        <v>7500</v>
      </c>
      <c r="S4565" t="s">
        <v>3796</v>
      </c>
      <c r="T4565" t="s">
        <v>2685</v>
      </c>
      <c r="U4565" s="213">
        <v>4.6500000000000004</v>
      </c>
      <c r="V4565" t="s">
        <v>3262</v>
      </c>
      <c r="W4565" t="s">
        <v>3975</v>
      </c>
      <c r="X4565" t="s">
        <v>3250</v>
      </c>
      <c r="Y4565" t="s">
        <v>2803</v>
      </c>
      <c r="Z4565" t="s">
        <v>4117</v>
      </c>
      <c r="AA4565" t="s">
        <v>667</v>
      </c>
      <c r="AB4565" s="210">
        <v>37043.875</v>
      </c>
      <c r="AC4565" s="210">
        <v>37072.875</v>
      </c>
      <c r="AD4565">
        <f t="shared" si="378"/>
        <v>225000</v>
      </c>
    </row>
    <row r="4566" spans="1:31" x14ac:dyDescent="0.2">
      <c r="A4566" s="44" t="str">
        <f t="shared" si="373"/>
        <v>US Natural Gas Financial</v>
      </c>
      <c r="B4566" s="44" t="str">
        <f t="shared" si="374"/>
        <v>US</v>
      </c>
      <c r="C4566" s="44" t="str">
        <f t="shared" si="375"/>
        <v>Natural Gas</v>
      </c>
      <c r="D4566" s="44" t="str">
        <f t="shared" si="376"/>
        <v>Financial</v>
      </c>
      <c r="E4566" s="44">
        <f>IF(VLOOKUP(S4566,'DD-Lookup'!$J$6:$L$50,3,FALSE)="Monthly",(YEAR(AC4566)-YEAR(AB4566))*12+MONTH(AC4566)-MONTH(AB4566)+1,(AC4566-AB4566+1))</f>
        <v>31</v>
      </c>
      <c r="F4566" s="225">
        <f t="shared" si="377"/>
        <v>155000</v>
      </c>
      <c r="G4566" s="214">
        <v>1249928</v>
      </c>
      <c r="H4566" s="210">
        <v>37026.570011574076</v>
      </c>
      <c r="I4566" t="s">
        <v>3318</v>
      </c>
      <c r="M4566" t="s">
        <v>3795</v>
      </c>
      <c r="N4566" t="s">
        <v>3247</v>
      </c>
      <c r="O4566" t="s">
        <v>3269</v>
      </c>
      <c r="P4566" s="211">
        <v>5000</v>
      </c>
      <c r="S4566" t="s">
        <v>3796</v>
      </c>
      <c r="T4566" t="s">
        <v>2685</v>
      </c>
      <c r="U4566" s="213">
        <v>4.7850000000000001</v>
      </c>
      <c r="V4566" t="s">
        <v>3319</v>
      </c>
      <c r="W4566" t="s">
        <v>3975</v>
      </c>
      <c r="X4566" t="s">
        <v>3250</v>
      </c>
      <c r="Y4566" t="s">
        <v>2803</v>
      </c>
      <c r="Z4566" t="s">
        <v>4117</v>
      </c>
      <c r="AA4566" t="s">
        <v>668</v>
      </c>
      <c r="AB4566" s="210">
        <v>37104.875</v>
      </c>
      <c r="AC4566" s="210">
        <v>37134.875</v>
      </c>
      <c r="AD4566">
        <f t="shared" si="378"/>
        <v>155000</v>
      </c>
    </row>
    <row r="4567" spans="1:31" x14ac:dyDescent="0.2">
      <c r="A4567" s="44" t="str">
        <f t="shared" si="373"/>
        <v>US Crude Financial</v>
      </c>
      <c r="B4567" s="44" t="str">
        <f t="shared" si="374"/>
        <v>US</v>
      </c>
      <c r="C4567" s="44" t="str">
        <f t="shared" si="375"/>
        <v>Crude</v>
      </c>
      <c r="D4567" s="44" t="str">
        <f t="shared" si="376"/>
        <v>Financial</v>
      </c>
      <c r="E4567" s="44">
        <f>IF(VLOOKUP(S4567,'DD-Lookup'!$J$6:$L$50,3,FALSE)="Monthly",(YEAR(AC4567)-YEAR(AB4567))*12+MONTH(AC4567)-MONTH(AB4567)+1,(AC4567-AB4567+1))</f>
        <v>1</v>
      </c>
      <c r="F4567" s="225">
        <f t="shared" si="377"/>
        <v>50000</v>
      </c>
      <c r="G4567" s="214">
        <v>1249932</v>
      </c>
      <c r="H4567" s="210">
        <v>37026.570277777777</v>
      </c>
      <c r="I4567" t="s">
        <v>3045</v>
      </c>
      <c r="M4567" t="s">
        <v>4216</v>
      </c>
      <c r="N4567" t="s">
        <v>3046</v>
      </c>
      <c r="O4567" t="s">
        <v>3047</v>
      </c>
      <c r="Q4567" s="211">
        <v>50000</v>
      </c>
      <c r="S4567" t="s">
        <v>3802</v>
      </c>
      <c r="T4567" t="s">
        <v>2685</v>
      </c>
      <c r="U4567" s="213">
        <v>29.04</v>
      </c>
      <c r="V4567" t="s">
        <v>1623</v>
      </c>
      <c r="W4567" t="s">
        <v>3049</v>
      </c>
      <c r="X4567" t="s">
        <v>3050</v>
      </c>
      <c r="Y4567" t="s">
        <v>2803</v>
      </c>
      <c r="Z4567" t="s">
        <v>4117</v>
      </c>
      <c r="AA4567" t="s">
        <v>669</v>
      </c>
      <c r="AB4567" s="210">
        <v>37043</v>
      </c>
      <c r="AC4567" s="210">
        <v>37072</v>
      </c>
    </row>
    <row r="4568" spans="1:31" x14ac:dyDescent="0.2">
      <c r="A4568" s="44" t="str">
        <f t="shared" si="373"/>
        <v>US Natural Gas Financial</v>
      </c>
      <c r="B4568" s="44" t="str">
        <f t="shared" si="374"/>
        <v>US</v>
      </c>
      <c r="C4568" s="44" t="str">
        <f t="shared" si="375"/>
        <v>Natural Gas</v>
      </c>
      <c r="D4568" s="44" t="str">
        <f t="shared" si="376"/>
        <v>Financial</v>
      </c>
      <c r="E4568" s="44">
        <f>IF(VLOOKUP(S4568,'DD-Lookup'!$J$6:$L$50,3,FALSE)="Monthly",(YEAR(AC4568)-YEAR(AB4568))*12+MONTH(AC4568)-MONTH(AB4568)+1,(AC4568-AB4568+1))</f>
        <v>30</v>
      </c>
      <c r="F4568" s="225">
        <f t="shared" si="377"/>
        <v>150000</v>
      </c>
      <c r="G4568" s="214">
        <v>1249933</v>
      </c>
      <c r="H4568" s="210">
        <v>37026.570289351854</v>
      </c>
      <c r="I4568" t="s">
        <v>3386</v>
      </c>
      <c r="M4568" t="s">
        <v>3795</v>
      </c>
      <c r="N4568" t="s">
        <v>3303</v>
      </c>
      <c r="O4568" t="s">
        <v>1119</v>
      </c>
      <c r="Q4568" s="211">
        <v>5000</v>
      </c>
      <c r="S4568" t="s">
        <v>3796</v>
      </c>
      <c r="T4568" t="s">
        <v>2685</v>
      </c>
      <c r="U4568" s="213">
        <v>5.24</v>
      </c>
      <c r="V4568" t="s">
        <v>1120</v>
      </c>
      <c r="W4568" t="s">
        <v>1111</v>
      </c>
      <c r="X4568" t="s">
        <v>1112</v>
      </c>
      <c r="Y4568" t="s">
        <v>2803</v>
      </c>
      <c r="Z4568" t="s">
        <v>4117</v>
      </c>
      <c r="AA4568" t="s">
        <v>670</v>
      </c>
      <c r="AB4568" s="210">
        <v>37135.875</v>
      </c>
      <c r="AC4568" s="210">
        <v>37164.875</v>
      </c>
      <c r="AD4568">
        <f>(AC4568-AB4568+1)*SUM(P4568:Q4568)</f>
        <v>150000</v>
      </c>
    </row>
    <row r="4569" spans="1:31" x14ac:dyDescent="0.2">
      <c r="A4569" s="44" t="str">
        <f t="shared" si="373"/>
        <v>US Natural Gas Physical</v>
      </c>
      <c r="B4569" s="44" t="str">
        <f t="shared" si="374"/>
        <v>US</v>
      </c>
      <c r="C4569" s="44" t="str">
        <f t="shared" si="375"/>
        <v>Natural Gas</v>
      </c>
      <c r="D4569" s="44" t="str">
        <f t="shared" si="376"/>
        <v>Physical</v>
      </c>
      <c r="E4569" s="44">
        <f>IF(VLOOKUP(S4569,'DD-Lookup'!$J$6:$L$50,3,FALSE)="Monthly",(YEAR(AC4569)-YEAR(AB4569))*12+MONTH(AC4569)-MONTH(AB4569)+1,(AC4569-AB4569+1))</f>
        <v>15</v>
      </c>
      <c r="F4569" s="225">
        <f t="shared" si="377"/>
        <v>150000</v>
      </c>
      <c r="G4569" s="214">
        <v>1249934</v>
      </c>
      <c r="H4569" s="210">
        <v>37026.570300925923</v>
      </c>
      <c r="I4569" t="s">
        <v>2623</v>
      </c>
      <c r="M4569" t="s">
        <v>3795</v>
      </c>
      <c r="N4569" t="s">
        <v>3275</v>
      </c>
      <c r="O4569" t="s">
        <v>671</v>
      </c>
      <c r="Q4569" s="211">
        <v>10000</v>
      </c>
      <c r="S4569" t="s">
        <v>3796</v>
      </c>
      <c r="T4569" t="s">
        <v>2685</v>
      </c>
      <c r="U4569" s="213">
        <v>4.58</v>
      </c>
      <c r="V4569" t="s">
        <v>1206</v>
      </c>
      <c r="W4569" t="s">
        <v>3459</v>
      </c>
      <c r="X4569" t="s">
        <v>3460</v>
      </c>
      <c r="Y4569" t="s">
        <v>3280</v>
      </c>
      <c r="Z4569" t="s">
        <v>4117</v>
      </c>
      <c r="AA4569">
        <v>790960</v>
      </c>
      <c r="AB4569" s="210">
        <v>37028.875</v>
      </c>
      <c r="AC4569" s="210">
        <v>37042.875</v>
      </c>
    </row>
    <row r="4570" spans="1:31" x14ac:dyDescent="0.2">
      <c r="A4570" s="44" t="str">
        <f t="shared" si="373"/>
        <v>US Crude Financial</v>
      </c>
      <c r="B4570" s="44" t="str">
        <f t="shared" si="374"/>
        <v>US</v>
      </c>
      <c r="C4570" s="44" t="str">
        <f t="shared" si="375"/>
        <v>Crude</v>
      </c>
      <c r="D4570" s="44" t="str">
        <f t="shared" si="376"/>
        <v>Financial</v>
      </c>
      <c r="E4570" s="44">
        <f>IF(VLOOKUP(S4570,'DD-Lookup'!$J$6:$L$50,3,FALSE)="Monthly",(YEAR(AC4570)-YEAR(AB4570))*12+MONTH(AC4570)-MONTH(AB4570)+1,(AC4570-AB4570+1))</f>
        <v>1</v>
      </c>
      <c r="F4570" s="225">
        <f t="shared" si="377"/>
        <v>50000</v>
      </c>
      <c r="G4570" s="214">
        <v>1249936</v>
      </c>
      <c r="H4570" s="210">
        <v>37026.570347222223</v>
      </c>
      <c r="I4570" t="s">
        <v>3246</v>
      </c>
      <c r="M4570" t="s">
        <v>4216</v>
      </c>
      <c r="N4570" t="s">
        <v>3046</v>
      </c>
      <c r="O4570" t="s">
        <v>3047</v>
      </c>
      <c r="P4570" s="211">
        <v>50000</v>
      </c>
      <c r="S4570" t="s">
        <v>3802</v>
      </c>
      <c r="T4570" t="s">
        <v>2685</v>
      </c>
      <c r="U4570" s="213">
        <v>29.02</v>
      </c>
      <c r="V4570" t="s">
        <v>1657</v>
      </c>
      <c r="W4570" t="s">
        <v>3049</v>
      </c>
      <c r="X4570" t="s">
        <v>3050</v>
      </c>
      <c r="Y4570" t="s">
        <v>2803</v>
      </c>
      <c r="Z4570" t="s">
        <v>4117</v>
      </c>
      <c r="AA4570" t="s">
        <v>672</v>
      </c>
      <c r="AB4570" s="210">
        <v>37043</v>
      </c>
      <c r="AC4570" s="210">
        <v>37072</v>
      </c>
    </row>
    <row r="4571" spans="1:31" x14ac:dyDescent="0.2">
      <c r="A4571" s="44" t="str">
        <f t="shared" si="373"/>
        <v>US Crude Financial</v>
      </c>
      <c r="B4571" s="44" t="str">
        <f t="shared" si="374"/>
        <v>US</v>
      </c>
      <c r="C4571" s="44" t="str">
        <f t="shared" si="375"/>
        <v>Crude</v>
      </c>
      <c r="D4571" s="44" t="str">
        <f t="shared" si="376"/>
        <v>Financial</v>
      </c>
      <c r="E4571" s="44">
        <f>IF(VLOOKUP(S4571,'DD-Lookup'!$J$6:$L$50,3,FALSE)="Monthly",(YEAR(AC4571)-YEAR(AB4571))*12+MONTH(AC4571)-MONTH(AB4571)+1,(AC4571-AB4571+1))</f>
        <v>1</v>
      </c>
      <c r="F4571" s="225">
        <f t="shared" si="377"/>
        <v>50000</v>
      </c>
      <c r="G4571" s="214">
        <v>1249937</v>
      </c>
      <c r="H4571" s="210">
        <v>37026.570543981485</v>
      </c>
      <c r="I4571" t="s">
        <v>3246</v>
      </c>
      <c r="M4571" t="s">
        <v>4216</v>
      </c>
      <c r="N4571" t="s">
        <v>3046</v>
      </c>
      <c r="O4571" t="s">
        <v>3047</v>
      </c>
      <c r="P4571" s="211">
        <v>50000</v>
      </c>
      <c r="S4571" t="s">
        <v>3802</v>
      </c>
      <c r="T4571" t="s">
        <v>2685</v>
      </c>
      <c r="U4571" s="213">
        <v>28.98</v>
      </c>
      <c r="V4571" t="s">
        <v>1514</v>
      </c>
      <c r="W4571" t="s">
        <v>3049</v>
      </c>
      <c r="X4571" t="s">
        <v>3050</v>
      </c>
      <c r="Y4571" t="s">
        <v>2803</v>
      </c>
      <c r="Z4571" t="s">
        <v>4117</v>
      </c>
      <c r="AA4571" t="s">
        <v>673</v>
      </c>
      <c r="AB4571" s="210">
        <v>37043</v>
      </c>
      <c r="AC4571" s="210">
        <v>37072</v>
      </c>
    </row>
    <row r="4572" spans="1:31" x14ac:dyDescent="0.2">
      <c r="A4572" s="44" t="str">
        <f t="shared" si="373"/>
        <v>US Oil Products Financial</v>
      </c>
      <c r="B4572" s="44" t="str">
        <f t="shared" si="374"/>
        <v>US</v>
      </c>
      <c r="C4572" s="44" t="str">
        <f t="shared" si="375"/>
        <v>Oil Products</v>
      </c>
      <c r="D4572" s="44" t="str">
        <f t="shared" si="376"/>
        <v>Financial</v>
      </c>
      <c r="E4572" s="44">
        <f>IF(VLOOKUP(S4572,'DD-Lookup'!$J$6:$L$50,3,FALSE)="Monthly",(YEAR(AC4572)-YEAR(AB4572))*12+MONTH(AC4572)-MONTH(AB4572)+1,(AC4572-AB4572+1))</f>
        <v>1</v>
      </c>
      <c r="F4572" s="225">
        <f t="shared" si="377"/>
        <v>15000</v>
      </c>
      <c r="G4572" s="214">
        <v>1249939</v>
      </c>
      <c r="H4572" s="210">
        <v>37026.5705787037</v>
      </c>
      <c r="I4572" t="s">
        <v>61</v>
      </c>
      <c r="M4572" t="s">
        <v>3799</v>
      </c>
      <c r="N4572" t="s">
        <v>1842</v>
      </c>
      <c r="O4572" t="s">
        <v>1843</v>
      </c>
      <c r="P4572" s="211">
        <v>15000</v>
      </c>
      <c r="S4572" t="s">
        <v>3807</v>
      </c>
      <c r="T4572" t="s">
        <v>2685</v>
      </c>
      <c r="U4572" s="213">
        <v>100.6</v>
      </c>
      <c r="V4572" t="s">
        <v>62</v>
      </c>
      <c r="W4572" t="s">
        <v>1844</v>
      </c>
      <c r="X4572" t="s">
        <v>1845</v>
      </c>
      <c r="Y4572" t="s">
        <v>2803</v>
      </c>
      <c r="Z4572" t="s">
        <v>4117</v>
      </c>
      <c r="AA4572" t="s">
        <v>674</v>
      </c>
      <c r="AB4572" s="210">
        <v>37043.875</v>
      </c>
      <c r="AC4572" s="210">
        <v>37072.875</v>
      </c>
      <c r="AE4572" s="116">
        <f>IF(S4572="Gallon",F4572/42,F4572)</f>
        <v>357.14285714285717</v>
      </c>
    </row>
    <row r="4573" spans="1:31" x14ac:dyDescent="0.2">
      <c r="A4573" s="44" t="str">
        <f t="shared" si="373"/>
        <v>US Natural Gas Financial</v>
      </c>
      <c r="B4573" s="44" t="str">
        <f t="shared" si="374"/>
        <v>US</v>
      </c>
      <c r="C4573" s="44" t="str">
        <f t="shared" si="375"/>
        <v>Natural Gas</v>
      </c>
      <c r="D4573" s="44" t="str">
        <f t="shared" si="376"/>
        <v>Financial</v>
      </c>
      <c r="E4573" s="44">
        <f>IF(VLOOKUP(S4573,'DD-Lookup'!$J$6:$L$50,3,FALSE)="Monthly",(YEAR(AC4573)-YEAR(AB4573))*12+MONTH(AC4573)-MONTH(AB4573)+1,(AC4573-AB4573+1))</f>
        <v>30</v>
      </c>
      <c r="F4573" s="225">
        <f t="shared" si="377"/>
        <v>75000</v>
      </c>
      <c r="G4573" s="214">
        <v>1249942</v>
      </c>
      <c r="H4573" s="210">
        <v>37026.570648148147</v>
      </c>
      <c r="I4573" t="s">
        <v>3163</v>
      </c>
      <c r="M4573" t="s">
        <v>3795</v>
      </c>
      <c r="N4573" t="s">
        <v>3247</v>
      </c>
      <c r="O4573" t="s">
        <v>3248</v>
      </c>
      <c r="P4573" s="211">
        <v>2500</v>
      </c>
      <c r="S4573" t="s">
        <v>3796</v>
      </c>
      <c r="T4573" t="s">
        <v>2685</v>
      </c>
      <c r="U4573" s="213">
        <v>4.6500000000000004</v>
      </c>
      <c r="V4573" t="s">
        <v>1447</v>
      </c>
      <c r="W4573" t="s">
        <v>3975</v>
      </c>
      <c r="X4573" t="s">
        <v>3250</v>
      </c>
      <c r="Y4573" t="s">
        <v>2803</v>
      </c>
      <c r="Z4573" t="s">
        <v>4117</v>
      </c>
      <c r="AA4573" t="s">
        <v>675</v>
      </c>
      <c r="AB4573" s="210">
        <v>37043.875</v>
      </c>
      <c r="AC4573" s="210">
        <v>37072.875</v>
      </c>
      <c r="AD4573">
        <f>(AC4573-AB4573+1)*SUM(P4573:Q4573)</f>
        <v>75000</v>
      </c>
    </row>
    <row r="4574" spans="1:31" x14ac:dyDescent="0.2">
      <c r="A4574" s="44" t="str">
        <f t="shared" si="373"/>
        <v>US Natural Gas Financial</v>
      </c>
      <c r="B4574" s="44" t="str">
        <f t="shared" si="374"/>
        <v>US</v>
      </c>
      <c r="C4574" s="44" t="str">
        <f t="shared" si="375"/>
        <v>Natural Gas</v>
      </c>
      <c r="D4574" s="44" t="str">
        <f t="shared" si="376"/>
        <v>Financial</v>
      </c>
      <c r="E4574" s="44">
        <f>IF(VLOOKUP(S4574,'DD-Lookup'!$J$6:$L$50,3,FALSE)="Monthly",(YEAR(AC4574)-YEAR(AB4574))*12+MONTH(AC4574)-MONTH(AB4574)+1,(AC4574-AB4574+1))</f>
        <v>30</v>
      </c>
      <c r="F4574" s="225">
        <f t="shared" si="377"/>
        <v>300000</v>
      </c>
      <c r="G4574" s="214">
        <v>1249944</v>
      </c>
      <c r="H4574" s="210">
        <v>37026.570856481485</v>
      </c>
      <c r="I4574" t="s">
        <v>3195</v>
      </c>
      <c r="M4574" t="s">
        <v>3795</v>
      </c>
      <c r="N4574" t="s">
        <v>3247</v>
      </c>
      <c r="O4574" t="s">
        <v>3248</v>
      </c>
      <c r="Q4574" s="211">
        <v>10000</v>
      </c>
      <c r="S4574" t="s">
        <v>3796</v>
      </c>
      <c r="T4574" t="s">
        <v>2685</v>
      </c>
      <c r="U4574" s="213">
        <v>4.6550000000000002</v>
      </c>
      <c r="V4574" t="s">
        <v>2476</v>
      </c>
      <c r="W4574" t="s">
        <v>3975</v>
      </c>
      <c r="X4574" t="s">
        <v>3250</v>
      </c>
      <c r="Y4574" t="s">
        <v>2803</v>
      </c>
      <c r="Z4574" t="s">
        <v>4117</v>
      </c>
      <c r="AA4574" t="s">
        <v>676</v>
      </c>
      <c r="AB4574" s="210">
        <v>37043.875</v>
      </c>
      <c r="AC4574" s="210">
        <v>37072.875</v>
      </c>
      <c r="AD4574">
        <f>(AC4574-AB4574+1)*SUM(P4574:Q4574)</f>
        <v>300000</v>
      </c>
    </row>
    <row r="4575" spans="1:31" x14ac:dyDescent="0.2">
      <c r="A4575" s="44" t="str">
        <f t="shared" si="373"/>
        <v>US Natural Gas Financial</v>
      </c>
      <c r="B4575" s="44" t="str">
        <f t="shared" si="374"/>
        <v>US</v>
      </c>
      <c r="C4575" s="44" t="str">
        <f t="shared" si="375"/>
        <v>Natural Gas</v>
      </c>
      <c r="D4575" s="44" t="str">
        <f t="shared" si="376"/>
        <v>Financial</v>
      </c>
      <c r="E4575" s="44">
        <f>IF(VLOOKUP(S4575,'DD-Lookup'!$J$6:$L$50,3,FALSE)="Monthly",(YEAR(AC4575)-YEAR(AB4575))*12+MONTH(AC4575)-MONTH(AB4575)+1,(AC4575-AB4575+1))</f>
        <v>15</v>
      </c>
      <c r="F4575" s="225">
        <f t="shared" si="377"/>
        <v>75000</v>
      </c>
      <c r="G4575" s="214">
        <v>1249945</v>
      </c>
      <c r="H4575" s="210">
        <v>37026.570891203701</v>
      </c>
      <c r="I4575" t="s">
        <v>2623</v>
      </c>
      <c r="M4575" t="s">
        <v>3795</v>
      </c>
      <c r="N4575" t="s">
        <v>3247</v>
      </c>
      <c r="O4575" t="s">
        <v>135</v>
      </c>
      <c r="Q4575" s="211">
        <v>5000</v>
      </c>
      <c r="S4575" t="s">
        <v>3796</v>
      </c>
      <c r="T4575" t="s">
        <v>2685</v>
      </c>
      <c r="U4575" s="213">
        <v>4.58</v>
      </c>
      <c r="V4575" t="s">
        <v>1206</v>
      </c>
      <c r="W4575" t="s">
        <v>3424</v>
      </c>
      <c r="X4575" t="s">
        <v>3425</v>
      </c>
      <c r="Y4575" t="s">
        <v>2803</v>
      </c>
      <c r="Z4575" t="s">
        <v>4117</v>
      </c>
      <c r="AA4575" t="s">
        <v>677</v>
      </c>
      <c r="AB4575" s="210">
        <v>37028.875</v>
      </c>
      <c r="AC4575" s="210">
        <v>37042.875</v>
      </c>
      <c r="AD4575">
        <f>(AC4575-AB4575+1)*SUM(P4575:Q4575)</f>
        <v>75000</v>
      </c>
    </row>
    <row r="4576" spans="1:31" x14ac:dyDescent="0.2">
      <c r="A4576" s="44" t="str">
        <f t="shared" si="373"/>
        <v>US Natural Gas Financial</v>
      </c>
      <c r="B4576" s="44" t="str">
        <f t="shared" si="374"/>
        <v>US</v>
      </c>
      <c r="C4576" s="44" t="str">
        <f t="shared" si="375"/>
        <v>Natural Gas</v>
      </c>
      <c r="D4576" s="44" t="str">
        <f t="shared" si="376"/>
        <v>Financial</v>
      </c>
      <c r="E4576" s="44">
        <f>IF(VLOOKUP(S4576,'DD-Lookup'!$J$6:$L$50,3,FALSE)="Monthly",(YEAR(AC4576)-YEAR(AB4576))*12+MONTH(AC4576)-MONTH(AB4576)+1,(AC4576-AB4576+1))</f>
        <v>30</v>
      </c>
      <c r="F4576" s="225">
        <f t="shared" si="377"/>
        <v>150000</v>
      </c>
      <c r="G4576" s="214">
        <v>1249946</v>
      </c>
      <c r="H4576" s="210">
        <v>37026.570914351854</v>
      </c>
      <c r="I4576" t="s">
        <v>3324</v>
      </c>
      <c r="M4576" t="s">
        <v>3795</v>
      </c>
      <c r="N4576" t="s">
        <v>3247</v>
      </c>
      <c r="O4576" t="s">
        <v>3248</v>
      </c>
      <c r="Q4576" s="211">
        <v>5000</v>
      </c>
      <c r="S4576" t="s">
        <v>3796</v>
      </c>
      <c r="T4576" t="s">
        <v>2685</v>
      </c>
      <c r="U4576" s="213">
        <v>4.6550000000000002</v>
      </c>
      <c r="V4576" t="s">
        <v>629</v>
      </c>
      <c r="W4576" t="s">
        <v>3975</v>
      </c>
      <c r="X4576" t="s">
        <v>3250</v>
      </c>
      <c r="Y4576" t="s">
        <v>2803</v>
      </c>
      <c r="Z4576" t="s">
        <v>4117</v>
      </c>
      <c r="AA4576" t="s">
        <v>678</v>
      </c>
      <c r="AB4576" s="210">
        <v>37043.875</v>
      </c>
      <c r="AC4576" s="210">
        <v>37072.875</v>
      </c>
      <c r="AD4576">
        <f>(AC4576-AB4576+1)*SUM(P4576:Q4576)</f>
        <v>150000</v>
      </c>
    </row>
    <row r="4577" spans="1:30" x14ac:dyDescent="0.2">
      <c r="A4577" s="44" t="str">
        <f t="shared" si="373"/>
        <v>US Natural Gas Financial</v>
      </c>
      <c r="B4577" s="44" t="str">
        <f t="shared" si="374"/>
        <v>US</v>
      </c>
      <c r="C4577" s="44" t="str">
        <f t="shared" si="375"/>
        <v>Natural Gas</v>
      </c>
      <c r="D4577" s="44" t="str">
        <f t="shared" si="376"/>
        <v>Financial</v>
      </c>
      <c r="E4577" s="44">
        <f>IF(VLOOKUP(S4577,'DD-Lookup'!$J$6:$L$50,3,FALSE)="Monthly",(YEAR(AC4577)-YEAR(AB4577))*12+MONTH(AC4577)-MONTH(AB4577)+1,(AC4577-AB4577+1))</f>
        <v>15</v>
      </c>
      <c r="F4577" s="225">
        <f t="shared" si="377"/>
        <v>150000</v>
      </c>
      <c r="G4577" s="214">
        <v>1249948</v>
      </c>
      <c r="H4577" s="210">
        <v>37026.57104166667</v>
      </c>
      <c r="I4577" t="s">
        <v>3324</v>
      </c>
      <c r="M4577" t="s">
        <v>3795</v>
      </c>
      <c r="N4577" t="s">
        <v>3247</v>
      </c>
      <c r="O4577" t="s">
        <v>135</v>
      </c>
      <c r="Q4577" s="211">
        <v>10000</v>
      </c>
      <c r="S4577" t="s">
        <v>3796</v>
      </c>
      <c r="T4577" t="s">
        <v>2685</v>
      </c>
      <c r="U4577" s="213">
        <v>4.58</v>
      </c>
      <c r="V4577" t="s">
        <v>3556</v>
      </c>
      <c r="W4577" t="s">
        <v>3424</v>
      </c>
      <c r="X4577" t="s">
        <v>3425</v>
      </c>
      <c r="Y4577" t="s">
        <v>2803</v>
      </c>
      <c r="Z4577" t="s">
        <v>4117</v>
      </c>
      <c r="AA4577" t="s">
        <v>679</v>
      </c>
      <c r="AB4577" s="210">
        <v>37028.875</v>
      </c>
      <c r="AC4577" s="210">
        <v>37042.875</v>
      </c>
      <c r="AD4577">
        <f>(AC4577-AB4577+1)*SUM(P4577:Q4577)</f>
        <v>150000</v>
      </c>
    </row>
    <row r="4578" spans="1:30" x14ac:dyDescent="0.2">
      <c r="A4578" s="44" t="str">
        <f t="shared" si="373"/>
        <v>US Natural Gas Physical</v>
      </c>
      <c r="B4578" s="44" t="str">
        <f t="shared" si="374"/>
        <v>US</v>
      </c>
      <c r="C4578" s="44" t="str">
        <f t="shared" si="375"/>
        <v>Natural Gas</v>
      </c>
      <c r="D4578" s="44" t="str">
        <f t="shared" si="376"/>
        <v>Physical</v>
      </c>
      <c r="E4578" s="44">
        <f>IF(VLOOKUP(S4578,'DD-Lookup'!$J$6:$L$50,3,FALSE)="Monthly",(YEAR(AC4578)-YEAR(AB4578))*12+MONTH(AC4578)-MONTH(AB4578)+1,(AC4578-AB4578+1))</f>
        <v>1</v>
      </c>
      <c r="F4578" s="225">
        <f t="shared" si="377"/>
        <v>10000</v>
      </c>
      <c r="G4578" s="214">
        <v>1249949</v>
      </c>
      <c r="H4578" s="210">
        <v>37026.571064814816</v>
      </c>
      <c r="I4578" t="s">
        <v>3565</v>
      </c>
      <c r="M4578" t="s">
        <v>3795</v>
      </c>
      <c r="N4578" t="s">
        <v>3275</v>
      </c>
      <c r="O4578" t="s">
        <v>399</v>
      </c>
      <c r="Q4578" s="211">
        <v>10000</v>
      </c>
      <c r="S4578" t="s">
        <v>3796</v>
      </c>
      <c r="T4578" t="s">
        <v>2685</v>
      </c>
      <c r="U4578" s="213">
        <v>4.585</v>
      </c>
      <c r="V4578" t="s">
        <v>3566</v>
      </c>
      <c r="W4578" t="s">
        <v>3459</v>
      </c>
      <c r="X4578" t="s">
        <v>3460</v>
      </c>
      <c r="Y4578" t="s">
        <v>3280</v>
      </c>
      <c r="Z4578" t="s">
        <v>4117</v>
      </c>
      <c r="AA4578">
        <v>790961</v>
      </c>
      <c r="AB4578" s="210">
        <v>37028.875</v>
      </c>
      <c r="AC4578" s="210">
        <v>37028.875</v>
      </c>
    </row>
    <row r="4579" spans="1:30" x14ac:dyDescent="0.2">
      <c r="A4579" s="44" t="str">
        <f t="shared" si="373"/>
        <v>US Natural Gas Financial</v>
      </c>
      <c r="B4579" s="44" t="str">
        <f t="shared" si="374"/>
        <v>US</v>
      </c>
      <c r="C4579" s="44" t="str">
        <f t="shared" si="375"/>
        <v>Natural Gas</v>
      </c>
      <c r="D4579" s="44" t="str">
        <f t="shared" si="376"/>
        <v>Financial</v>
      </c>
      <c r="E4579" s="44">
        <f>IF(VLOOKUP(S4579,'DD-Lookup'!$J$6:$L$50,3,FALSE)="Monthly",(YEAR(AC4579)-YEAR(AB4579))*12+MONTH(AC4579)-MONTH(AB4579)+1,(AC4579-AB4579+1))</f>
        <v>365</v>
      </c>
      <c r="F4579" s="225">
        <f t="shared" si="377"/>
        <v>1825000</v>
      </c>
      <c r="G4579" s="214">
        <v>1249950</v>
      </c>
      <c r="H4579" s="210">
        <v>37026.571157407408</v>
      </c>
      <c r="I4579" t="s">
        <v>3287</v>
      </c>
      <c r="M4579" t="s">
        <v>3795</v>
      </c>
      <c r="N4579" t="s">
        <v>3247</v>
      </c>
      <c r="O4579" t="s">
        <v>3418</v>
      </c>
      <c r="Q4579" s="211">
        <v>5000</v>
      </c>
      <c r="S4579" t="s">
        <v>3796</v>
      </c>
      <c r="T4579" t="s">
        <v>2685</v>
      </c>
      <c r="U4579" s="213">
        <v>4.6100000000000003</v>
      </c>
      <c r="V4579" t="s">
        <v>3288</v>
      </c>
      <c r="W4579" t="s">
        <v>3975</v>
      </c>
      <c r="X4579" t="s">
        <v>3250</v>
      </c>
      <c r="Y4579" t="s">
        <v>2803</v>
      </c>
      <c r="Z4579" t="s">
        <v>4117</v>
      </c>
      <c r="AA4579" t="s">
        <v>680</v>
      </c>
      <c r="AB4579" s="210">
        <v>37257.875</v>
      </c>
      <c r="AC4579" s="210">
        <v>37621.875</v>
      </c>
      <c r="AD4579">
        <f>(AC4579-AB4579+1)*SUM(P4579:Q4579)</f>
        <v>1825000</v>
      </c>
    </row>
    <row r="4580" spans="1:30" x14ac:dyDescent="0.2">
      <c r="A4580" s="44" t="str">
        <f t="shared" si="373"/>
        <v>US Natural Gas Financial</v>
      </c>
      <c r="B4580" s="44" t="str">
        <f t="shared" si="374"/>
        <v>US</v>
      </c>
      <c r="C4580" s="44" t="str">
        <f t="shared" si="375"/>
        <v>Natural Gas</v>
      </c>
      <c r="D4580" s="44" t="str">
        <f t="shared" si="376"/>
        <v>Financial</v>
      </c>
      <c r="E4580" s="44">
        <f>IF(VLOOKUP(S4580,'DD-Lookup'!$J$6:$L$50,3,FALSE)="Monthly",(YEAR(AC4580)-YEAR(AB4580))*12+MONTH(AC4580)-MONTH(AB4580)+1,(AC4580-AB4580+1))</f>
        <v>30</v>
      </c>
      <c r="F4580" s="225">
        <f t="shared" si="377"/>
        <v>300000</v>
      </c>
      <c r="G4580" s="214">
        <v>1249951</v>
      </c>
      <c r="H4580" s="210">
        <v>37026.571296296293</v>
      </c>
      <c r="I4580" t="s">
        <v>1526</v>
      </c>
      <c r="M4580" t="s">
        <v>3795</v>
      </c>
      <c r="N4580" t="s">
        <v>3247</v>
      </c>
      <c r="O4580" t="s">
        <v>3248</v>
      </c>
      <c r="Q4580" s="211">
        <v>10000</v>
      </c>
      <c r="S4580" t="s">
        <v>3796</v>
      </c>
      <c r="T4580" t="s">
        <v>2685</v>
      </c>
      <c r="U4580" s="213">
        <v>4.665</v>
      </c>
      <c r="V4580" t="s">
        <v>2571</v>
      </c>
      <c r="W4580" t="s">
        <v>3975</v>
      </c>
      <c r="X4580" t="s">
        <v>3250</v>
      </c>
      <c r="Y4580" t="s">
        <v>2803</v>
      </c>
      <c r="Z4580" t="s">
        <v>4117</v>
      </c>
      <c r="AA4580" t="s">
        <v>681</v>
      </c>
      <c r="AB4580" s="210">
        <v>37043.875</v>
      </c>
      <c r="AC4580" s="210">
        <v>37072.875</v>
      </c>
      <c r="AD4580">
        <f>(AC4580-AB4580+1)*SUM(P4580:Q4580)</f>
        <v>300000</v>
      </c>
    </row>
    <row r="4581" spans="1:30" x14ac:dyDescent="0.2">
      <c r="A4581" s="44" t="str">
        <f t="shared" si="373"/>
        <v>US Natural Gas Financial</v>
      </c>
      <c r="B4581" s="44" t="str">
        <f t="shared" si="374"/>
        <v>US</v>
      </c>
      <c r="C4581" s="44" t="str">
        <f t="shared" si="375"/>
        <v>Natural Gas</v>
      </c>
      <c r="D4581" s="44" t="str">
        <f t="shared" si="376"/>
        <v>Financial</v>
      </c>
      <c r="E4581" s="44">
        <f>IF(VLOOKUP(S4581,'DD-Lookup'!$J$6:$L$50,3,FALSE)="Monthly",(YEAR(AC4581)-YEAR(AB4581))*12+MONTH(AC4581)-MONTH(AB4581)+1,(AC4581-AB4581+1))</f>
        <v>30</v>
      </c>
      <c r="F4581" s="225">
        <f t="shared" si="377"/>
        <v>300000</v>
      </c>
      <c r="G4581" s="214">
        <v>1249952</v>
      </c>
      <c r="H4581" s="210">
        <v>37026.571412037039</v>
      </c>
      <c r="I4581" t="s">
        <v>3318</v>
      </c>
      <c r="M4581" t="s">
        <v>3795</v>
      </c>
      <c r="N4581" t="s">
        <v>3247</v>
      </c>
      <c r="O4581" t="s">
        <v>3248</v>
      </c>
      <c r="P4581" s="211">
        <v>10000</v>
      </c>
      <c r="S4581" t="s">
        <v>3796</v>
      </c>
      <c r="T4581" t="s">
        <v>2685</v>
      </c>
      <c r="U4581" s="213">
        <v>4.6550000000000002</v>
      </c>
      <c r="V4581" t="s">
        <v>161</v>
      </c>
      <c r="W4581" t="s">
        <v>3975</v>
      </c>
      <c r="X4581" t="s">
        <v>3250</v>
      </c>
      <c r="Y4581" t="s">
        <v>2803</v>
      </c>
      <c r="Z4581" t="s">
        <v>4117</v>
      </c>
      <c r="AA4581" t="s">
        <v>682</v>
      </c>
      <c r="AB4581" s="210">
        <v>37043.875</v>
      </c>
      <c r="AC4581" s="210">
        <v>37072.875</v>
      </c>
      <c r="AD4581">
        <f>(AC4581-AB4581+1)*SUM(P4581:Q4581)</f>
        <v>300000</v>
      </c>
    </row>
    <row r="4582" spans="1:30" x14ac:dyDescent="0.2">
      <c r="A4582" s="44" t="str">
        <f t="shared" si="373"/>
        <v>US Natural Gas Physical</v>
      </c>
      <c r="B4582" s="44" t="str">
        <f t="shared" si="374"/>
        <v>US</v>
      </c>
      <c r="C4582" s="44" t="str">
        <f t="shared" si="375"/>
        <v>Natural Gas</v>
      </c>
      <c r="D4582" s="44" t="str">
        <f t="shared" si="376"/>
        <v>Physical</v>
      </c>
      <c r="E4582" s="44">
        <f>IF(VLOOKUP(S4582,'DD-Lookup'!$J$6:$L$50,3,FALSE)="Monthly",(YEAR(AC4582)-YEAR(AB4582))*12+MONTH(AC4582)-MONTH(AB4582)+1,(AC4582-AB4582+1))</f>
        <v>1</v>
      </c>
      <c r="F4582" s="225">
        <f t="shared" si="377"/>
        <v>10000</v>
      </c>
      <c r="G4582" s="214">
        <v>1249954</v>
      </c>
      <c r="H4582" s="210">
        <v>37026.571643518517</v>
      </c>
      <c r="I4582" t="s">
        <v>3157</v>
      </c>
      <c r="M4582" t="s">
        <v>3795</v>
      </c>
      <c r="N4582" t="s">
        <v>3275</v>
      </c>
      <c r="O4582" t="s">
        <v>683</v>
      </c>
      <c r="Q4582" s="211">
        <v>10000</v>
      </c>
      <c r="S4582" t="s">
        <v>3796</v>
      </c>
      <c r="T4582" t="s">
        <v>2685</v>
      </c>
      <c r="U4582" s="213">
        <v>4.5949999999999998</v>
      </c>
      <c r="V4582" t="s">
        <v>1092</v>
      </c>
      <c r="W4582" t="s">
        <v>3459</v>
      </c>
      <c r="X4582" t="s">
        <v>3460</v>
      </c>
      <c r="Y4582" t="s">
        <v>3280</v>
      </c>
      <c r="Z4582" t="s">
        <v>4117</v>
      </c>
      <c r="AA4582">
        <v>790962</v>
      </c>
      <c r="AB4582" s="210">
        <v>37028.875</v>
      </c>
      <c r="AC4582" s="210">
        <v>37028.875</v>
      </c>
    </row>
    <row r="4583" spans="1:30" x14ac:dyDescent="0.2">
      <c r="A4583" s="44" t="str">
        <f t="shared" si="373"/>
        <v>US Natural Gas Financial</v>
      </c>
      <c r="B4583" s="44" t="str">
        <f t="shared" si="374"/>
        <v>US</v>
      </c>
      <c r="C4583" s="44" t="str">
        <f t="shared" si="375"/>
        <v>Natural Gas</v>
      </c>
      <c r="D4583" s="44" t="str">
        <f t="shared" si="376"/>
        <v>Financial</v>
      </c>
      <c r="E4583" s="44">
        <f>IF(VLOOKUP(S4583,'DD-Lookup'!$J$6:$L$50,3,FALSE)="Monthly",(YEAR(AC4583)-YEAR(AB4583))*12+MONTH(AC4583)-MONTH(AB4583)+1,(AC4583-AB4583+1))</f>
        <v>30</v>
      </c>
      <c r="F4583" s="225">
        <f t="shared" si="377"/>
        <v>3000</v>
      </c>
      <c r="G4583" s="214">
        <v>1249955</v>
      </c>
      <c r="H4583" s="210">
        <v>37026.571712962963</v>
      </c>
      <c r="I4583" t="s">
        <v>684</v>
      </c>
      <c r="M4583" t="s">
        <v>3795</v>
      </c>
      <c r="N4583" t="s">
        <v>1213</v>
      </c>
      <c r="O4583" t="s">
        <v>1538</v>
      </c>
      <c r="Q4583" s="211">
        <v>100</v>
      </c>
      <c r="S4583" t="s">
        <v>1215</v>
      </c>
      <c r="T4583" t="s">
        <v>2685</v>
      </c>
      <c r="U4583" s="213">
        <v>0.15</v>
      </c>
      <c r="V4583" t="s">
        <v>685</v>
      </c>
      <c r="W4583" t="s">
        <v>1216</v>
      </c>
      <c r="X4583" t="s">
        <v>1217</v>
      </c>
      <c r="Y4583" t="s">
        <v>2803</v>
      </c>
      <c r="Z4583" t="s">
        <v>4117</v>
      </c>
      <c r="AA4583" t="s">
        <v>686</v>
      </c>
      <c r="AB4583" s="210">
        <v>37043</v>
      </c>
      <c r="AC4583" s="210">
        <v>37072</v>
      </c>
      <c r="AD4583">
        <f>(AC4583-AB4583+1)*SUM(P4583:Q4583)</f>
        <v>3000</v>
      </c>
    </row>
    <row r="4584" spans="1:30" x14ac:dyDescent="0.2">
      <c r="A4584" s="44" t="str">
        <f t="shared" si="373"/>
        <v xml:space="preserve"> Natural Gas Financial</v>
      </c>
      <c r="B4584" s="44" t="str">
        <f t="shared" si="374"/>
        <v/>
      </c>
      <c r="C4584" s="44" t="str">
        <f t="shared" si="375"/>
        <v>Natural Gas</v>
      </c>
      <c r="D4584" s="44" t="str">
        <f t="shared" si="376"/>
        <v>Financial</v>
      </c>
      <c r="E4584" s="44">
        <f>IF(VLOOKUP(S4584,'DD-Lookup'!$J$6:$L$50,3,FALSE)="Monthly",(YEAR(AC4584)-YEAR(AB4584))*12+MONTH(AC4584)-MONTH(AB4584)+1,(AC4584-AB4584+1))</f>
        <v>153</v>
      </c>
      <c r="F4584" s="225">
        <f t="shared" si="377"/>
        <v>765000</v>
      </c>
      <c r="G4584" s="214">
        <v>1249957</v>
      </c>
      <c r="H4584" s="210">
        <v>37026.57172453704</v>
      </c>
      <c r="I4584" t="s">
        <v>1157</v>
      </c>
      <c r="M4584" t="s">
        <v>3795</v>
      </c>
      <c r="N4584" t="s">
        <v>1158</v>
      </c>
      <c r="O4584" t="s">
        <v>1159</v>
      </c>
      <c r="P4584" s="211">
        <v>5000</v>
      </c>
      <c r="S4584" t="s">
        <v>3796</v>
      </c>
      <c r="T4584" t="s">
        <v>2685</v>
      </c>
      <c r="U4584" s="213">
        <v>0.185</v>
      </c>
      <c r="V4584" t="s">
        <v>1160</v>
      </c>
      <c r="W4584" t="s">
        <v>1161</v>
      </c>
      <c r="X4584" t="s">
        <v>3605</v>
      </c>
      <c r="Y4584" t="s">
        <v>2803</v>
      </c>
      <c r="Z4584" t="s">
        <v>4117</v>
      </c>
      <c r="AA4584" t="s">
        <v>687</v>
      </c>
      <c r="AB4584" s="210">
        <v>37043</v>
      </c>
      <c r="AC4584" s="210">
        <v>37195</v>
      </c>
    </row>
    <row r="4585" spans="1:30" x14ac:dyDescent="0.2">
      <c r="A4585" s="44" t="str">
        <f t="shared" si="373"/>
        <v>US Natural Gas Financial</v>
      </c>
      <c r="B4585" s="44" t="str">
        <f t="shared" si="374"/>
        <v>US</v>
      </c>
      <c r="C4585" s="44" t="str">
        <f t="shared" si="375"/>
        <v>Natural Gas</v>
      </c>
      <c r="D4585" s="44" t="str">
        <f t="shared" si="376"/>
        <v>Financial</v>
      </c>
      <c r="E4585" s="44">
        <f>IF(VLOOKUP(S4585,'DD-Lookup'!$J$6:$L$50,3,FALSE)="Monthly",(YEAR(AC4585)-YEAR(AB4585))*12+MONTH(AC4585)-MONTH(AB4585)+1,(AC4585-AB4585+1))</f>
        <v>365</v>
      </c>
      <c r="F4585" s="225">
        <f t="shared" si="377"/>
        <v>1825000</v>
      </c>
      <c r="G4585" s="214">
        <v>1249959</v>
      </c>
      <c r="H4585" s="210">
        <v>37026.571736111109</v>
      </c>
      <c r="I4585" t="s">
        <v>3287</v>
      </c>
      <c r="M4585" t="s">
        <v>3795</v>
      </c>
      <c r="N4585" t="s">
        <v>3247</v>
      </c>
      <c r="O4585" t="s">
        <v>3418</v>
      </c>
      <c r="Q4585" s="211">
        <v>5000</v>
      </c>
      <c r="S4585" t="s">
        <v>3796</v>
      </c>
      <c r="T4585" t="s">
        <v>2685</v>
      </c>
      <c r="U4585" s="213">
        <v>4.6100000000000003</v>
      </c>
      <c r="V4585" t="s">
        <v>3288</v>
      </c>
      <c r="W4585" t="s">
        <v>3975</v>
      </c>
      <c r="X4585" t="s">
        <v>3250</v>
      </c>
      <c r="Y4585" t="s">
        <v>2803</v>
      </c>
      <c r="Z4585" t="s">
        <v>4117</v>
      </c>
      <c r="AA4585" t="s">
        <v>688</v>
      </c>
      <c r="AB4585" s="210">
        <v>37257.875</v>
      </c>
      <c r="AC4585" s="210">
        <v>37621.875</v>
      </c>
      <c r="AD4585">
        <f>(AC4585-AB4585+1)*SUM(P4585:Q4585)</f>
        <v>1825000</v>
      </c>
    </row>
    <row r="4586" spans="1:30" x14ac:dyDescent="0.2">
      <c r="A4586" s="44" t="str">
        <f t="shared" si="373"/>
        <v>US Crude Financial</v>
      </c>
      <c r="B4586" s="44" t="str">
        <f t="shared" si="374"/>
        <v>US</v>
      </c>
      <c r="C4586" s="44" t="str">
        <f t="shared" si="375"/>
        <v>Crude</v>
      </c>
      <c r="D4586" s="44" t="str">
        <f t="shared" si="376"/>
        <v>Financial</v>
      </c>
      <c r="E4586" s="44">
        <f>IF(VLOOKUP(S4586,'DD-Lookup'!$J$6:$L$50,3,FALSE)="Monthly",(YEAR(AC4586)-YEAR(AB4586))*12+MONTH(AC4586)-MONTH(AB4586)+1,(AC4586-AB4586+1))</f>
        <v>1</v>
      </c>
      <c r="F4586" s="225">
        <f t="shared" si="377"/>
        <v>50000</v>
      </c>
      <c r="G4586" s="214">
        <v>1249962</v>
      </c>
      <c r="H4586" s="210">
        <v>37026.571979166663</v>
      </c>
      <c r="I4586" t="s">
        <v>3045</v>
      </c>
      <c r="M4586" t="s">
        <v>4216</v>
      </c>
      <c r="N4586" t="s">
        <v>3046</v>
      </c>
      <c r="O4586" t="s">
        <v>3047</v>
      </c>
      <c r="Q4586" s="211">
        <v>50000</v>
      </c>
      <c r="S4586" t="s">
        <v>3802</v>
      </c>
      <c r="T4586" t="s">
        <v>2685</v>
      </c>
      <c r="U4586" s="213">
        <v>29.04</v>
      </c>
      <c r="V4586" t="s">
        <v>1623</v>
      </c>
      <c r="W4586" t="s">
        <v>3049</v>
      </c>
      <c r="X4586" t="s">
        <v>3050</v>
      </c>
      <c r="Y4586" t="s">
        <v>2803</v>
      </c>
      <c r="Z4586" t="s">
        <v>4117</v>
      </c>
      <c r="AA4586" t="s">
        <v>689</v>
      </c>
      <c r="AB4586" s="210">
        <v>37043</v>
      </c>
      <c r="AC4586" s="210">
        <v>37072</v>
      </c>
    </row>
    <row r="4587" spans="1:30" x14ac:dyDescent="0.2">
      <c r="A4587" s="44" t="str">
        <f t="shared" si="373"/>
        <v>US Natural Gas Financial</v>
      </c>
      <c r="B4587" s="44" t="str">
        <f t="shared" si="374"/>
        <v>US</v>
      </c>
      <c r="C4587" s="44" t="str">
        <f t="shared" si="375"/>
        <v>Natural Gas</v>
      </c>
      <c r="D4587" s="44" t="str">
        <f t="shared" si="376"/>
        <v>Financial</v>
      </c>
      <c r="E4587" s="44">
        <f>IF(VLOOKUP(S4587,'DD-Lookup'!$J$6:$L$50,3,FALSE)="Monthly",(YEAR(AC4587)-YEAR(AB4587))*12+MONTH(AC4587)-MONTH(AB4587)+1,(AC4587-AB4587+1))</f>
        <v>30</v>
      </c>
      <c r="F4587" s="225">
        <f t="shared" si="377"/>
        <v>300000</v>
      </c>
      <c r="G4587" s="214">
        <v>1249963</v>
      </c>
      <c r="H4587" s="210">
        <v>37026.572083333333</v>
      </c>
      <c r="I4587" t="s">
        <v>3246</v>
      </c>
      <c r="M4587" t="s">
        <v>3795</v>
      </c>
      <c r="N4587" t="s">
        <v>3247</v>
      </c>
      <c r="O4587" t="s">
        <v>3248</v>
      </c>
      <c r="P4587" s="211">
        <v>10000</v>
      </c>
      <c r="S4587" t="s">
        <v>3796</v>
      </c>
      <c r="T4587" t="s">
        <v>2685</v>
      </c>
      <c r="U4587" s="213">
        <v>4.6550000000000002</v>
      </c>
      <c r="V4587" t="s">
        <v>1397</v>
      </c>
      <c r="W4587" t="s">
        <v>3975</v>
      </c>
      <c r="X4587" t="s">
        <v>3250</v>
      </c>
      <c r="Y4587" t="s">
        <v>2803</v>
      </c>
      <c r="Z4587" t="s">
        <v>4117</v>
      </c>
      <c r="AA4587" t="s">
        <v>690</v>
      </c>
      <c r="AB4587" s="210">
        <v>37043.875</v>
      </c>
      <c r="AC4587" s="210">
        <v>37072.875</v>
      </c>
      <c r="AD4587">
        <f>(AC4587-AB4587+1)*SUM(P4587:Q4587)</f>
        <v>300000</v>
      </c>
    </row>
    <row r="4588" spans="1:30" x14ac:dyDescent="0.2">
      <c r="A4588" s="44" t="str">
        <f t="shared" si="373"/>
        <v>US Natural Gas Financial</v>
      </c>
      <c r="B4588" s="44" t="str">
        <f t="shared" si="374"/>
        <v>US</v>
      </c>
      <c r="C4588" s="44" t="str">
        <f t="shared" si="375"/>
        <v>Natural Gas</v>
      </c>
      <c r="D4588" s="44" t="str">
        <f t="shared" si="376"/>
        <v>Financial</v>
      </c>
      <c r="E4588" s="44">
        <f>IF(VLOOKUP(S4588,'DD-Lookup'!$J$6:$L$50,3,FALSE)="Monthly",(YEAR(AC4588)-YEAR(AB4588))*12+MONTH(AC4588)-MONTH(AB4588)+1,(AC4588-AB4588+1))</f>
        <v>30</v>
      </c>
      <c r="F4588" s="225">
        <f t="shared" si="377"/>
        <v>150000</v>
      </c>
      <c r="G4588" s="214">
        <v>1249965</v>
      </c>
      <c r="H4588" s="210">
        <v>37026.572129629632</v>
      </c>
      <c r="I4588" t="s">
        <v>3045</v>
      </c>
      <c r="M4588" t="s">
        <v>3795</v>
      </c>
      <c r="N4588" t="s">
        <v>3247</v>
      </c>
      <c r="O4588" t="s">
        <v>3248</v>
      </c>
      <c r="P4588" s="211">
        <v>5000</v>
      </c>
      <c r="S4588" t="s">
        <v>3796</v>
      </c>
      <c r="T4588" t="s">
        <v>2685</v>
      </c>
      <c r="U4588" s="213">
        <v>4.6550000000000002</v>
      </c>
      <c r="V4588" t="s">
        <v>1548</v>
      </c>
      <c r="W4588" t="s">
        <v>3975</v>
      </c>
      <c r="X4588" t="s">
        <v>3250</v>
      </c>
      <c r="Y4588" t="s">
        <v>2803</v>
      </c>
      <c r="Z4588" t="s">
        <v>4117</v>
      </c>
      <c r="AA4588" t="s">
        <v>691</v>
      </c>
      <c r="AB4588" s="210">
        <v>37043.875</v>
      </c>
      <c r="AC4588" s="210">
        <v>37072.875</v>
      </c>
      <c r="AD4588">
        <f>(AC4588-AB4588+1)*SUM(P4588:Q4588)</f>
        <v>150000</v>
      </c>
    </row>
    <row r="4589" spans="1:30" x14ac:dyDescent="0.2">
      <c r="A4589" s="44" t="str">
        <f t="shared" si="373"/>
        <v>US Natural Gas Financial</v>
      </c>
      <c r="B4589" s="44" t="str">
        <f t="shared" si="374"/>
        <v>US</v>
      </c>
      <c r="C4589" s="44" t="str">
        <f t="shared" si="375"/>
        <v>Natural Gas</v>
      </c>
      <c r="D4589" s="44" t="str">
        <f t="shared" si="376"/>
        <v>Financial</v>
      </c>
      <c r="E4589" s="44">
        <f>IF(VLOOKUP(S4589,'DD-Lookup'!$J$6:$L$50,3,FALSE)="Monthly",(YEAR(AC4589)-YEAR(AB4589))*12+MONTH(AC4589)-MONTH(AB4589)+1,(AC4589-AB4589+1))</f>
        <v>30</v>
      </c>
      <c r="F4589" s="225">
        <f t="shared" si="377"/>
        <v>450000</v>
      </c>
      <c r="G4589" s="214">
        <v>1249966</v>
      </c>
      <c r="H4589" s="210">
        <v>37026.572256944448</v>
      </c>
      <c r="I4589" t="s">
        <v>3234</v>
      </c>
      <c r="M4589" t="s">
        <v>3795</v>
      </c>
      <c r="N4589" t="s">
        <v>3247</v>
      </c>
      <c r="O4589" t="s">
        <v>3248</v>
      </c>
      <c r="P4589" s="211">
        <v>15000</v>
      </c>
      <c r="S4589" t="s">
        <v>3796</v>
      </c>
      <c r="T4589" t="s">
        <v>2685</v>
      </c>
      <c r="U4589" s="213">
        <v>4.6500000000000004</v>
      </c>
      <c r="V4589" t="s">
        <v>3264</v>
      </c>
      <c r="W4589" t="s">
        <v>3975</v>
      </c>
      <c r="X4589" t="s">
        <v>3250</v>
      </c>
      <c r="Y4589" t="s">
        <v>2803</v>
      </c>
      <c r="Z4589" t="s">
        <v>4117</v>
      </c>
      <c r="AA4589" t="s">
        <v>692</v>
      </c>
      <c r="AB4589" s="210">
        <v>37043.875</v>
      </c>
      <c r="AC4589" s="210">
        <v>37072.875</v>
      </c>
      <c r="AD4589">
        <f>(AC4589-AB4589+1)*SUM(P4589:Q4589)</f>
        <v>450000</v>
      </c>
    </row>
    <row r="4590" spans="1:30" x14ac:dyDescent="0.2">
      <c r="A4590" s="44" t="str">
        <f t="shared" si="373"/>
        <v>US Natural Gas Physical</v>
      </c>
      <c r="B4590" s="44" t="str">
        <f t="shared" si="374"/>
        <v>US</v>
      </c>
      <c r="C4590" s="44" t="str">
        <f t="shared" si="375"/>
        <v>Natural Gas</v>
      </c>
      <c r="D4590" s="44" t="str">
        <f t="shared" si="376"/>
        <v>Physical</v>
      </c>
      <c r="E4590" s="44">
        <f>IF(VLOOKUP(S4590,'DD-Lookup'!$J$6:$L$50,3,FALSE)="Monthly",(YEAR(AC4590)-YEAR(AB4590))*12+MONTH(AC4590)-MONTH(AB4590)+1,(AC4590-AB4590+1))</f>
        <v>1</v>
      </c>
      <c r="F4590" s="225">
        <f t="shared" si="377"/>
        <v>10000</v>
      </c>
      <c r="G4590" s="214">
        <v>1249967</v>
      </c>
      <c r="H4590" s="210">
        <v>37026.572442129633</v>
      </c>
      <c r="I4590" t="s">
        <v>1131</v>
      </c>
      <c r="M4590" t="s">
        <v>3795</v>
      </c>
      <c r="N4590" t="s">
        <v>3275</v>
      </c>
      <c r="O4590" t="s">
        <v>399</v>
      </c>
      <c r="P4590" s="211">
        <v>10000</v>
      </c>
      <c r="S4590" t="s">
        <v>3796</v>
      </c>
      <c r="T4590" t="s">
        <v>2685</v>
      </c>
      <c r="U4590" s="213">
        <v>4.58</v>
      </c>
      <c r="V4590" t="s">
        <v>1132</v>
      </c>
      <c r="W4590" t="s">
        <v>3459</v>
      </c>
      <c r="X4590" t="s">
        <v>3460</v>
      </c>
      <c r="Y4590" t="s">
        <v>3280</v>
      </c>
      <c r="Z4590" t="s">
        <v>4117</v>
      </c>
      <c r="AA4590">
        <v>790963</v>
      </c>
      <c r="AB4590" s="210">
        <v>37028.875</v>
      </c>
      <c r="AC4590" s="210">
        <v>37028.875</v>
      </c>
    </row>
    <row r="4591" spans="1:30" x14ac:dyDescent="0.2">
      <c r="A4591" s="44" t="str">
        <f t="shared" si="373"/>
        <v>US Natural Gas Physical</v>
      </c>
      <c r="B4591" s="44" t="str">
        <f t="shared" si="374"/>
        <v>US</v>
      </c>
      <c r="C4591" s="44" t="str">
        <f t="shared" si="375"/>
        <v>Natural Gas</v>
      </c>
      <c r="D4591" s="44" t="str">
        <f t="shared" si="376"/>
        <v>Physical</v>
      </c>
      <c r="E4591" s="44">
        <f>IF(VLOOKUP(S4591,'DD-Lookup'!$J$6:$L$50,3,FALSE)="Monthly",(YEAR(AC4591)-YEAR(AB4591))*12+MONTH(AC4591)-MONTH(AB4591)+1,(AC4591-AB4591+1))</f>
        <v>1</v>
      </c>
      <c r="F4591" s="225">
        <f t="shared" si="377"/>
        <v>969</v>
      </c>
      <c r="G4591" s="214">
        <v>1249968</v>
      </c>
      <c r="H4591" s="210">
        <v>37026.572534722225</v>
      </c>
      <c r="I4591" t="s">
        <v>3157</v>
      </c>
      <c r="M4591" t="s">
        <v>3795</v>
      </c>
      <c r="N4591" t="s">
        <v>3275</v>
      </c>
      <c r="O4591" t="s">
        <v>683</v>
      </c>
      <c r="Q4591" s="211">
        <v>969</v>
      </c>
      <c r="S4591" t="s">
        <v>3796</v>
      </c>
      <c r="T4591" t="s">
        <v>2685</v>
      </c>
      <c r="U4591" s="213">
        <v>4.5949999999999998</v>
      </c>
      <c r="V4591" t="s">
        <v>1092</v>
      </c>
      <c r="W4591" t="s">
        <v>3459</v>
      </c>
      <c r="X4591" t="s">
        <v>3460</v>
      </c>
      <c r="Y4591" t="s">
        <v>3280</v>
      </c>
      <c r="Z4591" t="s">
        <v>4117</v>
      </c>
      <c r="AA4591">
        <v>790964</v>
      </c>
      <c r="AB4591" s="210">
        <v>37028.875</v>
      </c>
      <c r="AC4591" s="210">
        <v>37028.875</v>
      </c>
    </row>
    <row r="4592" spans="1:30" x14ac:dyDescent="0.2">
      <c r="A4592" s="44" t="str">
        <f t="shared" si="373"/>
        <v>US Crude Financial</v>
      </c>
      <c r="B4592" s="44" t="str">
        <f t="shared" si="374"/>
        <v>US</v>
      </c>
      <c r="C4592" s="44" t="str">
        <f t="shared" si="375"/>
        <v>Crude</v>
      </c>
      <c r="D4592" s="44" t="str">
        <f t="shared" si="376"/>
        <v>Financial</v>
      </c>
      <c r="E4592" s="44">
        <f>IF(VLOOKUP(S4592,'DD-Lookup'!$J$6:$L$50,3,FALSE)="Monthly",(YEAR(AC4592)-YEAR(AB4592))*12+MONTH(AC4592)-MONTH(AB4592)+1,(AC4592-AB4592+1))</f>
        <v>1</v>
      </c>
      <c r="F4592" s="225">
        <f t="shared" si="377"/>
        <v>50000</v>
      </c>
      <c r="G4592" s="214">
        <v>1249969</v>
      </c>
      <c r="H4592" s="210">
        <v>37026.572708333333</v>
      </c>
      <c r="I4592" t="s">
        <v>3246</v>
      </c>
      <c r="M4592" t="s">
        <v>4216</v>
      </c>
      <c r="N4592" t="s">
        <v>3046</v>
      </c>
      <c r="O4592" t="s">
        <v>3047</v>
      </c>
      <c r="P4592" s="211">
        <v>50000</v>
      </c>
      <c r="S4592" t="s">
        <v>3802</v>
      </c>
      <c r="T4592" t="s">
        <v>2685</v>
      </c>
      <c r="U4592" s="213">
        <v>28.98</v>
      </c>
      <c r="V4592" t="s">
        <v>1818</v>
      </c>
      <c r="W4592" t="s">
        <v>3049</v>
      </c>
      <c r="X4592" t="s">
        <v>3050</v>
      </c>
      <c r="Y4592" t="s">
        <v>2803</v>
      </c>
      <c r="Z4592" t="s">
        <v>4117</v>
      </c>
      <c r="AA4592" t="s">
        <v>693</v>
      </c>
      <c r="AB4592" s="210">
        <v>37043</v>
      </c>
      <c r="AC4592" s="210">
        <v>37072</v>
      </c>
    </row>
    <row r="4593" spans="1:30" x14ac:dyDescent="0.2">
      <c r="A4593" s="44" t="str">
        <f t="shared" si="373"/>
        <v>US Natural Gas Financial</v>
      </c>
      <c r="B4593" s="44" t="str">
        <f t="shared" si="374"/>
        <v>US</v>
      </c>
      <c r="C4593" s="44" t="str">
        <f t="shared" si="375"/>
        <v>Natural Gas</v>
      </c>
      <c r="D4593" s="44" t="str">
        <f t="shared" si="376"/>
        <v>Financial</v>
      </c>
      <c r="E4593" s="44">
        <f>IF(VLOOKUP(S4593,'DD-Lookup'!$J$6:$L$50,3,FALSE)="Monthly",(YEAR(AC4593)-YEAR(AB4593))*12+MONTH(AC4593)-MONTH(AB4593)+1,(AC4593-AB4593+1))</f>
        <v>15</v>
      </c>
      <c r="F4593" s="225">
        <f t="shared" si="377"/>
        <v>150000</v>
      </c>
      <c r="G4593" s="214">
        <v>1249970</v>
      </c>
      <c r="H4593" s="210">
        <v>37026.572997685187</v>
      </c>
      <c r="I4593" t="s">
        <v>1262</v>
      </c>
      <c r="M4593" t="s">
        <v>3795</v>
      </c>
      <c r="N4593" t="s">
        <v>3247</v>
      </c>
      <c r="O4593" t="s">
        <v>135</v>
      </c>
      <c r="Q4593" s="211">
        <v>10000</v>
      </c>
      <c r="S4593" t="s">
        <v>3796</v>
      </c>
      <c r="T4593" t="s">
        <v>2685</v>
      </c>
      <c r="U4593" s="213">
        <v>4.585</v>
      </c>
      <c r="V4593" t="s">
        <v>1655</v>
      </c>
      <c r="W4593" t="s">
        <v>3424</v>
      </c>
      <c r="X4593" t="s">
        <v>3425</v>
      </c>
      <c r="Y4593" t="s">
        <v>2803</v>
      </c>
      <c r="Z4593" t="s">
        <v>4117</v>
      </c>
      <c r="AA4593" t="s">
        <v>694</v>
      </c>
      <c r="AB4593" s="210">
        <v>37028.875</v>
      </c>
      <c r="AC4593" s="210">
        <v>37042.875</v>
      </c>
      <c r="AD4593">
        <f>(AC4593-AB4593+1)*SUM(P4593:Q4593)</f>
        <v>150000</v>
      </c>
    </row>
    <row r="4594" spans="1:30" x14ac:dyDescent="0.2">
      <c r="A4594" s="44" t="str">
        <f t="shared" si="373"/>
        <v>US Crude Financial</v>
      </c>
      <c r="B4594" s="44" t="str">
        <f t="shared" si="374"/>
        <v>US</v>
      </c>
      <c r="C4594" s="44" t="str">
        <f t="shared" si="375"/>
        <v>Crude</v>
      </c>
      <c r="D4594" s="44" t="str">
        <f t="shared" si="376"/>
        <v>Financial</v>
      </c>
      <c r="E4594" s="44">
        <f>IF(VLOOKUP(S4594,'DD-Lookup'!$J$6:$L$50,3,FALSE)="Monthly",(YEAR(AC4594)-YEAR(AB4594))*12+MONTH(AC4594)-MONTH(AB4594)+1,(AC4594-AB4594+1))</f>
        <v>1</v>
      </c>
      <c r="F4594" s="225">
        <f t="shared" si="377"/>
        <v>50000</v>
      </c>
      <c r="G4594" s="214">
        <v>1249975</v>
      </c>
      <c r="H4594" s="210">
        <v>37026.57372685185</v>
      </c>
      <c r="I4594" t="s">
        <v>3045</v>
      </c>
      <c r="M4594" t="s">
        <v>4216</v>
      </c>
      <c r="N4594" t="s">
        <v>3046</v>
      </c>
      <c r="O4594" t="s">
        <v>3047</v>
      </c>
      <c r="Q4594" s="211">
        <v>50000</v>
      </c>
      <c r="S4594" t="s">
        <v>3802</v>
      </c>
      <c r="T4594" t="s">
        <v>2685</v>
      </c>
      <c r="U4594" s="213">
        <v>29</v>
      </c>
      <c r="V4594" t="s">
        <v>3048</v>
      </c>
      <c r="W4594" t="s">
        <v>3049</v>
      </c>
      <c r="X4594" t="s">
        <v>3050</v>
      </c>
      <c r="Y4594" t="s">
        <v>2803</v>
      </c>
      <c r="Z4594" t="s">
        <v>4117</v>
      </c>
      <c r="AA4594" t="s">
        <v>695</v>
      </c>
      <c r="AB4594" s="210">
        <v>37043</v>
      </c>
      <c r="AC4594" s="210">
        <v>37072</v>
      </c>
    </row>
    <row r="4595" spans="1:30" x14ac:dyDescent="0.2">
      <c r="A4595" s="44" t="str">
        <f t="shared" si="373"/>
        <v>US Natural Gas Financial</v>
      </c>
      <c r="B4595" s="44" t="str">
        <f t="shared" si="374"/>
        <v>US</v>
      </c>
      <c r="C4595" s="44" t="str">
        <f t="shared" si="375"/>
        <v>Natural Gas</v>
      </c>
      <c r="D4595" s="44" t="str">
        <f t="shared" si="376"/>
        <v>Financial</v>
      </c>
      <c r="E4595" s="44">
        <f>IF(VLOOKUP(S4595,'DD-Lookup'!$J$6:$L$50,3,FALSE)="Monthly",(YEAR(AC4595)-YEAR(AB4595))*12+MONTH(AC4595)-MONTH(AB4595)+1,(AC4595-AB4595+1))</f>
        <v>15</v>
      </c>
      <c r="F4595" s="225">
        <f t="shared" si="377"/>
        <v>75000</v>
      </c>
      <c r="G4595" s="214">
        <v>1249976</v>
      </c>
      <c r="H4595" s="210">
        <v>37026.573750000003</v>
      </c>
      <c r="I4595" t="s">
        <v>3324</v>
      </c>
      <c r="M4595" t="s">
        <v>3795</v>
      </c>
      <c r="N4595" t="s">
        <v>3247</v>
      </c>
      <c r="O4595" t="s">
        <v>696</v>
      </c>
      <c r="Q4595" s="211">
        <v>5000</v>
      </c>
      <c r="S4595" t="s">
        <v>3796</v>
      </c>
      <c r="T4595" t="s">
        <v>2685</v>
      </c>
      <c r="U4595" s="213">
        <v>11.3</v>
      </c>
      <c r="V4595" t="s">
        <v>697</v>
      </c>
      <c r="W4595" t="s">
        <v>3579</v>
      </c>
      <c r="X4595" t="s">
        <v>2017</v>
      </c>
      <c r="Y4595" t="s">
        <v>2803</v>
      </c>
      <c r="Z4595" t="s">
        <v>4117</v>
      </c>
      <c r="AA4595" t="s">
        <v>698</v>
      </c>
      <c r="AB4595" s="210">
        <v>37028.875</v>
      </c>
      <c r="AC4595" s="210">
        <v>37042.875</v>
      </c>
      <c r="AD4595">
        <f>(AC4595-AB4595+1)*SUM(P4595:Q4595)</f>
        <v>75000</v>
      </c>
    </row>
    <row r="4596" spans="1:30" x14ac:dyDescent="0.2">
      <c r="A4596" s="44" t="str">
        <f t="shared" si="373"/>
        <v>US Natural Gas Financial</v>
      </c>
      <c r="B4596" s="44" t="str">
        <f t="shared" si="374"/>
        <v>US</v>
      </c>
      <c r="C4596" s="44" t="str">
        <f t="shared" si="375"/>
        <v>Natural Gas</v>
      </c>
      <c r="D4596" s="44" t="str">
        <f t="shared" si="376"/>
        <v>Financial</v>
      </c>
      <c r="E4596" s="44">
        <f>IF(VLOOKUP(S4596,'DD-Lookup'!$J$6:$L$50,3,FALSE)="Monthly",(YEAR(AC4596)-YEAR(AB4596))*12+MONTH(AC4596)-MONTH(AB4596)+1,(AC4596-AB4596+1))</f>
        <v>30</v>
      </c>
      <c r="F4596" s="225">
        <f t="shared" si="377"/>
        <v>450000</v>
      </c>
      <c r="G4596" s="214">
        <v>1249978</v>
      </c>
      <c r="H4596" s="210">
        <v>37026.573865740742</v>
      </c>
      <c r="I4596" t="s">
        <v>3324</v>
      </c>
      <c r="M4596" t="s">
        <v>3795</v>
      </c>
      <c r="N4596" t="s">
        <v>3247</v>
      </c>
      <c r="O4596" t="s">
        <v>3248</v>
      </c>
      <c r="P4596" s="211">
        <v>15000</v>
      </c>
      <c r="S4596" t="s">
        <v>3796</v>
      </c>
      <c r="T4596" t="s">
        <v>2685</v>
      </c>
      <c r="U4596" s="213">
        <v>4.6449999999999996</v>
      </c>
      <c r="V4596" t="s">
        <v>3325</v>
      </c>
      <c r="W4596" t="s">
        <v>3975</v>
      </c>
      <c r="X4596" t="s">
        <v>3250</v>
      </c>
      <c r="Y4596" t="s">
        <v>2803</v>
      </c>
      <c r="Z4596" t="s">
        <v>4117</v>
      </c>
      <c r="AA4596" t="s">
        <v>699</v>
      </c>
      <c r="AB4596" s="210">
        <v>37043.875</v>
      </c>
      <c r="AC4596" s="210">
        <v>37072.875</v>
      </c>
      <c r="AD4596">
        <f>(AC4596-AB4596+1)*SUM(P4596:Q4596)</f>
        <v>450000</v>
      </c>
    </row>
    <row r="4597" spans="1:30" x14ac:dyDescent="0.2">
      <c r="A4597" s="44" t="str">
        <f t="shared" si="373"/>
        <v>US Natural Gas Financial</v>
      </c>
      <c r="B4597" s="44" t="str">
        <f t="shared" si="374"/>
        <v>US</v>
      </c>
      <c r="C4597" s="44" t="str">
        <f t="shared" si="375"/>
        <v>Natural Gas</v>
      </c>
      <c r="D4597" s="44" t="str">
        <f t="shared" si="376"/>
        <v>Financial</v>
      </c>
      <c r="E4597" s="44">
        <f>IF(VLOOKUP(S4597,'DD-Lookup'!$J$6:$L$50,3,FALSE)="Monthly",(YEAR(AC4597)-YEAR(AB4597))*12+MONTH(AC4597)-MONTH(AB4597)+1,(AC4597-AB4597+1))</f>
        <v>15</v>
      </c>
      <c r="F4597" s="225">
        <f t="shared" si="377"/>
        <v>225000</v>
      </c>
      <c r="G4597" s="214">
        <v>1249979</v>
      </c>
      <c r="H4597" s="210">
        <v>37026.573888888888</v>
      </c>
      <c r="I4597" t="s">
        <v>3324</v>
      </c>
      <c r="M4597" t="s">
        <v>3795</v>
      </c>
      <c r="N4597" t="s">
        <v>3247</v>
      </c>
      <c r="O4597" t="s">
        <v>135</v>
      </c>
      <c r="P4597" s="211">
        <v>15000</v>
      </c>
      <c r="S4597" t="s">
        <v>3796</v>
      </c>
      <c r="T4597" t="s">
        <v>2685</v>
      </c>
      <c r="U4597" s="213">
        <v>4.5750000000000002</v>
      </c>
      <c r="V4597" t="s">
        <v>602</v>
      </c>
      <c r="W4597" t="s">
        <v>3424</v>
      </c>
      <c r="X4597" t="s">
        <v>3425</v>
      </c>
      <c r="Y4597" t="s">
        <v>2803</v>
      </c>
      <c r="Z4597" t="s">
        <v>4117</v>
      </c>
      <c r="AA4597" t="s">
        <v>700</v>
      </c>
      <c r="AB4597" s="210">
        <v>37028.875</v>
      </c>
      <c r="AC4597" s="210">
        <v>37042.875</v>
      </c>
      <c r="AD4597">
        <f>(AC4597-AB4597+1)*SUM(P4597:Q4597)</f>
        <v>225000</v>
      </c>
    </row>
    <row r="4598" spans="1:30" x14ac:dyDescent="0.2">
      <c r="A4598" s="44" t="str">
        <f t="shared" si="373"/>
        <v>US Power Physical</v>
      </c>
      <c r="B4598" s="44" t="str">
        <f t="shared" si="374"/>
        <v>US</v>
      </c>
      <c r="C4598" s="44" t="str">
        <f t="shared" si="375"/>
        <v>Power</v>
      </c>
      <c r="D4598" s="44" t="str">
        <f t="shared" si="376"/>
        <v>Physical</v>
      </c>
      <c r="E4598" s="44">
        <f>IF(VLOOKUP(S4598,'DD-Lookup'!$J$6:$L$50,3,FALSE)="Monthly",(YEAR(AC4598)-YEAR(AB4598))*12+MONTH(AC4598)-MONTH(AB4598)+1,(AC4598-AB4598+1))</f>
        <v>30</v>
      </c>
      <c r="F4598" s="225">
        <f t="shared" si="377"/>
        <v>1500</v>
      </c>
      <c r="G4598" s="214">
        <v>1249980</v>
      </c>
      <c r="H4598" s="210">
        <v>37026.573946759258</v>
      </c>
      <c r="I4598" t="s">
        <v>3093</v>
      </c>
      <c r="M4598" t="s">
        <v>3886</v>
      </c>
      <c r="N4598" t="s">
        <v>3096</v>
      </c>
      <c r="O4598" t="s">
        <v>3146</v>
      </c>
      <c r="P4598" s="211">
        <v>50</v>
      </c>
      <c r="S4598" t="s">
        <v>3794</v>
      </c>
      <c r="T4598" t="s">
        <v>2685</v>
      </c>
      <c r="U4598" s="213">
        <v>66.25</v>
      </c>
      <c r="V4598" t="s">
        <v>2382</v>
      </c>
      <c r="W4598" t="s">
        <v>3113</v>
      </c>
      <c r="X4598" t="s">
        <v>3148</v>
      </c>
      <c r="Y4598" t="s">
        <v>3074</v>
      </c>
      <c r="Z4598" t="s">
        <v>4112</v>
      </c>
      <c r="AA4598">
        <v>611816.1</v>
      </c>
      <c r="AB4598" s="210">
        <v>37043.71597222222</v>
      </c>
      <c r="AC4598" s="210">
        <v>37072.71597222222</v>
      </c>
    </row>
    <row r="4599" spans="1:30" x14ac:dyDescent="0.2">
      <c r="A4599" s="44" t="str">
        <f t="shared" si="373"/>
        <v>US Natural Gas Financial</v>
      </c>
      <c r="B4599" s="44" t="str">
        <f t="shared" si="374"/>
        <v>US</v>
      </c>
      <c r="C4599" s="44" t="str">
        <f t="shared" si="375"/>
        <v>Natural Gas</v>
      </c>
      <c r="D4599" s="44" t="str">
        <f t="shared" si="376"/>
        <v>Financial</v>
      </c>
      <c r="E4599" s="44">
        <f>IF(VLOOKUP(S4599,'DD-Lookup'!$J$6:$L$50,3,FALSE)="Monthly",(YEAR(AC4599)-YEAR(AB4599))*12+MONTH(AC4599)-MONTH(AB4599)+1,(AC4599-AB4599+1))</f>
        <v>15</v>
      </c>
      <c r="F4599" s="225">
        <f t="shared" si="377"/>
        <v>75000</v>
      </c>
      <c r="G4599" s="214">
        <v>1249981</v>
      </c>
      <c r="H4599" s="210">
        <v>37026.574097222219</v>
      </c>
      <c r="I4599" t="s">
        <v>3324</v>
      </c>
      <c r="M4599" t="s">
        <v>3795</v>
      </c>
      <c r="N4599" t="s">
        <v>3247</v>
      </c>
      <c r="O4599" t="s">
        <v>696</v>
      </c>
      <c r="Q4599" s="211">
        <v>5000</v>
      </c>
      <c r="S4599" t="s">
        <v>3796</v>
      </c>
      <c r="T4599" t="s">
        <v>2685</v>
      </c>
      <c r="U4599" s="213">
        <v>11.6</v>
      </c>
      <c r="V4599" t="s">
        <v>697</v>
      </c>
      <c r="W4599" t="s">
        <v>3579</v>
      </c>
      <c r="X4599" t="s">
        <v>2017</v>
      </c>
      <c r="Y4599" t="s">
        <v>2803</v>
      </c>
      <c r="Z4599" t="s">
        <v>4117</v>
      </c>
      <c r="AA4599" t="s">
        <v>701</v>
      </c>
      <c r="AB4599" s="210">
        <v>37028.875</v>
      </c>
      <c r="AC4599" s="210">
        <v>37042.875</v>
      </c>
      <c r="AD4599">
        <f>(AC4599-AB4599+1)*SUM(P4599:Q4599)</f>
        <v>75000</v>
      </c>
    </row>
    <row r="4600" spans="1:30" x14ac:dyDescent="0.2">
      <c r="A4600" s="44" t="str">
        <f t="shared" si="373"/>
        <v>US Natural Gas Financial</v>
      </c>
      <c r="B4600" s="44" t="str">
        <f t="shared" si="374"/>
        <v>US</v>
      </c>
      <c r="C4600" s="44" t="str">
        <f t="shared" si="375"/>
        <v>Natural Gas</v>
      </c>
      <c r="D4600" s="44" t="str">
        <f t="shared" si="376"/>
        <v>Financial</v>
      </c>
      <c r="E4600" s="44">
        <f>IF(VLOOKUP(S4600,'DD-Lookup'!$J$6:$L$50,3,FALSE)="Monthly",(YEAR(AC4600)-YEAR(AB4600))*12+MONTH(AC4600)-MONTH(AB4600)+1,(AC4600-AB4600+1))</f>
        <v>30</v>
      </c>
      <c r="F4600" s="225">
        <f t="shared" si="377"/>
        <v>150000</v>
      </c>
      <c r="G4600" s="214">
        <v>1249983</v>
      </c>
      <c r="H4600" s="210">
        <v>37026.574293981481</v>
      </c>
      <c r="I4600" t="s">
        <v>3324</v>
      </c>
      <c r="M4600" t="s">
        <v>3795</v>
      </c>
      <c r="N4600" t="s">
        <v>3303</v>
      </c>
      <c r="O4600" t="s">
        <v>1119</v>
      </c>
      <c r="Q4600" s="211">
        <v>5000</v>
      </c>
      <c r="S4600" t="s">
        <v>3796</v>
      </c>
      <c r="T4600" t="s">
        <v>2685</v>
      </c>
      <c r="U4600" s="213">
        <v>5.38</v>
      </c>
      <c r="V4600" t="s">
        <v>702</v>
      </c>
      <c r="W4600" t="s">
        <v>1111</v>
      </c>
      <c r="X4600" t="s">
        <v>1112</v>
      </c>
      <c r="Y4600" t="s">
        <v>2803</v>
      </c>
      <c r="Z4600" t="s">
        <v>4117</v>
      </c>
      <c r="AA4600" t="s">
        <v>703</v>
      </c>
      <c r="AB4600" s="210">
        <v>37135.875</v>
      </c>
      <c r="AC4600" s="210">
        <v>37164.875</v>
      </c>
      <c r="AD4600">
        <f>(AC4600-AB4600+1)*SUM(P4600:Q4600)</f>
        <v>150000</v>
      </c>
    </row>
    <row r="4601" spans="1:30" x14ac:dyDescent="0.2">
      <c r="A4601" s="44" t="str">
        <f t="shared" si="373"/>
        <v>US Natural Gas Physical</v>
      </c>
      <c r="B4601" s="44" t="str">
        <f t="shared" si="374"/>
        <v>US</v>
      </c>
      <c r="C4601" s="44" t="str">
        <f t="shared" si="375"/>
        <v>Natural Gas</v>
      </c>
      <c r="D4601" s="44" t="str">
        <f t="shared" si="376"/>
        <v>Physical</v>
      </c>
      <c r="E4601" s="44">
        <f>IF(VLOOKUP(S4601,'DD-Lookup'!$J$6:$L$50,3,FALSE)="Monthly",(YEAR(AC4601)-YEAR(AB4601))*12+MONTH(AC4601)-MONTH(AB4601)+1,(AC4601-AB4601+1))</f>
        <v>1</v>
      </c>
      <c r="F4601" s="225">
        <f t="shared" si="377"/>
        <v>200</v>
      </c>
      <c r="G4601" s="214">
        <v>1249985</v>
      </c>
      <c r="H4601" s="210">
        <v>37026.574594907404</v>
      </c>
      <c r="I4601" t="s">
        <v>3479</v>
      </c>
      <c r="M4601" t="s">
        <v>3795</v>
      </c>
      <c r="N4601" t="s">
        <v>3275</v>
      </c>
      <c r="O4601" t="s">
        <v>704</v>
      </c>
      <c r="P4601" s="211">
        <v>200</v>
      </c>
      <c r="S4601" t="s">
        <v>3796</v>
      </c>
      <c r="T4601" t="s">
        <v>2685</v>
      </c>
      <c r="U4601" s="213">
        <v>4.5049999999999999</v>
      </c>
      <c r="V4601" t="s">
        <v>3480</v>
      </c>
      <c r="W4601" t="s">
        <v>3471</v>
      </c>
      <c r="X4601" t="s">
        <v>3587</v>
      </c>
      <c r="Y4601" t="s">
        <v>3280</v>
      </c>
      <c r="Z4601" t="s">
        <v>4117</v>
      </c>
      <c r="AA4601">
        <v>790968</v>
      </c>
      <c r="AB4601" s="210">
        <v>37028.875</v>
      </c>
      <c r="AC4601" s="210">
        <v>37028.875</v>
      </c>
    </row>
    <row r="4602" spans="1:30" x14ac:dyDescent="0.2">
      <c r="A4602" s="44" t="str">
        <f t="shared" si="373"/>
        <v>US Natural Gas Physical</v>
      </c>
      <c r="B4602" s="44" t="str">
        <f t="shared" si="374"/>
        <v>US</v>
      </c>
      <c r="C4602" s="44" t="str">
        <f t="shared" si="375"/>
        <v>Natural Gas</v>
      </c>
      <c r="D4602" s="44" t="str">
        <f t="shared" si="376"/>
        <v>Physical</v>
      </c>
      <c r="E4602" s="44">
        <f>IF(VLOOKUP(S4602,'DD-Lookup'!$J$6:$L$50,3,FALSE)="Monthly",(YEAR(AC4602)-YEAR(AB4602))*12+MONTH(AC4602)-MONTH(AB4602)+1,(AC4602-AB4602+1))</f>
        <v>1</v>
      </c>
      <c r="F4602" s="225">
        <f t="shared" si="377"/>
        <v>100</v>
      </c>
      <c r="G4602" s="214">
        <v>1249986</v>
      </c>
      <c r="H4602" s="210">
        <v>37026.574849537035</v>
      </c>
      <c r="I4602" t="s">
        <v>3479</v>
      </c>
      <c r="M4602" t="s">
        <v>3795</v>
      </c>
      <c r="N4602" t="s">
        <v>3275</v>
      </c>
      <c r="O4602" t="s">
        <v>705</v>
      </c>
      <c r="P4602" s="211">
        <v>100</v>
      </c>
      <c r="S4602" t="s">
        <v>3796</v>
      </c>
      <c r="T4602" t="s">
        <v>2685</v>
      </c>
      <c r="U4602" s="213">
        <v>4.5250000000000004</v>
      </c>
      <c r="V4602" t="s">
        <v>3480</v>
      </c>
      <c r="W4602" t="s">
        <v>3471</v>
      </c>
      <c r="X4602" t="s">
        <v>3587</v>
      </c>
      <c r="Y4602" t="s">
        <v>3280</v>
      </c>
      <c r="Z4602" t="s">
        <v>4117</v>
      </c>
      <c r="AA4602">
        <v>790970</v>
      </c>
      <c r="AB4602" s="210">
        <v>37028.875</v>
      </c>
      <c r="AC4602" s="210">
        <v>37028.875</v>
      </c>
    </row>
    <row r="4603" spans="1:30" x14ac:dyDescent="0.2">
      <c r="A4603" s="44" t="str">
        <f t="shared" si="373"/>
        <v>US Natural Gas Financial</v>
      </c>
      <c r="B4603" s="44" t="str">
        <f t="shared" si="374"/>
        <v>US</v>
      </c>
      <c r="C4603" s="44" t="str">
        <f t="shared" si="375"/>
        <v>Natural Gas</v>
      </c>
      <c r="D4603" s="44" t="str">
        <f t="shared" si="376"/>
        <v>Financial</v>
      </c>
      <c r="E4603" s="44">
        <f>IF(VLOOKUP(S4603,'DD-Lookup'!$J$6:$L$50,3,FALSE)="Monthly",(YEAR(AC4603)-YEAR(AB4603))*12+MONTH(AC4603)-MONTH(AB4603)+1,(AC4603-AB4603+1))</f>
        <v>31</v>
      </c>
      <c r="F4603" s="225">
        <f t="shared" si="377"/>
        <v>31000</v>
      </c>
      <c r="G4603" s="214">
        <v>1249987</v>
      </c>
      <c r="H4603" s="210">
        <v>37026.574861111112</v>
      </c>
      <c r="I4603" t="s">
        <v>3785</v>
      </c>
      <c r="M4603" t="s">
        <v>3795</v>
      </c>
      <c r="N4603" t="s">
        <v>3303</v>
      </c>
      <c r="O4603" t="s">
        <v>1115</v>
      </c>
      <c r="P4603" s="211">
        <v>1000</v>
      </c>
      <c r="S4603" t="s">
        <v>3796</v>
      </c>
      <c r="T4603" t="s">
        <v>2685</v>
      </c>
      <c r="U4603" s="213">
        <v>6.5</v>
      </c>
      <c r="V4603" t="s">
        <v>1430</v>
      </c>
      <c r="W4603" t="s">
        <v>1111</v>
      </c>
      <c r="X4603" t="s">
        <v>1112</v>
      </c>
      <c r="Y4603" t="s">
        <v>2803</v>
      </c>
      <c r="Z4603" t="s">
        <v>4117</v>
      </c>
      <c r="AA4603" t="s">
        <v>706</v>
      </c>
      <c r="AB4603" s="210">
        <v>37104.875</v>
      </c>
      <c r="AC4603" s="210">
        <v>37134.875</v>
      </c>
      <c r="AD4603">
        <f>(AC4603-AB4603+1)*SUM(P4603:Q4603)</f>
        <v>31000</v>
      </c>
    </row>
    <row r="4604" spans="1:30" x14ac:dyDescent="0.2">
      <c r="A4604" s="44" t="str">
        <f t="shared" si="373"/>
        <v>US LPG Financial</v>
      </c>
      <c r="B4604" s="44" t="str">
        <f t="shared" si="374"/>
        <v>US</v>
      </c>
      <c r="C4604" s="44" t="str">
        <f t="shared" si="375"/>
        <v>LPG</v>
      </c>
      <c r="D4604" s="44" t="str">
        <f t="shared" si="376"/>
        <v>Financial</v>
      </c>
      <c r="E4604" s="44">
        <f>IF(VLOOKUP(S4604,'DD-Lookup'!$J$6:$L$50,3,FALSE)="Monthly",(YEAR(AC4604)-YEAR(AB4604))*12+MONTH(AC4604)-MONTH(AB4604)+1,(AC4604-AB4604+1))</f>
        <v>1</v>
      </c>
      <c r="F4604" s="225">
        <f t="shared" si="377"/>
        <v>15000</v>
      </c>
      <c r="G4604" s="214">
        <v>1249988</v>
      </c>
      <c r="H4604" s="210">
        <v>37026.574953703705</v>
      </c>
      <c r="I4604" t="s">
        <v>3093</v>
      </c>
      <c r="M4604" t="s">
        <v>3800</v>
      </c>
      <c r="N4604" t="s">
        <v>246</v>
      </c>
      <c r="O4604" t="s">
        <v>247</v>
      </c>
      <c r="P4604" s="211">
        <v>15000</v>
      </c>
      <c r="S4604" t="s">
        <v>3807</v>
      </c>
      <c r="T4604" t="s">
        <v>2685</v>
      </c>
      <c r="U4604" s="213">
        <v>52.375</v>
      </c>
      <c r="V4604" t="s">
        <v>640</v>
      </c>
      <c r="W4604" t="s">
        <v>249</v>
      </c>
      <c r="X4604" t="s">
        <v>250</v>
      </c>
      <c r="Y4604" t="s">
        <v>2803</v>
      </c>
      <c r="Z4604" t="s">
        <v>4117</v>
      </c>
      <c r="AA4604" t="s">
        <v>707</v>
      </c>
      <c r="AB4604" s="210">
        <v>37043.875</v>
      </c>
      <c r="AC4604" s="210">
        <v>37072.875</v>
      </c>
    </row>
    <row r="4605" spans="1:30" x14ac:dyDescent="0.2">
      <c r="A4605" s="44" t="str">
        <f t="shared" si="373"/>
        <v>US Crude Financial</v>
      </c>
      <c r="B4605" s="44" t="str">
        <f t="shared" si="374"/>
        <v>US</v>
      </c>
      <c r="C4605" s="44" t="str">
        <f t="shared" si="375"/>
        <v>Crude</v>
      </c>
      <c r="D4605" s="44" t="str">
        <f t="shared" si="376"/>
        <v>Financial</v>
      </c>
      <c r="E4605" s="44">
        <f>IF(VLOOKUP(S4605,'DD-Lookup'!$J$6:$L$50,3,FALSE)="Monthly",(YEAR(AC4605)-YEAR(AB4605))*12+MONTH(AC4605)-MONTH(AB4605)+1,(AC4605-AB4605+1))</f>
        <v>1</v>
      </c>
      <c r="F4605" s="225">
        <f t="shared" si="377"/>
        <v>50000</v>
      </c>
      <c r="G4605" s="214">
        <v>1249989</v>
      </c>
      <c r="H4605" s="210">
        <v>37026.575219907405</v>
      </c>
      <c r="I4605" t="s">
        <v>3045</v>
      </c>
      <c r="M4605" t="s">
        <v>4216</v>
      </c>
      <c r="N4605" t="s">
        <v>3046</v>
      </c>
      <c r="O4605" t="s">
        <v>3047</v>
      </c>
      <c r="P4605" s="211">
        <v>50000</v>
      </c>
      <c r="S4605" t="s">
        <v>3802</v>
      </c>
      <c r="T4605" t="s">
        <v>2685</v>
      </c>
      <c r="U4605" s="213">
        <v>28.98</v>
      </c>
      <c r="V4605" t="s">
        <v>3575</v>
      </c>
      <c r="W4605" t="s">
        <v>3049</v>
      </c>
      <c r="X4605" t="s">
        <v>3050</v>
      </c>
      <c r="Y4605" t="s">
        <v>2803</v>
      </c>
      <c r="Z4605" t="s">
        <v>4117</v>
      </c>
      <c r="AA4605" t="s">
        <v>708</v>
      </c>
      <c r="AB4605" s="210">
        <v>37043</v>
      </c>
      <c r="AC4605" s="210">
        <v>37072</v>
      </c>
    </row>
    <row r="4606" spans="1:30" x14ac:dyDescent="0.2">
      <c r="A4606" s="44" t="str">
        <f t="shared" si="373"/>
        <v>US Natural Gas Financial</v>
      </c>
      <c r="B4606" s="44" t="str">
        <f t="shared" si="374"/>
        <v>US</v>
      </c>
      <c r="C4606" s="44" t="str">
        <f t="shared" si="375"/>
        <v>Natural Gas</v>
      </c>
      <c r="D4606" s="44" t="str">
        <f t="shared" si="376"/>
        <v>Financial</v>
      </c>
      <c r="E4606" s="44">
        <f>IF(VLOOKUP(S4606,'DD-Lookup'!$J$6:$L$50,3,FALSE)="Monthly",(YEAR(AC4606)-YEAR(AB4606))*12+MONTH(AC4606)-MONTH(AB4606)+1,(AC4606-AB4606+1))</f>
        <v>30</v>
      </c>
      <c r="F4606" s="225">
        <f t="shared" si="377"/>
        <v>150000</v>
      </c>
      <c r="G4606" s="214">
        <v>1249990</v>
      </c>
      <c r="H4606" s="210">
        <v>37026.575277777774</v>
      </c>
      <c r="I4606" t="s">
        <v>2630</v>
      </c>
      <c r="M4606" t="s">
        <v>3795</v>
      </c>
      <c r="N4606" t="s">
        <v>3247</v>
      </c>
      <c r="O4606" t="s">
        <v>3248</v>
      </c>
      <c r="P4606" s="211">
        <v>5000</v>
      </c>
      <c r="S4606" t="s">
        <v>3796</v>
      </c>
      <c r="T4606" t="s">
        <v>2685</v>
      </c>
      <c r="U4606" s="213">
        <v>4.6449999999999996</v>
      </c>
      <c r="V4606" t="s">
        <v>709</v>
      </c>
      <c r="W4606" t="s">
        <v>3975</v>
      </c>
      <c r="X4606" t="s">
        <v>3250</v>
      </c>
      <c r="Y4606" t="s">
        <v>2803</v>
      </c>
      <c r="Z4606" t="s">
        <v>4117</v>
      </c>
      <c r="AA4606" t="s">
        <v>710</v>
      </c>
      <c r="AB4606" s="210">
        <v>37043.875</v>
      </c>
      <c r="AC4606" s="210">
        <v>37072.875</v>
      </c>
      <c r="AD4606">
        <f>(AC4606-AB4606+1)*SUM(P4606:Q4606)</f>
        <v>150000</v>
      </c>
    </row>
    <row r="4607" spans="1:30" x14ac:dyDescent="0.2">
      <c r="A4607" s="44" t="str">
        <f t="shared" si="373"/>
        <v>US Natural Gas Financial</v>
      </c>
      <c r="B4607" s="44" t="str">
        <f t="shared" si="374"/>
        <v>US</v>
      </c>
      <c r="C4607" s="44" t="str">
        <f t="shared" si="375"/>
        <v>Natural Gas</v>
      </c>
      <c r="D4607" s="44" t="str">
        <f t="shared" si="376"/>
        <v>Financial</v>
      </c>
      <c r="E4607" s="44">
        <f>IF(VLOOKUP(S4607,'DD-Lookup'!$J$6:$L$50,3,FALSE)="Monthly",(YEAR(AC4607)-YEAR(AB4607))*12+MONTH(AC4607)-MONTH(AB4607)+1,(AC4607-AB4607+1))</f>
        <v>30</v>
      </c>
      <c r="F4607" s="225">
        <f t="shared" si="377"/>
        <v>300000</v>
      </c>
      <c r="G4607" s="214">
        <v>1249991</v>
      </c>
      <c r="H4607" s="210">
        <v>37026.575428240743</v>
      </c>
      <c r="I4607" t="s">
        <v>1630</v>
      </c>
      <c r="M4607" t="s">
        <v>3795</v>
      </c>
      <c r="N4607" t="s">
        <v>3247</v>
      </c>
      <c r="O4607" t="s">
        <v>3248</v>
      </c>
      <c r="P4607" s="211">
        <v>10000</v>
      </c>
      <c r="S4607" t="s">
        <v>3796</v>
      </c>
      <c r="T4607" t="s">
        <v>2685</v>
      </c>
      <c r="U4607" s="213">
        <v>4.6449999999999996</v>
      </c>
      <c r="V4607" t="s">
        <v>1631</v>
      </c>
      <c r="W4607" t="s">
        <v>3975</v>
      </c>
      <c r="X4607" t="s">
        <v>3250</v>
      </c>
      <c r="Y4607" t="s">
        <v>2803</v>
      </c>
      <c r="Z4607" t="s">
        <v>4117</v>
      </c>
      <c r="AA4607" t="s">
        <v>711</v>
      </c>
      <c r="AB4607" s="210">
        <v>37043.875</v>
      </c>
      <c r="AC4607" s="210">
        <v>37072.875</v>
      </c>
      <c r="AD4607">
        <f>(AC4607-AB4607+1)*SUM(P4607:Q4607)</f>
        <v>300000</v>
      </c>
    </row>
    <row r="4608" spans="1:30" x14ac:dyDescent="0.2">
      <c r="A4608" s="44" t="str">
        <f t="shared" si="373"/>
        <v>US Natural Gas Physical</v>
      </c>
      <c r="B4608" s="44" t="str">
        <f t="shared" si="374"/>
        <v>US</v>
      </c>
      <c r="C4608" s="44" t="str">
        <f t="shared" si="375"/>
        <v>Natural Gas</v>
      </c>
      <c r="D4608" s="44" t="str">
        <f t="shared" si="376"/>
        <v>Physical</v>
      </c>
      <c r="E4608" s="44">
        <f>IF(VLOOKUP(S4608,'DD-Lookup'!$J$6:$L$50,3,FALSE)="Monthly",(YEAR(AC4608)-YEAR(AB4608))*12+MONTH(AC4608)-MONTH(AB4608)+1,(AC4608-AB4608+1))</f>
        <v>1</v>
      </c>
      <c r="F4608" s="225">
        <f t="shared" si="377"/>
        <v>5000</v>
      </c>
      <c r="G4608" s="214">
        <v>1249996</v>
      </c>
      <c r="H4608" s="210">
        <v>37026.576365740744</v>
      </c>
      <c r="I4608" t="s">
        <v>3565</v>
      </c>
      <c r="M4608" t="s">
        <v>3795</v>
      </c>
      <c r="N4608" t="s">
        <v>1288</v>
      </c>
      <c r="O4608" t="s">
        <v>712</v>
      </c>
      <c r="Q4608" s="211">
        <v>5000</v>
      </c>
      <c r="S4608" t="s">
        <v>3796</v>
      </c>
      <c r="T4608" t="s">
        <v>2685</v>
      </c>
      <c r="U4608" s="213">
        <v>0</v>
      </c>
      <c r="V4608" t="s">
        <v>1273</v>
      </c>
      <c r="W4608" t="s">
        <v>3518</v>
      </c>
      <c r="X4608" t="s">
        <v>3519</v>
      </c>
      <c r="Y4608" t="s">
        <v>3280</v>
      </c>
      <c r="Z4608" t="s">
        <v>4117</v>
      </c>
      <c r="AA4608">
        <v>790972</v>
      </c>
      <c r="AB4608" s="210">
        <v>37028.875</v>
      </c>
      <c r="AC4608" s="210">
        <v>37028.875</v>
      </c>
    </row>
    <row r="4609" spans="1:31" x14ac:dyDescent="0.2">
      <c r="A4609" s="44" t="str">
        <f t="shared" si="373"/>
        <v>US Oil Products Financial</v>
      </c>
      <c r="B4609" s="44" t="str">
        <f t="shared" si="374"/>
        <v>US</v>
      </c>
      <c r="C4609" s="44" t="str">
        <f t="shared" si="375"/>
        <v>Oil Products</v>
      </c>
      <c r="D4609" s="44" t="str">
        <f t="shared" si="376"/>
        <v>Financial</v>
      </c>
      <c r="E4609" s="44">
        <f>IF(VLOOKUP(S4609,'DD-Lookup'!$J$6:$L$50,3,FALSE)="Monthly",(YEAR(AC4609)-YEAR(AB4609))*12+MONTH(AC4609)-MONTH(AB4609)+1,(AC4609-AB4609+1))</f>
        <v>1</v>
      </c>
      <c r="F4609" s="225">
        <f t="shared" si="377"/>
        <v>15000</v>
      </c>
      <c r="G4609" s="214">
        <v>1250002</v>
      </c>
      <c r="H4609" s="210">
        <v>37026.576770833337</v>
      </c>
      <c r="I4609" t="s">
        <v>61</v>
      </c>
      <c r="M4609" t="s">
        <v>3799</v>
      </c>
      <c r="N4609" t="s">
        <v>1842</v>
      </c>
      <c r="O4609" t="s">
        <v>1843</v>
      </c>
      <c r="Q4609" s="211">
        <v>15000</v>
      </c>
      <c r="S4609" t="s">
        <v>3807</v>
      </c>
      <c r="T4609" t="s">
        <v>2685</v>
      </c>
      <c r="U4609" s="213">
        <v>100.55</v>
      </c>
      <c r="V4609" t="s">
        <v>62</v>
      </c>
      <c r="W4609" t="s">
        <v>1844</v>
      </c>
      <c r="X4609" t="s">
        <v>1845</v>
      </c>
      <c r="Y4609" t="s">
        <v>2803</v>
      </c>
      <c r="Z4609" t="s">
        <v>4117</v>
      </c>
      <c r="AA4609" t="s">
        <v>713</v>
      </c>
      <c r="AB4609" s="210">
        <v>37043.875</v>
      </c>
      <c r="AC4609" s="210">
        <v>37072.875</v>
      </c>
      <c r="AE4609" s="116">
        <f>IF(S4609="Gallon",F4609/42,F4609)</f>
        <v>357.14285714285717</v>
      </c>
    </row>
    <row r="4610" spans="1:31" x14ac:dyDescent="0.2">
      <c r="A4610" s="44" t="str">
        <f t="shared" si="373"/>
        <v>US Natural Gas Financial</v>
      </c>
      <c r="B4610" s="44" t="str">
        <f t="shared" si="374"/>
        <v>US</v>
      </c>
      <c r="C4610" s="44" t="str">
        <f t="shared" si="375"/>
        <v>Natural Gas</v>
      </c>
      <c r="D4610" s="44" t="str">
        <f t="shared" si="376"/>
        <v>Financial</v>
      </c>
      <c r="E4610" s="44">
        <f>IF(VLOOKUP(S4610,'DD-Lookup'!$J$6:$L$50,3,FALSE)="Monthly",(YEAR(AC4610)-YEAR(AB4610))*12+MONTH(AC4610)-MONTH(AB4610)+1,(AC4610-AB4610+1))</f>
        <v>151</v>
      </c>
      <c r="F4610" s="225">
        <f t="shared" si="377"/>
        <v>755000</v>
      </c>
      <c r="G4610" s="214">
        <v>1250003</v>
      </c>
      <c r="H4610" s="210">
        <v>37026.576817129629</v>
      </c>
      <c r="I4610" t="s">
        <v>3510</v>
      </c>
      <c r="M4610" t="s">
        <v>3795</v>
      </c>
      <c r="N4610" t="s">
        <v>3247</v>
      </c>
      <c r="O4610" t="s">
        <v>3346</v>
      </c>
      <c r="P4610" s="211">
        <v>5000</v>
      </c>
      <c r="S4610" t="s">
        <v>3796</v>
      </c>
      <c r="T4610" t="s">
        <v>2685</v>
      </c>
      <c r="U4610" s="213">
        <v>5.0199999999999996</v>
      </c>
      <c r="V4610" t="s">
        <v>3511</v>
      </c>
      <c r="W4610" t="s">
        <v>3975</v>
      </c>
      <c r="X4610" t="s">
        <v>3250</v>
      </c>
      <c r="Y4610" t="s">
        <v>2803</v>
      </c>
      <c r="Z4610" t="s">
        <v>4117</v>
      </c>
      <c r="AA4610" t="s">
        <v>714</v>
      </c>
      <c r="AB4610" s="210">
        <v>37196</v>
      </c>
      <c r="AC4610" s="210">
        <v>37346</v>
      </c>
      <c r="AD4610">
        <f>(AC4610-AB4610+1)*SUM(P4610:Q4610)</f>
        <v>755000</v>
      </c>
    </row>
    <row r="4611" spans="1:31" x14ac:dyDescent="0.2">
      <c r="A4611" s="44" t="str">
        <f t="shared" si="373"/>
        <v>US Natural Gas Financial</v>
      </c>
      <c r="B4611" s="44" t="str">
        <f t="shared" si="374"/>
        <v>US</v>
      </c>
      <c r="C4611" s="44" t="str">
        <f t="shared" si="375"/>
        <v>Natural Gas</v>
      </c>
      <c r="D4611" s="44" t="str">
        <f t="shared" si="376"/>
        <v>Financial</v>
      </c>
      <c r="E4611" s="44">
        <f>IF(VLOOKUP(S4611,'DD-Lookup'!$J$6:$L$50,3,FALSE)="Monthly",(YEAR(AC4611)-YEAR(AB4611))*12+MONTH(AC4611)-MONTH(AB4611)+1,(AC4611-AB4611+1))</f>
        <v>151</v>
      </c>
      <c r="F4611" s="225">
        <f t="shared" si="377"/>
        <v>755000</v>
      </c>
      <c r="G4611" s="214">
        <v>1250005</v>
      </c>
      <c r="H4611" s="210">
        <v>37026.576979166668</v>
      </c>
      <c r="I4611" t="s">
        <v>3246</v>
      </c>
      <c r="M4611" t="s">
        <v>3795</v>
      </c>
      <c r="N4611" t="s">
        <v>3247</v>
      </c>
      <c r="O4611" t="s">
        <v>3346</v>
      </c>
      <c r="P4611" s="211">
        <v>5000</v>
      </c>
      <c r="S4611" t="s">
        <v>3796</v>
      </c>
      <c r="T4611" t="s">
        <v>2685</v>
      </c>
      <c r="U4611" s="213">
        <v>5.0199999999999996</v>
      </c>
      <c r="V4611" t="s">
        <v>1432</v>
      </c>
      <c r="W4611" t="s">
        <v>3975</v>
      </c>
      <c r="X4611" t="s">
        <v>3250</v>
      </c>
      <c r="Y4611" t="s">
        <v>2803</v>
      </c>
      <c r="Z4611" t="s">
        <v>4117</v>
      </c>
      <c r="AA4611" t="s">
        <v>715</v>
      </c>
      <c r="AB4611" s="210">
        <v>37196</v>
      </c>
      <c r="AC4611" s="210">
        <v>37346</v>
      </c>
      <c r="AD4611">
        <f>(AC4611-AB4611+1)*SUM(P4611:Q4611)</f>
        <v>755000</v>
      </c>
    </row>
    <row r="4612" spans="1:31" x14ac:dyDescent="0.2">
      <c r="A4612" s="44" t="str">
        <f t="shared" si="373"/>
        <v>US Natural Gas Financial</v>
      </c>
      <c r="B4612" s="44" t="str">
        <f t="shared" si="374"/>
        <v>US</v>
      </c>
      <c r="C4612" s="44" t="str">
        <f t="shared" si="375"/>
        <v>Natural Gas</v>
      </c>
      <c r="D4612" s="44" t="str">
        <f t="shared" si="376"/>
        <v>Financial</v>
      </c>
      <c r="E4612" s="44">
        <f>IF(VLOOKUP(S4612,'DD-Lookup'!$J$6:$L$50,3,FALSE)="Monthly",(YEAR(AC4612)-YEAR(AB4612))*12+MONTH(AC4612)-MONTH(AB4612)+1,(AC4612-AB4612+1))</f>
        <v>30</v>
      </c>
      <c r="F4612" s="225">
        <f t="shared" si="377"/>
        <v>300000</v>
      </c>
      <c r="G4612" s="214">
        <v>1250004</v>
      </c>
      <c r="H4612" s="210">
        <v>37026.576979166668</v>
      </c>
      <c r="I4612" t="s">
        <v>3163</v>
      </c>
      <c r="M4612" t="s">
        <v>3795</v>
      </c>
      <c r="N4612" t="s">
        <v>3247</v>
      </c>
      <c r="O4612" t="s">
        <v>3248</v>
      </c>
      <c r="P4612" s="211">
        <v>10000</v>
      </c>
      <c r="S4612" t="s">
        <v>3796</v>
      </c>
      <c r="T4612" t="s">
        <v>2685</v>
      </c>
      <c r="U4612" s="213">
        <v>4.62</v>
      </c>
      <c r="V4612" t="s">
        <v>1572</v>
      </c>
      <c r="W4612" t="s">
        <v>3975</v>
      </c>
      <c r="X4612" t="s">
        <v>3250</v>
      </c>
      <c r="Y4612" t="s">
        <v>2803</v>
      </c>
      <c r="Z4612" t="s">
        <v>4117</v>
      </c>
      <c r="AA4612" t="s">
        <v>716</v>
      </c>
      <c r="AB4612" s="210">
        <v>37043.875</v>
      </c>
      <c r="AC4612" s="210">
        <v>37072.875</v>
      </c>
      <c r="AD4612">
        <f>(AC4612-AB4612+1)*SUM(P4612:Q4612)</f>
        <v>300000</v>
      </c>
    </row>
    <row r="4613" spans="1:31" x14ac:dyDescent="0.2">
      <c r="A4613" s="44" t="str">
        <f t="shared" si="373"/>
        <v>US Natural Gas Financial</v>
      </c>
      <c r="B4613" s="44" t="str">
        <f t="shared" si="374"/>
        <v>US</v>
      </c>
      <c r="C4613" s="44" t="str">
        <f t="shared" si="375"/>
        <v>Natural Gas</v>
      </c>
      <c r="D4613" s="44" t="str">
        <f t="shared" si="376"/>
        <v>Financial</v>
      </c>
      <c r="E4613" s="44">
        <f>IF(VLOOKUP(S4613,'DD-Lookup'!$J$6:$L$50,3,FALSE)="Monthly",(YEAR(AC4613)-YEAR(AB4613))*12+MONTH(AC4613)-MONTH(AB4613)+1,(AC4613-AB4613+1))</f>
        <v>153</v>
      </c>
      <c r="F4613" s="225">
        <f t="shared" si="377"/>
        <v>382500</v>
      </c>
      <c r="G4613" s="214">
        <v>1250007</v>
      </c>
      <c r="H4613" s="210">
        <v>37026.577210648145</v>
      </c>
      <c r="I4613" t="s">
        <v>3093</v>
      </c>
      <c r="M4613" t="s">
        <v>3795</v>
      </c>
      <c r="N4613" t="s">
        <v>3247</v>
      </c>
      <c r="O4613" t="s">
        <v>3430</v>
      </c>
      <c r="P4613" s="211">
        <v>2500</v>
      </c>
      <c r="S4613" t="s">
        <v>3796</v>
      </c>
      <c r="T4613" t="s">
        <v>2685</v>
      </c>
      <c r="U4613" s="213">
        <v>4.7300000000000004</v>
      </c>
      <c r="V4613" t="s">
        <v>1066</v>
      </c>
      <c r="W4613" t="s">
        <v>3975</v>
      </c>
      <c r="X4613" t="s">
        <v>3250</v>
      </c>
      <c r="Y4613" t="s">
        <v>2803</v>
      </c>
      <c r="Z4613" t="s">
        <v>4117</v>
      </c>
      <c r="AA4613" t="s">
        <v>717</v>
      </c>
      <c r="AB4613" s="210">
        <v>37043</v>
      </c>
      <c r="AC4613" s="210">
        <v>37195</v>
      </c>
      <c r="AD4613">
        <f>(AC4613-AB4613+1)*SUM(P4613:Q4613)</f>
        <v>382500</v>
      </c>
    </row>
    <row r="4614" spans="1:31" x14ac:dyDescent="0.2">
      <c r="A4614" s="44" t="str">
        <f t="shared" si="373"/>
        <v>US Natural Gas Financial</v>
      </c>
      <c r="B4614" s="44" t="str">
        <f t="shared" si="374"/>
        <v>US</v>
      </c>
      <c r="C4614" s="44" t="str">
        <f t="shared" si="375"/>
        <v>Natural Gas</v>
      </c>
      <c r="D4614" s="44" t="str">
        <f t="shared" si="376"/>
        <v>Financial</v>
      </c>
      <c r="E4614" s="44">
        <f>IF(VLOOKUP(S4614,'DD-Lookup'!$J$6:$L$50,3,FALSE)="Monthly",(YEAR(AC4614)-YEAR(AB4614))*12+MONTH(AC4614)-MONTH(AB4614)+1,(AC4614-AB4614+1))</f>
        <v>153</v>
      </c>
      <c r="F4614" s="225">
        <f t="shared" si="377"/>
        <v>382500</v>
      </c>
      <c r="G4614" s="214">
        <v>1250008</v>
      </c>
      <c r="H4614" s="210">
        <v>37026.577245370368</v>
      </c>
      <c r="I4614" t="s">
        <v>3345</v>
      </c>
      <c r="M4614" t="s">
        <v>3795</v>
      </c>
      <c r="N4614" t="s">
        <v>3247</v>
      </c>
      <c r="O4614" t="s">
        <v>3430</v>
      </c>
      <c r="P4614" s="211">
        <v>2500</v>
      </c>
      <c r="S4614" t="s">
        <v>3796</v>
      </c>
      <c r="T4614" t="s">
        <v>2685</v>
      </c>
      <c r="U4614" s="213">
        <v>4.7300000000000004</v>
      </c>
      <c r="V4614" t="s">
        <v>3347</v>
      </c>
      <c r="W4614" t="s">
        <v>3975</v>
      </c>
      <c r="X4614" t="s">
        <v>3250</v>
      </c>
      <c r="Y4614" t="s">
        <v>2803</v>
      </c>
      <c r="Z4614" t="s">
        <v>4117</v>
      </c>
      <c r="AA4614" t="s">
        <v>718</v>
      </c>
      <c r="AB4614" s="210">
        <v>37043</v>
      </c>
      <c r="AC4614" s="210">
        <v>37195</v>
      </c>
      <c r="AD4614">
        <f>(AC4614-AB4614+1)*SUM(P4614:Q4614)</f>
        <v>382500</v>
      </c>
    </row>
    <row r="4615" spans="1:31" x14ac:dyDescent="0.2">
      <c r="A4615" s="44" t="str">
        <f t="shared" si="373"/>
        <v>US Crude Financial</v>
      </c>
      <c r="B4615" s="44" t="str">
        <f t="shared" si="374"/>
        <v>US</v>
      </c>
      <c r="C4615" s="44" t="str">
        <f t="shared" si="375"/>
        <v>Crude</v>
      </c>
      <c r="D4615" s="44" t="str">
        <f t="shared" si="376"/>
        <v>Financial</v>
      </c>
      <c r="E4615" s="44">
        <f>IF(VLOOKUP(S4615,'DD-Lookup'!$J$6:$L$50,3,FALSE)="Monthly",(YEAR(AC4615)-YEAR(AB4615))*12+MONTH(AC4615)-MONTH(AB4615)+1,(AC4615-AB4615+1))</f>
        <v>1</v>
      </c>
      <c r="F4615" s="225">
        <f t="shared" si="377"/>
        <v>50000</v>
      </c>
      <c r="G4615" s="214">
        <v>1250009</v>
      </c>
      <c r="H4615" s="210">
        <v>37026.577256944445</v>
      </c>
      <c r="I4615" t="s">
        <v>3045</v>
      </c>
      <c r="M4615" t="s">
        <v>4216</v>
      </c>
      <c r="N4615" t="s">
        <v>3046</v>
      </c>
      <c r="O4615" t="s">
        <v>3047</v>
      </c>
      <c r="P4615" s="211">
        <v>50000</v>
      </c>
      <c r="S4615" t="s">
        <v>3802</v>
      </c>
      <c r="T4615" t="s">
        <v>2685</v>
      </c>
      <c r="U4615" s="213">
        <v>28.94</v>
      </c>
      <c r="V4615" t="s">
        <v>3048</v>
      </c>
      <c r="W4615" t="s">
        <v>3049</v>
      </c>
      <c r="X4615" t="s">
        <v>3050</v>
      </c>
      <c r="Y4615" t="s">
        <v>2803</v>
      </c>
      <c r="Z4615" t="s">
        <v>4117</v>
      </c>
      <c r="AA4615" t="s">
        <v>719</v>
      </c>
      <c r="AB4615" s="210">
        <v>37043</v>
      </c>
      <c r="AC4615" s="210">
        <v>37072</v>
      </c>
    </row>
    <row r="4616" spans="1:31" x14ac:dyDescent="0.2">
      <c r="A4616" s="44" t="str">
        <f t="shared" si="373"/>
        <v>US Natural Gas Financial</v>
      </c>
      <c r="B4616" s="44" t="str">
        <f t="shared" si="374"/>
        <v>US</v>
      </c>
      <c r="C4616" s="44" t="str">
        <f t="shared" si="375"/>
        <v>Natural Gas</v>
      </c>
      <c r="D4616" s="44" t="str">
        <f t="shared" si="376"/>
        <v>Financial</v>
      </c>
      <c r="E4616" s="44">
        <f>IF(VLOOKUP(S4616,'DD-Lookup'!$J$6:$L$50,3,FALSE)="Monthly",(YEAR(AC4616)-YEAR(AB4616))*12+MONTH(AC4616)-MONTH(AB4616)+1,(AC4616-AB4616+1))</f>
        <v>365</v>
      </c>
      <c r="F4616" s="225">
        <f t="shared" si="377"/>
        <v>1825000</v>
      </c>
      <c r="G4616" s="214">
        <v>1250010</v>
      </c>
      <c r="H4616" s="210">
        <v>37026.577291666668</v>
      </c>
      <c r="I4616" t="s">
        <v>3287</v>
      </c>
      <c r="M4616" t="s">
        <v>3795</v>
      </c>
      <c r="N4616" t="s">
        <v>3247</v>
      </c>
      <c r="O4616" t="s">
        <v>3418</v>
      </c>
      <c r="P4616" s="211">
        <v>5000</v>
      </c>
      <c r="S4616" t="s">
        <v>3796</v>
      </c>
      <c r="T4616" t="s">
        <v>2685</v>
      </c>
      <c r="U4616" s="213">
        <v>4.59</v>
      </c>
      <c r="V4616" t="s">
        <v>3288</v>
      </c>
      <c r="W4616" t="s">
        <v>3975</v>
      </c>
      <c r="X4616" t="s">
        <v>3250</v>
      </c>
      <c r="Y4616" t="s">
        <v>2803</v>
      </c>
      <c r="Z4616" t="s">
        <v>4117</v>
      </c>
      <c r="AA4616" t="s">
        <v>720</v>
      </c>
      <c r="AB4616" s="210">
        <v>37257.875</v>
      </c>
      <c r="AC4616" s="210">
        <v>37621.875</v>
      </c>
      <c r="AD4616">
        <f>(AC4616-AB4616+1)*SUM(P4616:Q4616)</f>
        <v>1825000</v>
      </c>
    </row>
    <row r="4617" spans="1:31" x14ac:dyDescent="0.2">
      <c r="A4617" s="44" t="str">
        <f t="shared" si="373"/>
        <v>US Natural Gas Financial</v>
      </c>
      <c r="B4617" s="44" t="str">
        <f t="shared" si="374"/>
        <v>US</v>
      </c>
      <c r="C4617" s="44" t="str">
        <f t="shared" si="375"/>
        <v>Natural Gas</v>
      </c>
      <c r="D4617" s="44" t="str">
        <f t="shared" si="376"/>
        <v>Financial</v>
      </c>
      <c r="E4617" s="44">
        <f>IF(VLOOKUP(S4617,'DD-Lookup'!$J$6:$L$50,3,FALSE)="Monthly",(YEAR(AC4617)-YEAR(AB4617))*12+MONTH(AC4617)-MONTH(AB4617)+1,(AC4617-AB4617+1))</f>
        <v>30</v>
      </c>
      <c r="F4617" s="225">
        <f t="shared" si="377"/>
        <v>150000</v>
      </c>
      <c r="G4617" s="214">
        <v>1250011</v>
      </c>
      <c r="H4617" s="210">
        <v>37026.577581018515</v>
      </c>
      <c r="I4617" t="s">
        <v>3246</v>
      </c>
      <c r="M4617" t="s">
        <v>3795</v>
      </c>
      <c r="N4617" t="s">
        <v>3247</v>
      </c>
      <c r="O4617" t="s">
        <v>3248</v>
      </c>
      <c r="P4617" s="211">
        <v>5000</v>
      </c>
      <c r="S4617" t="s">
        <v>3796</v>
      </c>
      <c r="T4617" t="s">
        <v>2685</v>
      </c>
      <c r="U4617" s="213">
        <v>4.6150000000000002</v>
      </c>
      <c r="V4617" t="s">
        <v>3249</v>
      </c>
      <c r="W4617" t="s">
        <v>3975</v>
      </c>
      <c r="X4617" t="s">
        <v>3250</v>
      </c>
      <c r="Y4617" t="s">
        <v>2803</v>
      </c>
      <c r="Z4617" t="s">
        <v>4117</v>
      </c>
      <c r="AA4617" t="s">
        <v>721</v>
      </c>
      <c r="AB4617" s="210">
        <v>37043.875</v>
      </c>
      <c r="AC4617" s="210">
        <v>37072.875</v>
      </c>
      <c r="AD4617">
        <f>(AC4617-AB4617+1)*SUM(P4617:Q4617)</f>
        <v>150000</v>
      </c>
    </row>
    <row r="4618" spans="1:31" x14ac:dyDescent="0.2">
      <c r="A4618" s="44" t="str">
        <f t="shared" si="373"/>
        <v>US Natural Gas Financial</v>
      </c>
      <c r="B4618" s="44" t="str">
        <f t="shared" si="374"/>
        <v>US</v>
      </c>
      <c r="C4618" s="44" t="str">
        <f t="shared" si="375"/>
        <v>Natural Gas</v>
      </c>
      <c r="D4618" s="44" t="str">
        <f t="shared" si="376"/>
        <v>Financial</v>
      </c>
      <c r="E4618" s="44">
        <f>IF(VLOOKUP(S4618,'DD-Lookup'!$J$6:$L$50,3,FALSE)="Monthly",(YEAR(AC4618)-YEAR(AB4618))*12+MONTH(AC4618)-MONTH(AB4618)+1,(AC4618-AB4618+1))</f>
        <v>365</v>
      </c>
      <c r="F4618" s="225">
        <f t="shared" si="377"/>
        <v>1825000</v>
      </c>
      <c r="G4618" s="214">
        <v>1250012</v>
      </c>
      <c r="H4618" s="210">
        <v>37026.577662037038</v>
      </c>
      <c r="I4618" t="s">
        <v>3287</v>
      </c>
      <c r="M4618" t="s">
        <v>3795</v>
      </c>
      <c r="N4618" t="s">
        <v>3247</v>
      </c>
      <c r="O4618" t="s">
        <v>3418</v>
      </c>
      <c r="P4618" s="211">
        <v>5000</v>
      </c>
      <c r="S4618" t="s">
        <v>3796</v>
      </c>
      <c r="T4618" t="s">
        <v>2685</v>
      </c>
      <c r="U4618" s="213">
        <v>4.59</v>
      </c>
      <c r="V4618" t="s">
        <v>3288</v>
      </c>
      <c r="W4618" t="s">
        <v>3975</v>
      </c>
      <c r="X4618" t="s">
        <v>3250</v>
      </c>
      <c r="Y4618" t="s">
        <v>2803</v>
      </c>
      <c r="Z4618" t="s">
        <v>4117</v>
      </c>
      <c r="AA4618" t="s">
        <v>722</v>
      </c>
      <c r="AB4618" s="210">
        <v>37257.875</v>
      </c>
      <c r="AC4618" s="210">
        <v>37621.875</v>
      </c>
      <c r="AD4618">
        <f>(AC4618-AB4618+1)*SUM(P4618:Q4618)</f>
        <v>1825000</v>
      </c>
    </row>
    <row r="4619" spans="1:31" x14ac:dyDescent="0.2">
      <c r="A4619" s="44" t="str">
        <f t="shared" ref="A4619:A4682" si="379">B4619&amp;" "&amp;C4619&amp;" "&amp;D4619</f>
        <v>US Natural Gas Physical</v>
      </c>
      <c r="B4619" s="44" t="str">
        <f t="shared" ref="B4619:B4682" si="380">IF((LEFT(N4619,2)="US"),"US","")</f>
        <v>US</v>
      </c>
      <c r="C4619" s="44" t="str">
        <f t="shared" ref="C4619:C4682" si="381">M4619</f>
        <v>Natural Gas</v>
      </c>
      <c r="D4619" s="44" t="str">
        <f t="shared" ref="D4619:D4682" si="382">IF(ISNUMBER(FIND("Phy",N4619))=TRUE,"Physical","Financial")</f>
        <v>Physical</v>
      </c>
      <c r="E4619" s="44">
        <f>IF(VLOOKUP(S4619,'DD-Lookup'!$J$6:$L$50,3,FALSE)="Monthly",(YEAR(AC4619)-YEAR(AB4619))*12+MONTH(AC4619)-MONTH(AB4619)+1,(AC4619-AB4619+1))</f>
        <v>1</v>
      </c>
      <c r="F4619" s="225">
        <f t="shared" ref="F4619:F4682" si="383">E4619*SUM(P4619:Q4619)</f>
        <v>10000</v>
      </c>
      <c r="G4619" s="214">
        <v>1250013</v>
      </c>
      <c r="H4619" s="210">
        <v>37026.577708333331</v>
      </c>
      <c r="I4619" t="s">
        <v>1131</v>
      </c>
      <c r="M4619" t="s">
        <v>3795</v>
      </c>
      <c r="N4619" t="s">
        <v>3275</v>
      </c>
      <c r="O4619" t="s">
        <v>399</v>
      </c>
      <c r="P4619" s="211">
        <v>10000</v>
      </c>
      <c r="S4619" t="s">
        <v>3796</v>
      </c>
      <c r="T4619" t="s">
        <v>2685</v>
      </c>
      <c r="U4619" s="213">
        <v>4.5750000000000002</v>
      </c>
      <c r="V4619" t="s">
        <v>1411</v>
      </c>
      <c r="W4619" t="s">
        <v>3459</v>
      </c>
      <c r="X4619" t="s">
        <v>3460</v>
      </c>
      <c r="Y4619" t="s">
        <v>3280</v>
      </c>
      <c r="Z4619" t="s">
        <v>4117</v>
      </c>
      <c r="AA4619">
        <v>790973</v>
      </c>
      <c r="AB4619" s="210">
        <v>37028.875</v>
      </c>
      <c r="AC4619" s="210">
        <v>37028.875</v>
      </c>
    </row>
    <row r="4620" spans="1:31" x14ac:dyDescent="0.2">
      <c r="A4620" s="44" t="str">
        <f t="shared" si="379"/>
        <v>US Natural Gas Financial</v>
      </c>
      <c r="B4620" s="44" t="str">
        <f t="shared" si="380"/>
        <v>US</v>
      </c>
      <c r="C4620" s="44" t="str">
        <f t="shared" si="381"/>
        <v>Natural Gas</v>
      </c>
      <c r="D4620" s="44" t="str">
        <f t="shared" si="382"/>
        <v>Financial</v>
      </c>
      <c r="E4620" s="44">
        <f>IF(VLOOKUP(S4620,'DD-Lookup'!$J$6:$L$50,3,FALSE)="Monthly",(YEAR(AC4620)-YEAR(AB4620))*12+MONTH(AC4620)-MONTH(AB4620)+1,(AC4620-AB4620+1))</f>
        <v>30</v>
      </c>
      <c r="F4620" s="225">
        <f t="shared" si="383"/>
        <v>450000</v>
      </c>
      <c r="G4620" s="214">
        <v>1250018</v>
      </c>
      <c r="H4620" s="210">
        <v>37026.5778125</v>
      </c>
      <c r="I4620" t="s">
        <v>3163</v>
      </c>
      <c r="M4620" t="s">
        <v>3795</v>
      </c>
      <c r="N4620" t="s">
        <v>3247</v>
      </c>
      <c r="O4620" t="s">
        <v>3248</v>
      </c>
      <c r="Q4620" s="211">
        <v>15000</v>
      </c>
      <c r="S4620" t="s">
        <v>3796</v>
      </c>
      <c r="T4620" t="s">
        <v>2685</v>
      </c>
      <c r="U4620" s="213">
        <v>4.62</v>
      </c>
      <c r="V4620" t="s">
        <v>1447</v>
      </c>
      <c r="W4620" t="s">
        <v>3975</v>
      </c>
      <c r="X4620" t="s">
        <v>3250</v>
      </c>
      <c r="Y4620" t="s">
        <v>2803</v>
      </c>
      <c r="Z4620" t="s">
        <v>4117</v>
      </c>
      <c r="AA4620" t="s">
        <v>723</v>
      </c>
      <c r="AB4620" s="210">
        <v>37043.875</v>
      </c>
      <c r="AC4620" s="210">
        <v>37072.875</v>
      </c>
      <c r="AD4620">
        <f>(AC4620-AB4620+1)*SUM(P4620:Q4620)</f>
        <v>450000</v>
      </c>
    </row>
    <row r="4621" spans="1:31" x14ac:dyDescent="0.2">
      <c r="A4621" s="44" t="str">
        <f t="shared" si="379"/>
        <v>US Crude Financial</v>
      </c>
      <c r="B4621" s="44" t="str">
        <f t="shared" si="380"/>
        <v>US</v>
      </c>
      <c r="C4621" s="44" t="str">
        <f t="shared" si="381"/>
        <v>Crude</v>
      </c>
      <c r="D4621" s="44" t="str">
        <f t="shared" si="382"/>
        <v>Financial</v>
      </c>
      <c r="E4621" s="44">
        <f>IF(VLOOKUP(S4621,'DD-Lookup'!$J$6:$L$50,3,FALSE)="Monthly",(YEAR(AC4621)-YEAR(AB4621))*12+MONTH(AC4621)-MONTH(AB4621)+1,(AC4621-AB4621+1))</f>
        <v>1</v>
      </c>
      <c r="F4621" s="225">
        <f t="shared" si="383"/>
        <v>50000</v>
      </c>
      <c r="G4621" s="214">
        <v>1250019</v>
      </c>
      <c r="H4621" s="210">
        <v>37026.5778125</v>
      </c>
      <c r="I4621" t="s">
        <v>2623</v>
      </c>
      <c r="M4621" t="s">
        <v>4216</v>
      </c>
      <c r="N4621" t="s">
        <v>3046</v>
      </c>
      <c r="O4621" t="s">
        <v>3494</v>
      </c>
      <c r="P4621" s="211">
        <v>50000</v>
      </c>
      <c r="S4621" t="s">
        <v>3802</v>
      </c>
      <c r="T4621" t="s">
        <v>2685</v>
      </c>
      <c r="U4621" s="213">
        <v>28.9</v>
      </c>
      <c r="V4621" t="s">
        <v>1764</v>
      </c>
      <c r="W4621" t="s">
        <v>3049</v>
      </c>
      <c r="X4621" t="s">
        <v>3496</v>
      </c>
      <c r="Y4621" t="s">
        <v>2803</v>
      </c>
      <c r="Z4621" t="s">
        <v>4117</v>
      </c>
      <c r="AA4621" t="s">
        <v>724</v>
      </c>
      <c r="AB4621" s="210">
        <v>37043</v>
      </c>
      <c r="AC4621" s="210">
        <v>37072</v>
      </c>
    </row>
    <row r="4622" spans="1:31" x14ac:dyDescent="0.2">
      <c r="A4622" s="44" t="str">
        <f t="shared" si="379"/>
        <v>US Natural Gas Financial</v>
      </c>
      <c r="B4622" s="44" t="str">
        <f t="shared" si="380"/>
        <v>US</v>
      </c>
      <c r="C4622" s="44" t="str">
        <f t="shared" si="381"/>
        <v>Natural Gas</v>
      </c>
      <c r="D4622" s="44" t="str">
        <f t="shared" si="382"/>
        <v>Financial</v>
      </c>
      <c r="E4622" s="44">
        <f>IF(VLOOKUP(S4622,'DD-Lookup'!$J$6:$L$50,3,FALSE)="Monthly",(YEAR(AC4622)-YEAR(AB4622))*12+MONTH(AC4622)-MONTH(AB4622)+1,(AC4622-AB4622+1))</f>
        <v>15</v>
      </c>
      <c r="F4622" s="225">
        <f t="shared" si="383"/>
        <v>225000</v>
      </c>
      <c r="G4622" s="214">
        <v>1250020</v>
      </c>
      <c r="H4622" s="210">
        <v>37026.5778587963</v>
      </c>
      <c r="I4622" t="s">
        <v>1195</v>
      </c>
      <c r="M4622" t="s">
        <v>3795</v>
      </c>
      <c r="N4622" t="s">
        <v>3247</v>
      </c>
      <c r="O4622" t="s">
        <v>135</v>
      </c>
      <c r="P4622" s="211">
        <v>15000</v>
      </c>
      <c r="S4622" t="s">
        <v>3796</v>
      </c>
      <c r="T4622" t="s">
        <v>2685</v>
      </c>
      <c r="U4622" s="213">
        <v>4.55</v>
      </c>
      <c r="V4622" t="s">
        <v>1196</v>
      </c>
      <c r="W4622" t="s">
        <v>3424</v>
      </c>
      <c r="X4622" t="s">
        <v>3425</v>
      </c>
      <c r="Y4622" t="s">
        <v>2803</v>
      </c>
      <c r="Z4622" t="s">
        <v>4117</v>
      </c>
      <c r="AA4622" t="s">
        <v>725</v>
      </c>
      <c r="AB4622" s="210">
        <v>37028.875</v>
      </c>
      <c r="AC4622" s="210">
        <v>37042.875</v>
      </c>
      <c r="AD4622">
        <f t="shared" ref="AD4622:AD4629" si="384">(AC4622-AB4622+1)*SUM(P4622:Q4622)</f>
        <v>225000</v>
      </c>
    </row>
    <row r="4623" spans="1:31" x14ac:dyDescent="0.2">
      <c r="A4623" s="44" t="str">
        <f t="shared" si="379"/>
        <v>US Natural Gas Financial</v>
      </c>
      <c r="B4623" s="44" t="str">
        <f t="shared" si="380"/>
        <v>US</v>
      </c>
      <c r="C4623" s="44" t="str">
        <f t="shared" si="381"/>
        <v>Natural Gas</v>
      </c>
      <c r="D4623" s="44" t="str">
        <f t="shared" si="382"/>
        <v>Financial</v>
      </c>
      <c r="E4623" s="44">
        <f>IF(VLOOKUP(S4623,'DD-Lookup'!$J$6:$L$50,3,FALSE)="Monthly",(YEAR(AC4623)-YEAR(AB4623))*12+MONTH(AC4623)-MONTH(AB4623)+1,(AC4623-AB4623+1))</f>
        <v>31</v>
      </c>
      <c r="F4623" s="225">
        <f t="shared" si="383"/>
        <v>465000</v>
      </c>
      <c r="G4623" s="214">
        <v>1250021</v>
      </c>
      <c r="H4623" s="210">
        <v>37026.577974537038</v>
      </c>
      <c r="I4623" t="s">
        <v>3524</v>
      </c>
      <c r="M4623" t="s">
        <v>3795</v>
      </c>
      <c r="N4623" t="s">
        <v>3247</v>
      </c>
      <c r="O4623" t="s">
        <v>3269</v>
      </c>
      <c r="P4623" s="211">
        <v>15000</v>
      </c>
      <c r="S4623" t="s">
        <v>3796</v>
      </c>
      <c r="T4623" t="s">
        <v>2685</v>
      </c>
      <c r="U4623" s="213">
        <v>4.75</v>
      </c>
      <c r="V4623" t="s">
        <v>580</v>
      </c>
      <c r="W4623" t="s">
        <v>3975</v>
      </c>
      <c r="X4623" t="s">
        <v>3250</v>
      </c>
      <c r="Y4623" t="s">
        <v>2803</v>
      </c>
      <c r="Z4623" t="s">
        <v>4117</v>
      </c>
      <c r="AA4623" t="s">
        <v>726</v>
      </c>
      <c r="AB4623" s="210">
        <v>37104.875</v>
      </c>
      <c r="AC4623" s="210">
        <v>37134.875</v>
      </c>
      <c r="AD4623">
        <f t="shared" si="384"/>
        <v>465000</v>
      </c>
    </row>
    <row r="4624" spans="1:31" x14ac:dyDescent="0.2">
      <c r="A4624" s="44" t="str">
        <f t="shared" si="379"/>
        <v>US Natural Gas Financial</v>
      </c>
      <c r="B4624" s="44" t="str">
        <f t="shared" si="380"/>
        <v>US</v>
      </c>
      <c r="C4624" s="44" t="str">
        <f t="shared" si="381"/>
        <v>Natural Gas</v>
      </c>
      <c r="D4624" s="44" t="str">
        <f t="shared" si="382"/>
        <v>Financial</v>
      </c>
      <c r="E4624" s="44">
        <f>IF(VLOOKUP(S4624,'DD-Lookup'!$J$6:$L$50,3,FALSE)="Monthly",(YEAR(AC4624)-YEAR(AB4624))*12+MONTH(AC4624)-MONTH(AB4624)+1,(AC4624-AB4624+1))</f>
        <v>151</v>
      </c>
      <c r="F4624" s="225">
        <f t="shared" si="383"/>
        <v>377500</v>
      </c>
      <c r="G4624" s="214">
        <v>1250025</v>
      </c>
      <c r="H4624" s="210">
        <v>37026.578113425923</v>
      </c>
      <c r="I4624" t="s">
        <v>3093</v>
      </c>
      <c r="M4624" t="s">
        <v>3795</v>
      </c>
      <c r="N4624" t="s">
        <v>3247</v>
      </c>
      <c r="O4624" t="s">
        <v>3346</v>
      </c>
      <c r="Q4624" s="211">
        <v>2500</v>
      </c>
      <c r="S4624" t="s">
        <v>3796</v>
      </c>
      <c r="T4624" t="s">
        <v>2685</v>
      </c>
      <c r="U4624" s="213">
        <v>5.0250000000000004</v>
      </c>
      <c r="V4624" t="s">
        <v>2511</v>
      </c>
      <c r="W4624" t="s">
        <v>3975</v>
      </c>
      <c r="X4624" t="s">
        <v>3250</v>
      </c>
      <c r="Y4624" t="s">
        <v>2803</v>
      </c>
      <c r="Z4624" t="s">
        <v>4117</v>
      </c>
      <c r="AA4624" t="s">
        <v>727</v>
      </c>
      <c r="AB4624" s="210">
        <v>37196</v>
      </c>
      <c r="AC4624" s="210">
        <v>37346</v>
      </c>
      <c r="AD4624">
        <f t="shared" si="384"/>
        <v>377500</v>
      </c>
    </row>
    <row r="4625" spans="1:30" x14ac:dyDescent="0.2">
      <c r="A4625" s="44" t="str">
        <f t="shared" si="379"/>
        <v>US Natural Gas Financial</v>
      </c>
      <c r="B4625" s="44" t="str">
        <f t="shared" si="380"/>
        <v>US</v>
      </c>
      <c r="C4625" s="44" t="str">
        <f t="shared" si="381"/>
        <v>Natural Gas</v>
      </c>
      <c r="D4625" s="44" t="str">
        <f t="shared" si="382"/>
        <v>Financial</v>
      </c>
      <c r="E4625" s="44">
        <f>IF(VLOOKUP(S4625,'DD-Lookup'!$J$6:$L$50,3,FALSE)="Monthly",(YEAR(AC4625)-YEAR(AB4625))*12+MONTH(AC4625)-MONTH(AB4625)+1,(AC4625-AB4625+1))</f>
        <v>30</v>
      </c>
      <c r="F4625" s="225">
        <f t="shared" si="383"/>
        <v>450000</v>
      </c>
      <c r="G4625" s="214">
        <v>1250030</v>
      </c>
      <c r="H4625" s="210">
        <v>37026.578275462962</v>
      </c>
      <c r="I4625" t="s">
        <v>3234</v>
      </c>
      <c r="M4625" t="s">
        <v>3795</v>
      </c>
      <c r="N4625" t="s">
        <v>3303</v>
      </c>
      <c r="O4625" t="s">
        <v>728</v>
      </c>
      <c r="Q4625" s="211">
        <v>15000</v>
      </c>
      <c r="S4625" t="s">
        <v>3796</v>
      </c>
      <c r="T4625" t="s">
        <v>2685</v>
      </c>
      <c r="U4625" s="213">
        <v>-6.7500000000000004E-2</v>
      </c>
      <c r="V4625" t="s">
        <v>3360</v>
      </c>
      <c r="W4625" t="s">
        <v>3685</v>
      </c>
      <c r="X4625" t="s">
        <v>3686</v>
      </c>
      <c r="Y4625" t="s">
        <v>2803</v>
      </c>
      <c r="Z4625" t="s">
        <v>4117</v>
      </c>
      <c r="AA4625" t="s">
        <v>729</v>
      </c>
      <c r="AB4625" s="210">
        <v>37043.875</v>
      </c>
      <c r="AC4625" s="210">
        <v>37072.875</v>
      </c>
      <c r="AD4625">
        <f t="shared" si="384"/>
        <v>450000</v>
      </c>
    </row>
    <row r="4626" spans="1:30" x14ac:dyDescent="0.2">
      <c r="A4626" s="44" t="str">
        <f t="shared" si="379"/>
        <v>US Natural Gas Financial</v>
      </c>
      <c r="B4626" s="44" t="str">
        <f t="shared" si="380"/>
        <v>US</v>
      </c>
      <c r="C4626" s="44" t="str">
        <f t="shared" si="381"/>
        <v>Natural Gas</v>
      </c>
      <c r="D4626" s="44" t="str">
        <f t="shared" si="382"/>
        <v>Financial</v>
      </c>
      <c r="E4626" s="44">
        <f>IF(VLOOKUP(S4626,'DD-Lookup'!$J$6:$L$50,3,FALSE)="Monthly",(YEAR(AC4626)-YEAR(AB4626))*12+MONTH(AC4626)-MONTH(AB4626)+1,(AC4626-AB4626+1))</f>
        <v>30</v>
      </c>
      <c r="F4626" s="225">
        <f t="shared" si="383"/>
        <v>150000</v>
      </c>
      <c r="G4626" s="214">
        <v>1250031</v>
      </c>
      <c r="H4626" s="210">
        <v>37026.578449074077</v>
      </c>
      <c r="I4626" t="s">
        <v>1195</v>
      </c>
      <c r="M4626" t="s">
        <v>3795</v>
      </c>
      <c r="N4626" t="s">
        <v>3247</v>
      </c>
      <c r="O4626" t="s">
        <v>3248</v>
      </c>
      <c r="Q4626" s="211">
        <v>5000</v>
      </c>
      <c r="S4626" t="s">
        <v>3796</v>
      </c>
      <c r="T4626" t="s">
        <v>2685</v>
      </c>
      <c r="U4626" s="213">
        <v>4.63</v>
      </c>
      <c r="V4626" t="s">
        <v>1196</v>
      </c>
      <c r="W4626" t="s">
        <v>3975</v>
      </c>
      <c r="X4626" t="s">
        <v>3250</v>
      </c>
      <c r="Y4626" t="s">
        <v>2803</v>
      </c>
      <c r="Z4626" t="s">
        <v>4117</v>
      </c>
      <c r="AA4626" t="s">
        <v>730</v>
      </c>
      <c r="AB4626" s="210">
        <v>37043.875</v>
      </c>
      <c r="AC4626" s="210">
        <v>37072.875</v>
      </c>
      <c r="AD4626">
        <f t="shared" si="384"/>
        <v>150000</v>
      </c>
    </row>
    <row r="4627" spans="1:30" x14ac:dyDescent="0.2">
      <c r="A4627" s="44" t="str">
        <f t="shared" si="379"/>
        <v>US Natural Gas Financial</v>
      </c>
      <c r="B4627" s="44" t="str">
        <f t="shared" si="380"/>
        <v>US</v>
      </c>
      <c r="C4627" s="44" t="str">
        <f t="shared" si="381"/>
        <v>Natural Gas</v>
      </c>
      <c r="D4627" s="44" t="str">
        <f t="shared" si="382"/>
        <v>Financial</v>
      </c>
      <c r="E4627" s="44">
        <f>IF(VLOOKUP(S4627,'DD-Lookup'!$J$6:$L$50,3,FALSE)="Monthly",(YEAR(AC4627)-YEAR(AB4627))*12+MONTH(AC4627)-MONTH(AB4627)+1,(AC4627-AB4627+1))</f>
        <v>153</v>
      </c>
      <c r="F4627" s="225">
        <f t="shared" si="383"/>
        <v>382500</v>
      </c>
      <c r="G4627" s="214">
        <v>1250032</v>
      </c>
      <c r="H4627" s="210">
        <v>37026.578483796293</v>
      </c>
      <c r="I4627" t="s">
        <v>3345</v>
      </c>
      <c r="M4627" t="s">
        <v>3795</v>
      </c>
      <c r="N4627" t="s">
        <v>3247</v>
      </c>
      <c r="O4627" t="s">
        <v>3430</v>
      </c>
      <c r="P4627" s="211">
        <v>2500</v>
      </c>
      <c r="S4627" t="s">
        <v>3796</v>
      </c>
      <c r="T4627" t="s">
        <v>2685</v>
      </c>
      <c r="U4627" s="213">
        <v>4.7300000000000004</v>
      </c>
      <c r="V4627" t="s">
        <v>3347</v>
      </c>
      <c r="W4627" t="s">
        <v>3975</v>
      </c>
      <c r="X4627" t="s">
        <v>3250</v>
      </c>
      <c r="Y4627" t="s">
        <v>2803</v>
      </c>
      <c r="Z4627" t="s">
        <v>4117</v>
      </c>
      <c r="AA4627" t="s">
        <v>731</v>
      </c>
      <c r="AB4627" s="210">
        <v>37043</v>
      </c>
      <c r="AC4627" s="210">
        <v>37195</v>
      </c>
      <c r="AD4627">
        <f t="shared" si="384"/>
        <v>382500</v>
      </c>
    </row>
    <row r="4628" spans="1:30" x14ac:dyDescent="0.2">
      <c r="A4628" s="44" t="str">
        <f t="shared" si="379"/>
        <v>US Natural Gas Financial</v>
      </c>
      <c r="B4628" s="44" t="str">
        <f t="shared" si="380"/>
        <v>US</v>
      </c>
      <c r="C4628" s="44" t="str">
        <f t="shared" si="381"/>
        <v>Natural Gas</v>
      </c>
      <c r="D4628" s="44" t="str">
        <f t="shared" si="382"/>
        <v>Financial</v>
      </c>
      <c r="E4628" s="44">
        <f>IF(VLOOKUP(S4628,'DD-Lookup'!$J$6:$L$50,3,FALSE)="Monthly",(YEAR(AC4628)-YEAR(AB4628))*12+MONTH(AC4628)-MONTH(AB4628)+1,(AC4628-AB4628+1))</f>
        <v>30</v>
      </c>
      <c r="F4628" s="225">
        <f t="shared" si="383"/>
        <v>300000</v>
      </c>
      <c r="G4628" s="214">
        <v>1250033</v>
      </c>
      <c r="H4628" s="210">
        <v>37026.578553240739</v>
      </c>
      <c r="I4628" t="s">
        <v>3324</v>
      </c>
      <c r="M4628" t="s">
        <v>3795</v>
      </c>
      <c r="N4628" t="s">
        <v>3247</v>
      </c>
      <c r="O4628" t="s">
        <v>3248</v>
      </c>
      <c r="Q4628" s="211">
        <v>10000</v>
      </c>
      <c r="S4628" t="s">
        <v>3796</v>
      </c>
      <c r="T4628" t="s">
        <v>2685</v>
      </c>
      <c r="U4628" s="213">
        <v>4.63</v>
      </c>
      <c r="V4628" t="s">
        <v>3330</v>
      </c>
      <c r="W4628" t="s">
        <v>3975</v>
      </c>
      <c r="X4628" t="s">
        <v>3250</v>
      </c>
      <c r="Y4628" t="s">
        <v>2803</v>
      </c>
      <c r="Z4628" t="s">
        <v>4117</v>
      </c>
      <c r="AA4628" t="s">
        <v>732</v>
      </c>
      <c r="AB4628" s="210">
        <v>37043.875</v>
      </c>
      <c r="AC4628" s="210">
        <v>37072.875</v>
      </c>
      <c r="AD4628">
        <f t="shared" si="384"/>
        <v>300000</v>
      </c>
    </row>
    <row r="4629" spans="1:30" x14ac:dyDescent="0.2">
      <c r="A4629" s="44" t="str">
        <f t="shared" si="379"/>
        <v>US Natural Gas Financial</v>
      </c>
      <c r="B4629" s="44" t="str">
        <f t="shared" si="380"/>
        <v>US</v>
      </c>
      <c r="C4629" s="44" t="str">
        <f t="shared" si="381"/>
        <v>Natural Gas</v>
      </c>
      <c r="D4629" s="44" t="str">
        <f t="shared" si="382"/>
        <v>Financial</v>
      </c>
      <c r="E4629" s="44">
        <f>IF(VLOOKUP(S4629,'DD-Lookup'!$J$6:$L$50,3,FALSE)="Monthly",(YEAR(AC4629)-YEAR(AB4629))*12+MONTH(AC4629)-MONTH(AB4629)+1,(AC4629-AB4629+1))</f>
        <v>153</v>
      </c>
      <c r="F4629" s="225">
        <f t="shared" si="383"/>
        <v>1530000</v>
      </c>
      <c r="G4629" s="214">
        <v>1250035</v>
      </c>
      <c r="H4629" s="210">
        <v>37026.57885416667</v>
      </c>
      <c r="I4629" t="s">
        <v>3234</v>
      </c>
      <c r="M4629" t="s">
        <v>3795</v>
      </c>
      <c r="N4629" t="s">
        <v>3303</v>
      </c>
      <c r="O4629" t="s">
        <v>733</v>
      </c>
      <c r="Q4629" s="211">
        <v>10000</v>
      </c>
      <c r="S4629" t="s">
        <v>3796</v>
      </c>
      <c r="T4629" t="s">
        <v>2685</v>
      </c>
      <c r="U4629" s="213">
        <v>-6.7500000000000004E-2</v>
      </c>
      <c r="V4629" t="s">
        <v>3360</v>
      </c>
      <c r="W4629" t="s">
        <v>3685</v>
      </c>
      <c r="X4629" t="s">
        <v>3686</v>
      </c>
      <c r="Y4629" t="s">
        <v>2803</v>
      </c>
      <c r="Z4629" t="s">
        <v>4117</v>
      </c>
      <c r="AA4629" t="s">
        <v>734</v>
      </c>
      <c r="AB4629" s="210">
        <v>37043</v>
      </c>
      <c r="AC4629" s="210">
        <v>37195</v>
      </c>
      <c r="AD4629">
        <f t="shared" si="384"/>
        <v>1530000</v>
      </c>
    </row>
    <row r="4630" spans="1:30" x14ac:dyDescent="0.2">
      <c r="A4630" s="44" t="str">
        <f t="shared" si="379"/>
        <v>US Crude Financial</v>
      </c>
      <c r="B4630" s="44" t="str">
        <f t="shared" si="380"/>
        <v>US</v>
      </c>
      <c r="C4630" s="44" t="str">
        <f t="shared" si="381"/>
        <v>Crude</v>
      </c>
      <c r="D4630" s="44" t="str">
        <f t="shared" si="382"/>
        <v>Financial</v>
      </c>
      <c r="E4630" s="44">
        <f>IF(VLOOKUP(S4630,'DD-Lookup'!$J$6:$L$50,3,FALSE)="Monthly",(YEAR(AC4630)-YEAR(AB4630))*12+MONTH(AC4630)-MONTH(AB4630)+1,(AC4630-AB4630+1))</f>
        <v>1</v>
      </c>
      <c r="F4630" s="225">
        <f t="shared" si="383"/>
        <v>50000</v>
      </c>
      <c r="G4630" s="214">
        <v>1250036</v>
      </c>
      <c r="H4630" s="210">
        <v>37026.579456018517</v>
      </c>
      <c r="I4630" t="s">
        <v>3246</v>
      </c>
      <c r="M4630" t="s">
        <v>4216</v>
      </c>
      <c r="N4630" t="s">
        <v>3046</v>
      </c>
      <c r="O4630" t="s">
        <v>3047</v>
      </c>
      <c r="P4630" s="211">
        <v>50000</v>
      </c>
      <c r="S4630" t="s">
        <v>3802</v>
      </c>
      <c r="T4630" t="s">
        <v>2685</v>
      </c>
      <c r="U4630" s="213">
        <v>28.9</v>
      </c>
      <c r="V4630" t="s">
        <v>1657</v>
      </c>
      <c r="W4630" t="s">
        <v>3049</v>
      </c>
      <c r="X4630" t="s">
        <v>3050</v>
      </c>
      <c r="Y4630" t="s">
        <v>2803</v>
      </c>
      <c r="Z4630" t="s">
        <v>4117</v>
      </c>
      <c r="AA4630" t="s">
        <v>735</v>
      </c>
      <c r="AB4630" s="210">
        <v>37043</v>
      </c>
      <c r="AC4630" s="210">
        <v>37072</v>
      </c>
    </row>
    <row r="4631" spans="1:30" x14ac:dyDescent="0.2">
      <c r="A4631" s="44" t="str">
        <f t="shared" si="379"/>
        <v>US Natural Gas Financial</v>
      </c>
      <c r="B4631" s="44" t="str">
        <f t="shared" si="380"/>
        <v>US</v>
      </c>
      <c r="C4631" s="44" t="str">
        <f t="shared" si="381"/>
        <v>Natural Gas</v>
      </c>
      <c r="D4631" s="44" t="str">
        <f t="shared" si="382"/>
        <v>Financial</v>
      </c>
      <c r="E4631" s="44">
        <f>IF(VLOOKUP(S4631,'DD-Lookup'!$J$6:$L$50,3,FALSE)="Monthly",(YEAR(AC4631)-YEAR(AB4631))*12+MONTH(AC4631)-MONTH(AB4631)+1,(AC4631-AB4631+1))</f>
        <v>31</v>
      </c>
      <c r="F4631" s="225">
        <f t="shared" si="383"/>
        <v>310000</v>
      </c>
      <c r="G4631" s="214">
        <v>1250041</v>
      </c>
      <c r="H4631" s="210">
        <v>37026.579988425925</v>
      </c>
      <c r="I4631" t="s">
        <v>3246</v>
      </c>
      <c r="M4631" t="s">
        <v>3795</v>
      </c>
      <c r="N4631" t="s">
        <v>3247</v>
      </c>
      <c r="O4631" t="s">
        <v>3300</v>
      </c>
      <c r="P4631" s="211">
        <v>10000</v>
      </c>
      <c r="S4631" t="s">
        <v>3796</v>
      </c>
      <c r="T4631" t="s">
        <v>2685</v>
      </c>
      <c r="U4631" s="213">
        <v>4.6974999999999998</v>
      </c>
      <c r="V4631" t="s">
        <v>1470</v>
      </c>
      <c r="W4631" t="s">
        <v>3975</v>
      </c>
      <c r="X4631" t="s">
        <v>3250</v>
      </c>
      <c r="Y4631" t="s">
        <v>2803</v>
      </c>
      <c r="Z4631" t="s">
        <v>4117</v>
      </c>
      <c r="AA4631" t="s">
        <v>736</v>
      </c>
      <c r="AB4631" s="210">
        <v>37073.875</v>
      </c>
      <c r="AC4631" s="210">
        <v>37103.875</v>
      </c>
      <c r="AD4631">
        <f>(AC4631-AB4631+1)*SUM(P4631:Q4631)</f>
        <v>310000</v>
      </c>
    </row>
    <row r="4632" spans="1:30" x14ac:dyDescent="0.2">
      <c r="A4632" s="44" t="str">
        <f t="shared" si="379"/>
        <v>US Natural Gas Financial</v>
      </c>
      <c r="B4632" s="44" t="str">
        <f t="shared" si="380"/>
        <v>US</v>
      </c>
      <c r="C4632" s="44" t="str">
        <f t="shared" si="381"/>
        <v>Natural Gas</v>
      </c>
      <c r="D4632" s="44" t="str">
        <f t="shared" si="382"/>
        <v>Financial</v>
      </c>
      <c r="E4632" s="44">
        <f>IF(VLOOKUP(S4632,'DD-Lookup'!$J$6:$L$50,3,FALSE)="Monthly",(YEAR(AC4632)-YEAR(AB4632))*12+MONTH(AC4632)-MONTH(AB4632)+1,(AC4632-AB4632+1))</f>
        <v>30</v>
      </c>
      <c r="F4632" s="225">
        <f t="shared" si="383"/>
        <v>300000</v>
      </c>
      <c r="G4632" s="214">
        <v>1250047</v>
      </c>
      <c r="H4632" s="210">
        <v>37026.580185185187</v>
      </c>
      <c r="I4632" t="s">
        <v>4237</v>
      </c>
      <c r="M4632" t="s">
        <v>3795</v>
      </c>
      <c r="N4632" t="s">
        <v>3303</v>
      </c>
      <c r="O4632" t="s">
        <v>2173</v>
      </c>
      <c r="Q4632" s="211">
        <v>10000</v>
      </c>
      <c r="S4632" t="s">
        <v>3796</v>
      </c>
      <c r="T4632" t="s">
        <v>2685</v>
      </c>
      <c r="U4632" s="213">
        <v>-6.25E-2</v>
      </c>
      <c r="V4632" t="s">
        <v>1512</v>
      </c>
      <c r="W4632" t="s">
        <v>1070</v>
      </c>
      <c r="X4632" t="s">
        <v>1071</v>
      </c>
      <c r="Y4632" t="s">
        <v>2803</v>
      </c>
      <c r="Z4632" t="s">
        <v>4117</v>
      </c>
      <c r="AA4632" t="s">
        <v>737</v>
      </c>
      <c r="AB4632" s="210">
        <v>37043.875</v>
      </c>
      <c r="AC4632" s="210">
        <v>37072.875</v>
      </c>
      <c r="AD4632">
        <f>(AC4632-AB4632+1)*SUM(P4632:Q4632)</f>
        <v>300000</v>
      </c>
    </row>
    <row r="4633" spans="1:30" x14ac:dyDescent="0.2">
      <c r="A4633" s="44" t="str">
        <f t="shared" si="379"/>
        <v>US Natural Gas Financial</v>
      </c>
      <c r="B4633" s="44" t="str">
        <f t="shared" si="380"/>
        <v>US</v>
      </c>
      <c r="C4633" s="44" t="str">
        <f t="shared" si="381"/>
        <v>Natural Gas</v>
      </c>
      <c r="D4633" s="44" t="str">
        <f t="shared" si="382"/>
        <v>Financial</v>
      </c>
      <c r="E4633" s="44">
        <f>IF(VLOOKUP(S4633,'DD-Lookup'!$J$6:$L$50,3,FALSE)="Monthly",(YEAR(AC4633)-YEAR(AB4633))*12+MONTH(AC4633)-MONTH(AB4633)+1,(AC4633-AB4633+1))</f>
        <v>31</v>
      </c>
      <c r="F4633" s="225">
        <f t="shared" si="383"/>
        <v>3100</v>
      </c>
      <c r="G4633" s="214">
        <v>1250048</v>
      </c>
      <c r="H4633" s="210">
        <v>37026.58021990741</v>
      </c>
      <c r="I4633" t="s">
        <v>3246</v>
      </c>
      <c r="M4633" t="s">
        <v>3795</v>
      </c>
      <c r="N4633" t="s">
        <v>1213</v>
      </c>
      <c r="O4633" t="s">
        <v>738</v>
      </c>
      <c r="P4633" s="211">
        <v>100</v>
      </c>
      <c r="S4633" t="s">
        <v>1215</v>
      </c>
      <c r="T4633" t="s">
        <v>2685</v>
      </c>
      <c r="U4633" s="213">
        <v>0.13</v>
      </c>
      <c r="V4633" t="s">
        <v>2106</v>
      </c>
      <c r="W4633" t="s">
        <v>1216</v>
      </c>
      <c r="X4633" t="s">
        <v>1217</v>
      </c>
      <c r="Y4633" t="s">
        <v>2803</v>
      </c>
      <c r="Z4633" t="s">
        <v>4117</v>
      </c>
      <c r="AA4633" t="s">
        <v>739</v>
      </c>
      <c r="AB4633" s="210">
        <v>37104</v>
      </c>
      <c r="AC4633" s="210">
        <v>37134</v>
      </c>
      <c r="AD4633">
        <f>(AC4633-AB4633+1)*SUM(P4633:Q4633)</f>
        <v>3100</v>
      </c>
    </row>
    <row r="4634" spans="1:30" x14ac:dyDescent="0.2">
      <c r="A4634" s="44" t="str">
        <f t="shared" si="379"/>
        <v>US Natural Gas Financial</v>
      </c>
      <c r="B4634" s="44" t="str">
        <f t="shared" si="380"/>
        <v>US</v>
      </c>
      <c r="C4634" s="44" t="str">
        <f t="shared" si="381"/>
        <v>Natural Gas</v>
      </c>
      <c r="D4634" s="44" t="str">
        <f t="shared" si="382"/>
        <v>Financial</v>
      </c>
      <c r="E4634" s="44">
        <f>IF(VLOOKUP(S4634,'DD-Lookup'!$J$6:$L$50,3,FALSE)="Monthly",(YEAR(AC4634)-YEAR(AB4634))*12+MONTH(AC4634)-MONTH(AB4634)+1,(AC4634-AB4634+1))</f>
        <v>30</v>
      </c>
      <c r="F4634" s="225">
        <f t="shared" si="383"/>
        <v>300000</v>
      </c>
      <c r="G4634" s="214">
        <v>1250052</v>
      </c>
      <c r="H4634" s="210">
        <v>37026.580243055556</v>
      </c>
      <c r="I4634" t="s">
        <v>4237</v>
      </c>
      <c r="M4634" t="s">
        <v>3795</v>
      </c>
      <c r="N4634" t="s">
        <v>3303</v>
      </c>
      <c r="O4634" t="s">
        <v>1068</v>
      </c>
      <c r="Q4634" s="211">
        <v>10000</v>
      </c>
      <c r="S4634" t="s">
        <v>3796</v>
      </c>
      <c r="T4634" t="s">
        <v>2685</v>
      </c>
      <c r="U4634" s="213">
        <v>-0.06</v>
      </c>
      <c r="V4634" t="s">
        <v>1512</v>
      </c>
      <c r="W4634" t="s">
        <v>1070</v>
      </c>
      <c r="X4634" t="s">
        <v>1071</v>
      </c>
      <c r="Y4634" t="s">
        <v>2803</v>
      </c>
      <c r="Z4634" t="s">
        <v>4117</v>
      </c>
      <c r="AA4634" t="s">
        <v>740</v>
      </c>
      <c r="AB4634" s="210">
        <v>37043.875</v>
      </c>
      <c r="AC4634" s="210">
        <v>37072.875</v>
      </c>
      <c r="AD4634">
        <f>(AC4634-AB4634+1)*SUM(P4634:Q4634)</f>
        <v>300000</v>
      </c>
    </row>
    <row r="4635" spans="1:30" x14ac:dyDescent="0.2">
      <c r="A4635" s="44" t="str">
        <f t="shared" si="379"/>
        <v>US Crude Financial</v>
      </c>
      <c r="B4635" s="44" t="str">
        <f t="shared" si="380"/>
        <v>US</v>
      </c>
      <c r="C4635" s="44" t="str">
        <f t="shared" si="381"/>
        <v>Crude</v>
      </c>
      <c r="D4635" s="44" t="str">
        <f t="shared" si="382"/>
        <v>Financial</v>
      </c>
      <c r="E4635" s="44">
        <f>IF(VLOOKUP(S4635,'DD-Lookup'!$J$6:$L$50,3,FALSE)="Monthly",(YEAR(AC4635)-YEAR(AB4635))*12+MONTH(AC4635)-MONTH(AB4635)+1,(AC4635-AB4635+1))</f>
        <v>1</v>
      </c>
      <c r="F4635" s="225">
        <f t="shared" si="383"/>
        <v>50000</v>
      </c>
      <c r="G4635" s="214">
        <v>1250053</v>
      </c>
      <c r="H4635" s="210">
        <v>37026.580266203702</v>
      </c>
      <c r="I4635" t="s">
        <v>3246</v>
      </c>
      <c r="M4635" t="s">
        <v>4216</v>
      </c>
      <c r="N4635" t="s">
        <v>3046</v>
      </c>
      <c r="O4635" t="s">
        <v>3047</v>
      </c>
      <c r="P4635" s="211">
        <v>50000</v>
      </c>
      <c r="S4635" t="s">
        <v>3802</v>
      </c>
      <c r="T4635" t="s">
        <v>2685</v>
      </c>
      <c r="U4635" s="213">
        <v>28.86</v>
      </c>
      <c r="V4635" t="s">
        <v>1514</v>
      </c>
      <c r="W4635" t="s">
        <v>3049</v>
      </c>
      <c r="X4635" t="s">
        <v>3050</v>
      </c>
      <c r="Y4635" t="s">
        <v>2803</v>
      </c>
      <c r="Z4635" t="s">
        <v>4117</v>
      </c>
      <c r="AA4635" t="s">
        <v>741</v>
      </c>
      <c r="AB4635" s="210">
        <v>37043</v>
      </c>
      <c r="AC4635" s="210">
        <v>37072</v>
      </c>
    </row>
    <row r="4636" spans="1:30" x14ac:dyDescent="0.2">
      <c r="A4636" s="44" t="str">
        <f t="shared" si="379"/>
        <v>US Natural Gas Financial</v>
      </c>
      <c r="B4636" s="44" t="str">
        <f t="shared" si="380"/>
        <v>US</v>
      </c>
      <c r="C4636" s="44" t="str">
        <f t="shared" si="381"/>
        <v>Natural Gas</v>
      </c>
      <c r="D4636" s="44" t="str">
        <f t="shared" si="382"/>
        <v>Financial</v>
      </c>
      <c r="E4636" s="44">
        <f>IF(VLOOKUP(S4636,'DD-Lookup'!$J$6:$L$50,3,FALSE)="Monthly",(YEAR(AC4636)-YEAR(AB4636))*12+MONTH(AC4636)-MONTH(AB4636)+1,(AC4636-AB4636+1))</f>
        <v>30</v>
      </c>
      <c r="F4636" s="225">
        <f t="shared" si="383"/>
        <v>450000</v>
      </c>
      <c r="G4636" s="214">
        <v>1250054</v>
      </c>
      <c r="H4636" s="210">
        <v>37026.580324074072</v>
      </c>
      <c r="I4636" t="s">
        <v>4237</v>
      </c>
      <c r="M4636" t="s">
        <v>3795</v>
      </c>
      <c r="N4636" t="s">
        <v>3247</v>
      </c>
      <c r="O4636" t="s">
        <v>3248</v>
      </c>
      <c r="Q4636" s="211">
        <v>15000</v>
      </c>
      <c r="S4636" t="s">
        <v>3796</v>
      </c>
      <c r="T4636" t="s">
        <v>2685</v>
      </c>
      <c r="U4636" s="213">
        <v>4.6349999999999998</v>
      </c>
      <c r="V4636" t="s">
        <v>3546</v>
      </c>
      <c r="W4636" t="s">
        <v>3975</v>
      </c>
      <c r="X4636" t="s">
        <v>3250</v>
      </c>
      <c r="Y4636" t="s">
        <v>2803</v>
      </c>
      <c r="Z4636" t="s">
        <v>4117</v>
      </c>
      <c r="AA4636" t="s">
        <v>742</v>
      </c>
      <c r="AB4636" s="210">
        <v>37043.875</v>
      </c>
      <c r="AC4636" s="210">
        <v>37072.875</v>
      </c>
      <c r="AD4636">
        <f>(AC4636-AB4636+1)*SUM(P4636:Q4636)</f>
        <v>450000</v>
      </c>
    </row>
    <row r="4637" spans="1:30" x14ac:dyDescent="0.2">
      <c r="A4637" s="44" t="str">
        <f t="shared" si="379"/>
        <v>US Natural Gas Financial</v>
      </c>
      <c r="B4637" s="44" t="str">
        <f t="shared" si="380"/>
        <v>US</v>
      </c>
      <c r="C4637" s="44" t="str">
        <f t="shared" si="381"/>
        <v>Natural Gas</v>
      </c>
      <c r="D4637" s="44" t="str">
        <f t="shared" si="382"/>
        <v>Financial</v>
      </c>
      <c r="E4637" s="44">
        <f>IF(VLOOKUP(S4637,'DD-Lookup'!$J$6:$L$50,3,FALSE)="Monthly",(YEAR(AC4637)-YEAR(AB4637))*12+MONTH(AC4637)-MONTH(AB4637)+1,(AC4637-AB4637+1))</f>
        <v>365</v>
      </c>
      <c r="F4637" s="225">
        <f t="shared" si="383"/>
        <v>1825000</v>
      </c>
      <c r="G4637" s="214">
        <v>1250055</v>
      </c>
      <c r="H4637" s="210">
        <v>37026.580358796295</v>
      </c>
      <c r="I4637" t="s">
        <v>3324</v>
      </c>
      <c r="M4637" t="s">
        <v>3795</v>
      </c>
      <c r="N4637" t="s">
        <v>3247</v>
      </c>
      <c r="O4637" t="s">
        <v>3418</v>
      </c>
      <c r="P4637" s="211">
        <v>5000</v>
      </c>
      <c r="S4637" t="s">
        <v>3796</v>
      </c>
      <c r="T4637" t="s">
        <v>2685</v>
      </c>
      <c r="U4637" s="213">
        <v>4.59</v>
      </c>
      <c r="V4637" t="s">
        <v>1811</v>
      </c>
      <c r="W4637" t="s">
        <v>3975</v>
      </c>
      <c r="X4637" t="s">
        <v>3250</v>
      </c>
      <c r="Y4637" t="s">
        <v>2803</v>
      </c>
      <c r="Z4637" t="s">
        <v>4117</v>
      </c>
      <c r="AA4637" t="s">
        <v>743</v>
      </c>
      <c r="AB4637" s="210">
        <v>37257.875</v>
      </c>
      <c r="AC4637" s="210">
        <v>37621.875</v>
      </c>
      <c r="AD4637">
        <f>(AC4637-AB4637+1)*SUM(P4637:Q4637)</f>
        <v>1825000</v>
      </c>
    </row>
    <row r="4638" spans="1:30" x14ac:dyDescent="0.2">
      <c r="A4638" s="44" t="str">
        <f t="shared" si="379"/>
        <v>US Natural Gas Financial</v>
      </c>
      <c r="B4638" s="44" t="str">
        <f t="shared" si="380"/>
        <v>US</v>
      </c>
      <c r="C4638" s="44" t="str">
        <f t="shared" si="381"/>
        <v>Natural Gas</v>
      </c>
      <c r="D4638" s="44" t="str">
        <f t="shared" si="382"/>
        <v>Financial</v>
      </c>
      <c r="E4638" s="44">
        <f>IF(VLOOKUP(S4638,'DD-Lookup'!$J$6:$L$50,3,FALSE)="Monthly",(YEAR(AC4638)-YEAR(AB4638))*12+MONTH(AC4638)-MONTH(AB4638)+1,(AC4638-AB4638+1))</f>
        <v>30</v>
      </c>
      <c r="F4638" s="225">
        <f t="shared" si="383"/>
        <v>150000</v>
      </c>
      <c r="G4638" s="214">
        <v>1250056</v>
      </c>
      <c r="H4638" s="210">
        <v>37026.580381944441</v>
      </c>
      <c r="I4638" t="s">
        <v>2623</v>
      </c>
      <c r="M4638" t="s">
        <v>3795</v>
      </c>
      <c r="N4638" t="s">
        <v>3303</v>
      </c>
      <c r="O4638" t="s">
        <v>1119</v>
      </c>
      <c r="P4638" s="211">
        <v>5000</v>
      </c>
      <c r="S4638" t="s">
        <v>3796</v>
      </c>
      <c r="T4638" t="s">
        <v>2685</v>
      </c>
      <c r="U4638" s="213">
        <v>5.32</v>
      </c>
      <c r="V4638" t="s">
        <v>1206</v>
      </c>
      <c r="W4638" t="s">
        <v>1111</v>
      </c>
      <c r="X4638" t="s">
        <v>1112</v>
      </c>
      <c r="Y4638" t="s">
        <v>2803</v>
      </c>
      <c r="Z4638" t="s">
        <v>4117</v>
      </c>
      <c r="AA4638" t="s">
        <v>744</v>
      </c>
      <c r="AB4638" s="210">
        <v>37135.875</v>
      </c>
      <c r="AC4638" s="210">
        <v>37164.875</v>
      </c>
      <c r="AD4638">
        <f>(AC4638-AB4638+1)*SUM(P4638:Q4638)</f>
        <v>150000</v>
      </c>
    </row>
    <row r="4639" spans="1:30" x14ac:dyDescent="0.2">
      <c r="A4639" s="44" t="str">
        <f t="shared" si="379"/>
        <v>US Natural Gas Physical</v>
      </c>
      <c r="B4639" s="44" t="str">
        <f t="shared" si="380"/>
        <v>US</v>
      </c>
      <c r="C4639" s="44" t="str">
        <f t="shared" si="381"/>
        <v>Natural Gas</v>
      </c>
      <c r="D4639" s="44" t="str">
        <f t="shared" si="382"/>
        <v>Physical</v>
      </c>
      <c r="E4639" s="44">
        <f>IF(VLOOKUP(S4639,'DD-Lookup'!$J$6:$L$50,3,FALSE)="Monthly",(YEAR(AC4639)-YEAR(AB4639))*12+MONTH(AC4639)-MONTH(AB4639)+1,(AC4639-AB4639+1))</f>
        <v>30</v>
      </c>
      <c r="F4639" s="225">
        <f t="shared" si="383"/>
        <v>300000</v>
      </c>
      <c r="G4639" s="214">
        <v>1250057</v>
      </c>
      <c r="H4639" s="210">
        <v>37026.580520833333</v>
      </c>
      <c r="I4639" t="s">
        <v>1056</v>
      </c>
      <c r="M4639" t="s">
        <v>3795</v>
      </c>
      <c r="N4639" t="s">
        <v>1288</v>
      </c>
      <c r="O4639" t="s">
        <v>745</v>
      </c>
      <c r="P4639" s="211">
        <v>10000</v>
      </c>
      <c r="S4639" t="s">
        <v>3796</v>
      </c>
      <c r="T4639" t="s">
        <v>2685</v>
      </c>
      <c r="U4639" s="213">
        <v>-5.0000000000000001E-3</v>
      </c>
      <c r="V4639" t="s">
        <v>1058</v>
      </c>
      <c r="W4639" t="s">
        <v>3586</v>
      </c>
      <c r="X4639" t="s">
        <v>3587</v>
      </c>
      <c r="Y4639" t="s">
        <v>3280</v>
      </c>
      <c r="Z4639" t="s">
        <v>4117</v>
      </c>
      <c r="AA4639" t="s">
        <v>746</v>
      </c>
      <c r="AB4639" s="210">
        <v>37043.875</v>
      </c>
      <c r="AC4639" s="210">
        <v>37072.875</v>
      </c>
    </row>
    <row r="4640" spans="1:30" x14ac:dyDescent="0.2">
      <c r="A4640" s="44" t="str">
        <f t="shared" si="379"/>
        <v>US Natural Gas Financial</v>
      </c>
      <c r="B4640" s="44" t="str">
        <f t="shared" si="380"/>
        <v>US</v>
      </c>
      <c r="C4640" s="44" t="str">
        <f t="shared" si="381"/>
        <v>Natural Gas</v>
      </c>
      <c r="D4640" s="44" t="str">
        <f t="shared" si="382"/>
        <v>Financial</v>
      </c>
      <c r="E4640" s="44">
        <f>IF(VLOOKUP(S4640,'DD-Lookup'!$J$6:$L$50,3,FALSE)="Monthly",(YEAR(AC4640)-YEAR(AB4640))*12+MONTH(AC4640)-MONTH(AB4640)+1,(AC4640-AB4640+1))</f>
        <v>31</v>
      </c>
      <c r="F4640" s="225">
        <f t="shared" si="383"/>
        <v>310000</v>
      </c>
      <c r="G4640" s="214">
        <v>1250058</v>
      </c>
      <c r="H4640" s="210">
        <v>37026.580717592595</v>
      </c>
      <c r="I4640" t="s">
        <v>3318</v>
      </c>
      <c r="M4640" t="s">
        <v>3795</v>
      </c>
      <c r="N4640" t="s">
        <v>3247</v>
      </c>
      <c r="O4640" t="s">
        <v>3269</v>
      </c>
      <c r="P4640" s="211">
        <v>10000</v>
      </c>
      <c r="S4640" t="s">
        <v>3796</v>
      </c>
      <c r="T4640" t="s">
        <v>2685</v>
      </c>
      <c r="U4640" s="213">
        <v>4.7649999999999997</v>
      </c>
      <c r="V4640" t="s">
        <v>3319</v>
      </c>
      <c r="W4640" t="s">
        <v>3975</v>
      </c>
      <c r="X4640" t="s">
        <v>3250</v>
      </c>
      <c r="Y4640" t="s">
        <v>2803</v>
      </c>
      <c r="Z4640" t="s">
        <v>4117</v>
      </c>
      <c r="AA4640" t="s">
        <v>747</v>
      </c>
      <c r="AB4640" s="210">
        <v>37104.875</v>
      </c>
      <c r="AC4640" s="210">
        <v>37134.875</v>
      </c>
      <c r="AD4640">
        <f>(AC4640-AB4640+1)*SUM(P4640:Q4640)</f>
        <v>310000</v>
      </c>
    </row>
    <row r="4641" spans="1:30" x14ac:dyDescent="0.2">
      <c r="A4641" s="44" t="str">
        <f t="shared" si="379"/>
        <v>US Natural Gas Financial</v>
      </c>
      <c r="B4641" s="44" t="str">
        <f t="shared" si="380"/>
        <v>US</v>
      </c>
      <c r="C4641" s="44" t="str">
        <f t="shared" si="381"/>
        <v>Natural Gas</v>
      </c>
      <c r="D4641" s="44" t="str">
        <f t="shared" si="382"/>
        <v>Financial</v>
      </c>
      <c r="E4641" s="44">
        <f>IF(VLOOKUP(S4641,'DD-Lookup'!$J$6:$L$50,3,FALSE)="Monthly",(YEAR(AC4641)-YEAR(AB4641))*12+MONTH(AC4641)-MONTH(AB4641)+1,(AC4641-AB4641+1))</f>
        <v>30</v>
      </c>
      <c r="F4641" s="225">
        <f t="shared" si="383"/>
        <v>150000</v>
      </c>
      <c r="G4641" s="214">
        <v>1250063</v>
      </c>
      <c r="H4641" s="210">
        <v>37026.581087962964</v>
      </c>
      <c r="I4641" t="s">
        <v>3163</v>
      </c>
      <c r="M4641" t="s">
        <v>3795</v>
      </c>
      <c r="N4641" t="s">
        <v>3247</v>
      </c>
      <c r="O4641" t="s">
        <v>3248</v>
      </c>
      <c r="Q4641" s="211">
        <v>5000</v>
      </c>
      <c r="S4641" t="s">
        <v>3796</v>
      </c>
      <c r="T4641" t="s">
        <v>2685</v>
      </c>
      <c r="U4641" s="213">
        <v>4.6349999999999998</v>
      </c>
      <c r="V4641" t="s">
        <v>1447</v>
      </c>
      <c r="W4641" t="s">
        <v>3975</v>
      </c>
      <c r="X4641" t="s">
        <v>3250</v>
      </c>
      <c r="Y4641" t="s">
        <v>2803</v>
      </c>
      <c r="Z4641" t="s">
        <v>4117</v>
      </c>
      <c r="AA4641" t="s">
        <v>748</v>
      </c>
      <c r="AB4641" s="210">
        <v>37043.875</v>
      </c>
      <c r="AC4641" s="210">
        <v>37072.875</v>
      </c>
      <c r="AD4641">
        <f>(AC4641-AB4641+1)*SUM(P4641:Q4641)</f>
        <v>150000</v>
      </c>
    </row>
    <row r="4642" spans="1:30" x14ac:dyDescent="0.2">
      <c r="A4642" s="44" t="str">
        <f t="shared" si="379"/>
        <v>US Natural Gas Financial</v>
      </c>
      <c r="B4642" s="44" t="str">
        <f t="shared" si="380"/>
        <v>US</v>
      </c>
      <c r="C4642" s="44" t="str">
        <f t="shared" si="381"/>
        <v>Natural Gas</v>
      </c>
      <c r="D4642" s="44" t="str">
        <f t="shared" si="382"/>
        <v>Financial</v>
      </c>
      <c r="E4642" s="44">
        <f>IF(VLOOKUP(S4642,'DD-Lookup'!$J$6:$L$50,3,FALSE)="Monthly",(YEAR(AC4642)-YEAR(AB4642))*12+MONTH(AC4642)-MONTH(AB4642)+1,(AC4642-AB4642+1))</f>
        <v>30</v>
      </c>
      <c r="F4642" s="225">
        <f t="shared" si="383"/>
        <v>300000</v>
      </c>
      <c r="G4642" s="214">
        <v>1250064</v>
      </c>
      <c r="H4642" s="210">
        <v>37026.581134259257</v>
      </c>
      <c r="I4642" t="s">
        <v>3785</v>
      </c>
      <c r="M4642" t="s">
        <v>3795</v>
      </c>
      <c r="N4642" t="s">
        <v>3247</v>
      </c>
      <c r="O4642" t="s">
        <v>3248</v>
      </c>
      <c r="Q4642" s="211">
        <v>10000</v>
      </c>
      <c r="S4642" t="s">
        <v>3796</v>
      </c>
      <c r="T4642" t="s">
        <v>2685</v>
      </c>
      <c r="U4642" s="213">
        <v>4.6349999999999998</v>
      </c>
      <c r="V4642" t="s">
        <v>749</v>
      </c>
      <c r="W4642" t="s">
        <v>3975</v>
      </c>
      <c r="X4642" t="s">
        <v>3250</v>
      </c>
      <c r="Y4642" t="s">
        <v>2803</v>
      </c>
      <c r="Z4642" t="s">
        <v>4117</v>
      </c>
      <c r="AA4642" t="s">
        <v>750</v>
      </c>
      <c r="AB4642" s="210">
        <v>37043.875</v>
      </c>
      <c r="AC4642" s="210">
        <v>37072.875</v>
      </c>
      <c r="AD4642">
        <f>(AC4642-AB4642+1)*SUM(P4642:Q4642)</f>
        <v>300000</v>
      </c>
    </row>
    <row r="4643" spans="1:30" x14ac:dyDescent="0.2">
      <c r="A4643" s="44" t="str">
        <f t="shared" si="379"/>
        <v>US Crude Financial</v>
      </c>
      <c r="B4643" s="44" t="str">
        <f t="shared" si="380"/>
        <v>US</v>
      </c>
      <c r="C4643" s="44" t="str">
        <f t="shared" si="381"/>
        <v>Crude</v>
      </c>
      <c r="D4643" s="44" t="str">
        <f t="shared" si="382"/>
        <v>Financial</v>
      </c>
      <c r="E4643" s="44">
        <f>IF(VLOOKUP(S4643,'DD-Lookup'!$J$6:$L$50,3,FALSE)="Monthly",(YEAR(AC4643)-YEAR(AB4643))*12+MONTH(AC4643)-MONTH(AB4643)+1,(AC4643-AB4643+1))</f>
        <v>1</v>
      </c>
      <c r="F4643" s="225">
        <f t="shared" si="383"/>
        <v>50000</v>
      </c>
      <c r="G4643" s="214">
        <v>1250065</v>
      </c>
      <c r="H4643" s="210">
        <v>37026.581354166665</v>
      </c>
      <c r="I4643" t="s">
        <v>3045</v>
      </c>
      <c r="M4643" t="s">
        <v>4216</v>
      </c>
      <c r="N4643" t="s">
        <v>3046</v>
      </c>
      <c r="O4643" t="s">
        <v>3047</v>
      </c>
      <c r="Q4643" s="211">
        <v>50000</v>
      </c>
      <c r="S4643" t="s">
        <v>3802</v>
      </c>
      <c r="T4643" t="s">
        <v>2685</v>
      </c>
      <c r="U4643" s="213">
        <v>28.88</v>
      </c>
      <c r="V4643" t="s">
        <v>3048</v>
      </c>
      <c r="W4643" t="s">
        <v>3049</v>
      </c>
      <c r="X4643" t="s">
        <v>3050</v>
      </c>
      <c r="Y4643" t="s">
        <v>2803</v>
      </c>
      <c r="Z4643" t="s">
        <v>4117</v>
      </c>
      <c r="AA4643" t="s">
        <v>751</v>
      </c>
      <c r="AB4643" s="210">
        <v>37043</v>
      </c>
      <c r="AC4643" s="210">
        <v>37072</v>
      </c>
    </row>
    <row r="4644" spans="1:30" x14ac:dyDescent="0.2">
      <c r="A4644" s="44" t="str">
        <f t="shared" si="379"/>
        <v xml:space="preserve"> Natural Gas Physical</v>
      </c>
      <c r="B4644" s="44" t="str">
        <f t="shared" si="380"/>
        <v/>
      </c>
      <c r="C4644" s="44" t="str">
        <f t="shared" si="381"/>
        <v>Natural Gas</v>
      </c>
      <c r="D4644" s="44" t="str">
        <f t="shared" si="382"/>
        <v>Physical</v>
      </c>
      <c r="E4644" s="44">
        <f>IF(VLOOKUP(S4644,'DD-Lookup'!$J$6:$L$50,3,FALSE)="Monthly",(YEAR(AC4644)-YEAR(AB4644))*12+MONTH(AC4644)-MONTH(AB4644)+1,(AC4644-AB4644+1))</f>
        <v>1</v>
      </c>
      <c r="F4644" s="225">
        <f t="shared" si="383"/>
        <v>10000</v>
      </c>
      <c r="G4644" s="214">
        <v>1250066</v>
      </c>
      <c r="H4644" s="210">
        <v>37026.581759259258</v>
      </c>
      <c r="I4644" t="s">
        <v>3310</v>
      </c>
      <c r="M4644" t="s">
        <v>3795</v>
      </c>
      <c r="N4644" t="s">
        <v>3623</v>
      </c>
      <c r="O4644" t="s">
        <v>3624</v>
      </c>
      <c r="Q4644" s="211">
        <v>10000</v>
      </c>
      <c r="S4644" t="s">
        <v>4320</v>
      </c>
      <c r="T4644" t="s">
        <v>3625</v>
      </c>
      <c r="U4644" s="213">
        <v>6.1849999999999996</v>
      </c>
      <c r="V4644" t="s">
        <v>488</v>
      </c>
      <c r="W4644" t="s">
        <v>3627</v>
      </c>
      <c r="X4644" t="s">
        <v>3628</v>
      </c>
      <c r="Y4644" t="s">
        <v>3280</v>
      </c>
      <c r="Z4644" t="s">
        <v>4118</v>
      </c>
      <c r="AA4644">
        <v>790982</v>
      </c>
      <c r="AB4644" s="210">
        <v>37026.875</v>
      </c>
      <c r="AC4644" s="210">
        <v>37026.875</v>
      </c>
    </row>
    <row r="4645" spans="1:30" x14ac:dyDescent="0.2">
      <c r="A4645" s="44" t="str">
        <f t="shared" si="379"/>
        <v>US Natural Gas Financial</v>
      </c>
      <c r="B4645" s="44" t="str">
        <f t="shared" si="380"/>
        <v>US</v>
      </c>
      <c r="C4645" s="44" t="str">
        <f t="shared" si="381"/>
        <v>Natural Gas</v>
      </c>
      <c r="D4645" s="44" t="str">
        <f t="shared" si="382"/>
        <v>Financial</v>
      </c>
      <c r="E4645" s="44">
        <f>IF(VLOOKUP(S4645,'DD-Lookup'!$J$6:$L$50,3,FALSE)="Monthly",(YEAR(AC4645)-YEAR(AB4645))*12+MONTH(AC4645)-MONTH(AB4645)+1,(AC4645-AB4645+1))</f>
        <v>151</v>
      </c>
      <c r="F4645" s="225">
        <f t="shared" si="383"/>
        <v>755000</v>
      </c>
      <c r="G4645" s="214">
        <v>1250067</v>
      </c>
      <c r="H4645" s="210">
        <v>37026.581817129627</v>
      </c>
      <c r="I4645" t="s">
        <v>3246</v>
      </c>
      <c r="M4645" t="s">
        <v>3795</v>
      </c>
      <c r="N4645" t="s">
        <v>3247</v>
      </c>
      <c r="O4645" t="s">
        <v>3346</v>
      </c>
      <c r="Q4645" s="211">
        <v>5000</v>
      </c>
      <c r="S4645" t="s">
        <v>3796</v>
      </c>
      <c r="T4645" t="s">
        <v>2685</v>
      </c>
      <c r="U4645" s="213">
        <v>5.03</v>
      </c>
      <c r="V4645" t="s">
        <v>1183</v>
      </c>
      <c r="W4645" t="s">
        <v>3975</v>
      </c>
      <c r="X4645" t="s">
        <v>3250</v>
      </c>
      <c r="Y4645" t="s">
        <v>2803</v>
      </c>
      <c r="Z4645" t="s">
        <v>4117</v>
      </c>
      <c r="AA4645" t="s">
        <v>752</v>
      </c>
      <c r="AB4645" s="210">
        <v>37196</v>
      </c>
      <c r="AC4645" s="210">
        <v>37346</v>
      </c>
      <c r="AD4645">
        <f>(AC4645-AB4645+1)*SUM(P4645:Q4645)</f>
        <v>755000</v>
      </c>
    </row>
    <row r="4646" spans="1:30" x14ac:dyDescent="0.2">
      <c r="A4646" s="44" t="str">
        <f t="shared" si="379"/>
        <v>US Crude Financial</v>
      </c>
      <c r="B4646" s="44" t="str">
        <f t="shared" si="380"/>
        <v>US</v>
      </c>
      <c r="C4646" s="44" t="str">
        <f t="shared" si="381"/>
        <v>Crude</v>
      </c>
      <c r="D4646" s="44" t="str">
        <f t="shared" si="382"/>
        <v>Financial</v>
      </c>
      <c r="E4646" s="44">
        <f>IF(VLOOKUP(S4646,'DD-Lookup'!$J$6:$L$50,3,FALSE)="Monthly",(YEAR(AC4646)-YEAR(AB4646))*12+MONTH(AC4646)-MONTH(AB4646)+1,(AC4646-AB4646+1))</f>
        <v>1</v>
      </c>
      <c r="F4646" s="225">
        <f t="shared" si="383"/>
        <v>50000</v>
      </c>
      <c r="G4646" s="214">
        <v>1250068</v>
      </c>
      <c r="H4646" s="210">
        <v>37026.581944444442</v>
      </c>
      <c r="I4646" t="s">
        <v>3045</v>
      </c>
      <c r="M4646" t="s">
        <v>4216</v>
      </c>
      <c r="N4646" t="s">
        <v>3046</v>
      </c>
      <c r="O4646" t="s">
        <v>3047</v>
      </c>
      <c r="P4646" s="211">
        <v>50000</v>
      </c>
      <c r="S4646" t="s">
        <v>3802</v>
      </c>
      <c r="T4646" t="s">
        <v>2685</v>
      </c>
      <c r="U4646" s="213">
        <v>28.86</v>
      </c>
      <c r="V4646" t="s">
        <v>3575</v>
      </c>
      <c r="W4646" t="s">
        <v>3049</v>
      </c>
      <c r="X4646" t="s">
        <v>3050</v>
      </c>
      <c r="Y4646" t="s">
        <v>2803</v>
      </c>
      <c r="Z4646" t="s">
        <v>4117</v>
      </c>
      <c r="AA4646" t="s">
        <v>753</v>
      </c>
      <c r="AB4646" s="210">
        <v>37043</v>
      </c>
      <c r="AC4646" s="210">
        <v>37072</v>
      </c>
    </row>
    <row r="4647" spans="1:30" x14ac:dyDescent="0.2">
      <c r="A4647" s="44" t="str">
        <f t="shared" si="379"/>
        <v>US Natural Gas Financial</v>
      </c>
      <c r="B4647" s="44" t="str">
        <f t="shared" si="380"/>
        <v>US</v>
      </c>
      <c r="C4647" s="44" t="str">
        <f t="shared" si="381"/>
        <v>Natural Gas</v>
      </c>
      <c r="D4647" s="44" t="str">
        <f t="shared" si="382"/>
        <v>Financial</v>
      </c>
      <c r="E4647" s="44">
        <f>IF(VLOOKUP(S4647,'DD-Lookup'!$J$6:$L$50,3,FALSE)="Monthly",(YEAR(AC4647)-YEAR(AB4647))*12+MONTH(AC4647)-MONTH(AB4647)+1,(AC4647-AB4647+1))</f>
        <v>15</v>
      </c>
      <c r="F4647" s="225">
        <f t="shared" si="383"/>
        <v>150000</v>
      </c>
      <c r="G4647" s="214">
        <v>1250069</v>
      </c>
      <c r="H4647" s="210">
        <v>37026.582604166666</v>
      </c>
      <c r="I4647" t="s">
        <v>3324</v>
      </c>
      <c r="M4647" t="s">
        <v>3795</v>
      </c>
      <c r="N4647" t="s">
        <v>3247</v>
      </c>
      <c r="O4647" t="s">
        <v>135</v>
      </c>
      <c r="P4647" s="211">
        <v>10000</v>
      </c>
      <c r="S4647" t="s">
        <v>3796</v>
      </c>
      <c r="T4647" t="s">
        <v>2685</v>
      </c>
      <c r="U4647" s="213">
        <v>4.5599999999999996</v>
      </c>
      <c r="V4647" t="s">
        <v>3556</v>
      </c>
      <c r="W4647" t="s">
        <v>3424</v>
      </c>
      <c r="X4647" t="s">
        <v>3425</v>
      </c>
      <c r="Y4647" t="s">
        <v>2803</v>
      </c>
      <c r="Z4647" t="s">
        <v>4117</v>
      </c>
      <c r="AA4647" t="s">
        <v>754</v>
      </c>
      <c r="AB4647" s="210">
        <v>37028.875</v>
      </c>
      <c r="AC4647" s="210">
        <v>37042.875</v>
      </c>
      <c r="AD4647">
        <f>(AC4647-AB4647+1)*SUM(P4647:Q4647)</f>
        <v>150000</v>
      </c>
    </row>
    <row r="4648" spans="1:30" x14ac:dyDescent="0.2">
      <c r="A4648" s="44" t="str">
        <f t="shared" si="379"/>
        <v>US Natural Gas Financial</v>
      </c>
      <c r="B4648" s="44" t="str">
        <f t="shared" si="380"/>
        <v>US</v>
      </c>
      <c r="C4648" s="44" t="str">
        <f t="shared" si="381"/>
        <v>Natural Gas</v>
      </c>
      <c r="D4648" s="44" t="str">
        <f t="shared" si="382"/>
        <v>Financial</v>
      </c>
      <c r="E4648" s="44">
        <f>IF(VLOOKUP(S4648,'DD-Lookup'!$J$6:$L$50,3,FALSE)="Monthly",(YEAR(AC4648)-YEAR(AB4648))*12+MONTH(AC4648)-MONTH(AB4648)+1,(AC4648-AB4648+1))</f>
        <v>30</v>
      </c>
      <c r="F4648" s="225">
        <f t="shared" si="383"/>
        <v>150000</v>
      </c>
      <c r="G4648" s="214">
        <v>1250071</v>
      </c>
      <c r="H4648" s="210">
        <v>37026.582777777781</v>
      </c>
      <c r="I4648" t="s">
        <v>3195</v>
      </c>
      <c r="M4648" t="s">
        <v>3795</v>
      </c>
      <c r="N4648" t="s">
        <v>3247</v>
      </c>
      <c r="O4648" t="s">
        <v>3248</v>
      </c>
      <c r="P4648" s="211">
        <v>5000</v>
      </c>
      <c r="S4648" t="s">
        <v>3796</v>
      </c>
      <c r="T4648" t="s">
        <v>2685</v>
      </c>
      <c r="U4648" s="213">
        <v>4.63</v>
      </c>
      <c r="V4648" t="s">
        <v>2476</v>
      </c>
      <c r="W4648" t="s">
        <v>3975</v>
      </c>
      <c r="X4648" t="s">
        <v>3250</v>
      </c>
      <c r="Y4648" t="s">
        <v>2803</v>
      </c>
      <c r="Z4648" t="s">
        <v>4117</v>
      </c>
      <c r="AA4648" t="s">
        <v>755</v>
      </c>
      <c r="AB4648" s="210">
        <v>37043.875</v>
      </c>
      <c r="AC4648" s="210">
        <v>37072.875</v>
      </c>
      <c r="AD4648">
        <f>(AC4648-AB4648+1)*SUM(P4648:Q4648)</f>
        <v>150000</v>
      </c>
    </row>
    <row r="4649" spans="1:30" x14ac:dyDescent="0.2">
      <c r="A4649" s="44" t="str">
        <f t="shared" si="379"/>
        <v>US Natural Gas Financial</v>
      </c>
      <c r="B4649" s="44" t="str">
        <f t="shared" si="380"/>
        <v>US</v>
      </c>
      <c r="C4649" s="44" t="str">
        <f t="shared" si="381"/>
        <v>Natural Gas</v>
      </c>
      <c r="D4649" s="44" t="str">
        <f t="shared" si="382"/>
        <v>Financial</v>
      </c>
      <c r="E4649" s="44">
        <f>IF(VLOOKUP(S4649,'DD-Lookup'!$J$6:$L$50,3,FALSE)="Monthly",(YEAR(AC4649)-YEAR(AB4649))*12+MONTH(AC4649)-MONTH(AB4649)+1,(AC4649-AB4649+1))</f>
        <v>15</v>
      </c>
      <c r="F4649" s="225">
        <f t="shared" si="383"/>
        <v>37500</v>
      </c>
      <c r="G4649" s="214">
        <v>1250074</v>
      </c>
      <c r="H4649" s="210">
        <v>37026.583136574074</v>
      </c>
      <c r="I4649" t="s">
        <v>3234</v>
      </c>
      <c r="M4649" t="s">
        <v>3795</v>
      </c>
      <c r="N4649" t="s">
        <v>3247</v>
      </c>
      <c r="O4649" t="s">
        <v>756</v>
      </c>
      <c r="P4649" s="211">
        <v>2500</v>
      </c>
      <c r="S4649" t="s">
        <v>3796</v>
      </c>
      <c r="T4649" t="s">
        <v>2685</v>
      </c>
      <c r="U4649" s="213">
        <v>4.4349999999999996</v>
      </c>
      <c r="V4649" t="s">
        <v>1666</v>
      </c>
      <c r="W4649" t="s">
        <v>3750</v>
      </c>
      <c r="X4649" t="s">
        <v>3751</v>
      </c>
      <c r="Y4649" t="s">
        <v>2803</v>
      </c>
      <c r="Z4649" t="s">
        <v>4117</v>
      </c>
      <c r="AA4649" t="s">
        <v>757</v>
      </c>
      <c r="AB4649" s="210">
        <v>37028.875</v>
      </c>
      <c r="AC4649" s="210">
        <v>37042.875</v>
      </c>
      <c r="AD4649">
        <f>(AC4649-AB4649+1)*SUM(P4649:Q4649)</f>
        <v>37500</v>
      </c>
    </row>
    <row r="4650" spans="1:30" x14ac:dyDescent="0.2">
      <c r="A4650" s="44" t="str">
        <f t="shared" si="379"/>
        <v>US Natural Gas Financial</v>
      </c>
      <c r="B4650" s="44" t="str">
        <f t="shared" si="380"/>
        <v>US</v>
      </c>
      <c r="C4650" s="44" t="str">
        <f t="shared" si="381"/>
        <v>Natural Gas</v>
      </c>
      <c r="D4650" s="44" t="str">
        <f t="shared" si="382"/>
        <v>Financial</v>
      </c>
      <c r="E4650" s="44">
        <f>IF(VLOOKUP(S4650,'DD-Lookup'!$J$6:$L$50,3,FALSE)="Monthly",(YEAR(AC4650)-YEAR(AB4650))*12+MONTH(AC4650)-MONTH(AB4650)+1,(AC4650-AB4650+1))</f>
        <v>30</v>
      </c>
      <c r="F4650" s="225">
        <f t="shared" si="383"/>
        <v>450000</v>
      </c>
      <c r="G4650" s="214">
        <v>1250075</v>
      </c>
      <c r="H4650" s="210">
        <v>37026.58315972222</v>
      </c>
      <c r="I4650" t="s">
        <v>3234</v>
      </c>
      <c r="M4650" t="s">
        <v>3795</v>
      </c>
      <c r="N4650" t="s">
        <v>3247</v>
      </c>
      <c r="O4650" t="s">
        <v>3248</v>
      </c>
      <c r="P4650" s="211">
        <v>15000</v>
      </c>
      <c r="S4650" t="s">
        <v>3796</v>
      </c>
      <c r="T4650" t="s">
        <v>2685</v>
      </c>
      <c r="U4650" s="213">
        <v>4.63</v>
      </c>
      <c r="V4650" t="s">
        <v>3264</v>
      </c>
      <c r="W4650" t="s">
        <v>3975</v>
      </c>
      <c r="X4650" t="s">
        <v>3250</v>
      </c>
      <c r="Y4650" t="s">
        <v>2803</v>
      </c>
      <c r="Z4650" t="s">
        <v>4117</v>
      </c>
      <c r="AA4650" t="s">
        <v>758</v>
      </c>
      <c r="AB4650" s="210">
        <v>37043.875</v>
      </c>
      <c r="AC4650" s="210">
        <v>37072.875</v>
      </c>
      <c r="AD4650">
        <f>(AC4650-AB4650+1)*SUM(P4650:Q4650)</f>
        <v>450000</v>
      </c>
    </row>
    <row r="4651" spans="1:30" x14ac:dyDescent="0.2">
      <c r="A4651" s="44" t="str">
        <f t="shared" si="379"/>
        <v>US Power Physical</v>
      </c>
      <c r="B4651" s="44" t="str">
        <f t="shared" si="380"/>
        <v>US</v>
      </c>
      <c r="C4651" s="44" t="str">
        <f t="shared" si="381"/>
        <v>Power</v>
      </c>
      <c r="D4651" s="44" t="str">
        <f t="shared" si="382"/>
        <v>Physical</v>
      </c>
      <c r="E4651" s="44">
        <f>IF(VLOOKUP(S4651,'DD-Lookup'!$J$6:$L$50,3,FALSE)="Monthly",(YEAR(AC4651)-YEAR(AB4651))*12+MONTH(AC4651)-MONTH(AB4651)+1,(AC4651-AB4651+1))</f>
        <v>92</v>
      </c>
      <c r="F4651" s="225">
        <f t="shared" si="383"/>
        <v>4600</v>
      </c>
      <c r="G4651" s="214">
        <v>1250076</v>
      </c>
      <c r="H4651" s="210">
        <v>37026.583182870374</v>
      </c>
      <c r="I4651" t="s">
        <v>3134</v>
      </c>
      <c r="M4651" t="s">
        <v>3886</v>
      </c>
      <c r="N4651" t="s">
        <v>3096</v>
      </c>
      <c r="O4651" t="s">
        <v>3141</v>
      </c>
      <c r="P4651" s="211">
        <v>50</v>
      </c>
      <c r="S4651" t="s">
        <v>3794</v>
      </c>
      <c r="T4651" t="s">
        <v>2685</v>
      </c>
      <c r="U4651" s="213">
        <v>38.5</v>
      </c>
      <c r="V4651" t="s">
        <v>3142</v>
      </c>
      <c r="W4651" t="s">
        <v>3143</v>
      </c>
      <c r="X4651" t="s">
        <v>3144</v>
      </c>
      <c r="Y4651" t="s">
        <v>3074</v>
      </c>
      <c r="Z4651" t="s">
        <v>4112</v>
      </c>
      <c r="AA4651">
        <v>611829.1</v>
      </c>
      <c r="AB4651" s="210">
        <v>37165.71597222222</v>
      </c>
      <c r="AC4651" s="210">
        <v>37256.71597222222</v>
      </c>
    </row>
    <row r="4652" spans="1:30" x14ac:dyDescent="0.2">
      <c r="A4652" s="44" t="str">
        <f t="shared" si="379"/>
        <v>US Power Physical</v>
      </c>
      <c r="B4652" s="44" t="str">
        <f t="shared" si="380"/>
        <v>US</v>
      </c>
      <c r="C4652" s="44" t="str">
        <f t="shared" si="381"/>
        <v>Power</v>
      </c>
      <c r="D4652" s="44" t="str">
        <f t="shared" si="382"/>
        <v>Physical</v>
      </c>
      <c r="E4652" s="44">
        <f>IF(VLOOKUP(S4652,'DD-Lookup'!$J$6:$L$50,3,FALSE)="Monthly",(YEAR(AC4652)-YEAR(AB4652))*12+MONTH(AC4652)-MONTH(AB4652)+1,(AC4652-AB4652+1))</f>
        <v>62</v>
      </c>
      <c r="F4652" s="225">
        <f t="shared" si="383"/>
        <v>3100</v>
      </c>
      <c r="G4652" s="214">
        <v>1250078</v>
      </c>
      <c r="H4652" s="210">
        <v>37026.584189814814</v>
      </c>
      <c r="I4652" t="s">
        <v>3086</v>
      </c>
      <c r="M4652" t="s">
        <v>3886</v>
      </c>
      <c r="N4652" t="s">
        <v>3096</v>
      </c>
      <c r="O4652" t="s">
        <v>759</v>
      </c>
      <c r="P4652" s="211">
        <v>50</v>
      </c>
      <c r="S4652" t="s">
        <v>3794</v>
      </c>
      <c r="T4652" t="s">
        <v>2685</v>
      </c>
      <c r="U4652" s="213">
        <v>109</v>
      </c>
      <c r="V4652" t="s">
        <v>3481</v>
      </c>
      <c r="W4652" t="s">
        <v>3243</v>
      </c>
      <c r="X4652" t="s">
        <v>3244</v>
      </c>
      <c r="Y4652" t="s">
        <v>3074</v>
      </c>
      <c r="Z4652" t="s">
        <v>4112</v>
      </c>
      <c r="AA4652">
        <v>611833.1</v>
      </c>
      <c r="AB4652" s="210">
        <v>37073.594444444447</v>
      </c>
      <c r="AC4652" s="210">
        <v>37134.594444444447</v>
      </c>
    </row>
    <row r="4653" spans="1:30" x14ac:dyDescent="0.2">
      <c r="A4653" s="44" t="str">
        <f t="shared" si="379"/>
        <v>US Natural Gas Financial</v>
      </c>
      <c r="B4653" s="44" t="str">
        <f t="shared" si="380"/>
        <v>US</v>
      </c>
      <c r="C4653" s="44" t="str">
        <f t="shared" si="381"/>
        <v>Natural Gas</v>
      </c>
      <c r="D4653" s="44" t="str">
        <f t="shared" si="382"/>
        <v>Financial</v>
      </c>
      <c r="E4653" s="44">
        <f>IF(VLOOKUP(S4653,'DD-Lookup'!$J$6:$L$50,3,FALSE)="Monthly",(YEAR(AC4653)-YEAR(AB4653))*12+MONTH(AC4653)-MONTH(AB4653)+1,(AC4653-AB4653+1))</f>
        <v>31</v>
      </c>
      <c r="F4653" s="225">
        <f t="shared" si="383"/>
        <v>310000</v>
      </c>
      <c r="G4653" s="214">
        <v>1250079</v>
      </c>
      <c r="H4653" s="210">
        <v>37026.58494212963</v>
      </c>
      <c r="I4653" t="s">
        <v>3822</v>
      </c>
      <c r="M4653" t="s">
        <v>3795</v>
      </c>
      <c r="N4653" t="s">
        <v>3247</v>
      </c>
      <c r="O4653" t="s">
        <v>3269</v>
      </c>
      <c r="P4653" s="211">
        <v>10000</v>
      </c>
      <c r="S4653" t="s">
        <v>3796</v>
      </c>
      <c r="T4653" t="s">
        <v>2685</v>
      </c>
      <c r="U4653" s="213">
        <v>4.76</v>
      </c>
      <c r="V4653" t="s">
        <v>535</v>
      </c>
      <c r="W4653" t="s">
        <v>3975</v>
      </c>
      <c r="X4653" t="s">
        <v>3250</v>
      </c>
      <c r="Y4653" t="s">
        <v>2803</v>
      </c>
      <c r="Z4653" t="s">
        <v>4117</v>
      </c>
      <c r="AA4653" t="s">
        <v>760</v>
      </c>
      <c r="AB4653" s="210">
        <v>37104.875</v>
      </c>
      <c r="AC4653" s="210">
        <v>37134.875</v>
      </c>
      <c r="AD4653">
        <f>(AC4653-AB4653+1)*SUM(P4653:Q4653)</f>
        <v>310000</v>
      </c>
    </row>
    <row r="4654" spans="1:30" x14ac:dyDescent="0.2">
      <c r="A4654" s="44" t="str">
        <f t="shared" si="379"/>
        <v>US Power Physical</v>
      </c>
      <c r="B4654" s="44" t="str">
        <f t="shared" si="380"/>
        <v>US</v>
      </c>
      <c r="C4654" s="44" t="str">
        <f t="shared" si="381"/>
        <v>Power</v>
      </c>
      <c r="D4654" s="44" t="str">
        <f t="shared" si="382"/>
        <v>Physical</v>
      </c>
      <c r="E4654" s="44">
        <f>IF(VLOOKUP(S4654,'DD-Lookup'!$J$6:$L$50,3,FALSE)="Monthly",(YEAR(AC4654)-YEAR(AB4654))*12+MONTH(AC4654)-MONTH(AB4654)+1,(AC4654-AB4654+1))</f>
        <v>62</v>
      </c>
      <c r="F4654" s="225">
        <f t="shared" si="383"/>
        <v>3100</v>
      </c>
      <c r="G4654" s="214">
        <v>1250086</v>
      </c>
      <c r="H4654" s="210">
        <v>37026.585648148146</v>
      </c>
      <c r="I4654" t="s">
        <v>3134</v>
      </c>
      <c r="M4654" t="s">
        <v>3886</v>
      </c>
      <c r="N4654" t="s">
        <v>3096</v>
      </c>
      <c r="O4654" t="s">
        <v>504</v>
      </c>
      <c r="P4654" s="211">
        <v>50</v>
      </c>
      <c r="S4654" t="s">
        <v>3794</v>
      </c>
      <c r="T4654" t="s">
        <v>2685</v>
      </c>
      <c r="U4654" s="213">
        <v>100</v>
      </c>
      <c r="V4654" t="s">
        <v>3142</v>
      </c>
      <c r="W4654" t="s">
        <v>3143</v>
      </c>
      <c r="X4654" t="s">
        <v>3144</v>
      </c>
      <c r="Y4654" t="s">
        <v>3074</v>
      </c>
      <c r="Z4654" t="s">
        <v>4112</v>
      </c>
      <c r="AA4654">
        <v>611835.1</v>
      </c>
      <c r="AB4654" s="210">
        <v>37073.71597222222</v>
      </c>
      <c r="AC4654" s="210">
        <v>37134.71597222222</v>
      </c>
    </row>
    <row r="4655" spans="1:30" x14ac:dyDescent="0.2">
      <c r="A4655" s="44" t="str">
        <f t="shared" si="379"/>
        <v>US Crude Financial</v>
      </c>
      <c r="B4655" s="44" t="str">
        <f t="shared" si="380"/>
        <v>US</v>
      </c>
      <c r="C4655" s="44" t="str">
        <f t="shared" si="381"/>
        <v>Crude</v>
      </c>
      <c r="D4655" s="44" t="str">
        <f t="shared" si="382"/>
        <v>Financial</v>
      </c>
      <c r="E4655" s="44">
        <f>IF(VLOOKUP(S4655,'DD-Lookup'!$J$6:$L$50,3,FALSE)="Monthly",(YEAR(AC4655)-YEAR(AB4655))*12+MONTH(AC4655)-MONTH(AB4655)+1,(AC4655-AB4655+1))</f>
        <v>12</v>
      </c>
      <c r="F4655" s="225">
        <f t="shared" si="383"/>
        <v>120000</v>
      </c>
      <c r="G4655" s="214">
        <v>1250087</v>
      </c>
      <c r="H4655" s="210">
        <v>37026.585694444446</v>
      </c>
      <c r="I4655" t="s">
        <v>3785</v>
      </c>
      <c r="M4655" t="s">
        <v>4216</v>
      </c>
      <c r="N4655" t="s">
        <v>3046</v>
      </c>
      <c r="O4655" t="s">
        <v>761</v>
      </c>
      <c r="Q4655" s="211">
        <v>10000</v>
      </c>
      <c r="S4655" t="s">
        <v>3802</v>
      </c>
      <c r="T4655" t="s">
        <v>2685</v>
      </c>
      <c r="U4655" s="213">
        <v>25.51</v>
      </c>
      <c r="V4655" t="s">
        <v>762</v>
      </c>
      <c r="W4655" t="s">
        <v>763</v>
      </c>
      <c r="X4655" t="s">
        <v>764</v>
      </c>
      <c r="Y4655" t="s">
        <v>2803</v>
      </c>
      <c r="Z4655" t="s">
        <v>4117</v>
      </c>
      <c r="AA4655" t="s">
        <v>765</v>
      </c>
      <c r="AB4655" s="210">
        <v>37257</v>
      </c>
      <c r="AC4655" s="210">
        <v>37621</v>
      </c>
    </row>
    <row r="4656" spans="1:30" x14ac:dyDescent="0.2">
      <c r="A4656" s="44" t="str">
        <f t="shared" si="379"/>
        <v>US Natural Gas Financial</v>
      </c>
      <c r="B4656" s="44" t="str">
        <f t="shared" si="380"/>
        <v>US</v>
      </c>
      <c r="C4656" s="44" t="str">
        <f t="shared" si="381"/>
        <v>Natural Gas</v>
      </c>
      <c r="D4656" s="44" t="str">
        <f t="shared" si="382"/>
        <v>Financial</v>
      </c>
      <c r="E4656" s="44">
        <f>IF(VLOOKUP(S4656,'DD-Lookup'!$J$6:$L$50,3,FALSE)="Monthly",(YEAR(AC4656)-YEAR(AB4656))*12+MONTH(AC4656)-MONTH(AB4656)+1,(AC4656-AB4656+1))</f>
        <v>15</v>
      </c>
      <c r="F4656" s="225">
        <f t="shared" si="383"/>
        <v>300000</v>
      </c>
      <c r="G4656" s="214">
        <v>1250088</v>
      </c>
      <c r="H4656" s="210">
        <v>37026.585763888892</v>
      </c>
      <c r="I4656" t="s">
        <v>3822</v>
      </c>
      <c r="M4656" t="s">
        <v>3795</v>
      </c>
      <c r="N4656" t="s">
        <v>3247</v>
      </c>
      <c r="O4656" t="s">
        <v>157</v>
      </c>
      <c r="P4656" s="211">
        <v>20000</v>
      </c>
      <c r="S4656" t="s">
        <v>3796</v>
      </c>
      <c r="T4656" t="s">
        <v>2685</v>
      </c>
      <c r="U4656" s="213">
        <v>4.5</v>
      </c>
      <c r="V4656" t="s">
        <v>2513</v>
      </c>
      <c r="W4656" t="s">
        <v>1070</v>
      </c>
      <c r="X4656" t="s">
        <v>1071</v>
      </c>
      <c r="Y4656" t="s">
        <v>2803</v>
      </c>
      <c r="Z4656" t="s">
        <v>4117</v>
      </c>
      <c r="AA4656" t="s">
        <v>766</v>
      </c>
      <c r="AB4656" s="210">
        <v>37028.875</v>
      </c>
      <c r="AC4656" s="210">
        <v>37042.875</v>
      </c>
      <c r="AD4656">
        <f>(AC4656-AB4656+1)*SUM(P4656:Q4656)</f>
        <v>300000</v>
      </c>
    </row>
    <row r="4657" spans="1:30" x14ac:dyDescent="0.2">
      <c r="A4657" s="44" t="str">
        <f t="shared" si="379"/>
        <v>US Crude Financial</v>
      </c>
      <c r="B4657" s="44" t="str">
        <f t="shared" si="380"/>
        <v>US</v>
      </c>
      <c r="C4657" s="44" t="str">
        <f t="shared" si="381"/>
        <v>Crude</v>
      </c>
      <c r="D4657" s="44" t="str">
        <f t="shared" si="382"/>
        <v>Financial</v>
      </c>
      <c r="E4657" s="44">
        <f>IF(VLOOKUP(S4657,'DD-Lookup'!$J$6:$L$50,3,FALSE)="Monthly",(YEAR(AC4657)-YEAR(AB4657))*12+MONTH(AC4657)-MONTH(AB4657)+1,(AC4657-AB4657+1))</f>
        <v>1</v>
      </c>
      <c r="F4657" s="225">
        <f t="shared" si="383"/>
        <v>50000</v>
      </c>
      <c r="G4657" s="214">
        <v>1250089</v>
      </c>
      <c r="H4657" s="210">
        <v>37026.585960648146</v>
      </c>
      <c r="I4657" t="s">
        <v>3246</v>
      </c>
      <c r="M4657" t="s">
        <v>4216</v>
      </c>
      <c r="N4657" t="s">
        <v>3046</v>
      </c>
      <c r="O4657" t="s">
        <v>3047</v>
      </c>
      <c r="Q4657" s="211">
        <v>50000</v>
      </c>
      <c r="S4657" t="s">
        <v>3802</v>
      </c>
      <c r="T4657" t="s">
        <v>2685</v>
      </c>
      <c r="U4657" s="213">
        <v>29</v>
      </c>
      <c r="V4657" t="s">
        <v>1818</v>
      </c>
      <c r="W4657" t="s">
        <v>3049</v>
      </c>
      <c r="X4657" t="s">
        <v>3050</v>
      </c>
      <c r="Y4657" t="s">
        <v>2803</v>
      </c>
      <c r="Z4657" t="s">
        <v>4117</v>
      </c>
      <c r="AA4657" t="s">
        <v>767</v>
      </c>
      <c r="AB4657" s="210">
        <v>37043</v>
      </c>
      <c r="AC4657" s="210">
        <v>37072</v>
      </c>
    </row>
    <row r="4658" spans="1:30" x14ac:dyDescent="0.2">
      <c r="A4658" s="44" t="str">
        <f t="shared" si="379"/>
        <v>US Natural Gas Financial</v>
      </c>
      <c r="B4658" s="44" t="str">
        <f t="shared" si="380"/>
        <v>US</v>
      </c>
      <c r="C4658" s="44" t="str">
        <f t="shared" si="381"/>
        <v>Natural Gas</v>
      </c>
      <c r="D4658" s="44" t="str">
        <f t="shared" si="382"/>
        <v>Financial</v>
      </c>
      <c r="E4658" s="44">
        <f>IF(VLOOKUP(S4658,'DD-Lookup'!$J$6:$L$50,3,FALSE)="Monthly",(YEAR(AC4658)-YEAR(AB4658))*12+MONTH(AC4658)-MONTH(AB4658)+1,(AC4658-AB4658+1))</f>
        <v>30</v>
      </c>
      <c r="F4658" s="225">
        <f t="shared" si="383"/>
        <v>450000</v>
      </c>
      <c r="G4658" s="214">
        <v>1250090</v>
      </c>
      <c r="H4658" s="210">
        <v>37026.586006944446</v>
      </c>
      <c r="I4658" t="s">
        <v>3318</v>
      </c>
      <c r="M4658" t="s">
        <v>3795</v>
      </c>
      <c r="N4658" t="s">
        <v>3247</v>
      </c>
      <c r="O4658" t="s">
        <v>3248</v>
      </c>
      <c r="P4658" s="211">
        <v>15000</v>
      </c>
      <c r="S4658" t="s">
        <v>3796</v>
      </c>
      <c r="T4658" t="s">
        <v>2685</v>
      </c>
      <c r="U4658" s="213">
        <v>4.625</v>
      </c>
      <c r="V4658" t="s">
        <v>3319</v>
      </c>
      <c r="W4658" t="s">
        <v>3975</v>
      </c>
      <c r="X4658" t="s">
        <v>3250</v>
      </c>
      <c r="Y4658" t="s">
        <v>2803</v>
      </c>
      <c r="Z4658" t="s">
        <v>4117</v>
      </c>
      <c r="AA4658" t="s">
        <v>768</v>
      </c>
      <c r="AB4658" s="210">
        <v>37043.875</v>
      </c>
      <c r="AC4658" s="210">
        <v>37072.875</v>
      </c>
      <c r="AD4658">
        <f>(AC4658-AB4658+1)*SUM(P4658:Q4658)</f>
        <v>450000</v>
      </c>
    </row>
    <row r="4659" spans="1:30" x14ac:dyDescent="0.2">
      <c r="A4659" s="44" t="str">
        <f t="shared" si="379"/>
        <v>US Natural Gas Financial</v>
      </c>
      <c r="B4659" s="44" t="str">
        <f t="shared" si="380"/>
        <v>US</v>
      </c>
      <c r="C4659" s="44" t="str">
        <f t="shared" si="381"/>
        <v>Natural Gas</v>
      </c>
      <c r="D4659" s="44" t="str">
        <f t="shared" si="382"/>
        <v>Financial</v>
      </c>
      <c r="E4659" s="44">
        <f>IF(VLOOKUP(S4659,'DD-Lookup'!$J$6:$L$50,3,FALSE)="Monthly",(YEAR(AC4659)-YEAR(AB4659))*12+MONTH(AC4659)-MONTH(AB4659)+1,(AC4659-AB4659+1))</f>
        <v>31</v>
      </c>
      <c r="F4659" s="225">
        <f t="shared" si="383"/>
        <v>3100</v>
      </c>
      <c r="G4659" s="214">
        <v>1250092</v>
      </c>
      <c r="H4659" s="210">
        <v>37026.586215277777</v>
      </c>
      <c r="I4659" t="s">
        <v>3524</v>
      </c>
      <c r="M4659" t="s">
        <v>3795</v>
      </c>
      <c r="N4659" t="s">
        <v>1213</v>
      </c>
      <c r="O4659" t="s">
        <v>385</v>
      </c>
      <c r="Q4659" s="211">
        <v>100</v>
      </c>
      <c r="S4659" t="s">
        <v>1215</v>
      </c>
      <c r="T4659" t="s">
        <v>2685</v>
      </c>
      <c r="U4659" s="213">
        <v>0.16250000000000001</v>
      </c>
      <c r="V4659" t="s">
        <v>386</v>
      </c>
      <c r="W4659" t="s">
        <v>1216</v>
      </c>
      <c r="X4659" t="s">
        <v>1217</v>
      </c>
      <c r="Y4659" t="s">
        <v>2803</v>
      </c>
      <c r="Z4659" t="s">
        <v>4117</v>
      </c>
      <c r="AA4659" t="s">
        <v>769</v>
      </c>
      <c r="AB4659" s="210">
        <v>37073</v>
      </c>
      <c r="AC4659" s="210">
        <v>37103</v>
      </c>
      <c r="AD4659">
        <f>(AC4659-AB4659+1)*SUM(P4659:Q4659)</f>
        <v>3100</v>
      </c>
    </row>
    <row r="4660" spans="1:30" x14ac:dyDescent="0.2">
      <c r="A4660" s="44" t="str">
        <f t="shared" si="379"/>
        <v>US Natural Gas Physical</v>
      </c>
      <c r="B4660" s="44" t="str">
        <f t="shared" si="380"/>
        <v>US</v>
      </c>
      <c r="C4660" s="44" t="str">
        <f t="shared" si="381"/>
        <v>Natural Gas</v>
      </c>
      <c r="D4660" s="44" t="str">
        <f t="shared" si="382"/>
        <v>Physical</v>
      </c>
      <c r="E4660" s="44">
        <f>IF(VLOOKUP(S4660,'DD-Lookup'!$J$6:$L$50,3,FALSE)="Monthly",(YEAR(AC4660)-YEAR(AB4660))*12+MONTH(AC4660)-MONTH(AB4660)+1,(AC4660-AB4660+1))</f>
        <v>1</v>
      </c>
      <c r="F4660" s="225">
        <f t="shared" si="383"/>
        <v>10000</v>
      </c>
      <c r="G4660" s="214">
        <v>1250095</v>
      </c>
      <c r="H4660" s="210">
        <v>37026.586238425924</v>
      </c>
      <c r="I4660" t="s">
        <v>1131</v>
      </c>
      <c r="M4660" t="s">
        <v>3795</v>
      </c>
      <c r="N4660" t="s">
        <v>3275</v>
      </c>
      <c r="O4660" t="s">
        <v>399</v>
      </c>
      <c r="P4660" s="211">
        <v>10000</v>
      </c>
      <c r="S4660" t="s">
        <v>3796</v>
      </c>
      <c r="T4660" t="s">
        <v>2685</v>
      </c>
      <c r="U4660" s="213">
        <v>4.57</v>
      </c>
      <c r="V4660" t="s">
        <v>1411</v>
      </c>
      <c r="W4660" t="s">
        <v>3459</v>
      </c>
      <c r="X4660" t="s">
        <v>3460</v>
      </c>
      <c r="Y4660" t="s">
        <v>3280</v>
      </c>
      <c r="Z4660" t="s">
        <v>4117</v>
      </c>
      <c r="AA4660">
        <v>790986</v>
      </c>
      <c r="AB4660" s="210">
        <v>37028.875</v>
      </c>
      <c r="AC4660" s="210">
        <v>37028.875</v>
      </c>
    </row>
    <row r="4661" spans="1:30" x14ac:dyDescent="0.2">
      <c r="A4661" s="44" t="str">
        <f t="shared" si="379"/>
        <v>US Natural Gas Financial</v>
      </c>
      <c r="B4661" s="44" t="str">
        <f t="shared" si="380"/>
        <v>US</v>
      </c>
      <c r="C4661" s="44" t="str">
        <f t="shared" si="381"/>
        <v>Natural Gas</v>
      </c>
      <c r="D4661" s="44" t="str">
        <f t="shared" si="382"/>
        <v>Financial</v>
      </c>
      <c r="E4661" s="44">
        <f>IF(VLOOKUP(S4661,'DD-Lookup'!$J$6:$L$50,3,FALSE)="Monthly",(YEAR(AC4661)-YEAR(AB4661))*12+MONTH(AC4661)-MONTH(AB4661)+1,(AC4661-AB4661+1))</f>
        <v>30</v>
      </c>
      <c r="F4661" s="225">
        <f t="shared" si="383"/>
        <v>3000</v>
      </c>
      <c r="G4661" s="214">
        <v>1250096</v>
      </c>
      <c r="H4661" s="210">
        <v>37026.586342592593</v>
      </c>
      <c r="I4661" t="s">
        <v>3822</v>
      </c>
      <c r="M4661" t="s">
        <v>3795</v>
      </c>
      <c r="N4661" t="s">
        <v>1485</v>
      </c>
      <c r="O4661" t="s">
        <v>770</v>
      </c>
      <c r="P4661" s="211">
        <v>100</v>
      </c>
      <c r="S4661" t="s">
        <v>1215</v>
      </c>
      <c r="T4661" t="s">
        <v>2685</v>
      </c>
      <c r="U4661" s="213">
        <v>6.5000000000000002E-2</v>
      </c>
      <c r="V4661" t="s">
        <v>358</v>
      </c>
      <c r="W4661" t="s">
        <v>1216</v>
      </c>
      <c r="X4661" t="s">
        <v>1217</v>
      </c>
      <c r="Y4661" t="s">
        <v>2803</v>
      </c>
      <c r="Z4661" t="s">
        <v>4117</v>
      </c>
      <c r="AA4661" t="s">
        <v>771</v>
      </c>
      <c r="AB4661" s="210">
        <v>37043</v>
      </c>
      <c r="AC4661" s="210">
        <v>37072</v>
      </c>
      <c r="AD4661">
        <f>(AC4661-AB4661+1)*SUM(P4661:Q4661)</f>
        <v>3000</v>
      </c>
    </row>
    <row r="4662" spans="1:30" x14ac:dyDescent="0.2">
      <c r="A4662" s="44" t="str">
        <f t="shared" si="379"/>
        <v xml:space="preserve"> Natural Gas Physical</v>
      </c>
      <c r="B4662" s="44" t="str">
        <f t="shared" si="380"/>
        <v/>
      </c>
      <c r="C4662" s="44" t="str">
        <f t="shared" si="381"/>
        <v>Natural Gas</v>
      </c>
      <c r="D4662" s="44" t="str">
        <f t="shared" si="382"/>
        <v>Physical</v>
      </c>
      <c r="E4662" s="44">
        <f>IF(VLOOKUP(S4662,'DD-Lookup'!$J$6:$L$50,3,FALSE)="Monthly",(YEAR(AC4662)-YEAR(AB4662))*12+MONTH(AC4662)-MONTH(AB4662)+1,(AC4662-AB4662+1))</f>
        <v>1</v>
      </c>
      <c r="F4662" s="225">
        <f t="shared" si="383"/>
        <v>5000</v>
      </c>
      <c r="G4662" s="214">
        <v>1250098</v>
      </c>
      <c r="H4662" s="210">
        <v>37026.586412037039</v>
      </c>
      <c r="I4662" t="s">
        <v>1722</v>
      </c>
      <c r="M4662" t="s">
        <v>3795</v>
      </c>
      <c r="N4662" t="s">
        <v>3623</v>
      </c>
      <c r="O4662" t="s">
        <v>1454</v>
      </c>
      <c r="P4662" s="211">
        <v>5000</v>
      </c>
      <c r="S4662" t="s">
        <v>4320</v>
      </c>
      <c r="T4662" t="s">
        <v>3625</v>
      </c>
      <c r="U4662" s="213">
        <v>6.1849999999999996</v>
      </c>
      <c r="V4662" t="s">
        <v>1723</v>
      </c>
      <c r="W4662" t="s">
        <v>3627</v>
      </c>
      <c r="X4662" t="s">
        <v>3628</v>
      </c>
      <c r="Y4662" t="s">
        <v>3280</v>
      </c>
      <c r="Z4662" t="s">
        <v>4118</v>
      </c>
      <c r="AA4662">
        <v>790987</v>
      </c>
      <c r="AB4662" s="210">
        <v>37027.875</v>
      </c>
      <c r="AC4662" s="210">
        <v>37027.875</v>
      </c>
    </row>
    <row r="4663" spans="1:30" x14ac:dyDescent="0.2">
      <c r="A4663" s="44" t="str">
        <f t="shared" si="379"/>
        <v>US Crude Financial</v>
      </c>
      <c r="B4663" s="44" t="str">
        <f t="shared" si="380"/>
        <v>US</v>
      </c>
      <c r="C4663" s="44" t="str">
        <f t="shared" si="381"/>
        <v>Crude</v>
      </c>
      <c r="D4663" s="44" t="str">
        <f t="shared" si="382"/>
        <v>Financial</v>
      </c>
      <c r="E4663" s="44">
        <f>IF(VLOOKUP(S4663,'DD-Lookup'!$J$6:$L$50,3,FALSE)="Monthly",(YEAR(AC4663)-YEAR(AB4663))*12+MONTH(AC4663)-MONTH(AB4663)+1,(AC4663-AB4663+1))</f>
        <v>1</v>
      </c>
      <c r="F4663" s="225">
        <f t="shared" si="383"/>
        <v>50000</v>
      </c>
      <c r="G4663" s="214">
        <v>1250099</v>
      </c>
      <c r="H4663" s="210">
        <v>37026.586423611108</v>
      </c>
      <c r="I4663" t="s">
        <v>3045</v>
      </c>
      <c r="M4663" t="s">
        <v>4216</v>
      </c>
      <c r="N4663" t="s">
        <v>3046</v>
      </c>
      <c r="O4663" t="s">
        <v>3047</v>
      </c>
      <c r="P4663" s="211">
        <v>50000</v>
      </c>
      <c r="S4663" t="s">
        <v>3802</v>
      </c>
      <c r="T4663" t="s">
        <v>2685</v>
      </c>
      <c r="U4663" s="213">
        <v>29.02</v>
      </c>
      <c r="V4663" t="s">
        <v>3575</v>
      </c>
      <c r="W4663" t="s">
        <v>3049</v>
      </c>
      <c r="X4663" t="s">
        <v>3050</v>
      </c>
      <c r="Y4663" t="s">
        <v>2803</v>
      </c>
      <c r="Z4663" t="s">
        <v>4117</v>
      </c>
      <c r="AA4663" t="s">
        <v>772</v>
      </c>
      <c r="AB4663" s="210">
        <v>37043</v>
      </c>
      <c r="AC4663" s="210">
        <v>37072</v>
      </c>
    </row>
    <row r="4664" spans="1:30" x14ac:dyDescent="0.2">
      <c r="A4664" s="44" t="str">
        <f t="shared" si="379"/>
        <v>US Natural Gas Financial</v>
      </c>
      <c r="B4664" s="44" t="str">
        <f t="shared" si="380"/>
        <v>US</v>
      </c>
      <c r="C4664" s="44" t="str">
        <f t="shared" si="381"/>
        <v>Natural Gas</v>
      </c>
      <c r="D4664" s="44" t="str">
        <f t="shared" si="382"/>
        <v>Financial</v>
      </c>
      <c r="E4664" s="44">
        <f>IF(VLOOKUP(S4664,'DD-Lookup'!$J$6:$L$50,3,FALSE)="Monthly",(YEAR(AC4664)-YEAR(AB4664))*12+MONTH(AC4664)-MONTH(AB4664)+1,(AC4664-AB4664+1))</f>
        <v>30</v>
      </c>
      <c r="F4664" s="225">
        <f t="shared" si="383"/>
        <v>150000</v>
      </c>
      <c r="G4664" s="214">
        <v>1250100</v>
      </c>
      <c r="H4664" s="210">
        <v>37026.586527777778</v>
      </c>
      <c r="I4664" t="s">
        <v>3234</v>
      </c>
      <c r="M4664" t="s">
        <v>3795</v>
      </c>
      <c r="N4664" t="s">
        <v>3247</v>
      </c>
      <c r="O4664" t="s">
        <v>773</v>
      </c>
      <c r="P4664" s="211">
        <v>5000</v>
      </c>
      <c r="S4664" t="s">
        <v>3796</v>
      </c>
      <c r="T4664" t="s">
        <v>2685</v>
      </c>
      <c r="U4664" s="213">
        <v>-5.0000000000000001E-3</v>
      </c>
      <c r="V4664" t="s">
        <v>3360</v>
      </c>
      <c r="W4664" t="s">
        <v>3685</v>
      </c>
      <c r="X4664" t="s">
        <v>3686</v>
      </c>
      <c r="Y4664" t="s">
        <v>2803</v>
      </c>
      <c r="Z4664" t="s">
        <v>4117</v>
      </c>
      <c r="AA4664" t="s">
        <v>774</v>
      </c>
      <c r="AB4664" s="210">
        <v>37043.875</v>
      </c>
      <c r="AC4664" s="210">
        <v>37072.875</v>
      </c>
      <c r="AD4664">
        <f t="shared" ref="AD4664:AD4672" si="385">(AC4664-AB4664+1)*SUM(P4664:Q4664)</f>
        <v>150000</v>
      </c>
    </row>
    <row r="4665" spans="1:30" x14ac:dyDescent="0.2">
      <c r="A4665" s="44" t="str">
        <f t="shared" si="379"/>
        <v>US Natural Gas Financial</v>
      </c>
      <c r="B4665" s="44" t="str">
        <f t="shared" si="380"/>
        <v>US</v>
      </c>
      <c r="C4665" s="44" t="str">
        <f t="shared" si="381"/>
        <v>Natural Gas</v>
      </c>
      <c r="D4665" s="44" t="str">
        <f t="shared" si="382"/>
        <v>Financial</v>
      </c>
      <c r="E4665" s="44">
        <f>IF(VLOOKUP(S4665,'DD-Lookup'!$J$6:$L$50,3,FALSE)="Monthly",(YEAR(AC4665)-YEAR(AB4665))*12+MONTH(AC4665)-MONTH(AB4665)+1,(AC4665-AB4665+1))</f>
        <v>30</v>
      </c>
      <c r="F4665" s="225">
        <f t="shared" si="383"/>
        <v>450000</v>
      </c>
      <c r="G4665" s="214">
        <v>1250104</v>
      </c>
      <c r="H4665" s="210">
        <v>37026.587256944447</v>
      </c>
      <c r="I4665" t="s">
        <v>3045</v>
      </c>
      <c r="M4665" t="s">
        <v>3795</v>
      </c>
      <c r="N4665" t="s">
        <v>3247</v>
      </c>
      <c r="O4665" t="s">
        <v>3248</v>
      </c>
      <c r="Q4665" s="211">
        <v>15000</v>
      </c>
      <c r="S4665" t="s">
        <v>3796</v>
      </c>
      <c r="T4665" t="s">
        <v>2685</v>
      </c>
      <c r="U4665" s="213">
        <v>4.6399999999999997</v>
      </c>
      <c r="V4665" t="s">
        <v>1548</v>
      </c>
      <c r="W4665" t="s">
        <v>3975</v>
      </c>
      <c r="X4665" t="s">
        <v>3250</v>
      </c>
      <c r="Y4665" t="s">
        <v>2803</v>
      </c>
      <c r="Z4665" t="s">
        <v>4117</v>
      </c>
      <c r="AA4665" t="s">
        <v>775</v>
      </c>
      <c r="AB4665" s="210">
        <v>37043.875</v>
      </c>
      <c r="AC4665" s="210">
        <v>37072.875</v>
      </c>
      <c r="AD4665">
        <f t="shared" si="385"/>
        <v>450000</v>
      </c>
    </row>
    <row r="4666" spans="1:30" x14ac:dyDescent="0.2">
      <c r="A4666" s="44" t="str">
        <f t="shared" si="379"/>
        <v>US Natural Gas Financial</v>
      </c>
      <c r="B4666" s="44" t="str">
        <f t="shared" si="380"/>
        <v>US</v>
      </c>
      <c r="C4666" s="44" t="str">
        <f t="shared" si="381"/>
        <v>Natural Gas</v>
      </c>
      <c r="D4666" s="44" t="str">
        <f t="shared" si="382"/>
        <v>Financial</v>
      </c>
      <c r="E4666" s="44">
        <f>IF(VLOOKUP(S4666,'DD-Lookup'!$J$6:$L$50,3,FALSE)="Monthly",(YEAR(AC4666)-YEAR(AB4666))*12+MONTH(AC4666)-MONTH(AB4666)+1,(AC4666-AB4666+1))</f>
        <v>153</v>
      </c>
      <c r="F4666" s="225">
        <f t="shared" si="383"/>
        <v>765000</v>
      </c>
      <c r="G4666" s="214">
        <v>1250105</v>
      </c>
      <c r="H4666" s="210">
        <v>37026.587476851855</v>
      </c>
      <c r="I4666" t="s">
        <v>3310</v>
      </c>
      <c r="M4666" t="s">
        <v>3795</v>
      </c>
      <c r="N4666" t="s">
        <v>3247</v>
      </c>
      <c r="O4666" t="s">
        <v>3430</v>
      </c>
      <c r="Q4666" s="211">
        <v>5000</v>
      </c>
      <c r="S4666" t="s">
        <v>3796</v>
      </c>
      <c r="T4666" t="s">
        <v>2685</v>
      </c>
      <c r="U4666" s="213">
        <v>4.7450000000000001</v>
      </c>
      <c r="V4666" t="s">
        <v>776</v>
      </c>
      <c r="W4666" t="s">
        <v>3975</v>
      </c>
      <c r="X4666" t="s">
        <v>3250</v>
      </c>
      <c r="Y4666" t="s">
        <v>2803</v>
      </c>
      <c r="Z4666" t="s">
        <v>4117</v>
      </c>
      <c r="AA4666" t="s">
        <v>777</v>
      </c>
      <c r="AB4666" s="210">
        <v>37043</v>
      </c>
      <c r="AC4666" s="210">
        <v>37195</v>
      </c>
      <c r="AD4666">
        <f t="shared" si="385"/>
        <v>765000</v>
      </c>
    </row>
    <row r="4667" spans="1:30" x14ac:dyDescent="0.2">
      <c r="A4667" s="44" t="str">
        <f t="shared" si="379"/>
        <v>US Natural Gas Financial</v>
      </c>
      <c r="B4667" s="44" t="str">
        <f t="shared" si="380"/>
        <v>US</v>
      </c>
      <c r="C4667" s="44" t="str">
        <f t="shared" si="381"/>
        <v>Natural Gas</v>
      </c>
      <c r="D4667" s="44" t="str">
        <f t="shared" si="382"/>
        <v>Financial</v>
      </c>
      <c r="E4667" s="44">
        <f>IF(VLOOKUP(S4667,'DD-Lookup'!$J$6:$L$50,3,FALSE)="Monthly",(YEAR(AC4667)-YEAR(AB4667))*12+MONTH(AC4667)-MONTH(AB4667)+1,(AC4667-AB4667+1))</f>
        <v>30</v>
      </c>
      <c r="F4667" s="225">
        <f t="shared" si="383"/>
        <v>150000</v>
      </c>
      <c r="G4667" s="214">
        <v>1250106</v>
      </c>
      <c r="H4667" s="210">
        <v>37026.587604166663</v>
      </c>
      <c r="I4667" t="s">
        <v>1556</v>
      </c>
      <c r="M4667" t="s">
        <v>3795</v>
      </c>
      <c r="N4667" t="s">
        <v>3247</v>
      </c>
      <c r="O4667" t="s">
        <v>3248</v>
      </c>
      <c r="Q4667" s="211">
        <v>5000</v>
      </c>
      <c r="S4667" t="s">
        <v>3796</v>
      </c>
      <c r="T4667" t="s">
        <v>2685</v>
      </c>
      <c r="U4667" s="213">
        <v>4.6449999999999996</v>
      </c>
      <c r="V4667" t="s">
        <v>1557</v>
      </c>
      <c r="W4667" t="s">
        <v>3975</v>
      </c>
      <c r="X4667" t="s">
        <v>3250</v>
      </c>
      <c r="Y4667" t="s">
        <v>2803</v>
      </c>
      <c r="Z4667" t="s">
        <v>4117</v>
      </c>
      <c r="AA4667" t="s">
        <v>778</v>
      </c>
      <c r="AB4667" s="210">
        <v>37043.875</v>
      </c>
      <c r="AC4667" s="210">
        <v>37072.875</v>
      </c>
      <c r="AD4667">
        <f t="shared" si="385"/>
        <v>150000</v>
      </c>
    </row>
    <row r="4668" spans="1:30" x14ac:dyDescent="0.2">
      <c r="A4668" s="44" t="str">
        <f t="shared" si="379"/>
        <v>US Natural Gas Financial</v>
      </c>
      <c r="B4668" s="44" t="str">
        <f t="shared" si="380"/>
        <v>US</v>
      </c>
      <c r="C4668" s="44" t="str">
        <f t="shared" si="381"/>
        <v>Natural Gas</v>
      </c>
      <c r="D4668" s="44" t="str">
        <f t="shared" si="382"/>
        <v>Financial</v>
      </c>
      <c r="E4668" s="44">
        <f>IF(VLOOKUP(S4668,'DD-Lookup'!$J$6:$L$50,3,FALSE)="Monthly",(YEAR(AC4668)-YEAR(AB4668))*12+MONTH(AC4668)-MONTH(AB4668)+1,(AC4668-AB4668+1))</f>
        <v>151</v>
      </c>
      <c r="F4668" s="225">
        <f t="shared" si="383"/>
        <v>755000</v>
      </c>
      <c r="G4668" s="214">
        <v>1250107</v>
      </c>
      <c r="H4668" s="210">
        <v>37026.587604166663</v>
      </c>
      <c r="I4668" t="s">
        <v>3246</v>
      </c>
      <c r="M4668" t="s">
        <v>3795</v>
      </c>
      <c r="N4668" t="s">
        <v>3247</v>
      </c>
      <c r="O4668" t="s">
        <v>3346</v>
      </c>
      <c r="Q4668" s="211">
        <v>5000</v>
      </c>
      <c r="S4668" t="s">
        <v>3796</v>
      </c>
      <c r="T4668" t="s">
        <v>2685</v>
      </c>
      <c r="U4668" s="213">
        <v>5.04</v>
      </c>
      <c r="V4668" t="s">
        <v>1470</v>
      </c>
      <c r="W4668" t="s">
        <v>3975</v>
      </c>
      <c r="X4668" t="s">
        <v>3250</v>
      </c>
      <c r="Y4668" t="s">
        <v>2803</v>
      </c>
      <c r="Z4668" t="s">
        <v>4117</v>
      </c>
      <c r="AA4668" t="s">
        <v>779</v>
      </c>
      <c r="AB4668" s="210">
        <v>37196</v>
      </c>
      <c r="AC4668" s="210">
        <v>37346</v>
      </c>
      <c r="AD4668">
        <f t="shared" si="385"/>
        <v>755000</v>
      </c>
    </row>
    <row r="4669" spans="1:30" x14ac:dyDescent="0.2">
      <c r="A4669" s="44" t="str">
        <f t="shared" si="379"/>
        <v>US Natural Gas Financial</v>
      </c>
      <c r="B4669" s="44" t="str">
        <f t="shared" si="380"/>
        <v>US</v>
      </c>
      <c r="C4669" s="44" t="str">
        <f t="shared" si="381"/>
        <v>Natural Gas</v>
      </c>
      <c r="D4669" s="44" t="str">
        <f t="shared" si="382"/>
        <v>Financial</v>
      </c>
      <c r="E4669" s="44">
        <f>IF(VLOOKUP(S4669,'DD-Lookup'!$J$6:$L$50,3,FALSE)="Monthly",(YEAR(AC4669)-YEAR(AB4669))*12+MONTH(AC4669)-MONTH(AB4669)+1,(AC4669-AB4669+1))</f>
        <v>30</v>
      </c>
      <c r="F4669" s="225">
        <f t="shared" si="383"/>
        <v>150000</v>
      </c>
      <c r="G4669" s="214">
        <v>1250108</v>
      </c>
      <c r="H4669" s="210">
        <v>37026.587650462963</v>
      </c>
      <c r="I4669" t="s">
        <v>3246</v>
      </c>
      <c r="M4669" t="s">
        <v>3795</v>
      </c>
      <c r="N4669" t="s">
        <v>3247</v>
      </c>
      <c r="O4669" t="s">
        <v>3248</v>
      </c>
      <c r="Q4669" s="211">
        <v>5000</v>
      </c>
      <c r="S4669" t="s">
        <v>3796</v>
      </c>
      <c r="T4669" t="s">
        <v>2685</v>
      </c>
      <c r="U4669" s="213">
        <v>4.6449999999999996</v>
      </c>
      <c r="V4669" t="s">
        <v>3249</v>
      </c>
      <c r="W4669" t="s">
        <v>3975</v>
      </c>
      <c r="X4669" t="s">
        <v>3250</v>
      </c>
      <c r="Y4669" t="s">
        <v>2803</v>
      </c>
      <c r="Z4669" t="s">
        <v>4117</v>
      </c>
      <c r="AA4669" t="s">
        <v>780</v>
      </c>
      <c r="AB4669" s="210">
        <v>37043.875</v>
      </c>
      <c r="AC4669" s="210">
        <v>37072.875</v>
      </c>
      <c r="AD4669">
        <f t="shared" si="385"/>
        <v>150000</v>
      </c>
    </row>
    <row r="4670" spans="1:30" x14ac:dyDescent="0.2">
      <c r="A4670" s="44" t="str">
        <f t="shared" si="379"/>
        <v>US Natural Gas Financial</v>
      </c>
      <c r="B4670" s="44" t="str">
        <f t="shared" si="380"/>
        <v>US</v>
      </c>
      <c r="C4670" s="44" t="str">
        <f t="shared" si="381"/>
        <v>Natural Gas</v>
      </c>
      <c r="D4670" s="44" t="str">
        <f t="shared" si="382"/>
        <v>Financial</v>
      </c>
      <c r="E4670" s="44">
        <f>IF(VLOOKUP(S4670,'DD-Lookup'!$J$6:$L$50,3,FALSE)="Monthly",(YEAR(AC4670)-YEAR(AB4670))*12+MONTH(AC4670)-MONTH(AB4670)+1,(AC4670-AB4670+1))</f>
        <v>30</v>
      </c>
      <c r="F4670" s="225">
        <f t="shared" si="383"/>
        <v>150000</v>
      </c>
      <c r="G4670" s="214">
        <v>1250109</v>
      </c>
      <c r="H4670" s="210">
        <v>37026.587708333333</v>
      </c>
      <c r="I4670" t="s">
        <v>3045</v>
      </c>
      <c r="M4670" t="s">
        <v>3795</v>
      </c>
      <c r="N4670" t="s">
        <v>3247</v>
      </c>
      <c r="O4670" t="s">
        <v>3248</v>
      </c>
      <c r="Q4670" s="211">
        <v>5000</v>
      </c>
      <c r="S4670" t="s">
        <v>3796</v>
      </c>
      <c r="T4670" t="s">
        <v>2685</v>
      </c>
      <c r="U4670" s="213">
        <v>4.6449999999999996</v>
      </c>
      <c r="V4670" t="s">
        <v>1548</v>
      </c>
      <c r="W4670" t="s">
        <v>3975</v>
      </c>
      <c r="X4670" t="s">
        <v>3250</v>
      </c>
      <c r="Y4670" t="s">
        <v>2803</v>
      </c>
      <c r="Z4670" t="s">
        <v>4117</v>
      </c>
      <c r="AA4670" t="s">
        <v>781</v>
      </c>
      <c r="AB4670" s="210">
        <v>37043.875</v>
      </c>
      <c r="AC4670" s="210">
        <v>37072.875</v>
      </c>
      <c r="AD4670">
        <f t="shared" si="385"/>
        <v>150000</v>
      </c>
    </row>
    <row r="4671" spans="1:30" x14ac:dyDescent="0.2">
      <c r="A4671" s="44" t="str">
        <f t="shared" si="379"/>
        <v>US Natural Gas Financial</v>
      </c>
      <c r="B4671" s="44" t="str">
        <f t="shared" si="380"/>
        <v>US</v>
      </c>
      <c r="C4671" s="44" t="str">
        <f t="shared" si="381"/>
        <v>Natural Gas</v>
      </c>
      <c r="D4671" s="44" t="str">
        <f t="shared" si="382"/>
        <v>Financial</v>
      </c>
      <c r="E4671" s="44">
        <f>IF(VLOOKUP(S4671,'DD-Lookup'!$J$6:$L$50,3,FALSE)="Monthly",(YEAR(AC4671)-YEAR(AB4671))*12+MONTH(AC4671)-MONTH(AB4671)+1,(AC4671-AB4671+1))</f>
        <v>30</v>
      </c>
      <c r="F4671" s="225">
        <f t="shared" si="383"/>
        <v>450000</v>
      </c>
      <c r="G4671" s="214">
        <v>1250110</v>
      </c>
      <c r="H4671" s="210">
        <v>37026.587812500002</v>
      </c>
      <c r="I4671" t="s">
        <v>1630</v>
      </c>
      <c r="M4671" t="s">
        <v>3795</v>
      </c>
      <c r="N4671" t="s">
        <v>3247</v>
      </c>
      <c r="O4671" t="s">
        <v>3248</v>
      </c>
      <c r="Q4671" s="211">
        <v>15000</v>
      </c>
      <c r="S4671" t="s">
        <v>3796</v>
      </c>
      <c r="T4671" t="s">
        <v>2685</v>
      </c>
      <c r="U4671" s="213">
        <v>4.6500000000000004</v>
      </c>
      <c r="V4671" t="s">
        <v>1631</v>
      </c>
      <c r="W4671" t="s">
        <v>3975</v>
      </c>
      <c r="X4671" t="s">
        <v>3250</v>
      </c>
      <c r="Y4671" t="s">
        <v>2803</v>
      </c>
      <c r="Z4671" t="s">
        <v>4117</v>
      </c>
      <c r="AA4671" t="s">
        <v>782</v>
      </c>
      <c r="AB4671" s="210">
        <v>37043.875</v>
      </c>
      <c r="AC4671" s="210">
        <v>37072.875</v>
      </c>
      <c r="AD4671">
        <f t="shared" si="385"/>
        <v>450000</v>
      </c>
    </row>
    <row r="4672" spans="1:30" x14ac:dyDescent="0.2">
      <c r="A4672" s="44" t="str">
        <f t="shared" si="379"/>
        <v>US Natural Gas Financial</v>
      </c>
      <c r="B4672" s="44" t="str">
        <f t="shared" si="380"/>
        <v>US</v>
      </c>
      <c r="C4672" s="44" t="str">
        <f t="shared" si="381"/>
        <v>Natural Gas</v>
      </c>
      <c r="D4672" s="44" t="str">
        <f t="shared" si="382"/>
        <v>Financial</v>
      </c>
      <c r="E4672" s="44">
        <f>IF(VLOOKUP(S4672,'DD-Lookup'!$J$6:$L$50,3,FALSE)="Monthly",(YEAR(AC4672)-YEAR(AB4672))*12+MONTH(AC4672)-MONTH(AB4672)+1,(AC4672-AB4672+1))</f>
        <v>30</v>
      </c>
      <c r="F4672" s="225">
        <f t="shared" si="383"/>
        <v>300000</v>
      </c>
      <c r="G4672" s="214">
        <v>1250111</v>
      </c>
      <c r="H4672" s="210">
        <v>37026.588078703702</v>
      </c>
      <c r="I4672" t="s">
        <v>3195</v>
      </c>
      <c r="M4672" t="s">
        <v>3795</v>
      </c>
      <c r="N4672" t="s">
        <v>3247</v>
      </c>
      <c r="O4672" t="s">
        <v>3248</v>
      </c>
      <c r="P4672" s="211">
        <v>10000</v>
      </c>
      <c r="S4672" t="s">
        <v>3796</v>
      </c>
      <c r="T4672" t="s">
        <v>2685</v>
      </c>
      <c r="U4672" s="213">
        <v>4.6449999999999996</v>
      </c>
      <c r="V4672" t="s">
        <v>2476</v>
      </c>
      <c r="W4672" t="s">
        <v>3975</v>
      </c>
      <c r="X4672" t="s">
        <v>3250</v>
      </c>
      <c r="Y4672" t="s">
        <v>2803</v>
      </c>
      <c r="Z4672" t="s">
        <v>4117</v>
      </c>
      <c r="AA4672" t="s">
        <v>783</v>
      </c>
      <c r="AB4672" s="210">
        <v>37043.875</v>
      </c>
      <c r="AC4672" s="210">
        <v>37072.875</v>
      </c>
      <c r="AD4672">
        <f t="shared" si="385"/>
        <v>300000</v>
      </c>
    </row>
    <row r="4673" spans="1:30" x14ac:dyDescent="0.2">
      <c r="A4673" s="44" t="str">
        <f t="shared" si="379"/>
        <v>US Power Physical</v>
      </c>
      <c r="B4673" s="44" t="str">
        <f t="shared" si="380"/>
        <v>US</v>
      </c>
      <c r="C4673" s="44" t="str">
        <f t="shared" si="381"/>
        <v>Power</v>
      </c>
      <c r="D4673" s="44" t="str">
        <f t="shared" si="382"/>
        <v>Physical</v>
      </c>
      <c r="E4673" s="44">
        <f>IF(VLOOKUP(S4673,'DD-Lookup'!$J$6:$L$50,3,FALSE)="Monthly",(YEAR(AC4673)-YEAR(AB4673))*12+MONTH(AC4673)-MONTH(AB4673)+1,(AC4673-AB4673+1))</f>
        <v>5</v>
      </c>
      <c r="F4673" s="225">
        <f t="shared" si="383"/>
        <v>250</v>
      </c>
      <c r="G4673" s="214">
        <v>1250114</v>
      </c>
      <c r="H4673" s="210">
        <v>37026.588263888887</v>
      </c>
      <c r="I4673" t="s">
        <v>3212</v>
      </c>
      <c r="M4673" t="s">
        <v>3886</v>
      </c>
      <c r="N4673" t="s">
        <v>3096</v>
      </c>
      <c r="O4673" t="s">
        <v>1118</v>
      </c>
      <c r="Q4673" s="211">
        <v>50</v>
      </c>
      <c r="S4673" t="s">
        <v>3794</v>
      </c>
      <c r="T4673" t="s">
        <v>2685</v>
      </c>
      <c r="U4673" s="213">
        <v>47.25</v>
      </c>
      <c r="V4673" t="s">
        <v>3240</v>
      </c>
      <c r="W4673" t="s">
        <v>3138</v>
      </c>
      <c r="X4673" t="s">
        <v>3139</v>
      </c>
      <c r="Y4673" t="s">
        <v>3074</v>
      </c>
      <c r="Z4673" t="s">
        <v>4112</v>
      </c>
      <c r="AA4673">
        <v>611837.1</v>
      </c>
      <c r="AB4673" s="210">
        <v>37032.875</v>
      </c>
      <c r="AC4673" s="210">
        <v>37036.875</v>
      </c>
    </row>
    <row r="4674" spans="1:30" x14ac:dyDescent="0.2">
      <c r="A4674" s="44" t="str">
        <f t="shared" si="379"/>
        <v>US Natural Gas Financial</v>
      </c>
      <c r="B4674" s="44" t="str">
        <f t="shared" si="380"/>
        <v>US</v>
      </c>
      <c r="C4674" s="44" t="str">
        <f t="shared" si="381"/>
        <v>Natural Gas</v>
      </c>
      <c r="D4674" s="44" t="str">
        <f t="shared" si="382"/>
        <v>Financial</v>
      </c>
      <c r="E4674" s="44">
        <f>IF(VLOOKUP(S4674,'DD-Lookup'!$J$6:$L$50,3,FALSE)="Monthly",(YEAR(AC4674)-YEAR(AB4674))*12+MONTH(AC4674)-MONTH(AB4674)+1,(AC4674-AB4674+1))</f>
        <v>31</v>
      </c>
      <c r="F4674" s="225">
        <f t="shared" si="383"/>
        <v>3100</v>
      </c>
      <c r="G4674" s="214">
        <v>1250115</v>
      </c>
      <c r="H4674" s="210">
        <v>37026.588414351849</v>
      </c>
      <c r="I4674" t="s">
        <v>3524</v>
      </c>
      <c r="M4674" t="s">
        <v>3795</v>
      </c>
      <c r="N4674" t="s">
        <v>1213</v>
      </c>
      <c r="O4674" t="s">
        <v>385</v>
      </c>
      <c r="Q4674" s="211">
        <v>100</v>
      </c>
      <c r="S4674" t="s">
        <v>1215</v>
      </c>
      <c r="T4674" t="s">
        <v>2685</v>
      </c>
      <c r="U4674" s="213">
        <v>0.17</v>
      </c>
      <c r="V4674" t="s">
        <v>386</v>
      </c>
      <c r="W4674" t="s">
        <v>1216</v>
      </c>
      <c r="X4674" t="s">
        <v>1217</v>
      </c>
      <c r="Y4674" t="s">
        <v>2803</v>
      </c>
      <c r="Z4674" t="s">
        <v>4117</v>
      </c>
      <c r="AA4674" t="s">
        <v>784</v>
      </c>
      <c r="AB4674" s="210">
        <v>37073</v>
      </c>
      <c r="AC4674" s="210">
        <v>37103</v>
      </c>
      <c r="AD4674">
        <f>(AC4674-AB4674+1)*SUM(P4674:Q4674)</f>
        <v>3100</v>
      </c>
    </row>
    <row r="4675" spans="1:30" x14ac:dyDescent="0.2">
      <c r="A4675" s="44" t="str">
        <f t="shared" si="379"/>
        <v>US Natural Gas Financial</v>
      </c>
      <c r="B4675" s="44" t="str">
        <f t="shared" si="380"/>
        <v>US</v>
      </c>
      <c r="C4675" s="44" t="str">
        <f t="shared" si="381"/>
        <v>Natural Gas</v>
      </c>
      <c r="D4675" s="44" t="str">
        <f t="shared" si="382"/>
        <v>Financial</v>
      </c>
      <c r="E4675" s="44">
        <f>IF(VLOOKUP(S4675,'DD-Lookup'!$J$6:$L$50,3,FALSE)="Monthly",(YEAR(AC4675)-YEAR(AB4675))*12+MONTH(AC4675)-MONTH(AB4675)+1,(AC4675-AB4675+1))</f>
        <v>151</v>
      </c>
      <c r="F4675" s="225">
        <f t="shared" si="383"/>
        <v>755000</v>
      </c>
      <c r="G4675" s="214">
        <v>1250118</v>
      </c>
      <c r="H4675" s="210">
        <v>37026.588425925926</v>
      </c>
      <c r="I4675" t="s">
        <v>3163</v>
      </c>
      <c r="M4675" t="s">
        <v>3795</v>
      </c>
      <c r="N4675" t="s">
        <v>3247</v>
      </c>
      <c r="O4675" t="s">
        <v>3346</v>
      </c>
      <c r="P4675" s="211">
        <v>5000</v>
      </c>
      <c r="S4675" t="s">
        <v>3796</v>
      </c>
      <c r="T4675" t="s">
        <v>2685</v>
      </c>
      <c r="U4675" s="213">
        <v>5.0350000000000001</v>
      </c>
      <c r="V4675" t="s">
        <v>1395</v>
      </c>
      <c r="W4675" t="s">
        <v>3975</v>
      </c>
      <c r="X4675" t="s">
        <v>3250</v>
      </c>
      <c r="Y4675" t="s">
        <v>2803</v>
      </c>
      <c r="Z4675" t="s">
        <v>4117</v>
      </c>
      <c r="AA4675" t="s">
        <v>785</v>
      </c>
      <c r="AB4675" s="210">
        <v>37196</v>
      </c>
      <c r="AC4675" s="210">
        <v>37346</v>
      </c>
      <c r="AD4675">
        <f>(AC4675-AB4675+1)*SUM(P4675:Q4675)</f>
        <v>755000</v>
      </c>
    </row>
    <row r="4676" spans="1:30" x14ac:dyDescent="0.2">
      <c r="A4676" s="44" t="str">
        <f t="shared" si="379"/>
        <v>US Natural Gas Physical</v>
      </c>
      <c r="B4676" s="44" t="str">
        <f t="shared" si="380"/>
        <v>US</v>
      </c>
      <c r="C4676" s="44" t="str">
        <f t="shared" si="381"/>
        <v>Natural Gas</v>
      </c>
      <c r="D4676" s="44" t="str">
        <f t="shared" si="382"/>
        <v>Physical</v>
      </c>
      <c r="E4676" s="44">
        <f>IF(VLOOKUP(S4676,'DD-Lookup'!$J$6:$L$50,3,FALSE)="Monthly",(YEAR(AC4676)-YEAR(AB4676))*12+MONTH(AC4676)-MONTH(AB4676)+1,(AC4676-AB4676+1))</f>
        <v>1</v>
      </c>
      <c r="F4676" s="225">
        <f t="shared" si="383"/>
        <v>10000</v>
      </c>
      <c r="G4676" s="214">
        <v>1250120</v>
      </c>
      <c r="H4676" s="210">
        <v>37026.588541666664</v>
      </c>
      <c r="I4676" t="s">
        <v>1131</v>
      </c>
      <c r="M4676" t="s">
        <v>3795</v>
      </c>
      <c r="N4676" t="s">
        <v>3275</v>
      </c>
      <c r="O4676" t="s">
        <v>399</v>
      </c>
      <c r="Q4676" s="211">
        <v>10000</v>
      </c>
      <c r="S4676" t="s">
        <v>3796</v>
      </c>
      <c r="T4676" t="s">
        <v>2685</v>
      </c>
      <c r="U4676" s="213">
        <v>4.5750000000000002</v>
      </c>
      <c r="V4676" t="s">
        <v>1132</v>
      </c>
      <c r="W4676" t="s">
        <v>3459</v>
      </c>
      <c r="X4676" t="s">
        <v>3460</v>
      </c>
      <c r="Y4676" t="s">
        <v>3280</v>
      </c>
      <c r="Z4676" t="s">
        <v>4117</v>
      </c>
      <c r="AA4676">
        <v>790989</v>
      </c>
      <c r="AB4676" s="210">
        <v>37028.875</v>
      </c>
      <c r="AC4676" s="210">
        <v>37028.875</v>
      </c>
    </row>
    <row r="4677" spans="1:30" x14ac:dyDescent="0.2">
      <c r="A4677" s="44" t="str">
        <f t="shared" si="379"/>
        <v>US Crude Financial</v>
      </c>
      <c r="B4677" s="44" t="str">
        <f t="shared" si="380"/>
        <v>US</v>
      </c>
      <c r="C4677" s="44" t="str">
        <f t="shared" si="381"/>
        <v>Crude</v>
      </c>
      <c r="D4677" s="44" t="str">
        <f t="shared" si="382"/>
        <v>Financial</v>
      </c>
      <c r="E4677" s="44">
        <f>IF(VLOOKUP(S4677,'DD-Lookup'!$J$6:$L$50,3,FALSE)="Monthly",(YEAR(AC4677)-YEAR(AB4677))*12+MONTH(AC4677)-MONTH(AB4677)+1,(AC4677-AB4677+1))</f>
        <v>1</v>
      </c>
      <c r="F4677" s="225">
        <f t="shared" si="383"/>
        <v>50000</v>
      </c>
      <c r="G4677" s="214">
        <v>1250121</v>
      </c>
      <c r="H4677" s="210">
        <v>37026.58861111111</v>
      </c>
      <c r="I4677" t="s">
        <v>3045</v>
      </c>
      <c r="M4677" t="s">
        <v>4216</v>
      </c>
      <c r="N4677" t="s">
        <v>3046</v>
      </c>
      <c r="O4677" t="s">
        <v>3047</v>
      </c>
      <c r="Q4677" s="211">
        <v>50000</v>
      </c>
      <c r="S4677" t="s">
        <v>3802</v>
      </c>
      <c r="T4677" t="s">
        <v>2685</v>
      </c>
      <c r="U4677" s="213">
        <v>29</v>
      </c>
      <c r="V4677" t="s">
        <v>3575</v>
      </c>
      <c r="W4677" t="s">
        <v>3049</v>
      </c>
      <c r="X4677" t="s">
        <v>3050</v>
      </c>
      <c r="Y4677" t="s">
        <v>2803</v>
      </c>
      <c r="Z4677" t="s">
        <v>4117</v>
      </c>
      <c r="AA4677" t="s">
        <v>786</v>
      </c>
      <c r="AB4677" s="210">
        <v>37043</v>
      </c>
      <c r="AC4677" s="210">
        <v>37072</v>
      </c>
    </row>
    <row r="4678" spans="1:30" x14ac:dyDescent="0.2">
      <c r="A4678" s="44" t="str">
        <f t="shared" si="379"/>
        <v>US Natural Gas Financial</v>
      </c>
      <c r="B4678" s="44" t="str">
        <f t="shared" si="380"/>
        <v>US</v>
      </c>
      <c r="C4678" s="44" t="str">
        <f t="shared" si="381"/>
        <v>Natural Gas</v>
      </c>
      <c r="D4678" s="44" t="str">
        <f t="shared" si="382"/>
        <v>Financial</v>
      </c>
      <c r="E4678" s="44">
        <f>IF(VLOOKUP(S4678,'DD-Lookup'!$J$6:$L$50,3,FALSE)="Monthly",(YEAR(AC4678)-YEAR(AB4678))*12+MONTH(AC4678)-MONTH(AB4678)+1,(AC4678-AB4678+1))</f>
        <v>30</v>
      </c>
      <c r="F4678" s="225">
        <f t="shared" si="383"/>
        <v>150000</v>
      </c>
      <c r="G4678" s="214">
        <v>1250122</v>
      </c>
      <c r="H4678" s="210">
        <v>37026.588645833333</v>
      </c>
      <c r="I4678" t="s">
        <v>3287</v>
      </c>
      <c r="M4678" t="s">
        <v>3795</v>
      </c>
      <c r="N4678" t="s">
        <v>3247</v>
      </c>
      <c r="O4678" t="s">
        <v>3248</v>
      </c>
      <c r="Q4678" s="211">
        <v>5000</v>
      </c>
      <c r="S4678" t="s">
        <v>3796</v>
      </c>
      <c r="T4678" t="s">
        <v>2685</v>
      </c>
      <c r="U4678" s="213">
        <v>4.6500000000000004</v>
      </c>
      <c r="V4678" t="s">
        <v>3449</v>
      </c>
      <c r="W4678" t="s">
        <v>3975</v>
      </c>
      <c r="X4678" t="s">
        <v>3250</v>
      </c>
      <c r="Y4678" t="s">
        <v>2803</v>
      </c>
      <c r="Z4678" t="s">
        <v>4117</v>
      </c>
      <c r="AA4678" t="s">
        <v>787</v>
      </c>
      <c r="AB4678" s="210">
        <v>37043.875</v>
      </c>
      <c r="AC4678" s="210">
        <v>37072.875</v>
      </c>
      <c r="AD4678">
        <f>(AC4678-AB4678+1)*SUM(P4678:Q4678)</f>
        <v>150000</v>
      </c>
    </row>
    <row r="4679" spans="1:30" x14ac:dyDescent="0.2">
      <c r="A4679" s="44" t="str">
        <f t="shared" si="379"/>
        <v>US Power Physical</v>
      </c>
      <c r="B4679" s="44" t="str">
        <f t="shared" si="380"/>
        <v>US</v>
      </c>
      <c r="C4679" s="44" t="str">
        <f t="shared" si="381"/>
        <v>Power</v>
      </c>
      <c r="D4679" s="44" t="str">
        <f t="shared" si="382"/>
        <v>Physical</v>
      </c>
      <c r="E4679" s="44">
        <f>IF(VLOOKUP(S4679,'DD-Lookup'!$J$6:$L$50,3,FALSE)="Monthly",(YEAR(AC4679)-YEAR(AB4679))*12+MONTH(AC4679)-MONTH(AB4679)+1,(AC4679-AB4679+1))</f>
        <v>5</v>
      </c>
      <c r="F4679" s="225">
        <f t="shared" si="383"/>
        <v>250</v>
      </c>
      <c r="G4679" s="214">
        <v>1250123</v>
      </c>
      <c r="H4679" s="210">
        <v>37026.588738425926</v>
      </c>
      <c r="I4679" t="s">
        <v>2632</v>
      </c>
      <c r="M4679" t="s">
        <v>3886</v>
      </c>
      <c r="N4679" t="s">
        <v>3096</v>
      </c>
      <c r="O4679" t="s">
        <v>788</v>
      </c>
      <c r="P4679" s="211">
        <v>50</v>
      </c>
      <c r="S4679" t="s">
        <v>3794</v>
      </c>
      <c r="T4679" t="s">
        <v>2685</v>
      </c>
      <c r="U4679" s="213">
        <v>46.25</v>
      </c>
      <c r="V4679" t="s">
        <v>789</v>
      </c>
      <c r="W4679" t="s">
        <v>3108</v>
      </c>
      <c r="X4679" t="s">
        <v>3109</v>
      </c>
      <c r="Y4679" t="s">
        <v>3074</v>
      </c>
      <c r="Z4679" t="s">
        <v>4112</v>
      </c>
      <c r="AA4679">
        <v>611838.1</v>
      </c>
      <c r="AB4679" s="210">
        <v>37032.875</v>
      </c>
      <c r="AC4679" s="210">
        <v>37036.875</v>
      </c>
    </row>
    <row r="4680" spans="1:30" x14ac:dyDescent="0.2">
      <c r="A4680" s="44" t="str">
        <f t="shared" si="379"/>
        <v>US Crude Financial</v>
      </c>
      <c r="B4680" s="44" t="str">
        <f t="shared" si="380"/>
        <v>US</v>
      </c>
      <c r="C4680" s="44" t="str">
        <f t="shared" si="381"/>
        <v>Crude</v>
      </c>
      <c r="D4680" s="44" t="str">
        <f t="shared" si="382"/>
        <v>Financial</v>
      </c>
      <c r="E4680" s="44">
        <f>IF(VLOOKUP(S4680,'DD-Lookup'!$J$6:$L$50,3,FALSE)="Monthly",(YEAR(AC4680)-YEAR(AB4680))*12+MONTH(AC4680)-MONTH(AB4680)+1,(AC4680-AB4680+1))</f>
        <v>1</v>
      </c>
      <c r="F4680" s="225">
        <f t="shared" si="383"/>
        <v>50000</v>
      </c>
      <c r="G4680" s="214">
        <v>1250124</v>
      </c>
      <c r="H4680" s="210">
        <v>37026.588750000003</v>
      </c>
      <c r="I4680" t="s">
        <v>3246</v>
      </c>
      <c r="M4680" t="s">
        <v>4216</v>
      </c>
      <c r="N4680" t="s">
        <v>3046</v>
      </c>
      <c r="O4680" t="s">
        <v>3047</v>
      </c>
      <c r="P4680" s="211">
        <v>50000</v>
      </c>
      <c r="S4680" t="s">
        <v>3802</v>
      </c>
      <c r="T4680" t="s">
        <v>2685</v>
      </c>
      <c r="U4680" s="213">
        <v>28.98</v>
      </c>
      <c r="V4680" t="s">
        <v>1514</v>
      </c>
      <c r="W4680" t="s">
        <v>3049</v>
      </c>
      <c r="X4680" t="s">
        <v>3050</v>
      </c>
      <c r="Y4680" t="s">
        <v>2803</v>
      </c>
      <c r="Z4680" t="s">
        <v>4117</v>
      </c>
      <c r="AA4680" t="s">
        <v>790</v>
      </c>
      <c r="AB4680" s="210">
        <v>37043</v>
      </c>
      <c r="AC4680" s="210">
        <v>37072</v>
      </c>
    </row>
    <row r="4681" spans="1:30" x14ac:dyDescent="0.2">
      <c r="A4681" s="44" t="str">
        <f t="shared" si="379"/>
        <v>US Natural Gas Financial</v>
      </c>
      <c r="B4681" s="44" t="str">
        <f t="shared" si="380"/>
        <v>US</v>
      </c>
      <c r="C4681" s="44" t="str">
        <f t="shared" si="381"/>
        <v>Natural Gas</v>
      </c>
      <c r="D4681" s="44" t="str">
        <f t="shared" si="382"/>
        <v>Financial</v>
      </c>
      <c r="E4681" s="44">
        <f>IF(VLOOKUP(S4681,'DD-Lookup'!$J$6:$L$50,3,FALSE)="Monthly",(YEAR(AC4681)-YEAR(AB4681))*12+MONTH(AC4681)-MONTH(AB4681)+1,(AC4681-AB4681+1))</f>
        <v>15</v>
      </c>
      <c r="F4681" s="225">
        <f t="shared" si="383"/>
        <v>225000</v>
      </c>
      <c r="G4681" s="214">
        <v>1250125</v>
      </c>
      <c r="H4681" s="210">
        <v>37026.589016203703</v>
      </c>
      <c r="I4681" t="s">
        <v>1195</v>
      </c>
      <c r="M4681" t="s">
        <v>3795</v>
      </c>
      <c r="N4681" t="s">
        <v>3247</v>
      </c>
      <c r="O4681" t="s">
        <v>135</v>
      </c>
      <c r="Q4681" s="211">
        <v>15000</v>
      </c>
      <c r="S4681" t="s">
        <v>3796</v>
      </c>
      <c r="T4681" t="s">
        <v>2685</v>
      </c>
      <c r="U4681" s="213">
        <v>4.5750000000000002</v>
      </c>
      <c r="V4681" t="s">
        <v>1856</v>
      </c>
      <c r="W4681" t="s">
        <v>3424</v>
      </c>
      <c r="X4681" t="s">
        <v>3425</v>
      </c>
      <c r="Y4681" t="s">
        <v>2803</v>
      </c>
      <c r="Z4681" t="s">
        <v>4117</v>
      </c>
      <c r="AA4681" t="s">
        <v>791</v>
      </c>
      <c r="AB4681" s="210">
        <v>37028.875</v>
      </c>
      <c r="AC4681" s="210">
        <v>37042.875</v>
      </c>
      <c r="AD4681">
        <f>(AC4681-AB4681+1)*SUM(P4681:Q4681)</f>
        <v>225000</v>
      </c>
    </row>
    <row r="4682" spans="1:30" x14ac:dyDescent="0.2">
      <c r="A4682" s="44" t="str">
        <f t="shared" si="379"/>
        <v>US Natural Gas Financial</v>
      </c>
      <c r="B4682" s="44" t="str">
        <f t="shared" si="380"/>
        <v>US</v>
      </c>
      <c r="C4682" s="44" t="str">
        <f t="shared" si="381"/>
        <v>Natural Gas</v>
      </c>
      <c r="D4682" s="44" t="str">
        <f t="shared" si="382"/>
        <v>Financial</v>
      </c>
      <c r="E4682" s="44">
        <f>IF(VLOOKUP(S4682,'DD-Lookup'!$J$6:$L$50,3,FALSE)="Monthly",(YEAR(AC4682)-YEAR(AB4682))*12+MONTH(AC4682)-MONTH(AB4682)+1,(AC4682-AB4682+1))</f>
        <v>30</v>
      </c>
      <c r="F4682" s="225">
        <f t="shared" si="383"/>
        <v>600000</v>
      </c>
      <c r="G4682" s="214">
        <v>1250127</v>
      </c>
      <c r="H4682" s="210">
        <v>37026.589166666665</v>
      </c>
      <c r="I4682" t="s">
        <v>2623</v>
      </c>
      <c r="M4682" t="s">
        <v>3795</v>
      </c>
      <c r="N4682" t="s">
        <v>3247</v>
      </c>
      <c r="O4682" t="s">
        <v>3248</v>
      </c>
      <c r="Q4682" s="211">
        <v>20000</v>
      </c>
      <c r="S4682" t="s">
        <v>3796</v>
      </c>
      <c r="T4682" t="s">
        <v>2685</v>
      </c>
      <c r="U4682" s="213">
        <v>4.6550000000000002</v>
      </c>
      <c r="V4682" t="s">
        <v>1546</v>
      </c>
      <c r="W4682" t="s">
        <v>3975</v>
      </c>
      <c r="X4682" t="s">
        <v>3250</v>
      </c>
      <c r="Y4682" t="s">
        <v>2803</v>
      </c>
      <c r="Z4682" t="s">
        <v>4117</v>
      </c>
      <c r="AA4682" t="s">
        <v>792</v>
      </c>
      <c r="AB4682" s="210">
        <v>37043.875</v>
      </c>
      <c r="AC4682" s="210">
        <v>37072.875</v>
      </c>
      <c r="AD4682">
        <f>(AC4682-AB4682+1)*SUM(P4682:Q4682)</f>
        <v>600000</v>
      </c>
    </row>
    <row r="4683" spans="1:30" x14ac:dyDescent="0.2">
      <c r="A4683" s="44" t="str">
        <f t="shared" ref="A4683:A4746" si="386">B4683&amp;" "&amp;C4683&amp;" "&amp;D4683</f>
        <v>US Natural Gas Financial</v>
      </c>
      <c r="B4683" s="44" t="str">
        <f t="shared" ref="B4683:B4746" si="387">IF((LEFT(N4683,2)="US"),"US","")</f>
        <v>US</v>
      </c>
      <c r="C4683" s="44" t="str">
        <f t="shared" ref="C4683:C4746" si="388">M4683</f>
        <v>Natural Gas</v>
      </c>
      <c r="D4683" s="44" t="str">
        <f t="shared" ref="D4683:D4746" si="38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15</v>
      </c>
      <c r="F4683" s="225">
        <f t="shared" ref="F4683:F4746" si="390">E4683*SUM(P4683:Q4683)</f>
        <v>225000</v>
      </c>
      <c r="G4683" s="214">
        <v>1250129</v>
      </c>
      <c r="H4683" s="210">
        <v>37026.589421296296</v>
      </c>
      <c r="I4683" t="s">
        <v>2623</v>
      </c>
      <c r="M4683" t="s">
        <v>3795</v>
      </c>
      <c r="N4683" t="s">
        <v>3247</v>
      </c>
      <c r="O4683" t="s">
        <v>135</v>
      </c>
      <c r="Q4683" s="211">
        <v>15000</v>
      </c>
      <c r="S4683" t="s">
        <v>3796</v>
      </c>
      <c r="T4683" t="s">
        <v>2685</v>
      </c>
      <c r="U4683" s="213">
        <v>4.585</v>
      </c>
      <c r="V4683" t="s">
        <v>1206</v>
      </c>
      <c r="W4683" t="s">
        <v>3424</v>
      </c>
      <c r="X4683" t="s">
        <v>3425</v>
      </c>
      <c r="Y4683" t="s">
        <v>2803</v>
      </c>
      <c r="Z4683" t="s">
        <v>4117</v>
      </c>
      <c r="AA4683" t="s">
        <v>793</v>
      </c>
      <c r="AB4683" s="210">
        <v>37028.875</v>
      </c>
      <c r="AC4683" s="210">
        <v>37042.875</v>
      </c>
      <c r="AD4683">
        <f>(AC4683-AB4683+1)*SUM(P4683:Q4683)</f>
        <v>225000</v>
      </c>
    </row>
    <row r="4684" spans="1:30" x14ac:dyDescent="0.2">
      <c r="A4684" s="44" t="str">
        <f t="shared" si="386"/>
        <v>US Natural Gas Financial</v>
      </c>
      <c r="B4684" s="44" t="str">
        <f t="shared" si="387"/>
        <v>US</v>
      </c>
      <c r="C4684" s="44" t="str">
        <f t="shared" si="388"/>
        <v>Natural Gas</v>
      </c>
      <c r="D4684" s="44" t="str">
        <f t="shared" si="389"/>
        <v>Financial</v>
      </c>
      <c r="E4684" s="44">
        <f>IF(VLOOKUP(S4684,'DD-Lookup'!$J$6:$L$50,3,FALSE)="Monthly",(YEAR(AC4684)-YEAR(AB4684))*12+MONTH(AC4684)-MONTH(AB4684)+1,(AC4684-AB4684+1))</f>
        <v>30</v>
      </c>
      <c r="F4684" s="225">
        <f t="shared" si="390"/>
        <v>600000</v>
      </c>
      <c r="G4684" s="214">
        <v>1250130</v>
      </c>
      <c r="H4684" s="210">
        <v>37026.589513888888</v>
      </c>
      <c r="I4684" t="s">
        <v>1056</v>
      </c>
      <c r="M4684" t="s">
        <v>3795</v>
      </c>
      <c r="N4684" t="s">
        <v>3247</v>
      </c>
      <c r="O4684" t="s">
        <v>794</v>
      </c>
      <c r="Q4684" s="211">
        <v>20000</v>
      </c>
      <c r="S4684" t="s">
        <v>3796</v>
      </c>
      <c r="T4684" t="s">
        <v>2685</v>
      </c>
      <c r="U4684" s="213">
        <v>5.0000000000000001E-3</v>
      </c>
      <c r="V4684" t="s">
        <v>1314</v>
      </c>
      <c r="W4684" t="s">
        <v>1070</v>
      </c>
      <c r="X4684" t="s">
        <v>1071</v>
      </c>
      <c r="Y4684" t="s">
        <v>2803</v>
      </c>
      <c r="Z4684" t="s">
        <v>4117</v>
      </c>
      <c r="AA4684" t="s">
        <v>795</v>
      </c>
      <c r="AB4684" s="210">
        <v>37043.875</v>
      </c>
      <c r="AC4684" s="210">
        <v>37072.875</v>
      </c>
      <c r="AD4684">
        <f>(AC4684-AB4684+1)*SUM(P4684:Q4684)</f>
        <v>600000</v>
      </c>
    </row>
    <row r="4685" spans="1:30" x14ac:dyDescent="0.2">
      <c r="A4685" s="44" t="str">
        <f t="shared" si="386"/>
        <v>US Crude Financial</v>
      </c>
      <c r="B4685" s="44" t="str">
        <f t="shared" si="387"/>
        <v>US</v>
      </c>
      <c r="C4685" s="44" t="str">
        <f t="shared" si="388"/>
        <v>Crude</v>
      </c>
      <c r="D4685" s="44" t="str">
        <f t="shared" si="389"/>
        <v>Financial</v>
      </c>
      <c r="E4685" s="44">
        <f>IF(VLOOKUP(S4685,'DD-Lookup'!$J$6:$L$50,3,FALSE)="Monthly",(YEAR(AC4685)-YEAR(AB4685))*12+MONTH(AC4685)-MONTH(AB4685)+1,(AC4685-AB4685+1))</f>
        <v>1</v>
      </c>
      <c r="F4685" s="225">
        <f t="shared" si="390"/>
        <v>50000</v>
      </c>
      <c r="G4685" s="214">
        <v>1250131</v>
      </c>
      <c r="H4685" s="210">
        <v>37026.589513888888</v>
      </c>
      <c r="I4685" t="s">
        <v>3246</v>
      </c>
      <c r="M4685" t="s">
        <v>4216</v>
      </c>
      <c r="N4685" t="s">
        <v>3046</v>
      </c>
      <c r="O4685" t="s">
        <v>3047</v>
      </c>
      <c r="P4685" s="211">
        <v>50000</v>
      </c>
      <c r="S4685" t="s">
        <v>3802</v>
      </c>
      <c r="T4685" t="s">
        <v>2685</v>
      </c>
      <c r="U4685" s="213">
        <v>28.98</v>
      </c>
      <c r="V4685" t="s">
        <v>1818</v>
      </c>
      <c r="W4685" t="s">
        <v>3049</v>
      </c>
      <c r="X4685" t="s">
        <v>3050</v>
      </c>
      <c r="Y4685" t="s">
        <v>2803</v>
      </c>
      <c r="Z4685" t="s">
        <v>4117</v>
      </c>
      <c r="AA4685" t="s">
        <v>796</v>
      </c>
      <c r="AB4685" s="210">
        <v>37043</v>
      </c>
      <c r="AC4685" s="210">
        <v>37072</v>
      </c>
    </row>
    <row r="4686" spans="1:30" x14ac:dyDescent="0.2">
      <c r="A4686" s="44" t="str">
        <f t="shared" si="386"/>
        <v>US Natural Gas Financial</v>
      </c>
      <c r="B4686" s="44" t="str">
        <f t="shared" si="387"/>
        <v>US</v>
      </c>
      <c r="C4686" s="44" t="str">
        <f t="shared" si="388"/>
        <v>Natural Gas</v>
      </c>
      <c r="D4686" s="44" t="str">
        <f t="shared" si="389"/>
        <v>Financial</v>
      </c>
      <c r="E4686" s="44">
        <f>IF(VLOOKUP(S4686,'DD-Lookup'!$J$6:$L$50,3,FALSE)="Monthly",(YEAR(AC4686)-YEAR(AB4686))*12+MONTH(AC4686)-MONTH(AB4686)+1,(AC4686-AB4686+1))</f>
        <v>31</v>
      </c>
      <c r="F4686" s="225">
        <f t="shared" si="390"/>
        <v>310000</v>
      </c>
      <c r="G4686" s="214">
        <v>1250133</v>
      </c>
      <c r="H4686" s="210">
        <v>37026.589699074073</v>
      </c>
      <c r="I4686" t="s">
        <v>3822</v>
      </c>
      <c r="M4686" t="s">
        <v>3795</v>
      </c>
      <c r="N4686" t="s">
        <v>3247</v>
      </c>
      <c r="O4686" t="s">
        <v>3269</v>
      </c>
      <c r="P4686" s="211">
        <v>10000</v>
      </c>
      <c r="S4686" t="s">
        <v>3796</v>
      </c>
      <c r="T4686" t="s">
        <v>2685</v>
      </c>
      <c r="U4686" s="213">
        <v>4.7850000000000001</v>
      </c>
      <c r="V4686" t="s">
        <v>535</v>
      </c>
      <c r="W4686" t="s">
        <v>3975</v>
      </c>
      <c r="X4686" t="s">
        <v>3250</v>
      </c>
      <c r="Y4686" t="s">
        <v>2803</v>
      </c>
      <c r="Z4686" t="s">
        <v>4117</v>
      </c>
      <c r="AA4686" t="s">
        <v>797</v>
      </c>
      <c r="AB4686" s="210">
        <v>37104.875</v>
      </c>
      <c r="AC4686" s="210">
        <v>37134.875</v>
      </c>
      <c r="AD4686">
        <f>(AC4686-AB4686+1)*SUM(P4686:Q4686)</f>
        <v>310000</v>
      </c>
    </row>
    <row r="4687" spans="1:30" x14ac:dyDescent="0.2">
      <c r="A4687" s="44" t="str">
        <f t="shared" si="386"/>
        <v>US Natural Gas Financial</v>
      </c>
      <c r="B4687" s="44" t="str">
        <f t="shared" si="387"/>
        <v>US</v>
      </c>
      <c r="C4687" s="44" t="str">
        <f t="shared" si="388"/>
        <v>Natural Gas</v>
      </c>
      <c r="D4687" s="44" t="str">
        <f t="shared" si="389"/>
        <v>Financial</v>
      </c>
      <c r="E4687" s="44">
        <f>IF(VLOOKUP(S4687,'DD-Lookup'!$J$6:$L$50,3,FALSE)="Monthly",(YEAR(AC4687)-YEAR(AB4687))*12+MONTH(AC4687)-MONTH(AB4687)+1,(AC4687-AB4687+1))</f>
        <v>15</v>
      </c>
      <c r="F4687" s="225">
        <f t="shared" si="390"/>
        <v>150000</v>
      </c>
      <c r="G4687" s="214">
        <v>1250136</v>
      </c>
      <c r="H4687" s="210">
        <v>37026.589745370373</v>
      </c>
      <c r="I4687" t="s">
        <v>3822</v>
      </c>
      <c r="M4687" t="s">
        <v>3795</v>
      </c>
      <c r="N4687" t="s">
        <v>3247</v>
      </c>
      <c r="O4687" t="s">
        <v>135</v>
      </c>
      <c r="Q4687" s="211">
        <v>10000</v>
      </c>
      <c r="S4687" t="s">
        <v>3796</v>
      </c>
      <c r="T4687" t="s">
        <v>2685</v>
      </c>
      <c r="U4687" s="213">
        <v>4.59</v>
      </c>
      <c r="V4687" t="s">
        <v>2513</v>
      </c>
      <c r="W4687" t="s">
        <v>3424</v>
      </c>
      <c r="X4687" t="s">
        <v>3425</v>
      </c>
      <c r="Y4687" t="s">
        <v>2803</v>
      </c>
      <c r="Z4687" t="s">
        <v>4117</v>
      </c>
      <c r="AA4687" t="s">
        <v>798</v>
      </c>
      <c r="AB4687" s="210">
        <v>37028.875</v>
      </c>
      <c r="AC4687" s="210">
        <v>37042.875</v>
      </c>
      <c r="AD4687">
        <f>(AC4687-AB4687+1)*SUM(P4687:Q4687)</f>
        <v>150000</v>
      </c>
    </row>
    <row r="4688" spans="1:30" x14ac:dyDescent="0.2">
      <c r="A4688" s="44" t="str">
        <f t="shared" si="386"/>
        <v>US Natural Gas Financial</v>
      </c>
      <c r="B4688" s="44" t="str">
        <f t="shared" si="387"/>
        <v>US</v>
      </c>
      <c r="C4688" s="44" t="str">
        <f t="shared" si="388"/>
        <v>Natural Gas</v>
      </c>
      <c r="D4688" s="44" t="str">
        <f t="shared" si="389"/>
        <v>Financial</v>
      </c>
      <c r="E4688" s="44">
        <f>IF(VLOOKUP(S4688,'DD-Lookup'!$J$6:$L$50,3,FALSE)="Monthly",(YEAR(AC4688)-YEAR(AB4688))*12+MONTH(AC4688)-MONTH(AB4688)+1,(AC4688-AB4688+1))</f>
        <v>30</v>
      </c>
      <c r="F4688" s="225">
        <f t="shared" si="390"/>
        <v>300000</v>
      </c>
      <c r="G4688" s="214">
        <v>1250137</v>
      </c>
      <c r="H4688" s="210">
        <v>37026.589826388888</v>
      </c>
      <c r="I4688" t="s">
        <v>3212</v>
      </c>
      <c r="M4688" t="s">
        <v>3795</v>
      </c>
      <c r="N4688" t="s">
        <v>3247</v>
      </c>
      <c r="O4688" t="s">
        <v>3248</v>
      </c>
      <c r="P4688" s="211">
        <v>10000</v>
      </c>
      <c r="S4688" t="s">
        <v>3796</v>
      </c>
      <c r="T4688" t="s">
        <v>2685</v>
      </c>
      <c r="U4688" s="213">
        <v>4.6500000000000004</v>
      </c>
      <c r="V4688" t="s">
        <v>2181</v>
      </c>
      <c r="W4688" t="s">
        <v>3975</v>
      </c>
      <c r="X4688" t="s">
        <v>3250</v>
      </c>
      <c r="Y4688" t="s">
        <v>2803</v>
      </c>
      <c r="Z4688" t="s">
        <v>4117</v>
      </c>
      <c r="AA4688" t="s">
        <v>799</v>
      </c>
      <c r="AB4688" s="210">
        <v>37043.875</v>
      </c>
      <c r="AC4688" s="210">
        <v>37072.875</v>
      </c>
      <c r="AD4688">
        <f>(AC4688-AB4688+1)*SUM(P4688:Q4688)</f>
        <v>300000</v>
      </c>
    </row>
    <row r="4689" spans="1:30" x14ac:dyDescent="0.2">
      <c r="A4689" s="44" t="str">
        <f t="shared" si="386"/>
        <v>US Natural Gas Physical</v>
      </c>
      <c r="B4689" s="44" t="str">
        <f t="shared" si="387"/>
        <v>US</v>
      </c>
      <c r="C4689" s="44" t="str">
        <f t="shared" si="388"/>
        <v>Natural Gas</v>
      </c>
      <c r="D4689" s="44" t="str">
        <f t="shared" si="389"/>
        <v>Physical</v>
      </c>
      <c r="E4689" s="44">
        <f>IF(VLOOKUP(S4689,'DD-Lookup'!$J$6:$L$50,3,FALSE)="Monthly",(YEAR(AC4689)-YEAR(AB4689))*12+MONTH(AC4689)-MONTH(AB4689)+1,(AC4689-AB4689+1))</f>
        <v>15</v>
      </c>
      <c r="F4689" s="225">
        <f t="shared" si="390"/>
        <v>75000</v>
      </c>
      <c r="G4689" s="214">
        <v>1250138</v>
      </c>
      <c r="H4689" s="210">
        <v>37026.589849537035</v>
      </c>
      <c r="I4689" t="s">
        <v>3157</v>
      </c>
      <c r="M4689" t="s">
        <v>3795</v>
      </c>
      <c r="N4689" t="s">
        <v>3275</v>
      </c>
      <c r="O4689" t="s">
        <v>558</v>
      </c>
      <c r="Q4689" s="211">
        <v>5000</v>
      </c>
      <c r="S4689" t="s">
        <v>3796</v>
      </c>
      <c r="T4689" t="s">
        <v>2685</v>
      </c>
      <c r="U4689" s="213">
        <v>4.9850000000000003</v>
      </c>
      <c r="V4689" t="s">
        <v>1092</v>
      </c>
      <c r="W4689" t="s">
        <v>3539</v>
      </c>
      <c r="X4689" t="s">
        <v>3540</v>
      </c>
      <c r="Y4689" t="s">
        <v>3280</v>
      </c>
      <c r="Z4689" t="s">
        <v>4117</v>
      </c>
      <c r="AA4689">
        <v>790990</v>
      </c>
      <c r="AB4689" s="210">
        <v>37028.875</v>
      </c>
      <c r="AC4689" s="210">
        <v>37042.875</v>
      </c>
    </row>
    <row r="4690" spans="1:30" x14ac:dyDescent="0.2">
      <c r="A4690" s="44" t="str">
        <f t="shared" si="386"/>
        <v>US Natural Gas Financial</v>
      </c>
      <c r="B4690" s="44" t="str">
        <f t="shared" si="387"/>
        <v>US</v>
      </c>
      <c r="C4690" s="44" t="str">
        <f t="shared" si="388"/>
        <v>Natural Gas</v>
      </c>
      <c r="D4690" s="44" t="str">
        <f t="shared" si="389"/>
        <v>Financial</v>
      </c>
      <c r="E4690" s="44">
        <f>IF(VLOOKUP(S4690,'DD-Lookup'!$J$6:$L$50,3,FALSE)="Monthly",(YEAR(AC4690)-YEAR(AB4690))*12+MONTH(AC4690)-MONTH(AB4690)+1,(AC4690-AB4690+1))</f>
        <v>30</v>
      </c>
      <c r="F4690" s="225">
        <f t="shared" si="390"/>
        <v>150000</v>
      </c>
      <c r="G4690" s="214">
        <v>1250141</v>
      </c>
      <c r="H4690" s="210">
        <v>37026.589953703704</v>
      </c>
      <c r="I4690" t="s">
        <v>3427</v>
      </c>
      <c r="M4690" t="s">
        <v>3795</v>
      </c>
      <c r="N4690" t="s">
        <v>3247</v>
      </c>
      <c r="O4690" t="s">
        <v>3248</v>
      </c>
      <c r="Q4690" s="211">
        <v>5000</v>
      </c>
      <c r="S4690" t="s">
        <v>3796</v>
      </c>
      <c r="T4690" t="s">
        <v>2685</v>
      </c>
      <c r="U4690" s="213">
        <v>4.6550000000000002</v>
      </c>
      <c r="V4690" t="s">
        <v>2147</v>
      </c>
      <c r="W4690" t="s">
        <v>3975</v>
      </c>
      <c r="X4690" t="s">
        <v>3250</v>
      </c>
      <c r="Y4690" t="s">
        <v>2803</v>
      </c>
      <c r="Z4690" t="s">
        <v>4117</v>
      </c>
      <c r="AA4690" t="s">
        <v>800</v>
      </c>
      <c r="AB4690" s="210">
        <v>37043.875</v>
      </c>
      <c r="AC4690" s="210">
        <v>37072.875</v>
      </c>
      <c r="AD4690">
        <f>(AC4690-AB4690+1)*SUM(P4690:Q4690)</f>
        <v>150000</v>
      </c>
    </row>
    <row r="4691" spans="1:30" x14ac:dyDescent="0.2">
      <c r="A4691" s="44" t="str">
        <f t="shared" si="386"/>
        <v>US Natural Gas Physical</v>
      </c>
      <c r="B4691" s="44" t="str">
        <f t="shared" si="387"/>
        <v>US</v>
      </c>
      <c r="C4691" s="44" t="str">
        <f t="shared" si="388"/>
        <v>Natural Gas</v>
      </c>
      <c r="D4691" s="44" t="str">
        <f t="shared" si="389"/>
        <v>Physical</v>
      </c>
      <c r="E4691" s="44">
        <f>IF(VLOOKUP(S4691,'DD-Lookup'!$J$6:$L$50,3,FALSE)="Monthly",(YEAR(AC4691)-YEAR(AB4691))*12+MONTH(AC4691)-MONTH(AB4691)+1,(AC4691-AB4691+1))</f>
        <v>1</v>
      </c>
      <c r="F4691" s="225">
        <f t="shared" si="390"/>
        <v>10000</v>
      </c>
      <c r="G4691" s="214">
        <v>1250142</v>
      </c>
      <c r="H4691" s="210">
        <v>37026.589988425927</v>
      </c>
      <c r="I4691" t="s">
        <v>4237</v>
      </c>
      <c r="M4691" t="s">
        <v>3795</v>
      </c>
      <c r="N4691" t="s">
        <v>3275</v>
      </c>
      <c r="O4691" t="s">
        <v>801</v>
      </c>
      <c r="Q4691" s="211">
        <v>10000</v>
      </c>
      <c r="S4691" t="s">
        <v>3796</v>
      </c>
      <c r="T4691" t="s">
        <v>2685</v>
      </c>
      <c r="U4691" s="213">
        <v>4.58</v>
      </c>
      <c r="V4691" t="s">
        <v>3765</v>
      </c>
      <c r="W4691" t="s">
        <v>3586</v>
      </c>
      <c r="X4691" t="s">
        <v>1302</v>
      </c>
      <c r="Y4691" t="s">
        <v>3280</v>
      </c>
      <c r="Z4691" t="s">
        <v>4117</v>
      </c>
      <c r="AA4691">
        <v>790991</v>
      </c>
      <c r="AB4691" s="210">
        <v>37028.875</v>
      </c>
      <c r="AC4691" s="210">
        <v>37028.875</v>
      </c>
    </row>
    <row r="4692" spans="1:30" x14ac:dyDescent="0.2">
      <c r="A4692" s="44" t="str">
        <f t="shared" si="386"/>
        <v>US Natural Gas Financial</v>
      </c>
      <c r="B4692" s="44" t="str">
        <f t="shared" si="387"/>
        <v>US</v>
      </c>
      <c r="C4692" s="44" t="str">
        <f t="shared" si="388"/>
        <v>Natural Gas</v>
      </c>
      <c r="D4692" s="44" t="str">
        <f t="shared" si="389"/>
        <v>Financial</v>
      </c>
      <c r="E4692" s="44">
        <f>IF(VLOOKUP(S4692,'DD-Lookup'!$J$6:$L$50,3,FALSE)="Monthly",(YEAR(AC4692)-YEAR(AB4692))*12+MONTH(AC4692)-MONTH(AB4692)+1,(AC4692-AB4692+1))</f>
        <v>214</v>
      </c>
      <c r="F4692" s="225">
        <f t="shared" si="390"/>
        <v>2140000</v>
      </c>
      <c r="G4692" s="214">
        <v>1250143</v>
      </c>
      <c r="H4692" s="210">
        <v>37026.590011574073</v>
      </c>
      <c r="I4692" t="s">
        <v>4237</v>
      </c>
      <c r="M4692" t="s">
        <v>3795</v>
      </c>
      <c r="N4692" t="s">
        <v>3303</v>
      </c>
      <c r="O4692" t="s">
        <v>1511</v>
      </c>
      <c r="P4692" s="211">
        <v>10000</v>
      </c>
      <c r="S4692" t="s">
        <v>3796</v>
      </c>
      <c r="T4692" t="s">
        <v>2685</v>
      </c>
      <c r="U4692" s="213">
        <v>3.5000000000000003E-2</v>
      </c>
      <c r="V4692" t="s">
        <v>1512</v>
      </c>
      <c r="W4692" t="s">
        <v>1070</v>
      </c>
      <c r="X4692" t="s">
        <v>1071</v>
      </c>
      <c r="Y4692" t="s">
        <v>2803</v>
      </c>
      <c r="Z4692" t="s">
        <v>4117</v>
      </c>
      <c r="AA4692" t="s">
        <v>802</v>
      </c>
      <c r="AB4692" s="210">
        <v>37347</v>
      </c>
      <c r="AC4692" s="210">
        <v>37560</v>
      </c>
      <c r="AD4692">
        <f>(AC4692-AB4692+1)*SUM(P4692:Q4692)</f>
        <v>2140000</v>
      </c>
    </row>
    <row r="4693" spans="1:30" x14ac:dyDescent="0.2">
      <c r="A4693" s="44" t="str">
        <f t="shared" si="386"/>
        <v>US Natural Gas Physical</v>
      </c>
      <c r="B4693" s="44" t="str">
        <f t="shared" si="387"/>
        <v>US</v>
      </c>
      <c r="C4693" s="44" t="str">
        <f t="shared" si="388"/>
        <v>Natural Gas</v>
      </c>
      <c r="D4693" s="44" t="str">
        <f t="shared" si="389"/>
        <v>Physical</v>
      </c>
      <c r="E4693" s="44">
        <f>IF(VLOOKUP(S4693,'DD-Lookup'!$J$6:$L$50,3,FALSE)="Monthly",(YEAR(AC4693)-YEAR(AB4693))*12+MONTH(AC4693)-MONTH(AB4693)+1,(AC4693-AB4693+1))</f>
        <v>1</v>
      </c>
      <c r="F4693" s="225">
        <f t="shared" si="390"/>
        <v>10000</v>
      </c>
      <c r="G4693" s="214">
        <v>1250145</v>
      </c>
      <c r="H4693" s="210">
        <v>37026.59002314815</v>
      </c>
      <c r="I4693" t="s">
        <v>4237</v>
      </c>
      <c r="M4693" t="s">
        <v>3795</v>
      </c>
      <c r="N4693" t="s">
        <v>3275</v>
      </c>
      <c r="O4693" t="s">
        <v>801</v>
      </c>
      <c r="Q4693" s="211">
        <v>10000</v>
      </c>
      <c r="S4693" t="s">
        <v>3796</v>
      </c>
      <c r="T4693" t="s">
        <v>2685</v>
      </c>
      <c r="U4693" s="213">
        <v>4.5824999999999996</v>
      </c>
      <c r="V4693" t="s">
        <v>3765</v>
      </c>
      <c r="W4693" t="s">
        <v>3586</v>
      </c>
      <c r="X4693" t="s">
        <v>1302</v>
      </c>
      <c r="Y4693" t="s">
        <v>3280</v>
      </c>
      <c r="Z4693" t="s">
        <v>4117</v>
      </c>
      <c r="AA4693">
        <v>790992</v>
      </c>
      <c r="AB4693" s="210">
        <v>37028.875</v>
      </c>
      <c r="AC4693" s="210">
        <v>37028.875</v>
      </c>
    </row>
    <row r="4694" spans="1:30" x14ac:dyDescent="0.2">
      <c r="A4694" s="44" t="str">
        <f t="shared" si="386"/>
        <v>US Crude Financial</v>
      </c>
      <c r="B4694" s="44" t="str">
        <f t="shared" si="387"/>
        <v>US</v>
      </c>
      <c r="C4694" s="44" t="str">
        <f t="shared" si="388"/>
        <v>Crude</v>
      </c>
      <c r="D4694" s="44" t="str">
        <f t="shared" si="389"/>
        <v>Financial</v>
      </c>
      <c r="E4694" s="44">
        <f>IF(VLOOKUP(S4694,'DD-Lookup'!$J$6:$L$50,3,FALSE)="Monthly",(YEAR(AC4694)-YEAR(AB4694))*12+MONTH(AC4694)-MONTH(AB4694)+1,(AC4694-AB4694+1))</f>
        <v>1</v>
      </c>
      <c r="F4694" s="225">
        <f t="shared" si="390"/>
        <v>25000</v>
      </c>
      <c r="G4694" s="214">
        <v>1250144</v>
      </c>
      <c r="H4694" s="210">
        <v>37026.59002314815</v>
      </c>
      <c r="I4694" t="s">
        <v>3045</v>
      </c>
      <c r="M4694" t="s">
        <v>4216</v>
      </c>
      <c r="N4694" t="s">
        <v>3046</v>
      </c>
      <c r="O4694" t="s">
        <v>3047</v>
      </c>
      <c r="P4694" s="211">
        <v>25000</v>
      </c>
      <c r="S4694" t="s">
        <v>3802</v>
      </c>
      <c r="T4694" t="s">
        <v>2685</v>
      </c>
      <c r="U4694" s="213">
        <v>28.98</v>
      </c>
      <c r="V4694" t="s">
        <v>3383</v>
      </c>
      <c r="W4694" t="s">
        <v>3049</v>
      </c>
      <c r="X4694" t="s">
        <v>3050</v>
      </c>
      <c r="Y4694" t="s">
        <v>2803</v>
      </c>
      <c r="Z4694" t="s">
        <v>4117</v>
      </c>
      <c r="AA4694" t="s">
        <v>803</v>
      </c>
      <c r="AB4694" s="210">
        <v>37043</v>
      </c>
      <c r="AC4694" s="210">
        <v>37072</v>
      </c>
    </row>
    <row r="4695" spans="1:30" x14ac:dyDescent="0.2">
      <c r="A4695" s="44" t="str">
        <f t="shared" si="386"/>
        <v>US Natural Gas Physical</v>
      </c>
      <c r="B4695" s="44" t="str">
        <f t="shared" si="387"/>
        <v>US</v>
      </c>
      <c r="C4695" s="44" t="str">
        <f t="shared" si="388"/>
        <v>Natural Gas</v>
      </c>
      <c r="D4695" s="44" t="str">
        <f t="shared" si="389"/>
        <v>Physical</v>
      </c>
      <c r="E4695" s="44">
        <f>IF(VLOOKUP(S4695,'DD-Lookup'!$J$6:$L$50,3,FALSE)="Monthly",(YEAR(AC4695)-YEAR(AB4695))*12+MONTH(AC4695)-MONTH(AB4695)+1,(AC4695-AB4695+1))</f>
        <v>1</v>
      </c>
      <c r="F4695" s="225">
        <f t="shared" si="390"/>
        <v>10000</v>
      </c>
      <c r="G4695" s="214">
        <v>1250146</v>
      </c>
      <c r="H4695" s="210">
        <v>37026.590057870373</v>
      </c>
      <c r="I4695" t="s">
        <v>4237</v>
      </c>
      <c r="M4695" t="s">
        <v>3795</v>
      </c>
      <c r="N4695" t="s">
        <v>3275</v>
      </c>
      <c r="O4695" t="s">
        <v>801</v>
      </c>
      <c r="Q4695" s="211">
        <v>10000</v>
      </c>
      <c r="S4695" t="s">
        <v>3796</v>
      </c>
      <c r="T4695" t="s">
        <v>2685</v>
      </c>
      <c r="U4695" s="213">
        <v>4.585</v>
      </c>
      <c r="V4695" t="s">
        <v>3765</v>
      </c>
      <c r="W4695" t="s">
        <v>3586</v>
      </c>
      <c r="X4695" t="s">
        <v>1302</v>
      </c>
      <c r="Y4695" t="s">
        <v>3280</v>
      </c>
      <c r="Z4695" t="s">
        <v>4117</v>
      </c>
      <c r="AA4695">
        <v>790993</v>
      </c>
      <c r="AB4695" s="210">
        <v>37028.875</v>
      </c>
      <c r="AC4695" s="210">
        <v>37028.875</v>
      </c>
    </row>
    <row r="4696" spans="1:30" x14ac:dyDescent="0.2">
      <c r="A4696" s="44" t="str">
        <f t="shared" si="386"/>
        <v>US Natural Gas Physical</v>
      </c>
      <c r="B4696" s="44" t="str">
        <f t="shared" si="387"/>
        <v>US</v>
      </c>
      <c r="C4696" s="44" t="str">
        <f t="shared" si="388"/>
        <v>Natural Gas</v>
      </c>
      <c r="D4696" s="44" t="str">
        <f t="shared" si="389"/>
        <v>Physical</v>
      </c>
      <c r="E4696" s="44">
        <f>IF(VLOOKUP(S4696,'DD-Lookup'!$J$6:$L$50,3,FALSE)="Monthly",(YEAR(AC4696)-YEAR(AB4696))*12+MONTH(AC4696)-MONTH(AB4696)+1,(AC4696-AB4696+1))</f>
        <v>1</v>
      </c>
      <c r="F4696" s="225">
        <f t="shared" si="390"/>
        <v>10000</v>
      </c>
      <c r="G4696" s="214">
        <v>1250147</v>
      </c>
      <c r="H4696" s="210">
        <v>37026.590092592596</v>
      </c>
      <c r="I4696" t="s">
        <v>4237</v>
      </c>
      <c r="M4696" t="s">
        <v>3795</v>
      </c>
      <c r="N4696" t="s">
        <v>3275</v>
      </c>
      <c r="O4696" t="s">
        <v>801</v>
      </c>
      <c r="Q4696" s="211">
        <v>10000</v>
      </c>
      <c r="S4696" t="s">
        <v>3796</v>
      </c>
      <c r="T4696" t="s">
        <v>2685</v>
      </c>
      <c r="U4696" s="213">
        <v>4.5875000000000004</v>
      </c>
      <c r="V4696" t="s">
        <v>3765</v>
      </c>
      <c r="W4696" t="s">
        <v>3586</v>
      </c>
      <c r="X4696" t="s">
        <v>1302</v>
      </c>
      <c r="Y4696" t="s">
        <v>3280</v>
      </c>
      <c r="Z4696" t="s">
        <v>4117</v>
      </c>
      <c r="AA4696">
        <v>790994</v>
      </c>
      <c r="AB4696" s="210">
        <v>37028.875</v>
      </c>
      <c r="AC4696" s="210">
        <v>37028.875</v>
      </c>
    </row>
    <row r="4697" spans="1:30" x14ac:dyDescent="0.2">
      <c r="A4697" s="44" t="str">
        <f t="shared" si="386"/>
        <v>US Crude Financial</v>
      </c>
      <c r="B4697" s="44" t="str">
        <f t="shared" si="387"/>
        <v>US</v>
      </c>
      <c r="C4697" s="44" t="str">
        <f t="shared" si="388"/>
        <v>Crude</v>
      </c>
      <c r="D4697" s="44" t="str">
        <f t="shared" si="389"/>
        <v>Financial</v>
      </c>
      <c r="E4697" s="44">
        <f>IF(VLOOKUP(S4697,'DD-Lookup'!$J$6:$L$50,3,FALSE)="Monthly",(YEAR(AC4697)-YEAR(AB4697))*12+MONTH(AC4697)-MONTH(AB4697)+1,(AC4697-AB4697+1))</f>
        <v>1</v>
      </c>
      <c r="F4697" s="225">
        <f t="shared" si="390"/>
        <v>25000</v>
      </c>
      <c r="G4697" s="214">
        <v>1250148</v>
      </c>
      <c r="H4697" s="210">
        <v>37026.590127314812</v>
      </c>
      <c r="I4697" t="s">
        <v>3246</v>
      </c>
      <c r="M4697" t="s">
        <v>4216</v>
      </c>
      <c r="N4697" t="s">
        <v>1643</v>
      </c>
      <c r="O4697" t="s">
        <v>2225</v>
      </c>
      <c r="Q4697" s="211">
        <v>25000</v>
      </c>
      <c r="S4697" t="s">
        <v>3798</v>
      </c>
      <c r="T4697" t="s">
        <v>2685</v>
      </c>
      <c r="U4697" s="213">
        <v>-0.39</v>
      </c>
      <c r="V4697" t="s">
        <v>1935</v>
      </c>
      <c r="W4697" t="s">
        <v>1645</v>
      </c>
      <c r="X4697" t="s">
        <v>1646</v>
      </c>
      <c r="Y4697" t="s">
        <v>2803</v>
      </c>
      <c r="Z4697" t="s">
        <v>4117</v>
      </c>
      <c r="AA4697" t="s">
        <v>804</v>
      </c>
      <c r="AB4697" s="210">
        <v>37043</v>
      </c>
      <c r="AC4697" s="210">
        <v>37072</v>
      </c>
    </row>
    <row r="4698" spans="1:30" x14ac:dyDescent="0.2">
      <c r="A4698" s="44" t="str">
        <f t="shared" si="386"/>
        <v>US Natural Gas Physical</v>
      </c>
      <c r="B4698" s="44" t="str">
        <f t="shared" si="387"/>
        <v>US</v>
      </c>
      <c r="C4698" s="44" t="str">
        <f t="shared" si="388"/>
        <v>Natural Gas</v>
      </c>
      <c r="D4698" s="44" t="str">
        <f t="shared" si="389"/>
        <v>Physical</v>
      </c>
      <c r="E4698" s="44">
        <f>IF(VLOOKUP(S4698,'DD-Lookup'!$J$6:$L$50,3,FALSE)="Monthly",(YEAR(AC4698)-YEAR(AB4698))*12+MONTH(AC4698)-MONTH(AB4698)+1,(AC4698-AB4698+1))</f>
        <v>1</v>
      </c>
      <c r="F4698" s="225">
        <f t="shared" si="390"/>
        <v>10000</v>
      </c>
      <c r="G4698" s="214">
        <v>1250149</v>
      </c>
      <c r="H4698" s="210">
        <v>37026.590162037035</v>
      </c>
      <c r="I4698" t="s">
        <v>4237</v>
      </c>
      <c r="M4698" t="s">
        <v>3795</v>
      </c>
      <c r="N4698" t="s">
        <v>3275</v>
      </c>
      <c r="O4698" t="s">
        <v>801</v>
      </c>
      <c r="Q4698" s="211">
        <v>10000</v>
      </c>
      <c r="S4698" t="s">
        <v>3796</v>
      </c>
      <c r="T4698" t="s">
        <v>2685</v>
      </c>
      <c r="U4698" s="213">
        <v>4.59</v>
      </c>
      <c r="V4698" t="s">
        <v>3765</v>
      </c>
      <c r="W4698" t="s">
        <v>3586</v>
      </c>
      <c r="X4698" t="s">
        <v>1302</v>
      </c>
      <c r="Y4698" t="s">
        <v>3280</v>
      </c>
      <c r="Z4698" t="s">
        <v>4117</v>
      </c>
      <c r="AA4698">
        <v>790995</v>
      </c>
      <c r="AB4698" s="210">
        <v>37028.875</v>
      </c>
      <c r="AC4698" s="210">
        <v>37028.875</v>
      </c>
    </row>
    <row r="4699" spans="1:30" x14ac:dyDescent="0.2">
      <c r="A4699" s="44" t="str">
        <f t="shared" si="386"/>
        <v>US Natural Gas Physical</v>
      </c>
      <c r="B4699" s="44" t="str">
        <f t="shared" si="387"/>
        <v>US</v>
      </c>
      <c r="C4699" s="44" t="str">
        <f t="shared" si="388"/>
        <v>Natural Gas</v>
      </c>
      <c r="D4699" s="44" t="str">
        <f t="shared" si="389"/>
        <v>Physical</v>
      </c>
      <c r="E4699" s="44">
        <f>IF(VLOOKUP(S4699,'DD-Lookup'!$J$6:$L$50,3,FALSE)="Monthly",(YEAR(AC4699)-YEAR(AB4699))*12+MONTH(AC4699)-MONTH(AB4699)+1,(AC4699-AB4699+1))</f>
        <v>1</v>
      </c>
      <c r="F4699" s="225">
        <f t="shared" si="390"/>
        <v>10000</v>
      </c>
      <c r="G4699" s="214">
        <v>1250151</v>
      </c>
      <c r="H4699" s="210">
        <v>37026.590185185189</v>
      </c>
      <c r="I4699" t="s">
        <v>4237</v>
      </c>
      <c r="M4699" t="s">
        <v>3795</v>
      </c>
      <c r="N4699" t="s">
        <v>3275</v>
      </c>
      <c r="O4699" t="s">
        <v>801</v>
      </c>
      <c r="Q4699" s="211">
        <v>10000</v>
      </c>
      <c r="S4699" t="s">
        <v>3796</v>
      </c>
      <c r="T4699" t="s">
        <v>2685</v>
      </c>
      <c r="U4699" s="213">
        <v>4.5925000000000002</v>
      </c>
      <c r="V4699" t="s">
        <v>3765</v>
      </c>
      <c r="W4699" t="s">
        <v>3586</v>
      </c>
      <c r="X4699" t="s">
        <v>1302</v>
      </c>
      <c r="Y4699" t="s">
        <v>3280</v>
      </c>
      <c r="Z4699" t="s">
        <v>4117</v>
      </c>
      <c r="AA4699">
        <v>790996</v>
      </c>
      <c r="AB4699" s="210">
        <v>37028.875</v>
      </c>
      <c r="AC4699" s="210">
        <v>37028.875</v>
      </c>
    </row>
    <row r="4700" spans="1:30" x14ac:dyDescent="0.2">
      <c r="A4700" s="44" t="str">
        <f t="shared" si="386"/>
        <v>US Power Financial</v>
      </c>
      <c r="B4700" s="44" t="str">
        <f t="shared" si="387"/>
        <v>US</v>
      </c>
      <c r="C4700" s="44" t="str">
        <f t="shared" si="388"/>
        <v>Power</v>
      </c>
      <c r="D4700" s="44" t="str">
        <f t="shared" si="389"/>
        <v>Financial</v>
      </c>
      <c r="E4700" s="44">
        <f>IF(VLOOKUP(S4700,'DD-Lookup'!$J$6:$L$50,3,FALSE)="Monthly",(YEAR(AC4700)-YEAR(AB4700))*12+MONTH(AC4700)-MONTH(AB4700)+1,(AC4700-AB4700+1))</f>
        <v>1</v>
      </c>
      <c r="F4700" s="225">
        <f t="shared" si="390"/>
        <v>50</v>
      </c>
      <c r="G4700" s="214">
        <v>1250152</v>
      </c>
      <c r="H4700" s="210">
        <v>37026.590196759258</v>
      </c>
      <c r="I4700" t="s">
        <v>3131</v>
      </c>
      <c r="M4700" t="s">
        <v>3886</v>
      </c>
      <c r="N4700" t="s">
        <v>3069</v>
      </c>
      <c r="O4700" t="s">
        <v>805</v>
      </c>
      <c r="Q4700" s="211">
        <v>50</v>
      </c>
      <c r="S4700" t="s">
        <v>3794</v>
      </c>
      <c r="T4700" t="s">
        <v>2685</v>
      </c>
      <c r="U4700" s="213">
        <v>33</v>
      </c>
      <c r="V4700" t="s">
        <v>806</v>
      </c>
      <c r="W4700" t="s">
        <v>3072</v>
      </c>
      <c r="X4700" t="s">
        <v>3073</v>
      </c>
      <c r="Y4700" t="s">
        <v>3074</v>
      </c>
      <c r="Z4700" t="s">
        <v>4117</v>
      </c>
      <c r="AA4700">
        <v>611839.1</v>
      </c>
      <c r="AB4700" s="210">
        <v>37026.875</v>
      </c>
      <c r="AC4700" s="210">
        <v>37026.875</v>
      </c>
    </row>
    <row r="4701" spans="1:30" x14ac:dyDescent="0.2">
      <c r="A4701" s="44" t="str">
        <f t="shared" si="386"/>
        <v>US Natural Gas Financial</v>
      </c>
      <c r="B4701" s="44" t="str">
        <f t="shared" si="387"/>
        <v>US</v>
      </c>
      <c r="C4701" s="44" t="str">
        <f t="shared" si="388"/>
        <v>Natural Gas</v>
      </c>
      <c r="D4701" s="44" t="str">
        <f t="shared" si="389"/>
        <v>Financial</v>
      </c>
      <c r="E4701" s="44">
        <f>IF(VLOOKUP(S4701,'DD-Lookup'!$J$6:$L$50,3,FALSE)="Monthly",(YEAR(AC4701)-YEAR(AB4701))*12+MONTH(AC4701)-MONTH(AB4701)+1,(AC4701-AB4701+1))</f>
        <v>30</v>
      </c>
      <c r="F4701" s="225">
        <f t="shared" si="390"/>
        <v>300000</v>
      </c>
      <c r="G4701" s="214">
        <v>1250153</v>
      </c>
      <c r="H4701" s="210">
        <v>37026.590277777781</v>
      </c>
      <c r="I4701" t="s">
        <v>3785</v>
      </c>
      <c r="M4701" t="s">
        <v>3795</v>
      </c>
      <c r="N4701" t="s">
        <v>3247</v>
      </c>
      <c r="O4701" t="s">
        <v>3248</v>
      </c>
      <c r="Q4701" s="211">
        <v>10000</v>
      </c>
      <c r="S4701" t="s">
        <v>3796</v>
      </c>
      <c r="T4701" t="s">
        <v>2685</v>
      </c>
      <c r="U4701" s="213">
        <v>4.6500000000000004</v>
      </c>
      <c r="V4701" t="s">
        <v>749</v>
      </c>
      <c r="W4701" t="s">
        <v>3975</v>
      </c>
      <c r="X4701" t="s">
        <v>3250</v>
      </c>
      <c r="Y4701" t="s">
        <v>2803</v>
      </c>
      <c r="Z4701" t="s">
        <v>4117</v>
      </c>
      <c r="AA4701" t="s">
        <v>807</v>
      </c>
      <c r="AB4701" s="210">
        <v>37043.875</v>
      </c>
      <c r="AC4701" s="210">
        <v>37072.875</v>
      </c>
      <c r="AD4701">
        <f>(AC4701-AB4701+1)*SUM(P4701:Q4701)</f>
        <v>300000</v>
      </c>
    </row>
    <row r="4702" spans="1:30" x14ac:dyDescent="0.2">
      <c r="A4702" s="44" t="str">
        <f t="shared" si="386"/>
        <v>US Natural Gas Financial</v>
      </c>
      <c r="B4702" s="44" t="str">
        <f t="shared" si="387"/>
        <v>US</v>
      </c>
      <c r="C4702" s="44" t="str">
        <f t="shared" si="388"/>
        <v>Natural Gas</v>
      </c>
      <c r="D4702" s="44" t="str">
        <f t="shared" si="389"/>
        <v>Financial</v>
      </c>
      <c r="E4702" s="44">
        <f>IF(VLOOKUP(S4702,'DD-Lookup'!$J$6:$L$50,3,FALSE)="Monthly",(YEAR(AC4702)-YEAR(AB4702))*12+MONTH(AC4702)-MONTH(AB4702)+1,(AC4702-AB4702+1))</f>
        <v>30</v>
      </c>
      <c r="F4702" s="225">
        <f t="shared" si="390"/>
        <v>600000</v>
      </c>
      <c r="G4702" s="214">
        <v>1250154</v>
      </c>
      <c r="H4702" s="210">
        <v>37026.590405092589</v>
      </c>
      <c r="I4702" t="s">
        <v>3287</v>
      </c>
      <c r="M4702" t="s">
        <v>3795</v>
      </c>
      <c r="N4702" t="s">
        <v>3247</v>
      </c>
      <c r="O4702" t="s">
        <v>3248</v>
      </c>
      <c r="Q4702" s="211">
        <v>20000</v>
      </c>
      <c r="S4702" t="s">
        <v>3796</v>
      </c>
      <c r="T4702" t="s">
        <v>2685</v>
      </c>
      <c r="U4702" s="213">
        <v>4.6550000000000002</v>
      </c>
      <c r="V4702" t="s">
        <v>3449</v>
      </c>
      <c r="W4702" t="s">
        <v>3975</v>
      </c>
      <c r="X4702" t="s">
        <v>3250</v>
      </c>
      <c r="Y4702" t="s">
        <v>2803</v>
      </c>
      <c r="Z4702" t="s">
        <v>4117</v>
      </c>
      <c r="AA4702" t="s">
        <v>808</v>
      </c>
      <c r="AB4702" s="210">
        <v>37043.875</v>
      </c>
      <c r="AC4702" s="210">
        <v>37072.875</v>
      </c>
      <c r="AD4702">
        <f>(AC4702-AB4702+1)*SUM(P4702:Q4702)</f>
        <v>600000</v>
      </c>
    </row>
    <row r="4703" spans="1:30" x14ac:dyDescent="0.2">
      <c r="A4703" s="44" t="str">
        <f t="shared" si="386"/>
        <v>US Crude Financial</v>
      </c>
      <c r="B4703" s="44" t="str">
        <f t="shared" si="387"/>
        <v>US</v>
      </c>
      <c r="C4703" s="44" t="str">
        <f t="shared" si="388"/>
        <v>Crude</v>
      </c>
      <c r="D4703" s="44" t="str">
        <f t="shared" si="389"/>
        <v>Financial</v>
      </c>
      <c r="E4703" s="44">
        <f>IF(VLOOKUP(S4703,'DD-Lookup'!$J$6:$L$50,3,FALSE)="Monthly",(YEAR(AC4703)-YEAR(AB4703))*12+MONTH(AC4703)-MONTH(AB4703)+1,(AC4703-AB4703+1))</f>
        <v>1</v>
      </c>
      <c r="F4703" s="225">
        <f t="shared" si="390"/>
        <v>25000</v>
      </c>
      <c r="G4703" s="214">
        <v>1250155</v>
      </c>
      <c r="H4703" s="210">
        <v>37026.590416666666</v>
      </c>
      <c r="I4703" t="s">
        <v>3246</v>
      </c>
      <c r="M4703" t="s">
        <v>4216</v>
      </c>
      <c r="N4703" t="s">
        <v>3046</v>
      </c>
      <c r="O4703" t="s">
        <v>3047</v>
      </c>
      <c r="P4703" s="211">
        <v>25000</v>
      </c>
      <c r="S4703" t="s">
        <v>3802</v>
      </c>
      <c r="T4703" t="s">
        <v>2685</v>
      </c>
      <c r="U4703" s="213">
        <v>28.98</v>
      </c>
      <c r="V4703" t="s">
        <v>1657</v>
      </c>
      <c r="W4703" t="s">
        <v>3049</v>
      </c>
      <c r="X4703" t="s">
        <v>3050</v>
      </c>
      <c r="Y4703" t="s">
        <v>2803</v>
      </c>
      <c r="Z4703" t="s">
        <v>4117</v>
      </c>
      <c r="AA4703" t="s">
        <v>809</v>
      </c>
      <c r="AB4703" s="210">
        <v>37043</v>
      </c>
      <c r="AC4703" s="210">
        <v>37072</v>
      </c>
    </row>
    <row r="4704" spans="1:30" x14ac:dyDescent="0.2">
      <c r="A4704" s="44" t="str">
        <f t="shared" si="386"/>
        <v>US Natural Gas Financial</v>
      </c>
      <c r="B4704" s="44" t="str">
        <f t="shared" si="387"/>
        <v>US</v>
      </c>
      <c r="C4704" s="44" t="str">
        <f t="shared" si="388"/>
        <v>Natural Gas</v>
      </c>
      <c r="D4704" s="44" t="str">
        <f t="shared" si="389"/>
        <v>Financial</v>
      </c>
      <c r="E4704" s="44">
        <f>IF(VLOOKUP(S4704,'DD-Lookup'!$J$6:$L$50,3,FALSE)="Monthly",(YEAR(AC4704)-YEAR(AB4704))*12+MONTH(AC4704)-MONTH(AB4704)+1,(AC4704-AB4704+1))</f>
        <v>30</v>
      </c>
      <c r="F4704" s="225">
        <f t="shared" si="390"/>
        <v>150000</v>
      </c>
      <c r="G4704" s="214">
        <v>1250158</v>
      </c>
      <c r="H4704" s="210">
        <v>37026.590717592589</v>
      </c>
      <c r="I4704" t="s">
        <v>3318</v>
      </c>
      <c r="M4704" t="s">
        <v>3795</v>
      </c>
      <c r="N4704" t="s">
        <v>3247</v>
      </c>
      <c r="O4704" t="s">
        <v>3248</v>
      </c>
      <c r="P4704" s="211">
        <v>5000</v>
      </c>
      <c r="S4704" t="s">
        <v>3796</v>
      </c>
      <c r="T4704" t="s">
        <v>2685</v>
      </c>
      <c r="U4704" s="213">
        <v>4.6500000000000004</v>
      </c>
      <c r="V4704" t="s">
        <v>1550</v>
      </c>
      <c r="W4704" t="s">
        <v>3975</v>
      </c>
      <c r="X4704" t="s">
        <v>3250</v>
      </c>
      <c r="Y4704" t="s">
        <v>2803</v>
      </c>
      <c r="Z4704" t="s">
        <v>4117</v>
      </c>
      <c r="AA4704" t="s">
        <v>810</v>
      </c>
      <c r="AB4704" s="210">
        <v>37043.875</v>
      </c>
      <c r="AC4704" s="210">
        <v>37072.875</v>
      </c>
      <c r="AD4704">
        <f>(AC4704-AB4704+1)*SUM(P4704:Q4704)</f>
        <v>150000</v>
      </c>
    </row>
    <row r="4705" spans="1:30" x14ac:dyDescent="0.2">
      <c r="A4705" s="44" t="str">
        <f t="shared" si="386"/>
        <v>US Natural Gas Financial</v>
      </c>
      <c r="B4705" s="44" t="str">
        <f t="shared" si="387"/>
        <v>US</v>
      </c>
      <c r="C4705" s="44" t="str">
        <f t="shared" si="388"/>
        <v>Natural Gas</v>
      </c>
      <c r="D4705" s="44" t="str">
        <f t="shared" si="389"/>
        <v>Financial</v>
      </c>
      <c r="E4705" s="44">
        <f>IF(VLOOKUP(S4705,'DD-Lookup'!$J$6:$L$50,3,FALSE)="Monthly",(YEAR(AC4705)-YEAR(AB4705))*12+MONTH(AC4705)-MONTH(AB4705)+1,(AC4705-AB4705+1))</f>
        <v>151</v>
      </c>
      <c r="F4705" s="225">
        <f t="shared" si="390"/>
        <v>755000</v>
      </c>
      <c r="G4705" s="214">
        <v>1250159</v>
      </c>
      <c r="H4705" s="210">
        <v>37026.590775462966</v>
      </c>
      <c r="I4705" t="s">
        <v>2623</v>
      </c>
      <c r="M4705" t="s">
        <v>3795</v>
      </c>
      <c r="N4705" t="s">
        <v>3247</v>
      </c>
      <c r="O4705" t="s">
        <v>3346</v>
      </c>
      <c r="Q4705" s="211">
        <v>5000</v>
      </c>
      <c r="S4705" t="s">
        <v>3796</v>
      </c>
      <c r="T4705" t="s">
        <v>2685</v>
      </c>
      <c r="U4705" s="213">
        <v>5.05</v>
      </c>
      <c r="V4705" t="s">
        <v>1143</v>
      </c>
      <c r="W4705" t="s">
        <v>3975</v>
      </c>
      <c r="X4705" t="s">
        <v>3250</v>
      </c>
      <c r="Y4705" t="s">
        <v>2803</v>
      </c>
      <c r="Z4705" t="s">
        <v>4117</v>
      </c>
      <c r="AA4705" t="s">
        <v>811</v>
      </c>
      <c r="AB4705" s="210">
        <v>37196</v>
      </c>
      <c r="AC4705" s="210">
        <v>37346</v>
      </c>
      <c r="AD4705">
        <f>(AC4705-AB4705+1)*SUM(P4705:Q4705)</f>
        <v>755000</v>
      </c>
    </row>
    <row r="4706" spans="1:30" x14ac:dyDescent="0.2">
      <c r="A4706" s="44" t="str">
        <f t="shared" si="386"/>
        <v>US Natural Gas Financial</v>
      </c>
      <c r="B4706" s="44" t="str">
        <f t="shared" si="387"/>
        <v>US</v>
      </c>
      <c r="C4706" s="44" t="str">
        <f t="shared" si="388"/>
        <v>Natural Gas</v>
      </c>
      <c r="D4706" s="44" t="str">
        <f t="shared" si="389"/>
        <v>Financial</v>
      </c>
      <c r="E4706" s="44">
        <f>IF(VLOOKUP(S4706,'DD-Lookup'!$J$6:$L$50,3,FALSE)="Monthly",(YEAR(AC4706)-YEAR(AB4706))*12+MONTH(AC4706)-MONTH(AB4706)+1,(AC4706-AB4706+1))</f>
        <v>30</v>
      </c>
      <c r="F4706" s="225">
        <f t="shared" si="390"/>
        <v>150000</v>
      </c>
      <c r="G4706" s="214">
        <v>1250160</v>
      </c>
      <c r="H4706" s="210">
        <v>37026.590833333335</v>
      </c>
      <c r="I4706" t="s">
        <v>3212</v>
      </c>
      <c r="M4706" t="s">
        <v>3795</v>
      </c>
      <c r="N4706" t="s">
        <v>3247</v>
      </c>
      <c r="O4706" t="s">
        <v>3248</v>
      </c>
      <c r="P4706" s="211">
        <v>5000</v>
      </c>
      <c r="S4706" t="s">
        <v>3796</v>
      </c>
      <c r="T4706" t="s">
        <v>2685</v>
      </c>
      <c r="U4706" s="213">
        <v>4.6500000000000004</v>
      </c>
      <c r="V4706" t="s">
        <v>2181</v>
      </c>
      <c r="W4706" t="s">
        <v>3975</v>
      </c>
      <c r="X4706" t="s">
        <v>3250</v>
      </c>
      <c r="Y4706" t="s">
        <v>2803</v>
      </c>
      <c r="Z4706" t="s">
        <v>4117</v>
      </c>
      <c r="AA4706" t="s">
        <v>812</v>
      </c>
      <c r="AB4706" s="210">
        <v>37043.875</v>
      </c>
      <c r="AC4706" s="210">
        <v>37072.875</v>
      </c>
      <c r="AD4706">
        <f>(AC4706-AB4706+1)*SUM(P4706:Q4706)</f>
        <v>150000</v>
      </c>
    </row>
    <row r="4707" spans="1:30" x14ac:dyDescent="0.2">
      <c r="A4707" s="44" t="str">
        <f t="shared" si="386"/>
        <v>US Natural Gas Physical</v>
      </c>
      <c r="B4707" s="44" t="str">
        <f t="shared" si="387"/>
        <v>US</v>
      </c>
      <c r="C4707" s="44" t="str">
        <f t="shared" si="388"/>
        <v>Natural Gas</v>
      </c>
      <c r="D4707" s="44" t="str">
        <f t="shared" si="389"/>
        <v>Physical</v>
      </c>
      <c r="E4707" s="44">
        <f>IF(VLOOKUP(S4707,'DD-Lookup'!$J$6:$L$50,3,FALSE)="Monthly",(YEAR(AC4707)-YEAR(AB4707))*12+MONTH(AC4707)-MONTH(AB4707)+1,(AC4707-AB4707+1))</f>
        <v>15</v>
      </c>
      <c r="F4707" s="225">
        <f t="shared" si="390"/>
        <v>75000</v>
      </c>
      <c r="G4707" s="214">
        <v>1250164</v>
      </c>
      <c r="H4707" s="210">
        <v>37026.591226851851</v>
      </c>
      <c r="I4707" t="s">
        <v>3157</v>
      </c>
      <c r="M4707" t="s">
        <v>3795</v>
      </c>
      <c r="N4707" t="s">
        <v>3275</v>
      </c>
      <c r="O4707" t="s">
        <v>558</v>
      </c>
      <c r="Q4707" s="211">
        <v>5000</v>
      </c>
      <c r="S4707" t="s">
        <v>3796</v>
      </c>
      <c r="T4707" t="s">
        <v>2685</v>
      </c>
      <c r="U4707" s="213">
        <v>4.99</v>
      </c>
      <c r="V4707" t="s">
        <v>1092</v>
      </c>
      <c r="W4707" t="s">
        <v>3539</v>
      </c>
      <c r="X4707" t="s">
        <v>3540</v>
      </c>
      <c r="Y4707" t="s">
        <v>3280</v>
      </c>
      <c r="Z4707" t="s">
        <v>4117</v>
      </c>
      <c r="AA4707">
        <v>790998</v>
      </c>
      <c r="AB4707" s="210">
        <v>37028.875</v>
      </c>
      <c r="AC4707" s="210">
        <v>37042.875</v>
      </c>
    </row>
    <row r="4708" spans="1:30" x14ac:dyDescent="0.2">
      <c r="A4708" s="44" t="str">
        <f t="shared" si="386"/>
        <v>US Crude Financial</v>
      </c>
      <c r="B4708" s="44" t="str">
        <f t="shared" si="387"/>
        <v>US</v>
      </c>
      <c r="C4708" s="44" t="str">
        <f t="shared" si="388"/>
        <v>Crude</v>
      </c>
      <c r="D4708" s="44" t="str">
        <f t="shared" si="389"/>
        <v>Financial</v>
      </c>
      <c r="E4708" s="44">
        <f>IF(VLOOKUP(S4708,'DD-Lookup'!$J$6:$L$50,3,FALSE)="Monthly",(YEAR(AC4708)-YEAR(AB4708))*12+MONTH(AC4708)-MONTH(AB4708)+1,(AC4708-AB4708+1))</f>
        <v>1</v>
      </c>
      <c r="F4708" s="225">
        <f t="shared" si="390"/>
        <v>50000</v>
      </c>
      <c r="G4708" s="214">
        <v>1250162</v>
      </c>
      <c r="H4708" s="210">
        <v>37026.591226851851</v>
      </c>
      <c r="I4708" t="s">
        <v>3045</v>
      </c>
      <c r="M4708" t="s">
        <v>4216</v>
      </c>
      <c r="N4708" t="s">
        <v>3046</v>
      </c>
      <c r="O4708" t="s">
        <v>3047</v>
      </c>
      <c r="Q4708" s="211">
        <v>50000</v>
      </c>
      <c r="S4708" t="s">
        <v>3802</v>
      </c>
      <c r="T4708" t="s">
        <v>2685</v>
      </c>
      <c r="U4708" s="213">
        <v>28.96</v>
      </c>
      <c r="V4708" t="s">
        <v>1520</v>
      </c>
      <c r="W4708" t="s">
        <v>3049</v>
      </c>
      <c r="X4708" t="s">
        <v>3050</v>
      </c>
      <c r="Y4708" t="s">
        <v>2803</v>
      </c>
      <c r="Z4708" t="s">
        <v>4117</v>
      </c>
      <c r="AA4708" t="s">
        <v>813</v>
      </c>
      <c r="AB4708" s="210">
        <v>37043</v>
      </c>
      <c r="AC4708" s="210">
        <v>37072</v>
      </c>
    </row>
    <row r="4709" spans="1:30" x14ac:dyDescent="0.2">
      <c r="A4709" s="44" t="str">
        <f t="shared" si="386"/>
        <v>US Natural Gas Physical</v>
      </c>
      <c r="B4709" s="44" t="str">
        <f t="shared" si="387"/>
        <v>US</v>
      </c>
      <c r="C4709" s="44" t="str">
        <f t="shared" si="388"/>
        <v>Natural Gas</v>
      </c>
      <c r="D4709" s="44" t="str">
        <f t="shared" si="389"/>
        <v>Physical</v>
      </c>
      <c r="E4709" s="44">
        <f>IF(VLOOKUP(S4709,'DD-Lookup'!$J$6:$L$50,3,FALSE)="Monthly",(YEAR(AC4709)-YEAR(AB4709))*12+MONTH(AC4709)-MONTH(AB4709)+1,(AC4709-AB4709+1))</f>
        <v>1</v>
      </c>
      <c r="F4709" s="225">
        <f t="shared" si="390"/>
        <v>10000</v>
      </c>
      <c r="G4709" s="214">
        <v>1250163</v>
      </c>
      <c r="H4709" s="210">
        <v>37026.591226851851</v>
      </c>
      <c r="I4709" t="s">
        <v>1131</v>
      </c>
      <c r="M4709" t="s">
        <v>3795</v>
      </c>
      <c r="N4709" t="s">
        <v>3275</v>
      </c>
      <c r="O4709" t="s">
        <v>399</v>
      </c>
      <c r="P4709" s="211">
        <v>10000</v>
      </c>
      <c r="S4709" t="s">
        <v>3796</v>
      </c>
      <c r="T4709" t="s">
        <v>2685</v>
      </c>
      <c r="U4709" s="213">
        <v>4.57</v>
      </c>
      <c r="V4709" t="s">
        <v>1132</v>
      </c>
      <c r="W4709" t="s">
        <v>3459</v>
      </c>
      <c r="X4709" t="s">
        <v>3460</v>
      </c>
      <c r="Y4709" t="s">
        <v>3280</v>
      </c>
      <c r="Z4709" t="s">
        <v>4117</v>
      </c>
      <c r="AA4709">
        <v>790997</v>
      </c>
      <c r="AB4709" s="210">
        <v>37028.875</v>
      </c>
      <c r="AC4709" s="210">
        <v>37028.875</v>
      </c>
    </row>
    <row r="4710" spans="1:30" x14ac:dyDescent="0.2">
      <c r="A4710" s="44" t="str">
        <f t="shared" si="386"/>
        <v>US Power Physical</v>
      </c>
      <c r="B4710" s="44" t="str">
        <f t="shared" si="387"/>
        <v>US</v>
      </c>
      <c r="C4710" s="44" t="str">
        <f t="shared" si="388"/>
        <v>Power</v>
      </c>
      <c r="D4710" s="44" t="str">
        <f t="shared" si="389"/>
        <v>Physical</v>
      </c>
      <c r="E4710" s="44">
        <f>IF(VLOOKUP(S4710,'DD-Lookup'!$J$6:$L$50,3,FALSE)="Monthly",(YEAR(AC4710)-YEAR(AB4710))*12+MONTH(AC4710)-MONTH(AB4710)+1,(AC4710-AB4710+1))</f>
        <v>30</v>
      </c>
      <c r="F4710" s="225">
        <f t="shared" si="390"/>
        <v>750</v>
      </c>
      <c r="G4710" s="214">
        <v>1250166</v>
      </c>
      <c r="H4710" s="210">
        <v>37026.591643518521</v>
      </c>
      <c r="I4710" t="s">
        <v>3785</v>
      </c>
      <c r="M4710" t="s">
        <v>3886</v>
      </c>
      <c r="N4710" t="s">
        <v>3645</v>
      </c>
      <c r="O4710" t="s">
        <v>509</v>
      </c>
      <c r="P4710" s="211">
        <v>25</v>
      </c>
      <c r="S4710" t="s">
        <v>3794</v>
      </c>
      <c r="T4710" t="s">
        <v>2685</v>
      </c>
      <c r="U4710" s="213">
        <v>320</v>
      </c>
      <c r="V4710" t="s">
        <v>2233</v>
      </c>
      <c r="W4710" t="s">
        <v>3659</v>
      </c>
      <c r="X4710" t="s">
        <v>3649</v>
      </c>
      <c r="Y4710" t="s">
        <v>3074</v>
      </c>
      <c r="Z4710" t="s">
        <v>4112</v>
      </c>
      <c r="AA4710">
        <v>611846.1</v>
      </c>
      <c r="AB4710" s="210">
        <v>37043.875</v>
      </c>
      <c r="AC4710" s="210">
        <v>37072.875</v>
      </c>
    </row>
    <row r="4711" spans="1:30" x14ac:dyDescent="0.2">
      <c r="A4711" s="44" t="str">
        <f t="shared" si="386"/>
        <v>US Power Physical</v>
      </c>
      <c r="B4711" s="44" t="str">
        <f t="shared" si="387"/>
        <v>US</v>
      </c>
      <c r="C4711" s="44" t="str">
        <f t="shared" si="388"/>
        <v>Power</v>
      </c>
      <c r="D4711" s="44" t="str">
        <f t="shared" si="389"/>
        <v>Physical</v>
      </c>
      <c r="E4711" s="44">
        <f>IF(VLOOKUP(S4711,'DD-Lookup'!$J$6:$L$50,3,FALSE)="Monthly",(YEAR(AC4711)-YEAR(AB4711))*12+MONTH(AC4711)-MONTH(AB4711)+1,(AC4711-AB4711+1))</f>
        <v>15</v>
      </c>
      <c r="F4711" s="225">
        <f t="shared" si="390"/>
        <v>375</v>
      </c>
      <c r="G4711" s="214">
        <v>1250169</v>
      </c>
      <c r="H4711" s="210">
        <v>37026.591944444444</v>
      </c>
      <c r="I4711" t="s">
        <v>3739</v>
      </c>
      <c r="M4711" t="s">
        <v>3886</v>
      </c>
      <c r="N4711" t="s">
        <v>3645</v>
      </c>
      <c r="O4711" t="s">
        <v>2073</v>
      </c>
      <c r="P4711" s="211">
        <v>25</v>
      </c>
      <c r="S4711" t="s">
        <v>3794</v>
      </c>
      <c r="T4711" t="s">
        <v>2685</v>
      </c>
      <c r="U4711" s="213">
        <v>220</v>
      </c>
      <c r="V4711" t="s">
        <v>3761</v>
      </c>
      <c r="W4711" t="s">
        <v>3659</v>
      </c>
      <c r="X4711" t="s">
        <v>3649</v>
      </c>
      <c r="Y4711" t="s">
        <v>3074</v>
      </c>
      <c r="Z4711" t="s">
        <v>4112</v>
      </c>
      <c r="AA4711">
        <v>611848.1</v>
      </c>
      <c r="AB4711" s="210">
        <v>37028.875</v>
      </c>
      <c r="AC4711" s="210">
        <v>37042.875</v>
      </c>
    </row>
    <row r="4712" spans="1:30" x14ac:dyDescent="0.2">
      <c r="A4712" s="44" t="str">
        <f t="shared" si="386"/>
        <v>US Natural Gas Financial</v>
      </c>
      <c r="B4712" s="44" t="str">
        <f t="shared" si="387"/>
        <v>US</v>
      </c>
      <c r="C4712" s="44" t="str">
        <f t="shared" si="388"/>
        <v>Natural Gas</v>
      </c>
      <c r="D4712" s="44" t="str">
        <f t="shared" si="389"/>
        <v>Financial</v>
      </c>
      <c r="E4712" s="44">
        <f>IF(VLOOKUP(S4712,'DD-Lookup'!$J$6:$L$50,3,FALSE)="Monthly",(YEAR(AC4712)-YEAR(AB4712))*12+MONTH(AC4712)-MONTH(AB4712)+1,(AC4712-AB4712+1))</f>
        <v>30</v>
      </c>
      <c r="F4712" s="225">
        <f t="shared" si="390"/>
        <v>450000</v>
      </c>
      <c r="G4712" s="214">
        <v>1250171</v>
      </c>
      <c r="H4712" s="210">
        <v>37026.592256944445</v>
      </c>
      <c r="I4712" t="s">
        <v>3785</v>
      </c>
      <c r="M4712" t="s">
        <v>3795</v>
      </c>
      <c r="N4712" t="s">
        <v>3247</v>
      </c>
      <c r="O4712" t="s">
        <v>3248</v>
      </c>
      <c r="Q4712" s="211">
        <v>15000</v>
      </c>
      <c r="S4712" t="s">
        <v>3796</v>
      </c>
      <c r="T4712" t="s">
        <v>2685</v>
      </c>
      <c r="U4712" s="213">
        <v>4.6500000000000004</v>
      </c>
      <c r="V4712" t="s">
        <v>749</v>
      </c>
      <c r="W4712" t="s">
        <v>3975</v>
      </c>
      <c r="X4712" t="s">
        <v>3250</v>
      </c>
      <c r="Y4712" t="s">
        <v>2803</v>
      </c>
      <c r="Z4712" t="s">
        <v>4117</v>
      </c>
      <c r="AA4712" t="s">
        <v>814</v>
      </c>
      <c r="AB4712" s="210">
        <v>37043.875</v>
      </c>
      <c r="AC4712" s="210">
        <v>37072.875</v>
      </c>
      <c r="AD4712">
        <f>(AC4712-AB4712+1)*SUM(P4712:Q4712)</f>
        <v>450000</v>
      </c>
    </row>
    <row r="4713" spans="1:30" x14ac:dyDescent="0.2">
      <c r="A4713" s="44" t="str">
        <f t="shared" si="386"/>
        <v>US Natural Gas Financial</v>
      </c>
      <c r="B4713" s="44" t="str">
        <f t="shared" si="387"/>
        <v>US</v>
      </c>
      <c r="C4713" s="44" t="str">
        <f t="shared" si="388"/>
        <v>Natural Gas</v>
      </c>
      <c r="D4713" s="44" t="str">
        <f t="shared" si="389"/>
        <v>Financial</v>
      </c>
      <c r="E4713" s="44">
        <f>IF(VLOOKUP(S4713,'DD-Lookup'!$J$6:$L$50,3,FALSE)="Monthly",(YEAR(AC4713)-YEAR(AB4713))*12+MONTH(AC4713)-MONTH(AB4713)+1,(AC4713-AB4713+1))</f>
        <v>153</v>
      </c>
      <c r="F4713" s="225">
        <f t="shared" si="390"/>
        <v>765000</v>
      </c>
      <c r="G4713" s="214">
        <v>1250172</v>
      </c>
      <c r="H4713" s="210">
        <v>37026.592418981483</v>
      </c>
      <c r="I4713" t="s">
        <v>3396</v>
      </c>
      <c r="M4713" t="s">
        <v>3795</v>
      </c>
      <c r="N4713" t="s">
        <v>3247</v>
      </c>
      <c r="O4713" t="s">
        <v>3430</v>
      </c>
      <c r="Q4713" s="211">
        <v>5000</v>
      </c>
      <c r="S4713" t="s">
        <v>3796</v>
      </c>
      <c r="T4713" t="s">
        <v>2685</v>
      </c>
      <c r="U4713" s="213">
        <v>4.7549999999999999</v>
      </c>
      <c r="V4713" t="s">
        <v>1311</v>
      </c>
      <c r="W4713" t="s">
        <v>3975</v>
      </c>
      <c r="X4713" t="s">
        <v>3250</v>
      </c>
      <c r="Y4713" t="s">
        <v>2803</v>
      </c>
      <c r="Z4713" t="s">
        <v>4117</v>
      </c>
      <c r="AA4713" t="s">
        <v>815</v>
      </c>
      <c r="AB4713" s="210">
        <v>37043</v>
      </c>
      <c r="AC4713" s="210">
        <v>37195</v>
      </c>
      <c r="AD4713">
        <f>(AC4713-AB4713+1)*SUM(P4713:Q4713)</f>
        <v>765000</v>
      </c>
    </row>
    <row r="4714" spans="1:30" x14ac:dyDescent="0.2">
      <c r="A4714" s="44" t="str">
        <f t="shared" si="386"/>
        <v>US Natural Gas Financial</v>
      </c>
      <c r="B4714" s="44" t="str">
        <f t="shared" si="387"/>
        <v>US</v>
      </c>
      <c r="C4714" s="44" t="str">
        <f t="shared" si="388"/>
        <v>Natural Gas</v>
      </c>
      <c r="D4714" s="44" t="str">
        <f t="shared" si="389"/>
        <v>Financial</v>
      </c>
      <c r="E4714" s="44">
        <f>IF(VLOOKUP(S4714,'DD-Lookup'!$J$6:$L$50,3,FALSE)="Monthly",(YEAR(AC4714)-YEAR(AB4714))*12+MONTH(AC4714)-MONTH(AB4714)+1,(AC4714-AB4714+1))</f>
        <v>30</v>
      </c>
      <c r="F4714" s="225">
        <f t="shared" si="390"/>
        <v>750000</v>
      </c>
      <c r="G4714" s="214">
        <v>1250179</v>
      </c>
      <c r="H4714" s="210">
        <v>37026.593807870369</v>
      </c>
      <c r="I4714" t="s">
        <v>2630</v>
      </c>
      <c r="M4714" t="s">
        <v>3795</v>
      </c>
      <c r="N4714" t="s">
        <v>3303</v>
      </c>
      <c r="O4714" t="s">
        <v>816</v>
      </c>
      <c r="Q4714" s="211">
        <v>25000</v>
      </c>
      <c r="S4714" t="s">
        <v>3796</v>
      </c>
      <c r="T4714" t="s">
        <v>2685</v>
      </c>
      <c r="U4714" s="213">
        <v>0.03</v>
      </c>
      <c r="V4714" t="s">
        <v>2215</v>
      </c>
      <c r="W4714" t="s">
        <v>1070</v>
      </c>
      <c r="X4714" t="s">
        <v>1071</v>
      </c>
      <c r="Y4714" t="s">
        <v>2803</v>
      </c>
      <c r="Z4714" t="s">
        <v>4117</v>
      </c>
      <c r="AA4714" t="s">
        <v>817</v>
      </c>
      <c r="AB4714" s="210">
        <v>37043</v>
      </c>
      <c r="AC4714" s="210">
        <v>37072</v>
      </c>
      <c r="AD4714">
        <f>(AC4714-AB4714+1)*SUM(P4714:Q4714)</f>
        <v>750000</v>
      </c>
    </row>
    <row r="4715" spans="1:30" x14ac:dyDescent="0.2">
      <c r="A4715" s="44" t="str">
        <f t="shared" si="386"/>
        <v>US Crude Financial</v>
      </c>
      <c r="B4715" s="44" t="str">
        <f t="shared" si="387"/>
        <v>US</v>
      </c>
      <c r="C4715" s="44" t="str">
        <f t="shared" si="388"/>
        <v>Crude</v>
      </c>
      <c r="D4715" s="44" t="str">
        <f t="shared" si="389"/>
        <v>Financial</v>
      </c>
      <c r="E4715" s="44">
        <f>IF(VLOOKUP(S4715,'DD-Lookup'!$J$6:$L$50,3,FALSE)="Monthly",(YEAR(AC4715)-YEAR(AB4715))*12+MONTH(AC4715)-MONTH(AB4715)+1,(AC4715-AB4715+1))</f>
        <v>1</v>
      </c>
      <c r="F4715" s="225">
        <f t="shared" si="390"/>
        <v>50000</v>
      </c>
      <c r="G4715" s="214">
        <v>1250181</v>
      </c>
      <c r="H4715" s="210">
        <v>37026.594074074077</v>
      </c>
      <c r="I4715" t="s">
        <v>3246</v>
      </c>
      <c r="M4715" t="s">
        <v>4216</v>
      </c>
      <c r="N4715" t="s">
        <v>3046</v>
      </c>
      <c r="O4715" t="s">
        <v>3047</v>
      </c>
      <c r="Q4715" s="211">
        <v>50000</v>
      </c>
      <c r="S4715" t="s">
        <v>3802</v>
      </c>
      <c r="T4715" t="s">
        <v>2685</v>
      </c>
      <c r="U4715" s="213">
        <v>28.96</v>
      </c>
      <c r="V4715" t="s">
        <v>1514</v>
      </c>
      <c r="W4715" t="s">
        <v>3049</v>
      </c>
      <c r="X4715" t="s">
        <v>3050</v>
      </c>
      <c r="Y4715" t="s">
        <v>2803</v>
      </c>
      <c r="Z4715" t="s">
        <v>4117</v>
      </c>
      <c r="AA4715" t="s">
        <v>818</v>
      </c>
      <c r="AB4715" s="210">
        <v>37043</v>
      </c>
      <c r="AC4715" s="210">
        <v>37072</v>
      </c>
    </row>
    <row r="4716" spans="1:30" x14ac:dyDescent="0.2">
      <c r="A4716" s="44" t="str">
        <f t="shared" si="386"/>
        <v xml:space="preserve"> Natural Gas Physical</v>
      </c>
      <c r="B4716" s="44" t="str">
        <f t="shared" si="387"/>
        <v/>
      </c>
      <c r="C4716" s="44" t="str">
        <f t="shared" si="388"/>
        <v>Natural Gas</v>
      </c>
      <c r="D4716" s="44" t="str">
        <f t="shared" si="389"/>
        <v>Physical</v>
      </c>
      <c r="E4716" s="44">
        <f>IF(VLOOKUP(S4716,'DD-Lookup'!$J$6:$L$50,3,FALSE)="Monthly",(YEAR(AC4716)-YEAR(AB4716))*12+MONTH(AC4716)-MONTH(AB4716)+1,(AC4716-AB4716+1))</f>
        <v>153</v>
      </c>
      <c r="F4716" s="225">
        <f t="shared" si="390"/>
        <v>765000</v>
      </c>
      <c r="G4716" s="214">
        <v>1250184</v>
      </c>
      <c r="H4716" s="210">
        <v>37026.594224537039</v>
      </c>
      <c r="I4716" t="s">
        <v>819</v>
      </c>
      <c r="M4716" t="s">
        <v>3795</v>
      </c>
      <c r="N4716" t="s">
        <v>820</v>
      </c>
      <c r="O4716" t="s">
        <v>821</v>
      </c>
      <c r="P4716" s="211">
        <v>5000</v>
      </c>
      <c r="S4716" t="s">
        <v>3796</v>
      </c>
      <c r="T4716" t="s">
        <v>2685</v>
      </c>
      <c r="U4716" s="213">
        <v>0.18</v>
      </c>
      <c r="V4716" t="s">
        <v>822</v>
      </c>
      <c r="W4716" t="s">
        <v>3604</v>
      </c>
      <c r="X4716" t="s">
        <v>3356</v>
      </c>
      <c r="Y4716" t="s">
        <v>3280</v>
      </c>
      <c r="Z4716" t="s">
        <v>4117</v>
      </c>
      <c r="AA4716" t="s">
        <v>823</v>
      </c>
      <c r="AB4716" s="210">
        <v>37043</v>
      </c>
      <c r="AC4716" s="210">
        <v>37195</v>
      </c>
    </row>
    <row r="4717" spans="1:30" x14ac:dyDescent="0.2">
      <c r="A4717" s="44" t="str">
        <f t="shared" si="386"/>
        <v>US Crude Financial</v>
      </c>
      <c r="B4717" s="44" t="str">
        <f t="shared" si="387"/>
        <v>US</v>
      </c>
      <c r="C4717" s="44" t="str">
        <f t="shared" si="388"/>
        <v>Crude</v>
      </c>
      <c r="D4717" s="44" t="str">
        <f t="shared" si="389"/>
        <v>Financial</v>
      </c>
      <c r="E4717" s="44">
        <f>IF(VLOOKUP(S4717,'DD-Lookup'!$J$6:$L$50,3,FALSE)="Monthly",(YEAR(AC4717)-YEAR(AB4717))*12+MONTH(AC4717)-MONTH(AB4717)+1,(AC4717-AB4717+1))</f>
        <v>1</v>
      </c>
      <c r="F4717" s="225">
        <f t="shared" si="390"/>
        <v>50000</v>
      </c>
      <c r="G4717" s="214">
        <v>1250186</v>
      </c>
      <c r="H4717" s="210">
        <v>37026.594363425924</v>
      </c>
      <c r="I4717" t="s">
        <v>3045</v>
      </c>
      <c r="M4717" t="s">
        <v>4216</v>
      </c>
      <c r="N4717" t="s">
        <v>3046</v>
      </c>
      <c r="O4717" t="s">
        <v>3047</v>
      </c>
      <c r="Q4717" s="211">
        <v>50000</v>
      </c>
      <c r="S4717" t="s">
        <v>3802</v>
      </c>
      <c r="T4717" t="s">
        <v>2685</v>
      </c>
      <c r="U4717" s="213">
        <v>28.96</v>
      </c>
      <c r="V4717" t="s">
        <v>1520</v>
      </c>
      <c r="W4717" t="s">
        <v>3049</v>
      </c>
      <c r="X4717" t="s">
        <v>3050</v>
      </c>
      <c r="Y4717" t="s">
        <v>2803</v>
      </c>
      <c r="Z4717" t="s">
        <v>4117</v>
      </c>
      <c r="AA4717" t="s">
        <v>824</v>
      </c>
      <c r="AB4717" s="210">
        <v>37043</v>
      </c>
      <c r="AC4717" s="210">
        <v>37072</v>
      </c>
    </row>
    <row r="4718" spans="1:30" x14ac:dyDescent="0.2">
      <c r="A4718" s="44" t="str">
        <f t="shared" si="386"/>
        <v>US Natural Gas Physical</v>
      </c>
      <c r="B4718" s="44" t="str">
        <f t="shared" si="387"/>
        <v>US</v>
      </c>
      <c r="C4718" s="44" t="str">
        <f t="shared" si="388"/>
        <v>Natural Gas</v>
      </c>
      <c r="D4718" s="44" t="str">
        <f t="shared" si="389"/>
        <v>Physical</v>
      </c>
      <c r="E4718" s="44">
        <f>IF(VLOOKUP(S4718,'DD-Lookup'!$J$6:$L$50,3,FALSE)="Monthly",(YEAR(AC4718)-YEAR(AB4718))*12+MONTH(AC4718)-MONTH(AB4718)+1,(AC4718-AB4718+1))</f>
        <v>1</v>
      </c>
      <c r="F4718" s="225">
        <f t="shared" si="390"/>
        <v>5000</v>
      </c>
      <c r="G4718" s="214">
        <v>1250189</v>
      </c>
      <c r="H4718" s="210">
        <v>37026.594490740739</v>
      </c>
      <c r="I4718" t="s">
        <v>3473</v>
      </c>
      <c r="M4718" t="s">
        <v>3795</v>
      </c>
      <c r="N4718" t="s">
        <v>3275</v>
      </c>
      <c r="O4718" t="s">
        <v>276</v>
      </c>
      <c r="P4718" s="211">
        <v>5000</v>
      </c>
      <c r="S4718" t="s">
        <v>3796</v>
      </c>
      <c r="T4718" t="s">
        <v>2685</v>
      </c>
      <c r="U4718" s="213">
        <v>4.83</v>
      </c>
      <c r="V4718" t="s">
        <v>3474</v>
      </c>
      <c r="W4718" t="s">
        <v>3518</v>
      </c>
      <c r="X4718" t="s">
        <v>3519</v>
      </c>
      <c r="Y4718" t="s">
        <v>3280</v>
      </c>
      <c r="Z4718" t="s">
        <v>4117</v>
      </c>
      <c r="AA4718">
        <v>791005</v>
      </c>
      <c r="AB4718" s="210">
        <v>37028.875</v>
      </c>
      <c r="AC4718" s="210">
        <v>37028.875</v>
      </c>
    </row>
    <row r="4719" spans="1:30" x14ac:dyDescent="0.2">
      <c r="A4719" s="44" t="str">
        <f t="shared" si="386"/>
        <v>US Power Physical</v>
      </c>
      <c r="B4719" s="44" t="str">
        <f t="shared" si="387"/>
        <v>US</v>
      </c>
      <c r="C4719" s="44" t="str">
        <f t="shared" si="388"/>
        <v>Power</v>
      </c>
      <c r="D4719" s="44" t="str">
        <f t="shared" si="389"/>
        <v>Physical</v>
      </c>
      <c r="E4719" s="44">
        <f>IF(VLOOKUP(S4719,'DD-Lookup'!$J$6:$L$50,3,FALSE)="Monthly",(YEAR(AC4719)-YEAR(AB4719))*12+MONTH(AC4719)-MONTH(AB4719)+1,(AC4719-AB4719+1))</f>
        <v>15</v>
      </c>
      <c r="F4719" s="225">
        <f t="shared" si="390"/>
        <v>750</v>
      </c>
      <c r="G4719" s="214">
        <v>1250190</v>
      </c>
      <c r="H4719" s="210">
        <v>37026.594537037039</v>
      </c>
      <c r="I4719" t="s">
        <v>1526</v>
      </c>
      <c r="M4719" t="s">
        <v>3886</v>
      </c>
      <c r="N4719" t="s">
        <v>3096</v>
      </c>
      <c r="O4719" t="s">
        <v>3486</v>
      </c>
      <c r="P4719" s="211">
        <v>50</v>
      </c>
      <c r="S4719" t="s">
        <v>3794</v>
      </c>
      <c r="T4719" t="s">
        <v>2685</v>
      </c>
      <c r="U4719" s="213">
        <v>46.5</v>
      </c>
      <c r="V4719" t="s">
        <v>825</v>
      </c>
      <c r="W4719" t="s">
        <v>3138</v>
      </c>
      <c r="X4719" t="s">
        <v>3139</v>
      </c>
      <c r="Y4719" t="s">
        <v>3074</v>
      </c>
      <c r="Z4719" t="s">
        <v>4112</v>
      </c>
      <c r="AA4719">
        <v>611849.1</v>
      </c>
      <c r="AB4719" s="210">
        <v>37028.875</v>
      </c>
      <c r="AC4719" s="210">
        <v>37042.875</v>
      </c>
    </row>
    <row r="4720" spans="1:30" x14ac:dyDescent="0.2">
      <c r="A4720" s="44" t="str">
        <f t="shared" si="386"/>
        <v>US Natural Gas Physical</v>
      </c>
      <c r="B4720" s="44" t="str">
        <f t="shared" si="387"/>
        <v>US</v>
      </c>
      <c r="C4720" s="44" t="str">
        <f t="shared" si="388"/>
        <v>Natural Gas</v>
      </c>
      <c r="D4720" s="44" t="str">
        <f t="shared" si="389"/>
        <v>Physical</v>
      </c>
      <c r="E4720" s="44">
        <f>IF(VLOOKUP(S4720,'DD-Lookup'!$J$6:$L$50,3,FALSE)="Monthly",(YEAR(AC4720)-YEAR(AB4720))*12+MONTH(AC4720)-MONTH(AB4720)+1,(AC4720-AB4720+1))</f>
        <v>1</v>
      </c>
      <c r="F4720" s="225">
        <f t="shared" si="390"/>
        <v>5000</v>
      </c>
      <c r="G4720" s="214">
        <v>1250191</v>
      </c>
      <c r="H4720" s="210">
        <v>37026.594560185185</v>
      </c>
      <c r="I4720" t="s">
        <v>3473</v>
      </c>
      <c r="M4720" t="s">
        <v>3795</v>
      </c>
      <c r="N4720" t="s">
        <v>3275</v>
      </c>
      <c r="O4720" t="s">
        <v>399</v>
      </c>
      <c r="Q4720" s="211">
        <v>5000</v>
      </c>
      <c r="S4720" t="s">
        <v>3796</v>
      </c>
      <c r="T4720" t="s">
        <v>2685</v>
      </c>
      <c r="U4720" s="213">
        <v>4.5750000000000002</v>
      </c>
      <c r="V4720" t="s">
        <v>3474</v>
      </c>
      <c r="W4720" t="s">
        <v>3459</v>
      </c>
      <c r="X4720" t="s">
        <v>3460</v>
      </c>
      <c r="Y4720" t="s">
        <v>3280</v>
      </c>
      <c r="Z4720" t="s">
        <v>4117</v>
      </c>
      <c r="AA4720">
        <v>791006</v>
      </c>
      <c r="AB4720" s="210">
        <v>37028.875</v>
      </c>
      <c r="AC4720" s="210">
        <v>37028.875</v>
      </c>
    </row>
    <row r="4721" spans="1:30" x14ac:dyDescent="0.2">
      <c r="A4721" s="44" t="str">
        <f t="shared" si="386"/>
        <v>US Natural Gas Financial</v>
      </c>
      <c r="B4721" s="44" t="str">
        <f t="shared" si="387"/>
        <v>US</v>
      </c>
      <c r="C4721" s="44" t="str">
        <f t="shared" si="388"/>
        <v>Natural Gas</v>
      </c>
      <c r="D4721" s="44" t="str">
        <f t="shared" si="389"/>
        <v>Financial</v>
      </c>
      <c r="E4721" s="44">
        <f>IF(VLOOKUP(S4721,'DD-Lookup'!$J$6:$L$50,3,FALSE)="Monthly",(YEAR(AC4721)-YEAR(AB4721))*12+MONTH(AC4721)-MONTH(AB4721)+1,(AC4721-AB4721+1))</f>
        <v>30</v>
      </c>
      <c r="F4721" s="225">
        <f t="shared" si="390"/>
        <v>75000</v>
      </c>
      <c r="G4721" s="214">
        <v>1250192</v>
      </c>
      <c r="H4721" s="210">
        <v>37026.594571759262</v>
      </c>
      <c r="I4721" t="s">
        <v>3427</v>
      </c>
      <c r="M4721" t="s">
        <v>3795</v>
      </c>
      <c r="N4721" t="s">
        <v>3247</v>
      </c>
      <c r="O4721" t="s">
        <v>3248</v>
      </c>
      <c r="Q4721" s="211">
        <v>2500</v>
      </c>
      <c r="S4721" t="s">
        <v>3796</v>
      </c>
      <c r="T4721" t="s">
        <v>2685</v>
      </c>
      <c r="U4721" s="213">
        <v>4.6550000000000002</v>
      </c>
      <c r="V4721" t="s">
        <v>2147</v>
      </c>
      <c r="W4721" t="s">
        <v>3975</v>
      </c>
      <c r="X4721" t="s">
        <v>3250</v>
      </c>
      <c r="Y4721" t="s">
        <v>2803</v>
      </c>
      <c r="Z4721" t="s">
        <v>4117</v>
      </c>
      <c r="AA4721" t="s">
        <v>826</v>
      </c>
      <c r="AB4721" s="210">
        <v>37043.875</v>
      </c>
      <c r="AC4721" s="210">
        <v>37072.875</v>
      </c>
      <c r="AD4721">
        <f>(AC4721-AB4721+1)*SUM(P4721:Q4721)</f>
        <v>75000</v>
      </c>
    </row>
    <row r="4722" spans="1:30" x14ac:dyDescent="0.2">
      <c r="A4722" s="44" t="str">
        <f t="shared" si="386"/>
        <v>US Natural Gas Financial</v>
      </c>
      <c r="B4722" s="44" t="str">
        <f t="shared" si="387"/>
        <v>US</v>
      </c>
      <c r="C4722" s="44" t="str">
        <f t="shared" si="388"/>
        <v>Natural Gas</v>
      </c>
      <c r="D4722" s="44" t="str">
        <f t="shared" si="389"/>
        <v>Financial</v>
      </c>
      <c r="E4722" s="44">
        <f>IF(VLOOKUP(S4722,'DD-Lookup'!$J$6:$L$50,3,FALSE)="Monthly",(YEAR(AC4722)-YEAR(AB4722))*12+MONTH(AC4722)-MONTH(AB4722)+1,(AC4722-AB4722+1))</f>
        <v>61</v>
      </c>
      <c r="F4722" s="225">
        <f t="shared" si="390"/>
        <v>305000</v>
      </c>
      <c r="G4722" s="214">
        <v>1250193</v>
      </c>
      <c r="H4722" s="210">
        <v>37026.59479166667</v>
      </c>
      <c r="I4722" t="s">
        <v>3287</v>
      </c>
      <c r="M4722" t="s">
        <v>3795</v>
      </c>
      <c r="N4722" t="s">
        <v>3303</v>
      </c>
      <c r="O4722" t="s">
        <v>1266</v>
      </c>
      <c r="P4722" s="211">
        <v>5000</v>
      </c>
      <c r="S4722" t="s">
        <v>3796</v>
      </c>
      <c r="T4722" t="s">
        <v>2685</v>
      </c>
      <c r="U4722" s="213">
        <v>4.49</v>
      </c>
      <c r="V4722" t="s">
        <v>1146</v>
      </c>
      <c r="W4722" t="s">
        <v>1111</v>
      </c>
      <c r="X4722" t="s">
        <v>1112</v>
      </c>
      <c r="Y4722" t="s">
        <v>2803</v>
      </c>
      <c r="Z4722" t="s">
        <v>4117</v>
      </c>
      <c r="AA4722" t="s">
        <v>827</v>
      </c>
      <c r="AB4722" s="210">
        <v>37196</v>
      </c>
      <c r="AC4722" s="210">
        <v>37256</v>
      </c>
      <c r="AD4722">
        <f>(AC4722-AB4722+1)*SUM(P4722:Q4722)</f>
        <v>305000</v>
      </c>
    </row>
    <row r="4723" spans="1:30" x14ac:dyDescent="0.2">
      <c r="A4723" s="44" t="str">
        <f t="shared" si="386"/>
        <v xml:space="preserve"> Natural Gas Physical</v>
      </c>
      <c r="B4723" s="44" t="str">
        <f t="shared" si="387"/>
        <v/>
      </c>
      <c r="C4723" s="44" t="str">
        <f t="shared" si="388"/>
        <v>Natural Gas</v>
      </c>
      <c r="D4723" s="44" t="str">
        <f t="shared" si="389"/>
        <v>Physical</v>
      </c>
      <c r="E4723" s="44">
        <f>IF(VLOOKUP(S4723,'DD-Lookup'!$J$6:$L$50,3,FALSE)="Monthly",(YEAR(AC4723)-YEAR(AB4723))*12+MONTH(AC4723)-MONTH(AB4723)+1,(AC4723-AB4723+1))</f>
        <v>1</v>
      </c>
      <c r="F4723" s="225">
        <f t="shared" si="390"/>
        <v>2500</v>
      </c>
      <c r="G4723" s="214">
        <v>1250194</v>
      </c>
      <c r="H4723" s="210">
        <v>37026.595358796294</v>
      </c>
      <c r="I4723" t="s">
        <v>1865</v>
      </c>
      <c r="M4723" t="s">
        <v>3795</v>
      </c>
      <c r="N4723" t="s">
        <v>3623</v>
      </c>
      <c r="O4723" t="s">
        <v>3624</v>
      </c>
      <c r="P4723" s="211">
        <v>2500</v>
      </c>
      <c r="S4723" t="s">
        <v>4320</v>
      </c>
      <c r="T4723" t="s">
        <v>3625</v>
      </c>
      <c r="U4723" s="213">
        <v>6.1849999999999996</v>
      </c>
      <c r="V4723" t="s">
        <v>273</v>
      </c>
      <c r="W4723" t="s">
        <v>3627</v>
      </c>
      <c r="X4723" t="s">
        <v>3628</v>
      </c>
      <c r="Y4723" t="s">
        <v>3280</v>
      </c>
      <c r="Z4723" t="s">
        <v>4118</v>
      </c>
      <c r="AA4723">
        <v>791008</v>
      </c>
      <c r="AB4723" s="210">
        <v>37026.875</v>
      </c>
      <c r="AC4723" s="210">
        <v>37026.875</v>
      </c>
    </row>
    <row r="4724" spans="1:30" x14ac:dyDescent="0.2">
      <c r="A4724" s="44" t="str">
        <f t="shared" si="386"/>
        <v>US Natural Gas Financial</v>
      </c>
      <c r="B4724" s="44" t="str">
        <f t="shared" si="387"/>
        <v>US</v>
      </c>
      <c r="C4724" s="44" t="str">
        <f t="shared" si="388"/>
        <v>Natural Gas</v>
      </c>
      <c r="D4724" s="44" t="str">
        <f t="shared" si="389"/>
        <v>Financial</v>
      </c>
      <c r="E4724" s="44">
        <f>IF(VLOOKUP(S4724,'DD-Lookup'!$J$6:$L$50,3,FALSE)="Monthly",(YEAR(AC4724)-YEAR(AB4724))*12+MONTH(AC4724)-MONTH(AB4724)+1,(AC4724-AB4724+1))</f>
        <v>15</v>
      </c>
      <c r="F4724" s="225">
        <f t="shared" si="390"/>
        <v>150000</v>
      </c>
      <c r="G4724" s="214">
        <v>1250195</v>
      </c>
      <c r="H4724" s="210">
        <v>37026.595497685186</v>
      </c>
      <c r="I4724" t="s">
        <v>3163</v>
      </c>
      <c r="M4724" t="s">
        <v>3795</v>
      </c>
      <c r="N4724" t="s">
        <v>3247</v>
      </c>
      <c r="O4724" t="s">
        <v>135</v>
      </c>
      <c r="Q4724" s="211">
        <v>10000</v>
      </c>
      <c r="S4724" t="s">
        <v>3796</v>
      </c>
      <c r="T4724" t="s">
        <v>2685</v>
      </c>
      <c r="U4724" s="213">
        <v>4.59</v>
      </c>
      <c r="V4724" t="s">
        <v>3531</v>
      </c>
      <c r="W4724" t="s">
        <v>3424</v>
      </c>
      <c r="X4724" t="s">
        <v>3425</v>
      </c>
      <c r="Y4724" t="s">
        <v>2803</v>
      </c>
      <c r="Z4724" t="s">
        <v>4117</v>
      </c>
      <c r="AA4724" t="s">
        <v>828</v>
      </c>
      <c r="AB4724" s="210">
        <v>37028.875</v>
      </c>
      <c r="AC4724" s="210">
        <v>37042.875</v>
      </c>
      <c r="AD4724">
        <f>(AC4724-AB4724+1)*SUM(P4724:Q4724)</f>
        <v>150000</v>
      </c>
    </row>
    <row r="4725" spans="1:30" x14ac:dyDescent="0.2">
      <c r="A4725" s="44" t="str">
        <f t="shared" si="386"/>
        <v>US Natural Gas Physical</v>
      </c>
      <c r="B4725" s="44" t="str">
        <f t="shared" si="387"/>
        <v>US</v>
      </c>
      <c r="C4725" s="44" t="str">
        <f t="shared" si="388"/>
        <v>Natural Gas</v>
      </c>
      <c r="D4725" s="44" t="str">
        <f t="shared" si="389"/>
        <v>Physical</v>
      </c>
      <c r="E4725" s="44">
        <f>IF(VLOOKUP(S4725,'DD-Lookup'!$J$6:$L$50,3,FALSE)="Monthly",(YEAR(AC4725)-YEAR(AB4725))*12+MONTH(AC4725)-MONTH(AB4725)+1,(AC4725-AB4725+1))</f>
        <v>15</v>
      </c>
      <c r="F4725" s="225">
        <f t="shared" si="390"/>
        <v>75000</v>
      </c>
      <c r="G4725" s="214">
        <v>1250196</v>
      </c>
      <c r="H4725" s="210">
        <v>37026.595578703702</v>
      </c>
      <c r="I4725" t="s">
        <v>3157</v>
      </c>
      <c r="M4725" t="s">
        <v>3795</v>
      </c>
      <c r="N4725" t="s">
        <v>3275</v>
      </c>
      <c r="O4725" t="s">
        <v>558</v>
      </c>
      <c r="Q4725" s="211">
        <v>5000</v>
      </c>
      <c r="S4725" t="s">
        <v>3796</v>
      </c>
      <c r="T4725" t="s">
        <v>2685</v>
      </c>
      <c r="U4725" s="213">
        <v>5.0049999999999999</v>
      </c>
      <c r="V4725" t="s">
        <v>1092</v>
      </c>
      <c r="W4725" t="s">
        <v>3539</v>
      </c>
      <c r="X4725" t="s">
        <v>3540</v>
      </c>
      <c r="Y4725" t="s">
        <v>3280</v>
      </c>
      <c r="Z4725" t="s">
        <v>4117</v>
      </c>
      <c r="AA4725">
        <v>791009</v>
      </c>
      <c r="AB4725" s="210">
        <v>37028.875</v>
      </c>
      <c r="AC4725" s="210">
        <v>37042.875</v>
      </c>
    </row>
    <row r="4726" spans="1:30" x14ac:dyDescent="0.2">
      <c r="A4726" s="44" t="str">
        <f t="shared" si="386"/>
        <v>US Natural Gas Financial</v>
      </c>
      <c r="B4726" s="44" t="str">
        <f t="shared" si="387"/>
        <v>US</v>
      </c>
      <c r="C4726" s="44" t="str">
        <f t="shared" si="388"/>
        <v>Natural Gas</v>
      </c>
      <c r="D4726" s="44" t="str">
        <f t="shared" si="389"/>
        <v>Financial</v>
      </c>
      <c r="E4726" s="44">
        <f>IF(VLOOKUP(S4726,'DD-Lookup'!$J$6:$L$50,3,FALSE)="Monthly",(YEAR(AC4726)-YEAR(AB4726))*12+MONTH(AC4726)-MONTH(AB4726)+1,(AC4726-AB4726+1))</f>
        <v>15</v>
      </c>
      <c r="F4726" s="225">
        <f t="shared" si="390"/>
        <v>30000</v>
      </c>
      <c r="G4726" s="214">
        <v>1250198</v>
      </c>
      <c r="H4726" s="210">
        <v>37026.596759259257</v>
      </c>
      <c r="I4726" t="s">
        <v>3093</v>
      </c>
      <c r="M4726" t="s">
        <v>3795</v>
      </c>
      <c r="N4726" t="s">
        <v>3247</v>
      </c>
      <c r="O4726" t="s">
        <v>135</v>
      </c>
      <c r="Q4726" s="211">
        <v>2000</v>
      </c>
      <c r="S4726" t="s">
        <v>3796</v>
      </c>
      <c r="T4726" t="s">
        <v>2685</v>
      </c>
      <c r="U4726" s="213">
        <v>4.5949999999999998</v>
      </c>
      <c r="V4726" t="s">
        <v>829</v>
      </c>
      <c r="W4726" t="s">
        <v>3424</v>
      </c>
      <c r="X4726" t="s">
        <v>3425</v>
      </c>
      <c r="Y4726" t="s">
        <v>2803</v>
      </c>
      <c r="Z4726" t="s">
        <v>4117</v>
      </c>
      <c r="AA4726" t="s">
        <v>830</v>
      </c>
      <c r="AB4726" s="210">
        <v>37028.875</v>
      </c>
      <c r="AC4726" s="210">
        <v>37042.875</v>
      </c>
      <c r="AD4726">
        <f>(AC4726-AB4726+1)*SUM(P4726:Q4726)</f>
        <v>30000</v>
      </c>
    </row>
    <row r="4727" spans="1:30" x14ac:dyDescent="0.2">
      <c r="A4727" s="44" t="str">
        <f t="shared" si="386"/>
        <v>US Natural Gas Financial</v>
      </c>
      <c r="B4727" s="44" t="str">
        <f t="shared" si="387"/>
        <v>US</v>
      </c>
      <c r="C4727" s="44" t="str">
        <f t="shared" si="388"/>
        <v>Natural Gas</v>
      </c>
      <c r="D4727" s="44" t="str">
        <f t="shared" si="389"/>
        <v>Financial</v>
      </c>
      <c r="E4727" s="44">
        <f>IF(VLOOKUP(S4727,'DD-Lookup'!$J$6:$L$50,3,FALSE)="Monthly",(YEAR(AC4727)-YEAR(AB4727))*12+MONTH(AC4727)-MONTH(AB4727)+1,(AC4727-AB4727+1))</f>
        <v>30</v>
      </c>
      <c r="F4727" s="225">
        <f t="shared" si="390"/>
        <v>450000</v>
      </c>
      <c r="G4727" s="214">
        <v>1250199</v>
      </c>
      <c r="H4727" s="210">
        <v>37026.597685185188</v>
      </c>
      <c r="I4727" t="s">
        <v>3261</v>
      </c>
      <c r="M4727" t="s">
        <v>3795</v>
      </c>
      <c r="N4727" t="s">
        <v>3247</v>
      </c>
      <c r="O4727" t="s">
        <v>3248</v>
      </c>
      <c r="P4727" s="211">
        <v>15000</v>
      </c>
      <c r="S4727" t="s">
        <v>3796</v>
      </c>
      <c r="T4727" t="s">
        <v>2685</v>
      </c>
      <c r="U4727" s="213">
        <v>4.6500000000000004</v>
      </c>
      <c r="V4727" t="s">
        <v>3262</v>
      </c>
      <c r="W4727" t="s">
        <v>3975</v>
      </c>
      <c r="X4727" t="s">
        <v>3250</v>
      </c>
      <c r="Y4727" t="s">
        <v>2803</v>
      </c>
      <c r="Z4727" t="s">
        <v>4117</v>
      </c>
      <c r="AA4727" t="s">
        <v>831</v>
      </c>
      <c r="AB4727" s="210">
        <v>37043.875</v>
      </c>
      <c r="AC4727" s="210">
        <v>37072.875</v>
      </c>
      <c r="AD4727">
        <f>(AC4727-AB4727+1)*SUM(P4727:Q4727)</f>
        <v>450000</v>
      </c>
    </row>
    <row r="4728" spans="1:30" x14ac:dyDescent="0.2">
      <c r="A4728" s="44" t="str">
        <f t="shared" si="386"/>
        <v>US Natural Gas Financial</v>
      </c>
      <c r="B4728" s="44" t="str">
        <f t="shared" si="387"/>
        <v>US</v>
      </c>
      <c r="C4728" s="44" t="str">
        <f t="shared" si="388"/>
        <v>Natural Gas</v>
      </c>
      <c r="D4728" s="44" t="str">
        <f t="shared" si="389"/>
        <v>Financial</v>
      </c>
      <c r="E4728" s="44">
        <f>IF(VLOOKUP(S4728,'DD-Lookup'!$J$6:$L$50,3,FALSE)="Monthly",(YEAR(AC4728)-YEAR(AB4728))*12+MONTH(AC4728)-MONTH(AB4728)+1,(AC4728-AB4728+1))</f>
        <v>151</v>
      </c>
      <c r="F4728" s="225">
        <f t="shared" si="390"/>
        <v>755000</v>
      </c>
      <c r="G4728" s="214">
        <v>1250200</v>
      </c>
      <c r="H4728" s="210">
        <v>37026.59784722222</v>
      </c>
      <c r="I4728" t="s">
        <v>3524</v>
      </c>
      <c r="M4728" t="s">
        <v>3795</v>
      </c>
      <c r="N4728" t="s">
        <v>3247</v>
      </c>
      <c r="O4728" t="s">
        <v>3346</v>
      </c>
      <c r="Q4728" s="211">
        <v>5000</v>
      </c>
      <c r="S4728" t="s">
        <v>3796</v>
      </c>
      <c r="T4728" t="s">
        <v>2685</v>
      </c>
      <c r="U4728" s="213">
        <v>5.0449999999999999</v>
      </c>
      <c r="V4728" t="s">
        <v>3677</v>
      </c>
      <c r="W4728" t="s">
        <v>3975</v>
      </c>
      <c r="X4728" t="s">
        <v>3250</v>
      </c>
      <c r="Y4728" t="s">
        <v>2803</v>
      </c>
      <c r="Z4728" t="s">
        <v>4117</v>
      </c>
      <c r="AA4728" t="s">
        <v>832</v>
      </c>
      <c r="AB4728" s="210">
        <v>37196</v>
      </c>
      <c r="AC4728" s="210">
        <v>37346</v>
      </c>
      <c r="AD4728">
        <f>(AC4728-AB4728+1)*SUM(P4728:Q4728)</f>
        <v>755000</v>
      </c>
    </row>
    <row r="4729" spans="1:30" x14ac:dyDescent="0.2">
      <c r="A4729" s="44" t="str">
        <f t="shared" si="386"/>
        <v>US Natural Gas Financial</v>
      </c>
      <c r="B4729" s="44" t="str">
        <f t="shared" si="387"/>
        <v>US</v>
      </c>
      <c r="C4729" s="44" t="str">
        <f t="shared" si="388"/>
        <v>Natural Gas</v>
      </c>
      <c r="D4729" s="44" t="str">
        <f t="shared" si="389"/>
        <v>Financial</v>
      </c>
      <c r="E4729" s="44">
        <f>IF(VLOOKUP(S4729,'DD-Lookup'!$J$6:$L$50,3,FALSE)="Monthly",(YEAR(AC4729)-YEAR(AB4729))*12+MONTH(AC4729)-MONTH(AB4729)+1,(AC4729-AB4729+1))</f>
        <v>153</v>
      </c>
      <c r="F4729" s="225">
        <f t="shared" si="390"/>
        <v>1530000</v>
      </c>
      <c r="G4729" s="214">
        <v>1250201</v>
      </c>
      <c r="H4729" s="210">
        <v>37026.59784722222</v>
      </c>
      <c r="I4729" t="s">
        <v>1701</v>
      </c>
      <c r="M4729" t="s">
        <v>3795</v>
      </c>
      <c r="N4729" t="s">
        <v>3303</v>
      </c>
      <c r="O4729" t="s">
        <v>3688</v>
      </c>
      <c r="Q4729" s="211">
        <v>10000</v>
      </c>
      <c r="S4729" t="s">
        <v>3796</v>
      </c>
      <c r="T4729" t="s">
        <v>2685</v>
      </c>
      <c r="U4729" s="213">
        <v>-6.5000000000000002E-2</v>
      </c>
      <c r="V4729" t="s">
        <v>1703</v>
      </c>
      <c r="W4729" t="s">
        <v>3685</v>
      </c>
      <c r="X4729" t="s">
        <v>3686</v>
      </c>
      <c r="Y4729" t="s">
        <v>2803</v>
      </c>
      <c r="Z4729" t="s">
        <v>4117</v>
      </c>
      <c r="AA4729" t="s">
        <v>833</v>
      </c>
      <c r="AB4729" s="210">
        <v>37043</v>
      </c>
      <c r="AC4729" s="210">
        <v>37195</v>
      </c>
      <c r="AD4729">
        <f>(AC4729-AB4729+1)*SUM(P4729:Q4729)</f>
        <v>1530000</v>
      </c>
    </row>
    <row r="4730" spans="1:30" x14ac:dyDescent="0.2">
      <c r="A4730" s="44" t="str">
        <f t="shared" si="386"/>
        <v>US Natural Gas Financial</v>
      </c>
      <c r="B4730" s="44" t="str">
        <f t="shared" si="387"/>
        <v>US</v>
      </c>
      <c r="C4730" s="44" t="str">
        <f t="shared" si="388"/>
        <v>Natural Gas</v>
      </c>
      <c r="D4730" s="44" t="str">
        <f t="shared" si="389"/>
        <v>Financial</v>
      </c>
      <c r="E4730" s="44">
        <f>IF(VLOOKUP(S4730,'DD-Lookup'!$J$6:$L$50,3,FALSE)="Monthly",(YEAR(AC4730)-YEAR(AB4730))*12+MONTH(AC4730)-MONTH(AB4730)+1,(AC4730-AB4730+1))</f>
        <v>151</v>
      </c>
      <c r="F4730" s="225">
        <f t="shared" si="390"/>
        <v>453000</v>
      </c>
      <c r="G4730" s="214">
        <v>1250204</v>
      </c>
      <c r="H4730" s="210">
        <v>37026.599652777775</v>
      </c>
      <c r="I4730" t="s">
        <v>3785</v>
      </c>
      <c r="M4730" t="s">
        <v>3795</v>
      </c>
      <c r="N4730" t="s">
        <v>3303</v>
      </c>
      <c r="O4730" t="s">
        <v>2101</v>
      </c>
      <c r="P4730" s="211">
        <v>3000</v>
      </c>
      <c r="S4730" t="s">
        <v>3796</v>
      </c>
      <c r="T4730" t="s">
        <v>2685</v>
      </c>
      <c r="U4730" s="213">
        <v>0.185</v>
      </c>
      <c r="V4730" t="s">
        <v>1430</v>
      </c>
      <c r="W4730" t="s">
        <v>3604</v>
      </c>
      <c r="X4730" t="s">
        <v>3605</v>
      </c>
      <c r="Y4730" t="s">
        <v>2803</v>
      </c>
      <c r="Z4730" t="s">
        <v>4117</v>
      </c>
      <c r="AA4730" t="s">
        <v>834</v>
      </c>
      <c r="AB4730" s="210">
        <v>37196</v>
      </c>
      <c r="AC4730" s="210">
        <v>37346</v>
      </c>
      <c r="AD4730">
        <f>(AC4730-AB4730+1)*SUM(P4730:Q4730)</f>
        <v>453000</v>
      </c>
    </row>
    <row r="4731" spans="1:30" x14ac:dyDescent="0.2">
      <c r="A4731" s="44" t="str">
        <f t="shared" si="386"/>
        <v>US Natural Gas Physical</v>
      </c>
      <c r="B4731" s="44" t="str">
        <f t="shared" si="387"/>
        <v>US</v>
      </c>
      <c r="C4731" s="44" t="str">
        <f t="shared" si="388"/>
        <v>Natural Gas</v>
      </c>
      <c r="D4731" s="44" t="str">
        <f t="shared" si="389"/>
        <v>Physical</v>
      </c>
      <c r="E4731" s="44">
        <f>IF(VLOOKUP(S4731,'DD-Lookup'!$J$6:$L$50,3,FALSE)="Monthly",(YEAR(AC4731)-YEAR(AB4731))*12+MONTH(AC4731)-MONTH(AB4731)+1,(AC4731-AB4731+1))</f>
        <v>1</v>
      </c>
      <c r="F4731" s="225">
        <f t="shared" si="390"/>
        <v>5000</v>
      </c>
      <c r="G4731" s="214">
        <v>1250206</v>
      </c>
      <c r="H4731" s="210">
        <v>37026.599988425929</v>
      </c>
      <c r="I4731" t="s">
        <v>3591</v>
      </c>
      <c r="M4731" t="s">
        <v>3795</v>
      </c>
      <c r="N4731" t="s">
        <v>3275</v>
      </c>
      <c r="O4731" t="s">
        <v>276</v>
      </c>
      <c r="Q4731" s="211">
        <v>5000</v>
      </c>
      <c r="S4731" t="s">
        <v>3796</v>
      </c>
      <c r="T4731" t="s">
        <v>2685</v>
      </c>
      <c r="U4731" s="213">
        <v>4.83</v>
      </c>
      <c r="V4731" t="s">
        <v>3592</v>
      </c>
      <c r="W4731" t="s">
        <v>3518</v>
      </c>
      <c r="X4731" t="s">
        <v>3519</v>
      </c>
      <c r="Y4731" t="s">
        <v>3280</v>
      </c>
      <c r="Z4731" t="s">
        <v>4117</v>
      </c>
      <c r="AA4731">
        <v>791028</v>
      </c>
      <c r="AB4731" s="210">
        <v>37028.875</v>
      </c>
      <c r="AC4731" s="210">
        <v>37028.875</v>
      </c>
    </row>
    <row r="4732" spans="1:30" x14ac:dyDescent="0.2">
      <c r="A4732" s="44" t="str">
        <f t="shared" si="386"/>
        <v>US Natural Gas Financial</v>
      </c>
      <c r="B4732" s="44" t="str">
        <f t="shared" si="387"/>
        <v>US</v>
      </c>
      <c r="C4732" s="44" t="str">
        <f t="shared" si="388"/>
        <v>Natural Gas</v>
      </c>
      <c r="D4732" s="44" t="str">
        <f t="shared" si="389"/>
        <v>Financial</v>
      </c>
      <c r="E4732" s="44">
        <f>IF(VLOOKUP(S4732,'DD-Lookup'!$J$6:$L$50,3,FALSE)="Monthly",(YEAR(AC4732)-YEAR(AB4732))*12+MONTH(AC4732)-MONTH(AB4732)+1,(AC4732-AB4732+1))</f>
        <v>30</v>
      </c>
      <c r="F4732" s="225">
        <f t="shared" si="390"/>
        <v>150000</v>
      </c>
      <c r="G4732" s="214">
        <v>1250213</v>
      </c>
      <c r="H4732" s="210">
        <v>37026.601342592592</v>
      </c>
      <c r="I4732" t="s">
        <v>1392</v>
      </c>
      <c r="M4732" t="s">
        <v>3795</v>
      </c>
      <c r="N4732" t="s">
        <v>3247</v>
      </c>
      <c r="O4732" t="s">
        <v>3248</v>
      </c>
      <c r="P4732" s="211">
        <v>5000</v>
      </c>
      <c r="S4732" t="s">
        <v>3796</v>
      </c>
      <c r="T4732" t="s">
        <v>2685</v>
      </c>
      <c r="U4732" s="213">
        <v>4.6500000000000004</v>
      </c>
      <c r="V4732" t="s">
        <v>1458</v>
      </c>
      <c r="W4732" t="s">
        <v>3975</v>
      </c>
      <c r="X4732" t="s">
        <v>3250</v>
      </c>
      <c r="Y4732" t="s">
        <v>2803</v>
      </c>
      <c r="Z4732" t="s">
        <v>4117</v>
      </c>
      <c r="AA4732" t="s">
        <v>835</v>
      </c>
      <c r="AB4732" s="210">
        <v>37043.875</v>
      </c>
      <c r="AC4732" s="210">
        <v>37072.875</v>
      </c>
      <c r="AD4732">
        <f>(AC4732-AB4732+1)*SUM(P4732:Q4732)</f>
        <v>150000</v>
      </c>
    </row>
    <row r="4733" spans="1:30" x14ac:dyDescent="0.2">
      <c r="A4733" s="44" t="str">
        <f t="shared" si="386"/>
        <v>US Natural Gas Physical</v>
      </c>
      <c r="B4733" s="44" t="str">
        <f t="shared" si="387"/>
        <v>US</v>
      </c>
      <c r="C4733" s="44" t="str">
        <f t="shared" si="388"/>
        <v>Natural Gas</v>
      </c>
      <c r="D4733" s="44" t="str">
        <f t="shared" si="389"/>
        <v>Physical</v>
      </c>
      <c r="E4733" s="44">
        <f>IF(VLOOKUP(S4733,'DD-Lookup'!$J$6:$L$50,3,FALSE)="Monthly",(YEAR(AC4733)-YEAR(AB4733))*12+MONTH(AC4733)-MONTH(AB4733)+1,(AC4733-AB4733+1))</f>
        <v>30</v>
      </c>
      <c r="F4733" s="225">
        <f t="shared" si="390"/>
        <v>150000</v>
      </c>
      <c r="G4733" s="214">
        <v>1250214</v>
      </c>
      <c r="H4733" s="210">
        <v>37026.601493055554</v>
      </c>
      <c r="I4733" t="s">
        <v>3488</v>
      </c>
      <c r="M4733" t="s">
        <v>3795</v>
      </c>
      <c r="N4733" t="s">
        <v>3275</v>
      </c>
      <c r="O4733" t="s">
        <v>188</v>
      </c>
      <c r="P4733" s="211">
        <v>5000</v>
      </c>
      <c r="S4733" t="s">
        <v>3796</v>
      </c>
      <c r="T4733" t="s">
        <v>2685</v>
      </c>
      <c r="U4733" s="213">
        <v>4.8600000000000003</v>
      </c>
      <c r="V4733" t="s">
        <v>3490</v>
      </c>
      <c r="W4733" t="s">
        <v>3491</v>
      </c>
      <c r="X4733" t="s">
        <v>3492</v>
      </c>
      <c r="Y4733" t="s">
        <v>3280</v>
      </c>
      <c r="Z4733" t="s">
        <v>4117</v>
      </c>
      <c r="AA4733" t="s">
        <v>836</v>
      </c>
      <c r="AB4733" s="210">
        <v>37043.875</v>
      </c>
      <c r="AC4733" s="210">
        <v>37072.875</v>
      </c>
    </row>
    <row r="4734" spans="1:30" x14ac:dyDescent="0.2">
      <c r="A4734" s="44" t="str">
        <f t="shared" si="386"/>
        <v>US Natural Gas Financial</v>
      </c>
      <c r="B4734" s="44" t="str">
        <f t="shared" si="387"/>
        <v>US</v>
      </c>
      <c r="C4734" s="44" t="str">
        <f t="shared" si="388"/>
        <v>Natural Gas</v>
      </c>
      <c r="D4734" s="44" t="str">
        <f t="shared" si="389"/>
        <v>Financial</v>
      </c>
      <c r="E4734" s="44">
        <f>IF(VLOOKUP(S4734,'DD-Lookup'!$J$6:$L$50,3,FALSE)="Monthly",(YEAR(AC4734)-YEAR(AB4734))*12+MONTH(AC4734)-MONTH(AB4734)+1,(AC4734-AB4734+1))</f>
        <v>15</v>
      </c>
      <c r="F4734" s="225">
        <f t="shared" si="390"/>
        <v>225000</v>
      </c>
      <c r="G4734" s="214">
        <v>1250216</v>
      </c>
      <c r="H4734" s="210">
        <v>37026.601840277777</v>
      </c>
      <c r="I4734" t="s">
        <v>4237</v>
      </c>
      <c r="M4734" t="s">
        <v>3795</v>
      </c>
      <c r="N4734" t="s">
        <v>3247</v>
      </c>
      <c r="O4734" t="s">
        <v>135</v>
      </c>
      <c r="Q4734" s="211">
        <v>15000</v>
      </c>
      <c r="S4734" t="s">
        <v>3796</v>
      </c>
      <c r="T4734" t="s">
        <v>2685</v>
      </c>
      <c r="U4734" s="213">
        <v>4.5949999999999998</v>
      </c>
      <c r="V4734" t="s">
        <v>3423</v>
      </c>
      <c r="W4734" t="s">
        <v>3424</v>
      </c>
      <c r="X4734" t="s">
        <v>3425</v>
      </c>
      <c r="Y4734" t="s">
        <v>2803</v>
      </c>
      <c r="Z4734" t="s">
        <v>4117</v>
      </c>
      <c r="AA4734" t="s">
        <v>837</v>
      </c>
      <c r="AB4734" s="210">
        <v>37028.875</v>
      </c>
      <c r="AC4734" s="210">
        <v>37042.875</v>
      </c>
      <c r="AD4734">
        <f>(AC4734-AB4734+1)*SUM(P4734:Q4734)</f>
        <v>225000</v>
      </c>
    </row>
    <row r="4735" spans="1:30" x14ac:dyDescent="0.2">
      <c r="A4735" s="44" t="str">
        <f t="shared" si="386"/>
        <v xml:space="preserve"> Natural Gas Physical</v>
      </c>
      <c r="B4735" s="44" t="str">
        <f t="shared" si="387"/>
        <v/>
      </c>
      <c r="C4735" s="44" t="str">
        <f t="shared" si="388"/>
        <v>Natural Gas</v>
      </c>
      <c r="D4735" s="44" t="str">
        <f t="shared" si="389"/>
        <v>Physical</v>
      </c>
      <c r="E4735" s="44">
        <f>IF(VLOOKUP(S4735,'DD-Lookup'!$J$6:$L$50,3,FALSE)="Monthly",(YEAR(AC4735)-YEAR(AB4735))*12+MONTH(AC4735)-MONTH(AB4735)+1,(AC4735-AB4735+1))</f>
        <v>1</v>
      </c>
      <c r="F4735" s="225">
        <f t="shared" si="390"/>
        <v>5000</v>
      </c>
      <c r="G4735" s="214">
        <v>1250217</v>
      </c>
      <c r="H4735" s="210">
        <v>37026.602187500001</v>
      </c>
      <c r="I4735" t="s">
        <v>3310</v>
      </c>
      <c r="M4735" t="s">
        <v>3795</v>
      </c>
      <c r="N4735" t="s">
        <v>3623</v>
      </c>
      <c r="O4735" t="s">
        <v>3624</v>
      </c>
      <c r="Q4735" s="211">
        <v>5000</v>
      </c>
      <c r="S4735" t="s">
        <v>4320</v>
      </c>
      <c r="T4735" t="s">
        <v>3625</v>
      </c>
      <c r="U4735" s="213">
        <v>6.2149999999999999</v>
      </c>
      <c r="V4735" t="s">
        <v>488</v>
      </c>
      <c r="W4735" t="s">
        <v>3627</v>
      </c>
      <c r="X4735" t="s">
        <v>3628</v>
      </c>
      <c r="Y4735" t="s">
        <v>3280</v>
      </c>
      <c r="Z4735" t="s">
        <v>4118</v>
      </c>
      <c r="AA4735">
        <v>791034</v>
      </c>
      <c r="AB4735" s="210">
        <v>37026.875</v>
      </c>
      <c r="AC4735" s="210">
        <v>37026.875</v>
      </c>
    </row>
    <row r="4736" spans="1:30" x14ac:dyDescent="0.2">
      <c r="A4736" s="44" t="str">
        <f t="shared" si="386"/>
        <v>US Natural Gas Financial</v>
      </c>
      <c r="B4736" s="44" t="str">
        <f t="shared" si="387"/>
        <v>US</v>
      </c>
      <c r="C4736" s="44" t="str">
        <f t="shared" si="388"/>
        <v>Natural Gas</v>
      </c>
      <c r="D4736" s="44" t="str">
        <f t="shared" si="389"/>
        <v>Financial</v>
      </c>
      <c r="E4736" s="44">
        <f>IF(VLOOKUP(S4736,'DD-Lookup'!$J$6:$L$50,3,FALSE)="Monthly",(YEAR(AC4736)-YEAR(AB4736))*12+MONTH(AC4736)-MONTH(AB4736)+1,(AC4736-AB4736+1))</f>
        <v>153</v>
      </c>
      <c r="F4736" s="225">
        <f t="shared" si="390"/>
        <v>765000</v>
      </c>
      <c r="G4736" s="214">
        <v>1250218</v>
      </c>
      <c r="H4736" s="210">
        <v>37026.602303240739</v>
      </c>
      <c r="I4736" t="s">
        <v>684</v>
      </c>
      <c r="M4736" t="s">
        <v>3795</v>
      </c>
      <c r="N4736" t="s">
        <v>3247</v>
      </c>
      <c r="O4736" t="s">
        <v>3430</v>
      </c>
      <c r="P4736" s="211">
        <v>5000</v>
      </c>
      <c r="S4736" t="s">
        <v>3796</v>
      </c>
      <c r="T4736" t="s">
        <v>2685</v>
      </c>
      <c r="U4736" s="213">
        <v>4.75</v>
      </c>
      <c r="V4736" t="s">
        <v>838</v>
      </c>
      <c r="W4736" t="s">
        <v>3975</v>
      </c>
      <c r="X4736" t="s">
        <v>3250</v>
      </c>
      <c r="Y4736" t="s">
        <v>2803</v>
      </c>
      <c r="Z4736" t="s">
        <v>4117</v>
      </c>
      <c r="AA4736" t="s">
        <v>839</v>
      </c>
      <c r="AB4736" s="210">
        <v>37043</v>
      </c>
      <c r="AC4736" s="210">
        <v>37195</v>
      </c>
      <c r="AD4736">
        <f>(AC4736-AB4736+1)*SUM(P4736:Q4736)</f>
        <v>765000</v>
      </c>
    </row>
    <row r="4737" spans="1:30" x14ac:dyDescent="0.2">
      <c r="A4737" s="44" t="str">
        <f t="shared" si="386"/>
        <v>US Natural Gas Financial</v>
      </c>
      <c r="B4737" s="44" t="str">
        <f t="shared" si="387"/>
        <v>US</v>
      </c>
      <c r="C4737" s="44" t="str">
        <f t="shared" si="388"/>
        <v>Natural Gas</v>
      </c>
      <c r="D4737" s="44" t="str">
        <f t="shared" si="389"/>
        <v>Financial</v>
      </c>
      <c r="E4737" s="44">
        <f>IF(VLOOKUP(S4737,'DD-Lookup'!$J$6:$L$50,3,FALSE)="Monthly",(YEAR(AC4737)-YEAR(AB4737))*12+MONTH(AC4737)-MONTH(AB4737)+1,(AC4737-AB4737+1))</f>
        <v>31</v>
      </c>
      <c r="F4737" s="225">
        <f t="shared" si="390"/>
        <v>3100</v>
      </c>
      <c r="G4737" s="214">
        <v>1250219</v>
      </c>
      <c r="H4737" s="210">
        <v>37026.602650462963</v>
      </c>
      <c r="I4737" t="s">
        <v>1176</v>
      </c>
      <c r="M4737" t="s">
        <v>3795</v>
      </c>
      <c r="N4737" t="s">
        <v>1485</v>
      </c>
      <c r="O4737" t="s">
        <v>840</v>
      </c>
      <c r="Q4737" s="211">
        <v>100</v>
      </c>
      <c r="S4737" t="s">
        <v>1215</v>
      </c>
      <c r="T4737" t="s">
        <v>2685</v>
      </c>
      <c r="U4737" s="213">
        <v>2.75E-2</v>
      </c>
      <c r="V4737" t="s">
        <v>841</v>
      </c>
      <c r="W4737" t="s">
        <v>1216</v>
      </c>
      <c r="X4737" t="s">
        <v>1217</v>
      </c>
      <c r="Y4737" t="s">
        <v>2803</v>
      </c>
      <c r="Z4737" t="s">
        <v>4117</v>
      </c>
      <c r="AA4737" t="s">
        <v>842</v>
      </c>
      <c r="AB4737" s="210">
        <v>37073</v>
      </c>
      <c r="AC4737" s="210">
        <v>37103</v>
      </c>
      <c r="AD4737">
        <f>(AC4737-AB4737+1)*SUM(P4737:Q4737)</f>
        <v>3100</v>
      </c>
    </row>
    <row r="4738" spans="1:30" x14ac:dyDescent="0.2">
      <c r="A4738" s="44" t="str">
        <f t="shared" si="386"/>
        <v>US Natural Gas Financial</v>
      </c>
      <c r="B4738" s="44" t="str">
        <f t="shared" si="387"/>
        <v>US</v>
      </c>
      <c r="C4738" s="44" t="str">
        <f t="shared" si="388"/>
        <v>Natural Gas</v>
      </c>
      <c r="D4738" s="44" t="str">
        <f t="shared" si="389"/>
        <v>Financial</v>
      </c>
      <c r="E4738" s="44">
        <f>IF(VLOOKUP(S4738,'DD-Lookup'!$J$6:$L$50,3,FALSE)="Monthly",(YEAR(AC4738)-YEAR(AB4738))*12+MONTH(AC4738)-MONTH(AB4738)+1,(AC4738-AB4738+1))</f>
        <v>153</v>
      </c>
      <c r="F4738" s="225">
        <f t="shared" si="390"/>
        <v>765000</v>
      </c>
      <c r="G4738" s="214">
        <v>1250223</v>
      </c>
      <c r="H4738" s="210">
        <v>37026.603622685187</v>
      </c>
      <c r="I4738" t="s">
        <v>3045</v>
      </c>
      <c r="M4738" t="s">
        <v>3795</v>
      </c>
      <c r="N4738" t="s">
        <v>3247</v>
      </c>
      <c r="O4738" t="s">
        <v>3430</v>
      </c>
      <c r="Q4738" s="211">
        <v>5000</v>
      </c>
      <c r="S4738" t="s">
        <v>3796</v>
      </c>
      <c r="T4738" t="s">
        <v>2685</v>
      </c>
      <c r="U4738" s="213">
        <v>4.7549999999999999</v>
      </c>
      <c r="V4738" t="s">
        <v>1428</v>
      </c>
      <c r="W4738" t="s">
        <v>3975</v>
      </c>
      <c r="X4738" t="s">
        <v>3250</v>
      </c>
      <c r="Y4738" t="s">
        <v>2803</v>
      </c>
      <c r="Z4738" t="s">
        <v>4117</v>
      </c>
      <c r="AA4738" t="s">
        <v>843</v>
      </c>
      <c r="AB4738" s="210">
        <v>37043</v>
      </c>
      <c r="AC4738" s="210">
        <v>37195</v>
      </c>
      <c r="AD4738">
        <f>(AC4738-AB4738+1)*SUM(P4738:Q4738)</f>
        <v>765000</v>
      </c>
    </row>
    <row r="4739" spans="1:30" x14ac:dyDescent="0.2">
      <c r="A4739" s="44" t="str">
        <f t="shared" si="386"/>
        <v>US Natural Gas Financial</v>
      </c>
      <c r="B4739" s="44" t="str">
        <f t="shared" si="387"/>
        <v>US</v>
      </c>
      <c r="C4739" s="44" t="str">
        <f t="shared" si="388"/>
        <v>Natural Gas</v>
      </c>
      <c r="D4739" s="44" t="str">
        <f t="shared" si="389"/>
        <v>Financial</v>
      </c>
      <c r="E4739" s="44">
        <f>IF(VLOOKUP(S4739,'DD-Lookup'!$J$6:$L$50,3,FALSE)="Monthly",(YEAR(AC4739)-YEAR(AB4739))*12+MONTH(AC4739)-MONTH(AB4739)+1,(AC4739-AB4739+1))</f>
        <v>214</v>
      </c>
      <c r="F4739" s="225">
        <f t="shared" si="390"/>
        <v>535000</v>
      </c>
      <c r="G4739" s="214">
        <v>1250224</v>
      </c>
      <c r="H4739" s="210">
        <v>37026.603750000002</v>
      </c>
      <c r="I4739" t="s">
        <v>3386</v>
      </c>
      <c r="M4739" t="s">
        <v>3795</v>
      </c>
      <c r="N4739" t="s">
        <v>3303</v>
      </c>
      <c r="O4739" t="s">
        <v>1832</v>
      </c>
      <c r="Q4739" s="211">
        <v>2500</v>
      </c>
      <c r="S4739" t="s">
        <v>3796</v>
      </c>
      <c r="T4739" t="s">
        <v>2685</v>
      </c>
      <c r="U4739" s="213">
        <v>1.55</v>
      </c>
      <c r="V4739" t="s">
        <v>1120</v>
      </c>
      <c r="W4739" t="s">
        <v>1111</v>
      </c>
      <c r="X4739" t="s">
        <v>1112</v>
      </c>
      <c r="Y4739" t="s">
        <v>2803</v>
      </c>
      <c r="Z4739" t="s">
        <v>4117</v>
      </c>
      <c r="AA4739" t="s">
        <v>844</v>
      </c>
      <c r="AB4739" s="210">
        <v>37347</v>
      </c>
      <c r="AC4739" s="210">
        <v>37560</v>
      </c>
      <c r="AD4739">
        <f>(AC4739-AB4739+1)*SUM(P4739:Q4739)</f>
        <v>535000</v>
      </c>
    </row>
    <row r="4740" spans="1:30" x14ac:dyDescent="0.2">
      <c r="A4740" s="44" t="str">
        <f t="shared" si="386"/>
        <v>US Natural Gas Financial</v>
      </c>
      <c r="B4740" s="44" t="str">
        <f t="shared" si="387"/>
        <v>US</v>
      </c>
      <c r="C4740" s="44" t="str">
        <f t="shared" si="388"/>
        <v>Natural Gas</v>
      </c>
      <c r="D4740" s="44" t="str">
        <f t="shared" si="389"/>
        <v>Financial</v>
      </c>
      <c r="E4740" s="44">
        <f>IF(VLOOKUP(S4740,'DD-Lookup'!$J$6:$L$50,3,FALSE)="Monthly",(YEAR(AC4740)-YEAR(AB4740))*12+MONTH(AC4740)-MONTH(AB4740)+1,(AC4740-AB4740+1))</f>
        <v>214</v>
      </c>
      <c r="F4740" s="225">
        <f t="shared" si="390"/>
        <v>1070000</v>
      </c>
      <c r="G4740" s="214">
        <v>1250225</v>
      </c>
      <c r="H4740" s="210">
        <v>37026.604351851849</v>
      </c>
      <c r="I4740" t="s">
        <v>3287</v>
      </c>
      <c r="M4740" t="s">
        <v>3795</v>
      </c>
      <c r="N4740" t="s">
        <v>3303</v>
      </c>
      <c r="O4740" t="s">
        <v>1832</v>
      </c>
      <c r="P4740" s="211">
        <v>5000</v>
      </c>
      <c r="S4740" t="s">
        <v>3796</v>
      </c>
      <c r="T4740" t="s">
        <v>2685</v>
      </c>
      <c r="U4740" s="213">
        <v>1.5</v>
      </c>
      <c r="V4740" t="s">
        <v>1146</v>
      </c>
      <c r="W4740" t="s">
        <v>1111</v>
      </c>
      <c r="X4740" t="s">
        <v>1112</v>
      </c>
      <c r="Y4740" t="s">
        <v>2803</v>
      </c>
      <c r="Z4740" t="s">
        <v>4117</v>
      </c>
      <c r="AA4740" t="s">
        <v>845</v>
      </c>
      <c r="AB4740" s="210">
        <v>37347</v>
      </c>
      <c r="AC4740" s="210">
        <v>37560</v>
      </c>
      <c r="AD4740">
        <f>(AC4740-AB4740+1)*SUM(P4740:Q4740)</f>
        <v>1070000</v>
      </c>
    </row>
    <row r="4741" spans="1:30" x14ac:dyDescent="0.2">
      <c r="A4741" s="44" t="str">
        <f t="shared" si="386"/>
        <v>US Power Physical</v>
      </c>
      <c r="B4741" s="44" t="str">
        <f t="shared" si="387"/>
        <v>US</v>
      </c>
      <c r="C4741" s="44" t="str">
        <f t="shared" si="388"/>
        <v>Power</v>
      </c>
      <c r="D4741" s="44" t="str">
        <f t="shared" si="389"/>
        <v>Physical</v>
      </c>
      <c r="E4741" s="44">
        <f>IF(VLOOKUP(S4741,'DD-Lookup'!$J$6:$L$50,3,FALSE)="Monthly",(YEAR(AC4741)-YEAR(AB4741))*12+MONTH(AC4741)-MONTH(AB4741)+1,(AC4741-AB4741+1))</f>
        <v>30</v>
      </c>
      <c r="F4741" s="225">
        <f t="shared" si="390"/>
        <v>1500</v>
      </c>
      <c r="G4741" s="214">
        <v>1250226</v>
      </c>
      <c r="H4741" s="210">
        <v>37026.604513888888</v>
      </c>
      <c r="I4741" t="s">
        <v>3234</v>
      </c>
      <c r="M4741" t="s">
        <v>3886</v>
      </c>
      <c r="N4741" t="s">
        <v>3096</v>
      </c>
      <c r="O4741" t="s">
        <v>3235</v>
      </c>
      <c r="P4741" s="211">
        <v>50</v>
      </c>
      <c r="S4741" t="s">
        <v>3794</v>
      </c>
      <c r="T4741" t="s">
        <v>2685</v>
      </c>
      <c r="U4741" s="213">
        <v>65.599999999999994</v>
      </c>
      <c r="V4741" t="s">
        <v>3245</v>
      </c>
      <c r="W4741" t="s">
        <v>3108</v>
      </c>
      <c r="X4741" t="s">
        <v>3109</v>
      </c>
      <c r="Y4741" t="s">
        <v>3074</v>
      </c>
      <c r="Z4741" t="s">
        <v>4112</v>
      </c>
      <c r="AA4741">
        <v>611870.1</v>
      </c>
      <c r="AB4741" s="210">
        <v>37043.71597222222</v>
      </c>
      <c r="AC4741" s="210">
        <v>37072.71597222222</v>
      </c>
    </row>
    <row r="4742" spans="1:30" x14ac:dyDescent="0.2">
      <c r="A4742" s="44" t="str">
        <f t="shared" si="386"/>
        <v>US Power Financial</v>
      </c>
      <c r="B4742" s="44" t="str">
        <f t="shared" si="387"/>
        <v>US</v>
      </c>
      <c r="C4742" s="44" t="str">
        <f t="shared" si="388"/>
        <v>Power</v>
      </c>
      <c r="D4742" s="44" t="str">
        <f t="shared" si="389"/>
        <v>Financial</v>
      </c>
      <c r="E4742" s="44">
        <f>IF(VLOOKUP(S4742,'DD-Lookup'!$J$6:$L$50,3,FALSE)="Monthly",(YEAR(AC4742)-YEAR(AB4742))*12+MONTH(AC4742)-MONTH(AB4742)+1,(AC4742-AB4742+1))</f>
        <v>62</v>
      </c>
      <c r="F4742" s="225">
        <f t="shared" si="390"/>
        <v>3100</v>
      </c>
      <c r="G4742" s="214">
        <v>1250227</v>
      </c>
      <c r="H4742" s="210">
        <v>37026.605694444443</v>
      </c>
      <c r="I4742" t="s">
        <v>3389</v>
      </c>
      <c r="M4742" t="s">
        <v>3886</v>
      </c>
      <c r="N4742" t="s">
        <v>3069</v>
      </c>
      <c r="O4742" t="s">
        <v>846</v>
      </c>
      <c r="Q4742" s="211">
        <v>50</v>
      </c>
      <c r="S4742" t="s">
        <v>3794</v>
      </c>
      <c r="T4742" t="s">
        <v>2685</v>
      </c>
      <c r="U4742" s="213">
        <v>87</v>
      </c>
      <c r="V4742" t="s">
        <v>847</v>
      </c>
      <c r="W4742" t="s">
        <v>3194</v>
      </c>
      <c r="X4742" t="s">
        <v>3148</v>
      </c>
      <c r="Y4742" t="s">
        <v>3074</v>
      </c>
      <c r="Z4742" t="s">
        <v>4117</v>
      </c>
      <c r="AA4742">
        <v>611871.1</v>
      </c>
      <c r="AB4742" s="210">
        <v>37073</v>
      </c>
      <c r="AC4742" s="210">
        <v>37134</v>
      </c>
    </row>
    <row r="4743" spans="1:30" x14ac:dyDescent="0.2">
      <c r="A4743" s="44" t="str">
        <f t="shared" si="386"/>
        <v>US Natural Gas Financial</v>
      </c>
      <c r="B4743" s="44" t="str">
        <f t="shared" si="387"/>
        <v>US</v>
      </c>
      <c r="C4743" s="44" t="str">
        <f t="shared" si="388"/>
        <v>Natural Gas</v>
      </c>
      <c r="D4743" s="44" t="str">
        <f t="shared" si="389"/>
        <v>Financial</v>
      </c>
      <c r="E4743" s="44">
        <f>IF(VLOOKUP(S4743,'DD-Lookup'!$J$6:$L$50,3,FALSE)="Monthly",(YEAR(AC4743)-YEAR(AB4743))*12+MONTH(AC4743)-MONTH(AB4743)+1,(AC4743-AB4743+1))</f>
        <v>151</v>
      </c>
      <c r="F4743" s="225">
        <f t="shared" si="390"/>
        <v>3775000</v>
      </c>
      <c r="G4743" s="214">
        <v>1250231</v>
      </c>
      <c r="H4743" s="210">
        <v>37026.606168981481</v>
      </c>
      <c r="I4743" t="s">
        <v>3287</v>
      </c>
      <c r="M4743" t="s">
        <v>3795</v>
      </c>
      <c r="N4743" t="s">
        <v>3303</v>
      </c>
      <c r="O4743" t="s">
        <v>848</v>
      </c>
      <c r="Q4743" s="211">
        <v>25000</v>
      </c>
      <c r="S4743" t="s">
        <v>3796</v>
      </c>
      <c r="T4743" t="s">
        <v>2685</v>
      </c>
      <c r="U4743" s="213">
        <v>-0.02</v>
      </c>
      <c r="V4743" t="s">
        <v>2013</v>
      </c>
      <c r="W4743" t="s">
        <v>1179</v>
      </c>
      <c r="X4743" t="s">
        <v>1180</v>
      </c>
      <c r="Y4743" t="s">
        <v>2803</v>
      </c>
      <c r="Z4743" t="s">
        <v>4117</v>
      </c>
      <c r="AA4743" t="s">
        <v>849</v>
      </c>
      <c r="AB4743" s="210">
        <v>37196</v>
      </c>
      <c r="AC4743" s="210">
        <v>37346</v>
      </c>
      <c r="AD4743">
        <f>(AC4743-AB4743+1)*SUM(P4743:Q4743)</f>
        <v>3775000</v>
      </c>
    </row>
    <row r="4744" spans="1:30" x14ac:dyDescent="0.2">
      <c r="A4744" s="44" t="str">
        <f t="shared" si="386"/>
        <v>US Crude Financial</v>
      </c>
      <c r="B4744" s="44" t="str">
        <f t="shared" si="387"/>
        <v>US</v>
      </c>
      <c r="C4744" s="44" t="str">
        <f t="shared" si="388"/>
        <v>Crude</v>
      </c>
      <c r="D4744" s="44" t="str">
        <f t="shared" si="389"/>
        <v>Financial</v>
      </c>
      <c r="E4744" s="44">
        <f>IF(VLOOKUP(S4744,'DD-Lookup'!$J$6:$L$50,3,FALSE)="Monthly",(YEAR(AC4744)-YEAR(AB4744))*12+MONTH(AC4744)-MONTH(AB4744)+1,(AC4744-AB4744+1))</f>
        <v>1</v>
      </c>
      <c r="F4744" s="225">
        <f t="shared" si="390"/>
        <v>50000</v>
      </c>
      <c r="G4744" s="214">
        <v>1250232</v>
      </c>
      <c r="H4744" s="210">
        <v>37026.606226851851</v>
      </c>
      <c r="I4744" t="s">
        <v>3045</v>
      </c>
      <c r="M4744" t="s">
        <v>4216</v>
      </c>
      <c r="N4744" t="s">
        <v>3046</v>
      </c>
      <c r="O4744" t="s">
        <v>3047</v>
      </c>
      <c r="P4744" s="211">
        <v>50000</v>
      </c>
      <c r="S4744" t="s">
        <v>3802</v>
      </c>
      <c r="T4744" t="s">
        <v>2685</v>
      </c>
      <c r="U4744" s="213">
        <v>29.02</v>
      </c>
      <c r="V4744" t="s">
        <v>1520</v>
      </c>
      <c r="W4744" t="s">
        <v>3049</v>
      </c>
      <c r="X4744" t="s">
        <v>3050</v>
      </c>
      <c r="Y4744" t="s">
        <v>2803</v>
      </c>
      <c r="Z4744" t="s">
        <v>4117</v>
      </c>
      <c r="AA4744" t="s">
        <v>850</v>
      </c>
      <c r="AB4744" s="210">
        <v>37043</v>
      </c>
      <c r="AC4744" s="210">
        <v>37072</v>
      </c>
    </row>
    <row r="4745" spans="1:30" x14ac:dyDescent="0.2">
      <c r="A4745" s="44" t="str">
        <f t="shared" si="386"/>
        <v xml:space="preserve"> Natural Gas Physical</v>
      </c>
      <c r="B4745" s="44" t="str">
        <f t="shared" si="387"/>
        <v/>
      </c>
      <c r="C4745" s="44" t="str">
        <f t="shared" si="388"/>
        <v>Natural Gas</v>
      </c>
      <c r="D4745" s="44" t="str">
        <f t="shared" si="389"/>
        <v>Physical</v>
      </c>
      <c r="E4745" s="44">
        <f>IF(VLOOKUP(S4745,'DD-Lookup'!$J$6:$L$50,3,FALSE)="Monthly",(YEAR(AC4745)-YEAR(AB4745))*12+MONTH(AC4745)-MONTH(AB4745)+1,(AC4745-AB4745+1))</f>
        <v>1</v>
      </c>
      <c r="F4745" s="225">
        <f t="shared" si="390"/>
        <v>5000</v>
      </c>
      <c r="G4745" s="214">
        <v>1250233</v>
      </c>
      <c r="H4745" s="210">
        <v>37026.60665509259</v>
      </c>
      <c r="I4745" t="s">
        <v>1305</v>
      </c>
      <c r="M4745" t="s">
        <v>3795</v>
      </c>
      <c r="N4745" t="s">
        <v>3623</v>
      </c>
      <c r="O4745" t="s">
        <v>3624</v>
      </c>
      <c r="P4745" s="211">
        <v>5000</v>
      </c>
      <c r="S4745" t="s">
        <v>4320</v>
      </c>
      <c r="T4745" t="s">
        <v>3625</v>
      </c>
      <c r="U4745" s="213">
        <v>6.21</v>
      </c>
      <c r="V4745" t="s">
        <v>1455</v>
      </c>
      <c r="W4745" t="s">
        <v>3627</v>
      </c>
      <c r="X4745" t="s">
        <v>3628</v>
      </c>
      <c r="Y4745" t="s">
        <v>3280</v>
      </c>
      <c r="Z4745" t="s">
        <v>4118</v>
      </c>
      <c r="AA4745">
        <v>791044</v>
      </c>
      <c r="AB4745" s="210">
        <v>37026.875</v>
      </c>
      <c r="AC4745" s="210">
        <v>37026.875</v>
      </c>
    </row>
    <row r="4746" spans="1:30" x14ac:dyDescent="0.2">
      <c r="A4746" s="44" t="str">
        <f t="shared" si="386"/>
        <v>US Natural Gas Financial</v>
      </c>
      <c r="B4746" s="44" t="str">
        <f t="shared" si="387"/>
        <v>US</v>
      </c>
      <c r="C4746" s="44" t="str">
        <f t="shared" si="388"/>
        <v>Natural Gas</v>
      </c>
      <c r="D4746" s="44" t="str">
        <f t="shared" si="389"/>
        <v>Financial</v>
      </c>
      <c r="E4746" s="44">
        <f>IF(VLOOKUP(S4746,'DD-Lookup'!$J$6:$L$50,3,FALSE)="Monthly",(YEAR(AC4746)-YEAR(AB4746))*12+MONTH(AC4746)-MONTH(AB4746)+1,(AC4746-AB4746+1))</f>
        <v>15</v>
      </c>
      <c r="F4746" s="225">
        <f t="shared" si="390"/>
        <v>75000</v>
      </c>
      <c r="G4746" s="214">
        <v>1250234</v>
      </c>
      <c r="H4746" s="210">
        <v>37026.606990740744</v>
      </c>
      <c r="I4746" t="s">
        <v>3086</v>
      </c>
      <c r="M4746" t="s">
        <v>3795</v>
      </c>
      <c r="N4746" t="s">
        <v>3247</v>
      </c>
      <c r="O4746" t="s">
        <v>135</v>
      </c>
      <c r="P4746" s="211">
        <v>5000</v>
      </c>
      <c r="S4746" t="s">
        <v>3796</v>
      </c>
      <c r="T4746" t="s">
        <v>2685</v>
      </c>
      <c r="U4746" s="213">
        <v>4.59</v>
      </c>
      <c r="V4746" t="s">
        <v>1405</v>
      </c>
      <c r="W4746" t="s">
        <v>3424</v>
      </c>
      <c r="X4746" t="s">
        <v>3425</v>
      </c>
      <c r="Y4746" t="s">
        <v>2803</v>
      </c>
      <c r="Z4746" t="s">
        <v>4117</v>
      </c>
      <c r="AA4746" t="s">
        <v>851</v>
      </c>
      <c r="AB4746" s="210">
        <v>37028.875</v>
      </c>
      <c r="AC4746" s="210">
        <v>37042.875</v>
      </c>
      <c r="AD4746">
        <f>(AC4746-AB4746+1)*SUM(P4746:Q4746)</f>
        <v>75000</v>
      </c>
    </row>
    <row r="4747" spans="1:30" x14ac:dyDescent="0.2">
      <c r="A4747" s="44" t="str">
        <f t="shared" ref="A4747:A4810" si="391">B4747&amp;" "&amp;C4747&amp;" "&amp;D4747</f>
        <v>US Crude Financial</v>
      </c>
      <c r="B4747" s="44" t="str">
        <f t="shared" ref="B4747:B4810" si="392">IF((LEFT(N4747,2)="US"),"US","")</f>
        <v>US</v>
      </c>
      <c r="C4747" s="44" t="str">
        <f t="shared" ref="C4747:C4810" si="393">M4747</f>
        <v>Crude</v>
      </c>
      <c r="D4747" s="44" t="str">
        <f t="shared" ref="D4747:D4810" si="39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25">
        <f t="shared" ref="F4747:F4810" si="395">E4747*SUM(P4747:Q4747)</f>
        <v>50000</v>
      </c>
      <c r="G4747" s="214">
        <v>1250237</v>
      </c>
      <c r="H4747" s="210">
        <v>37026.608124999999</v>
      </c>
      <c r="I4747" t="s">
        <v>3045</v>
      </c>
      <c r="M4747" t="s">
        <v>4216</v>
      </c>
      <c r="N4747" t="s">
        <v>3046</v>
      </c>
      <c r="O4747" t="s">
        <v>3047</v>
      </c>
      <c r="P4747" s="211">
        <v>50000</v>
      </c>
      <c r="S4747" t="s">
        <v>3802</v>
      </c>
      <c r="T4747" t="s">
        <v>2685</v>
      </c>
      <c r="U4747" s="213">
        <v>29.02</v>
      </c>
      <c r="V4747" t="s">
        <v>1520</v>
      </c>
      <c r="W4747" t="s">
        <v>3049</v>
      </c>
      <c r="X4747" t="s">
        <v>3050</v>
      </c>
      <c r="Y4747" t="s">
        <v>2803</v>
      </c>
      <c r="Z4747" t="s">
        <v>4117</v>
      </c>
      <c r="AA4747" t="s">
        <v>852</v>
      </c>
      <c r="AB4747" s="210">
        <v>37043</v>
      </c>
      <c r="AC4747" s="210">
        <v>37072</v>
      </c>
    </row>
    <row r="4748" spans="1:30" x14ac:dyDescent="0.2">
      <c r="A4748" s="44" t="str">
        <f t="shared" si="391"/>
        <v>US Power Financial</v>
      </c>
      <c r="B4748" s="44" t="str">
        <f t="shared" si="392"/>
        <v>US</v>
      </c>
      <c r="C4748" s="44" t="str">
        <f t="shared" si="393"/>
        <v>Power</v>
      </c>
      <c r="D4748" s="44" t="str">
        <f t="shared" si="394"/>
        <v>Financial</v>
      </c>
      <c r="E4748" s="44">
        <f>IF(VLOOKUP(S4748,'DD-Lookup'!$J$6:$L$50,3,FALSE)="Monthly",(YEAR(AC4748)-YEAR(AB4748))*12+MONTH(AC4748)-MONTH(AB4748)+1,(AC4748-AB4748+1))</f>
        <v>30</v>
      </c>
      <c r="F4748" s="225">
        <f t="shared" si="395"/>
        <v>1500</v>
      </c>
      <c r="G4748" s="214">
        <v>1250238</v>
      </c>
      <c r="H4748" s="210">
        <v>37026.608136574076</v>
      </c>
      <c r="I4748" t="s">
        <v>3287</v>
      </c>
      <c r="M4748" t="s">
        <v>3886</v>
      </c>
      <c r="N4748" t="s">
        <v>3069</v>
      </c>
      <c r="O4748" t="s">
        <v>309</v>
      </c>
      <c r="P4748" s="211">
        <v>50</v>
      </c>
      <c r="S4748" t="s">
        <v>3794</v>
      </c>
      <c r="T4748" t="s">
        <v>2685</v>
      </c>
      <c r="U4748" s="213">
        <v>64.349999999999994</v>
      </c>
      <c r="V4748" t="s">
        <v>170</v>
      </c>
      <c r="W4748" t="s">
        <v>3108</v>
      </c>
      <c r="X4748" t="s">
        <v>3144</v>
      </c>
      <c r="Y4748" t="s">
        <v>3074</v>
      </c>
      <c r="Z4748" t="s">
        <v>4117</v>
      </c>
      <c r="AA4748">
        <v>611875.1</v>
      </c>
      <c r="AB4748" s="210">
        <v>37043.586805555555</v>
      </c>
      <c r="AC4748" s="210">
        <v>37072.586805555555</v>
      </c>
    </row>
    <row r="4749" spans="1:30" x14ac:dyDescent="0.2">
      <c r="A4749" s="44" t="str">
        <f t="shared" si="391"/>
        <v>US Power Financial</v>
      </c>
      <c r="B4749" s="44" t="str">
        <f t="shared" si="392"/>
        <v>US</v>
      </c>
      <c r="C4749" s="44" t="str">
        <f t="shared" si="393"/>
        <v>Power</v>
      </c>
      <c r="D4749" s="44" t="str">
        <f t="shared" si="394"/>
        <v>Financial</v>
      </c>
      <c r="E4749" s="44">
        <f>IF(VLOOKUP(S4749,'DD-Lookup'!$J$6:$L$50,3,FALSE)="Monthly",(YEAR(AC4749)-YEAR(AB4749))*12+MONTH(AC4749)-MONTH(AB4749)+1,(AC4749-AB4749+1))</f>
        <v>62</v>
      </c>
      <c r="F4749" s="225">
        <f t="shared" si="395"/>
        <v>3100</v>
      </c>
      <c r="G4749" s="214">
        <v>1250239</v>
      </c>
      <c r="H4749" s="210">
        <v>37026.608217592591</v>
      </c>
      <c r="I4749" t="s">
        <v>3287</v>
      </c>
      <c r="M4749" t="s">
        <v>3886</v>
      </c>
      <c r="N4749" t="s">
        <v>3069</v>
      </c>
      <c r="O4749" t="s">
        <v>853</v>
      </c>
      <c r="P4749" s="211">
        <v>50</v>
      </c>
      <c r="S4749" t="s">
        <v>3794</v>
      </c>
      <c r="T4749" t="s">
        <v>2685</v>
      </c>
      <c r="U4749" s="213">
        <v>96.75</v>
      </c>
      <c r="V4749" t="s">
        <v>170</v>
      </c>
      <c r="W4749" t="s">
        <v>3143</v>
      </c>
      <c r="X4749" t="s">
        <v>3144</v>
      </c>
      <c r="Y4749" t="s">
        <v>3074</v>
      </c>
      <c r="Z4749" t="s">
        <v>4117</v>
      </c>
      <c r="AA4749">
        <v>611877.1</v>
      </c>
      <c r="AB4749" s="210">
        <v>37073.586805555555</v>
      </c>
      <c r="AC4749" s="210">
        <v>37134.586805555555</v>
      </c>
    </row>
    <row r="4750" spans="1:30" x14ac:dyDescent="0.2">
      <c r="A4750" s="44" t="str">
        <f t="shared" si="391"/>
        <v>US Power Physical</v>
      </c>
      <c r="B4750" s="44" t="str">
        <f t="shared" si="392"/>
        <v>US</v>
      </c>
      <c r="C4750" s="44" t="str">
        <f t="shared" si="393"/>
        <v>Power</v>
      </c>
      <c r="D4750" s="44" t="str">
        <f t="shared" si="394"/>
        <v>Physical</v>
      </c>
      <c r="E4750" s="44">
        <f>IF(VLOOKUP(S4750,'DD-Lookup'!$J$6:$L$50,3,FALSE)="Monthly",(YEAR(AC4750)-YEAR(AB4750))*12+MONTH(AC4750)-MONTH(AB4750)+1,(AC4750-AB4750+1))</f>
        <v>30</v>
      </c>
      <c r="F4750" s="225">
        <f t="shared" si="395"/>
        <v>1500</v>
      </c>
      <c r="G4750" s="214">
        <v>1250240</v>
      </c>
      <c r="H4750" s="210">
        <v>37026.608344907407</v>
      </c>
      <c r="I4750" t="s">
        <v>3086</v>
      </c>
      <c r="M4750" t="s">
        <v>3886</v>
      </c>
      <c r="N4750" t="s">
        <v>3096</v>
      </c>
      <c r="O4750" t="s">
        <v>3235</v>
      </c>
      <c r="Q4750" s="211">
        <v>50</v>
      </c>
      <c r="S4750" t="s">
        <v>3794</v>
      </c>
      <c r="T4750" t="s">
        <v>2685</v>
      </c>
      <c r="U4750" s="213">
        <v>65.55</v>
      </c>
      <c r="V4750" t="s">
        <v>3481</v>
      </c>
      <c r="W4750" t="s">
        <v>3108</v>
      </c>
      <c r="X4750" t="s">
        <v>3109</v>
      </c>
      <c r="Y4750" t="s">
        <v>3074</v>
      </c>
      <c r="Z4750" t="s">
        <v>4112</v>
      </c>
      <c r="AA4750">
        <v>611878.1</v>
      </c>
      <c r="AB4750" s="210">
        <v>37043.71597222222</v>
      </c>
      <c r="AC4750" s="210">
        <v>37072.71597222222</v>
      </c>
    </row>
    <row r="4751" spans="1:30" x14ac:dyDescent="0.2">
      <c r="A4751" s="44" t="str">
        <f t="shared" si="391"/>
        <v xml:space="preserve"> Natural Gas Physical</v>
      </c>
      <c r="B4751" s="44" t="str">
        <f t="shared" si="392"/>
        <v/>
      </c>
      <c r="C4751" s="44" t="str">
        <f t="shared" si="393"/>
        <v>Natural Gas</v>
      </c>
      <c r="D4751" s="44" t="str">
        <f t="shared" si="394"/>
        <v>Physical</v>
      </c>
      <c r="E4751" s="44">
        <f>IF(VLOOKUP(S4751,'DD-Lookup'!$J$6:$L$50,3,FALSE)="Monthly",(YEAR(AC4751)-YEAR(AB4751))*12+MONTH(AC4751)-MONTH(AB4751)+1,(AC4751-AB4751+1))</f>
        <v>1</v>
      </c>
      <c r="F4751" s="225">
        <f t="shared" si="395"/>
        <v>5000</v>
      </c>
      <c r="G4751" s="214">
        <v>1250243</v>
      </c>
      <c r="H4751" s="210">
        <v>37026.608715277776</v>
      </c>
      <c r="I4751" t="s">
        <v>1262</v>
      </c>
      <c r="M4751" t="s">
        <v>3795</v>
      </c>
      <c r="N4751" t="s">
        <v>3623</v>
      </c>
      <c r="O4751" t="s">
        <v>1454</v>
      </c>
      <c r="Q4751" s="211">
        <v>5000</v>
      </c>
      <c r="S4751" t="s">
        <v>4320</v>
      </c>
      <c r="T4751" t="s">
        <v>3625</v>
      </c>
      <c r="U4751" s="213">
        <v>6.2050000000000001</v>
      </c>
      <c r="V4751" t="s">
        <v>1263</v>
      </c>
      <c r="W4751" t="s">
        <v>3627</v>
      </c>
      <c r="X4751" t="s">
        <v>3628</v>
      </c>
      <c r="Y4751" t="s">
        <v>3280</v>
      </c>
      <c r="Z4751" t="s">
        <v>4118</v>
      </c>
      <c r="AA4751">
        <v>791048</v>
      </c>
      <c r="AB4751" s="210">
        <v>37027.875</v>
      </c>
      <c r="AC4751" s="210">
        <v>37027.875</v>
      </c>
    </row>
    <row r="4752" spans="1:30" x14ac:dyDescent="0.2">
      <c r="A4752" s="44" t="str">
        <f t="shared" si="391"/>
        <v>US Natural Gas Financial</v>
      </c>
      <c r="B4752" s="44" t="str">
        <f t="shared" si="392"/>
        <v>US</v>
      </c>
      <c r="C4752" s="44" t="str">
        <f t="shared" si="393"/>
        <v>Natural Gas</v>
      </c>
      <c r="D4752" s="44" t="str">
        <f t="shared" si="394"/>
        <v>Financial</v>
      </c>
      <c r="E4752" s="44">
        <f>IF(VLOOKUP(S4752,'DD-Lookup'!$J$6:$L$50,3,FALSE)="Monthly",(YEAR(AC4752)-YEAR(AB4752))*12+MONTH(AC4752)-MONTH(AB4752)+1,(AC4752-AB4752+1))</f>
        <v>153</v>
      </c>
      <c r="F4752" s="225">
        <f t="shared" si="395"/>
        <v>918000</v>
      </c>
      <c r="G4752" s="214">
        <v>1250244</v>
      </c>
      <c r="H4752" s="210">
        <v>37026.608715277776</v>
      </c>
      <c r="I4752" t="s">
        <v>3246</v>
      </c>
      <c r="M4752" t="s">
        <v>3795</v>
      </c>
      <c r="N4752" t="s">
        <v>3303</v>
      </c>
      <c r="O4752" t="s">
        <v>2012</v>
      </c>
      <c r="Q4752" s="211">
        <v>6000</v>
      </c>
      <c r="S4752" t="s">
        <v>3796</v>
      </c>
      <c r="T4752" t="s">
        <v>2685</v>
      </c>
      <c r="U4752" s="213">
        <v>3.5000000000000003E-2</v>
      </c>
      <c r="V4752" t="s">
        <v>2106</v>
      </c>
      <c r="W4752" t="s">
        <v>1070</v>
      </c>
      <c r="X4752" t="s">
        <v>1071</v>
      </c>
      <c r="Y4752" t="s">
        <v>2803</v>
      </c>
      <c r="Z4752" t="s">
        <v>4117</v>
      </c>
      <c r="AA4752" t="s">
        <v>854</v>
      </c>
      <c r="AB4752" s="210">
        <v>37043</v>
      </c>
      <c r="AC4752" s="210">
        <v>37195</v>
      </c>
      <c r="AD4752">
        <f>(AC4752-AB4752+1)*SUM(P4752:Q4752)</f>
        <v>918000</v>
      </c>
    </row>
    <row r="4753" spans="1:30" x14ac:dyDescent="0.2">
      <c r="A4753" s="44" t="str">
        <f t="shared" si="391"/>
        <v>US Power Physical</v>
      </c>
      <c r="B4753" s="44" t="str">
        <f t="shared" si="392"/>
        <v>US</v>
      </c>
      <c r="C4753" s="44" t="str">
        <f t="shared" si="393"/>
        <v>Power</v>
      </c>
      <c r="D4753" s="44" t="str">
        <f t="shared" si="394"/>
        <v>Physical</v>
      </c>
      <c r="E4753" s="44">
        <f>IF(VLOOKUP(S4753,'DD-Lookup'!$J$6:$L$50,3,FALSE)="Monthly",(YEAR(AC4753)-YEAR(AB4753))*12+MONTH(AC4753)-MONTH(AB4753)+1,(AC4753-AB4753+1))</f>
        <v>30</v>
      </c>
      <c r="F4753" s="225">
        <f t="shared" si="395"/>
        <v>1500</v>
      </c>
      <c r="G4753" s="214">
        <v>1250245</v>
      </c>
      <c r="H4753" s="210">
        <v>37026.609618055554</v>
      </c>
      <c r="I4753" t="s">
        <v>3134</v>
      </c>
      <c r="M4753" t="s">
        <v>3886</v>
      </c>
      <c r="N4753" t="s">
        <v>3096</v>
      </c>
      <c r="O4753" t="s">
        <v>3241</v>
      </c>
      <c r="P4753" s="211">
        <v>50</v>
      </c>
      <c r="S4753" t="s">
        <v>3794</v>
      </c>
      <c r="T4753" t="s">
        <v>2685</v>
      </c>
      <c r="U4753" s="213">
        <v>46.55</v>
      </c>
      <c r="V4753" t="s">
        <v>855</v>
      </c>
      <c r="W4753" t="s">
        <v>3243</v>
      </c>
      <c r="X4753" t="s">
        <v>3244</v>
      </c>
      <c r="Y4753" t="s">
        <v>3074</v>
      </c>
      <c r="Z4753" t="s">
        <v>4112</v>
      </c>
      <c r="AA4753">
        <v>611882.1</v>
      </c>
      <c r="AB4753" s="210">
        <v>37135.594444444447</v>
      </c>
      <c r="AC4753" s="210">
        <v>37164.594444444447</v>
      </c>
    </row>
    <row r="4754" spans="1:30" x14ac:dyDescent="0.2">
      <c r="A4754" s="44" t="str">
        <f t="shared" si="391"/>
        <v>US Natural Gas Financial</v>
      </c>
      <c r="B4754" s="44" t="str">
        <f t="shared" si="392"/>
        <v>US</v>
      </c>
      <c r="C4754" s="44" t="str">
        <f t="shared" si="393"/>
        <v>Natural Gas</v>
      </c>
      <c r="D4754" s="44" t="str">
        <f t="shared" si="394"/>
        <v>Financial</v>
      </c>
      <c r="E4754" s="44">
        <f>IF(VLOOKUP(S4754,'DD-Lookup'!$J$6:$L$50,3,FALSE)="Monthly",(YEAR(AC4754)-YEAR(AB4754))*12+MONTH(AC4754)-MONTH(AB4754)+1,(AC4754-AB4754+1))</f>
        <v>15</v>
      </c>
      <c r="F4754" s="225">
        <f t="shared" si="395"/>
        <v>75000</v>
      </c>
      <c r="G4754" s="214">
        <v>1250246</v>
      </c>
      <c r="H4754" s="210">
        <v>37026.610046296293</v>
      </c>
      <c r="I4754" t="s">
        <v>3386</v>
      </c>
      <c r="M4754" t="s">
        <v>3795</v>
      </c>
      <c r="N4754" t="s">
        <v>3247</v>
      </c>
      <c r="O4754" t="s">
        <v>135</v>
      </c>
      <c r="P4754" s="211">
        <v>5000</v>
      </c>
      <c r="S4754" t="s">
        <v>3796</v>
      </c>
      <c r="T4754" t="s">
        <v>2685</v>
      </c>
      <c r="U4754" s="213">
        <v>4.59</v>
      </c>
      <c r="V4754" t="s">
        <v>1888</v>
      </c>
      <c r="W4754" t="s">
        <v>3424</v>
      </c>
      <c r="X4754" t="s">
        <v>3425</v>
      </c>
      <c r="Y4754" t="s">
        <v>2803</v>
      </c>
      <c r="Z4754" t="s">
        <v>4117</v>
      </c>
      <c r="AA4754" t="s">
        <v>856</v>
      </c>
      <c r="AB4754" s="210">
        <v>37028.875</v>
      </c>
      <c r="AC4754" s="210">
        <v>37042.875</v>
      </c>
      <c r="AD4754">
        <f>(AC4754-AB4754+1)*SUM(P4754:Q4754)</f>
        <v>75000</v>
      </c>
    </row>
    <row r="4755" spans="1:30" x14ac:dyDescent="0.2">
      <c r="A4755" s="44" t="str">
        <f t="shared" si="391"/>
        <v>US Natural Gas Financial</v>
      </c>
      <c r="B4755" s="44" t="str">
        <f t="shared" si="392"/>
        <v>US</v>
      </c>
      <c r="C4755" s="44" t="str">
        <f t="shared" si="393"/>
        <v>Natural Gas</v>
      </c>
      <c r="D4755" s="44" t="str">
        <f t="shared" si="394"/>
        <v>Financial</v>
      </c>
      <c r="E4755" s="44">
        <f>IF(VLOOKUP(S4755,'DD-Lookup'!$J$6:$L$50,3,FALSE)="Monthly",(YEAR(AC4755)-YEAR(AB4755))*12+MONTH(AC4755)-MONTH(AB4755)+1,(AC4755-AB4755+1))</f>
        <v>15</v>
      </c>
      <c r="F4755" s="225">
        <f t="shared" si="395"/>
        <v>225000</v>
      </c>
      <c r="G4755" s="214">
        <v>1250247</v>
      </c>
      <c r="H4755" s="210">
        <v>37026.610347222224</v>
      </c>
      <c r="I4755" t="s">
        <v>4237</v>
      </c>
      <c r="M4755" t="s">
        <v>3795</v>
      </c>
      <c r="N4755" t="s">
        <v>3247</v>
      </c>
      <c r="O4755" t="s">
        <v>135</v>
      </c>
      <c r="Q4755" s="211">
        <v>15000</v>
      </c>
      <c r="S4755" t="s">
        <v>3796</v>
      </c>
      <c r="T4755" t="s">
        <v>2685</v>
      </c>
      <c r="U4755" s="213">
        <v>4.5999999999999996</v>
      </c>
      <c r="V4755" t="s">
        <v>3423</v>
      </c>
      <c r="W4755" t="s">
        <v>3424</v>
      </c>
      <c r="X4755" t="s">
        <v>3425</v>
      </c>
      <c r="Y4755" t="s">
        <v>2803</v>
      </c>
      <c r="Z4755" t="s">
        <v>4117</v>
      </c>
      <c r="AA4755" t="s">
        <v>857</v>
      </c>
      <c r="AB4755" s="210">
        <v>37028.875</v>
      </c>
      <c r="AC4755" s="210">
        <v>37042.875</v>
      </c>
      <c r="AD4755">
        <f>(AC4755-AB4755+1)*SUM(P4755:Q4755)</f>
        <v>225000</v>
      </c>
    </row>
    <row r="4756" spans="1:30" x14ac:dyDescent="0.2">
      <c r="A4756" s="44" t="str">
        <f t="shared" si="391"/>
        <v>US Natural Gas Financial</v>
      </c>
      <c r="B4756" s="44" t="str">
        <f t="shared" si="392"/>
        <v>US</v>
      </c>
      <c r="C4756" s="44" t="str">
        <f t="shared" si="393"/>
        <v>Natural Gas</v>
      </c>
      <c r="D4756" s="44" t="str">
        <f t="shared" si="394"/>
        <v>Financial</v>
      </c>
      <c r="E4756" s="44">
        <f>IF(VLOOKUP(S4756,'DD-Lookup'!$J$6:$L$50,3,FALSE)="Monthly",(YEAR(AC4756)-YEAR(AB4756))*12+MONTH(AC4756)-MONTH(AB4756)+1,(AC4756-AB4756+1))</f>
        <v>30</v>
      </c>
      <c r="F4756" s="225">
        <f t="shared" si="395"/>
        <v>375000</v>
      </c>
      <c r="G4756" s="214">
        <v>1250249</v>
      </c>
      <c r="H4756" s="210">
        <v>37026.611087962963</v>
      </c>
      <c r="I4756" t="s">
        <v>3261</v>
      </c>
      <c r="M4756" t="s">
        <v>3795</v>
      </c>
      <c r="N4756" t="s">
        <v>3247</v>
      </c>
      <c r="O4756" t="s">
        <v>3248</v>
      </c>
      <c r="P4756" s="211">
        <v>12500</v>
      </c>
      <c r="S4756" t="s">
        <v>3796</v>
      </c>
      <c r="T4756" t="s">
        <v>2685</v>
      </c>
      <c r="U4756" s="213">
        <v>4.6550000000000002</v>
      </c>
      <c r="V4756" t="s">
        <v>3262</v>
      </c>
      <c r="W4756" t="s">
        <v>3975</v>
      </c>
      <c r="X4756" t="s">
        <v>3250</v>
      </c>
      <c r="Y4756" t="s">
        <v>2803</v>
      </c>
      <c r="Z4756" t="s">
        <v>4117</v>
      </c>
      <c r="AA4756" t="s">
        <v>858</v>
      </c>
      <c r="AB4756" s="210">
        <v>37043.875</v>
      </c>
      <c r="AC4756" s="210">
        <v>37072.875</v>
      </c>
      <c r="AD4756">
        <f>(AC4756-AB4756+1)*SUM(P4756:Q4756)</f>
        <v>375000</v>
      </c>
    </row>
    <row r="4757" spans="1:30" x14ac:dyDescent="0.2">
      <c r="A4757" s="44" t="str">
        <f t="shared" si="391"/>
        <v>US Natural Gas Financial</v>
      </c>
      <c r="B4757" s="44" t="str">
        <f t="shared" si="392"/>
        <v>US</v>
      </c>
      <c r="C4757" s="44" t="str">
        <f t="shared" si="393"/>
        <v>Natural Gas</v>
      </c>
      <c r="D4757" s="44" t="str">
        <f t="shared" si="394"/>
        <v>Financial</v>
      </c>
      <c r="E4757" s="44">
        <f>IF(VLOOKUP(S4757,'DD-Lookup'!$J$6:$L$50,3,FALSE)="Monthly",(YEAR(AC4757)-YEAR(AB4757))*12+MONTH(AC4757)-MONTH(AB4757)+1,(AC4757-AB4757+1))</f>
        <v>30</v>
      </c>
      <c r="F4757" s="225">
        <f t="shared" si="395"/>
        <v>150000</v>
      </c>
      <c r="G4757" s="214">
        <v>1250250</v>
      </c>
      <c r="H4757" s="210">
        <v>37026.611319444448</v>
      </c>
      <c r="I4757" t="s">
        <v>3324</v>
      </c>
      <c r="M4757" t="s">
        <v>3795</v>
      </c>
      <c r="N4757" t="s">
        <v>3247</v>
      </c>
      <c r="O4757" t="s">
        <v>3248</v>
      </c>
      <c r="Q4757" s="211">
        <v>5000</v>
      </c>
      <c r="S4757" t="s">
        <v>3796</v>
      </c>
      <c r="T4757" t="s">
        <v>2685</v>
      </c>
      <c r="U4757" s="213">
        <v>4.66</v>
      </c>
      <c r="V4757" t="s">
        <v>3330</v>
      </c>
      <c r="W4757" t="s">
        <v>3975</v>
      </c>
      <c r="X4757" t="s">
        <v>3250</v>
      </c>
      <c r="Y4757" t="s">
        <v>2803</v>
      </c>
      <c r="Z4757" t="s">
        <v>4117</v>
      </c>
      <c r="AA4757" t="s">
        <v>859</v>
      </c>
      <c r="AB4757" s="210">
        <v>37043.875</v>
      </c>
      <c r="AC4757" s="210">
        <v>37072.875</v>
      </c>
      <c r="AD4757">
        <f>(AC4757-AB4757+1)*SUM(P4757:Q4757)</f>
        <v>150000</v>
      </c>
    </row>
    <row r="4758" spans="1:30" x14ac:dyDescent="0.2">
      <c r="A4758" s="44" t="str">
        <f t="shared" si="391"/>
        <v>US Power Physical</v>
      </c>
      <c r="B4758" s="44" t="str">
        <f t="shared" si="392"/>
        <v>US</v>
      </c>
      <c r="C4758" s="44" t="str">
        <f t="shared" si="393"/>
        <v>Power</v>
      </c>
      <c r="D4758" s="44" t="str">
        <f t="shared" si="394"/>
        <v>Physical</v>
      </c>
      <c r="E4758" s="44">
        <f>IF(VLOOKUP(S4758,'DD-Lookup'!$J$6:$L$50,3,FALSE)="Monthly",(YEAR(AC4758)-YEAR(AB4758))*12+MONTH(AC4758)-MONTH(AB4758)+1,(AC4758-AB4758+1))</f>
        <v>30</v>
      </c>
      <c r="F4758" s="225">
        <f t="shared" si="395"/>
        <v>750</v>
      </c>
      <c r="G4758" s="214">
        <v>1250251</v>
      </c>
      <c r="H4758" s="210">
        <v>37026.612384259257</v>
      </c>
      <c r="I4758" t="s">
        <v>3168</v>
      </c>
      <c r="M4758" t="s">
        <v>3886</v>
      </c>
      <c r="N4758" t="s">
        <v>3650</v>
      </c>
      <c r="O4758" t="s">
        <v>860</v>
      </c>
      <c r="P4758" s="211">
        <v>25</v>
      </c>
      <c r="S4758" t="s">
        <v>3794</v>
      </c>
      <c r="T4758" t="s">
        <v>2685</v>
      </c>
      <c r="U4758" s="213">
        <v>155</v>
      </c>
      <c r="V4758" t="s">
        <v>3726</v>
      </c>
      <c r="W4758" t="s">
        <v>3672</v>
      </c>
      <c r="X4758" t="s">
        <v>3654</v>
      </c>
      <c r="Y4758" t="s">
        <v>3074</v>
      </c>
      <c r="Z4758" t="s">
        <v>4112</v>
      </c>
      <c r="AA4758">
        <v>611894.1</v>
      </c>
      <c r="AB4758" s="210">
        <v>37043.875</v>
      </c>
      <c r="AC4758" s="210">
        <v>37072.875</v>
      </c>
    </row>
    <row r="4759" spans="1:30" x14ac:dyDescent="0.2">
      <c r="A4759" s="44" t="str">
        <f t="shared" si="391"/>
        <v>US Natural Gas Financial</v>
      </c>
      <c r="B4759" s="44" t="str">
        <f t="shared" si="392"/>
        <v>US</v>
      </c>
      <c r="C4759" s="44" t="str">
        <f t="shared" si="393"/>
        <v>Natural Gas</v>
      </c>
      <c r="D4759" s="44" t="str">
        <f t="shared" si="394"/>
        <v>Financial</v>
      </c>
      <c r="E4759" s="44">
        <f>IF(VLOOKUP(S4759,'DD-Lookup'!$J$6:$L$50,3,FALSE)="Monthly",(YEAR(AC4759)-YEAR(AB4759))*12+MONTH(AC4759)-MONTH(AB4759)+1,(AC4759-AB4759+1))</f>
        <v>151</v>
      </c>
      <c r="F4759" s="225">
        <f t="shared" si="395"/>
        <v>377500</v>
      </c>
      <c r="G4759" s="214">
        <v>1250252</v>
      </c>
      <c r="H4759" s="210">
        <v>37026.613182870373</v>
      </c>
      <c r="I4759" t="s">
        <v>3093</v>
      </c>
      <c r="M4759" t="s">
        <v>3795</v>
      </c>
      <c r="N4759" t="s">
        <v>3247</v>
      </c>
      <c r="O4759" t="s">
        <v>3346</v>
      </c>
      <c r="Q4759" s="211">
        <v>2500</v>
      </c>
      <c r="S4759" t="s">
        <v>3796</v>
      </c>
      <c r="T4759" t="s">
        <v>2685</v>
      </c>
      <c r="U4759" s="213">
        <v>5.0549999999999997</v>
      </c>
      <c r="V4759" t="s">
        <v>2511</v>
      </c>
      <c r="W4759" t="s">
        <v>3975</v>
      </c>
      <c r="X4759" t="s">
        <v>3250</v>
      </c>
      <c r="Y4759" t="s">
        <v>2803</v>
      </c>
      <c r="Z4759" t="s">
        <v>4117</v>
      </c>
      <c r="AA4759" t="s">
        <v>861</v>
      </c>
      <c r="AB4759" s="210">
        <v>37196</v>
      </c>
      <c r="AC4759" s="210">
        <v>37346</v>
      </c>
      <c r="AD4759">
        <f>(AC4759-AB4759+1)*SUM(P4759:Q4759)</f>
        <v>377500</v>
      </c>
    </row>
    <row r="4760" spans="1:30" x14ac:dyDescent="0.2">
      <c r="A4760" s="44" t="str">
        <f t="shared" si="391"/>
        <v>US Crude Financial</v>
      </c>
      <c r="B4760" s="44" t="str">
        <f t="shared" si="392"/>
        <v>US</v>
      </c>
      <c r="C4760" s="44" t="str">
        <f t="shared" si="393"/>
        <v>Crude</v>
      </c>
      <c r="D4760" s="44" t="str">
        <f t="shared" si="394"/>
        <v>Financial</v>
      </c>
      <c r="E4760" s="44">
        <f>IF(VLOOKUP(S4760,'DD-Lookup'!$J$6:$L$50,3,FALSE)="Monthly",(YEAR(AC4760)-YEAR(AB4760))*12+MONTH(AC4760)-MONTH(AB4760)+1,(AC4760-AB4760+1))</f>
        <v>1</v>
      </c>
      <c r="F4760" s="225">
        <f t="shared" si="395"/>
        <v>25000</v>
      </c>
      <c r="G4760" s="214">
        <v>1250253</v>
      </c>
      <c r="H4760" s="210">
        <v>37026.613483796296</v>
      </c>
      <c r="I4760" t="s">
        <v>3246</v>
      </c>
      <c r="M4760" t="s">
        <v>4216</v>
      </c>
      <c r="N4760" t="s">
        <v>1643</v>
      </c>
      <c r="O4760" t="s">
        <v>2225</v>
      </c>
      <c r="Q4760" s="211">
        <v>25000</v>
      </c>
      <c r="S4760" t="s">
        <v>3798</v>
      </c>
      <c r="T4760" t="s">
        <v>2685</v>
      </c>
      <c r="U4760" s="213">
        <v>-0.39</v>
      </c>
      <c r="V4760" t="s">
        <v>1818</v>
      </c>
      <c r="W4760" t="s">
        <v>1645</v>
      </c>
      <c r="X4760" t="s">
        <v>1646</v>
      </c>
      <c r="Y4760" t="s">
        <v>2803</v>
      </c>
      <c r="Z4760" t="s">
        <v>4117</v>
      </c>
      <c r="AA4760" t="s">
        <v>862</v>
      </c>
      <c r="AB4760" s="210">
        <v>37043</v>
      </c>
      <c r="AC4760" s="210">
        <v>37072</v>
      </c>
    </row>
    <row r="4761" spans="1:30" x14ac:dyDescent="0.2">
      <c r="A4761" s="44" t="str">
        <f t="shared" si="391"/>
        <v>US Power Physical</v>
      </c>
      <c r="B4761" s="44" t="str">
        <f t="shared" si="392"/>
        <v>US</v>
      </c>
      <c r="C4761" s="44" t="str">
        <f t="shared" si="393"/>
        <v>Power</v>
      </c>
      <c r="D4761" s="44" t="str">
        <f t="shared" si="394"/>
        <v>Physical</v>
      </c>
      <c r="E4761" s="44">
        <f>IF(VLOOKUP(S4761,'DD-Lookup'!$J$6:$L$50,3,FALSE)="Monthly",(YEAR(AC4761)-YEAR(AB4761))*12+MONTH(AC4761)-MONTH(AB4761)+1,(AC4761-AB4761+1))</f>
        <v>15</v>
      </c>
      <c r="F4761" s="225">
        <f t="shared" si="395"/>
        <v>375</v>
      </c>
      <c r="G4761" s="214">
        <v>1250254</v>
      </c>
      <c r="H4761" s="210">
        <v>37026.613553240742</v>
      </c>
      <c r="I4761" t="s">
        <v>3739</v>
      </c>
      <c r="M4761" t="s">
        <v>3886</v>
      </c>
      <c r="N4761" t="s">
        <v>3645</v>
      </c>
      <c r="O4761" t="s">
        <v>2073</v>
      </c>
      <c r="P4761" s="211">
        <v>25</v>
      </c>
      <c r="S4761" t="s">
        <v>3794</v>
      </c>
      <c r="T4761" t="s">
        <v>2685</v>
      </c>
      <c r="U4761" s="213">
        <v>220</v>
      </c>
      <c r="V4761" t="s">
        <v>3761</v>
      </c>
      <c r="W4761" t="s">
        <v>3659</v>
      </c>
      <c r="X4761" t="s">
        <v>3649</v>
      </c>
      <c r="Y4761" t="s">
        <v>3074</v>
      </c>
      <c r="Z4761" t="s">
        <v>4112</v>
      </c>
      <c r="AA4761">
        <v>611895.1</v>
      </c>
      <c r="AB4761" s="210">
        <v>37028.875</v>
      </c>
      <c r="AC4761" s="210">
        <v>37042.875</v>
      </c>
    </row>
    <row r="4762" spans="1:30" x14ac:dyDescent="0.2">
      <c r="A4762" s="44" t="str">
        <f t="shared" si="391"/>
        <v>US Natural Gas Financial</v>
      </c>
      <c r="B4762" s="44" t="str">
        <f t="shared" si="392"/>
        <v>US</v>
      </c>
      <c r="C4762" s="44" t="str">
        <f t="shared" si="393"/>
        <v>Natural Gas</v>
      </c>
      <c r="D4762" s="44" t="str">
        <f t="shared" si="394"/>
        <v>Financial</v>
      </c>
      <c r="E4762" s="44">
        <f>IF(VLOOKUP(S4762,'DD-Lookup'!$J$6:$L$50,3,FALSE)="Monthly",(YEAR(AC4762)-YEAR(AB4762))*12+MONTH(AC4762)-MONTH(AB4762)+1,(AC4762-AB4762+1))</f>
        <v>30</v>
      </c>
      <c r="F4762" s="225">
        <f t="shared" si="395"/>
        <v>150000</v>
      </c>
      <c r="G4762" s="214">
        <v>1250255</v>
      </c>
      <c r="H4762" s="210">
        <v>37026.614131944443</v>
      </c>
      <c r="I4762" t="s">
        <v>3822</v>
      </c>
      <c r="M4762" t="s">
        <v>3795</v>
      </c>
      <c r="N4762" t="s">
        <v>3303</v>
      </c>
      <c r="O4762" t="s">
        <v>3640</v>
      </c>
      <c r="P4762" s="211">
        <v>5000</v>
      </c>
      <c r="S4762" t="s">
        <v>3796</v>
      </c>
      <c r="T4762" t="s">
        <v>2685</v>
      </c>
      <c r="U4762" s="213">
        <v>-1.1950000000000001</v>
      </c>
      <c r="V4762" t="s">
        <v>863</v>
      </c>
      <c r="W4762" t="s">
        <v>3641</v>
      </c>
      <c r="X4762" t="s">
        <v>3642</v>
      </c>
      <c r="Y4762" t="s">
        <v>2803</v>
      </c>
      <c r="Z4762" t="s">
        <v>4117</v>
      </c>
      <c r="AA4762" t="s">
        <v>864</v>
      </c>
      <c r="AB4762" s="210">
        <v>37043.875</v>
      </c>
      <c r="AC4762" s="210">
        <v>37072.875</v>
      </c>
      <c r="AD4762">
        <f>(AC4762-AB4762+1)*SUM(P4762:Q4762)</f>
        <v>150000</v>
      </c>
    </row>
    <row r="4763" spans="1:30" x14ac:dyDescent="0.2">
      <c r="A4763" s="44" t="str">
        <f t="shared" si="391"/>
        <v>US Natural Gas Physical</v>
      </c>
      <c r="B4763" s="44" t="str">
        <f t="shared" si="392"/>
        <v>US</v>
      </c>
      <c r="C4763" s="44" t="str">
        <f t="shared" si="393"/>
        <v>Natural Gas</v>
      </c>
      <c r="D4763" s="44" t="str">
        <f t="shared" si="394"/>
        <v>Physical</v>
      </c>
      <c r="E4763" s="44">
        <f>IF(VLOOKUP(S4763,'DD-Lookup'!$J$6:$L$50,3,FALSE)="Monthly",(YEAR(AC4763)-YEAR(AB4763))*12+MONTH(AC4763)-MONTH(AB4763)+1,(AC4763-AB4763+1))</f>
        <v>1</v>
      </c>
      <c r="F4763" s="225">
        <f t="shared" si="395"/>
        <v>10000</v>
      </c>
      <c r="G4763" s="214">
        <v>1250257</v>
      </c>
      <c r="H4763" s="210">
        <v>37026.614814814813</v>
      </c>
      <c r="I4763" t="s">
        <v>4237</v>
      </c>
      <c r="M4763" t="s">
        <v>3795</v>
      </c>
      <c r="N4763" t="s">
        <v>3275</v>
      </c>
      <c r="O4763" t="s">
        <v>801</v>
      </c>
      <c r="P4763" s="211">
        <v>10000</v>
      </c>
      <c r="S4763" t="s">
        <v>3796</v>
      </c>
      <c r="T4763" t="s">
        <v>2685</v>
      </c>
      <c r="U4763" s="213">
        <v>4.59</v>
      </c>
      <c r="V4763" t="s">
        <v>3765</v>
      </c>
      <c r="W4763" t="s">
        <v>3586</v>
      </c>
      <c r="X4763" t="s">
        <v>1302</v>
      </c>
      <c r="Y4763" t="s">
        <v>3280</v>
      </c>
      <c r="Z4763" t="s">
        <v>4117</v>
      </c>
      <c r="AA4763">
        <v>791056</v>
      </c>
      <c r="AB4763" s="210">
        <v>37028.875</v>
      </c>
      <c r="AC4763" s="210">
        <v>37028.875</v>
      </c>
    </row>
    <row r="4764" spans="1:30" x14ac:dyDescent="0.2">
      <c r="A4764" s="44" t="str">
        <f t="shared" si="391"/>
        <v>US Natural Gas Physical</v>
      </c>
      <c r="B4764" s="44" t="str">
        <f t="shared" si="392"/>
        <v>US</v>
      </c>
      <c r="C4764" s="44" t="str">
        <f t="shared" si="393"/>
        <v>Natural Gas</v>
      </c>
      <c r="D4764" s="44" t="str">
        <f t="shared" si="394"/>
        <v>Physical</v>
      </c>
      <c r="E4764" s="44">
        <f>IF(VLOOKUP(S4764,'DD-Lookup'!$J$6:$L$50,3,FALSE)="Monthly",(YEAR(AC4764)-YEAR(AB4764))*12+MONTH(AC4764)-MONTH(AB4764)+1,(AC4764-AB4764+1))</f>
        <v>1</v>
      </c>
      <c r="F4764" s="225">
        <f t="shared" si="395"/>
        <v>10000</v>
      </c>
      <c r="G4764" s="214">
        <v>1250258</v>
      </c>
      <c r="H4764" s="210">
        <v>37026.614849537036</v>
      </c>
      <c r="I4764" t="s">
        <v>4237</v>
      </c>
      <c r="M4764" t="s">
        <v>3795</v>
      </c>
      <c r="N4764" t="s">
        <v>3275</v>
      </c>
      <c r="O4764" t="s">
        <v>801</v>
      </c>
      <c r="P4764" s="211">
        <v>10000</v>
      </c>
      <c r="S4764" t="s">
        <v>3796</v>
      </c>
      <c r="T4764" t="s">
        <v>2685</v>
      </c>
      <c r="U4764" s="213">
        <v>4.5875000000000004</v>
      </c>
      <c r="V4764" t="s">
        <v>3765</v>
      </c>
      <c r="W4764" t="s">
        <v>3586</v>
      </c>
      <c r="X4764" t="s">
        <v>1302</v>
      </c>
      <c r="Y4764" t="s">
        <v>3280</v>
      </c>
      <c r="Z4764" t="s">
        <v>4117</v>
      </c>
      <c r="AA4764">
        <v>791057</v>
      </c>
      <c r="AB4764" s="210">
        <v>37028.875</v>
      </c>
      <c r="AC4764" s="210">
        <v>37028.875</v>
      </c>
    </row>
    <row r="4765" spans="1:30" x14ac:dyDescent="0.2">
      <c r="A4765" s="44" t="str">
        <f t="shared" si="391"/>
        <v>US Natural Gas Physical</v>
      </c>
      <c r="B4765" s="44" t="str">
        <f t="shared" si="392"/>
        <v>US</v>
      </c>
      <c r="C4765" s="44" t="str">
        <f t="shared" si="393"/>
        <v>Natural Gas</v>
      </c>
      <c r="D4765" s="44" t="str">
        <f t="shared" si="394"/>
        <v>Physical</v>
      </c>
      <c r="E4765" s="44">
        <f>IF(VLOOKUP(S4765,'DD-Lookup'!$J$6:$L$50,3,FALSE)="Monthly",(YEAR(AC4765)-YEAR(AB4765))*12+MONTH(AC4765)-MONTH(AB4765)+1,(AC4765-AB4765+1))</f>
        <v>1</v>
      </c>
      <c r="F4765" s="225">
        <f t="shared" si="395"/>
        <v>10000</v>
      </c>
      <c r="G4765" s="214">
        <v>1250259</v>
      </c>
      <c r="H4765" s="210">
        <v>37026.614884259259</v>
      </c>
      <c r="I4765" t="s">
        <v>4237</v>
      </c>
      <c r="M4765" t="s">
        <v>3795</v>
      </c>
      <c r="N4765" t="s">
        <v>3275</v>
      </c>
      <c r="O4765" t="s">
        <v>801</v>
      </c>
      <c r="P4765" s="211">
        <v>10000</v>
      </c>
      <c r="S4765" t="s">
        <v>3796</v>
      </c>
      <c r="T4765" t="s">
        <v>2685</v>
      </c>
      <c r="U4765" s="213">
        <v>4.585</v>
      </c>
      <c r="V4765" t="s">
        <v>3765</v>
      </c>
      <c r="W4765" t="s">
        <v>3586</v>
      </c>
      <c r="X4765" t="s">
        <v>1302</v>
      </c>
      <c r="Y4765" t="s">
        <v>3280</v>
      </c>
      <c r="Z4765" t="s">
        <v>4117</v>
      </c>
      <c r="AA4765">
        <v>791058</v>
      </c>
      <c r="AB4765" s="210">
        <v>37028.875</v>
      </c>
      <c r="AC4765" s="210">
        <v>37028.875</v>
      </c>
    </row>
    <row r="4766" spans="1:30" x14ac:dyDescent="0.2">
      <c r="A4766" s="44" t="str">
        <f t="shared" si="391"/>
        <v>US Natural Gas Physical</v>
      </c>
      <c r="B4766" s="44" t="str">
        <f t="shared" si="392"/>
        <v>US</v>
      </c>
      <c r="C4766" s="44" t="str">
        <f t="shared" si="393"/>
        <v>Natural Gas</v>
      </c>
      <c r="D4766" s="44" t="str">
        <f t="shared" si="394"/>
        <v>Physical</v>
      </c>
      <c r="E4766" s="44">
        <f>IF(VLOOKUP(S4766,'DD-Lookup'!$J$6:$L$50,3,FALSE)="Monthly",(YEAR(AC4766)-YEAR(AB4766))*12+MONTH(AC4766)-MONTH(AB4766)+1,(AC4766-AB4766+1))</f>
        <v>1</v>
      </c>
      <c r="F4766" s="225">
        <f t="shared" si="395"/>
        <v>10000</v>
      </c>
      <c r="G4766" s="214">
        <v>1250260</v>
      </c>
      <c r="H4766" s="210">
        <v>37026.614907407406</v>
      </c>
      <c r="I4766" t="s">
        <v>4237</v>
      </c>
      <c r="M4766" t="s">
        <v>3795</v>
      </c>
      <c r="N4766" t="s">
        <v>3275</v>
      </c>
      <c r="O4766" t="s">
        <v>801</v>
      </c>
      <c r="P4766" s="211">
        <v>10000</v>
      </c>
      <c r="S4766" t="s">
        <v>3796</v>
      </c>
      <c r="T4766" t="s">
        <v>2685</v>
      </c>
      <c r="U4766" s="213">
        <v>4.5824999999999996</v>
      </c>
      <c r="V4766" t="s">
        <v>3765</v>
      </c>
      <c r="W4766" t="s">
        <v>3586</v>
      </c>
      <c r="X4766" t="s">
        <v>1302</v>
      </c>
      <c r="Y4766" t="s">
        <v>3280</v>
      </c>
      <c r="Z4766" t="s">
        <v>4117</v>
      </c>
      <c r="AA4766">
        <v>791059</v>
      </c>
      <c r="AB4766" s="210">
        <v>37028.875</v>
      </c>
      <c r="AC4766" s="210">
        <v>37028.875</v>
      </c>
    </row>
    <row r="4767" spans="1:30" x14ac:dyDescent="0.2">
      <c r="A4767" s="44" t="str">
        <f t="shared" si="391"/>
        <v>US Natural Gas Physical</v>
      </c>
      <c r="B4767" s="44" t="str">
        <f t="shared" si="392"/>
        <v>US</v>
      </c>
      <c r="C4767" s="44" t="str">
        <f t="shared" si="393"/>
        <v>Natural Gas</v>
      </c>
      <c r="D4767" s="44" t="str">
        <f t="shared" si="394"/>
        <v>Physical</v>
      </c>
      <c r="E4767" s="44">
        <f>IF(VLOOKUP(S4767,'DD-Lookup'!$J$6:$L$50,3,FALSE)="Monthly",(YEAR(AC4767)-YEAR(AB4767))*12+MONTH(AC4767)-MONTH(AB4767)+1,(AC4767-AB4767+1))</f>
        <v>1</v>
      </c>
      <c r="F4767" s="225">
        <f t="shared" si="395"/>
        <v>10000</v>
      </c>
      <c r="G4767" s="214">
        <v>1250261</v>
      </c>
      <c r="H4767" s="210">
        <v>37026.614942129629</v>
      </c>
      <c r="I4767" t="s">
        <v>4237</v>
      </c>
      <c r="M4767" t="s">
        <v>3795</v>
      </c>
      <c r="N4767" t="s">
        <v>3275</v>
      </c>
      <c r="O4767" t="s">
        <v>801</v>
      </c>
      <c r="P4767" s="211">
        <v>10000</v>
      </c>
      <c r="S4767" t="s">
        <v>3796</v>
      </c>
      <c r="T4767" t="s">
        <v>2685</v>
      </c>
      <c r="U4767" s="213">
        <v>4.58</v>
      </c>
      <c r="V4767" t="s">
        <v>3765</v>
      </c>
      <c r="W4767" t="s">
        <v>3586</v>
      </c>
      <c r="X4767" t="s">
        <v>1302</v>
      </c>
      <c r="Y4767" t="s">
        <v>3280</v>
      </c>
      <c r="Z4767" t="s">
        <v>4117</v>
      </c>
      <c r="AA4767">
        <v>791060</v>
      </c>
      <c r="AB4767" s="210">
        <v>37028.875</v>
      </c>
      <c r="AC4767" s="210">
        <v>37028.875</v>
      </c>
    </row>
    <row r="4768" spans="1:30" x14ac:dyDescent="0.2">
      <c r="A4768" s="44" t="str">
        <f t="shared" si="391"/>
        <v>US Natural Gas Financial</v>
      </c>
      <c r="B4768" s="44" t="str">
        <f t="shared" si="392"/>
        <v>US</v>
      </c>
      <c r="C4768" s="44" t="str">
        <f t="shared" si="393"/>
        <v>Natural Gas</v>
      </c>
      <c r="D4768" s="44" t="str">
        <f t="shared" si="394"/>
        <v>Financial</v>
      </c>
      <c r="E4768" s="44">
        <f>IF(VLOOKUP(S4768,'DD-Lookup'!$J$6:$L$50,3,FALSE)="Monthly",(YEAR(AC4768)-YEAR(AB4768))*12+MONTH(AC4768)-MONTH(AB4768)+1,(AC4768-AB4768+1))</f>
        <v>151</v>
      </c>
      <c r="F4768" s="225">
        <f t="shared" si="395"/>
        <v>1510000</v>
      </c>
      <c r="G4768" s="214">
        <v>1250262</v>
      </c>
      <c r="H4768" s="210">
        <v>37026.614965277775</v>
      </c>
      <c r="I4768" t="s">
        <v>3822</v>
      </c>
      <c r="M4768" t="s">
        <v>3795</v>
      </c>
      <c r="N4768" t="s">
        <v>865</v>
      </c>
      <c r="O4768" t="s">
        <v>866</v>
      </c>
      <c r="P4768" s="211">
        <v>10000</v>
      </c>
      <c r="S4768" t="s">
        <v>3796</v>
      </c>
      <c r="T4768" t="s">
        <v>2685</v>
      </c>
      <c r="U4768" s="213">
        <v>0.40500000000000003</v>
      </c>
      <c r="V4768" t="s">
        <v>2372</v>
      </c>
      <c r="W4768" t="s">
        <v>867</v>
      </c>
      <c r="X4768" t="s">
        <v>868</v>
      </c>
      <c r="Y4768" t="s">
        <v>2803</v>
      </c>
      <c r="Z4768" t="s">
        <v>4117</v>
      </c>
      <c r="AA4768" t="s">
        <v>869</v>
      </c>
      <c r="AB4768" s="210">
        <v>37196</v>
      </c>
      <c r="AC4768" s="210">
        <v>37346</v>
      </c>
      <c r="AD4768">
        <f>(AC4768-AB4768+1)*SUM(P4768:Q4768)</f>
        <v>1510000</v>
      </c>
    </row>
    <row r="4769" spans="1:30" x14ac:dyDescent="0.2">
      <c r="A4769" s="44" t="str">
        <f t="shared" si="391"/>
        <v>US Natural Gas Financial</v>
      </c>
      <c r="B4769" s="44" t="str">
        <f t="shared" si="392"/>
        <v>US</v>
      </c>
      <c r="C4769" s="44" t="str">
        <f t="shared" si="393"/>
        <v>Natural Gas</v>
      </c>
      <c r="D4769" s="44" t="str">
        <f t="shared" si="394"/>
        <v>Financial</v>
      </c>
      <c r="E4769" s="44">
        <f>IF(VLOOKUP(S4769,'DD-Lookup'!$J$6:$L$50,3,FALSE)="Monthly",(YEAR(AC4769)-YEAR(AB4769))*12+MONTH(AC4769)-MONTH(AB4769)+1,(AC4769-AB4769+1))</f>
        <v>30</v>
      </c>
      <c r="F4769" s="225">
        <f t="shared" si="395"/>
        <v>150000</v>
      </c>
      <c r="G4769" s="214">
        <v>1250263</v>
      </c>
      <c r="H4769" s="210">
        <v>37026.615254629629</v>
      </c>
      <c r="I4769" t="s">
        <v>3822</v>
      </c>
      <c r="M4769" t="s">
        <v>3795</v>
      </c>
      <c r="N4769" t="s">
        <v>3303</v>
      </c>
      <c r="O4769" t="s">
        <v>3640</v>
      </c>
      <c r="P4769" s="211">
        <v>5000</v>
      </c>
      <c r="S4769" t="s">
        <v>3796</v>
      </c>
      <c r="T4769" t="s">
        <v>2685</v>
      </c>
      <c r="U4769" s="213">
        <v>-1.1950000000000001</v>
      </c>
      <c r="V4769" t="s">
        <v>863</v>
      </c>
      <c r="W4769" t="s">
        <v>3641</v>
      </c>
      <c r="X4769" t="s">
        <v>3642</v>
      </c>
      <c r="Y4769" t="s">
        <v>2803</v>
      </c>
      <c r="Z4769" t="s">
        <v>4117</v>
      </c>
      <c r="AA4769" t="s">
        <v>870</v>
      </c>
      <c r="AB4769" s="210">
        <v>37043.875</v>
      </c>
      <c r="AC4769" s="210">
        <v>37072.875</v>
      </c>
      <c r="AD4769">
        <f>(AC4769-AB4769+1)*SUM(P4769:Q4769)</f>
        <v>150000</v>
      </c>
    </row>
    <row r="4770" spans="1:30" x14ac:dyDescent="0.2">
      <c r="A4770" s="44" t="str">
        <f t="shared" si="391"/>
        <v>US Natural Gas Financial</v>
      </c>
      <c r="B4770" s="44" t="str">
        <f t="shared" si="392"/>
        <v>US</v>
      </c>
      <c r="C4770" s="44" t="str">
        <f t="shared" si="393"/>
        <v>Natural Gas</v>
      </c>
      <c r="D4770" s="44" t="str">
        <f t="shared" si="394"/>
        <v>Financial</v>
      </c>
      <c r="E4770" s="44">
        <f>IF(VLOOKUP(S4770,'DD-Lookup'!$J$6:$L$50,3,FALSE)="Monthly",(YEAR(AC4770)-YEAR(AB4770))*12+MONTH(AC4770)-MONTH(AB4770)+1,(AC4770-AB4770+1))</f>
        <v>15</v>
      </c>
      <c r="F4770" s="225">
        <f t="shared" si="395"/>
        <v>225000</v>
      </c>
      <c r="G4770" s="214">
        <v>1250264</v>
      </c>
      <c r="H4770" s="210">
        <v>37026.616678240738</v>
      </c>
      <c r="I4770" t="s">
        <v>3324</v>
      </c>
      <c r="M4770" t="s">
        <v>3795</v>
      </c>
      <c r="N4770" t="s">
        <v>3247</v>
      </c>
      <c r="O4770" t="s">
        <v>135</v>
      </c>
      <c r="Q4770" s="211">
        <v>15000</v>
      </c>
      <c r="S4770" t="s">
        <v>3796</v>
      </c>
      <c r="T4770" t="s">
        <v>2685</v>
      </c>
      <c r="U4770" s="213">
        <v>4.5999999999999996</v>
      </c>
      <c r="V4770" t="s">
        <v>602</v>
      </c>
      <c r="W4770" t="s">
        <v>3424</v>
      </c>
      <c r="X4770" t="s">
        <v>3425</v>
      </c>
      <c r="Y4770" t="s">
        <v>2803</v>
      </c>
      <c r="Z4770" t="s">
        <v>4117</v>
      </c>
      <c r="AA4770" t="s">
        <v>871</v>
      </c>
      <c r="AB4770" s="210">
        <v>37028.875</v>
      </c>
      <c r="AC4770" s="210">
        <v>37042.875</v>
      </c>
      <c r="AD4770">
        <f>(AC4770-AB4770+1)*SUM(P4770:Q4770)</f>
        <v>225000</v>
      </c>
    </row>
    <row r="4771" spans="1:30" x14ac:dyDescent="0.2">
      <c r="A4771" s="44" t="str">
        <f t="shared" si="391"/>
        <v>US Natural Gas Financial</v>
      </c>
      <c r="B4771" s="44" t="str">
        <f t="shared" si="392"/>
        <v>US</v>
      </c>
      <c r="C4771" s="44" t="str">
        <f t="shared" si="393"/>
        <v>Natural Gas</v>
      </c>
      <c r="D4771" s="44" t="str">
        <f t="shared" si="394"/>
        <v>Financial</v>
      </c>
      <c r="E4771" s="44">
        <f>IF(VLOOKUP(S4771,'DD-Lookup'!$J$6:$L$50,3,FALSE)="Monthly",(YEAR(AC4771)-YEAR(AB4771))*12+MONTH(AC4771)-MONTH(AB4771)+1,(AC4771-AB4771+1))</f>
        <v>15</v>
      </c>
      <c r="F4771" s="225">
        <f t="shared" si="395"/>
        <v>225000</v>
      </c>
      <c r="G4771" s="214">
        <v>1250265</v>
      </c>
      <c r="H4771" s="210">
        <v>37026.616805555554</v>
      </c>
      <c r="I4771" t="s">
        <v>3324</v>
      </c>
      <c r="M4771" t="s">
        <v>3795</v>
      </c>
      <c r="N4771" t="s">
        <v>3247</v>
      </c>
      <c r="O4771" t="s">
        <v>135</v>
      </c>
      <c r="Q4771" s="211">
        <v>15000</v>
      </c>
      <c r="S4771" t="s">
        <v>3796</v>
      </c>
      <c r="T4771" t="s">
        <v>2685</v>
      </c>
      <c r="U4771" s="213">
        <v>4.6050000000000004</v>
      </c>
      <c r="V4771" t="s">
        <v>602</v>
      </c>
      <c r="W4771" t="s">
        <v>3424</v>
      </c>
      <c r="X4771" t="s">
        <v>3425</v>
      </c>
      <c r="Y4771" t="s">
        <v>2803</v>
      </c>
      <c r="Z4771" t="s">
        <v>4117</v>
      </c>
      <c r="AA4771" t="s">
        <v>872</v>
      </c>
      <c r="AB4771" s="210">
        <v>37028.875</v>
      </c>
      <c r="AC4771" s="210">
        <v>37042.875</v>
      </c>
      <c r="AD4771">
        <f>(AC4771-AB4771+1)*SUM(P4771:Q4771)</f>
        <v>225000</v>
      </c>
    </row>
    <row r="4772" spans="1:30" x14ac:dyDescent="0.2">
      <c r="A4772" s="44" t="str">
        <f t="shared" si="391"/>
        <v>US Natural Gas Financial</v>
      </c>
      <c r="B4772" s="44" t="str">
        <f t="shared" si="392"/>
        <v>US</v>
      </c>
      <c r="C4772" s="44" t="str">
        <f t="shared" si="393"/>
        <v>Natural Gas</v>
      </c>
      <c r="D4772" s="44" t="str">
        <f t="shared" si="394"/>
        <v>Financial</v>
      </c>
      <c r="E4772" s="44">
        <f>IF(VLOOKUP(S4772,'DD-Lookup'!$J$6:$L$50,3,FALSE)="Monthly",(YEAR(AC4772)-YEAR(AB4772))*12+MONTH(AC4772)-MONTH(AB4772)+1,(AC4772-AB4772+1))</f>
        <v>153</v>
      </c>
      <c r="F4772" s="225">
        <f t="shared" si="395"/>
        <v>382500</v>
      </c>
      <c r="G4772" s="214">
        <v>1250267</v>
      </c>
      <c r="H4772" s="210">
        <v>37026.617731481485</v>
      </c>
      <c r="I4772" t="s">
        <v>245</v>
      </c>
      <c r="M4772" t="s">
        <v>3795</v>
      </c>
      <c r="N4772" t="s">
        <v>3247</v>
      </c>
      <c r="O4772" t="s">
        <v>3430</v>
      </c>
      <c r="Q4772" s="211">
        <v>2500</v>
      </c>
      <c r="S4772" t="s">
        <v>3796</v>
      </c>
      <c r="T4772" t="s">
        <v>2685</v>
      </c>
      <c r="U4772" s="213">
        <v>4.7649999999999997</v>
      </c>
      <c r="V4772" t="s">
        <v>873</v>
      </c>
      <c r="W4772" t="s">
        <v>3975</v>
      </c>
      <c r="X4772" t="s">
        <v>3250</v>
      </c>
      <c r="Y4772" t="s">
        <v>2803</v>
      </c>
      <c r="Z4772" t="s">
        <v>4117</v>
      </c>
      <c r="AA4772" t="s">
        <v>874</v>
      </c>
      <c r="AB4772" s="210">
        <v>37043</v>
      </c>
      <c r="AC4772" s="210">
        <v>37195</v>
      </c>
      <c r="AD4772">
        <f>(AC4772-AB4772+1)*SUM(P4772:Q4772)</f>
        <v>382500</v>
      </c>
    </row>
    <row r="4773" spans="1:30" x14ac:dyDescent="0.2">
      <c r="A4773" s="44" t="str">
        <f t="shared" si="391"/>
        <v>US Power Physical</v>
      </c>
      <c r="B4773" s="44" t="str">
        <f t="shared" si="392"/>
        <v>US</v>
      </c>
      <c r="C4773" s="44" t="str">
        <f t="shared" si="393"/>
        <v>Power</v>
      </c>
      <c r="D4773" s="44" t="str">
        <f t="shared" si="394"/>
        <v>Physical</v>
      </c>
      <c r="E4773" s="44">
        <f>IF(VLOOKUP(S4773,'DD-Lookup'!$J$6:$L$50,3,FALSE)="Monthly",(YEAR(AC4773)-YEAR(AB4773))*12+MONTH(AC4773)-MONTH(AB4773)+1,(AC4773-AB4773+1))</f>
        <v>15</v>
      </c>
      <c r="F4773" s="225">
        <f t="shared" si="395"/>
        <v>375</v>
      </c>
      <c r="G4773" s="214">
        <v>1250271</v>
      </c>
      <c r="H4773" s="210">
        <v>37026.618275462963</v>
      </c>
      <c r="I4773" t="s">
        <v>3715</v>
      </c>
      <c r="M4773" t="s">
        <v>3886</v>
      </c>
      <c r="N4773" t="s">
        <v>3650</v>
      </c>
      <c r="O4773" t="s">
        <v>346</v>
      </c>
      <c r="P4773" s="211">
        <v>25</v>
      </c>
      <c r="R4773" s="212">
        <v>0</v>
      </c>
      <c r="S4773" t="s">
        <v>3794</v>
      </c>
      <c r="T4773" t="s">
        <v>2685</v>
      </c>
      <c r="U4773" s="213">
        <v>138</v>
      </c>
      <c r="V4773" t="s">
        <v>1599</v>
      </c>
      <c r="W4773" t="s">
        <v>3672</v>
      </c>
      <c r="X4773" t="s">
        <v>3654</v>
      </c>
      <c r="Y4773" t="s">
        <v>3074</v>
      </c>
      <c r="Z4773" t="s">
        <v>4112</v>
      </c>
      <c r="AA4773">
        <v>611902.1</v>
      </c>
      <c r="AB4773" s="210">
        <v>37028.875</v>
      </c>
      <c r="AC4773" s="210">
        <v>37042.875</v>
      </c>
    </row>
    <row r="4774" spans="1:30" x14ac:dyDescent="0.2">
      <c r="A4774" s="44" t="str">
        <f t="shared" si="391"/>
        <v>US Natural Gas Financial</v>
      </c>
      <c r="B4774" s="44" t="str">
        <f t="shared" si="392"/>
        <v>US</v>
      </c>
      <c r="C4774" s="44" t="str">
        <f t="shared" si="393"/>
        <v>Natural Gas</v>
      </c>
      <c r="D4774" s="44" t="str">
        <f t="shared" si="394"/>
        <v>Financial</v>
      </c>
      <c r="E4774" s="44">
        <f>IF(VLOOKUP(S4774,'DD-Lookup'!$J$6:$L$50,3,FALSE)="Monthly",(YEAR(AC4774)-YEAR(AB4774))*12+MONTH(AC4774)-MONTH(AB4774)+1,(AC4774-AB4774+1))</f>
        <v>365</v>
      </c>
      <c r="F4774" s="225">
        <f t="shared" si="395"/>
        <v>365000</v>
      </c>
      <c r="G4774" s="214">
        <v>1250272</v>
      </c>
      <c r="H4774" s="210">
        <v>37026.618449074071</v>
      </c>
      <c r="I4774" t="s">
        <v>1974</v>
      </c>
      <c r="M4774" t="s">
        <v>3795</v>
      </c>
      <c r="N4774" t="s">
        <v>3247</v>
      </c>
      <c r="O4774" t="s">
        <v>3418</v>
      </c>
      <c r="P4774" s="211">
        <v>1000</v>
      </c>
      <c r="S4774" t="s">
        <v>3796</v>
      </c>
      <c r="T4774" t="s">
        <v>2685</v>
      </c>
      <c r="U4774" s="213">
        <v>4.6100000000000003</v>
      </c>
      <c r="V4774" t="s">
        <v>172</v>
      </c>
      <c r="W4774" t="s">
        <v>3975</v>
      </c>
      <c r="X4774" t="s">
        <v>3250</v>
      </c>
      <c r="Y4774" t="s">
        <v>2803</v>
      </c>
      <c r="Z4774" t="s">
        <v>4117</v>
      </c>
      <c r="AA4774" t="s">
        <v>875</v>
      </c>
      <c r="AB4774" s="210">
        <v>37257.875</v>
      </c>
      <c r="AC4774" s="210">
        <v>37621.875</v>
      </c>
      <c r="AD4774">
        <f>(AC4774-AB4774+1)*SUM(P4774:Q4774)</f>
        <v>365000</v>
      </c>
    </row>
    <row r="4775" spans="1:30" x14ac:dyDescent="0.2">
      <c r="A4775" s="44" t="str">
        <f t="shared" si="391"/>
        <v>US Natural Gas Financial</v>
      </c>
      <c r="B4775" s="44" t="str">
        <f t="shared" si="392"/>
        <v>US</v>
      </c>
      <c r="C4775" s="44" t="str">
        <f t="shared" si="393"/>
        <v>Natural Gas</v>
      </c>
      <c r="D4775" s="44" t="str">
        <f t="shared" si="394"/>
        <v>Financial</v>
      </c>
      <c r="E4775" s="44">
        <f>IF(VLOOKUP(S4775,'DD-Lookup'!$J$6:$L$50,3,FALSE)="Monthly",(YEAR(AC4775)-YEAR(AB4775))*12+MONTH(AC4775)-MONTH(AB4775)+1,(AC4775-AB4775+1))</f>
        <v>15</v>
      </c>
      <c r="F4775" s="225">
        <f t="shared" si="395"/>
        <v>150000</v>
      </c>
      <c r="G4775" s="214">
        <v>1250273</v>
      </c>
      <c r="H4775" s="210">
        <v>37026.618900462963</v>
      </c>
      <c r="I4775" t="s">
        <v>3822</v>
      </c>
      <c r="M4775" t="s">
        <v>3795</v>
      </c>
      <c r="N4775" t="s">
        <v>3247</v>
      </c>
      <c r="O4775" t="s">
        <v>135</v>
      </c>
      <c r="Q4775" s="211">
        <v>10000</v>
      </c>
      <c r="S4775" t="s">
        <v>3796</v>
      </c>
      <c r="T4775" t="s">
        <v>2685</v>
      </c>
      <c r="U4775" s="213">
        <v>4.6100000000000003</v>
      </c>
      <c r="V4775" t="s">
        <v>3410</v>
      </c>
      <c r="W4775" t="s">
        <v>3424</v>
      </c>
      <c r="X4775" t="s">
        <v>3425</v>
      </c>
      <c r="Y4775" t="s">
        <v>2803</v>
      </c>
      <c r="Z4775" t="s">
        <v>4117</v>
      </c>
      <c r="AA4775" t="s">
        <v>876</v>
      </c>
      <c r="AB4775" s="210">
        <v>37028.875</v>
      </c>
      <c r="AC4775" s="210">
        <v>37042.875</v>
      </c>
      <c r="AD4775">
        <f>(AC4775-AB4775+1)*SUM(P4775:Q4775)</f>
        <v>150000</v>
      </c>
    </row>
    <row r="4776" spans="1:30" x14ac:dyDescent="0.2">
      <c r="A4776" s="44" t="str">
        <f t="shared" si="391"/>
        <v>US Power Physical</v>
      </c>
      <c r="B4776" s="44" t="str">
        <f t="shared" si="392"/>
        <v>US</v>
      </c>
      <c r="C4776" s="44" t="str">
        <f t="shared" si="393"/>
        <v>Power</v>
      </c>
      <c r="D4776" s="44" t="str">
        <f t="shared" si="394"/>
        <v>Physical</v>
      </c>
      <c r="E4776" s="44">
        <f>IF(VLOOKUP(S4776,'DD-Lookup'!$J$6:$L$50,3,FALSE)="Monthly",(YEAR(AC4776)-YEAR(AB4776))*12+MONTH(AC4776)-MONTH(AB4776)+1,(AC4776-AB4776+1))</f>
        <v>62</v>
      </c>
      <c r="F4776" s="225">
        <f t="shared" si="395"/>
        <v>3100</v>
      </c>
      <c r="G4776" s="214">
        <v>1250274</v>
      </c>
      <c r="H4776" s="210">
        <v>37026.618958333333</v>
      </c>
      <c r="I4776" t="s">
        <v>3212</v>
      </c>
      <c r="M4776" t="s">
        <v>3886</v>
      </c>
      <c r="N4776" t="s">
        <v>3096</v>
      </c>
      <c r="O4776" t="s">
        <v>3542</v>
      </c>
      <c r="P4776" s="211">
        <v>50</v>
      </c>
      <c r="S4776" t="s">
        <v>3794</v>
      </c>
      <c r="T4776" t="s">
        <v>2685</v>
      </c>
      <c r="U4776" s="213">
        <v>86.5</v>
      </c>
      <c r="V4776" t="s">
        <v>3214</v>
      </c>
      <c r="W4776" t="s">
        <v>3194</v>
      </c>
      <c r="X4776" t="s">
        <v>3148</v>
      </c>
      <c r="Y4776" t="s">
        <v>3074</v>
      </c>
      <c r="Z4776" t="s">
        <v>4112</v>
      </c>
      <c r="AA4776">
        <v>611903.1</v>
      </c>
      <c r="AB4776" s="210">
        <v>37073.71597222222</v>
      </c>
      <c r="AC4776" s="210">
        <v>37134.71597222222</v>
      </c>
    </row>
    <row r="4777" spans="1:30" x14ac:dyDescent="0.2">
      <c r="A4777" s="44" t="str">
        <f t="shared" si="391"/>
        <v>US Power Physical</v>
      </c>
      <c r="B4777" s="44" t="str">
        <f t="shared" si="392"/>
        <v>US</v>
      </c>
      <c r="C4777" s="44" t="str">
        <f t="shared" si="393"/>
        <v>Power</v>
      </c>
      <c r="D4777" s="44" t="str">
        <f t="shared" si="394"/>
        <v>Physical</v>
      </c>
      <c r="E4777" s="44">
        <f>IF(VLOOKUP(S4777,'DD-Lookup'!$J$6:$L$50,3,FALSE)="Monthly",(YEAR(AC4777)-YEAR(AB4777))*12+MONTH(AC4777)-MONTH(AB4777)+1,(AC4777-AB4777+1))</f>
        <v>30</v>
      </c>
      <c r="F4777" s="225">
        <f t="shared" si="395"/>
        <v>1500</v>
      </c>
      <c r="G4777" s="214">
        <v>1250275</v>
      </c>
      <c r="H4777" s="210">
        <v>37026.619120370371</v>
      </c>
      <c r="I4777" t="s">
        <v>3160</v>
      </c>
      <c r="M4777" t="s">
        <v>3886</v>
      </c>
      <c r="N4777" t="s">
        <v>3096</v>
      </c>
      <c r="O4777" t="s">
        <v>877</v>
      </c>
      <c r="Q4777" s="211">
        <v>50</v>
      </c>
      <c r="S4777" t="s">
        <v>3794</v>
      </c>
      <c r="T4777" t="s">
        <v>2685</v>
      </c>
      <c r="U4777" s="213">
        <v>59</v>
      </c>
      <c r="V4777" t="s">
        <v>3162</v>
      </c>
      <c r="W4777" t="s">
        <v>3243</v>
      </c>
      <c r="X4777" t="s">
        <v>3351</v>
      </c>
      <c r="Y4777" t="s">
        <v>3074</v>
      </c>
      <c r="Z4777" t="s">
        <v>4112</v>
      </c>
      <c r="AA4777">
        <v>611904.1</v>
      </c>
      <c r="AB4777" s="210">
        <v>37408.600694444445</v>
      </c>
      <c r="AC4777" s="210">
        <v>37437.600694444445</v>
      </c>
    </row>
    <row r="4778" spans="1:30" x14ac:dyDescent="0.2">
      <c r="A4778" s="44" t="str">
        <f t="shared" si="391"/>
        <v>US Power Physical</v>
      </c>
      <c r="B4778" s="44" t="str">
        <f t="shared" si="392"/>
        <v>US</v>
      </c>
      <c r="C4778" s="44" t="str">
        <f t="shared" si="393"/>
        <v>Power</v>
      </c>
      <c r="D4778" s="44" t="str">
        <f t="shared" si="394"/>
        <v>Physical</v>
      </c>
      <c r="E4778" s="44">
        <f>IF(VLOOKUP(S4778,'DD-Lookup'!$J$6:$L$50,3,FALSE)="Monthly",(YEAR(AC4778)-YEAR(AB4778))*12+MONTH(AC4778)-MONTH(AB4778)+1,(AC4778-AB4778+1))</f>
        <v>30</v>
      </c>
      <c r="F4778" s="225">
        <f t="shared" si="395"/>
        <v>1500</v>
      </c>
      <c r="G4778" s="214">
        <v>1250276</v>
      </c>
      <c r="H4778" s="210">
        <v>37026.619351851848</v>
      </c>
      <c r="I4778" t="s">
        <v>3134</v>
      </c>
      <c r="M4778" t="s">
        <v>3886</v>
      </c>
      <c r="N4778" t="s">
        <v>3096</v>
      </c>
      <c r="O4778" t="s">
        <v>1441</v>
      </c>
      <c r="P4778" s="211">
        <v>50</v>
      </c>
      <c r="S4778" t="s">
        <v>3794</v>
      </c>
      <c r="T4778" t="s">
        <v>2685</v>
      </c>
      <c r="U4778" s="213">
        <v>57.75</v>
      </c>
      <c r="V4778" t="s">
        <v>3142</v>
      </c>
      <c r="W4778" t="s">
        <v>3143</v>
      </c>
      <c r="X4778" t="s">
        <v>3144</v>
      </c>
      <c r="Y4778" t="s">
        <v>3074</v>
      </c>
      <c r="Z4778" t="s">
        <v>4112</v>
      </c>
      <c r="AA4778">
        <v>611905.1</v>
      </c>
      <c r="AB4778" s="210">
        <v>37408.71597222222</v>
      </c>
      <c r="AC4778" s="210">
        <v>37437.71597222222</v>
      </c>
    </row>
    <row r="4779" spans="1:30" x14ac:dyDescent="0.2">
      <c r="A4779" s="44" t="str">
        <f t="shared" si="391"/>
        <v>US Natural Gas Financial</v>
      </c>
      <c r="B4779" s="44" t="str">
        <f t="shared" si="392"/>
        <v>US</v>
      </c>
      <c r="C4779" s="44" t="str">
        <f t="shared" si="393"/>
        <v>Natural Gas</v>
      </c>
      <c r="D4779" s="44" t="str">
        <f t="shared" si="394"/>
        <v>Financial</v>
      </c>
      <c r="E4779" s="44">
        <f>IF(VLOOKUP(S4779,'DD-Lookup'!$J$6:$L$50,3,FALSE)="Monthly",(YEAR(AC4779)-YEAR(AB4779))*12+MONTH(AC4779)-MONTH(AB4779)+1,(AC4779-AB4779+1))</f>
        <v>153</v>
      </c>
      <c r="F4779" s="225">
        <f t="shared" si="395"/>
        <v>765000</v>
      </c>
      <c r="G4779" s="214">
        <v>1250277</v>
      </c>
      <c r="H4779" s="210">
        <v>37026.621331018519</v>
      </c>
      <c r="I4779" t="s">
        <v>4237</v>
      </c>
      <c r="M4779" t="s">
        <v>3795</v>
      </c>
      <c r="N4779" t="s">
        <v>3247</v>
      </c>
      <c r="O4779" t="s">
        <v>3430</v>
      </c>
      <c r="Q4779" s="211">
        <v>5000</v>
      </c>
      <c r="S4779" t="s">
        <v>3796</v>
      </c>
      <c r="T4779" t="s">
        <v>2685</v>
      </c>
      <c r="U4779" s="213">
        <v>4.7699999999999996</v>
      </c>
      <c r="V4779" t="s">
        <v>3455</v>
      </c>
      <c r="W4779" t="s">
        <v>3975</v>
      </c>
      <c r="X4779" t="s">
        <v>3250</v>
      </c>
      <c r="Y4779" t="s">
        <v>2803</v>
      </c>
      <c r="Z4779" t="s">
        <v>4117</v>
      </c>
      <c r="AA4779" t="s">
        <v>878</v>
      </c>
      <c r="AB4779" s="210">
        <v>37043</v>
      </c>
      <c r="AC4779" s="210">
        <v>37195</v>
      </c>
      <c r="AD4779">
        <f>(AC4779-AB4779+1)*SUM(P4779:Q4779)</f>
        <v>765000</v>
      </c>
    </row>
    <row r="4780" spans="1:30" x14ac:dyDescent="0.2">
      <c r="A4780" s="44" t="str">
        <f t="shared" si="391"/>
        <v>US Natural Gas Financial</v>
      </c>
      <c r="B4780" s="44" t="str">
        <f t="shared" si="392"/>
        <v>US</v>
      </c>
      <c r="C4780" s="44" t="str">
        <f t="shared" si="393"/>
        <v>Natural Gas</v>
      </c>
      <c r="D4780" s="44" t="str">
        <f t="shared" si="394"/>
        <v>Financial</v>
      </c>
      <c r="E4780" s="44">
        <f>IF(VLOOKUP(S4780,'DD-Lookup'!$J$6:$L$50,3,FALSE)="Monthly",(YEAR(AC4780)-YEAR(AB4780))*12+MONTH(AC4780)-MONTH(AB4780)+1,(AC4780-AB4780+1))</f>
        <v>31</v>
      </c>
      <c r="F4780" s="225">
        <f t="shared" si="395"/>
        <v>310000</v>
      </c>
      <c r="G4780" s="214">
        <v>1250279</v>
      </c>
      <c r="H4780" s="210">
        <v>37026.621527777781</v>
      </c>
      <c r="I4780" t="s">
        <v>4237</v>
      </c>
      <c r="M4780" t="s">
        <v>3795</v>
      </c>
      <c r="N4780" t="s">
        <v>3247</v>
      </c>
      <c r="O4780" t="s">
        <v>3300</v>
      </c>
      <c r="Q4780" s="211">
        <v>10000</v>
      </c>
      <c r="S4780" t="s">
        <v>3796</v>
      </c>
      <c r="T4780" t="s">
        <v>2685</v>
      </c>
      <c r="U4780" s="213">
        <v>4.74</v>
      </c>
      <c r="V4780" t="s">
        <v>3455</v>
      </c>
      <c r="W4780" t="s">
        <v>3975</v>
      </c>
      <c r="X4780" t="s">
        <v>3250</v>
      </c>
      <c r="Y4780" t="s">
        <v>2803</v>
      </c>
      <c r="Z4780" t="s">
        <v>4117</v>
      </c>
      <c r="AA4780" t="s">
        <v>879</v>
      </c>
      <c r="AB4780" s="210">
        <v>37073.875</v>
      </c>
      <c r="AC4780" s="210">
        <v>37103.875</v>
      </c>
      <c r="AD4780">
        <f>(AC4780-AB4780+1)*SUM(P4780:Q4780)</f>
        <v>310000</v>
      </c>
    </row>
    <row r="4781" spans="1:30" x14ac:dyDescent="0.2">
      <c r="A4781" s="44" t="str">
        <f t="shared" si="391"/>
        <v>US Natural Gas Financial</v>
      </c>
      <c r="B4781" s="44" t="str">
        <f t="shared" si="392"/>
        <v>US</v>
      </c>
      <c r="C4781" s="44" t="str">
        <f t="shared" si="393"/>
        <v>Natural Gas</v>
      </c>
      <c r="D4781" s="44" t="str">
        <f t="shared" si="394"/>
        <v>Financial</v>
      </c>
      <c r="E4781" s="44">
        <f>IF(VLOOKUP(S4781,'DD-Lookup'!$J$6:$L$50,3,FALSE)="Monthly",(YEAR(AC4781)-YEAR(AB4781))*12+MONTH(AC4781)-MONTH(AB4781)+1,(AC4781-AB4781+1))</f>
        <v>15</v>
      </c>
      <c r="F4781" s="225">
        <f t="shared" si="395"/>
        <v>75000</v>
      </c>
      <c r="G4781" s="214">
        <v>1250281</v>
      </c>
      <c r="H4781" s="210">
        <v>37026.621574074074</v>
      </c>
      <c r="I4781" t="s">
        <v>3086</v>
      </c>
      <c r="M4781" t="s">
        <v>3795</v>
      </c>
      <c r="N4781" t="s">
        <v>3247</v>
      </c>
      <c r="O4781" t="s">
        <v>135</v>
      </c>
      <c r="P4781" s="211">
        <v>5000</v>
      </c>
      <c r="S4781" t="s">
        <v>3796</v>
      </c>
      <c r="T4781" t="s">
        <v>2685</v>
      </c>
      <c r="U4781" s="213">
        <v>4.5999999999999996</v>
      </c>
      <c r="V4781" t="s">
        <v>1405</v>
      </c>
      <c r="W4781" t="s">
        <v>3424</v>
      </c>
      <c r="X4781" t="s">
        <v>3425</v>
      </c>
      <c r="Y4781" t="s">
        <v>2803</v>
      </c>
      <c r="Z4781" t="s">
        <v>4117</v>
      </c>
      <c r="AA4781" t="s">
        <v>880</v>
      </c>
      <c r="AB4781" s="210">
        <v>37028.875</v>
      </c>
      <c r="AC4781" s="210">
        <v>37042.875</v>
      </c>
      <c r="AD4781">
        <f>(AC4781-AB4781+1)*SUM(P4781:Q4781)</f>
        <v>75000</v>
      </c>
    </row>
    <row r="4782" spans="1:30" x14ac:dyDescent="0.2">
      <c r="A4782" s="44" t="str">
        <f t="shared" si="391"/>
        <v>US Power Physical</v>
      </c>
      <c r="B4782" s="44" t="str">
        <f t="shared" si="392"/>
        <v>US</v>
      </c>
      <c r="C4782" s="44" t="str">
        <f t="shared" si="393"/>
        <v>Power</v>
      </c>
      <c r="D4782" s="44" t="str">
        <f t="shared" si="394"/>
        <v>Physical</v>
      </c>
      <c r="E4782" s="44">
        <f>IF(VLOOKUP(S4782,'DD-Lookup'!$J$6:$L$50,3,FALSE)="Monthly",(YEAR(AC4782)-YEAR(AB4782))*12+MONTH(AC4782)-MONTH(AB4782)+1,(AC4782-AB4782+1))</f>
        <v>30</v>
      </c>
      <c r="F4782" s="225">
        <f t="shared" si="395"/>
        <v>1500</v>
      </c>
      <c r="G4782" s="214">
        <v>1250282</v>
      </c>
      <c r="H4782" s="210">
        <v>37026.621828703705</v>
      </c>
      <c r="I4782" t="s">
        <v>3168</v>
      </c>
      <c r="M4782" t="s">
        <v>3886</v>
      </c>
      <c r="N4782" t="s">
        <v>3096</v>
      </c>
      <c r="O4782" t="s">
        <v>376</v>
      </c>
      <c r="P4782" s="211">
        <v>50</v>
      </c>
      <c r="S4782" t="s">
        <v>3794</v>
      </c>
      <c r="T4782" t="s">
        <v>2685</v>
      </c>
      <c r="U4782" s="213">
        <v>60</v>
      </c>
      <c r="V4782" t="s">
        <v>3242</v>
      </c>
      <c r="W4782" t="s">
        <v>3243</v>
      </c>
      <c r="X4782" t="s">
        <v>3351</v>
      </c>
      <c r="Y4782" t="s">
        <v>3074</v>
      </c>
      <c r="Z4782" t="s">
        <v>4112</v>
      </c>
      <c r="AA4782">
        <v>611907.1</v>
      </c>
      <c r="AB4782" s="210">
        <v>37408.875</v>
      </c>
      <c r="AC4782" s="210">
        <v>37437.875</v>
      </c>
    </row>
    <row r="4783" spans="1:30" x14ac:dyDescent="0.2">
      <c r="A4783" s="44" t="str">
        <f t="shared" si="391"/>
        <v>US Natural Gas Physical</v>
      </c>
      <c r="B4783" s="44" t="str">
        <f t="shared" si="392"/>
        <v>US</v>
      </c>
      <c r="C4783" s="44" t="str">
        <f t="shared" si="393"/>
        <v>Natural Gas</v>
      </c>
      <c r="D4783" s="44" t="str">
        <f t="shared" si="394"/>
        <v>Physical</v>
      </c>
      <c r="E4783" s="44">
        <f>IF(VLOOKUP(S4783,'DD-Lookup'!$J$6:$L$50,3,FALSE)="Monthly",(YEAR(AC4783)-YEAR(AB4783))*12+MONTH(AC4783)-MONTH(AB4783)+1,(AC4783-AB4783+1))</f>
        <v>1</v>
      </c>
      <c r="F4783" s="225">
        <f t="shared" si="395"/>
        <v>10000</v>
      </c>
      <c r="G4783" s="214">
        <v>1250283</v>
      </c>
      <c r="H4783" s="210">
        <v>37026.622048611112</v>
      </c>
      <c r="I4783" t="s">
        <v>1131</v>
      </c>
      <c r="M4783" t="s">
        <v>3795</v>
      </c>
      <c r="N4783" t="s">
        <v>3275</v>
      </c>
      <c r="O4783" t="s">
        <v>399</v>
      </c>
      <c r="Q4783" s="211">
        <v>10000</v>
      </c>
      <c r="S4783" t="s">
        <v>3796</v>
      </c>
      <c r="T4783" t="s">
        <v>2685</v>
      </c>
      <c r="U4783" s="213">
        <v>4.5949999999999998</v>
      </c>
      <c r="V4783" t="s">
        <v>1411</v>
      </c>
      <c r="W4783" t="s">
        <v>3459</v>
      </c>
      <c r="X4783" t="s">
        <v>3460</v>
      </c>
      <c r="Y4783" t="s">
        <v>3280</v>
      </c>
      <c r="Z4783" t="s">
        <v>4117</v>
      </c>
      <c r="AA4783">
        <v>791063</v>
      </c>
      <c r="AB4783" s="210">
        <v>37028.875</v>
      </c>
      <c r="AC4783" s="210">
        <v>37028.875</v>
      </c>
    </row>
    <row r="4784" spans="1:30" x14ac:dyDescent="0.2">
      <c r="A4784" s="44" t="str">
        <f t="shared" si="391"/>
        <v>US Natural Gas Financial</v>
      </c>
      <c r="B4784" s="44" t="str">
        <f t="shared" si="392"/>
        <v>US</v>
      </c>
      <c r="C4784" s="44" t="str">
        <f t="shared" si="393"/>
        <v>Natural Gas</v>
      </c>
      <c r="D4784" s="44" t="str">
        <f t="shared" si="394"/>
        <v>Financial</v>
      </c>
      <c r="E4784" s="44">
        <f>IF(VLOOKUP(S4784,'DD-Lookup'!$J$6:$L$50,3,FALSE)="Monthly",(YEAR(AC4784)-YEAR(AB4784))*12+MONTH(AC4784)-MONTH(AB4784)+1,(AC4784-AB4784+1))</f>
        <v>365</v>
      </c>
      <c r="F4784" s="225">
        <f t="shared" si="395"/>
        <v>912500</v>
      </c>
      <c r="G4784" s="214">
        <v>1250284</v>
      </c>
      <c r="H4784" s="210">
        <v>37026.62232638889</v>
      </c>
      <c r="I4784" t="s">
        <v>4237</v>
      </c>
      <c r="M4784" t="s">
        <v>3795</v>
      </c>
      <c r="N4784" t="s">
        <v>3247</v>
      </c>
      <c r="O4784" t="s">
        <v>3418</v>
      </c>
      <c r="Q4784" s="211">
        <v>2500</v>
      </c>
      <c r="S4784" t="s">
        <v>3796</v>
      </c>
      <c r="T4784" t="s">
        <v>2685</v>
      </c>
      <c r="U4784" s="213">
        <v>4.63</v>
      </c>
      <c r="V4784" t="s">
        <v>3546</v>
      </c>
      <c r="W4784" t="s">
        <v>3975</v>
      </c>
      <c r="X4784" t="s">
        <v>3250</v>
      </c>
      <c r="Y4784" t="s">
        <v>2803</v>
      </c>
      <c r="Z4784" t="s">
        <v>4117</v>
      </c>
      <c r="AA4784" t="s">
        <v>881</v>
      </c>
      <c r="AB4784" s="210">
        <v>37257.875</v>
      </c>
      <c r="AC4784" s="210">
        <v>37621.875</v>
      </c>
      <c r="AD4784">
        <f>(AC4784-AB4784+1)*SUM(P4784:Q4784)</f>
        <v>912500</v>
      </c>
    </row>
    <row r="4785" spans="1:31" x14ac:dyDescent="0.2">
      <c r="A4785" s="44" t="str">
        <f t="shared" si="391"/>
        <v>US Natural Gas Financial</v>
      </c>
      <c r="B4785" s="44" t="str">
        <f t="shared" si="392"/>
        <v>US</v>
      </c>
      <c r="C4785" s="44" t="str">
        <f t="shared" si="393"/>
        <v>Natural Gas</v>
      </c>
      <c r="D4785" s="44" t="str">
        <f t="shared" si="394"/>
        <v>Financial</v>
      </c>
      <c r="E4785" s="44">
        <f>IF(VLOOKUP(S4785,'DD-Lookup'!$J$6:$L$50,3,FALSE)="Monthly",(YEAR(AC4785)-YEAR(AB4785))*12+MONTH(AC4785)-MONTH(AB4785)+1,(AC4785-AB4785+1))</f>
        <v>30</v>
      </c>
      <c r="F4785" s="225">
        <f t="shared" si="395"/>
        <v>750000</v>
      </c>
      <c r="G4785" s="214">
        <v>1250285</v>
      </c>
      <c r="H4785" s="210">
        <v>37026.623124999998</v>
      </c>
      <c r="I4785" t="s">
        <v>1701</v>
      </c>
      <c r="M4785" t="s">
        <v>3795</v>
      </c>
      <c r="N4785" t="s">
        <v>3303</v>
      </c>
      <c r="O4785" t="s">
        <v>1702</v>
      </c>
      <c r="Q4785" s="211">
        <v>25000</v>
      </c>
      <c r="S4785" t="s">
        <v>3796</v>
      </c>
      <c r="T4785" t="s">
        <v>2685</v>
      </c>
      <c r="U4785" s="213">
        <v>0.02</v>
      </c>
      <c r="V4785" t="s">
        <v>1703</v>
      </c>
      <c r="W4785" t="s">
        <v>1179</v>
      </c>
      <c r="X4785" t="s">
        <v>1180</v>
      </c>
      <c r="Y4785" t="s">
        <v>2803</v>
      </c>
      <c r="Z4785" t="s">
        <v>4117</v>
      </c>
      <c r="AA4785" t="s">
        <v>882</v>
      </c>
      <c r="AB4785" s="210">
        <v>37043.875</v>
      </c>
      <c r="AC4785" s="210">
        <v>37072.875</v>
      </c>
      <c r="AD4785">
        <f>(AC4785-AB4785+1)*SUM(P4785:Q4785)</f>
        <v>750000</v>
      </c>
    </row>
    <row r="4786" spans="1:31" x14ac:dyDescent="0.2">
      <c r="A4786" s="44" t="str">
        <f t="shared" si="391"/>
        <v>US Power Physical</v>
      </c>
      <c r="B4786" s="44" t="str">
        <f t="shared" si="392"/>
        <v>US</v>
      </c>
      <c r="C4786" s="44" t="str">
        <f t="shared" si="393"/>
        <v>Power</v>
      </c>
      <c r="D4786" s="44" t="str">
        <f t="shared" si="394"/>
        <v>Physical</v>
      </c>
      <c r="E4786" s="44">
        <f>IF(VLOOKUP(S4786,'DD-Lookup'!$J$6:$L$50,3,FALSE)="Monthly",(YEAR(AC4786)-YEAR(AB4786))*12+MONTH(AC4786)-MONTH(AB4786)+1,(AC4786-AB4786+1))</f>
        <v>3</v>
      </c>
      <c r="F4786" s="225">
        <f t="shared" si="395"/>
        <v>150</v>
      </c>
      <c r="G4786" s="214">
        <v>1250288</v>
      </c>
      <c r="H4786" s="210">
        <v>37026.624201388891</v>
      </c>
      <c r="I4786" t="s">
        <v>3093</v>
      </c>
      <c r="M4786" t="s">
        <v>3886</v>
      </c>
      <c r="N4786" t="s">
        <v>3096</v>
      </c>
      <c r="O4786" t="s">
        <v>1993</v>
      </c>
      <c r="P4786" s="211">
        <v>50</v>
      </c>
      <c r="S4786" t="s">
        <v>3794</v>
      </c>
      <c r="T4786" t="s">
        <v>2685</v>
      </c>
      <c r="U4786" s="213">
        <v>51.75</v>
      </c>
      <c r="V4786" t="s">
        <v>883</v>
      </c>
      <c r="W4786" t="s">
        <v>3138</v>
      </c>
      <c r="X4786" t="s">
        <v>3139</v>
      </c>
      <c r="Y4786" t="s">
        <v>3074</v>
      </c>
      <c r="Z4786" t="s">
        <v>4112</v>
      </c>
      <c r="AA4786">
        <v>611916.1</v>
      </c>
      <c r="AB4786" s="210">
        <v>37040.875</v>
      </c>
      <c r="AC4786" s="210">
        <v>37042.875</v>
      </c>
    </row>
    <row r="4787" spans="1:31" x14ac:dyDescent="0.2">
      <c r="A4787" s="44" t="str">
        <f t="shared" si="391"/>
        <v>US Oil Products Financial</v>
      </c>
      <c r="B4787" s="44" t="str">
        <f t="shared" si="392"/>
        <v>US</v>
      </c>
      <c r="C4787" s="44" t="str">
        <f t="shared" si="393"/>
        <v>Oil Products</v>
      </c>
      <c r="D4787" s="44" t="str">
        <f t="shared" si="394"/>
        <v>Financial</v>
      </c>
      <c r="E4787" s="44">
        <f>IF(VLOOKUP(S4787,'DD-Lookup'!$J$6:$L$50,3,FALSE)="Monthly",(YEAR(AC4787)-YEAR(AB4787))*12+MONTH(AC4787)-MONTH(AB4787)+1,(AC4787-AB4787+1))</f>
        <v>12</v>
      </c>
      <c r="F4787" s="225">
        <f t="shared" si="395"/>
        <v>300000</v>
      </c>
      <c r="G4787" s="214">
        <v>1250290</v>
      </c>
      <c r="H4787" s="210">
        <v>37026.624641203707</v>
      </c>
      <c r="I4787" t="s">
        <v>3524</v>
      </c>
      <c r="M4787" t="s">
        <v>3799</v>
      </c>
      <c r="N4787" t="s">
        <v>33</v>
      </c>
      <c r="O4787" t="s">
        <v>884</v>
      </c>
      <c r="Q4787" s="211">
        <v>25000</v>
      </c>
      <c r="S4787" t="s">
        <v>3802</v>
      </c>
      <c r="T4787" t="s">
        <v>2685</v>
      </c>
      <c r="U4787" s="213">
        <v>3.11</v>
      </c>
      <c r="V4787" t="s">
        <v>885</v>
      </c>
      <c r="W4787" t="s">
        <v>35</v>
      </c>
      <c r="X4787" t="s">
        <v>36</v>
      </c>
      <c r="Y4787" t="s">
        <v>2803</v>
      </c>
      <c r="Z4787" t="s">
        <v>4117</v>
      </c>
      <c r="AA4787" t="s">
        <v>886</v>
      </c>
      <c r="AB4787" s="210">
        <v>37622</v>
      </c>
      <c r="AC4787" s="210">
        <v>37986</v>
      </c>
      <c r="AE4787" s="116">
        <f>IF(S4787="Gallon",F4787/42,F4787)</f>
        <v>300000</v>
      </c>
    </row>
    <row r="4788" spans="1:31" x14ac:dyDescent="0.2">
      <c r="A4788" s="44" t="str">
        <f t="shared" si="391"/>
        <v>US Power Physical</v>
      </c>
      <c r="B4788" s="44" t="str">
        <f t="shared" si="392"/>
        <v>US</v>
      </c>
      <c r="C4788" s="44" t="str">
        <f t="shared" si="393"/>
        <v>Power</v>
      </c>
      <c r="D4788" s="44" t="str">
        <f t="shared" si="394"/>
        <v>Physical</v>
      </c>
      <c r="E4788" s="44">
        <f>IF(VLOOKUP(S4788,'DD-Lookup'!$J$6:$L$50,3,FALSE)="Monthly",(YEAR(AC4788)-YEAR(AB4788))*12+MONTH(AC4788)-MONTH(AB4788)+1,(AC4788-AB4788+1))</f>
        <v>30</v>
      </c>
      <c r="F4788" s="225">
        <f t="shared" si="395"/>
        <v>750</v>
      </c>
      <c r="G4788" s="214">
        <v>1250291</v>
      </c>
      <c r="H4788" s="210">
        <v>37026.625138888892</v>
      </c>
      <c r="I4788" t="s">
        <v>3234</v>
      </c>
      <c r="M4788" t="s">
        <v>3886</v>
      </c>
      <c r="N4788" t="s">
        <v>3645</v>
      </c>
      <c r="O4788" t="s">
        <v>509</v>
      </c>
      <c r="Q4788" s="211">
        <v>25</v>
      </c>
      <c r="S4788" t="s">
        <v>3794</v>
      </c>
      <c r="T4788" t="s">
        <v>2685</v>
      </c>
      <c r="U4788" s="213">
        <v>320</v>
      </c>
      <c r="V4788" t="s">
        <v>887</v>
      </c>
      <c r="W4788" t="s">
        <v>3659</v>
      </c>
      <c r="X4788" t="s">
        <v>3649</v>
      </c>
      <c r="Y4788" t="s">
        <v>3074</v>
      </c>
      <c r="Z4788" t="s">
        <v>4112</v>
      </c>
      <c r="AA4788">
        <v>611921.1</v>
      </c>
      <c r="AB4788" s="210">
        <v>37043.875</v>
      </c>
      <c r="AC4788" s="210">
        <v>37072.875</v>
      </c>
    </row>
    <row r="4789" spans="1:31" x14ac:dyDescent="0.2">
      <c r="A4789" s="44" t="str">
        <f t="shared" si="391"/>
        <v>US Oil Products Financial</v>
      </c>
      <c r="B4789" s="44" t="str">
        <f t="shared" si="392"/>
        <v>US</v>
      </c>
      <c r="C4789" s="44" t="str">
        <f t="shared" si="393"/>
        <v>Oil Products</v>
      </c>
      <c r="D4789" s="44" t="str">
        <f t="shared" si="394"/>
        <v>Financial</v>
      </c>
      <c r="E4789" s="44">
        <f>IF(VLOOKUP(S4789,'DD-Lookup'!$J$6:$L$50,3,FALSE)="Monthly",(YEAR(AC4789)-YEAR(AB4789))*12+MONTH(AC4789)-MONTH(AB4789)+1,(AC4789-AB4789+1))</f>
        <v>12</v>
      </c>
      <c r="F4789" s="225">
        <f t="shared" si="395"/>
        <v>300000</v>
      </c>
      <c r="G4789" s="214">
        <v>1250292</v>
      </c>
      <c r="H4789" s="210">
        <v>37026.625231481485</v>
      </c>
      <c r="I4789" t="s">
        <v>3524</v>
      </c>
      <c r="M4789" t="s">
        <v>3799</v>
      </c>
      <c r="N4789" t="s">
        <v>33</v>
      </c>
      <c r="O4789" t="s">
        <v>884</v>
      </c>
      <c r="Q4789" s="211">
        <v>25000</v>
      </c>
      <c r="S4789" t="s">
        <v>3802</v>
      </c>
      <c r="T4789" t="s">
        <v>2685</v>
      </c>
      <c r="U4789" s="213">
        <v>3.15</v>
      </c>
      <c r="V4789" t="s">
        <v>885</v>
      </c>
      <c r="W4789" t="s">
        <v>35</v>
      </c>
      <c r="X4789" t="s">
        <v>36</v>
      </c>
      <c r="Y4789" t="s">
        <v>2803</v>
      </c>
      <c r="Z4789" t="s">
        <v>4117</v>
      </c>
      <c r="AA4789" t="s">
        <v>888</v>
      </c>
      <c r="AB4789" s="210">
        <v>37622</v>
      </c>
      <c r="AC4789" s="210">
        <v>37986</v>
      </c>
      <c r="AE4789" s="116">
        <f>IF(S4789="Gallon",F4789/42,F4789)</f>
        <v>300000</v>
      </c>
    </row>
    <row r="4790" spans="1:31" x14ac:dyDescent="0.2">
      <c r="A4790" s="44" t="str">
        <f t="shared" si="391"/>
        <v>US Natural Gas Financial</v>
      </c>
      <c r="B4790" s="44" t="str">
        <f t="shared" si="392"/>
        <v>US</v>
      </c>
      <c r="C4790" s="44" t="str">
        <f t="shared" si="393"/>
        <v>Natural Gas</v>
      </c>
      <c r="D4790" s="44" t="str">
        <f t="shared" si="394"/>
        <v>Financial</v>
      </c>
      <c r="E4790" s="44">
        <f>IF(VLOOKUP(S4790,'DD-Lookup'!$J$6:$L$50,3,FALSE)="Monthly",(YEAR(AC4790)-YEAR(AB4790))*12+MONTH(AC4790)-MONTH(AB4790)+1,(AC4790-AB4790+1))</f>
        <v>30</v>
      </c>
      <c r="F4790" s="225">
        <f t="shared" si="395"/>
        <v>300000</v>
      </c>
      <c r="G4790" s="214">
        <v>1250293</v>
      </c>
      <c r="H4790" s="210">
        <v>37026.625787037039</v>
      </c>
      <c r="I4790" t="s">
        <v>3272</v>
      </c>
      <c r="M4790" t="s">
        <v>3795</v>
      </c>
      <c r="N4790" t="s">
        <v>3247</v>
      </c>
      <c r="O4790" t="s">
        <v>3248</v>
      </c>
      <c r="P4790" s="211">
        <v>10000</v>
      </c>
      <c r="S4790" t="s">
        <v>3796</v>
      </c>
      <c r="T4790" t="s">
        <v>2685</v>
      </c>
      <c r="U4790" s="213">
        <v>4.665</v>
      </c>
      <c r="V4790" t="s">
        <v>2390</v>
      </c>
      <c r="W4790" t="s">
        <v>3975</v>
      </c>
      <c r="X4790" t="s">
        <v>3250</v>
      </c>
      <c r="Y4790" t="s">
        <v>2803</v>
      </c>
      <c r="Z4790" t="s">
        <v>4117</v>
      </c>
      <c r="AA4790" t="s">
        <v>889</v>
      </c>
      <c r="AB4790" s="210">
        <v>37043.875</v>
      </c>
      <c r="AC4790" s="210">
        <v>37072.875</v>
      </c>
      <c r="AD4790">
        <f t="shared" ref="AD4790:AD4795" si="396">(AC4790-AB4790+1)*SUM(P4790:Q4790)</f>
        <v>300000</v>
      </c>
    </row>
    <row r="4791" spans="1:31" x14ac:dyDescent="0.2">
      <c r="A4791" s="44" t="str">
        <f t="shared" si="391"/>
        <v>US Natural Gas Financial</v>
      </c>
      <c r="B4791" s="44" t="str">
        <f t="shared" si="392"/>
        <v>US</v>
      </c>
      <c r="C4791" s="44" t="str">
        <f t="shared" si="393"/>
        <v>Natural Gas</v>
      </c>
      <c r="D4791" s="44" t="str">
        <f t="shared" si="394"/>
        <v>Financial</v>
      </c>
      <c r="E4791" s="44">
        <f>IF(VLOOKUP(S4791,'DD-Lookup'!$J$6:$L$50,3,FALSE)="Monthly",(YEAR(AC4791)-YEAR(AB4791))*12+MONTH(AC4791)-MONTH(AB4791)+1,(AC4791-AB4791+1))</f>
        <v>15</v>
      </c>
      <c r="F4791" s="225">
        <f t="shared" si="395"/>
        <v>150000</v>
      </c>
      <c r="G4791" s="214">
        <v>1250294</v>
      </c>
      <c r="H4791" s="210">
        <v>37026.625914351855</v>
      </c>
      <c r="I4791" t="s">
        <v>3565</v>
      </c>
      <c r="M4791" t="s">
        <v>3795</v>
      </c>
      <c r="N4791" t="s">
        <v>3247</v>
      </c>
      <c r="O4791" t="s">
        <v>135</v>
      </c>
      <c r="P4791" s="211">
        <v>10000</v>
      </c>
      <c r="S4791" t="s">
        <v>3796</v>
      </c>
      <c r="T4791" t="s">
        <v>2685</v>
      </c>
      <c r="U4791" s="213">
        <v>4.6050000000000004</v>
      </c>
      <c r="V4791" t="s">
        <v>3566</v>
      </c>
      <c r="W4791" t="s">
        <v>3424</v>
      </c>
      <c r="X4791" t="s">
        <v>3425</v>
      </c>
      <c r="Y4791" t="s">
        <v>2803</v>
      </c>
      <c r="Z4791" t="s">
        <v>4117</v>
      </c>
      <c r="AA4791" t="s">
        <v>890</v>
      </c>
      <c r="AB4791" s="210">
        <v>37028.875</v>
      </c>
      <c r="AC4791" s="210">
        <v>37042.875</v>
      </c>
      <c r="AD4791">
        <f t="shared" si="396"/>
        <v>150000</v>
      </c>
    </row>
    <row r="4792" spans="1:31" x14ac:dyDescent="0.2">
      <c r="A4792" s="44" t="str">
        <f t="shared" si="391"/>
        <v>US Natural Gas Financial</v>
      </c>
      <c r="B4792" s="44" t="str">
        <f t="shared" si="392"/>
        <v>US</v>
      </c>
      <c r="C4792" s="44" t="str">
        <f t="shared" si="393"/>
        <v>Natural Gas</v>
      </c>
      <c r="D4792" s="44" t="str">
        <f t="shared" si="394"/>
        <v>Financial</v>
      </c>
      <c r="E4792" s="44">
        <f>IF(VLOOKUP(S4792,'DD-Lookup'!$J$6:$L$50,3,FALSE)="Monthly",(YEAR(AC4792)-YEAR(AB4792))*12+MONTH(AC4792)-MONTH(AB4792)+1,(AC4792-AB4792+1))</f>
        <v>153</v>
      </c>
      <c r="F4792" s="225">
        <f t="shared" si="395"/>
        <v>765000</v>
      </c>
      <c r="G4792" s="214">
        <v>1250295</v>
      </c>
      <c r="H4792" s="210">
        <v>37026.625925925924</v>
      </c>
      <c r="I4792" t="s">
        <v>3272</v>
      </c>
      <c r="M4792" t="s">
        <v>3795</v>
      </c>
      <c r="N4792" t="s">
        <v>3247</v>
      </c>
      <c r="O4792" t="s">
        <v>3430</v>
      </c>
      <c r="P4792" s="211">
        <v>5000</v>
      </c>
      <c r="S4792" t="s">
        <v>3796</v>
      </c>
      <c r="T4792" t="s">
        <v>2685</v>
      </c>
      <c r="U4792" s="213">
        <v>4.7649999999999997</v>
      </c>
      <c r="V4792" t="s">
        <v>2390</v>
      </c>
      <c r="W4792" t="s">
        <v>3975</v>
      </c>
      <c r="X4792" t="s">
        <v>3250</v>
      </c>
      <c r="Y4792" t="s">
        <v>2803</v>
      </c>
      <c r="Z4792" t="s">
        <v>4117</v>
      </c>
      <c r="AA4792" t="s">
        <v>891</v>
      </c>
      <c r="AB4792" s="210">
        <v>37043</v>
      </c>
      <c r="AC4792" s="210">
        <v>37195</v>
      </c>
      <c r="AD4792">
        <f t="shared" si="396"/>
        <v>765000</v>
      </c>
    </row>
    <row r="4793" spans="1:31" x14ac:dyDescent="0.2">
      <c r="A4793" s="44" t="str">
        <f t="shared" si="391"/>
        <v>US Natural Gas Financial</v>
      </c>
      <c r="B4793" s="44" t="str">
        <f t="shared" si="392"/>
        <v>US</v>
      </c>
      <c r="C4793" s="44" t="str">
        <f t="shared" si="393"/>
        <v>Natural Gas</v>
      </c>
      <c r="D4793" s="44" t="str">
        <f t="shared" si="394"/>
        <v>Financial</v>
      </c>
      <c r="E4793" s="44">
        <f>IF(VLOOKUP(S4793,'DD-Lookup'!$J$6:$L$50,3,FALSE)="Monthly",(YEAR(AC4793)-YEAR(AB4793))*12+MONTH(AC4793)-MONTH(AB4793)+1,(AC4793-AB4793+1))</f>
        <v>31</v>
      </c>
      <c r="F4793" s="225">
        <f t="shared" si="395"/>
        <v>310000</v>
      </c>
      <c r="G4793" s="214">
        <v>1250297</v>
      </c>
      <c r="H4793" s="210">
        <v>37026.625983796293</v>
      </c>
      <c r="I4793" t="s">
        <v>4237</v>
      </c>
      <c r="M4793" t="s">
        <v>3795</v>
      </c>
      <c r="N4793" t="s">
        <v>3247</v>
      </c>
      <c r="O4793" t="s">
        <v>3300</v>
      </c>
      <c r="Q4793" s="211">
        <v>10000</v>
      </c>
      <c r="S4793" t="s">
        <v>3796</v>
      </c>
      <c r="T4793" t="s">
        <v>2685</v>
      </c>
      <c r="U4793" s="213">
        <v>4.74</v>
      </c>
      <c r="V4793" t="s">
        <v>3455</v>
      </c>
      <c r="W4793" t="s">
        <v>3975</v>
      </c>
      <c r="X4793" t="s">
        <v>3250</v>
      </c>
      <c r="Y4793" t="s">
        <v>2803</v>
      </c>
      <c r="Z4793" t="s">
        <v>4117</v>
      </c>
      <c r="AA4793" t="s">
        <v>892</v>
      </c>
      <c r="AB4793" s="210">
        <v>37073.875</v>
      </c>
      <c r="AC4793" s="210">
        <v>37103.875</v>
      </c>
      <c r="AD4793">
        <f t="shared" si="396"/>
        <v>310000</v>
      </c>
    </row>
    <row r="4794" spans="1:31" x14ac:dyDescent="0.2">
      <c r="A4794" s="44" t="str">
        <f t="shared" si="391"/>
        <v>US Natural Gas Financial</v>
      </c>
      <c r="B4794" s="44" t="str">
        <f t="shared" si="392"/>
        <v>US</v>
      </c>
      <c r="C4794" s="44" t="str">
        <f t="shared" si="393"/>
        <v>Natural Gas</v>
      </c>
      <c r="D4794" s="44" t="str">
        <f t="shared" si="394"/>
        <v>Financial</v>
      </c>
      <c r="E4794" s="44">
        <f>IF(VLOOKUP(S4794,'DD-Lookup'!$J$6:$L$50,3,FALSE)="Monthly",(YEAR(AC4794)-YEAR(AB4794))*12+MONTH(AC4794)-MONTH(AB4794)+1,(AC4794-AB4794+1))</f>
        <v>30</v>
      </c>
      <c r="F4794" s="225">
        <f t="shared" si="395"/>
        <v>150000</v>
      </c>
      <c r="G4794" s="214">
        <v>1250299</v>
      </c>
      <c r="H4794" s="210">
        <v>37026.626099537039</v>
      </c>
      <c r="I4794" t="s">
        <v>3256</v>
      </c>
      <c r="M4794" t="s">
        <v>3795</v>
      </c>
      <c r="N4794" t="s">
        <v>3247</v>
      </c>
      <c r="O4794" t="s">
        <v>3248</v>
      </c>
      <c r="P4794" s="211">
        <v>5000</v>
      </c>
      <c r="S4794" t="s">
        <v>3796</v>
      </c>
      <c r="T4794" t="s">
        <v>2685</v>
      </c>
      <c r="U4794" s="213">
        <v>4.665</v>
      </c>
      <c r="V4794" t="s">
        <v>1650</v>
      </c>
      <c r="W4794" t="s">
        <v>3975</v>
      </c>
      <c r="X4794" t="s">
        <v>3250</v>
      </c>
      <c r="Y4794" t="s">
        <v>2803</v>
      </c>
      <c r="Z4794" t="s">
        <v>4117</v>
      </c>
      <c r="AA4794" t="s">
        <v>893</v>
      </c>
      <c r="AB4794" s="210">
        <v>37043.875</v>
      </c>
      <c r="AC4794" s="210">
        <v>37072.875</v>
      </c>
      <c r="AD4794">
        <f t="shared" si="396"/>
        <v>150000</v>
      </c>
    </row>
    <row r="4795" spans="1:31" x14ac:dyDescent="0.2">
      <c r="A4795" s="44" t="str">
        <f t="shared" si="391"/>
        <v>US Natural Gas Financial</v>
      </c>
      <c r="B4795" s="44" t="str">
        <f t="shared" si="392"/>
        <v>US</v>
      </c>
      <c r="C4795" s="44" t="str">
        <f t="shared" si="393"/>
        <v>Natural Gas</v>
      </c>
      <c r="D4795" s="44" t="str">
        <f t="shared" si="394"/>
        <v>Financial</v>
      </c>
      <c r="E4795" s="44">
        <f>IF(VLOOKUP(S4795,'DD-Lookup'!$J$6:$L$50,3,FALSE)="Monthly",(YEAR(AC4795)-YEAR(AB4795))*12+MONTH(AC4795)-MONTH(AB4795)+1,(AC4795-AB4795+1))</f>
        <v>30</v>
      </c>
      <c r="F4795" s="225">
        <f t="shared" si="395"/>
        <v>150000</v>
      </c>
      <c r="G4795" s="214">
        <v>1250300</v>
      </c>
      <c r="H4795" s="210">
        <v>37026.626597222225</v>
      </c>
      <c r="I4795" t="s">
        <v>3134</v>
      </c>
      <c r="M4795" t="s">
        <v>3795</v>
      </c>
      <c r="N4795" t="s">
        <v>3303</v>
      </c>
      <c r="O4795" t="s">
        <v>471</v>
      </c>
      <c r="Q4795" s="211">
        <v>5000</v>
      </c>
      <c r="S4795" t="s">
        <v>3796</v>
      </c>
      <c r="T4795" t="s">
        <v>2685</v>
      </c>
      <c r="U4795" s="213">
        <v>3.05</v>
      </c>
      <c r="V4795" t="s">
        <v>1172</v>
      </c>
      <c r="W4795" t="s">
        <v>3641</v>
      </c>
      <c r="X4795" t="s">
        <v>3642</v>
      </c>
      <c r="Y4795" t="s">
        <v>2803</v>
      </c>
      <c r="Z4795" t="s">
        <v>4117</v>
      </c>
      <c r="AA4795" t="s">
        <v>894</v>
      </c>
      <c r="AB4795" s="210">
        <v>37043.875</v>
      </c>
      <c r="AC4795" s="210">
        <v>37072.875</v>
      </c>
      <c r="AD4795">
        <f t="shared" si="396"/>
        <v>150000</v>
      </c>
    </row>
    <row r="4796" spans="1:31" x14ac:dyDescent="0.2">
      <c r="A4796" s="44" t="str">
        <f t="shared" si="391"/>
        <v>US Crude Financial</v>
      </c>
      <c r="B4796" s="44" t="str">
        <f t="shared" si="392"/>
        <v>US</v>
      </c>
      <c r="C4796" s="44" t="str">
        <f t="shared" si="393"/>
        <v>Crude</v>
      </c>
      <c r="D4796" s="44" t="str">
        <f t="shared" si="394"/>
        <v>Financial</v>
      </c>
      <c r="E4796" s="44">
        <f>IF(VLOOKUP(S4796,'DD-Lookup'!$J$6:$L$50,3,FALSE)="Monthly",(YEAR(AC4796)-YEAR(AB4796))*12+MONTH(AC4796)-MONTH(AB4796)+1,(AC4796-AB4796+1))</f>
        <v>1</v>
      </c>
      <c r="F4796" s="225">
        <f t="shared" si="395"/>
        <v>50000</v>
      </c>
      <c r="G4796" s="214">
        <v>1250301</v>
      </c>
      <c r="H4796" s="210">
        <v>37026.626643518517</v>
      </c>
      <c r="I4796" t="s">
        <v>3246</v>
      </c>
      <c r="M4796" t="s">
        <v>4216</v>
      </c>
      <c r="N4796" t="s">
        <v>3046</v>
      </c>
      <c r="O4796" t="s">
        <v>3047</v>
      </c>
      <c r="Q4796" s="211">
        <v>50000</v>
      </c>
      <c r="S4796" t="s">
        <v>3802</v>
      </c>
      <c r="T4796" t="s">
        <v>2685</v>
      </c>
      <c r="U4796" s="213">
        <v>29.04</v>
      </c>
      <c r="V4796" t="s">
        <v>1514</v>
      </c>
      <c r="W4796" t="s">
        <v>3049</v>
      </c>
      <c r="X4796" t="s">
        <v>3050</v>
      </c>
      <c r="Y4796" t="s">
        <v>2803</v>
      </c>
      <c r="Z4796" t="s">
        <v>4117</v>
      </c>
      <c r="AA4796" t="s">
        <v>895</v>
      </c>
      <c r="AB4796" s="210">
        <v>37043</v>
      </c>
      <c r="AC4796" s="210">
        <v>37072</v>
      </c>
    </row>
    <row r="4797" spans="1:31" x14ac:dyDescent="0.2">
      <c r="A4797" s="44" t="str">
        <f t="shared" si="391"/>
        <v>US Natural Gas Financial</v>
      </c>
      <c r="B4797" s="44" t="str">
        <f t="shared" si="392"/>
        <v>US</v>
      </c>
      <c r="C4797" s="44" t="str">
        <f t="shared" si="393"/>
        <v>Natural Gas</v>
      </c>
      <c r="D4797" s="44" t="str">
        <f t="shared" si="394"/>
        <v>Financial</v>
      </c>
      <c r="E4797" s="44">
        <f>IF(VLOOKUP(S4797,'DD-Lookup'!$J$6:$L$50,3,FALSE)="Monthly",(YEAR(AC4797)-YEAR(AB4797))*12+MONTH(AC4797)-MONTH(AB4797)+1,(AC4797-AB4797+1))</f>
        <v>30</v>
      </c>
      <c r="F4797" s="225">
        <f t="shared" si="395"/>
        <v>150000</v>
      </c>
      <c r="G4797" s="214">
        <v>1250302</v>
      </c>
      <c r="H4797" s="210">
        <v>37026.628298611111</v>
      </c>
      <c r="I4797" t="s">
        <v>3287</v>
      </c>
      <c r="M4797" t="s">
        <v>3795</v>
      </c>
      <c r="N4797" t="s">
        <v>3247</v>
      </c>
      <c r="O4797" t="s">
        <v>3248</v>
      </c>
      <c r="Q4797" s="211">
        <v>5000</v>
      </c>
      <c r="S4797" t="s">
        <v>3796</v>
      </c>
      <c r="T4797" t="s">
        <v>2685</v>
      </c>
      <c r="U4797" s="213">
        <v>4.67</v>
      </c>
      <c r="V4797" t="s">
        <v>3684</v>
      </c>
      <c r="W4797" t="s">
        <v>3975</v>
      </c>
      <c r="X4797" t="s">
        <v>3250</v>
      </c>
      <c r="Y4797" t="s">
        <v>2803</v>
      </c>
      <c r="Z4797" t="s">
        <v>4117</v>
      </c>
      <c r="AA4797" t="s">
        <v>896</v>
      </c>
      <c r="AB4797" s="210">
        <v>37043.875</v>
      </c>
      <c r="AC4797" s="210">
        <v>37072.875</v>
      </c>
      <c r="AD4797">
        <f>(AC4797-AB4797+1)*SUM(P4797:Q4797)</f>
        <v>150000</v>
      </c>
    </row>
    <row r="4798" spans="1:31" x14ac:dyDescent="0.2">
      <c r="A4798" s="44" t="str">
        <f t="shared" si="391"/>
        <v>US Natural Gas Physical</v>
      </c>
      <c r="B4798" s="44" t="str">
        <f t="shared" si="392"/>
        <v>US</v>
      </c>
      <c r="C4798" s="44" t="str">
        <f t="shared" si="393"/>
        <v>Natural Gas</v>
      </c>
      <c r="D4798" s="44" t="str">
        <f t="shared" si="394"/>
        <v>Physical</v>
      </c>
      <c r="E4798" s="44">
        <f>IF(VLOOKUP(S4798,'DD-Lookup'!$J$6:$L$50,3,FALSE)="Monthly",(YEAR(AC4798)-YEAR(AB4798))*12+MONTH(AC4798)-MONTH(AB4798)+1,(AC4798-AB4798+1))</f>
        <v>1</v>
      </c>
      <c r="F4798" s="225">
        <f t="shared" si="395"/>
        <v>500</v>
      </c>
      <c r="G4798" s="214">
        <v>1250303</v>
      </c>
      <c r="H4798" s="210">
        <v>37026.628599537034</v>
      </c>
      <c r="I4798" t="s">
        <v>3479</v>
      </c>
      <c r="M4798" t="s">
        <v>3795</v>
      </c>
      <c r="N4798" t="s">
        <v>3275</v>
      </c>
      <c r="O4798" t="s">
        <v>607</v>
      </c>
      <c r="P4798" s="211">
        <v>500</v>
      </c>
      <c r="S4798" t="s">
        <v>3796</v>
      </c>
      <c r="T4798" t="s">
        <v>2685</v>
      </c>
      <c r="U4798" s="213">
        <v>4.45</v>
      </c>
      <c r="V4798" t="s">
        <v>3480</v>
      </c>
      <c r="W4798" t="s">
        <v>3586</v>
      </c>
      <c r="X4798" t="s">
        <v>3587</v>
      </c>
      <c r="Y4798" t="s">
        <v>3280</v>
      </c>
      <c r="Z4798" t="s">
        <v>4117</v>
      </c>
      <c r="AA4798">
        <v>791071</v>
      </c>
      <c r="AB4798" s="210">
        <v>37028.875</v>
      </c>
      <c r="AC4798" s="210">
        <v>37028.875</v>
      </c>
    </row>
    <row r="4799" spans="1:31" x14ac:dyDescent="0.2">
      <c r="A4799" s="44" t="str">
        <f t="shared" si="391"/>
        <v>US Natural Gas Financial</v>
      </c>
      <c r="B4799" s="44" t="str">
        <f t="shared" si="392"/>
        <v>US</v>
      </c>
      <c r="C4799" s="44" t="str">
        <f t="shared" si="393"/>
        <v>Natural Gas</v>
      </c>
      <c r="D4799" s="44" t="str">
        <f t="shared" si="394"/>
        <v>Financial</v>
      </c>
      <c r="E4799" s="44">
        <f>IF(VLOOKUP(S4799,'DD-Lookup'!$J$6:$L$50,3,FALSE)="Monthly",(YEAR(AC4799)-YEAR(AB4799))*12+MONTH(AC4799)-MONTH(AB4799)+1,(AC4799-AB4799+1))</f>
        <v>365</v>
      </c>
      <c r="F4799" s="225">
        <f t="shared" si="395"/>
        <v>1825000</v>
      </c>
      <c r="G4799" s="214">
        <v>1250304</v>
      </c>
      <c r="H4799" s="210">
        <v>37026.628912037035</v>
      </c>
      <c r="I4799" t="s">
        <v>3246</v>
      </c>
      <c r="M4799" t="s">
        <v>3795</v>
      </c>
      <c r="N4799" t="s">
        <v>3247</v>
      </c>
      <c r="O4799" t="s">
        <v>3418</v>
      </c>
      <c r="Q4799" s="211">
        <v>5000</v>
      </c>
      <c r="S4799" t="s">
        <v>3796</v>
      </c>
      <c r="T4799" t="s">
        <v>2685</v>
      </c>
      <c r="U4799" s="213">
        <v>4.63</v>
      </c>
      <c r="V4799" t="s">
        <v>3322</v>
      </c>
      <c r="W4799" t="s">
        <v>3975</v>
      </c>
      <c r="X4799" t="s">
        <v>3250</v>
      </c>
      <c r="Y4799" t="s">
        <v>2803</v>
      </c>
      <c r="Z4799" t="s">
        <v>4117</v>
      </c>
      <c r="AA4799" t="s">
        <v>897</v>
      </c>
      <c r="AB4799" s="210">
        <v>37257.875</v>
      </c>
      <c r="AC4799" s="210">
        <v>37621.875</v>
      </c>
      <c r="AD4799">
        <f>(AC4799-AB4799+1)*SUM(P4799:Q4799)</f>
        <v>1825000</v>
      </c>
    </row>
    <row r="4800" spans="1:31" x14ac:dyDescent="0.2">
      <c r="A4800" s="44" t="str">
        <f t="shared" si="391"/>
        <v>US Natural Gas Financial</v>
      </c>
      <c r="B4800" s="44" t="str">
        <f t="shared" si="392"/>
        <v>US</v>
      </c>
      <c r="C4800" s="44" t="str">
        <f t="shared" si="393"/>
        <v>Natural Gas</v>
      </c>
      <c r="D4800" s="44" t="str">
        <f t="shared" si="394"/>
        <v>Financial</v>
      </c>
      <c r="E4800" s="44">
        <f>IF(VLOOKUP(S4800,'DD-Lookup'!$J$6:$L$50,3,FALSE)="Monthly",(YEAR(AC4800)-YEAR(AB4800))*12+MONTH(AC4800)-MONTH(AB4800)+1,(AC4800-AB4800+1))</f>
        <v>151</v>
      </c>
      <c r="F4800" s="225">
        <f t="shared" si="395"/>
        <v>755000</v>
      </c>
      <c r="G4800" s="214">
        <v>1250306</v>
      </c>
      <c r="H4800" s="210">
        <v>37026.629594907405</v>
      </c>
      <c r="I4800" t="s">
        <v>3134</v>
      </c>
      <c r="M4800" t="s">
        <v>3795</v>
      </c>
      <c r="N4800" t="s">
        <v>3303</v>
      </c>
      <c r="O4800" t="s">
        <v>3304</v>
      </c>
      <c r="P4800" s="211">
        <v>5000</v>
      </c>
      <c r="S4800" t="s">
        <v>3796</v>
      </c>
      <c r="T4800" t="s">
        <v>2685</v>
      </c>
      <c r="U4800" s="213">
        <v>1.635</v>
      </c>
      <c r="V4800" t="s">
        <v>3452</v>
      </c>
      <c r="W4800" t="s">
        <v>3306</v>
      </c>
      <c r="X4800" t="s">
        <v>3307</v>
      </c>
      <c r="Y4800" t="s">
        <v>2803</v>
      </c>
      <c r="Z4800" t="s">
        <v>4117</v>
      </c>
      <c r="AA4800" t="s">
        <v>898</v>
      </c>
      <c r="AB4800" s="210">
        <v>37196</v>
      </c>
      <c r="AC4800" s="210">
        <v>37346</v>
      </c>
      <c r="AD4800">
        <f>(AC4800-AB4800+1)*SUM(P4800:Q4800)</f>
        <v>755000</v>
      </c>
    </row>
    <row r="4801" spans="1:30" x14ac:dyDescent="0.2">
      <c r="A4801" s="44" t="str">
        <f t="shared" si="391"/>
        <v>US Natural Gas Financial</v>
      </c>
      <c r="B4801" s="44" t="str">
        <f t="shared" si="392"/>
        <v>US</v>
      </c>
      <c r="C4801" s="44" t="str">
        <f t="shared" si="393"/>
        <v>Natural Gas</v>
      </c>
      <c r="D4801" s="44" t="str">
        <f t="shared" si="394"/>
        <v>Financial</v>
      </c>
      <c r="E4801" s="44">
        <f>IF(VLOOKUP(S4801,'DD-Lookup'!$J$6:$L$50,3,FALSE)="Monthly",(YEAR(AC4801)-YEAR(AB4801))*12+MONTH(AC4801)-MONTH(AB4801)+1,(AC4801-AB4801+1))</f>
        <v>30</v>
      </c>
      <c r="F4801" s="225">
        <f t="shared" si="395"/>
        <v>150000</v>
      </c>
      <c r="G4801" s="214">
        <v>1250307</v>
      </c>
      <c r="H4801" s="210">
        <v>37026.62976851852</v>
      </c>
      <c r="I4801" t="s">
        <v>3396</v>
      </c>
      <c r="M4801" t="s">
        <v>3795</v>
      </c>
      <c r="N4801" t="s">
        <v>3247</v>
      </c>
      <c r="O4801" t="s">
        <v>3248</v>
      </c>
      <c r="Q4801" s="211">
        <v>5000</v>
      </c>
      <c r="S4801" t="s">
        <v>3796</v>
      </c>
      <c r="T4801" t="s">
        <v>2685</v>
      </c>
      <c r="U4801" s="213">
        <v>4.67</v>
      </c>
      <c r="V4801" t="s">
        <v>2019</v>
      </c>
      <c r="W4801" t="s">
        <v>3975</v>
      </c>
      <c r="X4801" t="s">
        <v>3250</v>
      </c>
      <c r="Y4801" t="s">
        <v>2803</v>
      </c>
      <c r="Z4801" t="s">
        <v>4117</v>
      </c>
      <c r="AA4801" t="s">
        <v>899</v>
      </c>
      <c r="AB4801" s="210">
        <v>37043.875</v>
      </c>
      <c r="AC4801" s="210">
        <v>37072.875</v>
      </c>
      <c r="AD4801">
        <f>(AC4801-AB4801+1)*SUM(P4801:Q4801)</f>
        <v>150000</v>
      </c>
    </row>
    <row r="4802" spans="1:30" x14ac:dyDescent="0.2">
      <c r="A4802" s="44" t="str">
        <f t="shared" si="391"/>
        <v>US Natural Gas Financial</v>
      </c>
      <c r="B4802" s="44" t="str">
        <f t="shared" si="392"/>
        <v>US</v>
      </c>
      <c r="C4802" s="44" t="str">
        <f t="shared" si="393"/>
        <v>Natural Gas</v>
      </c>
      <c r="D4802" s="44" t="str">
        <f t="shared" si="394"/>
        <v>Financial</v>
      </c>
      <c r="E4802" s="44">
        <f>IF(VLOOKUP(S4802,'DD-Lookup'!$J$6:$L$50,3,FALSE)="Monthly",(YEAR(AC4802)-YEAR(AB4802))*12+MONTH(AC4802)-MONTH(AB4802)+1,(AC4802-AB4802+1))</f>
        <v>31</v>
      </c>
      <c r="F4802" s="225">
        <f t="shared" si="395"/>
        <v>155000</v>
      </c>
      <c r="G4802" s="214">
        <v>1250308</v>
      </c>
      <c r="H4802" s="210">
        <v>37026.629999999997</v>
      </c>
      <c r="I4802" t="s">
        <v>3345</v>
      </c>
      <c r="M4802" t="s">
        <v>3795</v>
      </c>
      <c r="N4802" t="s">
        <v>3247</v>
      </c>
      <c r="O4802" t="s">
        <v>3269</v>
      </c>
      <c r="P4802" s="211">
        <v>5000</v>
      </c>
      <c r="S4802" t="s">
        <v>3796</v>
      </c>
      <c r="T4802" t="s">
        <v>2685</v>
      </c>
      <c r="U4802" s="213">
        <v>4.8025000000000002</v>
      </c>
      <c r="V4802" t="s">
        <v>1077</v>
      </c>
      <c r="W4802" t="s">
        <v>3975</v>
      </c>
      <c r="X4802" t="s">
        <v>3250</v>
      </c>
      <c r="Y4802" t="s">
        <v>2803</v>
      </c>
      <c r="Z4802" t="s">
        <v>4117</v>
      </c>
      <c r="AA4802" t="s">
        <v>900</v>
      </c>
      <c r="AB4802" s="210">
        <v>37104.875</v>
      </c>
      <c r="AC4802" s="210">
        <v>37134.875</v>
      </c>
      <c r="AD4802">
        <f>(AC4802-AB4802+1)*SUM(P4802:Q4802)</f>
        <v>155000</v>
      </c>
    </row>
    <row r="4803" spans="1:30" x14ac:dyDescent="0.2">
      <c r="A4803" s="44" t="str">
        <f t="shared" si="391"/>
        <v>US Natural Gas Financial</v>
      </c>
      <c r="B4803" s="44" t="str">
        <f t="shared" si="392"/>
        <v>US</v>
      </c>
      <c r="C4803" s="44" t="str">
        <f t="shared" si="393"/>
        <v>Natural Gas</v>
      </c>
      <c r="D4803" s="44" t="str">
        <f t="shared" si="394"/>
        <v>Financial</v>
      </c>
      <c r="E4803" s="44">
        <f>IF(VLOOKUP(S4803,'DD-Lookup'!$J$6:$L$50,3,FALSE)="Monthly",(YEAR(AC4803)-YEAR(AB4803))*12+MONTH(AC4803)-MONTH(AB4803)+1,(AC4803-AB4803+1))</f>
        <v>30</v>
      </c>
      <c r="F4803" s="225">
        <f t="shared" si="395"/>
        <v>300000</v>
      </c>
      <c r="G4803" s="214">
        <v>1250311</v>
      </c>
      <c r="H4803" s="210">
        <v>37026.630289351851</v>
      </c>
      <c r="I4803" t="s">
        <v>3163</v>
      </c>
      <c r="M4803" t="s">
        <v>3795</v>
      </c>
      <c r="N4803" t="s">
        <v>3247</v>
      </c>
      <c r="O4803" t="s">
        <v>3248</v>
      </c>
      <c r="Q4803" s="211">
        <v>10000</v>
      </c>
      <c r="S4803" t="s">
        <v>3796</v>
      </c>
      <c r="T4803" t="s">
        <v>2685</v>
      </c>
      <c r="U4803" s="213">
        <v>4.6749999999999998</v>
      </c>
      <c r="V4803" t="s">
        <v>901</v>
      </c>
      <c r="W4803" t="s">
        <v>3975</v>
      </c>
      <c r="X4803" t="s">
        <v>3250</v>
      </c>
      <c r="Y4803" t="s">
        <v>2803</v>
      </c>
      <c r="Z4803" t="s">
        <v>4117</v>
      </c>
      <c r="AA4803" t="s">
        <v>902</v>
      </c>
      <c r="AB4803" s="210">
        <v>37043.875</v>
      </c>
      <c r="AC4803" s="210">
        <v>37072.875</v>
      </c>
      <c r="AD4803">
        <f>(AC4803-AB4803+1)*SUM(P4803:Q4803)</f>
        <v>300000</v>
      </c>
    </row>
    <row r="4804" spans="1:30" x14ac:dyDescent="0.2">
      <c r="A4804" s="44" t="str">
        <f t="shared" si="391"/>
        <v>US Natural Gas Physical</v>
      </c>
      <c r="B4804" s="44" t="str">
        <f t="shared" si="392"/>
        <v>US</v>
      </c>
      <c r="C4804" s="44" t="str">
        <f t="shared" si="393"/>
        <v>Natural Gas</v>
      </c>
      <c r="D4804" s="44" t="str">
        <f t="shared" si="394"/>
        <v>Physical</v>
      </c>
      <c r="E4804" s="44">
        <f>IF(VLOOKUP(S4804,'DD-Lookup'!$J$6:$L$50,3,FALSE)="Monthly",(YEAR(AC4804)-YEAR(AB4804))*12+MONTH(AC4804)-MONTH(AB4804)+1,(AC4804-AB4804+1))</f>
        <v>1</v>
      </c>
      <c r="F4804" s="225">
        <f t="shared" si="395"/>
        <v>10000</v>
      </c>
      <c r="G4804" s="214">
        <v>1250312</v>
      </c>
      <c r="H4804" s="210">
        <v>37026.630624999998</v>
      </c>
      <c r="I4804" t="s">
        <v>1131</v>
      </c>
      <c r="M4804" t="s">
        <v>3795</v>
      </c>
      <c r="N4804" t="s">
        <v>3275</v>
      </c>
      <c r="O4804" t="s">
        <v>399</v>
      </c>
      <c r="Q4804" s="211">
        <v>10000</v>
      </c>
      <c r="S4804" t="s">
        <v>3796</v>
      </c>
      <c r="T4804" t="s">
        <v>2685</v>
      </c>
      <c r="U4804" s="213">
        <v>4.6050000000000004</v>
      </c>
      <c r="V4804" t="s">
        <v>1411</v>
      </c>
      <c r="W4804" t="s">
        <v>3459</v>
      </c>
      <c r="X4804" t="s">
        <v>3460</v>
      </c>
      <c r="Y4804" t="s">
        <v>3280</v>
      </c>
      <c r="Z4804" t="s">
        <v>4117</v>
      </c>
      <c r="AA4804">
        <v>791073</v>
      </c>
      <c r="AB4804" s="210">
        <v>37028.875</v>
      </c>
      <c r="AC4804" s="210">
        <v>37028.875</v>
      </c>
    </row>
    <row r="4805" spans="1:30" x14ac:dyDescent="0.2">
      <c r="A4805" s="44" t="str">
        <f t="shared" si="391"/>
        <v>US Natural Gas Financial</v>
      </c>
      <c r="B4805" s="44" t="str">
        <f t="shared" si="392"/>
        <v>US</v>
      </c>
      <c r="C4805" s="44" t="str">
        <f t="shared" si="393"/>
        <v>Natural Gas</v>
      </c>
      <c r="D4805" s="44" t="str">
        <f t="shared" si="394"/>
        <v>Financial</v>
      </c>
      <c r="E4805" s="44">
        <f>IF(VLOOKUP(S4805,'DD-Lookup'!$J$6:$L$50,3,FALSE)="Monthly",(YEAR(AC4805)-YEAR(AB4805))*12+MONTH(AC4805)-MONTH(AB4805)+1,(AC4805-AB4805+1))</f>
        <v>30</v>
      </c>
      <c r="F4805" s="225">
        <f t="shared" si="395"/>
        <v>75000</v>
      </c>
      <c r="G4805" s="214">
        <v>1250313</v>
      </c>
      <c r="H4805" s="210">
        <v>37026.630729166667</v>
      </c>
      <c r="I4805" t="s">
        <v>3281</v>
      </c>
      <c r="M4805" t="s">
        <v>3795</v>
      </c>
      <c r="N4805" t="s">
        <v>3247</v>
      </c>
      <c r="O4805" t="s">
        <v>3248</v>
      </c>
      <c r="Q4805" s="211">
        <v>2500</v>
      </c>
      <c r="S4805" t="s">
        <v>3796</v>
      </c>
      <c r="T4805" t="s">
        <v>2685</v>
      </c>
      <c r="U4805" s="213">
        <v>4.68</v>
      </c>
      <c r="V4805" t="s">
        <v>903</v>
      </c>
      <c r="W4805" t="s">
        <v>3975</v>
      </c>
      <c r="X4805" t="s">
        <v>3250</v>
      </c>
      <c r="Y4805" t="s">
        <v>2803</v>
      </c>
      <c r="Z4805" t="s">
        <v>4117</v>
      </c>
      <c r="AA4805" t="s">
        <v>904</v>
      </c>
      <c r="AB4805" s="210">
        <v>37043.875</v>
      </c>
      <c r="AC4805" s="210">
        <v>37072.875</v>
      </c>
      <c r="AD4805">
        <f>(AC4805-AB4805+1)*SUM(P4805:Q4805)</f>
        <v>75000</v>
      </c>
    </row>
    <row r="4806" spans="1:30" x14ac:dyDescent="0.2">
      <c r="A4806" s="44" t="str">
        <f t="shared" si="391"/>
        <v xml:space="preserve"> Natural Gas Physical</v>
      </c>
      <c r="B4806" s="44" t="str">
        <f t="shared" si="392"/>
        <v/>
      </c>
      <c r="C4806" s="44" t="str">
        <f t="shared" si="393"/>
        <v>Natural Gas</v>
      </c>
      <c r="D4806" s="44" t="str">
        <f t="shared" si="394"/>
        <v>Physical</v>
      </c>
      <c r="E4806" s="44">
        <f>IF(VLOOKUP(S4806,'DD-Lookup'!$J$6:$L$50,3,FALSE)="Monthly",(YEAR(AC4806)-YEAR(AB4806))*12+MONTH(AC4806)-MONTH(AB4806)+1,(AC4806-AB4806+1))</f>
        <v>1</v>
      </c>
      <c r="F4806" s="225">
        <f t="shared" si="395"/>
        <v>5000</v>
      </c>
      <c r="G4806" s="214">
        <v>1250314</v>
      </c>
      <c r="H4806" s="210">
        <v>37026.630833333336</v>
      </c>
      <c r="I4806" t="s">
        <v>116</v>
      </c>
      <c r="M4806" t="s">
        <v>3795</v>
      </c>
      <c r="N4806" t="s">
        <v>3623</v>
      </c>
      <c r="O4806" t="s">
        <v>3624</v>
      </c>
      <c r="Q4806" s="211">
        <v>5000</v>
      </c>
      <c r="S4806" t="s">
        <v>4320</v>
      </c>
      <c r="T4806" t="s">
        <v>3625</v>
      </c>
      <c r="U4806" s="213">
        <v>6.24</v>
      </c>
      <c r="V4806" t="s">
        <v>636</v>
      </c>
      <c r="W4806" t="s">
        <v>3627</v>
      </c>
      <c r="X4806" t="s">
        <v>3628</v>
      </c>
      <c r="Y4806" t="s">
        <v>3280</v>
      </c>
      <c r="Z4806" t="s">
        <v>4118</v>
      </c>
      <c r="AA4806">
        <v>791074</v>
      </c>
      <c r="AB4806" s="210">
        <v>37026.875</v>
      </c>
      <c r="AC4806" s="210">
        <v>37026.875</v>
      </c>
    </row>
    <row r="4807" spans="1:30" x14ac:dyDescent="0.2">
      <c r="A4807" s="44" t="str">
        <f t="shared" si="391"/>
        <v>US Power Physical</v>
      </c>
      <c r="B4807" s="44" t="str">
        <f t="shared" si="392"/>
        <v>US</v>
      </c>
      <c r="C4807" s="44" t="str">
        <f t="shared" si="393"/>
        <v>Power</v>
      </c>
      <c r="D4807" s="44" t="str">
        <f t="shared" si="394"/>
        <v>Physical</v>
      </c>
      <c r="E4807" s="44">
        <f>IF(VLOOKUP(S4807,'DD-Lookup'!$J$6:$L$50,3,FALSE)="Monthly",(YEAR(AC4807)-YEAR(AB4807))*12+MONTH(AC4807)-MONTH(AB4807)+1,(AC4807-AB4807+1))</f>
        <v>30</v>
      </c>
      <c r="F4807" s="225">
        <f t="shared" si="395"/>
        <v>1500</v>
      </c>
      <c r="G4807" s="214">
        <v>1250319</v>
      </c>
      <c r="H4807" s="210">
        <v>37026.63453703704</v>
      </c>
      <c r="I4807" t="s">
        <v>3086</v>
      </c>
      <c r="M4807" t="s">
        <v>3886</v>
      </c>
      <c r="N4807" t="s">
        <v>3096</v>
      </c>
      <c r="O4807" t="s">
        <v>3506</v>
      </c>
      <c r="Q4807" s="211">
        <v>50</v>
      </c>
      <c r="S4807" t="s">
        <v>3794</v>
      </c>
      <c r="T4807" t="s">
        <v>2685</v>
      </c>
      <c r="U4807" s="213">
        <v>73.75</v>
      </c>
      <c r="V4807" t="s">
        <v>3481</v>
      </c>
      <c r="W4807" t="s">
        <v>3190</v>
      </c>
      <c r="X4807" t="s">
        <v>3244</v>
      </c>
      <c r="Y4807" t="s">
        <v>3074</v>
      </c>
      <c r="Z4807" t="s">
        <v>4112</v>
      </c>
      <c r="AA4807">
        <v>611941.1</v>
      </c>
      <c r="AB4807" s="210">
        <v>37043.594444444447</v>
      </c>
      <c r="AC4807" s="210">
        <v>37072.594444444447</v>
      </c>
    </row>
    <row r="4808" spans="1:30" x14ac:dyDescent="0.2">
      <c r="A4808" s="44" t="str">
        <f t="shared" si="391"/>
        <v>US Natural Gas Financial</v>
      </c>
      <c r="B4808" s="44" t="str">
        <f t="shared" si="392"/>
        <v>US</v>
      </c>
      <c r="C4808" s="44" t="str">
        <f t="shared" si="393"/>
        <v>Natural Gas</v>
      </c>
      <c r="D4808" s="44" t="str">
        <f t="shared" si="394"/>
        <v>Financial</v>
      </c>
      <c r="E4808" s="44">
        <f>IF(VLOOKUP(S4808,'DD-Lookup'!$J$6:$L$50,3,FALSE)="Monthly",(YEAR(AC4808)-YEAR(AB4808))*12+MONTH(AC4808)-MONTH(AB4808)+1,(AC4808-AB4808+1))</f>
        <v>30</v>
      </c>
      <c r="F4808" s="225">
        <f t="shared" si="395"/>
        <v>375000</v>
      </c>
      <c r="G4808" s="214">
        <v>1250321</v>
      </c>
      <c r="H4808" s="210">
        <v>37026.63658564815</v>
      </c>
      <c r="I4808" t="s">
        <v>3473</v>
      </c>
      <c r="M4808" t="s">
        <v>3795</v>
      </c>
      <c r="N4808" t="s">
        <v>3247</v>
      </c>
      <c r="O4808" t="s">
        <v>3248</v>
      </c>
      <c r="Q4808" s="211">
        <v>12500</v>
      </c>
      <c r="S4808" t="s">
        <v>3796</v>
      </c>
      <c r="T4808" t="s">
        <v>2685</v>
      </c>
      <c r="U4808" s="213">
        <v>4.6749999999999998</v>
      </c>
      <c r="V4808" t="s">
        <v>1381</v>
      </c>
      <c r="W4808" t="s">
        <v>3975</v>
      </c>
      <c r="X4808" t="s">
        <v>3250</v>
      </c>
      <c r="Y4808" t="s">
        <v>2803</v>
      </c>
      <c r="Z4808" t="s">
        <v>4117</v>
      </c>
      <c r="AA4808" t="s">
        <v>905</v>
      </c>
      <c r="AB4808" s="210">
        <v>37043.875</v>
      </c>
      <c r="AC4808" s="210">
        <v>37072.875</v>
      </c>
      <c r="AD4808">
        <f>(AC4808-AB4808+1)*SUM(P4808:Q4808)</f>
        <v>375000</v>
      </c>
    </row>
    <row r="4809" spans="1:30" x14ac:dyDescent="0.2">
      <c r="A4809" s="44" t="str">
        <f t="shared" si="391"/>
        <v>US Natural Gas Financial</v>
      </c>
      <c r="B4809" s="44" t="str">
        <f t="shared" si="392"/>
        <v>US</v>
      </c>
      <c r="C4809" s="44" t="str">
        <f t="shared" si="393"/>
        <v>Natural Gas</v>
      </c>
      <c r="D4809" s="44" t="str">
        <f t="shared" si="394"/>
        <v>Financial</v>
      </c>
      <c r="E4809" s="44">
        <f>IF(VLOOKUP(S4809,'DD-Lookup'!$J$6:$L$50,3,FALSE)="Monthly",(YEAR(AC4809)-YEAR(AB4809))*12+MONTH(AC4809)-MONTH(AB4809)+1,(AC4809-AB4809+1))</f>
        <v>30</v>
      </c>
      <c r="F4809" s="225">
        <f t="shared" si="395"/>
        <v>75000</v>
      </c>
      <c r="G4809" s="214">
        <v>1250326</v>
      </c>
      <c r="H4809" s="210">
        <v>37026.639340277776</v>
      </c>
      <c r="I4809" t="s">
        <v>3565</v>
      </c>
      <c r="M4809" t="s">
        <v>3795</v>
      </c>
      <c r="N4809" t="s">
        <v>3247</v>
      </c>
      <c r="O4809" t="s">
        <v>3248</v>
      </c>
      <c r="Q4809" s="211">
        <v>2500</v>
      </c>
      <c r="S4809" t="s">
        <v>3796</v>
      </c>
      <c r="T4809" t="s">
        <v>2685</v>
      </c>
      <c r="U4809" s="213">
        <v>4.68</v>
      </c>
      <c r="V4809" t="s">
        <v>906</v>
      </c>
      <c r="W4809" t="s">
        <v>3975</v>
      </c>
      <c r="X4809" t="s">
        <v>3250</v>
      </c>
      <c r="Y4809" t="s">
        <v>2803</v>
      </c>
      <c r="Z4809" t="s">
        <v>4117</v>
      </c>
      <c r="AA4809" t="s">
        <v>907</v>
      </c>
      <c r="AB4809" s="210">
        <v>37043.875</v>
      </c>
      <c r="AC4809" s="210">
        <v>37072.875</v>
      </c>
      <c r="AD4809">
        <f>(AC4809-AB4809+1)*SUM(P4809:Q4809)</f>
        <v>75000</v>
      </c>
    </row>
    <row r="4810" spans="1:30" x14ac:dyDescent="0.2">
      <c r="A4810" s="44" t="str">
        <f t="shared" si="391"/>
        <v>US Natural Gas Financial</v>
      </c>
      <c r="B4810" s="44" t="str">
        <f t="shared" si="392"/>
        <v>US</v>
      </c>
      <c r="C4810" s="44" t="str">
        <f t="shared" si="393"/>
        <v>Natural Gas</v>
      </c>
      <c r="D4810" s="44" t="str">
        <f t="shared" si="394"/>
        <v>Financial</v>
      </c>
      <c r="E4810" s="44">
        <f>IF(VLOOKUP(S4810,'DD-Lookup'!$J$6:$L$50,3,FALSE)="Monthly",(YEAR(AC4810)-YEAR(AB4810))*12+MONTH(AC4810)-MONTH(AB4810)+1,(AC4810-AB4810+1))</f>
        <v>30</v>
      </c>
      <c r="F4810" s="225">
        <f t="shared" si="395"/>
        <v>150000</v>
      </c>
      <c r="G4810" s="214">
        <v>1250327</v>
      </c>
      <c r="H4810" s="210">
        <v>37026.639444444445</v>
      </c>
      <c r="I4810" t="s">
        <v>1630</v>
      </c>
      <c r="M4810" t="s">
        <v>3795</v>
      </c>
      <c r="N4810" t="s">
        <v>3247</v>
      </c>
      <c r="O4810" t="s">
        <v>3248</v>
      </c>
      <c r="P4810" s="211">
        <v>5000</v>
      </c>
      <c r="S4810" t="s">
        <v>3796</v>
      </c>
      <c r="T4810" t="s">
        <v>2685</v>
      </c>
      <c r="U4810" s="213">
        <v>4.67</v>
      </c>
      <c r="V4810" t="s">
        <v>1631</v>
      </c>
      <c r="W4810" t="s">
        <v>3975</v>
      </c>
      <c r="X4810" t="s">
        <v>3250</v>
      </c>
      <c r="Y4810" t="s">
        <v>2803</v>
      </c>
      <c r="Z4810" t="s">
        <v>4117</v>
      </c>
      <c r="AA4810" t="s">
        <v>908</v>
      </c>
      <c r="AB4810" s="210">
        <v>37043.875</v>
      </c>
      <c r="AC4810" s="210">
        <v>37072.875</v>
      </c>
      <c r="AD4810">
        <f>(AC4810-AB4810+1)*SUM(P4810:Q4810)</f>
        <v>150000</v>
      </c>
    </row>
    <row r="4811" spans="1:30" x14ac:dyDescent="0.2">
      <c r="A4811" s="44" t="str">
        <f t="shared" ref="A4811:A4874" si="397">B4811&amp;" "&amp;C4811&amp;" "&amp;D4811</f>
        <v>US Power Physical</v>
      </c>
      <c r="B4811" s="44" t="str">
        <f t="shared" ref="B4811:B4874" si="398">IF((LEFT(N4811,2)="US"),"US","")</f>
        <v>US</v>
      </c>
      <c r="C4811" s="44" t="str">
        <f t="shared" ref="C4811:C4874" si="399">M4811</f>
        <v>Power</v>
      </c>
      <c r="D4811" s="44" t="str">
        <f t="shared" ref="D4811:D4874" si="400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92</v>
      </c>
      <c r="F4811" s="225">
        <f t="shared" ref="F4811:F4874" si="401">E4811*SUM(P4811:Q4811)</f>
        <v>4600</v>
      </c>
      <c r="G4811" s="214">
        <v>1250328</v>
      </c>
      <c r="H4811" s="210">
        <v>37026.639467592591</v>
      </c>
      <c r="I4811" t="s">
        <v>3145</v>
      </c>
      <c r="M4811" t="s">
        <v>3886</v>
      </c>
      <c r="N4811" t="s">
        <v>3096</v>
      </c>
      <c r="O4811" t="s">
        <v>1020</v>
      </c>
      <c r="Q4811" s="211">
        <v>50</v>
      </c>
      <c r="S4811" t="s">
        <v>3794</v>
      </c>
      <c r="T4811" t="s">
        <v>2685</v>
      </c>
      <c r="U4811" s="213">
        <v>39.950000000000003</v>
      </c>
      <c r="V4811" t="s">
        <v>2385</v>
      </c>
      <c r="W4811" t="s">
        <v>3178</v>
      </c>
      <c r="X4811" t="s">
        <v>3179</v>
      </c>
      <c r="Y4811" t="s">
        <v>3074</v>
      </c>
      <c r="Z4811" t="s">
        <v>4112</v>
      </c>
      <c r="AA4811">
        <v>611955.1</v>
      </c>
      <c r="AB4811" s="210">
        <v>37165.591666666667</v>
      </c>
      <c r="AC4811" s="210">
        <v>37256.591666666667</v>
      </c>
    </row>
    <row r="4812" spans="1:30" x14ac:dyDescent="0.2">
      <c r="A4812" s="44" t="str">
        <f t="shared" si="397"/>
        <v>US Power Physical</v>
      </c>
      <c r="B4812" s="44" t="str">
        <f t="shared" si="398"/>
        <v>US</v>
      </c>
      <c r="C4812" s="44" t="str">
        <f t="shared" si="399"/>
        <v>Power</v>
      </c>
      <c r="D4812" s="44" t="str">
        <f t="shared" si="400"/>
        <v>Physical</v>
      </c>
      <c r="E4812" s="44">
        <f>IF(VLOOKUP(S4812,'DD-Lookup'!$J$6:$L$50,3,FALSE)="Monthly",(YEAR(AC4812)-YEAR(AB4812))*12+MONTH(AC4812)-MONTH(AB4812)+1,(AC4812-AB4812+1))</f>
        <v>30</v>
      </c>
      <c r="F4812" s="225">
        <f t="shared" si="401"/>
        <v>1500</v>
      </c>
      <c r="G4812" s="214">
        <v>1250329</v>
      </c>
      <c r="H4812" s="210">
        <v>37026.639861111114</v>
      </c>
      <c r="I4812" t="s">
        <v>3134</v>
      </c>
      <c r="M4812" t="s">
        <v>3886</v>
      </c>
      <c r="N4812" t="s">
        <v>3096</v>
      </c>
      <c r="O4812" t="s">
        <v>909</v>
      </c>
      <c r="Q4812" s="211">
        <v>50</v>
      </c>
      <c r="S4812" t="s">
        <v>3794</v>
      </c>
      <c r="T4812" t="s">
        <v>2685</v>
      </c>
      <c r="U4812" s="213">
        <v>37.5</v>
      </c>
      <c r="V4812" t="s">
        <v>3177</v>
      </c>
      <c r="W4812" t="s">
        <v>3178</v>
      </c>
      <c r="X4812" t="s">
        <v>3179</v>
      </c>
      <c r="Y4812" t="s">
        <v>3074</v>
      </c>
      <c r="Z4812" t="s">
        <v>4112</v>
      </c>
      <c r="AA4812">
        <v>611956.1</v>
      </c>
      <c r="AB4812" s="210">
        <v>37500.591666666667</v>
      </c>
      <c r="AC4812" s="210">
        <v>37529.591666666667</v>
      </c>
    </row>
    <row r="4813" spans="1:30" x14ac:dyDescent="0.2">
      <c r="A4813" s="44" t="str">
        <f t="shared" si="397"/>
        <v>US Power Physical</v>
      </c>
      <c r="B4813" s="44" t="str">
        <f t="shared" si="398"/>
        <v>US</v>
      </c>
      <c r="C4813" s="44" t="str">
        <f t="shared" si="399"/>
        <v>Power</v>
      </c>
      <c r="D4813" s="44" t="str">
        <f t="shared" si="400"/>
        <v>Physical</v>
      </c>
      <c r="E4813" s="44">
        <f>IF(VLOOKUP(S4813,'DD-Lookup'!$J$6:$L$50,3,FALSE)="Monthly",(YEAR(AC4813)-YEAR(AB4813))*12+MONTH(AC4813)-MONTH(AB4813)+1,(AC4813-AB4813+1))</f>
        <v>92</v>
      </c>
      <c r="F4813" s="225">
        <f t="shared" si="401"/>
        <v>4600</v>
      </c>
      <c r="G4813" s="214">
        <v>1250330</v>
      </c>
      <c r="H4813" s="210">
        <v>37026.63994212963</v>
      </c>
      <c r="I4813" t="s">
        <v>3195</v>
      </c>
      <c r="M4813" t="s">
        <v>3886</v>
      </c>
      <c r="N4813" t="s">
        <v>3096</v>
      </c>
      <c r="O4813" t="s">
        <v>3141</v>
      </c>
      <c r="Q4813" s="211">
        <v>50</v>
      </c>
      <c r="S4813" t="s">
        <v>3794</v>
      </c>
      <c r="T4813" t="s">
        <v>2685</v>
      </c>
      <c r="U4813" s="213">
        <v>38.65</v>
      </c>
      <c r="V4813" t="s">
        <v>3196</v>
      </c>
      <c r="W4813" t="s">
        <v>3143</v>
      </c>
      <c r="X4813" t="s">
        <v>3144</v>
      </c>
      <c r="Y4813" t="s">
        <v>3074</v>
      </c>
      <c r="Z4813" t="s">
        <v>4112</v>
      </c>
      <c r="AA4813">
        <v>611958.1</v>
      </c>
      <c r="AB4813" s="210">
        <v>37165.71597222222</v>
      </c>
      <c r="AC4813" s="210">
        <v>37256.71597222222</v>
      </c>
    </row>
    <row r="4814" spans="1:30" x14ac:dyDescent="0.2">
      <c r="A4814" s="44" t="str">
        <f t="shared" si="397"/>
        <v>US Natural Gas Physical</v>
      </c>
      <c r="B4814" s="44" t="str">
        <f t="shared" si="398"/>
        <v>US</v>
      </c>
      <c r="C4814" s="44" t="str">
        <f t="shared" si="399"/>
        <v>Natural Gas</v>
      </c>
      <c r="D4814" s="44" t="str">
        <f t="shared" si="400"/>
        <v>Physical</v>
      </c>
      <c r="E4814" s="44">
        <f>IF(VLOOKUP(S4814,'DD-Lookup'!$J$6:$L$50,3,FALSE)="Monthly",(YEAR(AC4814)-YEAR(AB4814))*12+MONTH(AC4814)-MONTH(AB4814)+1,(AC4814-AB4814+1))</f>
        <v>1</v>
      </c>
      <c r="F4814" s="225">
        <f t="shared" si="401"/>
        <v>5000</v>
      </c>
      <c r="G4814" s="214">
        <v>1250331</v>
      </c>
      <c r="H4814" s="210">
        <v>37026.640081018515</v>
      </c>
      <c r="I4814" t="s">
        <v>3822</v>
      </c>
      <c r="M4814" t="s">
        <v>3795</v>
      </c>
      <c r="N4814" t="s">
        <v>3275</v>
      </c>
      <c r="O4814" t="s">
        <v>276</v>
      </c>
      <c r="P4814" s="211">
        <v>5000</v>
      </c>
      <c r="S4814" t="s">
        <v>3796</v>
      </c>
      <c r="T4814" t="s">
        <v>2685</v>
      </c>
      <c r="U4814" s="213">
        <v>4.8499999999999996</v>
      </c>
      <c r="V4814" t="s">
        <v>3517</v>
      </c>
      <c r="W4814" t="s">
        <v>3518</v>
      </c>
      <c r="X4814" t="s">
        <v>3519</v>
      </c>
      <c r="Y4814" t="s">
        <v>3280</v>
      </c>
      <c r="Z4814" t="s">
        <v>4117</v>
      </c>
      <c r="AA4814">
        <v>791080</v>
      </c>
      <c r="AB4814" s="210">
        <v>37028.875</v>
      </c>
      <c r="AC4814" s="210">
        <v>37028.875</v>
      </c>
    </row>
    <row r="4815" spans="1:30" x14ac:dyDescent="0.2">
      <c r="A4815" s="44" t="str">
        <f t="shared" si="397"/>
        <v>US Natural Gas Financial</v>
      </c>
      <c r="B4815" s="44" t="str">
        <f t="shared" si="398"/>
        <v>US</v>
      </c>
      <c r="C4815" s="44" t="str">
        <f t="shared" si="399"/>
        <v>Natural Gas</v>
      </c>
      <c r="D4815" s="44" t="str">
        <f t="shared" si="400"/>
        <v>Financial</v>
      </c>
      <c r="E4815" s="44">
        <f>IF(VLOOKUP(S4815,'DD-Lookup'!$J$6:$L$50,3,FALSE)="Monthly",(YEAR(AC4815)-YEAR(AB4815))*12+MONTH(AC4815)-MONTH(AB4815)+1,(AC4815-AB4815+1))</f>
        <v>151</v>
      </c>
      <c r="F4815" s="225">
        <f t="shared" si="401"/>
        <v>755000</v>
      </c>
      <c r="G4815" s="214">
        <v>1250333</v>
      </c>
      <c r="H4815" s="210">
        <v>37026.641006944446</v>
      </c>
      <c r="I4815" t="s">
        <v>3396</v>
      </c>
      <c r="M4815" t="s">
        <v>3795</v>
      </c>
      <c r="N4815" t="s">
        <v>3247</v>
      </c>
      <c r="O4815" t="s">
        <v>3346</v>
      </c>
      <c r="Q4815" s="211">
        <v>5000</v>
      </c>
      <c r="S4815" t="s">
        <v>3796</v>
      </c>
      <c r="T4815" t="s">
        <v>2685</v>
      </c>
      <c r="U4815" s="213">
        <v>5.0650000000000004</v>
      </c>
      <c r="V4815" t="s">
        <v>1311</v>
      </c>
      <c r="W4815" t="s">
        <v>3975</v>
      </c>
      <c r="X4815" t="s">
        <v>3250</v>
      </c>
      <c r="Y4815" t="s">
        <v>2803</v>
      </c>
      <c r="Z4815" t="s">
        <v>4117</v>
      </c>
      <c r="AA4815" t="s">
        <v>910</v>
      </c>
      <c r="AB4815" s="210">
        <v>37196</v>
      </c>
      <c r="AC4815" s="210">
        <v>37346</v>
      </c>
      <c r="AD4815">
        <f>(AC4815-AB4815+1)*SUM(P4815:Q4815)</f>
        <v>755000</v>
      </c>
    </row>
    <row r="4816" spans="1:30" x14ac:dyDescent="0.2">
      <c r="A4816" s="44" t="str">
        <f t="shared" si="397"/>
        <v>US Natural Gas Financial</v>
      </c>
      <c r="B4816" s="44" t="str">
        <f t="shared" si="398"/>
        <v>US</v>
      </c>
      <c r="C4816" s="44" t="str">
        <f t="shared" si="399"/>
        <v>Natural Gas</v>
      </c>
      <c r="D4816" s="44" t="str">
        <f t="shared" si="400"/>
        <v>Financial</v>
      </c>
      <c r="E4816" s="44">
        <f>IF(VLOOKUP(S4816,'DD-Lookup'!$J$6:$L$50,3,FALSE)="Monthly",(YEAR(AC4816)-YEAR(AB4816))*12+MONTH(AC4816)-MONTH(AB4816)+1,(AC4816-AB4816+1))</f>
        <v>365</v>
      </c>
      <c r="F4816" s="225">
        <f t="shared" si="401"/>
        <v>1825000</v>
      </c>
      <c r="G4816" s="214">
        <v>1250334</v>
      </c>
      <c r="H4816" s="210">
        <v>37026.641238425924</v>
      </c>
      <c r="I4816" t="s">
        <v>4237</v>
      </c>
      <c r="M4816" t="s">
        <v>3795</v>
      </c>
      <c r="N4816" t="s">
        <v>3247</v>
      </c>
      <c r="O4816" t="s">
        <v>3418</v>
      </c>
      <c r="Q4816" s="211">
        <v>5000</v>
      </c>
      <c r="S4816" t="s">
        <v>3796</v>
      </c>
      <c r="T4816" t="s">
        <v>2685</v>
      </c>
      <c r="U4816" s="213">
        <v>4.6399999999999997</v>
      </c>
      <c r="V4816" t="s">
        <v>3455</v>
      </c>
      <c r="W4816" t="s">
        <v>3975</v>
      </c>
      <c r="X4816" t="s">
        <v>3250</v>
      </c>
      <c r="Y4816" t="s">
        <v>2803</v>
      </c>
      <c r="Z4816" t="s">
        <v>4117</v>
      </c>
      <c r="AA4816" t="s">
        <v>911</v>
      </c>
      <c r="AB4816" s="210">
        <v>37257.875</v>
      </c>
      <c r="AC4816" s="210">
        <v>37621.875</v>
      </c>
      <c r="AD4816">
        <f>(AC4816-AB4816+1)*SUM(P4816:Q4816)</f>
        <v>1825000</v>
      </c>
    </row>
    <row r="4817" spans="1:30" x14ac:dyDescent="0.2">
      <c r="A4817" s="44" t="str">
        <f t="shared" si="397"/>
        <v>US Natural Gas Physical</v>
      </c>
      <c r="B4817" s="44" t="str">
        <f t="shared" si="398"/>
        <v>US</v>
      </c>
      <c r="C4817" s="44" t="str">
        <f t="shared" si="399"/>
        <v>Natural Gas</v>
      </c>
      <c r="D4817" s="44" t="str">
        <f t="shared" si="400"/>
        <v>Physical</v>
      </c>
      <c r="E4817" s="44">
        <f>IF(VLOOKUP(S4817,'DD-Lookup'!$J$6:$L$50,3,FALSE)="Monthly",(YEAR(AC4817)-YEAR(AB4817))*12+MONTH(AC4817)-MONTH(AB4817)+1,(AC4817-AB4817+1))</f>
        <v>1</v>
      </c>
      <c r="F4817" s="225">
        <f t="shared" si="401"/>
        <v>10000</v>
      </c>
      <c r="G4817" s="214">
        <v>1250336</v>
      </c>
      <c r="H4817" s="210">
        <v>37026.641423611109</v>
      </c>
      <c r="I4817" t="s">
        <v>3758</v>
      </c>
      <c r="J4817" t="s">
        <v>1985</v>
      </c>
      <c r="M4817" t="s">
        <v>3795</v>
      </c>
      <c r="N4817" t="s">
        <v>3275</v>
      </c>
      <c r="O4817" t="s">
        <v>399</v>
      </c>
      <c r="Q4817" s="211">
        <v>10000</v>
      </c>
      <c r="S4817" t="s">
        <v>3796</v>
      </c>
      <c r="T4817" t="s">
        <v>2685</v>
      </c>
      <c r="U4817" s="213">
        <v>4.6100000000000003</v>
      </c>
      <c r="V4817" t="s">
        <v>1196</v>
      </c>
      <c r="W4817" t="s">
        <v>3459</v>
      </c>
      <c r="X4817" t="s">
        <v>3460</v>
      </c>
      <c r="Y4817" t="s">
        <v>3280</v>
      </c>
      <c r="Z4817" t="s">
        <v>4117</v>
      </c>
      <c r="AA4817">
        <v>791082</v>
      </c>
      <c r="AB4817" s="210">
        <v>37028.875</v>
      </c>
      <c r="AC4817" s="210">
        <v>37028.875</v>
      </c>
    </row>
    <row r="4818" spans="1:30" x14ac:dyDescent="0.2">
      <c r="A4818" s="44" t="str">
        <f t="shared" si="397"/>
        <v>US Natural Gas Financial</v>
      </c>
      <c r="B4818" s="44" t="str">
        <f t="shared" si="398"/>
        <v>US</v>
      </c>
      <c r="C4818" s="44" t="str">
        <f t="shared" si="399"/>
        <v>Natural Gas</v>
      </c>
      <c r="D4818" s="44" t="str">
        <f t="shared" si="400"/>
        <v>Financial</v>
      </c>
      <c r="E4818" s="44">
        <f>IF(VLOOKUP(S4818,'DD-Lookup'!$J$6:$L$50,3,FALSE)="Monthly",(YEAR(AC4818)-YEAR(AB4818))*12+MONTH(AC4818)-MONTH(AB4818)+1,(AC4818-AB4818+1))</f>
        <v>30</v>
      </c>
      <c r="F4818" s="225">
        <f t="shared" si="401"/>
        <v>300000</v>
      </c>
      <c r="G4818" s="214">
        <v>1250338</v>
      </c>
      <c r="H4818" s="210">
        <v>37026.642013888886</v>
      </c>
      <c r="I4818" t="s">
        <v>3318</v>
      </c>
      <c r="M4818" t="s">
        <v>3795</v>
      </c>
      <c r="N4818" t="s">
        <v>3247</v>
      </c>
      <c r="O4818" t="s">
        <v>3248</v>
      </c>
      <c r="P4818" s="211">
        <v>10000</v>
      </c>
      <c r="S4818" t="s">
        <v>3796</v>
      </c>
      <c r="T4818" t="s">
        <v>2685</v>
      </c>
      <c r="U4818" s="213">
        <v>4.67</v>
      </c>
      <c r="V4818" t="s">
        <v>161</v>
      </c>
      <c r="W4818" t="s">
        <v>3975</v>
      </c>
      <c r="X4818" t="s">
        <v>3250</v>
      </c>
      <c r="Y4818" t="s">
        <v>2803</v>
      </c>
      <c r="Z4818" t="s">
        <v>4117</v>
      </c>
      <c r="AA4818" t="s">
        <v>912</v>
      </c>
      <c r="AB4818" s="210">
        <v>37043.875</v>
      </c>
      <c r="AC4818" s="210">
        <v>37072.875</v>
      </c>
      <c r="AD4818">
        <f>(AC4818-AB4818+1)*SUM(P4818:Q4818)</f>
        <v>300000</v>
      </c>
    </row>
    <row r="4819" spans="1:30" x14ac:dyDescent="0.2">
      <c r="A4819" s="44" t="str">
        <f t="shared" si="397"/>
        <v>US Power Physical</v>
      </c>
      <c r="B4819" s="44" t="str">
        <f t="shared" si="398"/>
        <v>US</v>
      </c>
      <c r="C4819" s="44" t="str">
        <f t="shared" si="399"/>
        <v>Power</v>
      </c>
      <c r="D4819" s="44" t="str">
        <f t="shared" si="400"/>
        <v>Physical</v>
      </c>
      <c r="E4819" s="44">
        <f>IF(VLOOKUP(S4819,'DD-Lookup'!$J$6:$L$50,3,FALSE)="Monthly",(YEAR(AC4819)-YEAR(AB4819))*12+MONTH(AC4819)-MONTH(AB4819)+1,(AC4819-AB4819+1))</f>
        <v>62</v>
      </c>
      <c r="F4819" s="225">
        <f t="shared" si="401"/>
        <v>3100</v>
      </c>
      <c r="G4819" s="214">
        <v>1250340</v>
      </c>
      <c r="H4819" s="210">
        <v>37026.642222222225</v>
      </c>
      <c r="I4819" t="s">
        <v>3086</v>
      </c>
      <c r="M4819" t="s">
        <v>3886</v>
      </c>
      <c r="N4819" t="s">
        <v>3096</v>
      </c>
      <c r="O4819" t="s">
        <v>759</v>
      </c>
      <c r="Q4819" s="211">
        <v>50</v>
      </c>
      <c r="S4819" t="s">
        <v>3794</v>
      </c>
      <c r="T4819" t="s">
        <v>2685</v>
      </c>
      <c r="U4819" s="213">
        <v>110</v>
      </c>
      <c r="V4819" t="s">
        <v>3481</v>
      </c>
      <c r="W4819" t="s">
        <v>3243</v>
      </c>
      <c r="X4819" t="s">
        <v>3244</v>
      </c>
      <c r="Y4819" t="s">
        <v>3074</v>
      </c>
      <c r="Z4819" t="s">
        <v>4112</v>
      </c>
      <c r="AA4819">
        <v>611962.1</v>
      </c>
      <c r="AB4819" s="210">
        <v>37073.594444444447</v>
      </c>
      <c r="AC4819" s="210">
        <v>37134.594444444447</v>
      </c>
    </row>
    <row r="4820" spans="1:30" x14ac:dyDescent="0.2">
      <c r="A4820" s="44" t="str">
        <f t="shared" si="397"/>
        <v>US Power Physical</v>
      </c>
      <c r="B4820" s="44" t="str">
        <f t="shared" si="398"/>
        <v>US</v>
      </c>
      <c r="C4820" s="44" t="str">
        <f t="shared" si="399"/>
        <v>Power</v>
      </c>
      <c r="D4820" s="44" t="str">
        <f t="shared" si="400"/>
        <v>Physical</v>
      </c>
      <c r="E4820" s="44">
        <f>IF(VLOOKUP(S4820,'DD-Lookup'!$J$6:$L$50,3,FALSE)="Monthly",(YEAR(AC4820)-YEAR(AB4820))*12+MONTH(AC4820)-MONTH(AB4820)+1,(AC4820-AB4820+1))</f>
        <v>30</v>
      </c>
      <c r="F4820" s="225">
        <f t="shared" si="401"/>
        <v>1500</v>
      </c>
      <c r="G4820" s="214">
        <v>1250342</v>
      </c>
      <c r="H4820" s="210">
        <v>37026.642361111109</v>
      </c>
      <c r="I4820" t="s">
        <v>3822</v>
      </c>
      <c r="M4820" t="s">
        <v>3886</v>
      </c>
      <c r="N4820" t="s">
        <v>3096</v>
      </c>
      <c r="O4820" t="s">
        <v>3241</v>
      </c>
      <c r="Q4820" s="211">
        <v>50</v>
      </c>
      <c r="S4820" t="s">
        <v>3794</v>
      </c>
      <c r="T4820" t="s">
        <v>2685</v>
      </c>
      <c r="U4820" s="213">
        <v>46.7</v>
      </c>
      <c r="V4820" t="s">
        <v>3227</v>
      </c>
      <c r="W4820" t="s">
        <v>3243</v>
      </c>
      <c r="X4820" t="s">
        <v>3244</v>
      </c>
      <c r="Y4820" t="s">
        <v>3074</v>
      </c>
      <c r="Z4820" t="s">
        <v>4112</v>
      </c>
      <c r="AA4820">
        <v>611964.1</v>
      </c>
      <c r="AB4820" s="210">
        <v>37135.594444444447</v>
      </c>
      <c r="AC4820" s="210">
        <v>37164.594444444447</v>
      </c>
    </row>
    <row r="4821" spans="1:30" x14ac:dyDescent="0.2">
      <c r="A4821" s="44" t="str">
        <f t="shared" si="397"/>
        <v>US Power Physical</v>
      </c>
      <c r="B4821" s="44" t="str">
        <f t="shared" si="398"/>
        <v>US</v>
      </c>
      <c r="C4821" s="44" t="str">
        <f t="shared" si="399"/>
        <v>Power</v>
      </c>
      <c r="D4821" s="44" t="str">
        <f t="shared" si="400"/>
        <v>Physical</v>
      </c>
      <c r="E4821" s="44">
        <f>IF(VLOOKUP(S4821,'DD-Lookup'!$J$6:$L$50,3,FALSE)="Monthly",(YEAR(AC4821)-YEAR(AB4821))*12+MONTH(AC4821)-MONTH(AB4821)+1,(AC4821-AB4821+1))</f>
        <v>30</v>
      </c>
      <c r="F4821" s="225">
        <f t="shared" si="401"/>
        <v>1500</v>
      </c>
      <c r="G4821" s="214">
        <v>1250343</v>
      </c>
      <c r="H4821" s="210">
        <v>37026.642407407409</v>
      </c>
      <c r="I4821" t="s">
        <v>3822</v>
      </c>
      <c r="M4821" t="s">
        <v>3886</v>
      </c>
      <c r="N4821" t="s">
        <v>3096</v>
      </c>
      <c r="O4821" t="s">
        <v>3241</v>
      </c>
      <c r="Q4821" s="211">
        <v>50</v>
      </c>
      <c r="S4821" t="s">
        <v>3794</v>
      </c>
      <c r="T4821" t="s">
        <v>2685</v>
      </c>
      <c r="U4821" s="213">
        <v>46.85</v>
      </c>
      <c r="V4821" t="s">
        <v>3227</v>
      </c>
      <c r="W4821" t="s">
        <v>3243</v>
      </c>
      <c r="X4821" t="s">
        <v>3244</v>
      </c>
      <c r="Y4821" t="s">
        <v>3074</v>
      </c>
      <c r="Z4821" t="s">
        <v>4112</v>
      </c>
      <c r="AA4821">
        <v>611965.1</v>
      </c>
      <c r="AB4821" s="210">
        <v>37135.594444444447</v>
      </c>
      <c r="AC4821" s="210">
        <v>37164.594444444447</v>
      </c>
    </row>
    <row r="4822" spans="1:30" x14ac:dyDescent="0.2">
      <c r="A4822" s="44" t="str">
        <f t="shared" si="397"/>
        <v>US Natural Gas Physical</v>
      </c>
      <c r="B4822" s="44" t="str">
        <f t="shared" si="398"/>
        <v>US</v>
      </c>
      <c r="C4822" s="44" t="str">
        <f t="shared" si="399"/>
        <v>Natural Gas</v>
      </c>
      <c r="D4822" s="44" t="str">
        <f t="shared" si="400"/>
        <v>Physical</v>
      </c>
      <c r="E4822" s="44">
        <f>IF(VLOOKUP(S4822,'DD-Lookup'!$J$6:$L$50,3,FALSE)="Monthly",(YEAR(AC4822)-YEAR(AB4822))*12+MONTH(AC4822)-MONTH(AB4822)+1,(AC4822-AB4822+1))</f>
        <v>30</v>
      </c>
      <c r="F4822" s="225">
        <f t="shared" si="401"/>
        <v>150000</v>
      </c>
      <c r="G4822" s="214">
        <v>1250344</v>
      </c>
      <c r="H4822" s="210">
        <v>37026.643090277779</v>
      </c>
      <c r="I4822" t="s">
        <v>3488</v>
      </c>
      <c r="M4822" t="s">
        <v>3795</v>
      </c>
      <c r="N4822" t="s">
        <v>3275</v>
      </c>
      <c r="O4822" t="s">
        <v>188</v>
      </c>
      <c r="P4822" s="211">
        <v>5000</v>
      </c>
      <c r="S4822" t="s">
        <v>3796</v>
      </c>
      <c r="T4822" t="s">
        <v>2685</v>
      </c>
      <c r="U4822" s="213">
        <v>4.88</v>
      </c>
      <c r="V4822" t="s">
        <v>3490</v>
      </c>
      <c r="W4822" t="s">
        <v>3491</v>
      </c>
      <c r="X4822" t="s">
        <v>3492</v>
      </c>
      <c r="Y4822" t="s">
        <v>3280</v>
      </c>
      <c r="Z4822" t="s">
        <v>4117</v>
      </c>
      <c r="AA4822" t="s">
        <v>913</v>
      </c>
      <c r="AB4822" s="210">
        <v>37043.875</v>
      </c>
      <c r="AC4822" s="210">
        <v>37072.875</v>
      </c>
    </row>
    <row r="4823" spans="1:30" x14ac:dyDescent="0.2">
      <c r="A4823" s="44" t="str">
        <f t="shared" si="397"/>
        <v>US Power Physical</v>
      </c>
      <c r="B4823" s="44" t="str">
        <f t="shared" si="398"/>
        <v>US</v>
      </c>
      <c r="C4823" s="44" t="str">
        <f t="shared" si="399"/>
        <v>Power</v>
      </c>
      <c r="D4823" s="44" t="str">
        <f t="shared" si="400"/>
        <v>Physical</v>
      </c>
      <c r="E4823" s="44">
        <f>IF(VLOOKUP(S4823,'DD-Lookup'!$J$6:$L$50,3,FALSE)="Monthly",(YEAR(AC4823)-YEAR(AB4823))*12+MONTH(AC4823)-MONTH(AB4823)+1,(AC4823-AB4823+1))</f>
        <v>92</v>
      </c>
      <c r="F4823" s="225">
        <f t="shared" si="401"/>
        <v>4600</v>
      </c>
      <c r="G4823" s="214">
        <v>1250346</v>
      </c>
      <c r="H4823" s="210">
        <v>37026.643784722219</v>
      </c>
      <c r="I4823" t="s">
        <v>3822</v>
      </c>
      <c r="M4823" t="s">
        <v>3886</v>
      </c>
      <c r="N4823" t="s">
        <v>3096</v>
      </c>
      <c r="O4823" t="s">
        <v>2227</v>
      </c>
      <c r="Q4823" s="211">
        <v>50</v>
      </c>
      <c r="S4823" t="s">
        <v>3794</v>
      </c>
      <c r="T4823" t="s">
        <v>2685</v>
      </c>
      <c r="U4823" s="213">
        <v>35.5</v>
      </c>
      <c r="V4823" t="s">
        <v>3227</v>
      </c>
      <c r="W4823" t="s">
        <v>3143</v>
      </c>
      <c r="X4823" t="s">
        <v>3129</v>
      </c>
      <c r="Y4823" t="s">
        <v>3074</v>
      </c>
      <c r="Z4823" t="s">
        <v>4112</v>
      </c>
      <c r="AA4823">
        <v>611967.1</v>
      </c>
      <c r="AB4823" s="210">
        <v>37530.71597222222</v>
      </c>
      <c r="AC4823" s="210">
        <v>37621.71597222222</v>
      </c>
    </row>
    <row r="4824" spans="1:30" x14ac:dyDescent="0.2">
      <c r="A4824" s="44" t="str">
        <f t="shared" si="397"/>
        <v>US Power Physical</v>
      </c>
      <c r="B4824" s="44" t="str">
        <f t="shared" si="398"/>
        <v>US</v>
      </c>
      <c r="C4824" s="44" t="str">
        <f t="shared" si="399"/>
        <v>Power</v>
      </c>
      <c r="D4824" s="44" t="str">
        <f t="shared" si="400"/>
        <v>Physical</v>
      </c>
      <c r="E4824" s="44">
        <f>IF(VLOOKUP(S4824,'DD-Lookup'!$J$6:$L$50,3,FALSE)="Monthly",(YEAR(AC4824)-YEAR(AB4824))*12+MONTH(AC4824)-MONTH(AB4824)+1,(AC4824-AB4824+1))</f>
        <v>92</v>
      </c>
      <c r="F4824" s="225">
        <f t="shared" si="401"/>
        <v>4600</v>
      </c>
      <c r="G4824" s="214">
        <v>1250348</v>
      </c>
      <c r="H4824" s="210">
        <v>37026.645011574074</v>
      </c>
      <c r="I4824" t="s">
        <v>3182</v>
      </c>
      <c r="M4824" t="s">
        <v>3886</v>
      </c>
      <c r="N4824" t="s">
        <v>3096</v>
      </c>
      <c r="O4824" t="s">
        <v>3141</v>
      </c>
      <c r="Q4824" s="211">
        <v>50</v>
      </c>
      <c r="S4824" t="s">
        <v>3794</v>
      </c>
      <c r="T4824" t="s">
        <v>2685</v>
      </c>
      <c r="U4824" s="213">
        <v>38.950000000000003</v>
      </c>
      <c r="V4824" t="s">
        <v>914</v>
      </c>
      <c r="W4824" t="s">
        <v>3143</v>
      </c>
      <c r="X4824" t="s">
        <v>3144</v>
      </c>
      <c r="Y4824" t="s">
        <v>3074</v>
      </c>
      <c r="Z4824" t="s">
        <v>4112</v>
      </c>
      <c r="AA4824">
        <v>611973.1</v>
      </c>
      <c r="AB4824" s="210">
        <v>37165.71597222222</v>
      </c>
      <c r="AC4824" s="210">
        <v>37256.71597222222</v>
      </c>
    </row>
    <row r="4825" spans="1:30" x14ac:dyDescent="0.2">
      <c r="A4825" s="44" t="str">
        <f t="shared" si="397"/>
        <v>US Power Physical</v>
      </c>
      <c r="B4825" s="44" t="str">
        <f t="shared" si="398"/>
        <v>US</v>
      </c>
      <c r="C4825" s="44" t="str">
        <f t="shared" si="399"/>
        <v>Power</v>
      </c>
      <c r="D4825" s="44" t="str">
        <f t="shared" si="400"/>
        <v>Physical</v>
      </c>
      <c r="E4825" s="44">
        <f>IF(VLOOKUP(S4825,'DD-Lookup'!$J$6:$L$50,3,FALSE)="Monthly",(YEAR(AC4825)-YEAR(AB4825))*12+MONTH(AC4825)-MONTH(AB4825)+1,(AC4825-AB4825+1))</f>
        <v>92</v>
      </c>
      <c r="F4825" s="225">
        <f t="shared" si="401"/>
        <v>4600</v>
      </c>
      <c r="G4825" s="214">
        <v>1250350</v>
      </c>
      <c r="H4825" s="210">
        <v>37026.645543981482</v>
      </c>
      <c r="I4825" t="s">
        <v>3093</v>
      </c>
      <c r="M4825" t="s">
        <v>3886</v>
      </c>
      <c r="N4825" t="s">
        <v>3096</v>
      </c>
      <c r="O4825" t="s">
        <v>3141</v>
      </c>
      <c r="P4825" s="211">
        <v>50</v>
      </c>
      <c r="S4825" t="s">
        <v>3794</v>
      </c>
      <c r="T4825" t="s">
        <v>2685</v>
      </c>
      <c r="U4825" s="213">
        <v>38.950000000000003</v>
      </c>
      <c r="V4825" t="s">
        <v>64</v>
      </c>
      <c r="W4825" t="s">
        <v>3143</v>
      </c>
      <c r="X4825" t="s">
        <v>3144</v>
      </c>
      <c r="Y4825" t="s">
        <v>3074</v>
      </c>
      <c r="Z4825" t="s">
        <v>4112</v>
      </c>
      <c r="AA4825">
        <v>611974.1</v>
      </c>
      <c r="AB4825" s="210">
        <v>37165.71597222222</v>
      </c>
      <c r="AC4825" s="210">
        <v>37256.71597222222</v>
      </c>
    </row>
    <row r="4826" spans="1:30" x14ac:dyDescent="0.2">
      <c r="A4826" s="44" t="str">
        <f t="shared" si="397"/>
        <v>US Power Physical</v>
      </c>
      <c r="B4826" s="44" t="str">
        <f t="shared" si="398"/>
        <v>US</v>
      </c>
      <c r="C4826" s="44" t="str">
        <f t="shared" si="399"/>
        <v>Power</v>
      </c>
      <c r="D4826" s="44" t="str">
        <f t="shared" si="400"/>
        <v>Physical</v>
      </c>
      <c r="E4826" s="44">
        <f>IF(VLOOKUP(S4826,'DD-Lookup'!$J$6:$L$50,3,FALSE)="Monthly",(YEAR(AC4826)-YEAR(AB4826))*12+MONTH(AC4826)-MONTH(AB4826)+1,(AC4826-AB4826+1))</f>
        <v>92</v>
      </c>
      <c r="F4826" s="225">
        <f t="shared" si="401"/>
        <v>4600</v>
      </c>
      <c r="G4826" s="214">
        <v>1250351</v>
      </c>
      <c r="H4826" s="210">
        <v>37026.646319444444</v>
      </c>
      <c r="I4826" t="s">
        <v>3168</v>
      </c>
      <c r="M4826" t="s">
        <v>3886</v>
      </c>
      <c r="N4826" t="s">
        <v>3096</v>
      </c>
      <c r="O4826" t="s">
        <v>3573</v>
      </c>
      <c r="Q4826" s="211">
        <v>50</v>
      </c>
      <c r="S4826" t="s">
        <v>3794</v>
      </c>
      <c r="T4826" t="s">
        <v>2685</v>
      </c>
      <c r="U4826" s="213">
        <v>41.75</v>
      </c>
      <c r="V4826" t="s">
        <v>1699</v>
      </c>
      <c r="W4826" t="s">
        <v>3243</v>
      </c>
      <c r="X4826" t="s">
        <v>3244</v>
      </c>
      <c r="Y4826" t="s">
        <v>3074</v>
      </c>
      <c r="Z4826" t="s">
        <v>4112</v>
      </c>
      <c r="AA4826">
        <v>611975.1</v>
      </c>
      <c r="AB4826" s="210">
        <v>37165.594444444447</v>
      </c>
      <c r="AC4826" s="210">
        <v>37256.594444444447</v>
      </c>
    </row>
    <row r="4827" spans="1:30" x14ac:dyDescent="0.2">
      <c r="A4827" s="44" t="str">
        <f t="shared" si="397"/>
        <v>US Power Physical</v>
      </c>
      <c r="B4827" s="44" t="str">
        <f t="shared" si="398"/>
        <v>US</v>
      </c>
      <c r="C4827" s="44" t="str">
        <f t="shared" si="399"/>
        <v>Power</v>
      </c>
      <c r="D4827" s="44" t="str">
        <f t="shared" si="400"/>
        <v>Physical</v>
      </c>
      <c r="E4827" s="44">
        <f>IF(VLOOKUP(S4827,'DD-Lookup'!$J$6:$L$50,3,FALSE)="Monthly",(YEAR(AC4827)-YEAR(AB4827))*12+MONTH(AC4827)-MONTH(AB4827)+1,(AC4827-AB4827+1))</f>
        <v>59</v>
      </c>
      <c r="F4827" s="225">
        <f t="shared" si="401"/>
        <v>2950</v>
      </c>
      <c r="G4827" s="214">
        <v>1250352</v>
      </c>
      <c r="H4827" s="210">
        <v>37026.646331018521</v>
      </c>
      <c r="I4827" t="s">
        <v>3234</v>
      </c>
      <c r="M4827" t="s">
        <v>3886</v>
      </c>
      <c r="N4827" t="s">
        <v>3096</v>
      </c>
      <c r="O4827" t="s">
        <v>915</v>
      </c>
      <c r="Q4827" s="211">
        <v>50</v>
      </c>
      <c r="S4827" t="s">
        <v>3794</v>
      </c>
      <c r="T4827" t="s">
        <v>2685</v>
      </c>
      <c r="U4827" s="213">
        <v>45</v>
      </c>
      <c r="V4827" t="s">
        <v>3236</v>
      </c>
      <c r="W4827" t="s">
        <v>3243</v>
      </c>
      <c r="X4827" t="s">
        <v>3191</v>
      </c>
      <c r="Y4827" t="s">
        <v>3074</v>
      </c>
      <c r="Z4827" t="s">
        <v>4112</v>
      </c>
      <c r="AA4827">
        <v>611976.1</v>
      </c>
      <c r="AB4827" s="210">
        <v>37257.594444444447</v>
      </c>
      <c r="AC4827" s="210">
        <v>37315.594444444447</v>
      </c>
    </row>
    <row r="4828" spans="1:30" x14ac:dyDescent="0.2">
      <c r="A4828" s="44" t="str">
        <f t="shared" si="397"/>
        <v>US Crude Financial</v>
      </c>
      <c r="B4828" s="44" t="str">
        <f t="shared" si="398"/>
        <v>US</v>
      </c>
      <c r="C4828" s="44" t="str">
        <f t="shared" si="399"/>
        <v>Crude</v>
      </c>
      <c r="D4828" s="44" t="str">
        <f t="shared" si="400"/>
        <v>Financial</v>
      </c>
      <c r="E4828" s="44">
        <f>IF(VLOOKUP(S4828,'DD-Lookup'!$J$6:$L$50,3,FALSE)="Monthly",(YEAR(AC4828)-YEAR(AB4828))*12+MONTH(AC4828)-MONTH(AB4828)+1,(AC4828-AB4828+1))</f>
        <v>1</v>
      </c>
      <c r="F4828" s="225">
        <f t="shared" si="401"/>
        <v>50000</v>
      </c>
      <c r="G4828" s="214">
        <v>1250353</v>
      </c>
      <c r="H4828" s="210">
        <v>37026.647141203706</v>
      </c>
      <c r="I4828" t="s">
        <v>3212</v>
      </c>
      <c r="M4828" t="s">
        <v>4216</v>
      </c>
      <c r="N4828" t="s">
        <v>3046</v>
      </c>
      <c r="O4828" t="s">
        <v>3494</v>
      </c>
      <c r="Q4828" s="211">
        <v>50000</v>
      </c>
      <c r="S4828" t="s">
        <v>3802</v>
      </c>
      <c r="T4828" t="s">
        <v>2685</v>
      </c>
      <c r="U4828" s="213">
        <v>29.08</v>
      </c>
      <c r="V4828" t="s">
        <v>1490</v>
      </c>
      <c r="W4828" t="s">
        <v>3049</v>
      </c>
      <c r="X4828" t="s">
        <v>3496</v>
      </c>
      <c r="Y4828" t="s">
        <v>2803</v>
      </c>
      <c r="Z4828" t="s">
        <v>4117</v>
      </c>
      <c r="AA4828" t="s">
        <v>916</v>
      </c>
      <c r="AB4828" s="210">
        <v>37043</v>
      </c>
      <c r="AC4828" s="210">
        <v>37072</v>
      </c>
    </row>
    <row r="4829" spans="1:30" x14ac:dyDescent="0.2">
      <c r="A4829" s="44" t="str">
        <f t="shared" si="397"/>
        <v>US Natural Gas Financial</v>
      </c>
      <c r="B4829" s="44" t="str">
        <f t="shared" si="398"/>
        <v>US</v>
      </c>
      <c r="C4829" s="44" t="str">
        <f t="shared" si="399"/>
        <v>Natural Gas</v>
      </c>
      <c r="D4829" s="44" t="str">
        <f t="shared" si="400"/>
        <v>Financial</v>
      </c>
      <c r="E4829" s="44">
        <f>IF(VLOOKUP(S4829,'DD-Lookup'!$J$6:$L$50,3,FALSE)="Monthly",(YEAR(AC4829)-YEAR(AB4829))*12+MONTH(AC4829)-MONTH(AB4829)+1,(AC4829-AB4829+1))</f>
        <v>31</v>
      </c>
      <c r="F4829" s="225">
        <f t="shared" si="401"/>
        <v>155000</v>
      </c>
      <c r="G4829" s="214">
        <v>1250354</v>
      </c>
      <c r="H4829" s="210">
        <v>37026.650069444448</v>
      </c>
      <c r="I4829" t="s">
        <v>1392</v>
      </c>
      <c r="M4829" t="s">
        <v>3795</v>
      </c>
      <c r="N4829" t="s">
        <v>3247</v>
      </c>
      <c r="O4829" t="s">
        <v>3300</v>
      </c>
      <c r="P4829" s="211">
        <v>5000</v>
      </c>
      <c r="S4829" t="s">
        <v>3796</v>
      </c>
      <c r="T4829" t="s">
        <v>2685</v>
      </c>
      <c r="U4829" s="213">
        <v>4.7350000000000003</v>
      </c>
      <c r="V4829" t="s">
        <v>1458</v>
      </c>
      <c r="W4829" t="s">
        <v>3975</v>
      </c>
      <c r="X4829" t="s">
        <v>3250</v>
      </c>
      <c r="Y4829" t="s">
        <v>2803</v>
      </c>
      <c r="Z4829" t="s">
        <v>4117</v>
      </c>
      <c r="AA4829" t="s">
        <v>917</v>
      </c>
      <c r="AB4829" s="210">
        <v>37073.875</v>
      </c>
      <c r="AC4829" s="210">
        <v>37103.875</v>
      </c>
      <c r="AD4829">
        <f>(AC4829-AB4829+1)*SUM(P4829:Q4829)</f>
        <v>155000</v>
      </c>
    </row>
    <row r="4830" spans="1:30" x14ac:dyDescent="0.2">
      <c r="A4830" s="44" t="str">
        <f t="shared" si="397"/>
        <v>US Natural Gas Financial</v>
      </c>
      <c r="B4830" s="44" t="str">
        <f t="shared" si="398"/>
        <v>US</v>
      </c>
      <c r="C4830" s="44" t="str">
        <f t="shared" si="399"/>
        <v>Natural Gas</v>
      </c>
      <c r="D4830" s="44" t="str">
        <f t="shared" si="400"/>
        <v>Financial</v>
      </c>
      <c r="E4830" s="44">
        <f>IF(VLOOKUP(S4830,'DD-Lookup'!$J$6:$L$50,3,FALSE)="Monthly",(YEAR(AC4830)-YEAR(AB4830))*12+MONTH(AC4830)-MONTH(AB4830)+1,(AC4830-AB4830+1))</f>
        <v>365</v>
      </c>
      <c r="F4830" s="225">
        <f t="shared" si="401"/>
        <v>1825000</v>
      </c>
      <c r="G4830" s="214">
        <v>1250356</v>
      </c>
      <c r="H4830" s="210">
        <v>37026.650983796295</v>
      </c>
      <c r="I4830" t="s">
        <v>4237</v>
      </c>
      <c r="M4830" t="s">
        <v>3795</v>
      </c>
      <c r="N4830" t="s">
        <v>3247</v>
      </c>
      <c r="O4830" t="s">
        <v>3418</v>
      </c>
      <c r="Q4830" s="211">
        <v>5000</v>
      </c>
      <c r="S4830" t="s">
        <v>3796</v>
      </c>
      <c r="T4830" t="s">
        <v>2685</v>
      </c>
      <c r="U4830" s="213">
        <v>4.6449999999999996</v>
      </c>
      <c r="V4830" t="s">
        <v>3546</v>
      </c>
      <c r="W4830" t="s">
        <v>3975</v>
      </c>
      <c r="X4830" t="s">
        <v>3250</v>
      </c>
      <c r="Y4830" t="s">
        <v>2803</v>
      </c>
      <c r="Z4830" t="s">
        <v>4117</v>
      </c>
      <c r="AA4830" t="s">
        <v>918</v>
      </c>
      <c r="AB4830" s="210">
        <v>37257.875</v>
      </c>
      <c r="AC4830" s="210">
        <v>37621.875</v>
      </c>
      <c r="AD4830">
        <f>(AC4830-AB4830+1)*SUM(P4830:Q4830)</f>
        <v>1825000</v>
      </c>
    </row>
    <row r="4831" spans="1:30" x14ac:dyDescent="0.2">
      <c r="A4831" s="44" t="str">
        <f t="shared" si="397"/>
        <v>US Crude Financial</v>
      </c>
      <c r="B4831" s="44" t="str">
        <f t="shared" si="398"/>
        <v>US</v>
      </c>
      <c r="C4831" s="44" t="str">
        <f t="shared" si="399"/>
        <v>Crude</v>
      </c>
      <c r="D4831" s="44" t="str">
        <f t="shared" si="400"/>
        <v>Financial</v>
      </c>
      <c r="E4831" s="44">
        <f>IF(VLOOKUP(S4831,'DD-Lookup'!$J$6:$L$50,3,FALSE)="Monthly",(YEAR(AC4831)-YEAR(AB4831))*12+MONTH(AC4831)-MONTH(AB4831)+1,(AC4831-AB4831+1))</f>
        <v>1</v>
      </c>
      <c r="F4831" s="225">
        <f t="shared" si="401"/>
        <v>50000</v>
      </c>
      <c r="G4831" s="214">
        <v>1250357</v>
      </c>
      <c r="H4831" s="210">
        <v>37026.65111111111</v>
      </c>
      <c r="I4831" t="s">
        <v>3785</v>
      </c>
      <c r="M4831" t="s">
        <v>4216</v>
      </c>
      <c r="N4831" t="s">
        <v>3046</v>
      </c>
      <c r="O4831" t="s">
        <v>3494</v>
      </c>
      <c r="P4831" s="211">
        <v>50000</v>
      </c>
      <c r="S4831" t="s">
        <v>3802</v>
      </c>
      <c r="T4831" t="s">
        <v>2685</v>
      </c>
      <c r="U4831" s="213">
        <v>29.06</v>
      </c>
      <c r="V4831" t="s">
        <v>919</v>
      </c>
      <c r="W4831" t="s">
        <v>3049</v>
      </c>
      <c r="X4831" t="s">
        <v>3496</v>
      </c>
      <c r="Y4831" t="s">
        <v>2803</v>
      </c>
      <c r="Z4831" t="s">
        <v>4117</v>
      </c>
      <c r="AA4831" t="s">
        <v>920</v>
      </c>
      <c r="AB4831" s="210">
        <v>37043</v>
      </c>
      <c r="AC4831" s="210">
        <v>37072</v>
      </c>
    </row>
    <row r="4832" spans="1:30" x14ac:dyDescent="0.2">
      <c r="A4832" s="44" t="str">
        <f t="shared" si="397"/>
        <v>US Crude Financial</v>
      </c>
      <c r="B4832" s="44" t="str">
        <f t="shared" si="398"/>
        <v>US</v>
      </c>
      <c r="C4832" s="44" t="str">
        <f t="shared" si="399"/>
        <v>Crude</v>
      </c>
      <c r="D4832" s="44" t="str">
        <f t="shared" si="400"/>
        <v>Financial</v>
      </c>
      <c r="E4832" s="44">
        <f>IF(VLOOKUP(S4832,'DD-Lookup'!$J$6:$L$50,3,FALSE)="Monthly",(YEAR(AC4832)-YEAR(AB4832))*12+MONTH(AC4832)-MONTH(AB4832)+1,(AC4832-AB4832+1))</f>
        <v>1</v>
      </c>
      <c r="F4832" s="225">
        <f t="shared" si="401"/>
        <v>50000</v>
      </c>
      <c r="G4832" s="214">
        <v>1250358</v>
      </c>
      <c r="H4832" s="210">
        <v>37026.651192129626</v>
      </c>
      <c r="I4832" t="s">
        <v>3785</v>
      </c>
      <c r="M4832" t="s">
        <v>4216</v>
      </c>
      <c r="N4832" t="s">
        <v>3046</v>
      </c>
      <c r="O4832" t="s">
        <v>3494</v>
      </c>
      <c r="P4832" s="211">
        <v>50000</v>
      </c>
      <c r="S4832" t="s">
        <v>3802</v>
      </c>
      <c r="T4832" t="s">
        <v>2685</v>
      </c>
      <c r="U4832" s="213">
        <v>29.02</v>
      </c>
      <c r="V4832" t="s">
        <v>919</v>
      </c>
      <c r="W4832" t="s">
        <v>3049</v>
      </c>
      <c r="X4832" t="s">
        <v>3496</v>
      </c>
      <c r="Y4832" t="s">
        <v>2803</v>
      </c>
      <c r="Z4832" t="s">
        <v>4117</v>
      </c>
      <c r="AA4832" t="s">
        <v>921</v>
      </c>
      <c r="AB4832" s="210">
        <v>37043</v>
      </c>
      <c r="AC4832" s="210">
        <v>37072</v>
      </c>
    </row>
    <row r="4833" spans="1:30" x14ac:dyDescent="0.2">
      <c r="A4833" s="44" t="str">
        <f t="shared" si="397"/>
        <v>US Crude Financial</v>
      </c>
      <c r="B4833" s="44" t="str">
        <f t="shared" si="398"/>
        <v>US</v>
      </c>
      <c r="C4833" s="44" t="str">
        <f t="shared" si="399"/>
        <v>Crude</v>
      </c>
      <c r="D4833" s="44" t="str">
        <f t="shared" si="400"/>
        <v>Financial</v>
      </c>
      <c r="E4833" s="44">
        <f>IF(VLOOKUP(S4833,'DD-Lookup'!$J$6:$L$50,3,FALSE)="Monthly",(YEAR(AC4833)-YEAR(AB4833))*12+MONTH(AC4833)-MONTH(AB4833)+1,(AC4833-AB4833+1))</f>
        <v>1</v>
      </c>
      <c r="F4833" s="225">
        <f t="shared" si="401"/>
        <v>50000</v>
      </c>
      <c r="G4833" s="214">
        <v>1250359</v>
      </c>
      <c r="H4833" s="210">
        <v>37026.652870370373</v>
      </c>
      <c r="I4833" t="s">
        <v>3045</v>
      </c>
      <c r="M4833" t="s">
        <v>4216</v>
      </c>
      <c r="N4833" t="s">
        <v>3046</v>
      </c>
      <c r="O4833" t="s">
        <v>3494</v>
      </c>
      <c r="Q4833" s="211">
        <v>50000</v>
      </c>
      <c r="S4833" t="s">
        <v>3802</v>
      </c>
      <c r="T4833" t="s">
        <v>2685</v>
      </c>
      <c r="U4833" s="213">
        <v>29.04</v>
      </c>
      <c r="V4833" t="s">
        <v>922</v>
      </c>
      <c r="W4833" t="s">
        <v>3049</v>
      </c>
      <c r="X4833" t="s">
        <v>3496</v>
      </c>
      <c r="Y4833" t="s">
        <v>2803</v>
      </c>
      <c r="Z4833" t="s">
        <v>4117</v>
      </c>
      <c r="AA4833" t="s">
        <v>923</v>
      </c>
      <c r="AB4833" s="210">
        <v>37043</v>
      </c>
      <c r="AC4833" s="210">
        <v>37072</v>
      </c>
    </row>
    <row r="4834" spans="1:30" x14ac:dyDescent="0.2">
      <c r="A4834" s="44" t="str">
        <f t="shared" si="397"/>
        <v>US Natural Gas Financial</v>
      </c>
      <c r="B4834" s="44" t="str">
        <f t="shared" si="398"/>
        <v>US</v>
      </c>
      <c r="C4834" s="44" t="str">
        <f t="shared" si="399"/>
        <v>Natural Gas</v>
      </c>
      <c r="D4834" s="44" t="str">
        <f t="shared" si="400"/>
        <v>Financial</v>
      </c>
      <c r="E4834" s="44">
        <f>IF(VLOOKUP(S4834,'DD-Lookup'!$J$6:$L$50,3,FALSE)="Monthly",(YEAR(AC4834)-YEAR(AB4834))*12+MONTH(AC4834)-MONTH(AB4834)+1,(AC4834-AB4834+1))</f>
        <v>30</v>
      </c>
      <c r="F4834" s="225">
        <f t="shared" si="401"/>
        <v>450000</v>
      </c>
      <c r="G4834" s="214">
        <v>1250360</v>
      </c>
      <c r="H4834" s="210">
        <v>37026.65353009259</v>
      </c>
      <c r="I4834" t="s">
        <v>3134</v>
      </c>
      <c r="M4834" t="s">
        <v>3795</v>
      </c>
      <c r="N4834" t="s">
        <v>3247</v>
      </c>
      <c r="O4834" t="s">
        <v>3248</v>
      </c>
      <c r="Q4834" s="211">
        <v>15000</v>
      </c>
      <c r="S4834" t="s">
        <v>3796</v>
      </c>
      <c r="T4834" t="s">
        <v>2685</v>
      </c>
      <c r="U4834" s="213">
        <v>4.68</v>
      </c>
      <c r="V4834" t="s">
        <v>3514</v>
      </c>
      <c r="W4834" t="s">
        <v>3975</v>
      </c>
      <c r="X4834" t="s">
        <v>3250</v>
      </c>
      <c r="Y4834" t="s">
        <v>2803</v>
      </c>
      <c r="Z4834" t="s">
        <v>4117</v>
      </c>
      <c r="AA4834" t="s">
        <v>924</v>
      </c>
      <c r="AB4834" s="210">
        <v>37043.875</v>
      </c>
      <c r="AC4834" s="210">
        <v>37072.875</v>
      </c>
      <c r="AD4834">
        <f>(AC4834-AB4834+1)*SUM(P4834:Q4834)</f>
        <v>450000</v>
      </c>
    </row>
    <row r="4835" spans="1:30" x14ac:dyDescent="0.2">
      <c r="A4835" s="44" t="str">
        <f t="shared" si="397"/>
        <v>US Natural Gas Financial</v>
      </c>
      <c r="B4835" s="44" t="str">
        <f t="shared" si="398"/>
        <v>US</v>
      </c>
      <c r="C4835" s="44" t="str">
        <f t="shared" si="399"/>
        <v>Natural Gas</v>
      </c>
      <c r="D4835" s="44" t="str">
        <f t="shared" si="400"/>
        <v>Financial</v>
      </c>
      <c r="E4835" s="44">
        <f>IF(VLOOKUP(S4835,'DD-Lookup'!$J$6:$L$50,3,FALSE)="Monthly",(YEAR(AC4835)-YEAR(AB4835))*12+MONTH(AC4835)-MONTH(AB4835)+1,(AC4835-AB4835+1))</f>
        <v>151</v>
      </c>
      <c r="F4835" s="225">
        <f t="shared" si="401"/>
        <v>755000</v>
      </c>
      <c r="G4835" s="214">
        <v>1250361</v>
      </c>
      <c r="H4835" s="210">
        <v>37026.653784722221</v>
      </c>
      <c r="I4835" t="s">
        <v>4237</v>
      </c>
      <c r="M4835" t="s">
        <v>3795</v>
      </c>
      <c r="N4835" t="s">
        <v>3247</v>
      </c>
      <c r="O4835" t="s">
        <v>3346</v>
      </c>
      <c r="Q4835" s="211">
        <v>5000</v>
      </c>
      <c r="S4835" t="s">
        <v>3796</v>
      </c>
      <c r="T4835" t="s">
        <v>2685</v>
      </c>
      <c r="U4835" s="213">
        <v>5.0750000000000002</v>
      </c>
      <c r="V4835" t="s">
        <v>3455</v>
      </c>
      <c r="W4835" t="s">
        <v>3975</v>
      </c>
      <c r="X4835" t="s">
        <v>3250</v>
      </c>
      <c r="Y4835" t="s">
        <v>2803</v>
      </c>
      <c r="Z4835" t="s">
        <v>4117</v>
      </c>
      <c r="AA4835" t="s">
        <v>925</v>
      </c>
      <c r="AB4835" s="210">
        <v>37196</v>
      </c>
      <c r="AC4835" s="210">
        <v>37346</v>
      </c>
      <c r="AD4835">
        <f>(AC4835-AB4835+1)*SUM(P4835:Q4835)</f>
        <v>755000</v>
      </c>
    </row>
    <row r="4836" spans="1:30" x14ac:dyDescent="0.2">
      <c r="A4836" s="44" t="str">
        <f t="shared" si="397"/>
        <v>US Natural Gas Financial</v>
      </c>
      <c r="B4836" s="44" t="str">
        <f t="shared" si="398"/>
        <v>US</v>
      </c>
      <c r="C4836" s="44" t="str">
        <f t="shared" si="399"/>
        <v>Natural Gas</v>
      </c>
      <c r="D4836" s="44" t="str">
        <f t="shared" si="400"/>
        <v>Financial</v>
      </c>
      <c r="E4836" s="44">
        <f>IF(VLOOKUP(S4836,'DD-Lookup'!$J$6:$L$50,3,FALSE)="Monthly",(YEAR(AC4836)-YEAR(AB4836))*12+MONTH(AC4836)-MONTH(AB4836)+1,(AC4836-AB4836+1))</f>
        <v>30</v>
      </c>
      <c r="F4836" s="225">
        <f t="shared" si="401"/>
        <v>375000</v>
      </c>
      <c r="G4836" s="214">
        <v>1250362</v>
      </c>
      <c r="H4836" s="210">
        <v>37026.653831018521</v>
      </c>
      <c r="I4836" t="s">
        <v>3045</v>
      </c>
      <c r="M4836" t="s">
        <v>3795</v>
      </c>
      <c r="N4836" t="s">
        <v>3247</v>
      </c>
      <c r="O4836" t="s">
        <v>3248</v>
      </c>
      <c r="Q4836" s="211">
        <v>12500</v>
      </c>
      <c r="S4836" t="s">
        <v>3796</v>
      </c>
      <c r="T4836" t="s">
        <v>2685</v>
      </c>
      <c r="U4836" s="213">
        <v>4.6849999999999996</v>
      </c>
      <c r="V4836" t="s">
        <v>3484</v>
      </c>
      <c r="W4836" t="s">
        <v>3975</v>
      </c>
      <c r="X4836" t="s">
        <v>3250</v>
      </c>
      <c r="Y4836" t="s">
        <v>2803</v>
      </c>
      <c r="Z4836" t="s">
        <v>4117</v>
      </c>
      <c r="AA4836" t="s">
        <v>926</v>
      </c>
      <c r="AB4836" s="210">
        <v>37043.875</v>
      </c>
      <c r="AC4836" s="210">
        <v>37072.875</v>
      </c>
      <c r="AD4836">
        <f>(AC4836-AB4836+1)*SUM(P4836:Q4836)</f>
        <v>375000</v>
      </c>
    </row>
    <row r="4837" spans="1:30" x14ac:dyDescent="0.2">
      <c r="A4837" s="44" t="str">
        <f t="shared" si="397"/>
        <v>US Crude Financial</v>
      </c>
      <c r="B4837" s="44" t="str">
        <f t="shared" si="398"/>
        <v>US</v>
      </c>
      <c r="C4837" s="44" t="str">
        <f t="shared" si="399"/>
        <v>Crude</v>
      </c>
      <c r="D4837" s="44" t="str">
        <f t="shared" si="400"/>
        <v>Financial</v>
      </c>
      <c r="E4837" s="44">
        <f>IF(VLOOKUP(S4837,'DD-Lookup'!$J$6:$L$50,3,FALSE)="Monthly",(YEAR(AC4837)-YEAR(AB4837))*12+MONTH(AC4837)-MONTH(AB4837)+1,(AC4837-AB4837+1))</f>
        <v>1</v>
      </c>
      <c r="F4837" s="225">
        <f t="shared" si="401"/>
        <v>50000</v>
      </c>
      <c r="G4837" s="214">
        <v>1250363</v>
      </c>
      <c r="H4837" s="210">
        <v>37026.654907407406</v>
      </c>
      <c r="I4837" t="s">
        <v>3045</v>
      </c>
      <c r="M4837" t="s">
        <v>4216</v>
      </c>
      <c r="N4837" t="s">
        <v>3046</v>
      </c>
      <c r="O4837" t="s">
        <v>3047</v>
      </c>
      <c r="P4837" s="211">
        <v>50000</v>
      </c>
      <c r="S4837" t="s">
        <v>3802</v>
      </c>
      <c r="T4837" t="s">
        <v>2685</v>
      </c>
      <c r="U4837" s="213">
        <v>29.02</v>
      </c>
      <c r="V4837" t="s">
        <v>1520</v>
      </c>
      <c r="W4837" t="s">
        <v>3049</v>
      </c>
      <c r="X4837" t="s">
        <v>3050</v>
      </c>
      <c r="Y4837" t="s">
        <v>2803</v>
      </c>
      <c r="Z4837" t="s">
        <v>4117</v>
      </c>
      <c r="AA4837" t="s">
        <v>927</v>
      </c>
      <c r="AB4837" s="210">
        <v>37043</v>
      </c>
      <c r="AC4837" s="210">
        <v>37072</v>
      </c>
    </row>
    <row r="4838" spans="1:30" x14ac:dyDescent="0.2">
      <c r="A4838" s="44" t="str">
        <f t="shared" si="397"/>
        <v>US Crude Financial</v>
      </c>
      <c r="B4838" s="44" t="str">
        <f t="shared" si="398"/>
        <v>US</v>
      </c>
      <c r="C4838" s="44" t="str">
        <f t="shared" si="399"/>
        <v>Crude</v>
      </c>
      <c r="D4838" s="44" t="str">
        <f t="shared" si="400"/>
        <v>Financial</v>
      </c>
      <c r="E4838" s="44">
        <f>IF(VLOOKUP(S4838,'DD-Lookup'!$J$6:$L$50,3,FALSE)="Monthly",(YEAR(AC4838)-YEAR(AB4838))*12+MONTH(AC4838)-MONTH(AB4838)+1,(AC4838-AB4838+1))</f>
        <v>1</v>
      </c>
      <c r="F4838" s="225">
        <f t="shared" si="401"/>
        <v>50000</v>
      </c>
      <c r="G4838" s="214">
        <v>1250364</v>
      </c>
      <c r="H4838" s="210">
        <v>37026.654953703706</v>
      </c>
      <c r="I4838" t="s">
        <v>3246</v>
      </c>
      <c r="M4838" t="s">
        <v>4216</v>
      </c>
      <c r="N4838" t="s">
        <v>3046</v>
      </c>
      <c r="O4838" t="s">
        <v>3494</v>
      </c>
      <c r="P4838" s="211">
        <v>50000</v>
      </c>
      <c r="S4838" t="s">
        <v>3802</v>
      </c>
      <c r="T4838" t="s">
        <v>2685</v>
      </c>
      <c r="U4838" s="213">
        <v>28.98</v>
      </c>
      <c r="V4838" t="s">
        <v>1657</v>
      </c>
      <c r="W4838" t="s">
        <v>3049</v>
      </c>
      <c r="X4838" t="s">
        <v>3496</v>
      </c>
      <c r="Y4838" t="s">
        <v>2803</v>
      </c>
      <c r="Z4838" t="s">
        <v>4117</v>
      </c>
      <c r="AA4838" t="s">
        <v>928</v>
      </c>
      <c r="AB4838" s="210">
        <v>37043</v>
      </c>
      <c r="AC4838" s="210">
        <v>37072</v>
      </c>
    </row>
    <row r="4839" spans="1:30" x14ac:dyDescent="0.2">
      <c r="A4839" s="44" t="str">
        <f t="shared" si="397"/>
        <v>US Crude Financial</v>
      </c>
      <c r="B4839" s="44" t="str">
        <f t="shared" si="398"/>
        <v>US</v>
      </c>
      <c r="C4839" s="44" t="str">
        <f t="shared" si="399"/>
        <v>Crude</v>
      </c>
      <c r="D4839" s="44" t="str">
        <f t="shared" si="400"/>
        <v>Financial</v>
      </c>
      <c r="E4839" s="44">
        <f>IF(VLOOKUP(S4839,'DD-Lookup'!$J$6:$L$50,3,FALSE)="Monthly",(YEAR(AC4839)-YEAR(AB4839))*12+MONTH(AC4839)-MONTH(AB4839)+1,(AC4839-AB4839+1))</f>
        <v>1</v>
      </c>
      <c r="F4839" s="225">
        <f t="shared" si="401"/>
        <v>50000</v>
      </c>
      <c r="G4839" s="214">
        <v>1250365</v>
      </c>
      <c r="H4839" s="210">
        <v>37026.654976851853</v>
      </c>
      <c r="I4839" t="s">
        <v>3045</v>
      </c>
      <c r="M4839" t="s">
        <v>4216</v>
      </c>
      <c r="N4839" t="s">
        <v>3046</v>
      </c>
      <c r="O4839" t="s">
        <v>3047</v>
      </c>
      <c r="P4839" s="211">
        <v>50000</v>
      </c>
      <c r="S4839" t="s">
        <v>3802</v>
      </c>
      <c r="T4839" t="s">
        <v>2685</v>
      </c>
      <c r="U4839" s="213">
        <v>28.94</v>
      </c>
      <c r="V4839" t="s">
        <v>3383</v>
      </c>
      <c r="W4839" t="s">
        <v>3049</v>
      </c>
      <c r="X4839" t="s">
        <v>3050</v>
      </c>
      <c r="Y4839" t="s">
        <v>2803</v>
      </c>
      <c r="Z4839" t="s">
        <v>4117</v>
      </c>
      <c r="AA4839" t="s">
        <v>929</v>
      </c>
      <c r="AB4839" s="210">
        <v>37043</v>
      </c>
      <c r="AC4839" s="210">
        <v>37072</v>
      </c>
    </row>
    <row r="4840" spans="1:30" x14ac:dyDescent="0.2">
      <c r="A4840" s="44" t="str">
        <f t="shared" si="397"/>
        <v>US Crude Financial</v>
      </c>
      <c r="B4840" s="44" t="str">
        <f t="shared" si="398"/>
        <v>US</v>
      </c>
      <c r="C4840" s="44" t="str">
        <f t="shared" si="399"/>
        <v>Crude</v>
      </c>
      <c r="D4840" s="44" t="str">
        <f t="shared" si="400"/>
        <v>Financial</v>
      </c>
      <c r="E4840" s="44">
        <f>IF(VLOOKUP(S4840,'DD-Lookup'!$J$6:$L$50,3,FALSE)="Monthly",(YEAR(AC4840)-YEAR(AB4840))*12+MONTH(AC4840)-MONTH(AB4840)+1,(AC4840-AB4840+1))</f>
        <v>1</v>
      </c>
      <c r="F4840" s="225">
        <f t="shared" si="401"/>
        <v>50000</v>
      </c>
      <c r="G4840" s="214">
        <v>1250366</v>
      </c>
      <c r="H4840" s="210">
        <v>37026.655023148145</v>
      </c>
      <c r="I4840" t="s">
        <v>2623</v>
      </c>
      <c r="M4840" t="s">
        <v>4216</v>
      </c>
      <c r="N4840" t="s">
        <v>3046</v>
      </c>
      <c r="O4840" t="s">
        <v>3494</v>
      </c>
      <c r="P4840" s="211">
        <v>50000</v>
      </c>
      <c r="S4840" t="s">
        <v>3802</v>
      </c>
      <c r="T4840" t="s">
        <v>2685</v>
      </c>
      <c r="U4840" s="213">
        <v>28.9</v>
      </c>
      <c r="V4840" t="s">
        <v>1764</v>
      </c>
      <c r="W4840" t="s">
        <v>3049</v>
      </c>
      <c r="X4840" t="s">
        <v>3496</v>
      </c>
      <c r="Y4840" t="s">
        <v>2803</v>
      </c>
      <c r="Z4840" t="s">
        <v>4117</v>
      </c>
      <c r="AA4840" t="s">
        <v>930</v>
      </c>
      <c r="AB4840" s="210">
        <v>37043</v>
      </c>
      <c r="AC4840" s="210">
        <v>37072</v>
      </c>
    </row>
    <row r="4841" spans="1:30" x14ac:dyDescent="0.2">
      <c r="A4841" s="44" t="str">
        <f t="shared" si="397"/>
        <v>US Crude Financial</v>
      </c>
      <c r="B4841" s="44" t="str">
        <f t="shared" si="398"/>
        <v>US</v>
      </c>
      <c r="C4841" s="44" t="str">
        <f t="shared" si="399"/>
        <v>Crude</v>
      </c>
      <c r="D4841" s="44" t="str">
        <f t="shared" si="400"/>
        <v>Financial</v>
      </c>
      <c r="E4841" s="44">
        <f>IF(VLOOKUP(S4841,'DD-Lookup'!$J$6:$L$50,3,FALSE)="Monthly",(YEAR(AC4841)-YEAR(AB4841))*12+MONTH(AC4841)-MONTH(AB4841)+1,(AC4841-AB4841+1))</f>
        <v>1</v>
      </c>
      <c r="F4841" s="225">
        <f t="shared" si="401"/>
        <v>50000</v>
      </c>
      <c r="G4841" s="214">
        <v>1250367</v>
      </c>
      <c r="H4841" s="210">
        <v>37026.655057870368</v>
      </c>
      <c r="I4841" t="s">
        <v>3045</v>
      </c>
      <c r="M4841" t="s">
        <v>4216</v>
      </c>
      <c r="N4841" t="s">
        <v>3046</v>
      </c>
      <c r="O4841" t="s">
        <v>3047</v>
      </c>
      <c r="P4841" s="211">
        <v>50000</v>
      </c>
      <c r="S4841" t="s">
        <v>3802</v>
      </c>
      <c r="T4841" t="s">
        <v>2685</v>
      </c>
      <c r="U4841" s="213">
        <v>28.86</v>
      </c>
      <c r="V4841" t="s">
        <v>3383</v>
      </c>
      <c r="W4841" t="s">
        <v>3049</v>
      </c>
      <c r="X4841" t="s">
        <v>3050</v>
      </c>
      <c r="Y4841" t="s">
        <v>2803</v>
      </c>
      <c r="Z4841" t="s">
        <v>4117</v>
      </c>
      <c r="AA4841" t="s">
        <v>931</v>
      </c>
      <c r="AB4841" s="210">
        <v>37043</v>
      </c>
      <c r="AC4841" s="210">
        <v>37072</v>
      </c>
    </row>
    <row r="4842" spans="1:30" x14ac:dyDescent="0.2">
      <c r="A4842" s="44" t="str">
        <f t="shared" si="397"/>
        <v>US Natural Gas Financial</v>
      </c>
      <c r="B4842" s="44" t="str">
        <f t="shared" si="398"/>
        <v>US</v>
      </c>
      <c r="C4842" s="44" t="str">
        <f t="shared" si="399"/>
        <v>Natural Gas</v>
      </c>
      <c r="D4842" s="44" t="str">
        <f t="shared" si="400"/>
        <v>Financial</v>
      </c>
      <c r="E4842" s="44">
        <f>IF(VLOOKUP(S4842,'DD-Lookup'!$J$6:$L$50,3,FALSE)="Monthly",(YEAR(AC4842)-YEAR(AB4842))*12+MONTH(AC4842)-MONTH(AB4842)+1,(AC4842-AB4842+1))</f>
        <v>30</v>
      </c>
      <c r="F4842" s="225">
        <f t="shared" si="401"/>
        <v>300000</v>
      </c>
      <c r="G4842" s="214">
        <v>1250369</v>
      </c>
      <c r="H4842" s="210">
        <v>37026.655138888891</v>
      </c>
      <c r="I4842" t="s">
        <v>1630</v>
      </c>
      <c r="M4842" t="s">
        <v>3795</v>
      </c>
      <c r="N4842" t="s">
        <v>3247</v>
      </c>
      <c r="O4842" t="s">
        <v>3248</v>
      </c>
      <c r="P4842" s="211">
        <v>10000</v>
      </c>
      <c r="S4842" t="s">
        <v>3796</v>
      </c>
      <c r="T4842" t="s">
        <v>2685</v>
      </c>
      <c r="U4842" s="213">
        <v>4.68</v>
      </c>
      <c r="V4842" t="s">
        <v>1631</v>
      </c>
      <c r="W4842" t="s">
        <v>3975</v>
      </c>
      <c r="X4842" t="s">
        <v>3250</v>
      </c>
      <c r="Y4842" t="s">
        <v>2803</v>
      </c>
      <c r="Z4842" t="s">
        <v>4117</v>
      </c>
      <c r="AA4842" t="s">
        <v>932</v>
      </c>
      <c r="AB4842" s="210">
        <v>37043.875</v>
      </c>
      <c r="AC4842" s="210">
        <v>37072.875</v>
      </c>
      <c r="AD4842">
        <f>(AC4842-AB4842+1)*SUM(P4842:Q4842)</f>
        <v>300000</v>
      </c>
    </row>
    <row r="4843" spans="1:30" x14ac:dyDescent="0.2">
      <c r="A4843" s="44" t="str">
        <f t="shared" si="397"/>
        <v>US Crude Financial</v>
      </c>
      <c r="B4843" s="44" t="str">
        <f t="shared" si="398"/>
        <v>US</v>
      </c>
      <c r="C4843" s="44" t="str">
        <f t="shared" si="399"/>
        <v>Crude</v>
      </c>
      <c r="D4843" s="44" t="str">
        <f t="shared" si="400"/>
        <v>Financial</v>
      </c>
      <c r="E4843" s="44">
        <f>IF(VLOOKUP(S4843,'DD-Lookup'!$J$6:$L$50,3,FALSE)="Monthly",(YEAR(AC4843)-YEAR(AB4843))*12+MONTH(AC4843)-MONTH(AB4843)+1,(AC4843-AB4843+1))</f>
        <v>1</v>
      </c>
      <c r="F4843" s="225">
        <f t="shared" si="401"/>
        <v>50000</v>
      </c>
      <c r="G4843" s="214">
        <v>1250372</v>
      </c>
      <c r="H4843" s="210">
        <v>37026.655231481483</v>
      </c>
      <c r="I4843" t="s">
        <v>3212</v>
      </c>
      <c r="M4843" t="s">
        <v>4216</v>
      </c>
      <c r="N4843" t="s">
        <v>3046</v>
      </c>
      <c r="O4843" t="s">
        <v>3494</v>
      </c>
      <c r="P4843" s="211">
        <v>50000</v>
      </c>
      <c r="S4843" t="s">
        <v>3802</v>
      </c>
      <c r="T4843" t="s">
        <v>2685</v>
      </c>
      <c r="U4843" s="213">
        <v>28.74</v>
      </c>
      <c r="V4843" t="s">
        <v>1490</v>
      </c>
      <c r="W4843" t="s">
        <v>3049</v>
      </c>
      <c r="X4843" t="s">
        <v>3496</v>
      </c>
      <c r="Y4843" t="s">
        <v>2803</v>
      </c>
      <c r="Z4843" t="s">
        <v>4117</v>
      </c>
      <c r="AA4843" t="s">
        <v>933</v>
      </c>
      <c r="AB4843" s="210">
        <v>37043</v>
      </c>
      <c r="AC4843" s="210">
        <v>37072</v>
      </c>
    </row>
    <row r="4844" spans="1:30" x14ac:dyDescent="0.2">
      <c r="A4844" s="44" t="str">
        <f t="shared" si="397"/>
        <v>US Crude Financial</v>
      </c>
      <c r="B4844" s="44" t="str">
        <f t="shared" si="398"/>
        <v>US</v>
      </c>
      <c r="C4844" s="44" t="str">
        <f t="shared" si="399"/>
        <v>Crude</v>
      </c>
      <c r="D4844" s="44" t="str">
        <f t="shared" si="400"/>
        <v>Financial</v>
      </c>
      <c r="E4844" s="44">
        <f>IF(VLOOKUP(S4844,'DD-Lookup'!$J$6:$L$50,3,FALSE)="Monthly",(YEAR(AC4844)-YEAR(AB4844))*12+MONTH(AC4844)-MONTH(AB4844)+1,(AC4844-AB4844+1))</f>
        <v>1</v>
      </c>
      <c r="F4844" s="225">
        <f t="shared" si="401"/>
        <v>50000</v>
      </c>
      <c r="G4844" s="214">
        <v>1250373</v>
      </c>
      <c r="H4844" s="210">
        <v>37026.655300925922</v>
      </c>
      <c r="I4844" t="s">
        <v>3212</v>
      </c>
      <c r="M4844" t="s">
        <v>4216</v>
      </c>
      <c r="N4844" t="s">
        <v>3046</v>
      </c>
      <c r="O4844" t="s">
        <v>3494</v>
      </c>
      <c r="P4844" s="211">
        <v>50000</v>
      </c>
      <c r="S4844" t="s">
        <v>3802</v>
      </c>
      <c r="T4844" t="s">
        <v>2685</v>
      </c>
      <c r="U4844" s="213">
        <v>28.7</v>
      </c>
      <c r="V4844" t="s">
        <v>1490</v>
      </c>
      <c r="W4844" t="s">
        <v>3049</v>
      </c>
      <c r="X4844" t="s">
        <v>3496</v>
      </c>
      <c r="Y4844" t="s">
        <v>2803</v>
      </c>
      <c r="Z4844" t="s">
        <v>4117</v>
      </c>
      <c r="AA4844" t="s">
        <v>934</v>
      </c>
      <c r="AB4844" s="210">
        <v>37043</v>
      </c>
      <c r="AC4844" s="210">
        <v>37072</v>
      </c>
    </row>
    <row r="4845" spans="1:30" x14ac:dyDescent="0.2">
      <c r="A4845" s="44" t="str">
        <f t="shared" si="397"/>
        <v>US Natural Gas Financial</v>
      </c>
      <c r="B4845" s="44" t="str">
        <f t="shared" si="398"/>
        <v>US</v>
      </c>
      <c r="C4845" s="44" t="str">
        <f t="shared" si="399"/>
        <v>Natural Gas</v>
      </c>
      <c r="D4845" s="44" t="str">
        <f t="shared" si="400"/>
        <v>Financial</v>
      </c>
      <c r="E4845" s="44">
        <f>IF(VLOOKUP(S4845,'DD-Lookup'!$J$6:$L$50,3,FALSE)="Monthly",(YEAR(AC4845)-YEAR(AB4845))*12+MONTH(AC4845)-MONTH(AB4845)+1,(AC4845-AB4845+1))</f>
        <v>15</v>
      </c>
      <c r="F4845" s="225">
        <f t="shared" si="401"/>
        <v>75000</v>
      </c>
      <c r="G4845" s="214">
        <v>1250374</v>
      </c>
      <c r="H4845" s="210">
        <v>37026.655347222222</v>
      </c>
      <c r="I4845" t="s">
        <v>3093</v>
      </c>
      <c r="M4845" t="s">
        <v>3795</v>
      </c>
      <c r="N4845" t="s">
        <v>3247</v>
      </c>
      <c r="O4845" t="s">
        <v>135</v>
      </c>
      <c r="P4845" s="211">
        <v>5000</v>
      </c>
      <c r="S4845" t="s">
        <v>3796</v>
      </c>
      <c r="T4845" t="s">
        <v>2685</v>
      </c>
      <c r="U4845" s="213">
        <v>4.625</v>
      </c>
      <c r="V4845" t="s">
        <v>2301</v>
      </c>
      <c r="W4845" t="s">
        <v>3424</v>
      </c>
      <c r="X4845" t="s">
        <v>3425</v>
      </c>
      <c r="Y4845" t="s">
        <v>2803</v>
      </c>
      <c r="Z4845" t="s">
        <v>4117</v>
      </c>
      <c r="AA4845" t="s">
        <v>935</v>
      </c>
      <c r="AB4845" s="210">
        <v>37028.875</v>
      </c>
      <c r="AC4845" s="210">
        <v>37042.875</v>
      </c>
      <c r="AD4845">
        <f>(AC4845-AB4845+1)*SUM(P4845:Q4845)</f>
        <v>75000</v>
      </c>
    </row>
    <row r="4846" spans="1:30" x14ac:dyDescent="0.2">
      <c r="A4846" s="44" t="str">
        <f t="shared" si="397"/>
        <v>US Crude Financial</v>
      </c>
      <c r="B4846" s="44" t="str">
        <f t="shared" si="398"/>
        <v>US</v>
      </c>
      <c r="C4846" s="44" t="str">
        <f t="shared" si="399"/>
        <v>Crude</v>
      </c>
      <c r="D4846" s="44" t="str">
        <f t="shared" si="400"/>
        <v>Financial</v>
      </c>
      <c r="E4846" s="44">
        <f>IF(VLOOKUP(S4846,'DD-Lookup'!$J$6:$L$50,3,FALSE)="Monthly",(YEAR(AC4846)-YEAR(AB4846))*12+MONTH(AC4846)-MONTH(AB4846)+1,(AC4846-AB4846+1))</f>
        <v>1</v>
      </c>
      <c r="F4846" s="225">
        <f t="shared" si="401"/>
        <v>50000</v>
      </c>
      <c r="G4846" s="214">
        <v>1250376</v>
      </c>
      <c r="H4846" s="210">
        <v>37026.655381944445</v>
      </c>
      <c r="I4846" t="s">
        <v>3045</v>
      </c>
      <c r="M4846" t="s">
        <v>4216</v>
      </c>
      <c r="N4846" t="s">
        <v>3046</v>
      </c>
      <c r="O4846" t="s">
        <v>3047</v>
      </c>
      <c r="Q4846" s="211">
        <v>50000</v>
      </c>
      <c r="S4846" t="s">
        <v>3802</v>
      </c>
      <c r="T4846" t="s">
        <v>2685</v>
      </c>
      <c r="U4846" s="213">
        <v>28.68</v>
      </c>
      <c r="V4846" t="s">
        <v>3575</v>
      </c>
      <c r="W4846" t="s">
        <v>3049</v>
      </c>
      <c r="X4846" t="s">
        <v>3050</v>
      </c>
      <c r="Y4846" t="s">
        <v>2803</v>
      </c>
      <c r="Z4846" t="s">
        <v>4117</v>
      </c>
      <c r="AA4846" t="s">
        <v>936</v>
      </c>
      <c r="AB4846" s="210">
        <v>37043</v>
      </c>
      <c r="AC4846" s="210">
        <v>37072</v>
      </c>
    </row>
    <row r="4847" spans="1:30" x14ac:dyDescent="0.2">
      <c r="A4847" s="44" t="str">
        <f t="shared" si="397"/>
        <v>US Natural Gas Financial</v>
      </c>
      <c r="B4847" s="44" t="str">
        <f t="shared" si="398"/>
        <v>US</v>
      </c>
      <c r="C4847" s="44" t="str">
        <f t="shared" si="399"/>
        <v>Natural Gas</v>
      </c>
      <c r="D4847" s="44" t="str">
        <f t="shared" si="400"/>
        <v>Financial</v>
      </c>
      <c r="E4847" s="44">
        <f>IF(VLOOKUP(S4847,'DD-Lookup'!$J$6:$L$50,3,FALSE)="Monthly",(YEAR(AC4847)-YEAR(AB4847))*12+MONTH(AC4847)-MONTH(AB4847)+1,(AC4847-AB4847+1))</f>
        <v>30</v>
      </c>
      <c r="F4847" s="225">
        <f t="shared" si="401"/>
        <v>225000</v>
      </c>
      <c r="G4847" s="214">
        <v>1250378</v>
      </c>
      <c r="H4847" s="210">
        <v>37026.655509259261</v>
      </c>
      <c r="I4847" t="s">
        <v>1262</v>
      </c>
      <c r="M4847" t="s">
        <v>3795</v>
      </c>
      <c r="N4847" t="s">
        <v>3247</v>
      </c>
      <c r="O4847" t="s">
        <v>3559</v>
      </c>
      <c r="Q4847" s="211">
        <v>7500</v>
      </c>
      <c r="S4847" t="s">
        <v>3796</v>
      </c>
      <c r="T4847" t="s">
        <v>2685</v>
      </c>
      <c r="U4847" s="213">
        <v>4.68</v>
      </c>
      <c r="V4847" t="s">
        <v>1655</v>
      </c>
      <c r="W4847" t="s">
        <v>3975</v>
      </c>
      <c r="X4847" t="s">
        <v>3250</v>
      </c>
      <c r="Y4847" t="s">
        <v>2803</v>
      </c>
      <c r="Z4847" t="s">
        <v>4117</v>
      </c>
      <c r="AA4847" t="s">
        <v>937</v>
      </c>
      <c r="AB4847" s="210">
        <v>37043.915972222225</v>
      </c>
      <c r="AC4847" s="210">
        <v>37072.915972222225</v>
      </c>
      <c r="AD4847">
        <f>(AC4847-AB4847+1)*SUM(P4847:Q4847)</f>
        <v>225000</v>
      </c>
    </row>
    <row r="4848" spans="1:30" x14ac:dyDescent="0.2">
      <c r="A4848" s="44" t="str">
        <f t="shared" si="397"/>
        <v>US Crude Financial</v>
      </c>
      <c r="B4848" s="44" t="str">
        <f t="shared" si="398"/>
        <v>US</v>
      </c>
      <c r="C4848" s="44" t="str">
        <f t="shared" si="399"/>
        <v>Crude</v>
      </c>
      <c r="D4848" s="44" t="str">
        <f t="shared" si="400"/>
        <v>Financial</v>
      </c>
      <c r="E4848" s="44">
        <f>IF(VLOOKUP(S4848,'DD-Lookup'!$J$6:$L$50,3,FALSE)="Monthly",(YEAR(AC4848)-YEAR(AB4848))*12+MONTH(AC4848)-MONTH(AB4848)+1,(AC4848-AB4848+1))</f>
        <v>1</v>
      </c>
      <c r="F4848" s="225">
        <f t="shared" si="401"/>
        <v>50000</v>
      </c>
      <c r="G4848" s="214">
        <v>1250380</v>
      </c>
      <c r="H4848" s="210">
        <v>37026.655543981484</v>
      </c>
      <c r="I4848" t="s">
        <v>3785</v>
      </c>
      <c r="M4848" t="s">
        <v>4216</v>
      </c>
      <c r="N4848" t="s">
        <v>3046</v>
      </c>
      <c r="O4848" t="s">
        <v>3047</v>
      </c>
      <c r="Q4848" s="211">
        <v>50000</v>
      </c>
      <c r="S4848" t="s">
        <v>3802</v>
      </c>
      <c r="T4848" t="s">
        <v>2685</v>
      </c>
      <c r="U4848" s="213">
        <v>28.76</v>
      </c>
      <c r="V4848" t="s">
        <v>762</v>
      </c>
      <c r="W4848" t="s">
        <v>3049</v>
      </c>
      <c r="X4848" t="s">
        <v>3050</v>
      </c>
      <c r="Y4848" t="s">
        <v>2803</v>
      </c>
      <c r="Z4848" t="s">
        <v>4117</v>
      </c>
      <c r="AA4848" t="s">
        <v>938</v>
      </c>
      <c r="AB4848" s="210">
        <v>37043</v>
      </c>
      <c r="AC4848" s="210">
        <v>37072</v>
      </c>
    </row>
    <row r="4849" spans="1:30" x14ac:dyDescent="0.2">
      <c r="A4849" s="44" t="str">
        <f t="shared" si="397"/>
        <v>US Natural Gas Financial</v>
      </c>
      <c r="B4849" s="44" t="str">
        <f t="shared" si="398"/>
        <v>US</v>
      </c>
      <c r="C4849" s="44" t="str">
        <f t="shared" si="399"/>
        <v>Natural Gas</v>
      </c>
      <c r="D4849" s="44" t="str">
        <f t="shared" si="400"/>
        <v>Financial</v>
      </c>
      <c r="E4849" s="44">
        <f>IF(VLOOKUP(S4849,'DD-Lookup'!$J$6:$L$50,3,FALSE)="Monthly",(YEAR(AC4849)-YEAR(AB4849))*12+MONTH(AC4849)-MONTH(AB4849)+1,(AC4849-AB4849+1))</f>
        <v>30</v>
      </c>
      <c r="F4849" s="225">
        <f t="shared" si="401"/>
        <v>300000</v>
      </c>
      <c r="G4849" s="214">
        <v>1250381</v>
      </c>
      <c r="H4849" s="210">
        <v>37026.655555555553</v>
      </c>
      <c r="I4849" t="s">
        <v>3283</v>
      </c>
      <c r="M4849" t="s">
        <v>3795</v>
      </c>
      <c r="N4849" t="s">
        <v>3247</v>
      </c>
      <c r="O4849" t="s">
        <v>3248</v>
      </c>
      <c r="P4849" s="211">
        <v>10000</v>
      </c>
      <c r="S4849" t="s">
        <v>3796</v>
      </c>
      <c r="T4849" t="s">
        <v>2685</v>
      </c>
      <c r="U4849" s="213">
        <v>4.68</v>
      </c>
      <c r="V4849" t="s">
        <v>3284</v>
      </c>
      <c r="W4849" t="s">
        <v>3975</v>
      </c>
      <c r="X4849" t="s">
        <v>3250</v>
      </c>
      <c r="Y4849" t="s">
        <v>2803</v>
      </c>
      <c r="Z4849" t="s">
        <v>4117</v>
      </c>
      <c r="AA4849" t="s">
        <v>939</v>
      </c>
      <c r="AB4849" s="210">
        <v>37043.875</v>
      </c>
      <c r="AC4849" s="210">
        <v>37072.875</v>
      </c>
      <c r="AD4849">
        <f>(AC4849-AB4849+1)*SUM(P4849:Q4849)</f>
        <v>300000</v>
      </c>
    </row>
    <row r="4850" spans="1:30" x14ac:dyDescent="0.2">
      <c r="A4850" s="44" t="str">
        <f t="shared" si="397"/>
        <v>US Power Physical</v>
      </c>
      <c r="B4850" s="44" t="str">
        <f t="shared" si="398"/>
        <v>US</v>
      </c>
      <c r="C4850" s="44" t="str">
        <f t="shared" si="399"/>
        <v>Power</v>
      </c>
      <c r="D4850" s="44" t="str">
        <f t="shared" si="400"/>
        <v>Physical</v>
      </c>
      <c r="E4850" s="44">
        <f>IF(VLOOKUP(S4850,'DD-Lookup'!$J$6:$L$50,3,FALSE)="Monthly",(YEAR(AC4850)-YEAR(AB4850))*12+MONTH(AC4850)-MONTH(AB4850)+1,(AC4850-AB4850+1))</f>
        <v>30</v>
      </c>
      <c r="F4850" s="225">
        <f t="shared" si="401"/>
        <v>1500</v>
      </c>
      <c r="G4850" s="214">
        <v>1250382</v>
      </c>
      <c r="H4850" s="210">
        <v>37026.655590277776</v>
      </c>
      <c r="I4850" t="s">
        <v>3157</v>
      </c>
      <c r="M4850" t="s">
        <v>3886</v>
      </c>
      <c r="N4850" t="s">
        <v>3096</v>
      </c>
      <c r="O4850" t="s">
        <v>3298</v>
      </c>
      <c r="P4850" s="211">
        <v>50</v>
      </c>
      <c r="S4850" t="s">
        <v>3794</v>
      </c>
      <c r="T4850" t="s">
        <v>2685</v>
      </c>
      <c r="U4850" s="213">
        <v>65</v>
      </c>
      <c r="V4850" t="s">
        <v>467</v>
      </c>
      <c r="W4850" t="s">
        <v>3138</v>
      </c>
      <c r="X4850" t="s">
        <v>3179</v>
      </c>
      <c r="Y4850" t="s">
        <v>3074</v>
      </c>
      <c r="Z4850" t="s">
        <v>4112</v>
      </c>
      <c r="AA4850">
        <v>611998.1</v>
      </c>
      <c r="AB4850" s="210">
        <v>37043.591666666667</v>
      </c>
      <c r="AC4850" s="210">
        <v>37072.591666666667</v>
      </c>
    </row>
    <row r="4851" spans="1:30" x14ac:dyDescent="0.2">
      <c r="A4851" s="44" t="str">
        <f t="shared" si="397"/>
        <v>US Crude Financial</v>
      </c>
      <c r="B4851" s="44" t="str">
        <f t="shared" si="398"/>
        <v>US</v>
      </c>
      <c r="C4851" s="44" t="str">
        <f t="shared" si="399"/>
        <v>Crude</v>
      </c>
      <c r="D4851" s="44" t="str">
        <f t="shared" si="400"/>
        <v>Financial</v>
      </c>
      <c r="E4851" s="44">
        <f>IF(VLOOKUP(S4851,'DD-Lookup'!$J$6:$L$50,3,FALSE)="Monthly",(YEAR(AC4851)-YEAR(AB4851))*12+MONTH(AC4851)-MONTH(AB4851)+1,(AC4851-AB4851+1))</f>
        <v>1</v>
      </c>
      <c r="F4851" s="225">
        <f t="shared" si="401"/>
        <v>50000</v>
      </c>
      <c r="G4851" s="214">
        <v>1250383</v>
      </c>
      <c r="H4851" s="210">
        <v>37026.655613425923</v>
      </c>
      <c r="I4851" t="s">
        <v>3785</v>
      </c>
      <c r="M4851" t="s">
        <v>4216</v>
      </c>
      <c r="N4851" t="s">
        <v>3046</v>
      </c>
      <c r="O4851" t="s">
        <v>3047</v>
      </c>
      <c r="Q4851" s="211">
        <v>50000</v>
      </c>
      <c r="S4851" t="s">
        <v>3802</v>
      </c>
      <c r="T4851" t="s">
        <v>2685</v>
      </c>
      <c r="U4851" s="213">
        <v>28.8</v>
      </c>
      <c r="V4851" t="s">
        <v>762</v>
      </c>
      <c r="W4851" t="s">
        <v>3049</v>
      </c>
      <c r="X4851" t="s">
        <v>3050</v>
      </c>
      <c r="Y4851" t="s">
        <v>2803</v>
      </c>
      <c r="Z4851" t="s">
        <v>4117</v>
      </c>
      <c r="AA4851" t="s">
        <v>940</v>
      </c>
      <c r="AB4851" s="210">
        <v>37043</v>
      </c>
      <c r="AC4851" s="210">
        <v>37072</v>
      </c>
    </row>
    <row r="4852" spans="1:30" x14ac:dyDescent="0.2">
      <c r="A4852" s="44" t="str">
        <f t="shared" si="397"/>
        <v>US Power Physical</v>
      </c>
      <c r="B4852" s="44" t="str">
        <f t="shared" si="398"/>
        <v>US</v>
      </c>
      <c r="C4852" s="44" t="str">
        <f t="shared" si="399"/>
        <v>Power</v>
      </c>
      <c r="D4852" s="44" t="str">
        <f t="shared" si="400"/>
        <v>Physical</v>
      </c>
      <c r="E4852" s="44">
        <f>IF(VLOOKUP(S4852,'DD-Lookup'!$J$6:$L$50,3,FALSE)="Monthly",(YEAR(AC4852)-YEAR(AB4852))*12+MONTH(AC4852)-MONTH(AB4852)+1,(AC4852-AB4852+1))</f>
        <v>62</v>
      </c>
      <c r="F4852" s="225">
        <f t="shared" si="401"/>
        <v>3100</v>
      </c>
      <c r="G4852" s="214">
        <v>1250385</v>
      </c>
      <c r="H4852" s="210">
        <v>37026.655740740738</v>
      </c>
      <c r="I4852" t="s">
        <v>3086</v>
      </c>
      <c r="M4852" t="s">
        <v>3886</v>
      </c>
      <c r="N4852" t="s">
        <v>3096</v>
      </c>
      <c r="O4852" t="s">
        <v>504</v>
      </c>
      <c r="Q4852" s="211">
        <v>50</v>
      </c>
      <c r="S4852" t="s">
        <v>3794</v>
      </c>
      <c r="T4852" t="s">
        <v>2685</v>
      </c>
      <c r="U4852" s="213">
        <v>102</v>
      </c>
      <c r="V4852" t="s">
        <v>3481</v>
      </c>
      <c r="W4852" t="s">
        <v>3143</v>
      </c>
      <c r="X4852" t="s">
        <v>3144</v>
      </c>
      <c r="Y4852" t="s">
        <v>3074</v>
      </c>
      <c r="Z4852" t="s">
        <v>4112</v>
      </c>
      <c r="AA4852">
        <v>611999.1</v>
      </c>
      <c r="AB4852" s="210">
        <v>37073.71597222222</v>
      </c>
      <c r="AC4852" s="210">
        <v>37134.71597222222</v>
      </c>
    </row>
    <row r="4853" spans="1:30" x14ac:dyDescent="0.2">
      <c r="A4853" s="44" t="str">
        <f t="shared" si="397"/>
        <v>US Crude Financial</v>
      </c>
      <c r="B4853" s="44" t="str">
        <f t="shared" si="398"/>
        <v>US</v>
      </c>
      <c r="C4853" s="44" t="str">
        <f t="shared" si="399"/>
        <v>Crude</v>
      </c>
      <c r="D4853" s="44" t="str">
        <f t="shared" si="400"/>
        <v>Financial</v>
      </c>
      <c r="E4853" s="44">
        <f>IF(VLOOKUP(S4853,'DD-Lookup'!$J$6:$L$50,3,FALSE)="Monthly",(YEAR(AC4853)-YEAR(AB4853))*12+MONTH(AC4853)-MONTH(AB4853)+1,(AC4853-AB4853+1))</f>
        <v>1</v>
      </c>
      <c r="F4853" s="225">
        <f t="shared" si="401"/>
        <v>50000</v>
      </c>
      <c r="G4853" s="214">
        <v>1250387</v>
      </c>
      <c r="H4853" s="210">
        <v>37026.656099537038</v>
      </c>
      <c r="I4853" t="s">
        <v>3785</v>
      </c>
      <c r="M4853" t="s">
        <v>4216</v>
      </c>
      <c r="N4853" t="s">
        <v>3046</v>
      </c>
      <c r="O4853" t="s">
        <v>3047</v>
      </c>
      <c r="Q4853" s="211">
        <v>50000</v>
      </c>
      <c r="S4853" t="s">
        <v>3802</v>
      </c>
      <c r="T4853" t="s">
        <v>2685</v>
      </c>
      <c r="U4853" s="213">
        <v>28.84</v>
      </c>
      <c r="V4853" t="s">
        <v>919</v>
      </c>
      <c r="W4853" t="s">
        <v>3049</v>
      </c>
      <c r="X4853" t="s">
        <v>3050</v>
      </c>
      <c r="Y4853" t="s">
        <v>2803</v>
      </c>
      <c r="Z4853" t="s">
        <v>4117</v>
      </c>
      <c r="AA4853" t="s">
        <v>941</v>
      </c>
      <c r="AB4853" s="210">
        <v>37043</v>
      </c>
      <c r="AC4853" s="210">
        <v>37072</v>
      </c>
    </row>
    <row r="4854" spans="1:30" x14ac:dyDescent="0.2">
      <c r="A4854" s="44" t="str">
        <f t="shared" si="397"/>
        <v>US Natural Gas Financial</v>
      </c>
      <c r="B4854" s="44" t="str">
        <f t="shared" si="398"/>
        <v>US</v>
      </c>
      <c r="C4854" s="44" t="str">
        <f t="shared" si="399"/>
        <v>Natural Gas</v>
      </c>
      <c r="D4854" s="44" t="str">
        <f t="shared" si="400"/>
        <v>Financial</v>
      </c>
      <c r="E4854" s="44">
        <f>IF(VLOOKUP(S4854,'DD-Lookup'!$J$6:$L$50,3,FALSE)="Monthly",(YEAR(AC4854)-YEAR(AB4854))*12+MONTH(AC4854)-MONTH(AB4854)+1,(AC4854-AB4854+1))</f>
        <v>15</v>
      </c>
      <c r="F4854" s="225">
        <f t="shared" si="401"/>
        <v>75000</v>
      </c>
      <c r="G4854" s="214">
        <v>1250388</v>
      </c>
      <c r="H4854" s="210">
        <v>37026.656261574077</v>
      </c>
      <c r="I4854" t="s">
        <v>3674</v>
      </c>
      <c r="M4854" t="s">
        <v>3795</v>
      </c>
      <c r="N4854" t="s">
        <v>3247</v>
      </c>
      <c r="O4854" t="s">
        <v>135</v>
      </c>
      <c r="Q4854" s="211">
        <v>5000</v>
      </c>
      <c r="S4854" t="s">
        <v>3796</v>
      </c>
      <c r="T4854" t="s">
        <v>2685</v>
      </c>
      <c r="U4854" s="213">
        <v>4.625</v>
      </c>
      <c r="V4854" t="s">
        <v>942</v>
      </c>
      <c r="W4854" t="s">
        <v>3424</v>
      </c>
      <c r="X4854" t="s">
        <v>3425</v>
      </c>
      <c r="Y4854" t="s">
        <v>2803</v>
      </c>
      <c r="Z4854" t="s">
        <v>4117</v>
      </c>
      <c r="AA4854" t="s">
        <v>943</v>
      </c>
      <c r="AB4854" s="210">
        <v>37028.875</v>
      </c>
      <c r="AC4854" s="210">
        <v>37042.875</v>
      </c>
      <c r="AD4854">
        <f>(AC4854-AB4854+1)*SUM(P4854:Q4854)</f>
        <v>75000</v>
      </c>
    </row>
    <row r="4855" spans="1:30" x14ac:dyDescent="0.2">
      <c r="A4855" s="44" t="str">
        <f t="shared" si="397"/>
        <v>US Natural Gas Financial</v>
      </c>
      <c r="B4855" s="44" t="str">
        <f t="shared" si="398"/>
        <v>US</v>
      </c>
      <c r="C4855" s="44" t="str">
        <f t="shared" si="399"/>
        <v>Natural Gas</v>
      </c>
      <c r="D4855" s="44" t="str">
        <f t="shared" si="400"/>
        <v>Financial</v>
      </c>
      <c r="E4855" s="44">
        <f>IF(VLOOKUP(S4855,'DD-Lookup'!$J$6:$L$50,3,FALSE)="Monthly",(YEAR(AC4855)-YEAR(AB4855))*12+MONTH(AC4855)-MONTH(AB4855)+1,(AC4855-AB4855+1))</f>
        <v>30</v>
      </c>
      <c r="F4855" s="225">
        <f t="shared" si="401"/>
        <v>300000</v>
      </c>
      <c r="G4855" s="214">
        <v>1250389</v>
      </c>
      <c r="H4855" s="210">
        <v>37026.656354166669</v>
      </c>
      <c r="I4855" t="s">
        <v>4237</v>
      </c>
      <c r="M4855" t="s">
        <v>3795</v>
      </c>
      <c r="N4855" t="s">
        <v>3247</v>
      </c>
      <c r="O4855" t="s">
        <v>3248</v>
      </c>
      <c r="Q4855" s="211">
        <v>10000</v>
      </c>
      <c r="S4855" t="s">
        <v>3796</v>
      </c>
      <c r="T4855" t="s">
        <v>2685</v>
      </c>
      <c r="U4855" s="213">
        <v>4.6849999999999996</v>
      </c>
      <c r="V4855" t="s">
        <v>3546</v>
      </c>
      <c r="W4855" t="s">
        <v>3975</v>
      </c>
      <c r="X4855" t="s">
        <v>3250</v>
      </c>
      <c r="Y4855" t="s">
        <v>2803</v>
      </c>
      <c r="Z4855" t="s">
        <v>4117</v>
      </c>
      <c r="AA4855" t="s">
        <v>944</v>
      </c>
      <c r="AB4855" s="210">
        <v>37043.875</v>
      </c>
      <c r="AC4855" s="210">
        <v>37072.875</v>
      </c>
      <c r="AD4855">
        <f>(AC4855-AB4855+1)*SUM(P4855:Q4855)</f>
        <v>300000</v>
      </c>
    </row>
    <row r="4856" spans="1:30" x14ac:dyDescent="0.2">
      <c r="A4856" s="44" t="str">
        <f t="shared" si="397"/>
        <v>US Crude Financial</v>
      </c>
      <c r="B4856" s="44" t="str">
        <f t="shared" si="398"/>
        <v>US</v>
      </c>
      <c r="C4856" s="44" t="str">
        <f t="shared" si="399"/>
        <v>Crude</v>
      </c>
      <c r="D4856" s="44" t="str">
        <f t="shared" si="400"/>
        <v>Financial</v>
      </c>
      <c r="E4856" s="44">
        <f>IF(VLOOKUP(S4856,'DD-Lookup'!$J$6:$L$50,3,FALSE)="Monthly",(YEAR(AC4856)-YEAR(AB4856))*12+MONTH(AC4856)-MONTH(AB4856)+1,(AC4856-AB4856+1))</f>
        <v>1</v>
      </c>
      <c r="F4856" s="225">
        <f t="shared" si="401"/>
        <v>50000</v>
      </c>
      <c r="G4856" s="214">
        <v>1250390</v>
      </c>
      <c r="H4856" s="210">
        <v>37026.656377314815</v>
      </c>
      <c r="I4856" t="s">
        <v>3045</v>
      </c>
      <c r="M4856" t="s">
        <v>4216</v>
      </c>
      <c r="N4856" t="s">
        <v>3046</v>
      </c>
      <c r="O4856" t="s">
        <v>3047</v>
      </c>
      <c r="Q4856" s="211">
        <v>50000</v>
      </c>
      <c r="S4856" t="s">
        <v>3802</v>
      </c>
      <c r="T4856" t="s">
        <v>2685</v>
      </c>
      <c r="U4856" s="213">
        <v>28.88</v>
      </c>
      <c r="V4856" t="s">
        <v>3383</v>
      </c>
      <c r="W4856" t="s">
        <v>3049</v>
      </c>
      <c r="X4856" t="s">
        <v>3050</v>
      </c>
      <c r="Y4856" t="s">
        <v>2803</v>
      </c>
      <c r="Z4856" t="s">
        <v>4117</v>
      </c>
      <c r="AA4856" t="s">
        <v>945</v>
      </c>
      <c r="AB4856" s="210">
        <v>37043</v>
      </c>
      <c r="AC4856" s="210">
        <v>37072</v>
      </c>
    </row>
    <row r="4857" spans="1:30" x14ac:dyDescent="0.2">
      <c r="A4857" s="44" t="str">
        <f t="shared" si="397"/>
        <v>US Natural Gas Financial</v>
      </c>
      <c r="B4857" s="44" t="str">
        <f t="shared" si="398"/>
        <v>US</v>
      </c>
      <c r="C4857" s="44" t="str">
        <f t="shared" si="399"/>
        <v>Natural Gas</v>
      </c>
      <c r="D4857" s="44" t="str">
        <f t="shared" si="400"/>
        <v>Financial</v>
      </c>
      <c r="E4857" s="44">
        <f>IF(VLOOKUP(S4857,'DD-Lookup'!$J$6:$L$50,3,FALSE)="Monthly",(YEAR(AC4857)-YEAR(AB4857))*12+MONTH(AC4857)-MONTH(AB4857)+1,(AC4857-AB4857+1))</f>
        <v>153</v>
      </c>
      <c r="F4857" s="225">
        <f t="shared" si="401"/>
        <v>765000</v>
      </c>
      <c r="G4857" s="214">
        <v>1250391</v>
      </c>
      <c r="H4857" s="210">
        <v>37026.656446759262</v>
      </c>
      <c r="I4857" t="s">
        <v>4237</v>
      </c>
      <c r="M4857" t="s">
        <v>3795</v>
      </c>
      <c r="N4857" t="s">
        <v>3247</v>
      </c>
      <c r="O4857" t="s">
        <v>3430</v>
      </c>
      <c r="Q4857" s="211">
        <v>5000</v>
      </c>
      <c r="S4857" t="s">
        <v>3796</v>
      </c>
      <c r="T4857" t="s">
        <v>2685</v>
      </c>
      <c r="U4857" s="213">
        <v>4.79</v>
      </c>
      <c r="V4857" t="s">
        <v>3546</v>
      </c>
      <c r="W4857" t="s">
        <v>3975</v>
      </c>
      <c r="X4857" t="s">
        <v>3250</v>
      </c>
      <c r="Y4857" t="s">
        <v>2803</v>
      </c>
      <c r="Z4857" t="s">
        <v>4117</v>
      </c>
      <c r="AA4857" t="s">
        <v>946</v>
      </c>
      <c r="AB4857" s="210">
        <v>37043</v>
      </c>
      <c r="AC4857" s="210">
        <v>37195</v>
      </c>
      <c r="AD4857">
        <f>(AC4857-AB4857+1)*SUM(P4857:Q4857)</f>
        <v>765000</v>
      </c>
    </row>
    <row r="4858" spans="1:30" x14ac:dyDescent="0.2">
      <c r="A4858" s="44" t="str">
        <f t="shared" si="397"/>
        <v xml:space="preserve"> Metals Financial</v>
      </c>
      <c r="B4858" s="44" t="str">
        <f t="shared" si="398"/>
        <v/>
      </c>
      <c r="C4858" s="44" t="str">
        <f t="shared" si="399"/>
        <v>Metals</v>
      </c>
      <c r="D4858" s="44" t="str">
        <f t="shared" si="400"/>
        <v>Financial</v>
      </c>
      <c r="E4858" s="44">
        <f>IF(VLOOKUP(S4858,'DD-Lookup'!$J$6:$L$50,3,FALSE)="Monthly",(YEAR(AC4858)-YEAR(AB4858))*12+MONTH(AC4858)-MONTH(AB4858)+1,(AC4858-AB4858+1))</f>
        <v>1</v>
      </c>
      <c r="F4858" s="225">
        <f t="shared" si="401"/>
        <v>15</v>
      </c>
      <c r="G4858" s="214">
        <v>1250392</v>
      </c>
      <c r="H4858" s="210">
        <v>37026.656539351854</v>
      </c>
      <c r="I4858" t="s">
        <v>2186</v>
      </c>
      <c r="M4858" t="s">
        <v>3801</v>
      </c>
      <c r="N4858" t="s">
        <v>2682</v>
      </c>
      <c r="O4858" t="s">
        <v>2683</v>
      </c>
      <c r="P4858" s="211">
        <v>15</v>
      </c>
      <c r="S4858" t="s">
        <v>2684</v>
      </c>
      <c r="T4858" t="s">
        <v>2685</v>
      </c>
      <c r="U4858" s="213">
        <v>1665.5</v>
      </c>
      <c r="V4858" t="s">
        <v>2187</v>
      </c>
      <c r="W4858" t="s">
        <v>540</v>
      </c>
      <c r="X4858" t="s">
        <v>2688</v>
      </c>
      <c r="Y4858" t="s">
        <v>2689</v>
      </c>
      <c r="Z4858" t="s">
        <v>2690</v>
      </c>
      <c r="AA4858">
        <v>2130829</v>
      </c>
    </row>
    <row r="4859" spans="1:30" x14ac:dyDescent="0.2">
      <c r="A4859" s="44" t="str">
        <f t="shared" si="397"/>
        <v>US Natural Gas Financial</v>
      </c>
      <c r="B4859" s="44" t="str">
        <f t="shared" si="398"/>
        <v>US</v>
      </c>
      <c r="C4859" s="44" t="str">
        <f t="shared" si="399"/>
        <v>Natural Gas</v>
      </c>
      <c r="D4859" s="44" t="str">
        <f t="shared" si="400"/>
        <v>Financial</v>
      </c>
      <c r="E4859" s="44">
        <f>IF(VLOOKUP(S4859,'DD-Lookup'!$J$6:$L$50,3,FALSE)="Monthly",(YEAR(AC4859)-YEAR(AB4859))*12+MONTH(AC4859)-MONTH(AB4859)+1,(AC4859-AB4859+1))</f>
        <v>30</v>
      </c>
      <c r="F4859" s="225">
        <f t="shared" si="401"/>
        <v>300000</v>
      </c>
      <c r="G4859" s="214">
        <v>1250393</v>
      </c>
      <c r="H4859" s="210">
        <v>37026.6565625</v>
      </c>
      <c r="I4859" t="s">
        <v>3310</v>
      </c>
      <c r="M4859" t="s">
        <v>3795</v>
      </c>
      <c r="N4859" t="s">
        <v>3247</v>
      </c>
      <c r="O4859" t="s">
        <v>3248</v>
      </c>
      <c r="Q4859" s="211">
        <v>10000</v>
      </c>
      <c r="S4859" t="s">
        <v>3796</v>
      </c>
      <c r="T4859" t="s">
        <v>2685</v>
      </c>
      <c r="U4859" s="213">
        <v>4.6900000000000004</v>
      </c>
      <c r="V4859" t="s">
        <v>1580</v>
      </c>
      <c r="W4859" t="s">
        <v>3975</v>
      </c>
      <c r="X4859" t="s">
        <v>3250</v>
      </c>
      <c r="Y4859" t="s">
        <v>2803</v>
      </c>
      <c r="Z4859" t="s">
        <v>4117</v>
      </c>
      <c r="AA4859" t="s">
        <v>947</v>
      </c>
      <c r="AB4859" s="210">
        <v>37043.875</v>
      </c>
      <c r="AC4859" s="210">
        <v>37072.875</v>
      </c>
      <c r="AD4859">
        <f>(AC4859-AB4859+1)*SUM(P4859:Q4859)</f>
        <v>300000</v>
      </c>
    </row>
    <row r="4860" spans="1:30" x14ac:dyDescent="0.2">
      <c r="A4860" s="44" t="str">
        <f t="shared" si="397"/>
        <v xml:space="preserve"> Natural Gas Physical</v>
      </c>
      <c r="B4860" s="44" t="str">
        <f t="shared" si="398"/>
        <v/>
      </c>
      <c r="C4860" s="44" t="str">
        <f t="shared" si="399"/>
        <v>Natural Gas</v>
      </c>
      <c r="D4860" s="44" t="str">
        <f t="shared" si="400"/>
        <v>Physical</v>
      </c>
      <c r="E4860" s="44">
        <f>IF(VLOOKUP(S4860,'DD-Lookup'!$J$6:$L$50,3,FALSE)="Monthly",(YEAR(AC4860)-YEAR(AB4860))*12+MONTH(AC4860)-MONTH(AB4860)+1,(AC4860-AB4860+1))</f>
        <v>1</v>
      </c>
      <c r="F4860" s="225">
        <f t="shared" si="401"/>
        <v>5000</v>
      </c>
      <c r="G4860" s="214">
        <v>1250394</v>
      </c>
      <c r="H4860" s="210">
        <v>37026.656643518516</v>
      </c>
      <c r="I4860" t="s">
        <v>3310</v>
      </c>
      <c r="M4860" t="s">
        <v>3795</v>
      </c>
      <c r="N4860" t="s">
        <v>3623</v>
      </c>
      <c r="O4860" t="s">
        <v>3624</v>
      </c>
      <c r="Q4860" s="211">
        <v>5000</v>
      </c>
      <c r="S4860" t="s">
        <v>4320</v>
      </c>
      <c r="T4860" t="s">
        <v>3625</v>
      </c>
      <c r="U4860" s="213">
        <v>6.2750000000000004</v>
      </c>
      <c r="V4860" t="s">
        <v>488</v>
      </c>
      <c r="W4860" t="s">
        <v>3627</v>
      </c>
      <c r="X4860" t="s">
        <v>3628</v>
      </c>
      <c r="Y4860" t="s">
        <v>3280</v>
      </c>
      <c r="Z4860" t="s">
        <v>4118</v>
      </c>
      <c r="AA4860">
        <v>791095</v>
      </c>
      <c r="AB4860" s="210">
        <v>37026.875</v>
      </c>
      <c r="AC4860" s="210">
        <v>37026.875</v>
      </c>
    </row>
    <row r="4861" spans="1:30" x14ac:dyDescent="0.2">
      <c r="A4861" s="44" t="str">
        <f t="shared" si="397"/>
        <v xml:space="preserve"> Metals Financial</v>
      </c>
      <c r="B4861" s="44" t="str">
        <f t="shared" si="398"/>
        <v/>
      </c>
      <c r="C4861" s="44" t="str">
        <f t="shared" si="399"/>
        <v>Metals</v>
      </c>
      <c r="D4861" s="44" t="str">
        <f t="shared" si="400"/>
        <v>Financial</v>
      </c>
      <c r="E4861" s="44">
        <f>IF(VLOOKUP(S4861,'DD-Lookup'!$J$6:$L$50,3,FALSE)="Monthly",(YEAR(AC4861)-YEAR(AB4861))*12+MONTH(AC4861)-MONTH(AB4861)+1,(AC4861-AB4861+1))</f>
        <v>1</v>
      </c>
      <c r="F4861" s="225">
        <f t="shared" si="401"/>
        <v>10</v>
      </c>
      <c r="G4861" s="214">
        <v>1250396</v>
      </c>
      <c r="H4861" s="210">
        <v>37026.656666666669</v>
      </c>
      <c r="I4861" t="s">
        <v>2186</v>
      </c>
      <c r="M4861" t="s">
        <v>3801</v>
      </c>
      <c r="N4861" t="s">
        <v>2782</v>
      </c>
      <c r="O4861" t="s">
        <v>2783</v>
      </c>
      <c r="P4861" s="211">
        <v>10</v>
      </c>
      <c r="S4861" t="s">
        <v>2684</v>
      </c>
      <c r="T4861" t="s">
        <v>2685</v>
      </c>
      <c r="U4861" s="213">
        <v>1510</v>
      </c>
      <c r="V4861" t="s">
        <v>2187</v>
      </c>
      <c r="W4861" t="s">
        <v>540</v>
      </c>
      <c r="X4861" t="s">
        <v>2688</v>
      </c>
      <c r="Y4861" t="s">
        <v>2689</v>
      </c>
      <c r="Z4861" t="s">
        <v>2690</v>
      </c>
      <c r="AA4861">
        <v>2130827</v>
      </c>
    </row>
    <row r="4862" spans="1:30" x14ac:dyDescent="0.2">
      <c r="A4862" s="44" t="str">
        <f t="shared" si="397"/>
        <v>US Natural Gas Financial</v>
      </c>
      <c r="B4862" s="44" t="str">
        <f t="shared" si="398"/>
        <v>US</v>
      </c>
      <c r="C4862" s="44" t="str">
        <f t="shared" si="399"/>
        <v>Natural Gas</v>
      </c>
      <c r="D4862" s="44" t="str">
        <f t="shared" si="400"/>
        <v>Financial</v>
      </c>
      <c r="E4862" s="44">
        <f>IF(VLOOKUP(S4862,'DD-Lookup'!$J$6:$L$50,3,FALSE)="Monthly",(YEAR(AC4862)-YEAR(AB4862))*12+MONTH(AC4862)-MONTH(AB4862)+1,(AC4862-AB4862+1))</f>
        <v>30</v>
      </c>
      <c r="F4862" s="225">
        <f t="shared" si="401"/>
        <v>300000</v>
      </c>
      <c r="G4862" s="214">
        <v>1250395</v>
      </c>
      <c r="H4862" s="210">
        <v>37026.656666666669</v>
      </c>
      <c r="I4862" t="s">
        <v>3287</v>
      </c>
      <c r="M4862" t="s">
        <v>3795</v>
      </c>
      <c r="N4862" t="s">
        <v>3247</v>
      </c>
      <c r="O4862" t="s">
        <v>3248</v>
      </c>
      <c r="Q4862" s="211">
        <v>10000</v>
      </c>
      <c r="S4862" t="s">
        <v>3796</v>
      </c>
      <c r="T4862" t="s">
        <v>2685</v>
      </c>
      <c r="U4862" s="213">
        <v>4.6950000000000003</v>
      </c>
      <c r="V4862" t="s">
        <v>3449</v>
      </c>
      <c r="W4862" t="s">
        <v>3975</v>
      </c>
      <c r="X4862" t="s">
        <v>3250</v>
      </c>
      <c r="Y4862" t="s">
        <v>2803</v>
      </c>
      <c r="Z4862" t="s">
        <v>4117</v>
      </c>
      <c r="AA4862" t="s">
        <v>948</v>
      </c>
      <c r="AB4862" s="210">
        <v>37043.875</v>
      </c>
      <c r="AC4862" s="210">
        <v>37072.875</v>
      </c>
      <c r="AD4862">
        <f>(AC4862-AB4862+1)*SUM(P4862:Q4862)</f>
        <v>300000</v>
      </c>
    </row>
    <row r="4863" spans="1:30" x14ac:dyDescent="0.2">
      <c r="A4863" s="44" t="str">
        <f t="shared" si="397"/>
        <v>US Natural Gas Financial</v>
      </c>
      <c r="B4863" s="44" t="str">
        <f t="shared" si="398"/>
        <v>US</v>
      </c>
      <c r="C4863" s="44" t="str">
        <f t="shared" si="399"/>
        <v>Natural Gas</v>
      </c>
      <c r="D4863" s="44" t="str">
        <f t="shared" si="400"/>
        <v>Financial</v>
      </c>
      <c r="E4863" s="44">
        <f>IF(VLOOKUP(S4863,'DD-Lookup'!$J$6:$L$50,3,FALSE)="Monthly",(YEAR(AC4863)-YEAR(AB4863))*12+MONTH(AC4863)-MONTH(AB4863)+1,(AC4863-AB4863+1))</f>
        <v>30</v>
      </c>
      <c r="F4863" s="225">
        <f t="shared" si="401"/>
        <v>300000</v>
      </c>
      <c r="G4863" s="214">
        <v>1250397</v>
      </c>
      <c r="H4863" s="210">
        <v>37026.656886574077</v>
      </c>
      <c r="I4863" t="s">
        <v>3272</v>
      </c>
      <c r="M4863" t="s">
        <v>3795</v>
      </c>
      <c r="N4863" t="s">
        <v>3247</v>
      </c>
      <c r="O4863" t="s">
        <v>3248</v>
      </c>
      <c r="Q4863" s="211">
        <v>10000</v>
      </c>
      <c r="S4863" t="s">
        <v>3796</v>
      </c>
      <c r="T4863" t="s">
        <v>2685</v>
      </c>
      <c r="U4863" s="213">
        <v>4.7</v>
      </c>
      <c r="V4863" t="s">
        <v>3482</v>
      </c>
      <c r="W4863" t="s">
        <v>3975</v>
      </c>
      <c r="X4863" t="s">
        <v>3250</v>
      </c>
      <c r="Y4863" t="s">
        <v>2803</v>
      </c>
      <c r="Z4863" t="s">
        <v>4117</v>
      </c>
      <c r="AA4863" t="s">
        <v>949</v>
      </c>
      <c r="AB4863" s="210">
        <v>37043.875</v>
      </c>
      <c r="AC4863" s="210">
        <v>37072.875</v>
      </c>
      <c r="AD4863">
        <f>(AC4863-AB4863+1)*SUM(P4863:Q4863)</f>
        <v>300000</v>
      </c>
    </row>
    <row r="4864" spans="1:30" x14ac:dyDescent="0.2">
      <c r="A4864" s="44" t="str">
        <f t="shared" si="397"/>
        <v>US Natural Gas Financial</v>
      </c>
      <c r="B4864" s="44" t="str">
        <f t="shared" si="398"/>
        <v>US</v>
      </c>
      <c r="C4864" s="44" t="str">
        <f t="shared" si="399"/>
        <v>Natural Gas</v>
      </c>
      <c r="D4864" s="44" t="str">
        <f t="shared" si="400"/>
        <v>Financial</v>
      </c>
      <c r="E4864" s="44">
        <f>IF(VLOOKUP(S4864,'DD-Lookup'!$J$6:$L$50,3,FALSE)="Monthly",(YEAR(AC4864)-YEAR(AB4864))*12+MONTH(AC4864)-MONTH(AB4864)+1,(AC4864-AB4864+1))</f>
        <v>151</v>
      </c>
      <c r="F4864" s="225">
        <f t="shared" si="401"/>
        <v>755000</v>
      </c>
      <c r="G4864" s="214">
        <v>1250398</v>
      </c>
      <c r="H4864" s="210">
        <v>37026.65693287037</v>
      </c>
      <c r="I4864" t="s">
        <v>3163</v>
      </c>
      <c r="M4864" t="s">
        <v>3795</v>
      </c>
      <c r="N4864" t="s">
        <v>3247</v>
      </c>
      <c r="O4864" t="s">
        <v>3346</v>
      </c>
      <c r="Q4864" s="211">
        <v>5000</v>
      </c>
      <c r="S4864" t="s">
        <v>3796</v>
      </c>
      <c r="T4864" t="s">
        <v>2685</v>
      </c>
      <c r="U4864" s="213">
        <v>5.0949999999999998</v>
      </c>
      <c r="V4864" t="s">
        <v>3358</v>
      </c>
      <c r="W4864" t="s">
        <v>3975</v>
      </c>
      <c r="X4864" t="s">
        <v>3250</v>
      </c>
      <c r="Y4864" t="s">
        <v>2803</v>
      </c>
      <c r="Z4864" t="s">
        <v>4117</v>
      </c>
      <c r="AA4864" t="s">
        <v>950</v>
      </c>
      <c r="AB4864" s="210">
        <v>37196</v>
      </c>
      <c r="AC4864" s="210">
        <v>37346</v>
      </c>
      <c r="AD4864">
        <f>(AC4864-AB4864+1)*SUM(P4864:Q4864)</f>
        <v>755000</v>
      </c>
    </row>
    <row r="4865" spans="1:30" x14ac:dyDescent="0.2">
      <c r="A4865" s="44" t="str">
        <f t="shared" si="397"/>
        <v>US Natural Gas Financial</v>
      </c>
      <c r="B4865" s="44" t="str">
        <f t="shared" si="398"/>
        <v>US</v>
      </c>
      <c r="C4865" s="44" t="str">
        <f t="shared" si="399"/>
        <v>Natural Gas</v>
      </c>
      <c r="D4865" s="44" t="str">
        <f t="shared" si="400"/>
        <v>Financial</v>
      </c>
      <c r="E4865" s="44">
        <f>IF(VLOOKUP(S4865,'DD-Lookup'!$J$6:$L$50,3,FALSE)="Monthly",(YEAR(AC4865)-YEAR(AB4865))*12+MONTH(AC4865)-MONTH(AB4865)+1,(AC4865-AB4865+1))</f>
        <v>30</v>
      </c>
      <c r="F4865" s="225">
        <f t="shared" si="401"/>
        <v>300000</v>
      </c>
      <c r="G4865" s="214">
        <v>1250399</v>
      </c>
      <c r="H4865" s="210">
        <v>37026.657025462962</v>
      </c>
      <c r="I4865" t="s">
        <v>3310</v>
      </c>
      <c r="M4865" t="s">
        <v>3795</v>
      </c>
      <c r="N4865" t="s">
        <v>3247</v>
      </c>
      <c r="O4865" t="s">
        <v>3248</v>
      </c>
      <c r="Q4865" s="211">
        <v>10000</v>
      </c>
      <c r="S4865" t="s">
        <v>3796</v>
      </c>
      <c r="T4865" t="s">
        <v>2685</v>
      </c>
      <c r="U4865" s="213">
        <v>4.7050000000000001</v>
      </c>
      <c r="V4865" t="s">
        <v>1580</v>
      </c>
      <c r="W4865" t="s">
        <v>3975</v>
      </c>
      <c r="X4865" t="s">
        <v>3250</v>
      </c>
      <c r="Y4865" t="s">
        <v>2803</v>
      </c>
      <c r="Z4865" t="s">
        <v>4117</v>
      </c>
      <c r="AA4865" t="s">
        <v>951</v>
      </c>
      <c r="AB4865" s="210">
        <v>37043.875</v>
      </c>
      <c r="AC4865" s="210">
        <v>37072.875</v>
      </c>
      <c r="AD4865">
        <f>(AC4865-AB4865+1)*SUM(P4865:Q4865)</f>
        <v>300000</v>
      </c>
    </row>
    <row r="4866" spans="1:30" x14ac:dyDescent="0.2">
      <c r="A4866" s="44" t="str">
        <f t="shared" si="397"/>
        <v>US Natural Gas Financial</v>
      </c>
      <c r="B4866" s="44" t="str">
        <f t="shared" si="398"/>
        <v>US</v>
      </c>
      <c r="C4866" s="44" t="str">
        <f t="shared" si="399"/>
        <v>Natural Gas</v>
      </c>
      <c r="D4866" s="44" t="str">
        <f t="shared" si="400"/>
        <v>Financial</v>
      </c>
      <c r="E4866" s="44">
        <f>IF(VLOOKUP(S4866,'DD-Lookup'!$J$6:$L$50,3,FALSE)="Monthly",(YEAR(AC4866)-YEAR(AB4866))*12+MONTH(AC4866)-MONTH(AB4866)+1,(AC4866-AB4866+1))</f>
        <v>151</v>
      </c>
      <c r="F4866" s="225">
        <f t="shared" si="401"/>
        <v>755000</v>
      </c>
      <c r="G4866" s="214">
        <v>1250400</v>
      </c>
      <c r="H4866" s="210">
        <v>37026.657037037039</v>
      </c>
      <c r="I4866" t="s">
        <v>3212</v>
      </c>
      <c r="M4866" t="s">
        <v>3795</v>
      </c>
      <c r="N4866" t="s">
        <v>3303</v>
      </c>
      <c r="O4866" t="s">
        <v>3304</v>
      </c>
      <c r="Q4866" s="211">
        <v>5000</v>
      </c>
      <c r="S4866" t="s">
        <v>3796</v>
      </c>
      <c r="T4866" t="s">
        <v>2685</v>
      </c>
      <c r="U4866" s="213">
        <v>1.64</v>
      </c>
      <c r="V4866" t="s">
        <v>3629</v>
      </c>
      <c r="W4866" t="s">
        <v>3306</v>
      </c>
      <c r="X4866" t="s">
        <v>3307</v>
      </c>
      <c r="Y4866" t="s">
        <v>2803</v>
      </c>
      <c r="Z4866" t="s">
        <v>4117</v>
      </c>
      <c r="AA4866" t="s">
        <v>952</v>
      </c>
      <c r="AB4866" s="210">
        <v>37196</v>
      </c>
      <c r="AC4866" s="210">
        <v>37346</v>
      </c>
      <c r="AD4866">
        <f>(AC4866-AB4866+1)*SUM(P4866:Q4866)</f>
        <v>755000</v>
      </c>
    </row>
    <row r="4867" spans="1:30" x14ac:dyDescent="0.2">
      <c r="A4867" s="44" t="str">
        <f t="shared" si="397"/>
        <v>US Crude Financial</v>
      </c>
      <c r="B4867" s="44" t="str">
        <f t="shared" si="398"/>
        <v>US</v>
      </c>
      <c r="C4867" s="44" t="str">
        <f t="shared" si="399"/>
        <v>Crude</v>
      </c>
      <c r="D4867" s="44" t="str">
        <f t="shared" si="400"/>
        <v>Financial</v>
      </c>
      <c r="E4867" s="44">
        <f>IF(VLOOKUP(S4867,'DD-Lookup'!$J$6:$L$50,3,FALSE)="Monthly",(YEAR(AC4867)-YEAR(AB4867))*12+MONTH(AC4867)-MONTH(AB4867)+1,(AC4867-AB4867+1))</f>
        <v>1</v>
      </c>
      <c r="F4867" s="225">
        <f t="shared" si="401"/>
        <v>50000</v>
      </c>
      <c r="G4867" s="214">
        <v>1250401</v>
      </c>
      <c r="H4867" s="210">
        <v>37026.657037037039</v>
      </c>
      <c r="I4867" t="s">
        <v>3045</v>
      </c>
      <c r="M4867" t="s">
        <v>4216</v>
      </c>
      <c r="N4867" t="s">
        <v>3046</v>
      </c>
      <c r="O4867" t="s">
        <v>3047</v>
      </c>
      <c r="Q4867" s="211">
        <v>50000</v>
      </c>
      <c r="S4867" t="s">
        <v>3802</v>
      </c>
      <c r="T4867" t="s">
        <v>2685</v>
      </c>
      <c r="U4867" s="213">
        <v>28.92</v>
      </c>
      <c r="V4867" t="s">
        <v>3383</v>
      </c>
      <c r="W4867" t="s">
        <v>3049</v>
      </c>
      <c r="X4867" t="s">
        <v>3050</v>
      </c>
      <c r="Y4867" t="s">
        <v>2803</v>
      </c>
      <c r="Z4867" t="s">
        <v>4117</v>
      </c>
      <c r="AA4867" t="s">
        <v>953</v>
      </c>
      <c r="AB4867" s="210">
        <v>37043</v>
      </c>
      <c r="AC4867" s="210">
        <v>37072</v>
      </c>
    </row>
    <row r="4868" spans="1:30" x14ac:dyDescent="0.2">
      <c r="A4868" s="44" t="str">
        <f t="shared" si="397"/>
        <v>US Natural Gas Financial</v>
      </c>
      <c r="B4868" s="44" t="str">
        <f t="shared" si="398"/>
        <v>US</v>
      </c>
      <c r="C4868" s="44" t="str">
        <f t="shared" si="399"/>
        <v>Natural Gas</v>
      </c>
      <c r="D4868" s="44" t="str">
        <f t="shared" si="400"/>
        <v>Financial</v>
      </c>
      <c r="E4868" s="44">
        <f>IF(VLOOKUP(S4868,'DD-Lookup'!$J$6:$L$50,3,FALSE)="Monthly",(YEAR(AC4868)-YEAR(AB4868))*12+MONTH(AC4868)-MONTH(AB4868)+1,(AC4868-AB4868+1))</f>
        <v>365</v>
      </c>
      <c r="F4868" s="225">
        <f t="shared" si="401"/>
        <v>1825000</v>
      </c>
      <c r="G4868" s="214">
        <v>1250402</v>
      </c>
      <c r="H4868" s="210">
        <v>37026.657060185185</v>
      </c>
      <c r="I4868" t="s">
        <v>3272</v>
      </c>
      <c r="M4868" t="s">
        <v>3795</v>
      </c>
      <c r="N4868" t="s">
        <v>3247</v>
      </c>
      <c r="O4868" t="s">
        <v>3418</v>
      </c>
      <c r="Q4868" s="211">
        <v>5000</v>
      </c>
      <c r="S4868" t="s">
        <v>3796</v>
      </c>
      <c r="T4868" t="s">
        <v>2685</v>
      </c>
      <c r="U4868" s="213">
        <v>4.6550000000000002</v>
      </c>
      <c r="V4868" t="s">
        <v>3482</v>
      </c>
      <c r="W4868" t="s">
        <v>3975</v>
      </c>
      <c r="X4868" t="s">
        <v>3250</v>
      </c>
      <c r="Y4868" t="s">
        <v>2803</v>
      </c>
      <c r="Z4868" t="s">
        <v>4117</v>
      </c>
      <c r="AA4868" t="s">
        <v>954</v>
      </c>
      <c r="AB4868" s="210">
        <v>37257.875</v>
      </c>
      <c r="AC4868" s="210">
        <v>37621.875</v>
      </c>
      <c r="AD4868">
        <f>(AC4868-AB4868+1)*SUM(P4868:Q4868)</f>
        <v>1825000</v>
      </c>
    </row>
    <row r="4869" spans="1:30" x14ac:dyDescent="0.2">
      <c r="A4869" s="44" t="str">
        <f t="shared" si="397"/>
        <v>US Natural Gas Financial</v>
      </c>
      <c r="B4869" s="44" t="str">
        <f t="shared" si="398"/>
        <v>US</v>
      </c>
      <c r="C4869" s="44" t="str">
        <f t="shared" si="399"/>
        <v>Natural Gas</v>
      </c>
      <c r="D4869" s="44" t="str">
        <f t="shared" si="400"/>
        <v>Financial</v>
      </c>
      <c r="E4869" s="44">
        <f>IF(VLOOKUP(S4869,'DD-Lookup'!$J$6:$L$50,3,FALSE)="Monthly",(YEAR(AC4869)-YEAR(AB4869))*12+MONTH(AC4869)-MONTH(AB4869)+1,(AC4869-AB4869+1))</f>
        <v>365</v>
      </c>
      <c r="F4869" s="225">
        <f t="shared" si="401"/>
        <v>1825000</v>
      </c>
      <c r="G4869" s="214">
        <v>1250403</v>
      </c>
      <c r="H4869" s="210">
        <v>37026.65730324074</v>
      </c>
      <c r="I4869" t="s">
        <v>4237</v>
      </c>
      <c r="M4869" t="s">
        <v>3795</v>
      </c>
      <c r="N4869" t="s">
        <v>3247</v>
      </c>
      <c r="O4869" t="s">
        <v>3418</v>
      </c>
      <c r="Q4869" s="211">
        <v>5000</v>
      </c>
      <c r="S4869" t="s">
        <v>3796</v>
      </c>
      <c r="T4869" t="s">
        <v>2685</v>
      </c>
      <c r="U4869" s="213">
        <v>4.6550000000000002</v>
      </c>
      <c r="V4869" t="s">
        <v>3455</v>
      </c>
      <c r="W4869" t="s">
        <v>3975</v>
      </c>
      <c r="X4869" t="s">
        <v>3250</v>
      </c>
      <c r="Y4869" t="s">
        <v>2803</v>
      </c>
      <c r="Z4869" t="s">
        <v>4117</v>
      </c>
      <c r="AA4869" t="s">
        <v>955</v>
      </c>
      <c r="AB4869" s="210">
        <v>37257.875</v>
      </c>
      <c r="AC4869" s="210">
        <v>37621.875</v>
      </c>
      <c r="AD4869">
        <f>(AC4869-AB4869+1)*SUM(P4869:Q4869)</f>
        <v>1825000</v>
      </c>
    </row>
    <row r="4870" spans="1:30" x14ac:dyDescent="0.2">
      <c r="A4870" s="44" t="str">
        <f t="shared" si="397"/>
        <v>US Natural Gas Financial</v>
      </c>
      <c r="B4870" s="44" t="str">
        <f t="shared" si="398"/>
        <v>US</v>
      </c>
      <c r="C4870" s="44" t="str">
        <f t="shared" si="399"/>
        <v>Natural Gas</v>
      </c>
      <c r="D4870" s="44" t="str">
        <f t="shared" si="400"/>
        <v>Financial</v>
      </c>
      <c r="E4870" s="44">
        <f>IF(VLOOKUP(S4870,'DD-Lookup'!$J$6:$L$50,3,FALSE)="Monthly",(YEAR(AC4870)-YEAR(AB4870))*12+MONTH(AC4870)-MONTH(AB4870)+1,(AC4870-AB4870+1))</f>
        <v>30</v>
      </c>
      <c r="F4870" s="225">
        <f t="shared" si="401"/>
        <v>150000</v>
      </c>
      <c r="G4870" s="214">
        <v>1250404</v>
      </c>
      <c r="H4870" s="210">
        <v>37026.657430555555</v>
      </c>
      <c r="I4870" t="s">
        <v>3389</v>
      </c>
      <c r="M4870" t="s">
        <v>3795</v>
      </c>
      <c r="N4870" t="s">
        <v>3247</v>
      </c>
      <c r="O4870" t="s">
        <v>3248</v>
      </c>
      <c r="P4870" s="211">
        <v>5000</v>
      </c>
      <c r="S4870" t="s">
        <v>3796</v>
      </c>
      <c r="T4870" t="s">
        <v>2685</v>
      </c>
      <c r="U4870" s="213">
        <v>4.7</v>
      </c>
      <c r="V4870" t="s">
        <v>3390</v>
      </c>
      <c r="W4870" t="s">
        <v>3975</v>
      </c>
      <c r="X4870" t="s">
        <v>3250</v>
      </c>
      <c r="Y4870" t="s">
        <v>2803</v>
      </c>
      <c r="Z4870" t="s">
        <v>4117</v>
      </c>
      <c r="AA4870" t="s">
        <v>956</v>
      </c>
      <c r="AB4870" s="210">
        <v>37043.875</v>
      </c>
      <c r="AC4870" s="210">
        <v>37072.875</v>
      </c>
      <c r="AD4870">
        <f>(AC4870-AB4870+1)*SUM(P4870:Q4870)</f>
        <v>150000</v>
      </c>
    </row>
    <row r="4871" spans="1:30" x14ac:dyDescent="0.2">
      <c r="A4871" s="44" t="str">
        <f t="shared" si="397"/>
        <v>US Natural Gas Financial</v>
      </c>
      <c r="B4871" s="44" t="str">
        <f t="shared" si="398"/>
        <v>US</v>
      </c>
      <c r="C4871" s="44" t="str">
        <f t="shared" si="399"/>
        <v>Natural Gas</v>
      </c>
      <c r="D4871" s="44" t="str">
        <f t="shared" si="400"/>
        <v>Financial</v>
      </c>
      <c r="E4871" s="44">
        <f>IF(VLOOKUP(S4871,'DD-Lookup'!$J$6:$L$50,3,FALSE)="Monthly",(YEAR(AC4871)-YEAR(AB4871))*12+MONTH(AC4871)-MONTH(AB4871)+1,(AC4871-AB4871+1))</f>
        <v>30</v>
      </c>
      <c r="F4871" s="225">
        <f t="shared" si="401"/>
        <v>75000</v>
      </c>
      <c r="G4871" s="214">
        <v>1250406</v>
      </c>
      <c r="H4871" s="210">
        <v>37026.657476851855</v>
      </c>
      <c r="I4871" t="s">
        <v>3093</v>
      </c>
      <c r="M4871" t="s">
        <v>3795</v>
      </c>
      <c r="N4871" t="s">
        <v>3247</v>
      </c>
      <c r="O4871" t="s">
        <v>3248</v>
      </c>
      <c r="P4871" s="211">
        <v>2500</v>
      </c>
      <c r="S4871" t="s">
        <v>3796</v>
      </c>
      <c r="T4871" t="s">
        <v>2685</v>
      </c>
      <c r="U4871" s="213">
        <v>4.7</v>
      </c>
      <c r="V4871" t="s">
        <v>2301</v>
      </c>
      <c r="W4871" t="s">
        <v>3975</v>
      </c>
      <c r="X4871" t="s">
        <v>3250</v>
      </c>
      <c r="Y4871" t="s">
        <v>2803</v>
      </c>
      <c r="Z4871" t="s">
        <v>4117</v>
      </c>
      <c r="AA4871" t="s">
        <v>957</v>
      </c>
      <c r="AB4871" s="210">
        <v>37043.875</v>
      </c>
      <c r="AC4871" s="210">
        <v>37072.875</v>
      </c>
      <c r="AD4871">
        <f>(AC4871-AB4871+1)*SUM(P4871:Q4871)</f>
        <v>75000</v>
      </c>
    </row>
    <row r="4872" spans="1:30" x14ac:dyDescent="0.2">
      <c r="A4872" s="44" t="str">
        <f t="shared" si="397"/>
        <v xml:space="preserve"> Natural Gas Physical</v>
      </c>
      <c r="B4872" s="44" t="str">
        <f t="shared" si="398"/>
        <v/>
      </c>
      <c r="C4872" s="44" t="str">
        <f t="shared" si="399"/>
        <v>Natural Gas</v>
      </c>
      <c r="D4872" s="44" t="str">
        <f t="shared" si="400"/>
        <v>Physical</v>
      </c>
      <c r="E4872" s="44">
        <f>IF(VLOOKUP(S4872,'DD-Lookup'!$J$6:$L$50,3,FALSE)="Monthly",(YEAR(AC4872)-YEAR(AB4872))*12+MONTH(AC4872)-MONTH(AB4872)+1,(AC4872-AB4872+1))</f>
        <v>1</v>
      </c>
      <c r="F4872" s="225">
        <f t="shared" si="401"/>
        <v>5000</v>
      </c>
      <c r="G4872" s="214">
        <v>1250405</v>
      </c>
      <c r="H4872" s="210">
        <v>37026.657476851855</v>
      </c>
      <c r="I4872" t="s">
        <v>116</v>
      </c>
      <c r="M4872" t="s">
        <v>3795</v>
      </c>
      <c r="N4872" t="s">
        <v>3623</v>
      </c>
      <c r="O4872" t="s">
        <v>3624</v>
      </c>
      <c r="Q4872" s="211">
        <v>5000</v>
      </c>
      <c r="S4872" t="s">
        <v>4320</v>
      </c>
      <c r="T4872" t="s">
        <v>3625</v>
      </c>
      <c r="U4872" s="213">
        <v>6.29</v>
      </c>
      <c r="V4872" t="s">
        <v>636</v>
      </c>
      <c r="W4872" t="s">
        <v>3627</v>
      </c>
      <c r="X4872" t="s">
        <v>3628</v>
      </c>
      <c r="Y4872" t="s">
        <v>3280</v>
      </c>
      <c r="Z4872" t="s">
        <v>4118</v>
      </c>
      <c r="AA4872">
        <v>791096</v>
      </c>
      <c r="AB4872" s="210">
        <v>37026.875</v>
      </c>
      <c r="AC4872" s="210">
        <v>37026.875</v>
      </c>
    </row>
    <row r="4873" spans="1:30" x14ac:dyDescent="0.2">
      <c r="A4873" s="44" t="str">
        <f t="shared" si="397"/>
        <v>US Natural Gas Financial</v>
      </c>
      <c r="B4873" s="44" t="str">
        <f t="shared" si="398"/>
        <v>US</v>
      </c>
      <c r="C4873" s="44" t="str">
        <f t="shared" si="399"/>
        <v>Natural Gas</v>
      </c>
      <c r="D4873" s="44" t="str">
        <f t="shared" si="400"/>
        <v>Financial</v>
      </c>
      <c r="E4873" s="44">
        <f>IF(VLOOKUP(S4873,'DD-Lookup'!$J$6:$L$50,3,FALSE)="Monthly",(YEAR(AC4873)-YEAR(AB4873))*12+MONTH(AC4873)-MONTH(AB4873)+1,(AC4873-AB4873+1))</f>
        <v>30</v>
      </c>
      <c r="F4873" s="225">
        <f t="shared" si="401"/>
        <v>75000</v>
      </c>
      <c r="G4873" s="214">
        <v>1250407</v>
      </c>
      <c r="H4873" s="210">
        <v>37026.657534722224</v>
      </c>
      <c r="I4873" t="s">
        <v>3334</v>
      </c>
      <c r="M4873" t="s">
        <v>3795</v>
      </c>
      <c r="N4873" t="s">
        <v>3247</v>
      </c>
      <c r="O4873" t="s">
        <v>3248</v>
      </c>
      <c r="P4873" s="211">
        <v>2500</v>
      </c>
      <c r="S4873" t="s">
        <v>3796</v>
      </c>
      <c r="T4873" t="s">
        <v>2685</v>
      </c>
      <c r="U4873" s="213">
        <v>4.7</v>
      </c>
      <c r="V4873" t="s">
        <v>1222</v>
      </c>
      <c r="W4873" t="s">
        <v>3975</v>
      </c>
      <c r="X4873" t="s">
        <v>3250</v>
      </c>
      <c r="Y4873" t="s">
        <v>2803</v>
      </c>
      <c r="Z4873" t="s">
        <v>4117</v>
      </c>
      <c r="AA4873" t="s">
        <v>958</v>
      </c>
      <c r="AB4873" s="210">
        <v>37043.875</v>
      </c>
      <c r="AC4873" s="210">
        <v>37072.875</v>
      </c>
      <c r="AD4873">
        <f>(AC4873-AB4873+1)*SUM(P4873:Q4873)</f>
        <v>75000</v>
      </c>
    </row>
    <row r="4874" spans="1:30" x14ac:dyDescent="0.2">
      <c r="A4874" s="44" t="str">
        <f t="shared" si="397"/>
        <v>US Crude Financial</v>
      </c>
      <c r="B4874" s="44" t="str">
        <f t="shared" si="398"/>
        <v>US</v>
      </c>
      <c r="C4874" s="44" t="str">
        <f t="shared" si="399"/>
        <v>Crude</v>
      </c>
      <c r="D4874" s="44" t="str">
        <f t="shared" si="400"/>
        <v>Financial</v>
      </c>
      <c r="E4874" s="44">
        <f>IF(VLOOKUP(S4874,'DD-Lookup'!$J$6:$L$50,3,FALSE)="Monthly",(YEAR(AC4874)-YEAR(AB4874))*12+MONTH(AC4874)-MONTH(AB4874)+1,(AC4874-AB4874+1))</f>
        <v>1</v>
      </c>
      <c r="F4874" s="225">
        <f t="shared" si="401"/>
        <v>50000</v>
      </c>
      <c r="G4874" s="214">
        <v>1250408</v>
      </c>
      <c r="H4874" s="210">
        <v>37026.657696759263</v>
      </c>
      <c r="I4874" t="s">
        <v>3785</v>
      </c>
      <c r="M4874" t="s">
        <v>4216</v>
      </c>
      <c r="N4874" t="s">
        <v>3046</v>
      </c>
      <c r="O4874" t="s">
        <v>3047</v>
      </c>
      <c r="Q4874" s="211">
        <v>50000</v>
      </c>
      <c r="S4874" t="s">
        <v>3802</v>
      </c>
      <c r="T4874" t="s">
        <v>2685</v>
      </c>
      <c r="U4874" s="213">
        <v>28.96</v>
      </c>
      <c r="V4874" t="s">
        <v>919</v>
      </c>
      <c r="W4874" t="s">
        <v>3049</v>
      </c>
      <c r="X4874" t="s">
        <v>3050</v>
      </c>
      <c r="Y4874" t="s">
        <v>2803</v>
      </c>
      <c r="Z4874" t="s">
        <v>4117</v>
      </c>
      <c r="AA4874" t="s">
        <v>959</v>
      </c>
      <c r="AB4874" s="210">
        <v>37043</v>
      </c>
      <c r="AC4874" s="210">
        <v>37072</v>
      </c>
    </row>
    <row r="4875" spans="1:30" x14ac:dyDescent="0.2">
      <c r="A4875" s="44" t="str">
        <f t="shared" ref="A4875:A4937" si="402">B4875&amp;" "&amp;C4875&amp;" "&amp;D4875</f>
        <v xml:space="preserve"> Natural Gas Physical</v>
      </c>
      <c r="B4875" s="44" t="str">
        <f t="shared" ref="B4875:B4937" si="403">IF((LEFT(N4875,2)="US"),"US","")</f>
        <v/>
      </c>
      <c r="C4875" s="44" t="str">
        <f t="shared" ref="C4875:C4937" si="404">M4875</f>
        <v>Natural Gas</v>
      </c>
      <c r="D4875" s="44" t="str">
        <f t="shared" ref="D4875:D4937" si="405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1</v>
      </c>
      <c r="F4875" s="225">
        <f t="shared" ref="F4875:F4937" si="406">E4875*SUM(P4875:Q4875)</f>
        <v>2000</v>
      </c>
      <c r="G4875" s="214">
        <v>1250409</v>
      </c>
      <c r="H4875" s="210">
        <v>37026.657997685186</v>
      </c>
      <c r="I4875" t="s">
        <v>2164</v>
      </c>
      <c r="M4875" t="s">
        <v>3795</v>
      </c>
      <c r="N4875" t="s">
        <v>3623</v>
      </c>
      <c r="O4875" t="s">
        <v>3624</v>
      </c>
      <c r="P4875" s="211">
        <v>2000</v>
      </c>
      <c r="S4875" t="s">
        <v>4320</v>
      </c>
      <c r="T4875" t="s">
        <v>3625</v>
      </c>
      <c r="U4875" s="213">
        <v>6.2850000000000001</v>
      </c>
      <c r="V4875" t="s">
        <v>2165</v>
      </c>
      <c r="W4875" t="s">
        <v>3627</v>
      </c>
      <c r="X4875" t="s">
        <v>3628</v>
      </c>
      <c r="Y4875" t="s">
        <v>3280</v>
      </c>
      <c r="Z4875" t="s">
        <v>4118</v>
      </c>
      <c r="AA4875">
        <v>791097</v>
      </c>
      <c r="AB4875" s="210">
        <v>37026.875</v>
      </c>
      <c r="AC4875" s="210">
        <v>37026.875</v>
      </c>
    </row>
    <row r="4876" spans="1:30" x14ac:dyDescent="0.2">
      <c r="A4876" s="44" t="str">
        <f t="shared" si="402"/>
        <v>US Natural Gas Financial</v>
      </c>
      <c r="B4876" s="44" t="str">
        <f t="shared" si="403"/>
        <v>US</v>
      </c>
      <c r="C4876" s="44" t="str">
        <f t="shared" si="404"/>
        <v>Natural Gas</v>
      </c>
      <c r="D4876" s="44" t="str">
        <f t="shared" si="405"/>
        <v>Financial</v>
      </c>
      <c r="E4876" s="44">
        <f>IF(VLOOKUP(S4876,'DD-Lookup'!$J$6:$L$50,3,FALSE)="Monthly",(YEAR(AC4876)-YEAR(AB4876))*12+MONTH(AC4876)-MONTH(AB4876)+1,(AC4876-AB4876+1))</f>
        <v>15</v>
      </c>
      <c r="F4876" s="225">
        <f t="shared" si="406"/>
        <v>150000</v>
      </c>
      <c r="G4876" s="214">
        <v>1250411</v>
      </c>
      <c r="H4876" s="210">
        <v>37026.658703703702</v>
      </c>
      <c r="I4876" t="s">
        <v>3565</v>
      </c>
      <c r="M4876" t="s">
        <v>3795</v>
      </c>
      <c r="N4876" t="s">
        <v>3247</v>
      </c>
      <c r="O4876" t="s">
        <v>135</v>
      </c>
      <c r="P4876" s="211">
        <v>10000</v>
      </c>
      <c r="S4876" t="s">
        <v>3796</v>
      </c>
      <c r="T4876" t="s">
        <v>2685</v>
      </c>
      <c r="U4876" s="213">
        <v>4.6349999999999998</v>
      </c>
      <c r="V4876" t="s">
        <v>3566</v>
      </c>
      <c r="W4876" t="s">
        <v>3424</v>
      </c>
      <c r="X4876" t="s">
        <v>3425</v>
      </c>
      <c r="Y4876" t="s">
        <v>2803</v>
      </c>
      <c r="Z4876" t="s">
        <v>4117</v>
      </c>
      <c r="AA4876" t="s">
        <v>960</v>
      </c>
      <c r="AB4876" s="210">
        <v>37028.875</v>
      </c>
      <c r="AC4876" s="210">
        <v>37042.875</v>
      </c>
      <c r="AD4876">
        <f>(AC4876-AB4876+1)*SUM(P4876:Q4876)</f>
        <v>150000</v>
      </c>
    </row>
    <row r="4877" spans="1:30" x14ac:dyDescent="0.2">
      <c r="A4877" s="44" t="str">
        <f t="shared" si="402"/>
        <v>US Crude Financial</v>
      </c>
      <c r="B4877" s="44" t="str">
        <f t="shared" si="403"/>
        <v>US</v>
      </c>
      <c r="C4877" s="44" t="str">
        <f t="shared" si="404"/>
        <v>Crude</v>
      </c>
      <c r="D4877" s="44" t="str">
        <f t="shared" si="405"/>
        <v>Financial</v>
      </c>
      <c r="E4877" s="44">
        <f>IF(VLOOKUP(S4877,'DD-Lookup'!$J$6:$L$50,3,FALSE)="Monthly",(YEAR(AC4877)-YEAR(AB4877))*12+MONTH(AC4877)-MONTH(AB4877)+1,(AC4877-AB4877+1))</f>
        <v>1</v>
      </c>
      <c r="F4877" s="225">
        <f t="shared" si="406"/>
        <v>50000</v>
      </c>
      <c r="G4877" s="214">
        <v>1250412</v>
      </c>
      <c r="H4877" s="210">
        <v>37026.658750000002</v>
      </c>
      <c r="I4877" t="s">
        <v>3785</v>
      </c>
      <c r="M4877" t="s">
        <v>4216</v>
      </c>
      <c r="N4877" t="s">
        <v>3046</v>
      </c>
      <c r="O4877" t="s">
        <v>3047</v>
      </c>
      <c r="P4877" s="211">
        <v>50000</v>
      </c>
      <c r="S4877" t="s">
        <v>3802</v>
      </c>
      <c r="T4877" t="s">
        <v>2685</v>
      </c>
      <c r="U4877" s="213">
        <v>28.9</v>
      </c>
      <c r="V4877" t="s">
        <v>762</v>
      </c>
      <c r="W4877" t="s">
        <v>3049</v>
      </c>
      <c r="X4877" t="s">
        <v>3050</v>
      </c>
      <c r="Y4877" t="s">
        <v>2803</v>
      </c>
      <c r="Z4877" t="s">
        <v>4117</v>
      </c>
      <c r="AA4877" t="s">
        <v>961</v>
      </c>
      <c r="AB4877" s="210">
        <v>37043</v>
      </c>
      <c r="AC4877" s="210">
        <v>37072</v>
      </c>
    </row>
    <row r="4878" spans="1:30" x14ac:dyDescent="0.2">
      <c r="A4878" s="44" t="str">
        <f t="shared" si="402"/>
        <v>US Natural Gas Financial</v>
      </c>
      <c r="B4878" s="44" t="str">
        <f t="shared" si="403"/>
        <v>US</v>
      </c>
      <c r="C4878" s="44" t="str">
        <f t="shared" si="404"/>
        <v>Natural Gas</v>
      </c>
      <c r="D4878" s="44" t="str">
        <f t="shared" si="405"/>
        <v>Financial</v>
      </c>
      <c r="E4878" s="44">
        <f>IF(VLOOKUP(S4878,'DD-Lookup'!$J$6:$L$50,3,FALSE)="Monthly",(YEAR(AC4878)-YEAR(AB4878))*12+MONTH(AC4878)-MONTH(AB4878)+1,(AC4878-AB4878+1))</f>
        <v>30</v>
      </c>
      <c r="F4878" s="225">
        <f t="shared" si="406"/>
        <v>300000</v>
      </c>
      <c r="G4878" s="214">
        <v>1250414</v>
      </c>
      <c r="H4878" s="210">
        <v>37026.659074074072</v>
      </c>
      <c r="I4878" t="s">
        <v>3093</v>
      </c>
      <c r="M4878" t="s">
        <v>3795</v>
      </c>
      <c r="N4878" t="s">
        <v>3247</v>
      </c>
      <c r="O4878" t="s">
        <v>3248</v>
      </c>
      <c r="P4878" s="211">
        <v>10000</v>
      </c>
      <c r="S4878" t="s">
        <v>3796</v>
      </c>
      <c r="T4878" t="s">
        <v>2685</v>
      </c>
      <c r="U4878" s="213">
        <v>4.6950000000000003</v>
      </c>
      <c r="V4878" t="s">
        <v>191</v>
      </c>
      <c r="W4878" t="s">
        <v>3975</v>
      </c>
      <c r="X4878" t="s">
        <v>3250</v>
      </c>
      <c r="Y4878" t="s">
        <v>2803</v>
      </c>
      <c r="Z4878" t="s">
        <v>4117</v>
      </c>
      <c r="AA4878" t="s">
        <v>962</v>
      </c>
      <c r="AB4878" s="210">
        <v>37043.875</v>
      </c>
      <c r="AC4878" s="210">
        <v>37072.875</v>
      </c>
      <c r="AD4878">
        <f>(AC4878-AB4878+1)*SUM(P4878:Q4878)</f>
        <v>300000</v>
      </c>
    </row>
    <row r="4879" spans="1:30" x14ac:dyDescent="0.2">
      <c r="A4879" s="44" t="str">
        <f t="shared" si="402"/>
        <v>US Crude Financial</v>
      </c>
      <c r="B4879" s="44" t="str">
        <f t="shared" si="403"/>
        <v>US</v>
      </c>
      <c r="C4879" s="44" t="str">
        <f t="shared" si="404"/>
        <v>Crude</v>
      </c>
      <c r="D4879" s="44" t="str">
        <f t="shared" si="405"/>
        <v>Financial</v>
      </c>
      <c r="E4879" s="44">
        <f>IF(VLOOKUP(S4879,'DD-Lookup'!$J$6:$L$50,3,FALSE)="Monthly",(YEAR(AC4879)-YEAR(AB4879))*12+MONTH(AC4879)-MONTH(AB4879)+1,(AC4879-AB4879+1))</f>
        <v>1</v>
      </c>
      <c r="F4879" s="225">
        <f t="shared" si="406"/>
        <v>50000</v>
      </c>
      <c r="G4879" s="214">
        <v>1250415</v>
      </c>
      <c r="H4879" s="210">
        <v>37026.659212962964</v>
      </c>
      <c r="I4879" t="s">
        <v>3045</v>
      </c>
      <c r="M4879" t="s">
        <v>4216</v>
      </c>
      <c r="N4879" t="s">
        <v>3046</v>
      </c>
      <c r="O4879" t="s">
        <v>3047</v>
      </c>
      <c r="Q4879" s="211">
        <v>50000</v>
      </c>
      <c r="S4879" t="s">
        <v>3802</v>
      </c>
      <c r="T4879" t="s">
        <v>2685</v>
      </c>
      <c r="U4879" s="213">
        <v>28.96</v>
      </c>
      <c r="V4879" t="s">
        <v>3575</v>
      </c>
      <c r="W4879" t="s">
        <v>3049</v>
      </c>
      <c r="X4879" t="s">
        <v>3050</v>
      </c>
      <c r="Y4879" t="s">
        <v>2803</v>
      </c>
      <c r="Z4879" t="s">
        <v>4117</v>
      </c>
      <c r="AA4879" t="s">
        <v>963</v>
      </c>
      <c r="AB4879" s="210">
        <v>37043</v>
      </c>
      <c r="AC4879" s="210">
        <v>37072</v>
      </c>
    </row>
    <row r="4880" spans="1:30" x14ac:dyDescent="0.2">
      <c r="A4880" s="44" t="str">
        <f t="shared" si="402"/>
        <v>US Crude Financial</v>
      </c>
      <c r="B4880" s="44" t="str">
        <f t="shared" si="403"/>
        <v>US</v>
      </c>
      <c r="C4880" s="44" t="str">
        <f t="shared" si="404"/>
        <v>Crude</v>
      </c>
      <c r="D4880" s="44" t="str">
        <f t="shared" si="405"/>
        <v>Financial</v>
      </c>
      <c r="E4880" s="44">
        <f>IF(VLOOKUP(S4880,'DD-Lookup'!$J$6:$L$50,3,FALSE)="Monthly",(YEAR(AC4880)-YEAR(AB4880))*12+MONTH(AC4880)-MONTH(AB4880)+1,(AC4880-AB4880+1))</f>
        <v>1</v>
      </c>
      <c r="F4880" s="225">
        <f t="shared" si="406"/>
        <v>50000</v>
      </c>
      <c r="G4880" s="214">
        <v>1250416</v>
      </c>
      <c r="H4880" s="210">
        <v>37026.659224537034</v>
      </c>
      <c r="I4880" t="s">
        <v>3785</v>
      </c>
      <c r="M4880" t="s">
        <v>4216</v>
      </c>
      <c r="N4880" t="s">
        <v>3046</v>
      </c>
      <c r="O4880" t="s">
        <v>3047</v>
      </c>
      <c r="P4880" s="211">
        <v>50000</v>
      </c>
      <c r="S4880" t="s">
        <v>3802</v>
      </c>
      <c r="T4880" t="s">
        <v>2685</v>
      </c>
      <c r="U4880" s="213">
        <v>28.94</v>
      </c>
      <c r="V4880" t="s">
        <v>762</v>
      </c>
      <c r="W4880" t="s">
        <v>3049</v>
      </c>
      <c r="X4880" t="s">
        <v>3050</v>
      </c>
      <c r="Y4880" t="s">
        <v>2803</v>
      </c>
      <c r="Z4880" t="s">
        <v>4117</v>
      </c>
      <c r="AA4880" t="s">
        <v>964</v>
      </c>
      <c r="AB4880" s="210">
        <v>37043</v>
      </c>
      <c r="AC4880" s="210">
        <v>37072</v>
      </c>
    </row>
    <row r="4881" spans="1:30" x14ac:dyDescent="0.2">
      <c r="A4881" s="44" t="str">
        <f t="shared" si="402"/>
        <v>US Natural Gas Financial</v>
      </c>
      <c r="B4881" s="44" t="str">
        <f t="shared" si="403"/>
        <v>US</v>
      </c>
      <c r="C4881" s="44" t="str">
        <f t="shared" si="404"/>
        <v>Natural Gas</v>
      </c>
      <c r="D4881" s="44" t="str">
        <f t="shared" si="405"/>
        <v>Financial</v>
      </c>
      <c r="E4881" s="44">
        <f>IF(VLOOKUP(S4881,'DD-Lookup'!$J$6:$L$50,3,FALSE)="Monthly",(YEAR(AC4881)-YEAR(AB4881))*12+MONTH(AC4881)-MONTH(AB4881)+1,(AC4881-AB4881+1))</f>
        <v>30</v>
      </c>
      <c r="F4881" s="225">
        <f t="shared" si="406"/>
        <v>75000</v>
      </c>
      <c r="G4881" s="214">
        <v>1250417</v>
      </c>
      <c r="H4881" s="210">
        <v>37026.659305555557</v>
      </c>
      <c r="I4881" t="s">
        <v>3334</v>
      </c>
      <c r="M4881" t="s">
        <v>3795</v>
      </c>
      <c r="N4881" t="s">
        <v>3247</v>
      </c>
      <c r="O4881" t="s">
        <v>3248</v>
      </c>
      <c r="P4881" s="211">
        <v>2500</v>
      </c>
      <c r="S4881" t="s">
        <v>3796</v>
      </c>
      <c r="T4881" t="s">
        <v>2685</v>
      </c>
      <c r="U4881" s="213">
        <v>4.6900000000000004</v>
      </c>
      <c r="V4881" t="s">
        <v>1222</v>
      </c>
      <c r="W4881" t="s">
        <v>3975</v>
      </c>
      <c r="X4881" t="s">
        <v>3250</v>
      </c>
      <c r="Y4881" t="s">
        <v>2803</v>
      </c>
      <c r="Z4881" t="s">
        <v>4117</v>
      </c>
      <c r="AA4881" t="s">
        <v>965</v>
      </c>
      <c r="AB4881" s="210">
        <v>37043.875</v>
      </c>
      <c r="AC4881" s="210">
        <v>37072.875</v>
      </c>
      <c r="AD4881">
        <f>(AC4881-AB4881+1)*SUM(P4881:Q4881)</f>
        <v>75000</v>
      </c>
    </row>
    <row r="4882" spans="1:30" x14ac:dyDescent="0.2">
      <c r="A4882" s="44" t="str">
        <f t="shared" si="402"/>
        <v>US Crude Financial</v>
      </c>
      <c r="B4882" s="44" t="str">
        <f t="shared" si="403"/>
        <v>US</v>
      </c>
      <c r="C4882" s="44" t="str">
        <f t="shared" si="404"/>
        <v>Crude</v>
      </c>
      <c r="D4882" s="44" t="str">
        <f t="shared" si="405"/>
        <v>Financial</v>
      </c>
      <c r="E4882" s="44">
        <f>IF(VLOOKUP(S4882,'DD-Lookup'!$J$6:$L$50,3,FALSE)="Monthly",(YEAR(AC4882)-YEAR(AB4882))*12+MONTH(AC4882)-MONTH(AB4882)+1,(AC4882-AB4882+1))</f>
        <v>1</v>
      </c>
      <c r="F4882" s="225">
        <f t="shared" si="406"/>
        <v>50000</v>
      </c>
      <c r="G4882" s="214">
        <v>1250418</v>
      </c>
      <c r="H4882" s="210">
        <v>37026.659421296295</v>
      </c>
      <c r="I4882" t="s">
        <v>3045</v>
      </c>
      <c r="M4882" t="s">
        <v>4216</v>
      </c>
      <c r="N4882" t="s">
        <v>3046</v>
      </c>
      <c r="O4882" t="s">
        <v>3047</v>
      </c>
      <c r="Q4882" s="211">
        <v>50000</v>
      </c>
      <c r="S4882" t="s">
        <v>3802</v>
      </c>
      <c r="T4882" t="s">
        <v>2685</v>
      </c>
      <c r="U4882" s="213">
        <v>28.96</v>
      </c>
      <c r="V4882" t="s">
        <v>1623</v>
      </c>
      <c r="W4882" t="s">
        <v>3049</v>
      </c>
      <c r="X4882" t="s">
        <v>3050</v>
      </c>
      <c r="Y4882" t="s">
        <v>2803</v>
      </c>
      <c r="Z4882" t="s">
        <v>4117</v>
      </c>
      <c r="AA4882" t="s">
        <v>966</v>
      </c>
      <c r="AB4882" s="210">
        <v>37043</v>
      </c>
      <c r="AC4882" s="210">
        <v>37072</v>
      </c>
    </row>
    <row r="4883" spans="1:30" x14ac:dyDescent="0.2">
      <c r="A4883" s="44" t="str">
        <f t="shared" si="402"/>
        <v>US Natural Gas Physical</v>
      </c>
      <c r="B4883" s="44" t="str">
        <f t="shared" si="403"/>
        <v>US</v>
      </c>
      <c r="C4883" s="44" t="str">
        <f t="shared" si="404"/>
        <v>Natural Gas</v>
      </c>
      <c r="D4883" s="44" t="str">
        <f t="shared" si="405"/>
        <v>Physical</v>
      </c>
      <c r="E4883" s="44">
        <f>IF(VLOOKUP(S4883,'DD-Lookup'!$J$6:$L$50,3,FALSE)="Monthly",(YEAR(AC4883)-YEAR(AB4883))*12+MONTH(AC4883)-MONTH(AB4883)+1,(AC4883-AB4883+1))</f>
        <v>1</v>
      </c>
      <c r="F4883" s="225">
        <f t="shared" si="406"/>
        <v>10000</v>
      </c>
      <c r="G4883" s="214">
        <v>1250421</v>
      </c>
      <c r="H4883" s="210">
        <v>37026.660300925927</v>
      </c>
      <c r="I4883" t="s">
        <v>3334</v>
      </c>
      <c r="M4883" t="s">
        <v>3795</v>
      </c>
      <c r="N4883" t="s">
        <v>3275</v>
      </c>
      <c r="O4883" t="s">
        <v>399</v>
      </c>
      <c r="P4883" s="211">
        <v>10000</v>
      </c>
      <c r="S4883" t="s">
        <v>3796</v>
      </c>
      <c r="T4883" t="s">
        <v>2685</v>
      </c>
      <c r="U4883" s="213">
        <v>4.6100000000000003</v>
      </c>
      <c r="V4883" t="s">
        <v>3463</v>
      </c>
      <c r="W4883" t="s">
        <v>3459</v>
      </c>
      <c r="X4883" t="s">
        <v>3460</v>
      </c>
      <c r="Y4883" t="s">
        <v>3280</v>
      </c>
      <c r="Z4883" t="s">
        <v>4117</v>
      </c>
      <c r="AA4883">
        <v>791100</v>
      </c>
      <c r="AB4883" s="210">
        <v>37028.875</v>
      </c>
      <c r="AC4883" s="210">
        <v>37028.875</v>
      </c>
    </row>
    <row r="4884" spans="1:30" x14ac:dyDescent="0.2">
      <c r="A4884" s="44" t="str">
        <f t="shared" si="402"/>
        <v>US Natural Gas Financial</v>
      </c>
      <c r="B4884" s="44" t="str">
        <f t="shared" si="403"/>
        <v>US</v>
      </c>
      <c r="C4884" s="44" t="str">
        <f t="shared" si="404"/>
        <v>Natural Gas</v>
      </c>
      <c r="D4884" s="44" t="str">
        <f t="shared" si="405"/>
        <v>Financial</v>
      </c>
      <c r="E4884" s="44">
        <f>IF(VLOOKUP(S4884,'DD-Lookup'!$J$6:$L$50,3,FALSE)="Monthly",(YEAR(AC4884)-YEAR(AB4884))*12+MONTH(AC4884)-MONTH(AB4884)+1,(AC4884-AB4884+1))</f>
        <v>30</v>
      </c>
      <c r="F4884" s="225">
        <f t="shared" si="406"/>
        <v>75000</v>
      </c>
      <c r="G4884" s="214">
        <v>1250422</v>
      </c>
      <c r="H4884" s="210">
        <v>37026.660324074073</v>
      </c>
      <c r="I4884" t="s">
        <v>3093</v>
      </c>
      <c r="M4884" t="s">
        <v>3795</v>
      </c>
      <c r="N4884" t="s">
        <v>3247</v>
      </c>
      <c r="O4884" t="s">
        <v>3248</v>
      </c>
      <c r="P4884" s="211">
        <v>2500</v>
      </c>
      <c r="S4884" t="s">
        <v>3796</v>
      </c>
      <c r="T4884" t="s">
        <v>2685</v>
      </c>
      <c r="U4884" s="213">
        <v>4.6950000000000003</v>
      </c>
      <c r="V4884" t="s">
        <v>2301</v>
      </c>
      <c r="W4884" t="s">
        <v>3975</v>
      </c>
      <c r="X4884" t="s">
        <v>3250</v>
      </c>
      <c r="Y4884" t="s">
        <v>2803</v>
      </c>
      <c r="Z4884" t="s">
        <v>4117</v>
      </c>
      <c r="AA4884" t="s">
        <v>967</v>
      </c>
      <c r="AB4884" s="210">
        <v>37043.875</v>
      </c>
      <c r="AC4884" s="210">
        <v>37072.875</v>
      </c>
      <c r="AD4884">
        <f>(AC4884-AB4884+1)*SUM(P4884:Q4884)</f>
        <v>75000</v>
      </c>
    </row>
    <row r="4885" spans="1:30" x14ac:dyDescent="0.2">
      <c r="A4885" s="44" t="str">
        <f t="shared" si="402"/>
        <v>US Natural Gas Financial</v>
      </c>
      <c r="B4885" s="44" t="str">
        <f t="shared" si="403"/>
        <v>US</v>
      </c>
      <c r="C4885" s="44" t="str">
        <f t="shared" si="404"/>
        <v>Natural Gas</v>
      </c>
      <c r="D4885" s="44" t="str">
        <f t="shared" si="405"/>
        <v>Financial</v>
      </c>
      <c r="E4885" s="44">
        <f>IF(VLOOKUP(S4885,'DD-Lookup'!$J$6:$L$50,3,FALSE)="Monthly",(YEAR(AC4885)-YEAR(AB4885))*12+MONTH(AC4885)-MONTH(AB4885)+1,(AC4885-AB4885+1))</f>
        <v>365</v>
      </c>
      <c r="F4885" s="225">
        <f t="shared" si="406"/>
        <v>1825000</v>
      </c>
      <c r="G4885" s="214">
        <v>1250423</v>
      </c>
      <c r="H4885" s="210">
        <v>37026.660578703704</v>
      </c>
      <c r="I4885" t="s">
        <v>3134</v>
      </c>
      <c r="M4885" t="s">
        <v>3795</v>
      </c>
      <c r="N4885" t="s">
        <v>3247</v>
      </c>
      <c r="O4885" t="s">
        <v>3418</v>
      </c>
      <c r="Q4885" s="211">
        <v>5000</v>
      </c>
      <c r="S4885" t="s">
        <v>3796</v>
      </c>
      <c r="T4885" t="s">
        <v>2685</v>
      </c>
      <c r="U4885" s="213">
        <v>4.6500000000000004</v>
      </c>
      <c r="V4885" t="s">
        <v>3514</v>
      </c>
      <c r="W4885" t="s">
        <v>3975</v>
      </c>
      <c r="X4885" t="s">
        <v>3250</v>
      </c>
      <c r="Y4885" t="s">
        <v>2803</v>
      </c>
      <c r="Z4885" t="s">
        <v>4117</v>
      </c>
      <c r="AA4885" t="s">
        <v>968</v>
      </c>
      <c r="AB4885" s="210">
        <v>37257.875</v>
      </c>
      <c r="AC4885" s="210">
        <v>37621.875</v>
      </c>
      <c r="AD4885">
        <f>(AC4885-AB4885+1)*SUM(P4885:Q4885)</f>
        <v>1825000</v>
      </c>
    </row>
    <row r="4886" spans="1:30" x14ac:dyDescent="0.2">
      <c r="A4886" s="44" t="str">
        <f t="shared" si="402"/>
        <v>US Crude Financial</v>
      </c>
      <c r="B4886" s="44" t="str">
        <f t="shared" si="403"/>
        <v>US</v>
      </c>
      <c r="C4886" s="44" t="str">
        <f t="shared" si="404"/>
        <v>Crude</v>
      </c>
      <c r="D4886" s="44" t="str">
        <f t="shared" si="405"/>
        <v>Financial</v>
      </c>
      <c r="E4886" s="44">
        <f>IF(VLOOKUP(S4886,'DD-Lookup'!$J$6:$L$50,3,FALSE)="Monthly",(YEAR(AC4886)-YEAR(AB4886))*12+MONTH(AC4886)-MONTH(AB4886)+1,(AC4886-AB4886+1))</f>
        <v>1</v>
      </c>
      <c r="F4886" s="225">
        <f t="shared" si="406"/>
        <v>50000</v>
      </c>
      <c r="G4886" s="214">
        <v>1250424</v>
      </c>
      <c r="H4886" s="210">
        <v>37026.660624999997</v>
      </c>
      <c r="I4886" t="s">
        <v>3045</v>
      </c>
      <c r="M4886" t="s">
        <v>4216</v>
      </c>
      <c r="N4886" t="s">
        <v>3046</v>
      </c>
      <c r="O4886" t="s">
        <v>3047</v>
      </c>
      <c r="Q4886" s="211">
        <v>50000</v>
      </c>
      <c r="S4886" t="s">
        <v>3802</v>
      </c>
      <c r="T4886" t="s">
        <v>2685</v>
      </c>
      <c r="U4886" s="213">
        <v>28.96</v>
      </c>
      <c r="V4886" t="s">
        <v>1623</v>
      </c>
      <c r="W4886" t="s">
        <v>3049</v>
      </c>
      <c r="X4886" t="s">
        <v>3050</v>
      </c>
      <c r="Y4886" t="s">
        <v>2803</v>
      </c>
      <c r="Z4886" t="s">
        <v>4117</v>
      </c>
      <c r="AA4886" t="s">
        <v>969</v>
      </c>
      <c r="AB4886" s="210">
        <v>37043</v>
      </c>
      <c r="AC4886" s="210">
        <v>37072</v>
      </c>
    </row>
    <row r="4887" spans="1:30" x14ac:dyDescent="0.2">
      <c r="A4887" s="44" t="str">
        <f t="shared" si="402"/>
        <v>US Natural Gas Financial</v>
      </c>
      <c r="B4887" s="44" t="str">
        <f t="shared" si="403"/>
        <v>US</v>
      </c>
      <c r="C4887" s="44" t="str">
        <f t="shared" si="404"/>
        <v>Natural Gas</v>
      </c>
      <c r="D4887" s="44" t="str">
        <f t="shared" si="405"/>
        <v>Financial</v>
      </c>
      <c r="E4887" s="44">
        <f>IF(VLOOKUP(S4887,'DD-Lookup'!$J$6:$L$50,3,FALSE)="Monthly",(YEAR(AC4887)-YEAR(AB4887))*12+MONTH(AC4887)-MONTH(AB4887)+1,(AC4887-AB4887+1))</f>
        <v>30</v>
      </c>
      <c r="F4887" s="225">
        <f t="shared" si="406"/>
        <v>150000</v>
      </c>
      <c r="G4887" s="214">
        <v>1250425</v>
      </c>
      <c r="H4887" s="210">
        <v>37026.660821759258</v>
      </c>
      <c r="I4887" t="s">
        <v>3261</v>
      </c>
      <c r="M4887" t="s">
        <v>3795</v>
      </c>
      <c r="N4887" t="s">
        <v>3247</v>
      </c>
      <c r="O4887" t="s">
        <v>3248</v>
      </c>
      <c r="P4887" s="211">
        <v>5000</v>
      </c>
      <c r="S4887" t="s">
        <v>3796</v>
      </c>
      <c r="T4887" t="s">
        <v>2685</v>
      </c>
      <c r="U4887" s="213">
        <v>4.6950000000000003</v>
      </c>
      <c r="V4887" t="s">
        <v>3262</v>
      </c>
      <c r="W4887" t="s">
        <v>3975</v>
      </c>
      <c r="X4887" t="s">
        <v>3250</v>
      </c>
      <c r="Y4887" t="s">
        <v>2803</v>
      </c>
      <c r="Z4887" t="s">
        <v>4117</v>
      </c>
      <c r="AA4887" t="s">
        <v>970</v>
      </c>
      <c r="AB4887" s="210">
        <v>37043.875</v>
      </c>
      <c r="AC4887" s="210">
        <v>37072.875</v>
      </c>
      <c r="AD4887">
        <f t="shared" ref="AD4887:AD4892" si="407">(AC4887-AB4887+1)*SUM(P4887:Q4887)</f>
        <v>150000</v>
      </c>
    </row>
    <row r="4888" spans="1:30" x14ac:dyDescent="0.2">
      <c r="A4888" s="44" t="str">
        <f t="shared" si="402"/>
        <v>US Natural Gas Financial</v>
      </c>
      <c r="B4888" s="44" t="str">
        <f t="shared" si="403"/>
        <v>US</v>
      </c>
      <c r="C4888" s="44" t="str">
        <f t="shared" si="404"/>
        <v>Natural Gas</v>
      </c>
      <c r="D4888" s="44" t="str">
        <f t="shared" si="405"/>
        <v>Financial</v>
      </c>
      <c r="E4888" s="44">
        <f>IF(VLOOKUP(S4888,'DD-Lookup'!$J$6:$L$50,3,FALSE)="Monthly",(YEAR(AC4888)-YEAR(AB4888))*12+MONTH(AC4888)-MONTH(AB4888)+1,(AC4888-AB4888+1))</f>
        <v>365</v>
      </c>
      <c r="F4888" s="225">
        <f t="shared" si="406"/>
        <v>1825000</v>
      </c>
      <c r="G4888" s="214">
        <v>1250426</v>
      </c>
      <c r="H4888" s="210">
        <v>37026.661087962966</v>
      </c>
      <c r="I4888" t="s">
        <v>3093</v>
      </c>
      <c r="M4888" t="s">
        <v>3795</v>
      </c>
      <c r="N4888" t="s">
        <v>3247</v>
      </c>
      <c r="O4888" t="s">
        <v>3418</v>
      </c>
      <c r="P4888" s="211">
        <v>5000</v>
      </c>
      <c r="S4888" t="s">
        <v>3796</v>
      </c>
      <c r="T4888" t="s">
        <v>2685</v>
      </c>
      <c r="U4888" s="213">
        <v>4.6449999999999996</v>
      </c>
      <c r="V4888" t="s">
        <v>3533</v>
      </c>
      <c r="W4888" t="s">
        <v>3975</v>
      </c>
      <c r="X4888" t="s">
        <v>3250</v>
      </c>
      <c r="Y4888" t="s">
        <v>2803</v>
      </c>
      <c r="Z4888" t="s">
        <v>4117</v>
      </c>
      <c r="AA4888" t="s">
        <v>971</v>
      </c>
      <c r="AB4888" s="210">
        <v>37257.875</v>
      </c>
      <c r="AC4888" s="210">
        <v>37621.875</v>
      </c>
      <c r="AD4888">
        <f t="shared" si="407"/>
        <v>1825000</v>
      </c>
    </row>
    <row r="4889" spans="1:30" x14ac:dyDescent="0.2">
      <c r="A4889" s="44" t="str">
        <f t="shared" si="402"/>
        <v>US Natural Gas Financial</v>
      </c>
      <c r="B4889" s="44" t="str">
        <f t="shared" si="403"/>
        <v>US</v>
      </c>
      <c r="C4889" s="44" t="str">
        <f t="shared" si="404"/>
        <v>Natural Gas</v>
      </c>
      <c r="D4889" s="44" t="str">
        <f t="shared" si="405"/>
        <v>Financial</v>
      </c>
      <c r="E4889" s="44">
        <f>IF(VLOOKUP(S4889,'DD-Lookup'!$J$6:$L$50,3,FALSE)="Monthly",(YEAR(AC4889)-YEAR(AB4889))*12+MONTH(AC4889)-MONTH(AB4889)+1,(AC4889-AB4889+1))</f>
        <v>30</v>
      </c>
      <c r="F4889" s="225">
        <f t="shared" si="406"/>
        <v>300000</v>
      </c>
      <c r="G4889" s="214">
        <v>1250427</v>
      </c>
      <c r="H4889" s="210">
        <v>37026.661226851851</v>
      </c>
      <c r="I4889" t="s">
        <v>3234</v>
      </c>
      <c r="M4889" t="s">
        <v>3795</v>
      </c>
      <c r="N4889" t="s">
        <v>3247</v>
      </c>
      <c r="O4889" t="s">
        <v>3248</v>
      </c>
      <c r="P4889" s="211">
        <v>10000</v>
      </c>
      <c r="S4889" t="s">
        <v>3796</v>
      </c>
      <c r="T4889" t="s">
        <v>2685</v>
      </c>
      <c r="U4889" s="213">
        <v>4.6900000000000004</v>
      </c>
      <c r="V4889" t="s">
        <v>3264</v>
      </c>
      <c r="W4889" t="s">
        <v>3975</v>
      </c>
      <c r="X4889" t="s">
        <v>3250</v>
      </c>
      <c r="Y4889" t="s">
        <v>2803</v>
      </c>
      <c r="Z4889" t="s">
        <v>4117</v>
      </c>
      <c r="AA4889" t="s">
        <v>972</v>
      </c>
      <c r="AB4889" s="210">
        <v>37043.875</v>
      </c>
      <c r="AC4889" s="210">
        <v>37072.875</v>
      </c>
      <c r="AD4889">
        <f t="shared" si="407"/>
        <v>300000</v>
      </c>
    </row>
    <row r="4890" spans="1:30" x14ac:dyDescent="0.2">
      <c r="A4890" s="44" t="str">
        <f t="shared" si="402"/>
        <v>US Natural Gas Financial</v>
      </c>
      <c r="B4890" s="44" t="str">
        <f t="shared" si="403"/>
        <v>US</v>
      </c>
      <c r="C4890" s="44" t="str">
        <f t="shared" si="404"/>
        <v>Natural Gas</v>
      </c>
      <c r="D4890" s="44" t="str">
        <f t="shared" si="405"/>
        <v>Financial</v>
      </c>
      <c r="E4890" s="44">
        <f>IF(VLOOKUP(S4890,'DD-Lookup'!$J$6:$L$50,3,FALSE)="Monthly",(YEAR(AC4890)-YEAR(AB4890))*12+MONTH(AC4890)-MONTH(AB4890)+1,(AC4890-AB4890+1))</f>
        <v>30</v>
      </c>
      <c r="F4890" s="225">
        <f t="shared" si="406"/>
        <v>300000</v>
      </c>
      <c r="G4890" s="214">
        <v>1250429</v>
      </c>
      <c r="H4890" s="210">
        <v>37026.662060185183</v>
      </c>
      <c r="I4890" t="s">
        <v>3246</v>
      </c>
      <c r="M4890" t="s">
        <v>3795</v>
      </c>
      <c r="N4890" t="s">
        <v>3247</v>
      </c>
      <c r="O4890" t="s">
        <v>3248</v>
      </c>
      <c r="P4890" s="211">
        <v>10000</v>
      </c>
      <c r="S4890" t="s">
        <v>3796</v>
      </c>
      <c r="T4890" t="s">
        <v>2685</v>
      </c>
      <c r="U4890" s="213">
        <v>4.6900000000000004</v>
      </c>
      <c r="V4890" t="s">
        <v>2106</v>
      </c>
      <c r="W4890" t="s">
        <v>3975</v>
      </c>
      <c r="X4890" t="s">
        <v>3250</v>
      </c>
      <c r="Y4890" t="s">
        <v>2803</v>
      </c>
      <c r="Z4890" t="s">
        <v>4117</v>
      </c>
      <c r="AA4890" t="s">
        <v>973</v>
      </c>
      <c r="AB4890" s="210">
        <v>37043.875</v>
      </c>
      <c r="AC4890" s="210">
        <v>37072.875</v>
      </c>
      <c r="AD4890">
        <f t="shared" si="407"/>
        <v>300000</v>
      </c>
    </row>
    <row r="4891" spans="1:30" x14ac:dyDescent="0.2">
      <c r="A4891" s="44" t="str">
        <f t="shared" si="402"/>
        <v>US Natural Gas Financial</v>
      </c>
      <c r="B4891" s="44" t="str">
        <f t="shared" si="403"/>
        <v>US</v>
      </c>
      <c r="C4891" s="44" t="str">
        <f t="shared" si="404"/>
        <v>Natural Gas</v>
      </c>
      <c r="D4891" s="44" t="str">
        <f t="shared" si="405"/>
        <v>Financial</v>
      </c>
      <c r="E4891" s="44">
        <f>IF(VLOOKUP(S4891,'DD-Lookup'!$J$6:$L$50,3,FALSE)="Monthly",(YEAR(AC4891)-YEAR(AB4891))*12+MONTH(AC4891)-MONTH(AB4891)+1,(AC4891-AB4891+1))</f>
        <v>365</v>
      </c>
      <c r="F4891" s="225">
        <f t="shared" si="406"/>
        <v>1825000</v>
      </c>
      <c r="G4891" s="214">
        <v>1250433</v>
      </c>
      <c r="H4891" s="210">
        <v>37026.662766203706</v>
      </c>
      <c r="I4891" t="s">
        <v>2955</v>
      </c>
      <c r="M4891" t="s">
        <v>3795</v>
      </c>
      <c r="N4891" t="s">
        <v>3247</v>
      </c>
      <c r="O4891" t="s">
        <v>3418</v>
      </c>
      <c r="P4891" s="211">
        <v>5000</v>
      </c>
      <c r="S4891" t="s">
        <v>3796</v>
      </c>
      <c r="T4891" t="s">
        <v>2685</v>
      </c>
      <c r="U4891" s="213">
        <v>4.6399999999999997</v>
      </c>
      <c r="V4891" t="s">
        <v>1739</v>
      </c>
      <c r="W4891" t="s">
        <v>3975</v>
      </c>
      <c r="X4891" t="s">
        <v>3250</v>
      </c>
      <c r="Y4891" t="s">
        <v>2803</v>
      </c>
      <c r="Z4891" t="s">
        <v>4117</v>
      </c>
      <c r="AA4891" t="s">
        <v>974</v>
      </c>
      <c r="AB4891" s="210">
        <v>37257.875</v>
      </c>
      <c r="AC4891" s="210">
        <v>37621.875</v>
      </c>
      <c r="AD4891">
        <f t="shared" si="407"/>
        <v>1825000</v>
      </c>
    </row>
    <row r="4892" spans="1:30" x14ac:dyDescent="0.2">
      <c r="A4892" s="44" t="str">
        <f t="shared" si="402"/>
        <v>US Natural Gas Financial</v>
      </c>
      <c r="B4892" s="44" t="str">
        <f t="shared" si="403"/>
        <v>US</v>
      </c>
      <c r="C4892" s="44" t="str">
        <f t="shared" si="404"/>
        <v>Natural Gas</v>
      </c>
      <c r="D4892" s="44" t="str">
        <f t="shared" si="405"/>
        <v>Financial</v>
      </c>
      <c r="E4892" s="44">
        <f>IF(VLOOKUP(S4892,'DD-Lookup'!$J$6:$L$50,3,FALSE)="Monthly",(YEAR(AC4892)-YEAR(AB4892))*12+MONTH(AC4892)-MONTH(AB4892)+1,(AC4892-AB4892+1))</f>
        <v>30</v>
      </c>
      <c r="F4892" s="225">
        <f t="shared" si="406"/>
        <v>300000</v>
      </c>
      <c r="G4892" s="214">
        <v>1250435</v>
      </c>
      <c r="H4892" s="210">
        <v>37026.663391203707</v>
      </c>
      <c r="I4892" t="s">
        <v>3212</v>
      </c>
      <c r="M4892" t="s">
        <v>3795</v>
      </c>
      <c r="N4892" t="s">
        <v>3247</v>
      </c>
      <c r="O4892" t="s">
        <v>3248</v>
      </c>
      <c r="P4892" s="211">
        <v>10000</v>
      </c>
      <c r="S4892" t="s">
        <v>3796</v>
      </c>
      <c r="T4892" t="s">
        <v>2685</v>
      </c>
      <c r="U4892" s="213">
        <v>4.68</v>
      </c>
      <c r="V4892" t="s">
        <v>1490</v>
      </c>
      <c r="W4892" t="s">
        <v>3975</v>
      </c>
      <c r="X4892" t="s">
        <v>3250</v>
      </c>
      <c r="Y4892" t="s">
        <v>2803</v>
      </c>
      <c r="Z4892" t="s">
        <v>4117</v>
      </c>
      <c r="AA4892" t="s">
        <v>975</v>
      </c>
      <c r="AB4892" s="210">
        <v>37043.875</v>
      </c>
      <c r="AC4892" s="210">
        <v>37072.875</v>
      </c>
      <c r="AD4892">
        <f t="shared" si="407"/>
        <v>300000</v>
      </c>
    </row>
    <row r="4893" spans="1:30" x14ac:dyDescent="0.2">
      <c r="A4893" s="44" t="str">
        <f t="shared" si="402"/>
        <v>US Natural Gas Physical</v>
      </c>
      <c r="B4893" s="44" t="str">
        <f t="shared" si="403"/>
        <v>US</v>
      </c>
      <c r="C4893" s="44" t="str">
        <f t="shared" si="404"/>
        <v>Natural Gas</v>
      </c>
      <c r="D4893" s="44" t="str">
        <f t="shared" si="405"/>
        <v>Physical</v>
      </c>
      <c r="E4893" s="44">
        <f>IF(VLOOKUP(S4893,'DD-Lookup'!$J$6:$L$50,3,FALSE)="Monthly",(YEAR(AC4893)-YEAR(AB4893))*12+MONTH(AC4893)-MONTH(AB4893)+1,(AC4893-AB4893+1))</f>
        <v>1</v>
      </c>
      <c r="F4893" s="225">
        <f t="shared" si="406"/>
        <v>10000</v>
      </c>
      <c r="G4893" s="214">
        <v>1250436</v>
      </c>
      <c r="H4893" s="210">
        <v>37026.663483796299</v>
      </c>
      <c r="I4893" t="s">
        <v>976</v>
      </c>
      <c r="M4893" t="s">
        <v>3795</v>
      </c>
      <c r="N4893" t="s">
        <v>3275</v>
      </c>
      <c r="O4893" t="s">
        <v>330</v>
      </c>
      <c r="P4893" s="211">
        <v>10000</v>
      </c>
      <c r="S4893" t="s">
        <v>3796</v>
      </c>
      <c r="T4893" t="s">
        <v>2685</v>
      </c>
      <c r="U4893" s="213">
        <v>4.82</v>
      </c>
      <c r="V4893" t="s">
        <v>977</v>
      </c>
      <c r="W4893" t="s">
        <v>3491</v>
      </c>
      <c r="X4893" t="s">
        <v>3492</v>
      </c>
      <c r="Y4893" t="s">
        <v>3280</v>
      </c>
      <c r="Z4893" t="s">
        <v>4117</v>
      </c>
      <c r="AA4893">
        <v>791105</v>
      </c>
      <c r="AB4893" s="210">
        <v>37028.875</v>
      </c>
      <c r="AC4893" s="210">
        <v>37028.875</v>
      </c>
    </row>
    <row r="4894" spans="1:30" x14ac:dyDescent="0.2">
      <c r="A4894" s="44" t="str">
        <f t="shared" si="402"/>
        <v>US Natural Gas Financial</v>
      </c>
      <c r="B4894" s="44" t="str">
        <f t="shared" si="403"/>
        <v>US</v>
      </c>
      <c r="C4894" s="44" t="str">
        <f t="shared" si="404"/>
        <v>Natural Gas</v>
      </c>
      <c r="D4894" s="44" t="str">
        <f t="shared" si="405"/>
        <v>Financial</v>
      </c>
      <c r="E4894" s="44">
        <f>IF(VLOOKUP(S4894,'DD-Lookup'!$J$6:$L$50,3,FALSE)="Monthly",(YEAR(AC4894)-YEAR(AB4894))*12+MONTH(AC4894)-MONTH(AB4894)+1,(AC4894-AB4894+1))</f>
        <v>151</v>
      </c>
      <c r="F4894" s="225">
        <f t="shared" si="406"/>
        <v>1510000</v>
      </c>
      <c r="G4894" s="214">
        <v>1250438</v>
      </c>
      <c r="H4894" s="210">
        <v>37026.664976851855</v>
      </c>
      <c r="I4894" t="s">
        <v>3318</v>
      </c>
      <c r="M4894" t="s">
        <v>3795</v>
      </c>
      <c r="N4894" t="s">
        <v>3303</v>
      </c>
      <c r="O4894" t="s">
        <v>978</v>
      </c>
      <c r="Q4894" s="211">
        <v>10000</v>
      </c>
      <c r="S4894" t="s">
        <v>3796</v>
      </c>
      <c r="T4894" t="s">
        <v>2685</v>
      </c>
      <c r="U4894" s="213">
        <v>2.7</v>
      </c>
      <c r="V4894" t="s">
        <v>161</v>
      </c>
      <c r="W4894" t="s">
        <v>3641</v>
      </c>
      <c r="X4894" t="s">
        <v>3642</v>
      </c>
      <c r="Y4894" t="s">
        <v>2803</v>
      </c>
      <c r="Z4894" t="s">
        <v>4117</v>
      </c>
      <c r="AA4894" t="s">
        <v>979</v>
      </c>
      <c r="AB4894" s="210">
        <v>37196</v>
      </c>
      <c r="AC4894" s="210">
        <v>37346</v>
      </c>
      <c r="AD4894">
        <f t="shared" ref="AD4894:AD4902" si="408">(AC4894-AB4894+1)*SUM(P4894:Q4894)</f>
        <v>1510000</v>
      </c>
    </row>
    <row r="4895" spans="1:30" x14ac:dyDescent="0.2">
      <c r="A4895" s="44" t="str">
        <f t="shared" si="402"/>
        <v>US Natural Gas Financial</v>
      </c>
      <c r="B4895" s="44" t="str">
        <f t="shared" si="403"/>
        <v>US</v>
      </c>
      <c r="C4895" s="44" t="str">
        <f t="shared" si="404"/>
        <v>Natural Gas</v>
      </c>
      <c r="D4895" s="44" t="str">
        <f t="shared" si="405"/>
        <v>Financial</v>
      </c>
      <c r="E4895" s="44">
        <f>IF(VLOOKUP(S4895,'DD-Lookup'!$J$6:$L$50,3,FALSE)="Monthly",(YEAR(AC4895)-YEAR(AB4895))*12+MONTH(AC4895)-MONTH(AB4895)+1,(AC4895-AB4895+1))</f>
        <v>153</v>
      </c>
      <c r="F4895" s="225">
        <f t="shared" si="406"/>
        <v>765000</v>
      </c>
      <c r="G4895" s="214">
        <v>1250439</v>
      </c>
      <c r="H4895" s="210">
        <v>37026.665000000001</v>
      </c>
      <c r="I4895" t="s">
        <v>3272</v>
      </c>
      <c r="M4895" t="s">
        <v>3795</v>
      </c>
      <c r="N4895" t="s">
        <v>3247</v>
      </c>
      <c r="O4895" t="s">
        <v>3430</v>
      </c>
      <c r="P4895" s="211">
        <v>5000</v>
      </c>
      <c r="S4895" t="s">
        <v>3796</v>
      </c>
      <c r="T4895" t="s">
        <v>2685</v>
      </c>
      <c r="U4895" s="213">
        <v>4.7750000000000004</v>
      </c>
      <c r="V4895" t="s">
        <v>3482</v>
      </c>
      <c r="W4895" t="s">
        <v>3975</v>
      </c>
      <c r="X4895" t="s">
        <v>3250</v>
      </c>
      <c r="Y4895" t="s">
        <v>2803</v>
      </c>
      <c r="Z4895" t="s">
        <v>4117</v>
      </c>
      <c r="AA4895" t="s">
        <v>980</v>
      </c>
      <c r="AB4895" s="210">
        <v>37043</v>
      </c>
      <c r="AC4895" s="210">
        <v>37195</v>
      </c>
      <c r="AD4895">
        <f t="shared" si="408"/>
        <v>765000</v>
      </c>
    </row>
    <row r="4896" spans="1:30" x14ac:dyDescent="0.2">
      <c r="A4896" s="44" t="str">
        <f t="shared" si="402"/>
        <v>US Natural Gas Financial</v>
      </c>
      <c r="B4896" s="44" t="str">
        <f t="shared" si="403"/>
        <v>US</v>
      </c>
      <c r="C4896" s="44" t="str">
        <f t="shared" si="404"/>
        <v>Natural Gas</v>
      </c>
      <c r="D4896" s="44" t="str">
        <f t="shared" si="405"/>
        <v>Financial</v>
      </c>
      <c r="E4896" s="44">
        <f>IF(VLOOKUP(S4896,'DD-Lookup'!$J$6:$L$50,3,FALSE)="Monthly",(YEAR(AC4896)-YEAR(AB4896))*12+MONTH(AC4896)-MONTH(AB4896)+1,(AC4896-AB4896+1))</f>
        <v>15</v>
      </c>
      <c r="F4896" s="225">
        <f t="shared" si="406"/>
        <v>150000</v>
      </c>
      <c r="G4896" s="214">
        <v>1250440</v>
      </c>
      <c r="H4896" s="210">
        <v>37026.665069444447</v>
      </c>
      <c r="I4896" t="s">
        <v>3674</v>
      </c>
      <c r="M4896" t="s">
        <v>3795</v>
      </c>
      <c r="N4896" t="s">
        <v>3247</v>
      </c>
      <c r="O4896" t="s">
        <v>981</v>
      </c>
      <c r="Q4896" s="211">
        <v>10000</v>
      </c>
      <c r="S4896" t="s">
        <v>3796</v>
      </c>
      <c r="T4896" t="s">
        <v>2685</v>
      </c>
      <c r="U4896" s="213">
        <v>4.4749999999999996</v>
      </c>
      <c r="V4896" t="s">
        <v>2139</v>
      </c>
      <c r="W4896" t="s">
        <v>3685</v>
      </c>
      <c r="X4896" t="s">
        <v>3686</v>
      </c>
      <c r="Y4896" t="s">
        <v>2803</v>
      </c>
      <c r="Z4896" t="s">
        <v>4117</v>
      </c>
      <c r="AA4896" t="s">
        <v>982</v>
      </c>
      <c r="AB4896" s="210">
        <v>37028.875</v>
      </c>
      <c r="AC4896" s="210">
        <v>37042.875</v>
      </c>
      <c r="AD4896">
        <f t="shared" si="408"/>
        <v>150000</v>
      </c>
    </row>
    <row r="4897" spans="1:30" x14ac:dyDescent="0.2">
      <c r="A4897" s="44" t="str">
        <f t="shared" si="402"/>
        <v>US Natural Gas Financial</v>
      </c>
      <c r="B4897" s="44" t="str">
        <f t="shared" si="403"/>
        <v>US</v>
      </c>
      <c r="C4897" s="44" t="str">
        <f t="shared" si="404"/>
        <v>Natural Gas</v>
      </c>
      <c r="D4897" s="44" t="str">
        <f t="shared" si="405"/>
        <v>Financial</v>
      </c>
      <c r="E4897" s="44">
        <f>IF(VLOOKUP(S4897,'DD-Lookup'!$J$6:$L$50,3,FALSE)="Monthly",(YEAR(AC4897)-YEAR(AB4897))*12+MONTH(AC4897)-MONTH(AB4897)+1,(AC4897-AB4897+1))</f>
        <v>30</v>
      </c>
      <c r="F4897" s="225">
        <f t="shared" si="406"/>
        <v>300000</v>
      </c>
      <c r="G4897" s="214">
        <v>1250442</v>
      </c>
      <c r="H4897" s="210">
        <v>37026.665810185186</v>
      </c>
      <c r="I4897" t="s">
        <v>3246</v>
      </c>
      <c r="M4897" t="s">
        <v>3795</v>
      </c>
      <c r="N4897" t="s">
        <v>3247</v>
      </c>
      <c r="O4897" t="s">
        <v>3248</v>
      </c>
      <c r="Q4897" s="211">
        <v>10000</v>
      </c>
      <c r="S4897" t="s">
        <v>3796</v>
      </c>
      <c r="T4897" t="s">
        <v>2685</v>
      </c>
      <c r="U4897" s="213">
        <v>4.6849999999999996</v>
      </c>
      <c r="V4897" t="s">
        <v>2106</v>
      </c>
      <c r="W4897" t="s">
        <v>3975</v>
      </c>
      <c r="X4897" t="s">
        <v>3250</v>
      </c>
      <c r="Y4897" t="s">
        <v>2803</v>
      </c>
      <c r="Z4897" t="s">
        <v>4117</v>
      </c>
      <c r="AA4897" t="s">
        <v>983</v>
      </c>
      <c r="AB4897" s="210">
        <v>37043.875</v>
      </c>
      <c r="AC4897" s="210">
        <v>37072.875</v>
      </c>
      <c r="AD4897">
        <f t="shared" si="408"/>
        <v>300000</v>
      </c>
    </row>
    <row r="4898" spans="1:30" x14ac:dyDescent="0.2">
      <c r="A4898" s="44" t="str">
        <f t="shared" si="402"/>
        <v>US Natural Gas Financial</v>
      </c>
      <c r="B4898" s="44" t="str">
        <f t="shared" si="403"/>
        <v>US</v>
      </c>
      <c r="C4898" s="44" t="str">
        <f t="shared" si="404"/>
        <v>Natural Gas</v>
      </c>
      <c r="D4898" s="44" t="str">
        <f t="shared" si="405"/>
        <v>Financial</v>
      </c>
      <c r="E4898" s="44">
        <f>IF(VLOOKUP(S4898,'DD-Lookup'!$J$6:$L$50,3,FALSE)="Monthly",(YEAR(AC4898)-YEAR(AB4898))*12+MONTH(AC4898)-MONTH(AB4898)+1,(AC4898-AB4898+1))</f>
        <v>30</v>
      </c>
      <c r="F4898" s="225">
        <f t="shared" si="406"/>
        <v>150000</v>
      </c>
      <c r="G4898" s="214">
        <v>1250444</v>
      </c>
      <c r="H4898" s="210">
        <v>37026.666585648149</v>
      </c>
      <c r="I4898" t="s">
        <v>3272</v>
      </c>
      <c r="M4898" t="s">
        <v>3795</v>
      </c>
      <c r="N4898" t="s">
        <v>3247</v>
      </c>
      <c r="O4898" t="s">
        <v>3248</v>
      </c>
      <c r="Q4898" s="211">
        <v>5000</v>
      </c>
      <c r="S4898" t="s">
        <v>3796</v>
      </c>
      <c r="T4898" t="s">
        <v>2685</v>
      </c>
      <c r="U4898" s="213">
        <v>4.6900000000000004</v>
      </c>
      <c r="V4898" t="s">
        <v>3482</v>
      </c>
      <c r="W4898" t="s">
        <v>3975</v>
      </c>
      <c r="X4898" t="s">
        <v>3250</v>
      </c>
      <c r="Y4898" t="s">
        <v>2803</v>
      </c>
      <c r="Z4898" t="s">
        <v>4117</v>
      </c>
      <c r="AA4898" t="s">
        <v>984</v>
      </c>
      <c r="AB4898" s="210">
        <v>37043.875</v>
      </c>
      <c r="AC4898" s="210">
        <v>37072.875</v>
      </c>
      <c r="AD4898">
        <f t="shared" si="408"/>
        <v>150000</v>
      </c>
    </row>
    <row r="4899" spans="1:30" x14ac:dyDescent="0.2">
      <c r="A4899" s="44" t="str">
        <f t="shared" si="402"/>
        <v>US Natural Gas Financial</v>
      </c>
      <c r="B4899" s="44" t="str">
        <f t="shared" si="403"/>
        <v>US</v>
      </c>
      <c r="C4899" s="44" t="str">
        <f t="shared" si="404"/>
        <v>Natural Gas</v>
      </c>
      <c r="D4899" s="44" t="str">
        <f t="shared" si="405"/>
        <v>Financial</v>
      </c>
      <c r="E4899" s="44">
        <f>IF(VLOOKUP(S4899,'DD-Lookup'!$J$6:$L$50,3,FALSE)="Monthly",(YEAR(AC4899)-YEAR(AB4899))*12+MONTH(AC4899)-MONTH(AB4899)+1,(AC4899-AB4899+1))</f>
        <v>30</v>
      </c>
      <c r="F4899" s="225">
        <f t="shared" si="406"/>
        <v>150000</v>
      </c>
      <c r="G4899" s="214">
        <v>1250445</v>
      </c>
      <c r="H4899" s="210">
        <v>37026.666712962964</v>
      </c>
      <c r="I4899" t="s">
        <v>1351</v>
      </c>
      <c r="M4899" t="s">
        <v>3795</v>
      </c>
      <c r="N4899" t="s">
        <v>3303</v>
      </c>
      <c r="O4899" t="s">
        <v>985</v>
      </c>
      <c r="Q4899" s="211">
        <v>5000</v>
      </c>
      <c r="S4899" t="s">
        <v>3796</v>
      </c>
      <c r="T4899" t="s">
        <v>2685</v>
      </c>
      <c r="U4899" s="213">
        <v>-0.1</v>
      </c>
      <c r="V4899" t="s">
        <v>986</v>
      </c>
      <c r="W4899" t="s">
        <v>3750</v>
      </c>
      <c r="X4899" t="s">
        <v>3751</v>
      </c>
      <c r="Y4899" t="s">
        <v>2803</v>
      </c>
      <c r="Z4899" t="s">
        <v>4117</v>
      </c>
      <c r="AA4899" t="s">
        <v>987</v>
      </c>
      <c r="AB4899" s="210">
        <v>37043.875</v>
      </c>
      <c r="AC4899" s="210">
        <v>37072.875</v>
      </c>
      <c r="AD4899">
        <f t="shared" si="408"/>
        <v>150000</v>
      </c>
    </row>
    <row r="4900" spans="1:30" x14ac:dyDescent="0.2">
      <c r="A4900" s="44" t="str">
        <f t="shared" si="402"/>
        <v>US Natural Gas Financial</v>
      </c>
      <c r="B4900" s="44" t="str">
        <f t="shared" si="403"/>
        <v>US</v>
      </c>
      <c r="C4900" s="44" t="str">
        <f t="shared" si="404"/>
        <v>Natural Gas</v>
      </c>
      <c r="D4900" s="44" t="str">
        <f t="shared" si="405"/>
        <v>Financial</v>
      </c>
      <c r="E4900" s="44">
        <f>IF(VLOOKUP(S4900,'DD-Lookup'!$J$6:$L$50,3,FALSE)="Monthly",(YEAR(AC4900)-YEAR(AB4900))*12+MONTH(AC4900)-MONTH(AB4900)+1,(AC4900-AB4900+1))</f>
        <v>30</v>
      </c>
      <c r="F4900" s="225">
        <f t="shared" si="406"/>
        <v>150000</v>
      </c>
      <c r="G4900" s="214">
        <v>1250446</v>
      </c>
      <c r="H4900" s="210">
        <v>37026.666990740741</v>
      </c>
      <c r="I4900" t="s">
        <v>3822</v>
      </c>
      <c r="M4900" t="s">
        <v>3795</v>
      </c>
      <c r="N4900" t="s">
        <v>3303</v>
      </c>
      <c r="O4900" t="s">
        <v>816</v>
      </c>
      <c r="P4900" s="211">
        <v>5000</v>
      </c>
      <c r="S4900" t="s">
        <v>3796</v>
      </c>
      <c r="T4900" t="s">
        <v>2685</v>
      </c>
      <c r="U4900" s="213">
        <v>0.03</v>
      </c>
      <c r="V4900" t="s">
        <v>1725</v>
      </c>
      <c r="W4900" t="s">
        <v>1070</v>
      </c>
      <c r="X4900" t="s">
        <v>1071</v>
      </c>
      <c r="Y4900" t="s">
        <v>2803</v>
      </c>
      <c r="Z4900" t="s">
        <v>4117</v>
      </c>
      <c r="AA4900" t="s">
        <v>987</v>
      </c>
      <c r="AB4900" s="210">
        <v>37043</v>
      </c>
      <c r="AC4900" s="210">
        <v>37072</v>
      </c>
      <c r="AD4900">
        <f t="shared" si="408"/>
        <v>150000</v>
      </c>
    </row>
    <row r="4901" spans="1:30" x14ac:dyDescent="0.2">
      <c r="A4901" s="44" t="str">
        <f t="shared" si="402"/>
        <v>US Natural Gas Financial</v>
      </c>
      <c r="B4901" s="44" t="str">
        <f t="shared" si="403"/>
        <v>US</v>
      </c>
      <c r="C4901" s="44" t="str">
        <f t="shared" si="404"/>
        <v>Natural Gas</v>
      </c>
      <c r="D4901" s="44" t="str">
        <f t="shared" si="405"/>
        <v>Financial</v>
      </c>
      <c r="E4901" s="44">
        <f>IF(VLOOKUP(S4901,'DD-Lookup'!$J$6:$L$50,3,FALSE)="Monthly",(YEAR(AC4901)-YEAR(AB4901))*12+MONTH(AC4901)-MONTH(AB4901)+1,(AC4901-AB4901+1))</f>
        <v>30</v>
      </c>
      <c r="F4901" s="225">
        <f t="shared" si="406"/>
        <v>300000</v>
      </c>
      <c r="G4901" s="214">
        <v>1250449</v>
      </c>
      <c r="H4901" s="210">
        <v>37026.669548611113</v>
      </c>
      <c r="I4901" t="s">
        <v>3822</v>
      </c>
      <c r="M4901" t="s">
        <v>3795</v>
      </c>
      <c r="N4901" t="s">
        <v>3247</v>
      </c>
      <c r="O4901" t="s">
        <v>3248</v>
      </c>
      <c r="Q4901" s="211">
        <v>10000</v>
      </c>
      <c r="S4901" t="s">
        <v>3796</v>
      </c>
      <c r="T4901" t="s">
        <v>2685</v>
      </c>
      <c r="U4901" s="213">
        <v>4.7</v>
      </c>
      <c r="V4901" t="s">
        <v>1875</v>
      </c>
      <c r="W4901" t="s">
        <v>3975</v>
      </c>
      <c r="X4901" t="s">
        <v>3250</v>
      </c>
      <c r="Y4901" t="s">
        <v>2803</v>
      </c>
      <c r="Z4901" t="s">
        <v>4117</v>
      </c>
      <c r="AA4901" t="s">
        <v>987</v>
      </c>
      <c r="AB4901" s="210">
        <v>37043.875</v>
      </c>
      <c r="AC4901" s="210">
        <v>37072.875</v>
      </c>
      <c r="AD4901">
        <f t="shared" si="408"/>
        <v>300000</v>
      </c>
    </row>
    <row r="4902" spans="1:30" x14ac:dyDescent="0.2">
      <c r="A4902" s="44" t="str">
        <f t="shared" si="402"/>
        <v>US Natural Gas Financial</v>
      </c>
      <c r="B4902" s="44" t="str">
        <f t="shared" si="403"/>
        <v>US</v>
      </c>
      <c r="C4902" s="44" t="str">
        <f t="shared" si="404"/>
        <v>Natural Gas</v>
      </c>
      <c r="D4902" s="44" t="str">
        <f t="shared" si="405"/>
        <v>Financial</v>
      </c>
      <c r="E4902" s="44">
        <f>IF(VLOOKUP(S4902,'DD-Lookup'!$J$6:$L$50,3,FALSE)="Monthly",(YEAR(AC4902)-YEAR(AB4902))*12+MONTH(AC4902)-MONTH(AB4902)+1,(AC4902-AB4902+1))</f>
        <v>30</v>
      </c>
      <c r="F4902" s="225">
        <f t="shared" si="406"/>
        <v>300000</v>
      </c>
      <c r="G4902" s="214">
        <v>1250450</v>
      </c>
      <c r="H4902" s="210">
        <v>37026.669664351852</v>
      </c>
      <c r="I4902" t="s">
        <v>3246</v>
      </c>
      <c r="M4902" t="s">
        <v>3795</v>
      </c>
      <c r="N4902" t="s">
        <v>3247</v>
      </c>
      <c r="O4902" t="s">
        <v>3248</v>
      </c>
      <c r="P4902" s="211">
        <v>10000</v>
      </c>
      <c r="S4902" t="s">
        <v>3796</v>
      </c>
      <c r="T4902" t="s">
        <v>2685</v>
      </c>
      <c r="U4902" s="213">
        <v>4.6950000000000003</v>
      </c>
      <c r="V4902" t="s">
        <v>2106</v>
      </c>
      <c r="W4902" t="s">
        <v>3975</v>
      </c>
      <c r="X4902" t="s">
        <v>3250</v>
      </c>
      <c r="Y4902" t="s">
        <v>2803</v>
      </c>
      <c r="Z4902" t="s">
        <v>4117</v>
      </c>
      <c r="AA4902" t="s">
        <v>987</v>
      </c>
      <c r="AB4902" s="210">
        <v>37043.875</v>
      </c>
      <c r="AC4902" s="210">
        <v>37072.875</v>
      </c>
      <c r="AD4902">
        <f t="shared" si="408"/>
        <v>300000</v>
      </c>
    </row>
    <row r="4903" spans="1:30" x14ac:dyDescent="0.2">
      <c r="A4903" s="44" t="str">
        <f t="shared" si="402"/>
        <v>US Crude Financial</v>
      </c>
      <c r="B4903" s="44" t="str">
        <f t="shared" si="403"/>
        <v>US</v>
      </c>
      <c r="C4903" s="44" t="str">
        <f t="shared" si="404"/>
        <v>Crude</v>
      </c>
      <c r="D4903" s="44" t="str">
        <f t="shared" si="405"/>
        <v>Financial</v>
      </c>
      <c r="E4903" s="44">
        <f>IF(VLOOKUP(S4903,'DD-Lookup'!$J$6:$L$50,3,FALSE)="Monthly",(YEAR(AC4903)-YEAR(AB4903))*12+MONTH(AC4903)-MONTH(AB4903)+1,(AC4903-AB4903+1))</f>
        <v>1</v>
      </c>
      <c r="F4903" s="225">
        <f t="shared" si="406"/>
        <v>50000</v>
      </c>
      <c r="G4903" s="214">
        <v>1250451</v>
      </c>
      <c r="H4903" s="210">
        <v>37026.670335648145</v>
      </c>
      <c r="I4903" t="s">
        <v>3510</v>
      </c>
      <c r="M4903" t="s">
        <v>4216</v>
      </c>
      <c r="N4903" t="s">
        <v>3046</v>
      </c>
      <c r="O4903" t="s">
        <v>3047</v>
      </c>
      <c r="P4903" s="211">
        <v>50000</v>
      </c>
      <c r="S4903" t="s">
        <v>3802</v>
      </c>
      <c r="T4903" t="s">
        <v>2685</v>
      </c>
      <c r="U4903" s="213">
        <v>28.94</v>
      </c>
      <c r="V4903" t="s">
        <v>1503</v>
      </c>
      <c r="W4903" t="s">
        <v>3049</v>
      </c>
      <c r="X4903" t="s">
        <v>3050</v>
      </c>
      <c r="Y4903" t="s">
        <v>2803</v>
      </c>
      <c r="Z4903" t="s">
        <v>4117</v>
      </c>
      <c r="AA4903" t="s">
        <v>988</v>
      </c>
      <c r="AB4903" s="210">
        <v>37043</v>
      </c>
      <c r="AC4903" s="210">
        <v>37072</v>
      </c>
    </row>
    <row r="4904" spans="1:30" x14ac:dyDescent="0.2">
      <c r="A4904" s="44" t="str">
        <f t="shared" si="402"/>
        <v>US Natural Gas Financial</v>
      </c>
      <c r="B4904" s="44" t="str">
        <f t="shared" si="403"/>
        <v>US</v>
      </c>
      <c r="C4904" s="44" t="str">
        <f t="shared" si="404"/>
        <v>Natural Gas</v>
      </c>
      <c r="D4904" s="44" t="str">
        <f t="shared" si="405"/>
        <v>Financial</v>
      </c>
      <c r="E4904" s="44">
        <f>IF(VLOOKUP(S4904,'DD-Lookup'!$J$6:$L$50,3,FALSE)="Monthly",(YEAR(AC4904)-YEAR(AB4904))*12+MONTH(AC4904)-MONTH(AB4904)+1,(AC4904-AB4904+1))</f>
        <v>30</v>
      </c>
      <c r="F4904" s="225">
        <f t="shared" si="406"/>
        <v>450000</v>
      </c>
      <c r="G4904" s="214">
        <v>1250452</v>
      </c>
      <c r="H4904" s="210">
        <v>37026.670347222222</v>
      </c>
      <c r="I4904" t="s">
        <v>3287</v>
      </c>
      <c r="M4904" t="s">
        <v>3795</v>
      </c>
      <c r="N4904" t="s">
        <v>3247</v>
      </c>
      <c r="O4904" t="s">
        <v>3248</v>
      </c>
      <c r="P4904" s="211">
        <v>15000</v>
      </c>
      <c r="S4904" t="s">
        <v>3796</v>
      </c>
      <c r="T4904" t="s">
        <v>2685</v>
      </c>
      <c r="U4904" s="213">
        <v>4.6900000000000004</v>
      </c>
      <c r="V4904" t="s">
        <v>170</v>
      </c>
      <c r="W4904" t="s">
        <v>3975</v>
      </c>
      <c r="X4904" t="s">
        <v>3250</v>
      </c>
      <c r="Y4904" t="s">
        <v>2803</v>
      </c>
      <c r="Z4904" t="s">
        <v>4117</v>
      </c>
      <c r="AA4904" t="s">
        <v>987</v>
      </c>
      <c r="AB4904" s="210">
        <v>37043.875</v>
      </c>
      <c r="AC4904" s="210">
        <v>37072.875</v>
      </c>
      <c r="AD4904">
        <f>(AC4904-AB4904+1)*SUM(P4904:Q4904)</f>
        <v>450000</v>
      </c>
    </row>
    <row r="4905" spans="1:30" x14ac:dyDescent="0.2">
      <c r="A4905" s="44" t="str">
        <f t="shared" si="402"/>
        <v>US Natural Gas Financial</v>
      </c>
      <c r="B4905" s="44" t="str">
        <f t="shared" si="403"/>
        <v>US</v>
      </c>
      <c r="C4905" s="44" t="str">
        <f t="shared" si="404"/>
        <v>Natural Gas</v>
      </c>
      <c r="D4905" s="44" t="str">
        <f t="shared" si="405"/>
        <v>Financial</v>
      </c>
      <c r="E4905" s="44">
        <f>IF(VLOOKUP(S4905,'DD-Lookup'!$J$6:$L$50,3,FALSE)="Monthly",(YEAR(AC4905)-YEAR(AB4905))*12+MONTH(AC4905)-MONTH(AB4905)+1,(AC4905-AB4905+1))</f>
        <v>30</v>
      </c>
      <c r="F4905" s="225">
        <f t="shared" si="406"/>
        <v>75000</v>
      </c>
      <c r="G4905" s="214">
        <v>1250453</v>
      </c>
      <c r="H4905" s="210">
        <v>37026.671215277776</v>
      </c>
      <c r="I4905" t="s">
        <v>3374</v>
      </c>
      <c r="M4905" t="s">
        <v>3795</v>
      </c>
      <c r="N4905" t="s">
        <v>3247</v>
      </c>
      <c r="O4905" t="s">
        <v>3248</v>
      </c>
      <c r="P4905" s="211">
        <v>2500</v>
      </c>
      <c r="S4905" t="s">
        <v>3796</v>
      </c>
      <c r="T4905" t="s">
        <v>2685</v>
      </c>
      <c r="U4905" s="213">
        <v>4.6849999999999996</v>
      </c>
      <c r="V4905" t="s">
        <v>2103</v>
      </c>
      <c r="W4905" t="s">
        <v>3975</v>
      </c>
      <c r="X4905" t="s">
        <v>3250</v>
      </c>
      <c r="Y4905" t="s">
        <v>2803</v>
      </c>
      <c r="Z4905" t="s">
        <v>4117</v>
      </c>
      <c r="AA4905" t="s">
        <v>987</v>
      </c>
      <c r="AB4905" s="210">
        <v>37043.875</v>
      </c>
      <c r="AC4905" s="210">
        <v>37072.875</v>
      </c>
      <c r="AD4905">
        <f>(AC4905-AB4905+1)*SUM(P4905:Q4905)</f>
        <v>75000</v>
      </c>
    </row>
    <row r="4906" spans="1:30" x14ac:dyDescent="0.2">
      <c r="A4906" s="44" t="str">
        <f t="shared" si="402"/>
        <v xml:space="preserve"> Natural Gas Physical</v>
      </c>
      <c r="B4906" s="44" t="str">
        <f t="shared" si="403"/>
        <v/>
      </c>
      <c r="C4906" s="44" t="str">
        <f t="shared" si="404"/>
        <v>Natural Gas</v>
      </c>
      <c r="D4906" s="44" t="str">
        <f t="shared" si="405"/>
        <v>Physical</v>
      </c>
      <c r="E4906" s="44">
        <f>IF(VLOOKUP(S4906,'DD-Lookup'!$J$6:$L$50,3,FALSE)="Monthly",(YEAR(AC4906)-YEAR(AB4906))*12+MONTH(AC4906)-MONTH(AB4906)+1,(AC4906-AB4906+1))</f>
        <v>1</v>
      </c>
      <c r="F4906" s="225">
        <f t="shared" si="406"/>
        <v>2000</v>
      </c>
      <c r="G4906" s="214">
        <v>1250454</v>
      </c>
      <c r="H4906" s="210">
        <v>37026.6718287037</v>
      </c>
      <c r="I4906" t="s">
        <v>1722</v>
      </c>
      <c r="M4906" t="s">
        <v>3795</v>
      </c>
      <c r="N4906" t="s">
        <v>3623</v>
      </c>
      <c r="O4906" t="s">
        <v>3624</v>
      </c>
      <c r="P4906" s="211">
        <v>2000</v>
      </c>
      <c r="S4906" t="s">
        <v>4320</v>
      </c>
      <c r="T4906" t="s">
        <v>3625</v>
      </c>
      <c r="U4906" s="213">
        <v>6.3</v>
      </c>
      <c r="V4906" t="s">
        <v>1723</v>
      </c>
      <c r="W4906" t="s">
        <v>3627</v>
      </c>
      <c r="X4906" t="s">
        <v>3628</v>
      </c>
      <c r="Y4906" t="s">
        <v>3280</v>
      </c>
      <c r="Z4906" t="s">
        <v>4118</v>
      </c>
      <c r="AA4906">
        <v>791112</v>
      </c>
      <c r="AB4906" s="210">
        <v>37026.875</v>
      </c>
      <c r="AC4906" s="210">
        <v>37026.875</v>
      </c>
    </row>
    <row r="4907" spans="1:30" x14ac:dyDescent="0.2">
      <c r="A4907" s="44" t="str">
        <f t="shared" si="402"/>
        <v>US Natural Gas Financial</v>
      </c>
      <c r="B4907" s="44" t="str">
        <f t="shared" si="403"/>
        <v>US</v>
      </c>
      <c r="C4907" s="44" t="str">
        <f t="shared" si="404"/>
        <v>Natural Gas</v>
      </c>
      <c r="D4907" s="44" t="str">
        <f t="shared" si="405"/>
        <v>Financial</v>
      </c>
      <c r="E4907" s="44">
        <f>IF(VLOOKUP(S4907,'DD-Lookup'!$J$6:$L$50,3,FALSE)="Monthly",(YEAR(AC4907)-YEAR(AB4907))*12+MONTH(AC4907)-MONTH(AB4907)+1,(AC4907-AB4907+1))</f>
        <v>31</v>
      </c>
      <c r="F4907" s="225">
        <f t="shared" si="406"/>
        <v>232500</v>
      </c>
      <c r="G4907" s="214">
        <v>1250455</v>
      </c>
      <c r="H4907" s="210">
        <v>37026.671886574077</v>
      </c>
      <c r="I4907" t="s">
        <v>3822</v>
      </c>
      <c r="M4907" t="s">
        <v>3795</v>
      </c>
      <c r="N4907" t="s">
        <v>3247</v>
      </c>
      <c r="O4907" t="s">
        <v>3269</v>
      </c>
      <c r="P4907" s="211">
        <v>7500</v>
      </c>
      <c r="S4907" t="s">
        <v>3796</v>
      </c>
      <c r="T4907" t="s">
        <v>2685</v>
      </c>
      <c r="U4907" s="213">
        <v>4.8224999999999998</v>
      </c>
      <c r="V4907" t="s">
        <v>1487</v>
      </c>
      <c r="W4907" t="s">
        <v>3975</v>
      </c>
      <c r="X4907" t="s">
        <v>3250</v>
      </c>
      <c r="Y4907" t="s">
        <v>2803</v>
      </c>
      <c r="Z4907" t="s">
        <v>4117</v>
      </c>
      <c r="AA4907" t="s">
        <v>987</v>
      </c>
      <c r="AB4907" s="210">
        <v>37104.875</v>
      </c>
      <c r="AC4907" s="210">
        <v>37134.875</v>
      </c>
      <c r="AD4907">
        <f>(AC4907-AB4907+1)*SUM(P4907:Q4907)</f>
        <v>232500</v>
      </c>
    </row>
    <row r="4908" spans="1:30" x14ac:dyDescent="0.2">
      <c r="A4908" s="44" t="str">
        <f t="shared" si="402"/>
        <v>US Crude Financial</v>
      </c>
      <c r="B4908" s="44" t="str">
        <f t="shared" si="403"/>
        <v>US</v>
      </c>
      <c r="C4908" s="44" t="str">
        <f t="shared" si="404"/>
        <v>Crude</v>
      </c>
      <c r="D4908" s="44" t="str">
        <f t="shared" si="405"/>
        <v>Financial</v>
      </c>
      <c r="E4908" s="44">
        <f>IF(VLOOKUP(S4908,'DD-Lookup'!$J$6:$L$50,3,FALSE)="Monthly",(YEAR(AC4908)-YEAR(AB4908))*12+MONTH(AC4908)-MONTH(AB4908)+1,(AC4908-AB4908+1))</f>
        <v>1</v>
      </c>
      <c r="F4908" s="225">
        <f t="shared" si="406"/>
        <v>50000</v>
      </c>
      <c r="G4908" s="214">
        <v>1250458</v>
      </c>
      <c r="H4908" s="210">
        <v>37026.672905092593</v>
      </c>
      <c r="I4908" t="s">
        <v>3785</v>
      </c>
      <c r="M4908" t="s">
        <v>4216</v>
      </c>
      <c r="N4908" t="s">
        <v>3046</v>
      </c>
      <c r="O4908" t="s">
        <v>3047</v>
      </c>
      <c r="P4908" s="211">
        <v>50000</v>
      </c>
      <c r="S4908" t="s">
        <v>3802</v>
      </c>
      <c r="T4908" t="s">
        <v>2685</v>
      </c>
      <c r="U4908" s="213">
        <v>28.9</v>
      </c>
      <c r="V4908" t="s">
        <v>762</v>
      </c>
      <c r="W4908" t="s">
        <v>3049</v>
      </c>
      <c r="X4908" t="s">
        <v>3050</v>
      </c>
      <c r="Y4908" t="s">
        <v>2803</v>
      </c>
      <c r="Z4908" t="s">
        <v>4117</v>
      </c>
      <c r="AA4908" t="s">
        <v>989</v>
      </c>
      <c r="AB4908" s="210">
        <v>37043</v>
      </c>
      <c r="AC4908" s="210">
        <v>37072</v>
      </c>
    </row>
    <row r="4909" spans="1:30" x14ac:dyDescent="0.2">
      <c r="A4909" s="44" t="str">
        <f t="shared" si="402"/>
        <v>US Paper Physical</v>
      </c>
      <c r="B4909" s="44" t="str">
        <f t="shared" si="403"/>
        <v>US</v>
      </c>
      <c r="C4909" s="44" t="str">
        <f t="shared" si="404"/>
        <v>Paper</v>
      </c>
      <c r="D4909" s="44" t="str">
        <f t="shared" si="405"/>
        <v>Physical</v>
      </c>
      <c r="E4909" s="44">
        <f>IF(VLOOKUP(S4909,'DD-Lookup'!$J$6:$L$50,3,FALSE)="Monthly",(YEAR(AC4909)-YEAR(AB4909))*12+MONTH(AC4909)-MONTH(AB4909)+1,(AC4909-AB4909+1))</f>
        <v>1</v>
      </c>
      <c r="F4909" s="225">
        <f t="shared" si="406"/>
        <v>750</v>
      </c>
      <c r="G4909" s="214">
        <v>1250459</v>
      </c>
      <c r="H4909" s="210">
        <v>37026.675173611111</v>
      </c>
      <c r="I4909" t="s">
        <v>990</v>
      </c>
      <c r="J4909" t="s">
        <v>991</v>
      </c>
      <c r="K4909" t="s">
        <v>449</v>
      </c>
      <c r="L4909">
        <v>167</v>
      </c>
      <c r="M4909" t="s">
        <v>3810</v>
      </c>
      <c r="N4909" t="s">
        <v>992</v>
      </c>
      <c r="O4909" t="s">
        <v>993</v>
      </c>
      <c r="P4909" s="211">
        <v>750</v>
      </c>
      <c r="S4909" t="s">
        <v>994</v>
      </c>
      <c r="T4909" t="s">
        <v>2685</v>
      </c>
      <c r="U4909" s="213">
        <v>47</v>
      </c>
      <c r="V4909" t="s">
        <v>452</v>
      </c>
      <c r="W4909" t="s">
        <v>995</v>
      </c>
      <c r="X4909" t="s">
        <v>996</v>
      </c>
      <c r="Y4909" t="s">
        <v>2803</v>
      </c>
      <c r="Z4909" t="s">
        <v>4117</v>
      </c>
      <c r="AA4909" t="s">
        <v>987</v>
      </c>
      <c r="AB4909" s="210">
        <v>37026.875</v>
      </c>
      <c r="AC4909" s="210">
        <v>37026.875</v>
      </c>
    </row>
    <row r="4910" spans="1:30" x14ac:dyDescent="0.2">
      <c r="A4910" s="44" t="str">
        <f t="shared" si="402"/>
        <v>US Natural Gas Financial</v>
      </c>
      <c r="B4910" s="44" t="str">
        <f t="shared" si="403"/>
        <v>US</v>
      </c>
      <c r="C4910" s="44" t="str">
        <f t="shared" si="404"/>
        <v>Natural Gas</v>
      </c>
      <c r="D4910" s="44" t="str">
        <f t="shared" si="405"/>
        <v>Financial</v>
      </c>
      <c r="E4910" s="44">
        <f>IF(VLOOKUP(S4910,'DD-Lookup'!$J$6:$L$50,3,FALSE)="Monthly",(YEAR(AC4910)-YEAR(AB4910))*12+MONTH(AC4910)-MONTH(AB4910)+1,(AC4910-AB4910+1))</f>
        <v>153</v>
      </c>
      <c r="F4910" s="225">
        <f t="shared" si="406"/>
        <v>765000</v>
      </c>
      <c r="G4910" s="214">
        <v>1250460</v>
      </c>
      <c r="H4910" s="210">
        <v>37026.676585648151</v>
      </c>
      <c r="I4910" t="s">
        <v>3822</v>
      </c>
      <c r="M4910" t="s">
        <v>3795</v>
      </c>
      <c r="N4910" t="s">
        <v>3247</v>
      </c>
      <c r="O4910" t="s">
        <v>3430</v>
      </c>
      <c r="Q4910" s="211">
        <v>5000</v>
      </c>
      <c r="S4910" t="s">
        <v>3796</v>
      </c>
      <c r="T4910" t="s">
        <v>2685</v>
      </c>
      <c r="U4910" s="213">
        <v>4.7949999999999999</v>
      </c>
      <c r="V4910" t="s">
        <v>2372</v>
      </c>
      <c r="W4910" t="s">
        <v>3975</v>
      </c>
      <c r="X4910" t="s">
        <v>3250</v>
      </c>
      <c r="Y4910" t="s">
        <v>2803</v>
      </c>
      <c r="Z4910" t="s">
        <v>4117</v>
      </c>
      <c r="AA4910" t="s">
        <v>987</v>
      </c>
      <c r="AB4910" s="210">
        <v>37043</v>
      </c>
      <c r="AC4910" s="210">
        <v>37195</v>
      </c>
      <c r="AD4910">
        <f t="shared" ref="AD4910:AD4919" si="409">(AC4910-AB4910+1)*SUM(P4910:Q4910)</f>
        <v>765000</v>
      </c>
    </row>
    <row r="4911" spans="1:30" x14ac:dyDescent="0.2">
      <c r="A4911" s="44" t="str">
        <f t="shared" si="402"/>
        <v>US Natural Gas Financial</v>
      </c>
      <c r="B4911" s="44" t="str">
        <f t="shared" si="403"/>
        <v>US</v>
      </c>
      <c r="C4911" s="44" t="str">
        <f t="shared" si="404"/>
        <v>Natural Gas</v>
      </c>
      <c r="D4911" s="44" t="str">
        <f t="shared" si="405"/>
        <v>Financial</v>
      </c>
      <c r="E4911" s="44">
        <f>IF(VLOOKUP(S4911,'DD-Lookup'!$J$6:$L$50,3,FALSE)="Monthly",(YEAR(AC4911)-YEAR(AB4911))*12+MONTH(AC4911)-MONTH(AB4911)+1,(AC4911-AB4911+1))</f>
        <v>30</v>
      </c>
      <c r="F4911" s="225">
        <f t="shared" si="406"/>
        <v>300000</v>
      </c>
      <c r="G4911" s="214">
        <v>1250461</v>
      </c>
      <c r="H4911" s="210">
        <v>37026.678055555552</v>
      </c>
      <c r="I4911" t="s">
        <v>3396</v>
      </c>
      <c r="M4911" t="s">
        <v>3795</v>
      </c>
      <c r="N4911" t="s">
        <v>3247</v>
      </c>
      <c r="O4911" t="s">
        <v>3248</v>
      </c>
      <c r="P4911" s="211">
        <v>10000</v>
      </c>
      <c r="S4911" t="s">
        <v>3796</v>
      </c>
      <c r="T4911" t="s">
        <v>2685</v>
      </c>
      <c r="U4911" s="213">
        <v>4.6849999999999996</v>
      </c>
      <c r="V4911" t="s">
        <v>3398</v>
      </c>
      <c r="W4911" t="s">
        <v>3975</v>
      </c>
      <c r="X4911" t="s">
        <v>3250</v>
      </c>
      <c r="Y4911" t="s">
        <v>2803</v>
      </c>
      <c r="Z4911" t="s">
        <v>4117</v>
      </c>
      <c r="AA4911" t="s">
        <v>987</v>
      </c>
      <c r="AB4911" s="210">
        <v>37043.875</v>
      </c>
      <c r="AC4911" s="210">
        <v>37072.875</v>
      </c>
      <c r="AD4911">
        <f t="shared" si="409"/>
        <v>300000</v>
      </c>
    </row>
    <row r="4912" spans="1:30" x14ac:dyDescent="0.2">
      <c r="A4912" s="44" t="str">
        <f t="shared" si="402"/>
        <v>US Natural Gas Financial</v>
      </c>
      <c r="B4912" s="44" t="str">
        <f t="shared" si="403"/>
        <v>US</v>
      </c>
      <c r="C4912" s="44" t="str">
        <f t="shared" si="404"/>
        <v>Natural Gas</v>
      </c>
      <c r="D4912" s="44" t="str">
        <f t="shared" si="405"/>
        <v>Financial</v>
      </c>
      <c r="E4912" s="44">
        <f>IF(VLOOKUP(S4912,'DD-Lookup'!$J$6:$L$50,3,FALSE)="Monthly",(YEAR(AC4912)-YEAR(AB4912))*12+MONTH(AC4912)-MONTH(AB4912)+1,(AC4912-AB4912+1))</f>
        <v>151</v>
      </c>
      <c r="F4912" s="225">
        <f t="shared" si="406"/>
        <v>755000</v>
      </c>
      <c r="G4912" s="214">
        <v>1250462</v>
      </c>
      <c r="H4912" s="210">
        <v>37026.678807870368</v>
      </c>
      <c r="I4912" t="s">
        <v>3093</v>
      </c>
      <c r="M4912" t="s">
        <v>3795</v>
      </c>
      <c r="N4912" t="s">
        <v>3247</v>
      </c>
      <c r="O4912" t="s">
        <v>3346</v>
      </c>
      <c r="P4912" s="211">
        <v>5000</v>
      </c>
      <c r="S4912" t="s">
        <v>3796</v>
      </c>
      <c r="T4912" t="s">
        <v>2685</v>
      </c>
      <c r="U4912" s="213">
        <v>5.0750000000000002</v>
      </c>
      <c r="V4912" t="s">
        <v>1126</v>
      </c>
      <c r="W4912" t="s">
        <v>3975</v>
      </c>
      <c r="X4912" t="s">
        <v>3250</v>
      </c>
      <c r="Y4912" t="s">
        <v>2803</v>
      </c>
      <c r="Z4912" t="s">
        <v>4117</v>
      </c>
      <c r="AA4912" t="s">
        <v>987</v>
      </c>
      <c r="AB4912" s="210">
        <v>37196</v>
      </c>
      <c r="AC4912" s="210">
        <v>37346</v>
      </c>
      <c r="AD4912">
        <f t="shared" si="409"/>
        <v>755000</v>
      </c>
    </row>
    <row r="4913" spans="1:30" x14ac:dyDescent="0.2">
      <c r="A4913" s="44" t="str">
        <f t="shared" si="402"/>
        <v>US Natural Gas Financial</v>
      </c>
      <c r="B4913" s="44" t="str">
        <f t="shared" si="403"/>
        <v>US</v>
      </c>
      <c r="C4913" s="44" t="str">
        <f t="shared" si="404"/>
        <v>Natural Gas</v>
      </c>
      <c r="D4913" s="44" t="str">
        <f t="shared" si="405"/>
        <v>Financial</v>
      </c>
      <c r="E4913" s="44">
        <f>IF(VLOOKUP(S4913,'DD-Lookup'!$J$6:$L$50,3,FALSE)="Monthly",(YEAR(AC4913)-YEAR(AB4913))*12+MONTH(AC4913)-MONTH(AB4913)+1,(AC4913-AB4913+1))</f>
        <v>30</v>
      </c>
      <c r="F4913" s="225">
        <f t="shared" si="406"/>
        <v>3000</v>
      </c>
      <c r="G4913" s="214">
        <v>1250463</v>
      </c>
      <c r="H4913" s="210">
        <v>37026.680439814816</v>
      </c>
      <c r="I4913" t="s">
        <v>3246</v>
      </c>
      <c r="M4913" t="s">
        <v>3795</v>
      </c>
      <c r="N4913" t="s">
        <v>1213</v>
      </c>
      <c r="O4913" t="s">
        <v>1214</v>
      </c>
      <c r="P4913" s="211">
        <v>100</v>
      </c>
      <c r="S4913" t="s">
        <v>1215</v>
      </c>
      <c r="T4913" t="s">
        <v>2685</v>
      </c>
      <c r="U4913" s="213">
        <v>7.7499999999999999E-2</v>
      </c>
      <c r="V4913" t="s">
        <v>1183</v>
      </c>
      <c r="W4913" t="s">
        <v>1216</v>
      </c>
      <c r="X4913" t="s">
        <v>1217</v>
      </c>
      <c r="Y4913" t="s">
        <v>2803</v>
      </c>
      <c r="Z4913" t="s">
        <v>4117</v>
      </c>
      <c r="AA4913" t="s">
        <v>987</v>
      </c>
      <c r="AB4913" s="210">
        <v>37043</v>
      </c>
      <c r="AC4913" s="210">
        <v>37072</v>
      </c>
      <c r="AD4913">
        <f t="shared" si="409"/>
        <v>3000</v>
      </c>
    </row>
    <row r="4914" spans="1:30" x14ac:dyDescent="0.2">
      <c r="A4914" s="44" t="str">
        <f t="shared" si="402"/>
        <v>US Natural Gas Financial</v>
      </c>
      <c r="B4914" s="44" t="str">
        <f t="shared" si="403"/>
        <v>US</v>
      </c>
      <c r="C4914" s="44" t="str">
        <f t="shared" si="404"/>
        <v>Natural Gas</v>
      </c>
      <c r="D4914" s="44" t="str">
        <f t="shared" si="405"/>
        <v>Financial</v>
      </c>
      <c r="E4914" s="44">
        <f>IF(VLOOKUP(S4914,'DD-Lookup'!$J$6:$L$50,3,FALSE)="Monthly",(YEAR(AC4914)-YEAR(AB4914))*12+MONTH(AC4914)-MONTH(AB4914)+1,(AC4914-AB4914+1))</f>
        <v>30</v>
      </c>
      <c r="F4914" s="225">
        <f t="shared" si="406"/>
        <v>3000</v>
      </c>
      <c r="G4914" s="214">
        <v>1250465</v>
      </c>
      <c r="H4914" s="210">
        <v>37026.680636574078</v>
      </c>
      <c r="I4914" t="s">
        <v>3246</v>
      </c>
      <c r="M4914" t="s">
        <v>3795</v>
      </c>
      <c r="N4914" t="s">
        <v>1213</v>
      </c>
      <c r="O4914" t="s">
        <v>1214</v>
      </c>
      <c r="P4914" s="211">
        <v>100</v>
      </c>
      <c r="S4914" t="s">
        <v>1215</v>
      </c>
      <c r="T4914" t="s">
        <v>2685</v>
      </c>
      <c r="U4914" s="213">
        <v>7.4999999999999997E-2</v>
      </c>
      <c r="V4914" t="s">
        <v>1183</v>
      </c>
      <c r="W4914" t="s">
        <v>1216</v>
      </c>
      <c r="X4914" t="s">
        <v>1217</v>
      </c>
      <c r="Y4914" t="s">
        <v>2803</v>
      </c>
      <c r="Z4914" t="s">
        <v>4117</v>
      </c>
      <c r="AA4914" t="s">
        <v>987</v>
      </c>
      <c r="AB4914" s="210">
        <v>37043</v>
      </c>
      <c r="AC4914" s="210">
        <v>37072</v>
      </c>
      <c r="AD4914">
        <f t="shared" si="409"/>
        <v>3000</v>
      </c>
    </row>
    <row r="4915" spans="1:30" x14ac:dyDescent="0.2">
      <c r="A4915" s="44" t="str">
        <f t="shared" si="402"/>
        <v>US Natural Gas Financial</v>
      </c>
      <c r="B4915" s="44" t="str">
        <f t="shared" si="403"/>
        <v>US</v>
      </c>
      <c r="C4915" s="44" t="str">
        <f t="shared" si="404"/>
        <v>Natural Gas</v>
      </c>
      <c r="D4915" s="44" t="str">
        <f t="shared" si="405"/>
        <v>Financial</v>
      </c>
      <c r="E4915" s="44">
        <f>IF(VLOOKUP(S4915,'DD-Lookup'!$J$6:$L$50,3,FALSE)="Monthly",(YEAR(AC4915)-YEAR(AB4915))*12+MONTH(AC4915)-MONTH(AB4915)+1,(AC4915-AB4915+1))</f>
        <v>30</v>
      </c>
      <c r="F4915" s="225">
        <f t="shared" si="406"/>
        <v>3000</v>
      </c>
      <c r="G4915" s="214">
        <v>1250467</v>
      </c>
      <c r="H4915" s="210">
        <v>37026.68074074074</v>
      </c>
      <c r="I4915" t="s">
        <v>3246</v>
      </c>
      <c r="M4915" t="s">
        <v>3795</v>
      </c>
      <c r="N4915" t="s">
        <v>1213</v>
      </c>
      <c r="O4915" t="s">
        <v>1214</v>
      </c>
      <c r="P4915" s="211">
        <v>100</v>
      </c>
      <c r="S4915" t="s">
        <v>1215</v>
      </c>
      <c r="T4915" t="s">
        <v>2685</v>
      </c>
      <c r="U4915" s="213">
        <v>7.4999999999999997E-2</v>
      </c>
      <c r="V4915" t="s">
        <v>1183</v>
      </c>
      <c r="W4915" t="s">
        <v>1216</v>
      </c>
      <c r="X4915" t="s">
        <v>1217</v>
      </c>
      <c r="Y4915" t="s">
        <v>2803</v>
      </c>
      <c r="Z4915" t="s">
        <v>4117</v>
      </c>
      <c r="AA4915" t="s">
        <v>987</v>
      </c>
      <c r="AB4915" s="210">
        <v>37043</v>
      </c>
      <c r="AC4915" s="210">
        <v>37072</v>
      </c>
      <c r="AD4915">
        <f t="shared" si="409"/>
        <v>3000</v>
      </c>
    </row>
    <row r="4916" spans="1:30" x14ac:dyDescent="0.2">
      <c r="A4916" s="44" t="str">
        <f t="shared" si="402"/>
        <v>US Natural Gas Financial</v>
      </c>
      <c r="B4916" s="44" t="str">
        <f t="shared" si="403"/>
        <v>US</v>
      </c>
      <c r="C4916" s="44" t="str">
        <f t="shared" si="404"/>
        <v>Natural Gas</v>
      </c>
      <c r="D4916" s="44" t="str">
        <f t="shared" si="405"/>
        <v>Financial</v>
      </c>
      <c r="E4916" s="44">
        <f>IF(VLOOKUP(S4916,'DD-Lookup'!$J$6:$L$50,3,FALSE)="Monthly",(YEAR(AC4916)-YEAR(AB4916))*12+MONTH(AC4916)-MONTH(AB4916)+1,(AC4916-AB4916+1))</f>
        <v>30</v>
      </c>
      <c r="F4916" s="225">
        <f t="shared" si="406"/>
        <v>3000</v>
      </c>
      <c r="G4916" s="214">
        <v>1250469</v>
      </c>
      <c r="H4916" s="210">
        <v>37026.680856481478</v>
      </c>
      <c r="I4916" t="s">
        <v>3246</v>
      </c>
      <c r="M4916" t="s">
        <v>3795</v>
      </c>
      <c r="N4916" t="s">
        <v>1213</v>
      </c>
      <c r="O4916" t="s">
        <v>1214</v>
      </c>
      <c r="P4916" s="211">
        <v>100</v>
      </c>
      <c r="S4916" t="s">
        <v>1215</v>
      </c>
      <c r="T4916" t="s">
        <v>2685</v>
      </c>
      <c r="U4916" s="213">
        <v>7.2499999999999995E-2</v>
      </c>
      <c r="V4916" t="s">
        <v>1183</v>
      </c>
      <c r="W4916" t="s">
        <v>1216</v>
      </c>
      <c r="X4916" t="s">
        <v>1217</v>
      </c>
      <c r="Y4916" t="s">
        <v>2803</v>
      </c>
      <c r="Z4916" t="s">
        <v>4117</v>
      </c>
      <c r="AA4916" t="s">
        <v>987</v>
      </c>
      <c r="AB4916" s="210">
        <v>37043</v>
      </c>
      <c r="AC4916" s="210">
        <v>37072</v>
      </c>
      <c r="AD4916">
        <f t="shared" si="409"/>
        <v>3000</v>
      </c>
    </row>
    <row r="4917" spans="1:30" x14ac:dyDescent="0.2">
      <c r="A4917" s="44" t="str">
        <f t="shared" si="402"/>
        <v>US Natural Gas Financial</v>
      </c>
      <c r="B4917" s="44" t="str">
        <f t="shared" si="403"/>
        <v>US</v>
      </c>
      <c r="C4917" s="44" t="str">
        <f t="shared" si="404"/>
        <v>Natural Gas</v>
      </c>
      <c r="D4917" s="44" t="str">
        <f t="shared" si="405"/>
        <v>Financial</v>
      </c>
      <c r="E4917" s="44">
        <f>IF(VLOOKUP(S4917,'DD-Lookup'!$J$6:$L$50,3,FALSE)="Monthly",(YEAR(AC4917)-YEAR(AB4917))*12+MONTH(AC4917)-MONTH(AB4917)+1,(AC4917-AB4917+1))</f>
        <v>30</v>
      </c>
      <c r="F4917" s="225">
        <f t="shared" si="406"/>
        <v>300000</v>
      </c>
      <c r="G4917" s="214">
        <v>1250471</v>
      </c>
      <c r="H4917" s="210">
        <v>37026.680937500001</v>
      </c>
      <c r="I4917" t="s">
        <v>3822</v>
      </c>
      <c r="M4917" t="s">
        <v>3795</v>
      </c>
      <c r="N4917" t="s">
        <v>3247</v>
      </c>
      <c r="O4917" t="s">
        <v>3248</v>
      </c>
      <c r="Q4917" s="211">
        <v>10000</v>
      </c>
      <c r="S4917" t="s">
        <v>3796</v>
      </c>
      <c r="T4917" t="s">
        <v>2685</v>
      </c>
      <c r="U4917" s="213">
        <v>4.67</v>
      </c>
      <c r="V4917" t="s">
        <v>863</v>
      </c>
      <c r="W4917" t="s">
        <v>3975</v>
      </c>
      <c r="X4917" t="s">
        <v>3250</v>
      </c>
      <c r="Y4917" t="s">
        <v>2803</v>
      </c>
      <c r="Z4917" t="s">
        <v>4117</v>
      </c>
      <c r="AA4917" t="s">
        <v>987</v>
      </c>
      <c r="AB4917" s="210">
        <v>37043.875</v>
      </c>
      <c r="AC4917" s="210">
        <v>37072.875</v>
      </c>
      <c r="AD4917">
        <f t="shared" si="409"/>
        <v>300000</v>
      </c>
    </row>
    <row r="4918" spans="1:30" x14ac:dyDescent="0.2">
      <c r="A4918" s="44" t="str">
        <f t="shared" si="402"/>
        <v>US Natural Gas Financial</v>
      </c>
      <c r="B4918" s="44" t="str">
        <f t="shared" si="403"/>
        <v>US</v>
      </c>
      <c r="C4918" s="44" t="str">
        <f t="shared" si="404"/>
        <v>Natural Gas</v>
      </c>
      <c r="D4918" s="44" t="str">
        <f t="shared" si="405"/>
        <v>Financial</v>
      </c>
      <c r="E4918" s="44">
        <f>IF(VLOOKUP(S4918,'DD-Lookup'!$J$6:$L$50,3,FALSE)="Monthly",(YEAR(AC4918)-YEAR(AB4918))*12+MONTH(AC4918)-MONTH(AB4918)+1,(AC4918-AB4918+1))</f>
        <v>30</v>
      </c>
      <c r="F4918" s="225">
        <f t="shared" si="406"/>
        <v>150000</v>
      </c>
      <c r="G4918" s="214">
        <v>1250472</v>
      </c>
      <c r="H4918" s="210">
        <v>37026.681018518517</v>
      </c>
      <c r="I4918" t="s">
        <v>3246</v>
      </c>
      <c r="M4918" t="s">
        <v>3795</v>
      </c>
      <c r="N4918" t="s">
        <v>3247</v>
      </c>
      <c r="O4918" t="s">
        <v>3248</v>
      </c>
      <c r="Q4918" s="211">
        <v>5000</v>
      </c>
      <c r="S4918" t="s">
        <v>3796</v>
      </c>
      <c r="T4918" t="s">
        <v>2685</v>
      </c>
      <c r="U4918" s="213">
        <v>4.67</v>
      </c>
      <c r="V4918" t="s">
        <v>1183</v>
      </c>
      <c r="W4918" t="s">
        <v>3975</v>
      </c>
      <c r="X4918" t="s">
        <v>3250</v>
      </c>
      <c r="Y4918" t="s">
        <v>2803</v>
      </c>
      <c r="Z4918" t="s">
        <v>4117</v>
      </c>
      <c r="AA4918" t="s">
        <v>987</v>
      </c>
      <c r="AB4918" s="210">
        <v>37043.875</v>
      </c>
      <c r="AC4918" s="210">
        <v>37072.875</v>
      </c>
      <c r="AD4918">
        <f t="shared" si="409"/>
        <v>150000</v>
      </c>
    </row>
    <row r="4919" spans="1:30" x14ac:dyDescent="0.2">
      <c r="A4919" s="44" t="str">
        <f t="shared" si="402"/>
        <v>US Natural Gas Financial</v>
      </c>
      <c r="B4919" s="44" t="str">
        <f t="shared" si="403"/>
        <v>US</v>
      </c>
      <c r="C4919" s="44" t="str">
        <f t="shared" si="404"/>
        <v>Natural Gas</v>
      </c>
      <c r="D4919" s="44" t="str">
        <f t="shared" si="405"/>
        <v>Financial</v>
      </c>
      <c r="E4919" s="44">
        <f>IF(VLOOKUP(S4919,'DD-Lookup'!$J$6:$L$50,3,FALSE)="Monthly",(YEAR(AC4919)-YEAR(AB4919))*12+MONTH(AC4919)-MONTH(AB4919)+1,(AC4919-AB4919+1))</f>
        <v>30</v>
      </c>
      <c r="F4919" s="225">
        <f t="shared" si="406"/>
        <v>300000</v>
      </c>
      <c r="G4919" s="214">
        <v>1250473</v>
      </c>
      <c r="H4919" s="210">
        <v>37026.681134259263</v>
      </c>
      <c r="I4919" t="s">
        <v>3246</v>
      </c>
      <c r="M4919" t="s">
        <v>3795</v>
      </c>
      <c r="N4919" t="s">
        <v>3247</v>
      </c>
      <c r="O4919" t="s">
        <v>3248</v>
      </c>
      <c r="Q4919" s="211">
        <v>10000</v>
      </c>
      <c r="S4919" t="s">
        <v>3796</v>
      </c>
      <c r="T4919" t="s">
        <v>2685</v>
      </c>
      <c r="U4919" s="213">
        <v>4.6749999999999998</v>
      </c>
      <c r="V4919" t="s">
        <v>1183</v>
      </c>
      <c r="W4919" t="s">
        <v>3975</v>
      </c>
      <c r="X4919" t="s">
        <v>3250</v>
      </c>
      <c r="Y4919" t="s">
        <v>2803</v>
      </c>
      <c r="Z4919" t="s">
        <v>4117</v>
      </c>
      <c r="AA4919" t="s">
        <v>987</v>
      </c>
      <c r="AB4919" s="210">
        <v>37043.875</v>
      </c>
      <c r="AC4919" s="210">
        <v>37072.875</v>
      </c>
      <c r="AD4919">
        <f t="shared" si="409"/>
        <v>300000</v>
      </c>
    </row>
    <row r="4920" spans="1:30" x14ac:dyDescent="0.2">
      <c r="A4920" s="44" t="str">
        <f t="shared" si="402"/>
        <v>US Crude Financial</v>
      </c>
      <c r="B4920" s="44" t="str">
        <f t="shared" si="403"/>
        <v>US</v>
      </c>
      <c r="C4920" s="44" t="str">
        <f t="shared" si="404"/>
        <v>Crude</v>
      </c>
      <c r="D4920" s="44" t="str">
        <f t="shared" si="405"/>
        <v>Financial</v>
      </c>
      <c r="E4920" s="44">
        <f>IF(VLOOKUP(S4920,'DD-Lookup'!$J$6:$L$50,3,FALSE)="Monthly",(YEAR(AC4920)-YEAR(AB4920))*12+MONTH(AC4920)-MONTH(AB4920)+1,(AC4920-AB4920+1))</f>
        <v>1</v>
      </c>
      <c r="F4920" s="225">
        <f t="shared" si="406"/>
        <v>50000</v>
      </c>
      <c r="G4920" s="214">
        <v>1250474</v>
      </c>
      <c r="H4920" s="210">
        <v>37026.68440972222</v>
      </c>
      <c r="I4920" t="s">
        <v>3510</v>
      </c>
      <c r="M4920" t="s">
        <v>4216</v>
      </c>
      <c r="N4920" t="s">
        <v>3046</v>
      </c>
      <c r="O4920" t="s">
        <v>3047</v>
      </c>
      <c r="P4920" s="211">
        <v>50000</v>
      </c>
      <c r="S4920" t="s">
        <v>3802</v>
      </c>
      <c r="T4920" t="s">
        <v>2685</v>
      </c>
      <c r="U4920" s="213">
        <v>28.86</v>
      </c>
      <c r="V4920" t="s">
        <v>1503</v>
      </c>
      <c r="W4920" t="s">
        <v>3049</v>
      </c>
      <c r="X4920" t="s">
        <v>3050</v>
      </c>
      <c r="Y4920" t="s">
        <v>2803</v>
      </c>
      <c r="Z4920" t="s">
        <v>4117</v>
      </c>
      <c r="AA4920" t="s">
        <v>997</v>
      </c>
      <c r="AB4920" s="210">
        <v>37043</v>
      </c>
      <c r="AC4920" s="210">
        <v>37072</v>
      </c>
    </row>
    <row r="4921" spans="1:30" x14ac:dyDescent="0.2">
      <c r="A4921" s="44" t="str">
        <f t="shared" si="402"/>
        <v>US Natural Gas Financial</v>
      </c>
      <c r="B4921" s="44" t="str">
        <f t="shared" si="403"/>
        <v>US</v>
      </c>
      <c r="C4921" s="44" t="str">
        <f t="shared" si="404"/>
        <v>Natural Gas</v>
      </c>
      <c r="D4921" s="44" t="str">
        <f t="shared" si="405"/>
        <v>Financial</v>
      </c>
      <c r="E4921" s="44">
        <f>IF(VLOOKUP(S4921,'DD-Lookup'!$J$6:$L$50,3,FALSE)="Monthly",(YEAR(AC4921)-YEAR(AB4921))*12+MONTH(AC4921)-MONTH(AB4921)+1,(AC4921-AB4921+1))</f>
        <v>30</v>
      </c>
      <c r="F4921" s="225">
        <f t="shared" si="406"/>
        <v>3000</v>
      </c>
      <c r="G4921" s="214">
        <v>1250475</v>
      </c>
      <c r="H4921" s="210">
        <v>37026.684606481482</v>
      </c>
      <c r="I4921" t="s">
        <v>3822</v>
      </c>
      <c r="M4921" t="s">
        <v>3795</v>
      </c>
      <c r="N4921" t="s">
        <v>1485</v>
      </c>
      <c r="O4921" t="s">
        <v>190</v>
      </c>
      <c r="Q4921" s="211">
        <v>100</v>
      </c>
      <c r="S4921" t="s">
        <v>1215</v>
      </c>
      <c r="T4921" t="s">
        <v>2685</v>
      </c>
      <c r="U4921" s="213">
        <v>0.11749999999999999</v>
      </c>
      <c r="V4921" t="s">
        <v>358</v>
      </c>
      <c r="W4921" t="s">
        <v>1216</v>
      </c>
      <c r="X4921" t="s">
        <v>1217</v>
      </c>
      <c r="Y4921" t="s">
        <v>2803</v>
      </c>
      <c r="Z4921" t="s">
        <v>4117</v>
      </c>
      <c r="AA4921" t="s">
        <v>987</v>
      </c>
      <c r="AB4921" s="210">
        <v>37043</v>
      </c>
      <c r="AC4921" s="210">
        <v>37072</v>
      </c>
      <c r="AD4921">
        <f t="shared" ref="AD4921:AD4935" si="410">(AC4921-AB4921+1)*SUM(P4921:Q4921)</f>
        <v>3000</v>
      </c>
    </row>
    <row r="4922" spans="1:30" x14ac:dyDescent="0.2">
      <c r="A4922" s="44" t="str">
        <f t="shared" si="402"/>
        <v>US Natural Gas Financial</v>
      </c>
      <c r="B4922" s="44" t="str">
        <f t="shared" si="403"/>
        <v>US</v>
      </c>
      <c r="C4922" s="44" t="str">
        <f t="shared" si="404"/>
        <v>Natural Gas</v>
      </c>
      <c r="D4922" s="44" t="str">
        <f t="shared" si="405"/>
        <v>Financial</v>
      </c>
      <c r="E4922" s="44">
        <f>IF(VLOOKUP(S4922,'DD-Lookup'!$J$6:$L$50,3,FALSE)="Monthly",(YEAR(AC4922)-YEAR(AB4922))*12+MONTH(AC4922)-MONTH(AB4922)+1,(AC4922-AB4922+1))</f>
        <v>30</v>
      </c>
      <c r="F4922" s="225">
        <f t="shared" si="406"/>
        <v>300000</v>
      </c>
      <c r="G4922" s="214">
        <v>1250477</v>
      </c>
      <c r="H4922" s="210">
        <v>37026.684872685182</v>
      </c>
      <c r="I4922" t="s">
        <v>3134</v>
      </c>
      <c r="M4922" t="s">
        <v>3795</v>
      </c>
      <c r="N4922" t="s">
        <v>3247</v>
      </c>
      <c r="O4922" t="s">
        <v>3248</v>
      </c>
      <c r="Q4922" s="211">
        <v>10000</v>
      </c>
      <c r="S4922" t="s">
        <v>3796</v>
      </c>
      <c r="T4922" t="s">
        <v>2685</v>
      </c>
      <c r="U4922" s="213">
        <v>4.6749999999999998</v>
      </c>
      <c r="V4922" t="s">
        <v>3514</v>
      </c>
      <c r="W4922" t="s">
        <v>3975</v>
      </c>
      <c r="X4922" t="s">
        <v>3250</v>
      </c>
      <c r="Y4922" t="s">
        <v>2803</v>
      </c>
      <c r="Z4922" t="s">
        <v>4117</v>
      </c>
      <c r="AA4922" t="s">
        <v>987</v>
      </c>
      <c r="AB4922" s="210">
        <v>37043.875</v>
      </c>
      <c r="AC4922" s="210">
        <v>37072.875</v>
      </c>
      <c r="AD4922">
        <f t="shared" si="410"/>
        <v>300000</v>
      </c>
    </row>
    <row r="4923" spans="1:30" x14ac:dyDescent="0.2">
      <c r="A4923" s="44" t="str">
        <f t="shared" si="402"/>
        <v>US Natural Gas Financial</v>
      </c>
      <c r="B4923" s="44" t="str">
        <f t="shared" si="403"/>
        <v>US</v>
      </c>
      <c r="C4923" s="44" t="str">
        <f t="shared" si="404"/>
        <v>Natural Gas</v>
      </c>
      <c r="D4923" s="44" t="str">
        <f t="shared" si="405"/>
        <v>Financial</v>
      </c>
      <c r="E4923" s="44">
        <f>IF(VLOOKUP(S4923,'DD-Lookup'!$J$6:$L$50,3,FALSE)="Monthly",(YEAR(AC4923)-YEAR(AB4923))*12+MONTH(AC4923)-MONTH(AB4923)+1,(AC4923-AB4923+1))</f>
        <v>30</v>
      </c>
      <c r="F4923" s="225">
        <f t="shared" si="406"/>
        <v>75000</v>
      </c>
      <c r="G4923" s="214">
        <v>1250478</v>
      </c>
      <c r="H4923" s="210">
        <v>37026.687986111108</v>
      </c>
      <c r="I4923" t="s">
        <v>3093</v>
      </c>
      <c r="M4923" t="s">
        <v>3795</v>
      </c>
      <c r="N4923" t="s">
        <v>3247</v>
      </c>
      <c r="O4923" t="s">
        <v>3248</v>
      </c>
      <c r="P4923" s="211">
        <v>2500</v>
      </c>
      <c r="S4923" t="s">
        <v>3796</v>
      </c>
      <c r="T4923" t="s">
        <v>2685</v>
      </c>
      <c r="U4923" s="213">
        <v>4.67</v>
      </c>
      <c r="V4923" t="s">
        <v>2511</v>
      </c>
      <c r="W4923" t="s">
        <v>3975</v>
      </c>
      <c r="X4923" t="s">
        <v>3250</v>
      </c>
      <c r="Y4923" t="s">
        <v>2803</v>
      </c>
      <c r="Z4923" t="s">
        <v>4117</v>
      </c>
      <c r="AA4923" t="s">
        <v>987</v>
      </c>
      <c r="AB4923" s="210">
        <v>37043.875</v>
      </c>
      <c r="AC4923" s="210">
        <v>37072.875</v>
      </c>
      <c r="AD4923">
        <f t="shared" si="410"/>
        <v>75000</v>
      </c>
    </row>
    <row r="4924" spans="1:30" x14ac:dyDescent="0.2">
      <c r="A4924" s="44" t="str">
        <f t="shared" si="402"/>
        <v>US Natural Gas Financial</v>
      </c>
      <c r="B4924" s="44" t="str">
        <f t="shared" si="403"/>
        <v>US</v>
      </c>
      <c r="C4924" s="44" t="str">
        <f t="shared" si="404"/>
        <v>Natural Gas</v>
      </c>
      <c r="D4924" s="44" t="str">
        <f t="shared" si="405"/>
        <v>Financial</v>
      </c>
      <c r="E4924" s="44">
        <f>IF(VLOOKUP(S4924,'DD-Lookup'!$J$6:$L$50,3,FALSE)="Monthly",(YEAR(AC4924)-YEAR(AB4924))*12+MONTH(AC4924)-MONTH(AB4924)+1,(AC4924-AB4924+1))</f>
        <v>30</v>
      </c>
      <c r="F4924" s="225">
        <f t="shared" si="406"/>
        <v>300000</v>
      </c>
      <c r="G4924" s="214">
        <v>1250480</v>
      </c>
      <c r="H4924" s="210">
        <v>37026.691979166666</v>
      </c>
      <c r="I4924" t="s">
        <v>3272</v>
      </c>
      <c r="M4924" t="s">
        <v>3795</v>
      </c>
      <c r="N4924" t="s">
        <v>3247</v>
      </c>
      <c r="O4924" t="s">
        <v>3248</v>
      </c>
      <c r="P4924" s="211">
        <v>10000</v>
      </c>
      <c r="S4924" t="s">
        <v>3796</v>
      </c>
      <c r="T4924" t="s">
        <v>2685</v>
      </c>
      <c r="U4924" s="213">
        <v>4.665</v>
      </c>
      <c r="V4924" t="s">
        <v>3482</v>
      </c>
      <c r="W4924" t="s">
        <v>3975</v>
      </c>
      <c r="X4924" t="s">
        <v>3250</v>
      </c>
      <c r="Y4924" t="s">
        <v>2803</v>
      </c>
      <c r="Z4924" t="s">
        <v>4117</v>
      </c>
      <c r="AA4924" t="s">
        <v>987</v>
      </c>
      <c r="AB4924" s="210">
        <v>37043.875</v>
      </c>
      <c r="AC4924" s="210">
        <v>37072.875</v>
      </c>
      <c r="AD4924">
        <f t="shared" si="410"/>
        <v>300000</v>
      </c>
    </row>
    <row r="4925" spans="1:30" x14ac:dyDescent="0.2">
      <c r="A4925" s="44" t="str">
        <f t="shared" si="402"/>
        <v>US Natural Gas Financial</v>
      </c>
      <c r="B4925" s="44" t="str">
        <f t="shared" si="403"/>
        <v>US</v>
      </c>
      <c r="C4925" s="44" t="str">
        <f t="shared" si="404"/>
        <v>Natural Gas</v>
      </c>
      <c r="D4925" s="44" t="str">
        <f t="shared" si="405"/>
        <v>Financial</v>
      </c>
      <c r="E4925" s="44">
        <f>IF(VLOOKUP(S4925,'DD-Lookup'!$J$6:$L$50,3,FALSE)="Monthly",(YEAR(AC4925)-YEAR(AB4925))*12+MONTH(AC4925)-MONTH(AB4925)+1,(AC4925-AB4925+1))</f>
        <v>30</v>
      </c>
      <c r="F4925" s="225">
        <f t="shared" si="406"/>
        <v>150000</v>
      </c>
      <c r="G4925" s="214">
        <v>1250481</v>
      </c>
      <c r="H4925" s="210">
        <v>37026.692407407405</v>
      </c>
      <c r="I4925" t="s">
        <v>3134</v>
      </c>
      <c r="M4925" t="s">
        <v>3795</v>
      </c>
      <c r="N4925" t="s">
        <v>3247</v>
      </c>
      <c r="O4925" t="s">
        <v>3248</v>
      </c>
      <c r="Q4925" s="211">
        <v>5000</v>
      </c>
      <c r="S4925" t="s">
        <v>3796</v>
      </c>
      <c r="T4925" t="s">
        <v>2685</v>
      </c>
      <c r="U4925" s="213">
        <v>4.67</v>
      </c>
      <c r="V4925" t="s">
        <v>3514</v>
      </c>
      <c r="W4925" t="s">
        <v>3975</v>
      </c>
      <c r="X4925" t="s">
        <v>3250</v>
      </c>
      <c r="Y4925" t="s">
        <v>2803</v>
      </c>
      <c r="Z4925" t="s">
        <v>4117</v>
      </c>
      <c r="AA4925" t="s">
        <v>987</v>
      </c>
      <c r="AB4925" s="210">
        <v>37043.875</v>
      </c>
      <c r="AC4925" s="210">
        <v>37072.875</v>
      </c>
      <c r="AD4925">
        <f t="shared" si="410"/>
        <v>150000</v>
      </c>
    </row>
    <row r="4926" spans="1:30" x14ac:dyDescent="0.2">
      <c r="A4926" s="44" t="str">
        <f t="shared" si="402"/>
        <v>US Natural Gas Financial</v>
      </c>
      <c r="B4926" s="44" t="str">
        <f t="shared" si="403"/>
        <v>US</v>
      </c>
      <c r="C4926" s="44" t="str">
        <f t="shared" si="404"/>
        <v>Natural Gas</v>
      </c>
      <c r="D4926" s="44" t="str">
        <f t="shared" si="405"/>
        <v>Financial</v>
      </c>
      <c r="E4926" s="44">
        <f>IF(VLOOKUP(S4926,'DD-Lookup'!$J$6:$L$50,3,FALSE)="Monthly",(YEAR(AC4926)-YEAR(AB4926))*12+MONTH(AC4926)-MONTH(AB4926)+1,(AC4926-AB4926+1))</f>
        <v>30</v>
      </c>
      <c r="F4926" s="225">
        <f t="shared" si="406"/>
        <v>150000</v>
      </c>
      <c r="G4926" s="214">
        <v>1250482</v>
      </c>
      <c r="H4926" s="210">
        <v>37026.697118055556</v>
      </c>
      <c r="I4926" t="s">
        <v>3318</v>
      </c>
      <c r="M4926" t="s">
        <v>3795</v>
      </c>
      <c r="N4926" t="s">
        <v>3247</v>
      </c>
      <c r="O4926" t="s">
        <v>3248</v>
      </c>
      <c r="P4926" s="211">
        <v>5000</v>
      </c>
      <c r="S4926" t="s">
        <v>3796</v>
      </c>
      <c r="T4926" t="s">
        <v>2685</v>
      </c>
      <c r="U4926" s="213">
        <v>4.665</v>
      </c>
      <c r="V4926" t="s">
        <v>2527</v>
      </c>
      <c r="W4926" t="s">
        <v>3975</v>
      </c>
      <c r="X4926" t="s">
        <v>3250</v>
      </c>
      <c r="Y4926" t="s">
        <v>2803</v>
      </c>
      <c r="Z4926" t="s">
        <v>4117</v>
      </c>
      <c r="AA4926" t="s">
        <v>987</v>
      </c>
      <c r="AB4926" s="210">
        <v>37043.875</v>
      </c>
      <c r="AC4926" s="210">
        <v>37072.875</v>
      </c>
      <c r="AD4926">
        <f t="shared" si="410"/>
        <v>150000</v>
      </c>
    </row>
    <row r="4927" spans="1:30" x14ac:dyDescent="0.2">
      <c r="A4927" s="44" t="str">
        <f t="shared" si="402"/>
        <v>US Natural Gas Financial</v>
      </c>
      <c r="B4927" s="44" t="str">
        <f t="shared" si="403"/>
        <v>US</v>
      </c>
      <c r="C4927" s="44" t="str">
        <f t="shared" si="404"/>
        <v>Natural Gas</v>
      </c>
      <c r="D4927" s="44" t="str">
        <f t="shared" si="405"/>
        <v>Financial</v>
      </c>
      <c r="E4927" s="44">
        <f>IF(VLOOKUP(S4927,'DD-Lookup'!$J$6:$L$50,3,FALSE)="Monthly",(YEAR(AC4927)-YEAR(AB4927))*12+MONTH(AC4927)-MONTH(AB4927)+1,(AC4927-AB4927+1))</f>
        <v>31</v>
      </c>
      <c r="F4927" s="225">
        <f t="shared" si="406"/>
        <v>155000</v>
      </c>
      <c r="G4927" s="214">
        <v>1250487</v>
      </c>
      <c r="H4927" s="210">
        <v>37026.700243055559</v>
      </c>
      <c r="I4927" t="s">
        <v>3246</v>
      </c>
      <c r="M4927" t="s">
        <v>3795</v>
      </c>
      <c r="N4927" t="s">
        <v>3247</v>
      </c>
      <c r="O4927" t="s">
        <v>3300</v>
      </c>
      <c r="P4927" s="211">
        <v>5000</v>
      </c>
      <c r="S4927" t="s">
        <v>3796</v>
      </c>
      <c r="T4927" t="s">
        <v>2685</v>
      </c>
      <c r="U4927" s="213">
        <v>4.7300000000000004</v>
      </c>
      <c r="V4927" t="s">
        <v>998</v>
      </c>
      <c r="W4927" t="s">
        <v>3975</v>
      </c>
      <c r="X4927" t="s">
        <v>3250</v>
      </c>
      <c r="Y4927" t="s">
        <v>2803</v>
      </c>
      <c r="Z4927" t="s">
        <v>4117</v>
      </c>
      <c r="AA4927" t="s">
        <v>987</v>
      </c>
      <c r="AB4927" s="210">
        <v>37073.875</v>
      </c>
      <c r="AC4927" s="210">
        <v>37103.875</v>
      </c>
      <c r="AD4927">
        <f t="shared" si="410"/>
        <v>155000</v>
      </c>
    </row>
    <row r="4928" spans="1:30" x14ac:dyDescent="0.2">
      <c r="A4928" s="44" t="str">
        <f t="shared" si="402"/>
        <v>US Natural Gas Financial</v>
      </c>
      <c r="B4928" s="44" t="str">
        <f t="shared" si="403"/>
        <v>US</v>
      </c>
      <c r="C4928" s="44" t="str">
        <f t="shared" si="404"/>
        <v>Natural Gas</v>
      </c>
      <c r="D4928" s="44" t="str">
        <f t="shared" si="405"/>
        <v>Financial</v>
      </c>
      <c r="E4928" s="44">
        <f>IF(VLOOKUP(S4928,'DD-Lookup'!$J$6:$L$50,3,FALSE)="Monthly",(YEAR(AC4928)-YEAR(AB4928))*12+MONTH(AC4928)-MONTH(AB4928)+1,(AC4928-AB4928+1))</f>
        <v>30</v>
      </c>
      <c r="F4928" s="225">
        <f t="shared" si="406"/>
        <v>150000</v>
      </c>
      <c r="G4928" s="214">
        <v>1250489</v>
      </c>
      <c r="H4928" s="210">
        <v>37026.701678240737</v>
      </c>
      <c r="I4928" t="s">
        <v>3389</v>
      </c>
      <c r="M4928" t="s">
        <v>3795</v>
      </c>
      <c r="N4928" t="s">
        <v>3247</v>
      </c>
      <c r="O4928" t="s">
        <v>3248</v>
      </c>
      <c r="Q4928" s="211">
        <v>5000</v>
      </c>
      <c r="S4928" t="s">
        <v>3796</v>
      </c>
      <c r="T4928" t="s">
        <v>2685</v>
      </c>
      <c r="U4928" s="213">
        <v>4.67</v>
      </c>
      <c r="V4928" t="s">
        <v>3390</v>
      </c>
      <c r="W4928" t="s">
        <v>3975</v>
      </c>
      <c r="X4928" t="s">
        <v>3250</v>
      </c>
      <c r="Y4928" t="s">
        <v>2803</v>
      </c>
      <c r="Z4928" t="s">
        <v>4117</v>
      </c>
      <c r="AA4928" t="s">
        <v>987</v>
      </c>
      <c r="AB4928" s="210">
        <v>37043.875</v>
      </c>
      <c r="AC4928" s="210">
        <v>37072.875</v>
      </c>
      <c r="AD4928">
        <f t="shared" si="410"/>
        <v>150000</v>
      </c>
    </row>
    <row r="4929" spans="1:30" x14ac:dyDescent="0.2">
      <c r="A4929" s="44" t="str">
        <f t="shared" si="402"/>
        <v>US Natural Gas Financial</v>
      </c>
      <c r="B4929" s="44" t="str">
        <f t="shared" si="403"/>
        <v>US</v>
      </c>
      <c r="C4929" s="44" t="str">
        <f t="shared" si="404"/>
        <v>Natural Gas</v>
      </c>
      <c r="D4929" s="44" t="str">
        <f t="shared" si="405"/>
        <v>Financial</v>
      </c>
      <c r="E4929" s="44">
        <f>IF(VLOOKUP(S4929,'DD-Lookup'!$J$6:$L$50,3,FALSE)="Monthly",(YEAR(AC4929)-YEAR(AB4929))*12+MONTH(AC4929)-MONTH(AB4929)+1,(AC4929-AB4929+1))</f>
        <v>30</v>
      </c>
      <c r="F4929" s="225">
        <f t="shared" si="406"/>
        <v>150000</v>
      </c>
      <c r="G4929" s="214">
        <v>1250490</v>
      </c>
      <c r="H4929" s="210">
        <v>37026.701736111114</v>
      </c>
      <c r="I4929" t="s">
        <v>3134</v>
      </c>
      <c r="M4929" t="s">
        <v>3795</v>
      </c>
      <c r="N4929" t="s">
        <v>3247</v>
      </c>
      <c r="O4929" t="s">
        <v>3248</v>
      </c>
      <c r="Q4929" s="211">
        <v>5000</v>
      </c>
      <c r="S4929" t="s">
        <v>3796</v>
      </c>
      <c r="T4929" t="s">
        <v>2685</v>
      </c>
      <c r="U4929" s="213">
        <v>4.67</v>
      </c>
      <c r="V4929" t="s">
        <v>3514</v>
      </c>
      <c r="W4929" t="s">
        <v>3975</v>
      </c>
      <c r="X4929" t="s">
        <v>3250</v>
      </c>
      <c r="Y4929" t="s">
        <v>2803</v>
      </c>
      <c r="Z4929" t="s">
        <v>4117</v>
      </c>
      <c r="AA4929" t="s">
        <v>987</v>
      </c>
      <c r="AB4929" s="210">
        <v>37043.875</v>
      </c>
      <c r="AC4929" s="210">
        <v>37072.875</v>
      </c>
      <c r="AD4929">
        <f t="shared" si="410"/>
        <v>150000</v>
      </c>
    </row>
    <row r="4930" spans="1:30" x14ac:dyDescent="0.2">
      <c r="A4930" s="44" t="str">
        <f t="shared" si="402"/>
        <v>US Natural Gas Financial</v>
      </c>
      <c r="B4930" s="44" t="str">
        <f t="shared" si="403"/>
        <v>US</v>
      </c>
      <c r="C4930" s="44" t="str">
        <f t="shared" si="404"/>
        <v>Natural Gas</v>
      </c>
      <c r="D4930" s="44" t="str">
        <f t="shared" si="405"/>
        <v>Financial</v>
      </c>
      <c r="E4930" s="44">
        <f>IF(VLOOKUP(S4930,'DD-Lookup'!$J$6:$L$50,3,FALSE)="Monthly",(YEAR(AC4930)-YEAR(AB4930))*12+MONTH(AC4930)-MONTH(AB4930)+1,(AC4930-AB4930+1))</f>
        <v>30</v>
      </c>
      <c r="F4930" s="225">
        <f t="shared" si="406"/>
        <v>300000</v>
      </c>
      <c r="G4930" s="214">
        <v>1250491</v>
      </c>
      <c r="H4930" s="210">
        <v>37026.701863425929</v>
      </c>
      <c r="I4930" t="s">
        <v>3045</v>
      </c>
      <c r="M4930" t="s">
        <v>3795</v>
      </c>
      <c r="N4930" t="s">
        <v>3247</v>
      </c>
      <c r="O4930" t="s">
        <v>3248</v>
      </c>
      <c r="Q4930" s="211">
        <v>10000</v>
      </c>
      <c r="S4930" t="s">
        <v>3796</v>
      </c>
      <c r="T4930" t="s">
        <v>2685</v>
      </c>
      <c r="U4930" s="213">
        <v>4.6749999999999998</v>
      </c>
      <c r="V4930" t="s">
        <v>1428</v>
      </c>
      <c r="W4930" t="s">
        <v>3975</v>
      </c>
      <c r="X4930" t="s">
        <v>3250</v>
      </c>
      <c r="Y4930" t="s">
        <v>2803</v>
      </c>
      <c r="Z4930" t="s">
        <v>4117</v>
      </c>
      <c r="AA4930" t="s">
        <v>987</v>
      </c>
      <c r="AB4930" s="210">
        <v>37043.875</v>
      </c>
      <c r="AC4930" s="210">
        <v>37072.875</v>
      </c>
      <c r="AD4930">
        <f t="shared" si="410"/>
        <v>300000</v>
      </c>
    </row>
    <row r="4931" spans="1:30" x14ac:dyDescent="0.2">
      <c r="A4931" s="44" t="str">
        <f t="shared" si="402"/>
        <v>US Natural Gas Financial</v>
      </c>
      <c r="B4931" s="44" t="str">
        <f t="shared" si="403"/>
        <v>US</v>
      </c>
      <c r="C4931" s="44" t="str">
        <f t="shared" si="404"/>
        <v>Natural Gas</v>
      </c>
      <c r="D4931" s="44" t="str">
        <f t="shared" si="405"/>
        <v>Financial</v>
      </c>
      <c r="E4931" s="44">
        <f>IF(VLOOKUP(S4931,'DD-Lookup'!$J$6:$L$50,3,FALSE)="Monthly",(YEAR(AC4931)-YEAR(AB4931))*12+MONTH(AC4931)-MONTH(AB4931)+1,(AC4931-AB4931+1))</f>
        <v>30</v>
      </c>
      <c r="F4931" s="225">
        <f t="shared" si="406"/>
        <v>150000</v>
      </c>
      <c r="G4931" s="214">
        <v>1250493</v>
      </c>
      <c r="H4931" s="210">
        <v>37026.703368055554</v>
      </c>
      <c r="I4931" t="s">
        <v>3163</v>
      </c>
      <c r="M4931" t="s">
        <v>3795</v>
      </c>
      <c r="N4931" t="s">
        <v>3247</v>
      </c>
      <c r="O4931" t="s">
        <v>3248</v>
      </c>
      <c r="P4931" s="211">
        <v>5000</v>
      </c>
      <c r="S4931" t="s">
        <v>3796</v>
      </c>
      <c r="T4931" t="s">
        <v>2685</v>
      </c>
      <c r="U4931" s="213">
        <v>4.67</v>
      </c>
      <c r="V4931" t="s">
        <v>1794</v>
      </c>
      <c r="W4931" t="s">
        <v>3975</v>
      </c>
      <c r="X4931" t="s">
        <v>3250</v>
      </c>
      <c r="Y4931" t="s">
        <v>2803</v>
      </c>
      <c r="Z4931" t="s">
        <v>4117</v>
      </c>
      <c r="AA4931" t="s">
        <v>987</v>
      </c>
      <c r="AB4931" s="210">
        <v>37043.875</v>
      </c>
      <c r="AC4931" s="210">
        <v>37072.875</v>
      </c>
      <c r="AD4931">
        <f t="shared" si="410"/>
        <v>150000</v>
      </c>
    </row>
    <row r="4932" spans="1:30" x14ac:dyDescent="0.2">
      <c r="A4932" s="44" t="str">
        <f t="shared" si="402"/>
        <v>US Natural Gas Financial</v>
      </c>
      <c r="B4932" s="44" t="str">
        <f t="shared" si="403"/>
        <v>US</v>
      </c>
      <c r="C4932" s="44" t="str">
        <f t="shared" si="404"/>
        <v>Natural Gas</v>
      </c>
      <c r="D4932" s="44" t="str">
        <f t="shared" si="405"/>
        <v>Financial</v>
      </c>
      <c r="E4932" s="44">
        <f>IF(VLOOKUP(S4932,'DD-Lookup'!$J$6:$L$50,3,FALSE)="Monthly",(YEAR(AC4932)-YEAR(AB4932))*12+MONTH(AC4932)-MONTH(AB4932)+1,(AC4932-AB4932+1))</f>
        <v>30</v>
      </c>
      <c r="F4932" s="225">
        <f t="shared" si="406"/>
        <v>150000</v>
      </c>
      <c r="G4932" s="214">
        <v>1250494</v>
      </c>
      <c r="H4932" s="210">
        <v>37026.70380787037</v>
      </c>
      <c r="I4932" t="s">
        <v>2630</v>
      </c>
      <c r="M4932" t="s">
        <v>3795</v>
      </c>
      <c r="N4932" t="s">
        <v>3247</v>
      </c>
      <c r="O4932" t="s">
        <v>3248</v>
      </c>
      <c r="P4932" s="211">
        <v>5000</v>
      </c>
      <c r="S4932" t="s">
        <v>3796</v>
      </c>
      <c r="T4932" t="s">
        <v>2685</v>
      </c>
      <c r="U4932" s="213">
        <v>4.665</v>
      </c>
      <c r="V4932" t="s">
        <v>1531</v>
      </c>
      <c r="W4932" t="s">
        <v>3975</v>
      </c>
      <c r="X4932" t="s">
        <v>3250</v>
      </c>
      <c r="Y4932" t="s">
        <v>2803</v>
      </c>
      <c r="Z4932" t="s">
        <v>4117</v>
      </c>
      <c r="AA4932" t="s">
        <v>987</v>
      </c>
      <c r="AB4932" s="210">
        <v>37043.875</v>
      </c>
      <c r="AC4932" s="210">
        <v>37072.875</v>
      </c>
      <c r="AD4932">
        <f t="shared" si="410"/>
        <v>150000</v>
      </c>
    </row>
    <row r="4933" spans="1:30" x14ac:dyDescent="0.2">
      <c r="A4933" s="44" t="str">
        <f t="shared" si="402"/>
        <v>US Natural Gas Financial</v>
      </c>
      <c r="B4933" s="44" t="str">
        <f t="shared" si="403"/>
        <v>US</v>
      </c>
      <c r="C4933" s="44" t="str">
        <f t="shared" si="404"/>
        <v>Natural Gas</v>
      </c>
      <c r="D4933" s="44" t="str">
        <f t="shared" si="405"/>
        <v>Financial</v>
      </c>
      <c r="E4933" s="44">
        <f>IF(VLOOKUP(S4933,'DD-Lookup'!$J$6:$L$50,3,FALSE)="Monthly",(YEAR(AC4933)-YEAR(AB4933))*12+MONTH(AC4933)-MONTH(AB4933)+1,(AC4933-AB4933+1))</f>
        <v>30</v>
      </c>
      <c r="F4933" s="225">
        <f t="shared" si="406"/>
        <v>300000</v>
      </c>
      <c r="G4933" s="214">
        <v>1250495</v>
      </c>
      <c r="H4933" s="210">
        <v>37026.708831018521</v>
      </c>
      <c r="I4933" t="s">
        <v>3565</v>
      </c>
      <c r="M4933" t="s">
        <v>3795</v>
      </c>
      <c r="N4933" t="s">
        <v>3247</v>
      </c>
      <c r="O4933" t="s">
        <v>3248</v>
      </c>
      <c r="Q4933" s="211">
        <v>10000</v>
      </c>
      <c r="S4933" t="s">
        <v>3796</v>
      </c>
      <c r="T4933" t="s">
        <v>2685</v>
      </c>
      <c r="U4933" s="213">
        <v>4.6749999999999998</v>
      </c>
      <c r="V4933" t="s">
        <v>1929</v>
      </c>
      <c r="W4933" t="s">
        <v>3975</v>
      </c>
      <c r="X4933" t="s">
        <v>3250</v>
      </c>
      <c r="Y4933" t="s">
        <v>2803</v>
      </c>
      <c r="Z4933" t="s">
        <v>4117</v>
      </c>
      <c r="AA4933" t="s">
        <v>987</v>
      </c>
      <c r="AB4933" s="210">
        <v>37043.875</v>
      </c>
      <c r="AC4933" s="210">
        <v>37072.875</v>
      </c>
      <c r="AD4933">
        <f t="shared" si="410"/>
        <v>300000</v>
      </c>
    </row>
    <row r="4934" spans="1:30" x14ac:dyDescent="0.2">
      <c r="A4934" s="44" t="str">
        <f t="shared" si="402"/>
        <v>US Natural Gas Financial</v>
      </c>
      <c r="B4934" s="44" t="str">
        <f t="shared" si="403"/>
        <v>US</v>
      </c>
      <c r="C4934" s="44" t="str">
        <f t="shared" si="404"/>
        <v>Natural Gas</v>
      </c>
      <c r="D4934" s="44" t="str">
        <f t="shared" si="405"/>
        <v>Financial</v>
      </c>
      <c r="E4934" s="44">
        <f>IF(VLOOKUP(S4934,'DD-Lookup'!$J$6:$L$50,3,FALSE)="Monthly",(YEAR(AC4934)-YEAR(AB4934))*12+MONTH(AC4934)-MONTH(AB4934)+1,(AC4934-AB4934+1))</f>
        <v>30</v>
      </c>
      <c r="F4934" s="225">
        <f t="shared" si="406"/>
        <v>300000</v>
      </c>
      <c r="G4934" s="214">
        <v>1250497</v>
      </c>
      <c r="H4934" s="210">
        <v>37026.713541666664</v>
      </c>
      <c r="I4934" t="s">
        <v>3163</v>
      </c>
      <c r="M4934" t="s">
        <v>3795</v>
      </c>
      <c r="N4934" t="s">
        <v>3247</v>
      </c>
      <c r="O4934" t="s">
        <v>3248</v>
      </c>
      <c r="Q4934" s="211">
        <v>10000</v>
      </c>
      <c r="S4934" t="s">
        <v>3796</v>
      </c>
      <c r="T4934" t="s">
        <v>2685</v>
      </c>
      <c r="U4934" s="213">
        <v>4.68</v>
      </c>
      <c r="V4934" t="s">
        <v>901</v>
      </c>
      <c r="W4934" t="s">
        <v>3975</v>
      </c>
      <c r="X4934" t="s">
        <v>3250</v>
      </c>
      <c r="Y4934" t="s">
        <v>2803</v>
      </c>
      <c r="Z4934" t="s">
        <v>4117</v>
      </c>
      <c r="AA4934" t="s">
        <v>987</v>
      </c>
      <c r="AB4934" s="210">
        <v>37043.875</v>
      </c>
      <c r="AC4934" s="210">
        <v>37072.875</v>
      </c>
      <c r="AD4934">
        <f t="shared" si="410"/>
        <v>300000</v>
      </c>
    </row>
    <row r="4935" spans="1:30" x14ac:dyDescent="0.2">
      <c r="A4935" s="44" t="str">
        <f t="shared" si="402"/>
        <v>US Natural Gas Financial</v>
      </c>
      <c r="B4935" s="44" t="str">
        <f t="shared" si="403"/>
        <v>US</v>
      </c>
      <c r="C4935" s="44" t="str">
        <f t="shared" si="404"/>
        <v>Natural Gas</v>
      </c>
      <c r="D4935" s="44" t="str">
        <f t="shared" si="405"/>
        <v>Financial</v>
      </c>
      <c r="E4935" s="44">
        <f>IF(VLOOKUP(S4935,'DD-Lookup'!$J$6:$L$50,3,FALSE)="Monthly",(YEAR(AC4935)-YEAR(AB4935))*12+MONTH(AC4935)-MONTH(AB4935)+1,(AC4935-AB4935+1))</f>
        <v>30</v>
      </c>
      <c r="F4935" s="225">
        <f t="shared" si="406"/>
        <v>150000</v>
      </c>
      <c r="G4935" s="214">
        <v>1250498</v>
      </c>
      <c r="H4935" s="210">
        <v>37026.73877314815</v>
      </c>
      <c r="I4935" t="s">
        <v>3086</v>
      </c>
      <c r="M4935" t="s">
        <v>3795</v>
      </c>
      <c r="N4935" t="s">
        <v>3247</v>
      </c>
      <c r="O4935" t="s">
        <v>3248</v>
      </c>
      <c r="P4935" s="211">
        <v>5000</v>
      </c>
      <c r="S4935" t="s">
        <v>3796</v>
      </c>
      <c r="T4935" t="s">
        <v>2685</v>
      </c>
      <c r="U4935" s="213">
        <v>4.6749999999999998</v>
      </c>
      <c r="V4935" t="s">
        <v>1094</v>
      </c>
      <c r="W4935" t="s">
        <v>3975</v>
      </c>
      <c r="X4935" t="s">
        <v>3250</v>
      </c>
      <c r="Y4935" t="s">
        <v>2803</v>
      </c>
      <c r="Z4935" t="s">
        <v>4117</v>
      </c>
      <c r="AA4935" t="s">
        <v>987</v>
      </c>
      <c r="AB4935" s="210">
        <v>37043.875</v>
      </c>
      <c r="AC4935" s="210">
        <v>37072.875</v>
      </c>
      <c r="AD4935">
        <f t="shared" si="410"/>
        <v>150000</v>
      </c>
    </row>
    <row r="4936" spans="1:30" x14ac:dyDescent="0.2">
      <c r="A4936" s="44" t="str">
        <f t="shared" si="402"/>
        <v xml:space="preserve"> Metals Financial</v>
      </c>
      <c r="B4936" s="44" t="str">
        <f t="shared" si="403"/>
        <v/>
      </c>
      <c r="C4936" s="44" t="str">
        <f t="shared" si="404"/>
        <v>Metals</v>
      </c>
      <c r="D4936" s="44" t="str">
        <f t="shared" si="405"/>
        <v>Financial</v>
      </c>
      <c r="E4936" s="44">
        <f>IF(VLOOKUP(S4936,'DD-Lookup'!$J$6:$L$50,3,FALSE)="Monthly",(YEAR(AC4936)-YEAR(AB4936))*12+MONTH(AC4936)-MONTH(AB4936)+1,(AC4936-AB4936+1))</f>
        <v>1</v>
      </c>
      <c r="F4936" s="225">
        <f t="shared" si="406"/>
        <v>20</v>
      </c>
      <c r="G4936" s="214">
        <v>1250499</v>
      </c>
      <c r="H4936" s="210">
        <v>37026.747916666667</v>
      </c>
      <c r="I4936" t="s">
        <v>2815</v>
      </c>
      <c r="M4936" t="s">
        <v>3801</v>
      </c>
      <c r="N4936" t="s">
        <v>2782</v>
      </c>
      <c r="O4936" t="s">
        <v>2783</v>
      </c>
      <c r="Q4936" s="211">
        <v>20</v>
      </c>
      <c r="S4936" t="s">
        <v>2684</v>
      </c>
      <c r="T4936" t="s">
        <v>2685</v>
      </c>
      <c r="U4936" s="213">
        <v>1510</v>
      </c>
      <c r="V4936" t="s">
        <v>999</v>
      </c>
      <c r="W4936" t="s">
        <v>540</v>
      </c>
      <c r="X4936" t="s">
        <v>2688</v>
      </c>
      <c r="Y4936" t="s">
        <v>2689</v>
      </c>
      <c r="Z4936" t="s">
        <v>2690</v>
      </c>
      <c r="AA4936">
        <v>2130825</v>
      </c>
    </row>
    <row r="4937" spans="1:30" x14ac:dyDescent="0.2">
      <c r="A4937" s="44" t="str">
        <f t="shared" si="402"/>
        <v>US Natural Gas Financial</v>
      </c>
      <c r="B4937" s="44" t="str">
        <f t="shared" si="403"/>
        <v>US</v>
      </c>
      <c r="C4937" s="44" t="str">
        <f t="shared" si="404"/>
        <v>Natural Gas</v>
      </c>
      <c r="D4937" s="44" t="str">
        <f t="shared" si="405"/>
        <v>Financial</v>
      </c>
      <c r="E4937" s="44">
        <f>IF(VLOOKUP(S4937,'DD-Lookup'!$J$6:$L$50,3,FALSE)="Monthly",(YEAR(AC4937)-YEAR(AB4937))*12+MONTH(AC4937)-MONTH(AB4937)+1,(AC4937-AB4937+1))</f>
        <v>30</v>
      </c>
      <c r="F4937" s="225">
        <f t="shared" si="406"/>
        <v>150000</v>
      </c>
      <c r="G4937" s="214">
        <v>1250500</v>
      </c>
      <c r="H4937" s="210">
        <v>37026.782048611109</v>
      </c>
      <c r="I4937" t="s">
        <v>3822</v>
      </c>
      <c r="M4937" t="s">
        <v>3795</v>
      </c>
      <c r="N4937" t="s">
        <v>3247</v>
      </c>
      <c r="O4937" t="s">
        <v>3248</v>
      </c>
      <c r="P4937" s="211">
        <v>5000</v>
      </c>
      <c r="S4937" t="s">
        <v>3796</v>
      </c>
      <c r="T4937" t="s">
        <v>2685</v>
      </c>
      <c r="U4937" s="213">
        <v>4.67</v>
      </c>
      <c r="V4937" t="s">
        <v>414</v>
      </c>
      <c r="W4937" t="s">
        <v>3975</v>
      </c>
      <c r="X4937" t="s">
        <v>3250</v>
      </c>
      <c r="Y4937" t="s">
        <v>2803</v>
      </c>
      <c r="Z4937" t="s">
        <v>4117</v>
      </c>
      <c r="AA4937" t="s">
        <v>987</v>
      </c>
      <c r="AB4937" s="210">
        <v>37043.875</v>
      </c>
      <c r="AC4937" s="210">
        <v>37072.875</v>
      </c>
      <c r="AD4937">
        <f>(AC4937-AB4937+1)*SUM(P4937:Q4937)</f>
        <v>150000</v>
      </c>
    </row>
    <row r="4938" spans="1:30" x14ac:dyDescent="0.2">
      <c r="AD4938" s="19">
        <f>SUBTOTAL(9,AD570:AD4937)</f>
        <v>514879085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7.7109375" customWidth="1"/>
    <col min="11" max="11" width="5.140625" customWidth="1"/>
  </cols>
  <sheetData>
    <row r="1" spans="1:13" ht="18" x14ac:dyDescent="0.25">
      <c r="A1" s="48" t="s">
        <v>4054</v>
      </c>
    </row>
    <row r="2" spans="1:13" ht="15.75" x14ac:dyDescent="0.25">
      <c r="A2" s="47" t="s">
        <v>4055</v>
      </c>
    </row>
    <row r="4" spans="1:13" ht="15.75" x14ac:dyDescent="0.25">
      <c r="A4" s="16" t="s">
        <v>3908</v>
      </c>
      <c r="D4" s="16" t="s">
        <v>3909</v>
      </c>
      <c r="G4" s="16" t="s">
        <v>3910</v>
      </c>
      <c r="J4" s="79" t="s">
        <v>1003</v>
      </c>
      <c r="K4" s="155"/>
    </row>
    <row r="5" spans="1:13" x14ac:dyDescent="0.2">
      <c r="A5" s="21" t="s">
        <v>3884</v>
      </c>
      <c r="B5" s="20" t="s">
        <v>3911</v>
      </c>
      <c r="D5" s="21" t="s">
        <v>3884</v>
      </c>
      <c r="E5" s="20" t="s">
        <v>3911</v>
      </c>
      <c r="G5" s="21" t="s">
        <v>3884</v>
      </c>
      <c r="H5" s="20" t="s">
        <v>3911</v>
      </c>
      <c r="J5" s="79" t="s">
        <v>2673</v>
      </c>
      <c r="K5" s="155" t="s">
        <v>4179</v>
      </c>
      <c r="L5" t="s">
        <v>1012</v>
      </c>
      <c r="M5" t="s">
        <v>1013</v>
      </c>
    </row>
    <row r="6" spans="1:13" x14ac:dyDescent="0.2">
      <c r="A6" s="25" t="s">
        <v>3912</v>
      </c>
      <c r="B6" s="24" t="s">
        <v>3913</v>
      </c>
      <c r="D6" s="25" t="s">
        <v>3898</v>
      </c>
      <c r="E6" s="24" t="s">
        <v>3925</v>
      </c>
      <c r="G6" s="25" t="s">
        <v>3902</v>
      </c>
      <c r="H6" s="24" t="s">
        <v>3917</v>
      </c>
      <c r="J6" s="8" t="s">
        <v>3798</v>
      </c>
      <c r="K6" s="156">
        <v>18</v>
      </c>
      <c r="L6" s="223" t="s">
        <v>2625</v>
      </c>
    </row>
    <row r="7" spans="1:13" x14ac:dyDescent="0.2">
      <c r="A7" s="31" t="s">
        <v>3914</v>
      </c>
      <c r="B7" s="30" t="s">
        <v>3915</v>
      </c>
      <c r="D7" s="31" t="s">
        <v>4035</v>
      </c>
      <c r="E7" s="30" t="s">
        <v>3929</v>
      </c>
      <c r="G7" s="31" t="s">
        <v>4053</v>
      </c>
      <c r="H7" s="30" t="s">
        <v>3965</v>
      </c>
      <c r="J7" s="150" t="s">
        <v>1713</v>
      </c>
      <c r="K7" s="157">
        <v>9</v>
      </c>
    </row>
    <row r="8" spans="1:13" x14ac:dyDescent="0.2">
      <c r="A8" s="25" t="s">
        <v>3916</v>
      </c>
      <c r="B8" s="24" t="s">
        <v>3917</v>
      </c>
      <c r="D8" s="25" t="s">
        <v>4036</v>
      </c>
      <c r="E8" s="24" t="s">
        <v>3936</v>
      </c>
      <c r="G8" s="25" t="s">
        <v>3903</v>
      </c>
      <c r="H8" s="24" t="s">
        <v>3998</v>
      </c>
      <c r="J8" s="150" t="s">
        <v>3802</v>
      </c>
      <c r="K8" s="157">
        <v>190</v>
      </c>
      <c r="L8" s="223" t="s">
        <v>2625</v>
      </c>
    </row>
    <row r="9" spans="1:13" x14ac:dyDescent="0.2">
      <c r="A9" s="31" t="s">
        <v>3918</v>
      </c>
      <c r="B9" s="30" t="s">
        <v>3919</v>
      </c>
      <c r="D9" s="31" t="s">
        <v>4037</v>
      </c>
      <c r="E9" s="30" t="s">
        <v>4038</v>
      </c>
      <c r="G9" s="31" t="s">
        <v>3904</v>
      </c>
      <c r="H9" s="30" t="s">
        <v>4034</v>
      </c>
      <c r="J9" s="150" t="s">
        <v>3812</v>
      </c>
      <c r="K9" s="157">
        <v>4</v>
      </c>
    </row>
    <row r="10" spans="1:13" x14ac:dyDescent="0.2">
      <c r="A10" s="25" t="s">
        <v>3920</v>
      </c>
      <c r="B10" s="24" t="s">
        <v>3921</v>
      </c>
      <c r="D10" s="25" t="s">
        <v>4039</v>
      </c>
      <c r="E10" s="24" t="s">
        <v>4040</v>
      </c>
      <c r="G10" s="9">
        <v>0</v>
      </c>
      <c r="H10" s="45" t="s">
        <v>3881</v>
      </c>
      <c r="J10" s="150" t="s">
        <v>3807</v>
      </c>
      <c r="K10" s="157">
        <v>31</v>
      </c>
      <c r="L10" t="s">
        <v>2625</v>
      </c>
      <c r="M10">
        <v>42</v>
      </c>
    </row>
    <row r="11" spans="1:13" x14ac:dyDescent="0.2">
      <c r="A11" s="31" t="s">
        <v>3922</v>
      </c>
      <c r="B11" s="30" t="s">
        <v>3923</v>
      </c>
      <c r="D11" s="31" t="s">
        <v>4041</v>
      </c>
      <c r="E11" s="30" t="s">
        <v>3959</v>
      </c>
      <c r="J11" s="150" t="s">
        <v>4320</v>
      </c>
      <c r="K11" s="157">
        <v>151</v>
      </c>
    </row>
    <row r="12" spans="1:13" x14ac:dyDescent="0.2">
      <c r="A12" s="25" t="s">
        <v>3924</v>
      </c>
      <c r="B12" s="24" t="s">
        <v>3925</v>
      </c>
      <c r="D12" s="25" t="s">
        <v>4042</v>
      </c>
      <c r="E12" s="24" t="s">
        <v>3951</v>
      </c>
      <c r="J12" s="150" t="s">
        <v>3803</v>
      </c>
      <c r="K12" s="157">
        <v>13</v>
      </c>
    </row>
    <row r="13" spans="1:13" x14ac:dyDescent="0.2">
      <c r="A13" s="31" t="s">
        <v>3926</v>
      </c>
      <c r="B13" s="30" t="s">
        <v>3927</v>
      </c>
      <c r="D13" s="31" t="s">
        <v>4043</v>
      </c>
      <c r="E13" s="30" t="s">
        <v>3965</v>
      </c>
      <c r="J13" s="150" t="s">
        <v>2916</v>
      </c>
      <c r="K13" s="157">
        <v>1</v>
      </c>
    </row>
    <row r="14" spans="1:13" x14ac:dyDescent="0.2">
      <c r="A14" s="25" t="s">
        <v>3928</v>
      </c>
      <c r="B14" s="24" t="s">
        <v>3929</v>
      </c>
      <c r="D14" s="25" t="s">
        <v>4044</v>
      </c>
      <c r="E14" s="24" t="s">
        <v>3970</v>
      </c>
      <c r="J14" s="150" t="s">
        <v>2794</v>
      </c>
      <c r="K14" s="157">
        <v>11</v>
      </c>
    </row>
    <row r="15" spans="1:13" x14ac:dyDescent="0.2">
      <c r="A15" s="31" t="s">
        <v>3930</v>
      </c>
      <c r="B15" s="30" t="s">
        <v>3929</v>
      </c>
      <c r="D15" s="31" t="s">
        <v>4045</v>
      </c>
      <c r="E15" s="30" t="s">
        <v>3972</v>
      </c>
      <c r="J15" s="150" t="s">
        <v>2684</v>
      </c>
      <c r="K15" s="157">
        <v>415</v>
      </c>
    </row>
    <row r="16" spans="1:13" x14ac:dyDescent="0.2">
      <c r="A16" s="25" t="s">
        <v>3931</v>
      </c>
      <c r="B16" s="24" t="s">
        <v>3932</v>
      </c>
      <c r="D16" s="25" t="s">
        <v>3899</v>
      </c>
      <c r="E16" s="24" t="s">
        <v>3981</v>
      </c>
      <c r="J16" s="150" t="s">
        <v>2859</v>
      </c>
      <c r="K16" s="157">
        <v>2</v>
      </c>
    </row>
    <row r="17" spans="1:11" x14ac:dyDescent="0.2">
      <c r="A17" s="31" t="s">
        <v>3933</v>
      </c>
      <c r="B17" s="30" t="s">
        <v>3934</v>
      </c>
      <c r="D17" s="31" t="s">
        <v>4046</v>
      </c>
      <c r="E17" s="30" t="s">
        <v>3988</v>
      </c>
      <c r="J17" s="150" t="s">
        <v>2818</v>
      </c>
      <c r="K17" s="157">
        <v>46</v>
      </c>
    </row>
    <row r="18" spans="1:11" x14ac:dyDescent="0.2">
      <c r="A18" s="25" t="s">
        <v>3935</v>
      </c>
      <c r="B18" s="24" t="s">
        <v>3936</v>
      </c>
      <c r="D18" s="25" t="s">
        <v>4047</v>
      </c>
      <c r="E18" s="24" t="s">
        <v>3994</v>
      </c>
      <c r="J18" s="150" t="s">
        <v>3796</v>
      </c>
      <c r="K18" s="157">
        <v>3107</v>
      </c>
    </row>
    <row r="19" spans="1:11" x14ac:dyDescent="0.2">
      <c r="A19" s="31" t="s">
        <v>3889</v>
      </c>
      <c r="B19" s="30" t="s">
        <v>3937</v>
      </c>
      <c r="D19" s="31" t="s">
        <v>3900</v>
      </c>
      <c r="E19" s="30" t="s">
        <v>4004</v>
      </c>
      <c r="J19" s="150" t="s">
        <v>1215</v>
      </c>
      <c r="K19" s="157">
        <v>74</v>
      </c>
    </row>
    <row r="20" spans="1:11" x14ac:dyDescent="0.2">
      <c r="A20" s="25" t="s">
        <v>3938</v>
      </c>
      <c r="B20" s="24" t="s">
        <v>3939</v>
      </c>
      <c r="D20" s="25" t="s">
        <v>4048</v>
      </c>
      <c r="E20" s="24" t="s">
        <v>4007</v>
      </c>
      <c r="J20" s="150" t="s">
        <v>4248</v>
      </c>
      <c r="K20" s="157">
        <v>2</v>
      </c>
    </row>
    <row r="21" spans="1:11" x14ac:dyDescent="0.2">
      <c r="A21" s="31" t="s">
        <v>3940</v>
      </c>
      <c r="B21" s="30" t="s">
        <v>3941</v>
      </c>
      <c r="D21" s="31" t="s">
        <v>4049</v>
      </c>
      <c r="E21" s="30" t="s">
        <v>4009</v>
      </c>
      <c r="J21" s="150" t="s">
        <v>3794</v>
      </c>
      <c r="K21" s="157">
        <v>740</v>
      </c>
    </row>
    <row r="22" spans="1:11" x14ac:dyDescent="0.2">
      <c r="A22" s="25" t="s">
        <v>3942</v>
      </c>
      <c r="B22" s="24" t="s">
        <v>3943</v>
      </c>
      <c r="D22" s="25" t="s">
        <v>4050</v>
      </c>
      <c r="E22" s="24" t="s">
        <v>4016</v>
      </c>
      <c r="J22" s="150" t="s">
        <v>3797</v>
      </c>
      <c r="K22" s="157">
        <v>2</v>
      </c>
    </row>
    <row r="23" spans="1:11" x14ac:dyDescent="0.2">
      <c r="A23" s="31" t="s">
        <v>3890</v>
      </c>
      <c r="B23" s="30" t="s">
        <v>3944</v>
      </c>
      <c r="D23" s="31" t="s">
        <v>4051</v>
      </c>
      <c r="E23" s="30" t="s">
        <v>4020</v>
      </c>
      <c r="J23" s="150" t="s">
        <v>3805</v>
      </c>
      <c r="K23" s="157">
        <v>1</v>
      </c>
    </row>
    <row r="24" spans="1:11" x14ac:dyDescent="0.2">
      <c r="A24" s="25" t="s">
        <v>3891</v>
      </c>
      <c r="B24" s="24" t="s">
        <v>3945</v>
      </c>
      <c r="D24" s="25" t="s">
        <v>4052</v>
      </c>
      <c r="E24" s="24" t="s">
        <v>4030</v>
      </c>
      <c r="J24" s="150" t="s">
        <v>3013</v>
      </c>
      <c r="K24" s="157">
        <v>1</v>
      </c>
    </row>
    <row r="25" spans="1:11" x14ac:dyDescent="0.2">
      <c r="A25" s="31" t="s">
        <v>3946</v>
      </c>
      <c r="B25" s="30" t="s">
        <v>3947</v>
      </c>
      <c r="D25">
        <v>0</v>
      </c>
      <c r="E25" s="180" t="s">
        <v>3881</v>
      </c>
      <c r="J25" s="150" t="s">
        <v>994</v>
      </c>
      <c r="K25" s="157">
        <v>1</v>
      </c>
    </row>
    <row r="26" spans="1:11" x14ac:dyDescent="0.2">
      <c r="A26" s="25" t="s">
        <v>3948</v>
      </c>
      <c r="B26" s="24" t="s">
        <v>3949</v>
      </c>
      <c r="J26" s="150" t="s">
        <v>2839</v>
      </c>
      <c r="K26" s="157">
        <v>108</v>
      </c>
    </row>
    <row r="27" spans="1:11" x14ac:dyDescent="0.2">
      <c r="A27" s="31" t="s">
        <v>3950</v>
      </c>
      <c r="B27" s="30" t="s">
        <v>3951</v>
      </c>
      <c r="J27" s="150" t="s">
        <v>3809</v>
      </c>
      <c r="K27" s="157">
        <v>1</v>
      </c>
    </row>
    <row r="28" spans="1:11" x14ac:dyDescent="0.2">
      <c r="A28" s="25" t="s">
        <v>3952</v>
      </c>
      <c r="B28" s="24" t="s">
        <v>3953</v>
      </c>
      <c r="J28" s="150" t="s">
        <v>4173</v>
      </c>
      <c r="K28" s="157"/>
    </row>
    <row r="29" spans="1:11" x14ac:dyDescent="0.2">
      <c r="A29" s="31" t="s">
        <v>3892</v>
      </c>
      <c r="B29" s="30" t="s">
        <v>3954</v>
      </c>
      <c r="J29" s="9" t="s">
        <v>3873</v>
      </c>
      <c r="K29" s="45">
        <v>4928</v>
      </c>
    </row>
    <row r="30" spans="1:11" x14ac:dyDescent="0.2">
      <c r="A30" s="25" t="s">
        <v>3955</v>
      </c>
      <c r="B30" s="24" t="s">
        <v>3956</v>
      </c>
    </row>
    <row r="31" spans="1:11" x14ac:dyDescent="0.2">
      <c r="A31" s="31" t="s">
        <v>3893</v>
      </c>
      <c r="B31" s="30" t="s">
        <v>3957</v>
      </c>
    </row>
    <row r="32" spans="1:11" x14ac:dyDescent="0.2">
      <c r="A32" s="25" t="s">
        <v>3958</v>
      </c>
      <c r="B32" s="24" t="s">
        <v>3959</v>
      </c>
    </row>
    <row r="33" spans="1:2" x14ac:dyDescent="0.2">
      <c r="A33" s="31" t="s">
        <v>3960</v>
      </c>
      <c r="B33" s="30" t="s">
        <v>3961</v>
      </c>
    </row>
    <row r="34" spans="1:2" x14ac:dyDescent="0.2">
      <c r="A34" s="25" t="s">
        <v>3962</v>
      </c>
      <c r="B34" s="24" t="s">
        <v>3963</v>
      </c>
    </row>
    <row r="35" spans="1:2" x14ac:dyDescent="0.2">
      <c r="A35" s="31" t="s">
        <v>3964</v>
      </c>
      <c r="B35" s="30" t="s">
        <v>3965</v>
      </c>
    </row>
    <row r="36" spans="1:2" x14ac:dyDescent="0.2">
      <c r="A36" s="25" t="s">
        <v>3894</v>
      </c>
      <c r="B36" s="24" t="s">
        <v>3966</v>
      </c>
    </row>
    <row r="37" spans="1:2" x14ac:dyDescent="0.2">
      <c r="A37" s="31" t="s">
        <v>3895</v>
      </c>
      <c r="B37" s="30" t="s">
        <v>3967</v>
      </c>
    </row>
    <row r="38" spans="1:2" x14ac:dyDescent="0.2">
      <c r="A38" s="25" t="s">
        <v>3896</v>
      </c>
      <c r="B38" s="24" t="s">
        <v>3968</v>
      </c>
    </row>
    <row r="39" spans="1:2" x14ac:dyDescent="0.2">
      <c r="A39" s="31" t="s">
        <v>3969</v>
      </c>
      <c r="B39" s="30" t="s">
        <v>3970</v>
      </c>
    </row>
    <row r="40" spans="1:2" x14ac:dyDescent="0.2">
      <c r="A40" s="25" t="s">
        <v>3971</v>
      </c>
      <c r="B40" s="24" t="s">
        <v>3972</v>
      </c>
    </row>
    <row r="41" spans="1:2" x14ac:dyDescent="0.2">
      <c r="A41" s="31" t="s">
        <v>3973</v>
      </c>
      <c r="B41" s="30" t="s">
        <v>3974</v>
      </c>
    </row>
    <row r="42" spans="1:2" x14ac:dyDescent="0.2">
      <c r="A42" s="25" t="s">
        <v>3975</v>
      </c>
      <c r="B42" s="24" t="s">
        <v>3945</v>
      </c>
    </row>
    <row r="43" spans="1:2" x14ac:dyDescent="0.2">
      <c r="A43" s="31" t="s">
        <v>3976</v>
      </c>
      <c r="B43" s="30" t="s">
        <v>3977</v>
      </c>
    </row>
    <row r="44" spans="1:2" x14ac:dyDescent="0.2">
      <c r="A44" s="25" t="s">
        <v>3978</v>
      </c>
      <c r="B44" s="24" t="s">
        <v>3979</v>
      </c>
    </row>
    <row r="45" spans="1:2" x14ac:dyDescent="0.2">
      <c r="A45" s="31" t="s">
        <v>3980</v>
      </c>
      <c r="B45" s="30" t="s">
        <v>3981</v>
      </c>
    </row>
    <row r="46" spans="1:2" x14ac:dyDescent="0.2">
      <c r="A46" s="25" t="s">
        <v>3982</v>
      </c>
      <c r="B46" s="24" t="s">
        <v>3949</v>
      </c>
    </row>
    <row r="47" spans="1:2" x14ac:dyDescent="0.2">
      <c r="A47" s="31" t="s">
        <v>3983</v>
      </c>
      <c r="B47" s="30" t="s">
        <v>3984</v>
      </c>
    </row>
    <row r="48" spans="1:2" x14ac:dyDescent="0.2">
      <c r="A48" s="25" t="s">
        <v>3985</v>
      </c>
      <c r="B48" s="24" t="s">
        <v>3984</v>
      </c>
    </row>
    <row r="49" spans="1:2" x14ac:dyDescent="0.2">
      <c r="A49" s="31" t="s">
        <v>3986</v>
      </c>
      <c r="B49" s="30" t="s">
        <v>3951</v>
      </c>
    </row>
    <row r="50" spans="1:2" x14ac:dyDescent="0.2">
      <c r="A50" s="25" t="s">
        <v>3987</v>
      </c>
      <c r="B50" s="24" t="s">
        <v>3988</v>
      </c>
    </row>
    <row r="51" spans="1:2" x14ac:dyDescent="0.2">
      <c r="A51" s="31" t="s">
        <v>3989</v>
      </c>
      <c r="B51" s="30" t="s">
        <v>3990</v>
      </c>
    </row>
    <row r="52" spans="1:2" x14ac:dyDescent="0.2">
      <c r="A52" s="25" t="s">
        <v>3991</v>
      </c>
      <c r="B52" s="24" t="s">
        <v>3992</v>
      </c>
    </row>
    <row r="53" spans="1:2" x14ac:dyDescent="0.2">
      <c r="A53" s="31" t="s">
        <v>3993</v>
      </c>
      <c r="B53" s="30" t="s">
        <v>3994</v>
      </c>
    </row>
    <row r="54" spans="1:2" x14ac:dyDescent="0.2">
      <c r="A54" s="25" t="s">
        <v>3995</v>
      </c>
      <c r="B54" s="24" t="s">
        <v>3996</v>
      </c>
    </row>
    <row r="55" spans="1:2" x14ac:dyDescent="0.2">
      <c r="A55" s="31" t="s">
        <v>3997</v>
      </c>
      <c r="B55" s="30" t="s">
        <v>3998</v>
      </c>
    </row>
    <row r="56" spans="1:2" x14ac:dyDescent="0.2">
      <c r="A56" s="25" t="s">
        <v>3999</v>
      </c>
      <c r="B56" s="24" t="s">
        <v>4000</v>
      </c>
    </row>
    <row r="57" spans="1:2" x14ac:dyDescent="0.2">
      <c r="A57" s="31" t="s">
        <v>4001</v>
      </c>
      <c r="B57" s="30" t="s">
        <v>4002</v>
      </c>
    </row>
    <row r="58" spans="1:2" x14ac:dyDescent="0.2">
      <c r="A58" s="25" t="s">
        <v>4003</v>
      </c>
      <c r="B58" s="24" t="s">
        <v>4004</v>
      </c>
    </row>
    <row r="59" spans="1:2" x14ac:dyDescent="0.2">
      <c r="A59" s="31" t="s">
        <v>4005</v>
      </c>
      <c r="B59" s="30" t="s">
        <v>4006</v>
      </c>
    </row>
    <row r="60" spans="1:2" x14ac:dyDescent="0.2">
      <c r="A60" s="25" t="s">
        <v>3887</v>
      </c>
      <c r="B60" s="24" t="s">
        <v>4007</v>
      </c>
    </row>
    <row r="61" spans="1:2" x14ac:dyDescent="0.2">
      <c r="A61" s="31" t="s">
        <v>4008</v>
      </c>
      <c r="B61" s="30" t="s">
        <v>4009</v>
      </c>
    </row>
    <row r="62" spans="1:2" x14ac:dyDescent="0.2">
      <c r="A62" s="25" t="s">
        <v>4010</v>
      </c>
      <c r="B62" s="24" t="s">
        <v>4011</v>
      </c>
    </row>
    <row r="63" spans="1:2" x14ac:dyDescent="0.2">
      <c r="A63" s="31" t="s">
        <v>4012</v>
      </c>
      <c r="B63" s="30" t="s">
        <v>3959</v>
      </c>
    </row>
    <row r="64" spans="1:2" x14ac:dyDescent="0.2">
      <c r="A64" s="25" t="s">
        <v>4013</v>
      </c>
      <c r="B64" s="24" t="s">
        <v>4014</v>
      </c>
    </row>
    <row r="65" spans="1:2" x14ac:dyDescent="0.2">
      <c r="A65" s="31" t="s">
        <v>4015</v>
      </c>
      <c r="B65" s="30" t="s">
        <v>4016</v>
      </c>
    </row>
    <row r="66" spans="1:2" x14ac:dyDescent="0.2">
      <c r="A66" s="25" t="s">
        <v>4017</v>
      </c>
      <c r="B66" s="24" t="s">
        <v>4018</v>
      </c>
    </row>
    <row r="67" spans="1:2" x14ac:dyDescent="0.2">
      <c r="A67" s="31" t="s">
        <v>4019</v>
      </c>
      <c r="B67" s="30" t="s">
        <v>4020</v>
      </c>
    </row>
    <row r="68" spans="1:2" x14ac:dyDescent="0.2">
      <c r="A68" s="25" t="s">
        <v>4021</v>
      </c>
      <c r="B68" s="24" t="s">
        <v>4022</v>
      </c>
    </row>
    <row r="69" spans="1:2" x14ac:dyDescent="0.2">
      <c r="A69" s="31" t="s">
        <v>4023</v>
      </c>
      <c r="B69" s="30" t="s">
        <v>4024</v>
      </c>
    </row>
    <row r="70" spans="1:2" x14ac:dyDescent="0.2">
      <c r="A70" s="25" t="s">
        <v>4025</v>
      </c>
      <c r="B70" s="24" t="s">
        <v>4026</v>
      </c>
    </row>
    <row r="71" spans="1:2" x14ac:dyDescent="0.2">
      <c r="A71" s="31" t="s">
        <v>4027</v>
      </c>
      <c r="B71" s="30" t="s">
        <v>4028</v>
      </c>
    </row>
    <row r="72" spans="1:2" x14ac:dyDescent="0.2">
      <c r="A72" s="25" t="s">
        <v>4029</v>
      </c>
      <c r="B72" s="24" t="s">
        <v>4030</v>
      </c>
    </row>
    <row r="73" spans="1:2" x14ac:dyDescent="0.2">
      <c r="A73" s="31" t="s">
        <v>4031</v>
      </c>
      <c r="B73" s="30" t="s">
        <v>4032</v>
      </c>
    </row>
    <row r="74" spans="1:2" x14ac:dyDescent="0.2">
      <c r="A74" s="25" t="s">
        <v>4033</v>
      </c>
      <c r="B74" s="24" t="s">
        <v>4034</v>
      </c>
    </row>
    <row r="75" spans="1:2" x14ac:dyDescent="0.2">
      <c r="A75" s="75" t="s">
        <v>4119</v>
      </c>
      <c r="B75" s="75" t="s">
        <v>4120</v>
      </c>
    </row>
    <row r="76" spans="1:2" x14ac:dyDescent="0.2">
      <c r="A76">
        <v>0</v>
      </c>
      <c r="B76" t="s">
        <v>3881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8" sqref="A28"/>
    </sheetView>
  </sheetViews>
  <sheetFormatPr defaultRowHeight="12.75" x14ac:dyDescent="0.2"/>
  <cols>
    <col min="2" max="2" width="26.5703125" style="19" customWidth="1"/>
    <col min="3" max="3" width="17.7109375" style="19" bestFit="1" customWidth="1"/>
    <col min="4" max="5" width="15" style="19" bestFit="1" customWidth="1"/>
    <col min="6" max="6" width="25.5703125" style="19" bestFit="1" customWidth="1"/>
    <col min="7" max="7" width="12.28515625" customWidth="1"/>
    <col min="8" max="8" width="12" customWidth="1"/>
    <col min="9" max="9" width="18.85546875" customWidth="1"/>
  </cols>
  <sheetData>
    <row r="1" spans="1:7" x14ac:dyDescent="0.2">
      <c r="A1" s="15" t="s">
        <v>4064</v>
      </c>
      <c r="B1" s="194"/>
      <c r="C1" s="194"/>
    </row>
    <row r="2" spans="1:7" x14ac:dyDescent="0.2">
      <c r="A2" s="15" t="s">
        <v>4292</v>
      </c>
      <c r="B2" s="194"/>
      <c r="C2" s="194"/>
    </row>
    <row r="4" spans="1:7" ht="13.5" thickBot="1" x14ac:dyDescent="0.25"/>
    <row r="5" spans="1:7" ht="13.5" thickBot="1" x14ac:dyDescent="0.25">
      <c r="A5" s="15" t="s">
        <v>4288</v>
      </c>
      <c r="B5" s="195" t="s">
        <v>4093</v>
      </c>
      <c r="C5" s="195" t="s">
        <v>4094</v>
      </c>
      <c r="D5" s="198" t="s">
        <v>4290</v>
      </c>
      <c r="E5" s="196" t="s">
        <v>4289</v>
      </c>
      <c r="F5" s="197" t="s">
        <v>4194</v>
      </c>
      <c r="G5" s="188"/>
    </row>
    <row r="6" spans="1:7" x14ac:dyDescent="0.2">
      <c r="A6" s="115">
        <v>36997</v>
      </c>
      <c r="D6" s="193">
        <v>48527500</v>
      </c>
      <c r="E6" s="193">
        <v>6667500</v>
      </c>
      <c r="F6" s="193"/>
      <c r="G6" s="193"/>
    </row>
    <row r="7" spans="1:7" x14ac:dyDescent="0.2">
      <c r="A7" s="115">
        <v>36998</v>
      </c>
      <c r="D7" s="193">
        <v>75472500</v>
      </c>
      <c r="E7" s="193">
        <v>4052500</v>
      </c>
      <c r="F7" s="193"/>
      <c r="G7" s="193"/>
    </row>
    <row r="8" spans="1:7" x14ac:dyDescent="0.2">
      <c r="A8" s="115">
        <v>36999</v>
      </c>
      <c r="D8" s="193">
        <v>81382500</v>
      </c>
      <c r="E8" s="193">
        <v>7405000</v>
      </c>
      <c r="F8" s="193"/>
      <c r="G8" s="193"/>
    </row>
    <row r="9" spans="1:7" x14ac:dyDescent="0.2">
      <c r="A9" s="115">
        <v>37000</v>
      </c>
      <c r="D9" s="193">
        <v>72127500</v>
      </c>
      <c r="E9" s="193">
        <v>6287500</v>
      </c>
      <c r="F9" s="193"/>
      <c r="G9" s="193"/>
    </row>
    <row r="10" spans="1:7" x14ac:dyDescent="0.2">
      <c r="A10" s="115">
        <v>37001</v>
      </c>
      <c r="D10" s="193">
        <v>76500000</v>
      </c>
      <c r="E10" s="193">
        <v>30285000</v>
      </c>
      <c r="F10" s="193"/>
      <c r="G10" s="193"/>
    </row>
    <row r="11" spans="1:7" x14ac:dyDescent="0.2">
      <c r="A11" s="115">
        <v>37004</v>
      </c>
      <c r="D11" s="193">
        <v>72632500</v>
      </c>
      <c r="E11" s="193">
        <v>8845000</v>
      </c>
      <c r="F11" s="193"/>
      <c r="G11" s="193"/>
    </row>
    <row r="12" spans="1:7" x14ac:dyDescent="0.2">
      <c r="A12" s="115">
        <v>37005</v>
      </c>
      <c r="D12" s="193">
        <v>109367500</v>
      </c>
      <c r="E12" s="193">
        <v>31765000</v>
      </c>
      <c r="F12" s="193"/>
      <c r="G12" s="193"/>
    </row>
    <row r="13" spans="1:7" x14ac:dyDescent="0.2">
      <c r="A13" s="115">
        <v>37006</v>
      </c>
      <c r="D13" s="193">
        <v>51575000</v>
      </c>
      <c r="E13" s="193">
        <v>15657500</v>
      </c>
      <c r="F13" s="193"/>
      <c r="G13" s="193"/>
    </row>
    <row r="14" spans="1:7" x14ac:dyDescent="0.2">
      <c r="A14" s="115">
        <v>37007</v>
      </c>
      <c r="D14" s="193">
        <v>91282500</v>
      </c>
      <c r="E14" s="193">
        <v>8002500</v>
      </c>
      <c r="F14" s="193"/>
      <c r="G14" s="193"/>
    </row>
    <row r="15" spans="1:7" x14ac:dyDescent="0.2">
      <c r="A15" s="115">
        <v>37008</v>
      </c>
      <c r="D15" s="193">
        <v>57892500</v>
      </c>
      <c r="E15" s="193">
        <v>15375000</v>
      </c>
      <c r="F15" s="193"/>
      <c r="G15" s="193"/>
    </row>
    <row r="16" spans="1:7" x14ac:dyDescent="0.2">
      <c r="A16" s="115">
        <v>37011</v>
      </c>
      <c r="D16" s="193">
        <v>73860000</v>
      </c>
      <c r="E16" s="193">
        <v>18080000</v>
      </c>
      <c r="F16" s="193"/>
      <c r="G16" s="193"/>
    </row>
    <row r="17" spans="1:9" x14ac:dyDescent="0.2">
      <c r="A17" s="115">
        <v>37012</v>
      </c>
      <c r="D17" s="193">
        <v>33352500</v>
      </c>
      <c r="E17" s="193">
        <v>16697500</v>
      </c>
      <c r="F17" s="193"/>
      <c r="G17" s="193"/>
    </row>
    <row r="18" spans="1:9" x14ac:dyDescent="0.2">
      <c r="A18" s="115">
        <v>37013</v>
      </c>
      <c r="D18" s="193">
        <v>71675000</v>
      </c>
      <c r="E18" s="193">
        <v>50730000</v>
      </c>
      <c r="F18" s="193"/>
      <c r="G18" s="193"/>
    </row>
    <row r="19" spans="1:9" x14ac:dyDescent="0.2">
      <c r="A19" s="115">
        <v>37014</v>
      </c>
      <c r="D19" s="193">
        <v>107250000</v>
      </c>
      <c r="E19" s="193">
        <v>31740000</v>
      </c>
      <c r="F19" s="193"/>
      <c r="G19" s="193"/>
    </row>
    <row r="20" spans="1:9" x14ac:dyDescent="0.2">
      <c r="A20" s="115">
        <v>37015</v>
      </c>
      <c r="D20" s="193">
        <v>57745000</v>
      </c>
      <c r="E20" s="193">
        <v>14362500</v>
      </c>
      <c r="F20" s="193"/>
      <c r="G20" s="193"/>
      <c r="I20" s="190" t="s">
        <v>4293</v>
      </c>
    </row>
    <row r="21" spans="1:9" x14ac:dyDescent="0.2">
      <c r="A21" s="115">
        <v>37018</v>
      </c>
      <c r="D21" s="193">
        <v>119670000</v>
      </c>
      <c r="E21" s="189">
        <v>93077500</v>
      </c>
      <c r="F21" s="189"/>
      <c r="G21" s="189"/>
      <c r="H21" s="17" t="s">
        <v>4291</v>
      </c>
      <c r="I21" s="193">
        <v>6417500</v>
      </c>
    </row>
    <row r="22" spans="1:9" x14ac:dyDescent="0.2">
      <c r="A22" s="115">
        <v>37019</v>
      </c>
      <c r="D22" s="193">
        <v>154490000</v>
      </c>
      <c r="E22" s="189">
        <v>129925000</v>
      </c>
      <c r="F22" s="189"/>
      <c r="G22" s="189"/>
      <c r="H22" s="17" t="s">
        <v>4291</v>
      </c>
      <c r="I22" s="193">
        <v>51045000</v>
      </c>
    </row>
    <row r="23" spans="1:9" x14ac:dyDescent="0.2">
      <c r="A23" s="115">
        <v>37020</v>
      </c>
      <c r="D23" s="193">
        <v>106625000</v>
      </c>
      <c r="E23" s="189">
        <v>208852500</v>
      </c>
      <c r="F23" s="189"/>
      <c r="G23" s="189"/>
      <c r="H23" s="17" t="s">
        <v>4291</v>
      </c>
      <c r="I23" s="193">
        <v>73037500</v>
      </c>
    </row>
    <row r="24" spans="1:9" x14ac:dyDescent="0.2">
      <c r="A24" s="115">
        <v>37021</v>
      </c>
      <c r="D24" s="193">
        <v>134647500</v>
      </c>
      <c r="E24" s="189">
        <v>99510000</v>
      </c>
      <c r="F24" s="189"/>
      <c r="G24" s="189"/>
      <c r="H24" s="17" t="s">
        <v>4291</v>
      </c>
      <c r="I24" s="193">
        <v>75180000</v>
      </c>
    </row>
    <row r="25" spans="1:9" x14ac:dyDescent="0.2">
      <c r="A25" s="115">
        <v>37022</v>
      </c>
      <c r="D25" s="193">
        <v>144462500</v>
      </c>
      <c r="E25" s="189">
        <v>216390000</v>
      </c>
      <c r="F25" s="189"/>
      <c r="G25" s="189"/>
      <c r="H25" s="17" t="s">
        <v>4291</v>
      </c>
      <c r="I25" s="193">
        <v>46105000</v>
      </c>
    </row>
    <row r="26" spans="1:9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9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85</vt:i4>
      </vt:variant>
    </vt:vector>
  </HeadingPairs>
  <TitlesOfParts>
    <vt:vector size="101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2014-09-03T10:35:28Z</dcterms:modified>
</cp:coreProperties>
</file>